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codeName="DieseArbeitsmappe"/>
  <mc:AlternateContent xmlns:mc="http://schemas.openxmlformats.org/markup-compatibility/2006">
    <mc:Choice Requires="x15">
      <x15ac:absPath xmlns:x15ac="http://schemas.microsoft.com/office/spreadsheetml/2010/11/ac" url="G:\StMUK\Abteilungen\Abteilung I\Referat I_7\Endgeräteförderung\Antragsmappe\"/>
    </mc:Choice>
  </mc:AlternateContent>
  <xr:revisionPtr revIDLastSave="0" documentId="13_ncr:1_{63254279-74A8-4739-9DB9-EFD6F5EDE0AA}" xr6:coauthVersionLast="47" xr6:coauthVersionMax="47" xr10:uidLastSave="{00000000-0000-0000-0000-000000000000}"/>
  <workbookProtection workbookAlgorithmName="SHA-512" workbookHashValue="5cNd4HSPHXXRnfXlcXVZ6cMhat/SBMdzaGJVXc1jOs1UTuBlGb43x7TKysvIn6rx5QnyDYjII207k4/0A6Z3VQ==" workbookSaltValue="gje2ocSBbva9e6HOTOVigw==" workbookSpinCount="100000" lockStructure="1"/>
  <bookViews>
    <workbookView xWindow="38290" yWindow="-6120" windowWidth="38620" windowHeight="21100" xr2:uid="{00000000-000D-0000-FFFF-FFFF00000000}"/>
  </bookViews>
  <sheets>
    <sheet name="ANTRAG_SchulMobE" sheetId="15" r:id="rId1"/>
    <sheet name="SCHULEN" sheetId="8" r:id="rId2"/>
    <sheet name="SCHULLISTE" sheetId="10" state="hidden" r:id="rId3"/>
    <sheet name="SATLISTE" sheetId="11" state="hidden" r:id="rId4"/>
  </sheets>
  <definedNames>
    <definedName name="antrag_version">ANTRAG_SchulMobE!$K$1</definedName>
    <definedName name="budget_ges">ANTRAG_SchulMobE!$J$30</definedName>
    <definedName name="budget_offen">ANTRAG_SchulMobE!$K$30</definedName>
    <definedName name="_xlnm.Print_Area" localSheetId="0">ANTRAG_SchulMobE!$A$1:$H$107</definedName>
    <definedName name="_xlnm.Print_Area" localSheetId="1">SCHULEN!$A$1:$C$406</definedName>
    <definedName name="ff_lehrer">ANTRAG_SchulMobE!$K$53</definedName>
    <definedName name="ff_leih">ANTRAG_SchulMobE!$K$52</definedName>
    <definedName name="lehrer_frei">ANTRAG_SchulMobE!$J$33</definedName>
    <definedName name="leih_frei">ANTRAG_SchulMobE!$J$32</definedName>
    <definedName name="rest_lehrer">ANTRAG_SchulMobE!#REF!</definedName>
    <definedName name="rest_leih">ANTRAG_SchulMobE!#REF!</definedName>
    <definedName name="Sofortauszahlung">"Check Box 108"</definedName>
    <definedName name="SUM_GES">ANTRAG_SchulMobE!$K$55</definedName>
    <definedName name="SUM_LEHRER">ANTRAG_SchulMobE!$K$57</definedName>
    <definedName name="SUM_LEIH">ANTRAG_SchulMobE!$K$56</definedName>
    <definedName name="Text3" localSheetId="0">ANTRAG_SchulMobE!$D$20</definedName>
    <definedName name="TXT_1">ANTRAG_SchulMobE!$L$55</definedName>
    <definedName name="TXT_2">ANTRAG_SchulMobE!$L$56</definedName>
    <definedName name="TXT_3">ANTRAG_SchulMobE!$L$58</definedName>
    <definedName name="zuw_lehrer_ges">ANTRAG_SchulMobE!$J$44</definedName>
    <definedName name="zuw_leih_ges">ANTRAG_SchulMobE!$J$43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10" l="1"/>
  <c r="H3" i="10"/>
  <c r="H4" i="10"/>
  <c r="H5" i="10"/>
  <c r="H6" i="10"/>
  <c r="H7" i="10"/>
  <c r="H8" i="10"/>
  <c r="H9" i="10"/>
  <c r="H10" i="10"/>
  <c r="H11" i="10"/>
  <c r="H12" i="10"/>
  <c r="H13" i="10"/>
  <c r="H14" i="10"/>
  <c r="H15" i="10"/>
  <c r="H16" i="10"/>
  <c r="H17" i="10"/>
  <c r="H18" i="10"/>
  <c r="H19" i="10"/>
  <c r="H20" i="10"/>
  <c r="H21" i="10"/>
  <c r="H22" i="10"/>
  <c r="H23" i="10"/>
  <c r="H24" i="10"/>
  <c r="H25" i="10"/>
  <c r="H26" i="10"/>
  <c r="H27" i="10"/>
  <c r="H28" i="10"/>
  <c r="H29" i="10"/>
  <c r="H30" i="10"/>
  <c r="H31" i="10"/>
  <c r="H32" i="10"/>
  <c r="H33" i="10"/>
  <c r="H34" i="10"/>
  <c r="H35" i="10"/>
  <c r="H36" i="10"/>
  <c r="H37" i="10"/>
  <c r="H38" i="10"/>
  <c r="H39" i="10"/>
  <c r="H40" i="10"/>
  <c r="H41" i="10"/>
  <c r="H42" i="10"/>
  <c r="H43" i="10"/>
  <c r="H44" i="10"/>
  <c r="H45" i="10"/>
  <c r="H46" i="10"/>
  <c r="H47" i="10"/>
  <c r="H48" i="10"/>
  <c r="H49" i="10"/>
  <c r="H50" i="10"/>
  <c r="H51" i="10"/>
  <c r="H52" i="10"/>
  <c r="H53" i="10"/>
  <c r="H54" i="10"/>
  <c r="H55" i="10"/>
  <c r="H56" i="10"/>
  <c r="H57" i="10"/>
  <c r="H58" i="10"/>
  <c r="H59" i="10"/>
  <c r="H60" i="10"/>
  <c r="H61" i="10"/>
  <c r="H62" i="10"/>
  <c r="H63" i="10"/>
  <c r="H64" i="10"/>
  <c r="H65" i="10"/>
  <c r="H66" i="10"/>
  <c r="H67" i="10"/>
  <c r="H68" i="10"/>
  <c r="H69" i="10"/>
  <c r="H70" i="10"/>
  <c r="H71" i="10"/>
  <c r="H72" i="10"/>
  <c r="H73" i="10"/>
  <c r="H74" i="10"/>
  <c r="H75" i="10"/>
  <c r="H76" i="10"/>
  <c r="H77" i="10"/>
  <c r="H78" i="10"/>
  <c r="H79" i="10"/>
  <c r="H80" i="10"/>
  <c r="H81" i="10"/>
  <c r="H82" i="10"/>
  <c r="H83" i="10"/>
  <c r="H84" i="10"/>
  <c r="H85" i="10"/>
  <c r="H86" i="10"/>
  <c r="H87" i="10"/>
  <c r="H88" i="10"/>
  <c r="H89" i="10"/>
  <c r="H90" i="10"/>
  <c r="H91" i="10"/>
  <c r="H92" i="10"/>
  <c r="H93" i="10"/>
  <c r="H94" i="10"/>
  <c r="H95" i="10"/>
  <c r="H96" i="10"/>
  <c r="H97" i="10"/>
  <c r="H98" i="10"/>
  <c r="H99" i="10"/>
  <c r="H100" i="10"/>
  <c r="H101" i="10"/>
  <c r="H102" i="10"/>
  <c r="H103" i="10"/>
  <c r="H104" i="10"/>
  <c r="H105" i="10"/>
  <c r="H106" i="10"/>
  <c r="H107" i="10"/>
  <c r="H108" i="10"/>
  <c r="H109" i="10"/>
  <c r="H110" i="10"/>
  <c r="H111" i="10"/>
  <c r="H112" i="10"/>
  <c r="H113" i="10"/>
  <c r="H114" i="10"/>
  <c r="H115" i="10"/>
  <c r="H116" i="10"/>
  <c r="H117" i="10"/>
  <c r="H118" i="10"/>
  <c r="H119" i="10"/>
  <c r="H120" i="10"/>
  <c r="H121" i="10"/>
  <c r="H122" i="10"/>
  <c r="H123" i="10"/>
  <c r="H124" i="10"/>
  <c r="H125" i="10"/>
  <c r="H126" i="10"/>
  <c r="H127" i="10"/>
  <c r="H128" i="10"/>
  <c r="H129" i="10"/>
  <c r="H130" i="10"/>
  <c r="H131" i="10"/>
  <c r="H132" i="10"/>
  <c r="H133" i="10"/>
  <c r="H134" i="10"/>
  <c r="H135" i="10"/>
  <c r="H136" i="10"/>
  <c r="H137" i="10"/>
  <c r="H138" i="10"/>
  <c r="H139" i="10"/>
  <c r="H140" i="10"/>
  <c r="H141" i="10"/>
  <c r="H142" i="10"/>
  <c r="H143" i="10"/>
  <c r="H144" i="10"/>
  <c r="H145" i="10"/>
  <c r="H146" i="10"/>
  <c r="H147" i="10"/>
  <c r="H148" i="10"/>
  <c r="H149" i="10"/>
  <c r="H150" i="10"/>
  <c r="H151" i="10"/>
  <c r="H152" i="10"/>
  <c r="H153" i="10"/>
  <c r="H154" i="10"/>
  <c r="H155" i="10"/>
  <c r="H156" i="10"/>
  <c r="H157" i="10"/>
  <c r="H158" i="10"/>
  <c r="H159" i="10"/>
  <c r="H160" i="10"/>
  <c r="H161" i="10"/>
  <c r="H162" i="10"/>
  <c r="H163" i="10"/>
  <c r="H164" i="10"/>
  <c r="H165" i="10"/>
  <c r="H166" i="10"/>
  <c r="H167" i="10"/>
  <c r="H168" i="10"/>
  <c r="H169" i="10"/>
  <c r="H170" i="10"/>
  <c r="H171" i="10"/>
  <c r="H172" i="10"/>
  <c r="H173" i="10"/>
  <c r="H174" i="10"/>
  <c r="H175" i="10"/>
  <c r="H176" i="10"/>
  <c r="H177" i="10"/>
  <c r="H178" i="10"/>
  <c r="H179" i="10"/>
  <c r="H180" i="10"/>
  <c r="H181" i="10"/>
  <c r="H182" i="10"/>
  <c r="H183" i="10"/>
  <c r="H184" i="10"/>
  <c r="H185" i="10"/>
  <c r="H186" i="10"/>
  <c r="H187" i="10"/>
  <c r="H188" i="10"/>
  <c r="H189" i="10"/>
  <c r="H190" i="10"/>
  <c r="H191" i="10"/>
  <c r="H192" i="10"/>
  <c r="H193" i="10"/>
  <c r="H194" i="10"/>
  <c r="H195" i="10"/>
  <c r="H196" i="10"/>
  <c r="H197" i="10"/>
  <c r="H198" i="10"/>
  <c r="H199" i="10"/>
  <c r="H200" i="10"/>
  <c r="H201" i="10"/>
  <c r="H202" i="10"/>
  <c r="H203" i="10"/>
  <c r="H204" i="10"/>
  <c r="H205" i="10"/>
  <c r="H206" i="10"/>
  <c r="H207" i="10"/>
  <c r="H208" i="10"/>
  <c r="H209" i="10"/>
  <c r="H210" i="10"/>
  <c r="H211" i="10"/>
  <c r="H212" i="10"/>
  <c r="H213" i="10"/>
  <c r="H214" i="10"/>
  <c r="H215" i="10"/>
  <c r="H216" i="10"/>
  <c r="H217" i="10"/>
  <c r="H218" i="10"/>
  <c r="H219" i="10"/>
  <c r="H220" i="10"/>
  <c r="H221" i="10"/>
  <c r="H222" i="10"/>
  <c r="H223" i="10"/>
  <c r="H224" i="10"/>
  <c r="H225" i="10"/>
  <c r="H226" i="10"/>
  <c r="H227" i="10"/>
  <c r="H228" i="10"/>
  <c r="H229" i="10"/>
  <c r="H230" i="10"/>
  <c r="H231" i="10"/>
  <c r="H232" i="10"/>
  <c r="H233" i="10"/>
  <c r="H234" i="10"/>
  <c r="H235" i="10"/>
  <c r="H236" i="10"/>
  <c r="H237" i="10"/>
  <c r="H238" i="10"/>
  <c r="H239" i="10"/>
  <c r="H240" i="10"/>
  <c r="H241" i="10"/>
  <c r="H242" i="10"/>
  <c r="H243" i="10"/>
  <c r="H244" i="10"/>
  <c r="H245" i="10"/>
  <c r="H246" i="10"/>
  <c r="H247" i="10"/>
  <c r="H248" i="10"/>
  <c r="H249" i="10"/>
  <c r="H250" i="10"/>
  <c r="H251" i="10"/>
  <c r="H252" i="10"/>
  <c r="H253" i="10"/>
  <c r="H254" i="10"/>
  <c r="H255" i="10"/>
  <c r="H256" i="10"/>
  <c r="H257" i="10"/>
  <c r="H258" i="10"/>
  <c r="H259" i="10"/>
  <c r="H260" i="10"/>
  <c r="H261" i="10"/>
  <c r="H262" i="10"/>
  <c r="H263" i="10"/>
  <c r="H264" i="10"/>
  <c r="H265" i="10"/>
  <c r="H266" i="10"/>
  <c r="H267" i="10"/>
  <c r="H268" i="10"/>
  <c r="H269" i="10"/>
  <c r="H270" i="10"/>
  <c r="H271" i="10"/>
  <c r="H272" i="10"/>
  <c r="H273" i="10"/>
  <c r="H274" i="10"/>
  <c r="H275" i="10"/>
  <c r="H276" i="10"/>
  <c r="H277" i="10"/>
  <c r="H278" i="10"/>
  <c r="H279" i="10"/>
  <c r="H280" i="10"/>
  <c r="H281" i="10"/>
  <c r="H282" i="10"/>
  <c r="H283" i="10"/>
  <c r="H284" i="10"/>
  <c r="H285" i="10"/>
  <c r="H286" i="10"/>
  <c r="H287" i="10"/>
  <c r="H288" i="10"/>
  <c r="H289" i="10"/>
  <c r="H290" i="10"/>
  <c r="H291" i="10"/>
  <c r="H292" i="10"/>
  <c r="H293" i="10"/>
  <c r="H294" i="10"/>
  <c r="H295" i="10"/>
  <c r="H296" i="10"/>
  <c r="H297" i="10"/>
  <c r="H298" i="10"/>
  <c r="H299" i="10"/>
  <c r="H300" i="10"/>
  <c r="H301" i="10"/>
  <c r="H302" i="10"/>
  <c r="H303" i="10"/>
  <c r="H304" i="10"/>
  <c r="H305" i="10"/>
  <c r="H306" i="10"/>
  <c r="H307" i="10"/>
  <c r="H308" i="10"/>
  <c r="H309" i="10"/>
  <c r="H310" i="10"/>
  <c r="H311" i="10"/>
  <c r="H312" i="10"/>
  <c r="H313" i="10"/>
  <c r="H314" i="10"/>
  <c r="H315" i="10"/>
  <c r="H316" i="10"/>
  <c r="H317" i="10"/>
  <c r="H318" i="10"/>
  <c r="H319" i="10"/>
  <c r="H320" i="10"/>
  <c r="H321" i="10"/>
  <c r="H322" i="10"/>
  <c r="H323" i="10"/>
  <c r="H324" i="10"/>
  <c r="H325" i="10"/>
  <c r="H326" i="10"/>
  <c r="H327" i="10"/>
  <c r="H328" i="10"/>
  <c r="H329" i="10"/>
  <c r="H330" i="10"/>
  <c r="H331" i="10"/>
  <c r="H332" i="10"/>
  <c r="H333" i="10"/>
  <c r="H334" i="10"/>
  <c r="H335" i="10"/>
  <c r="H336" i="10"/>
  <c r="H337" i="10"/>
  <c r="H338" i="10"/>
  <c r="H339" i="10"/>
  <c r="H340" i="10"/>
  <c r="H341" i="10"/>
  <c r="H342" i="10"/>
  <c r="H343" i="10"/>
  <c r="H344" i="10"/>
  <c r="H345" i="10"/>
  <c r="H346" i="10"/>
  <c r="H347" i="10"/>
  <c r="H348" i="10"/>
  <c r="H349" i="10"/>
  <c r="H350" i="10"/>
  <c r="H351" i="10"/>
  <c r="H352" i="10"/>
  <c r="H353" i="10"/>
  <c r="H354" i="10"/>
  <c r="H355" i="10"/>
  <c r="H356" i="10"/>
  <c r="H357" i="10"/>
  <c r="H358" i="10"/>
  <c r="H359" i="10"/>
  <c r="H360" i="10"/>
  <c r="H361" i="10"/>
  <c r="H362" i="10"/>
  <c r="H363" i="10"/>
  <c r="H364" i="10"/>
  <c r="H365" i="10"/>
  <c r="H366" i="10"/>
  <c r="H367" i="10"/>
  <c r="H368" i="10"/>
  <c r="H369" i="10"/>
  <c r="H370" i="10"/>
  <c r="H371" i="10"/>
  <c r="H372" i="10"/>
  <c r="H373" i="10"/>
  <c r="H374" i="10"/>
  <c r="H375" i="10"/>
  <c r="H376" i="10"/>
  <c r="H377" i="10"/>
  <c r="H378" i="10"/>
  <c r="H379" i="10"/>
  <c r="H380" i="10"/>
  <c r="H381" i="10"/>
  <c r="H382" i="10"/>
  <c r="H383" i="10"/>
  <c r="H384" i="10"/>
  <c r="H385" i="10"/>
  <c r="H386" i="10"/>
  <c r="H387" i="10"/>
  <c r="H388" i="10"/>
  <c r="H389" i="10"/>
  <c r="H390" i="10"/>
  <c r="H391" i="10"/>
  <c r="H392" i="10"/>
  <c r="H393" i="10"/>
  <c r="H394" i="10"/>
  <c r="H395" i="10"/>
  <c r="H396" i="10"/>
  <c r="H397" i="10"/>
  <c r="H398" i="10"/>
  <c r="H399" i="10"/>
  <c r="H400" i="10"/>
  <c r="H401" i="10"/>
  <c r="H402" i="10"/>
  <c r="H403" i="10"/>
  <c r="H404" i="10"/>
  <c r="H405" i="10"/>
  <c r="H406" i="10"/>
  <c r="H407" i="10"/>
  <c r="H408" i="10"/>
  <c r="H409" i="10"/>
  <c r="H410" i="10"/>
  <c r="H411" i="10"/>
  <c r="H412" i="10"/>
  <c r="H413" i="10"/>
  <c r="H414" i="10"/>
  <c r="H415" i="10"/>
  <c r="H416" i="10"/>
  <c r="H417" i="10"/>
  <c r="H418" i="10"/>
  <c r="H419" i="10"/>
  <c r="H420" i="10"/>
  <c r="H421" i="10"/>
  <c r="H422" i="10"/>
  <c r="H423" i="10"/>
  <c r="H424" i="10"/>
  <c r="H425" i="10"/>
  <c r="H426" i="10"/>
  <c r="H427" i="10"/>
  <c r="H428" i="10"/>
  <c r="H429" i="10"/>
  <c r="H430" i="10"/>
  <c r="H431" i="10"/>
  <c r="H432" i="10"/>
  <c r="H433" i="10"/>
  <c r="H434" i="10"/>
  <c r="H435" i="10"/>
  <c r="H436" i="10"/>
  <c r="H437" i="10"/>
  <c r="H438" i="10"/>
  <c r="H439" i="10"/>
  <c r="H440" i="10"/>
  <c r="H441" i="10"/>
  <c r="H442" i="10"/>
  <c r="H443" i="10"/>
  <c r="H444" i="10"/>
  <c r="H445" i="10"/>
  <c r="H446" i="10"/>
  <c r="H447" i="10"/>
  <c r="H448" i="10"/>
  <c r="H449" i="10"/>
  <c r="H450" i="10"/>
  <c r="H451" i="10"/>
  <c r="H452" i="10"/>
  <c r="H453" i="10"/>
  <c r="H454" i="10"/>
  <c r="H455" i="10"/>
  <c r="H456" i="10"/>
  <c r="H457" i="10"/>
  <c r="H458" i="10"/>
  <c r="H459" i="10"/>
  <c r="H460" i="10"/>
  <c r="H461" i="10"/>
  <c r="H462" i="10"/>
  <c r="H463" i="10"/>
  <c r="H464" i="10"/>
  <c r="H465" i="10"/>
  <c r="H466" i="10"/>
  <c r="H467" i="10"/>
  <c r="H468" i="10"/>
  <c r="H469" i="10"/>
  <c r="H470" i="10"/>
  <c r="H471" i="10"/>
  <c r="H472" i="10"/>
  <c r="H473" i="10"/>
  <c r="H474" i="10"/>
  <c r="H475" i="10"/>
  <c r="H476" i="10"/>
  <c r="H477" i="10"/>
  <c r="H478" i="10"/>
  <c r="H479" i="10"/>
  <c r="H480" i="10"/>
  <c r="H481" i="10"/>
  <c r="H482" i="10"/>
  <c r="H483" i="10"/>
  <c r="H484" i="10"/>
  <c r="H485" i="10"/>
  <c r="H486" i="10"/>
  <c r="H487" i="10"/>
  <c r="H488" i="10"/>
  <c r="H489" i="10"/>
  <c r="H490" i="10"/>
  <c r="H491" i="10"/>
  <c r="H492" i="10"/>
  <c r="H493" i="10"/>
  <c r="H494" i="10"/>
  <c r="H495" i="10"/>
  <c r="H496" i="10"/>
  <c r="H497" i="10"/>
  <c r="H498" i="10"/>
  <c r="H499" i="10"/>
  <c r="H500" i="10"/>
  <c r="H501" i="10"/>
  <c r="H502" i="10"/>
  <c r="H503" i="10"/>
  <c r="H504" i="10"/>
  <c r="H505" i="10"/>
  <c r="H506" i="10"/>
  <c r="H507" i="10"/>
  <c r="H508" i="10"/>
  <c r="H509" i="10"/>
  <c r="H510" i="10"/>
  <c r="H511" i="10"/>
  <c r="H512" i="10"/>
  <c r="H513" i="10"/>
  <c r="H514" i="10"/>
  <c r="H515" i="10"/>
  <c r="H516" i="10"/>
  <c r="H517" i="10"/>
  <c r="H518" i="10"/>
  <c r="H519" i="10"/>
  <c r="H520" i="10"/>
  <c r="H521" i="10"/>
  <c r="H522" i="10"/>
  <c r="H523" i="10"/>
  <c r="H524" i="10"/>
  <c r="H525" i="10"/>
  <c r="H526" i="10"/>
  <c r="H527" i="10"/>
  <c r="H528" i="10"/>
  <c r="H529" i="10"/>
  <c r="H530" i="10"/>
  <c r="H531" i="10"/>
  <c r="H532" i="10"/>
  <c r="H533" i="10"/>
  <c r="H534" i="10"/>
  <c r="H535" i="10"/>
  <c r="H536" i="10"/>
  <c r="H537" i="10"/>
  <c r="H538" i="10"/>
  <c r="H539" i="10"/>
  <c r="H540" i="10"/>
  <c r="H541" i="10"/>
  <c r="H542" i="10"/>
  <c r="H543" i="10"/>
  <c r="H544" i="10"/>
  <c r="H545" i="10"/>
  <c r="H546" i="10"/>
  <c r="H547" i="10"/>
  <c r="H548" i="10"/>
  <c r="H549" i="10"/>
  <c r="H550" i="10"/>
  <c r="H551" i="10"/>
  <c r="H552" i="10"/>
  <c r="H553" i="10"/>
  <c r="H554" i="10"/>
  <c r="H555" i="10"/>
  <c r="H556" i="10"/>
  <c r="H557" i="10"/>
  <c r="H558" i="10"/>
  <c r="H559" i="10"/>
  <c r="H560" i="10"/>
  <c r="H561" i="10"/>
  <c r="H562" i="10"/>
  <c r="H563" i="10"/>
  <c r="H564" i="10"/>
  <c r="H565" i="10"/>
  <c r="H566" i="10"/>
  <c r="H567" i="10"/>
  <c r="H568" i="10"/>
  <c r="H569" i="10"/>
  <c r="H570" i="10"/>
  <c r="H571" i="10"/>
  <c r="H572" i="10"/>
  <c r="H573" i="10"/>
  <c r="H574" i="10"/>
  <c r="H575" i="10"/>
  <c r="H576" i="10"/>
  <c r="H577" i="10"/>
  <c r="H578" i="10"/>
  <c r="H579" i="10"/>
  <c r="H580" i="10"/>
  <c r="H581" i="10"/>
  <c r="H582" i="10"/>
  <c r="H583" i="10"/>
  <c r="H584" i="10"/>
  <c r="H585" i="10"/>
  <c r="H586" i="10"/>
  <c r="H587" i="10"/>
  <c r="H588" i="10"/>
  <c r="H589" i="10"/>
  <c r="H590" i="10"/>
  <c r="H591" i="10"/>
  <c r="H592" i="10"/>
  <c r="H593" i="10"/>
  <c r="H594" i="10"/>
  <c r="H595" i="10"/>
  <c r="H596" i="10"/>
  <c r="H597" i="10"/>
  <c r="H598" i="10"/>
  <c r="H599" i="10"/>
  <c r="H600" i="10"/>
  <c r="H601" i="10"/>
  <c r="H602" i="10"/>
  <c r="H603" i="10"/>
  <c r="H604" i="10"/>
  <c r="H605" i="10"/>
  <c r="H606" i="10"/>
  <c r="H607" i="10"/>
  <c r="H608" i="10"/>
  <c r="H609" i="10"/>
  <c r="H610" i="10"/>
  <c r="H611" i="10"/>
  <c r="H612" i="10"/>
  <c r="H613" i="10"/>
  <c r="H614" i="10"/>
  <c r="H615" i="10"/>
  <c r="H616" i="10"/>
  <c r="H617" i="10"/>
  <c r="H618" i="10"/>
  <c r="H619" i="10"/>
  <c r="H620" i="10"/>
  <c r="H621" i="10"/>
  <c r="H622" i="10"/>
  <c r="H623" i="10"/>
  <c r="H624" i="10"/>
  <c r="H625" i="10"/>
  <c r="H626" i="10"/>
  <c r="H627" i="10"/>
  <c r="H628" i="10"/>
  <c r="H629" i="10"/>
  <c r="H630" i="10"/>
  <c r="H631" i="10"/>
  <c r="H632" i="10"/>
  <c r="H633" i="10"/>
  <c r="H634" i="10"/>
  <c r="H635" i="10"/>
  <c r="H636" i="10"/>
  <c r="H637" i="10"/>
  <c r="H638" i="10"/>
  <c r="H639" i="10"/>
  <c r="H640" i="10"/>
  <c r="H641" i="10"/>
  <c r="H642" i="10"/>
  <c r="H643" i="10"/>
  <c r="H644" i="10"/>
  <c r="H645" i="10"/>
  <c r="H646" i="10"/>
  <c r="H647" i="10"/>
  <c r="H648" i="10"/>
  <c r="H649" i="10"/>
  <c r="H650" i="10"/>
  <c r="H651" i="10"/>
  <c r="H652" i="10"/>
  <c r="H653" i="10"/>
  <c r="H654" i="10"/>
  <c r="H655" i="10"/>
  <c r="H656" i="10"/>
  <c r="H657" i="10"/>
  <c r="H658" i="10"/>
  <c r="H659" i="10"/>
  <c r="H660" i="10"/>
  <c r="H661" i="10"/>
  <c r="H662" i="10"/>
  <c r="H663" i="10"/>
  <c r="H664" i="10"/>
  <c r="H665" i="10"/>
  <c r="H666" i="10"/>
  <c r="H667" i="10"/>
  <c r="H668" i="10"/>
  <c r="H669" i="10"/>
  <c r="H670" i="10"/>
  <c r="H671" i="10"/>
  <c r="H672" i="10"/>
  <c r="H673" i="10"/>
  <c r="H674" i="10"/>
  <c r="H675" i="10"/>
  <c r="H676" i="10"/>
  <c r="H677" i="10"/>
  <c r="H678" i="10"/>
  <c r="H679" i="10"/>
  <c r="H680" i="10"/>
  <c r="H681" i="10"/>
  <c r="H682" i="10"/>
  <c r="H683" i="10"/>
  <c r="H684" i="10"/>
  <c r="H685" i="10"/>
  <c r="H686" i="10"/>
  <c r="H687" i="10"/>
  <c r="H688" i="10"/>
  <c r="H689" i="10"/>
  <c r="H690" i="10"/>
  <c r="H691" i="10"/>
  <c r="H692" i="10"/>
  <c r="H693" i="10"/>
  <c r="H694" i="10"/>
  <c r="H695" i="10"/>
  <c r="H696" i="10"/>
  <c r="H697" i="10"/>
  <c r="H698" i="10"/>
  <c r="H699" i="10"/>
  <c r="H700" i="10"/>
  <c r="H701" i="10"/>
  <c r="H702" i="10"/>
  <c r="H703" i="10"/>
  <c r="H704" i="10"/>
  <c r="H705" i="10"/>
  <c r="H706" i="10"/>
  <c r="H707" i="10"/>
  <c r="H708" i="10"/>
  <c r="H709" i="10"/>
  <c r="H710" i="10"/>
  <c r="H711" i="10"/>
  <c r="H712" i="10"/>
  <c r="H713" i="10"/>
  <c r="H714" i="10"/>
  <c r="H715" i="10"/>
  <c r="H716" i="10"/>
  <c r="H717" i="10"/>
  <c r="H718" i="10"/>
  <c r="H719" i="10"/>
  <c r="H720" i="10"/>
  <c r="H721" i="10"/>
  <c r="H722" i="10"/>
  <c r="H723" i="10"/>
  <c r="H724" i="10"/>
  <c r="H725" i="10"/>
  <c r="H726" i="10"/>
  <c r="H727" i="10"/>
  <c r="H728" i="10"/>
  <c r="H729" i="10"/>
  <c r="H730" i="10"/>
  <c r="H731" i="10"/>
  <c r="H732" i="10"/>
  <c r="H733" i="10"/>
  <c r="H734" i="10"/>
  <c r="H735" i="10"/>
  <c r="H736" i="10"/>
  <c r="H737" i="10"/>
  <c r="H738" i="10"/>
  <c r="H739" i="10"/>
  <c r="H740" i="10"/>
  <c r="H741" i="10"/>
  <c r="H742" i="10"/>
  <c r="H743" i="10"/>
  <c r="H744" i="10"/>
  <c r="H745" i="10"/>
  <c r="H746" i="10"/>
  <c r="H747" i="10"/>
  <c r="H748" i="10"/>
  <c r="H749" i="10"/>
  <c r="H750" i="10"/>
  <c r="H751" i="10"/>
  <c r="H752" i="10"/>
  <c r="H753" i="10"/>
  <c r="H754" i="10"/>
  <c r="H755" i="10"/>
  <c r="H756" i="10"/>
  <c r="H757" i="10"/>
  <c r="H758" i="10"/>
  <c r="H759" i="10"/>
  <c r="H760" i="10"/>
  <c r="H761" i="10"/>
  <c r="H762" i="10"/>
  <c r="H763" i="10"/>
  <c r="H764" i="10"/>
  <c r="H765" i="10"/>
  <c r="H766" i="10"/>
  <c r="H767" i="10"/>
  <c r="H768" i="10"/>
  <c r="H769" i="10"/>
  <c r="H770" i="10"/>
  <c r="H771" i="10"/>
  <c r="H772" i="10"/>
  <c r="H773" i="10"/>
  <c r="H774" i="10"/>
  <c r="H775" i="10"/>
  <c r="H776" i="10"/>
  <c r="H777" i="10"/>
  <c r="H778" i="10"/>
  <c r="H779" i="10"/>
  <c r="H780" i="10"/>
  <c r="H781" i="10"/>
  <c r="H782" i="10"/>
  <c r="H783" i="10"/>
  <c r="H784" i="10"/>
  <c r="H785" i="10"/>
  <c r="H786" i="10"/>
  <c r="H787" i="10"/>
  <c r="H788" i="10"/>
  <c r="H789" i="10"/>
  <c r="H790" i="10"/>
  <c r="H791" i="10"/>
  <c r="H792" i="10"/>
  <c r="H793" i="10"/>
  <c r="H794" i="10"/>
  <c r="H795" i="10"/>
  <c r="H796" i="10"/>
  <c r="H797" i="10"/>
  <c r="H798" i="10"/>
  <c r="H799" i="10"/>
  <c r="H800" i="10"/>
  <c r="H801" i="10"/>
  <c r="H802" i="10"/>
  <c r="H803" i="10"/>
  <c r="H804" i="10"/>
  <c r="H805" i="10"/>
  <c r="H806" i="10"/>
  <c r="H807" i="10"/>
  <c r="H808" i="10"/>
  <c r="H809" i="10"/>
  <c r="H810" i="10"/>
  <c r="H811" i="10"/>
  <c r="H812" i="10"/>
  <c r="H813" i="10"/>
  <c r="H814" i="10"/>
  <c r="H815" i="10"/>
  <c r="H816" i="10"/>
  <c r="H817" i="10"/>
  <c r="H818" i="10"/>
  <c r="H819" i="10"/>
  <c r="H820" i="10"/>
  <c r="H821" i="10"/>
  <c r="H822" i="10"/>
  <c r="H823" i="10"/>
  <c r="H824" i="10"/>
  <c r="H825" i="10"/>
  <c r="H826" i="10"/>
  <c r="H827" i="10"/>
  <c r="H828" i="10"/>
  <c r="H829" i="10"/>
  <c r="H830" i="10"/>
  <c r="H831" i="10"/>
  <c r="H832" i="10"/>
  <c r="H833" i="10"/>
  <c r="H834" i="10"/>
  <c r="H835" i="10"/>
  <c r="H836" i="10"/>
  <c r="H837" i="10"/>
  <c r="H838" i="10"/>
  <c r="H839" i="10"/>
  <c r="H840" i="10"/>
  <c r="H841" i="10"/>
  <c r="H842" i="10"/>
  <c r="H843" i="10"/>
  <c r="H844" i="10"/>
  <c r="H845" i="10"/>
  <c r="H846" i="10"/>
  <c r="H847" i="10"/>
  <c r="H848" i="10"/>
  <c r="H849" i="10"/>
  <c r="H850" i="10"/>
  <c r="H851" i="10"/>
  <c r="H852" i="10"/>
  <c r="H853" i="10"/>
  <c r="H854" i="10"/>
  <c r="H855" i="10"/>
  <c r="H856" i="10"/>
  <c r="H857" i="10"/>
  <c r="H858" i="10"/>
  <c r="H859" i="10"/>
  <c r="H860" i="10"/>
  <c r="H861" i="10"/>
  <c r="H862" i="10"/>
  <c r="H863" i="10"/>
  <c r="H864" i="10"/>
  <c r="H865" i="10"/>
  <c r="H866" i="10"/>
  <c r="H867" i="10"/>
  <c r="H868" i="10"/>
  <c r="H869" i="10"/>
  <c r="H870" i="10"/>
  <c r="H871" i="10"/>
  <c r="H872" i="10"/>
  <c r="H873" i="10"/>
  <c r="H874" i="10"/>
  <c r="H875" i="10"/>
  <c r="H876" i="10"/>
  <c r="H877" i="10"/>
  <c r="H878" i="10"/>
  <c r="H879" i="10"/>
  <c r="H880" i="10"/>
  <c r="H881" i="10"/>
  <c r="H882" i="10"/>
  <c r="H883" i="10"/>
  <c r="H884" i="10"/>
  <c r="H885" i="10"/>
  <c r="H886" i="10"/>
  <c r="H887" i="10"/>
  <c r="H888" i="10"/>
  <c r="H889" i="10"/>
  <c r="H890" i="10"/>
  <c r="H891" i="10"/>
  <c r="H892" i="10"/>
  <c r="H893" i="10"/>
  <c r="H894" i="10"/>
  <c r="H895" i="10"/>
  <c r="H896" i="10"/>
  <c r="H897" i="10"/>
  <c r="H898" i="10"/>
  <c r="H899" i="10"/>
  <c r="H900" i="10"/>
  <c r="H901" i="10"/>
  <c r="H902" i="10"/>
  <c r="H903" i="10"/>
  <c r="H904" i="10"/>
  <c r="H905" i="10"/>
  <c r="H906" i="10"/>
  <c r="H907" i="10"/>
  <c r="H908" i="10"/>
  <c r="H909" i="10"/>
  <c r="H910" i="10"/>
  <c r="H911" i="10"/>
  <c r="H912" i="10"/>
  <c r="H913" i="10"/>
  <c r="H914" i="10"/>
  <c r="H915" i="10"/>
  <c r="H916" i="10"/>
  <c r="H917" i="10"/>
  <c r="H918" i="10"/>
  <c r="H919" i="10"/>
  <c r="H920" i="10"/>
  <c r="H921" i="10"/>
  <c r="H922" i="10"/>
  <c r="H923" i="10"/>
  <c r="H924" i="10"/>
  <c r="H925" i="10"/>
  <c r="H926" i="10"/>
  <c r="H927" i="10"/>
  <c r="H928" i="10"/>
  <c r="H929" i="10"/>
  <c r="H930" i="10"/>
  <c r="H931" i="10"/>
  <c r="H932" i="10"/>
  <c r="H933" i="10"/>
  <c r="H934" i="10"/>
  <c r="H935" i="10"/>
  <c r="H936" i="10"/>
  <c r="H937" i="10"/>
  <c r="H938" i="10"/>
  <c r="H939" i="10"/>
  <c r="H940" i="10"/>
  <c r="H941" i="10"/>
  <c r="H942" i="10"/>
  <c r="H943" i="10"/>
  <c r="H944" i="10"/>
  <c r="H945" i="10"/>
  <c r="H946" i="10"/>
  <c r="H947" i="10"/>
  <c r="H948" i="10"/>
  <c r="H949" i="10"/>
  <c r="H950" i="10"/>
  <c r="H951" i="10"/>
  <c r="H952" i="10"/>
  <c r="H953" i="10"/>
  <c r="H954" i="10"/>
  <c r="H955" i="10"/>
  <c r="H956" i="10"/>
  <c r="H957" i="10"/>
  <c r="H958" i="10"/>
  <c r="H959" i="10"/>
  <c r="H960" i="10"/>
  <c r="H961" i="10"/>
  <c r="H962" i="10"/>
  <c r="H963" i="10"/>
  <c r="H964" i="10"/>
  <c r="H965" i="10"/>
  <c r="H966" i="10"/>
  <c r="H967" i="10"/>
  <c r="H968" i="10"/>
  <c r="H969" i="10"/>
  <c r="H970" i="10"/>
  <c r="H971" i="10"/>
  <c r="H972" i="10"/>
  <c r="H973" i="10"/>
  <c r="H974" i="10"/>
  <c r="H975" i="10"/>
  <c r="H976" i="10"/>
  <c r="H977" i="10"/>
  <c r="H978" i="10"/>
  <c r="H979" i="10"/>
  <c r="H980" i="10"/>
  <c r="H981" i="10"/>
  <c r="H982" i="10"/>
  <c r="H983" i="10"/>
  <c r="H984" i="10"/>
  <c r="H985" i="10"/>
  <c r="H986" i="10"/>
  <c r="H987" i="10"/>
  <c r="H988" i="10"/>
  <c r="H989" i="10"/>
  <c r="H990" i="10"/>
  <c r="H991" i="10"/>
  <c r="H992" i="10"/>
  <c r="H993" i="10"/>
  <c r="H994" i="10"/>
  <c r="H995" i="10"/>
  <c r="H996" i="10"/>
  <c r="H997" i="10"/>
  <c r="H998" i="10"/>
  <c r="H999" i="10"/>
  <c r="H1000" i="10"/>
  <c r="H1001" i="10"/>
  <c r="H1002" i="10"/>
  <c r="H1003" i="10"/>
  <c r="H1004" i="10"/>
  <c r="H1005" i="10"/>
  <c r="H1006" i="10"/>
  <c r="H1007" i="10"/>
  <c r="H1008" i="10"/>
  <c r="H1009" i="10"/>
  <c r="H1010" i="10"/>
  <c r="H1011" i="10"/>
  <c r="H1012" i="10"/>
  <c r="H1013" i="10"/>
  <c r="H1014" i="10"/>
  <c r="H1015" i="10"/>
  <c r="H1016" i="10"/>
  <c r="H1017" i="10"/>
  <c r="H1018" i="10"/>
  <c r="H1019" i="10"/>
  <c r="H1020" i="10"/>
  <c r="H1021" i="10"/>
  <c r="H1022" i="10"/>
  <c r="H1023" i="10"/>
  <c r="H1024" i="10"/>
  <c r="H1025" i="10"/>
  <c r="H1026" i="10"/>
  <c r="H1027" i="10"/>
  <c r="H1028" i="10"/>
  <c r="H1029" i="10"/>
  <c r="H1030" i="10"/>
  <c r="H1031" i="10"/>
  <c r="H1032" i="10"/>
  <c r="H1033" i="10"/>
  <c r="H1034" i="10"/>
  <c r="H1035" i="10"/>
  <c r="H1036" i="10"/>
  <c r="H1037" i="10"/>
  <c r="H1038" i="10"/>
  <c r="H1039" i="10"/>
  <c r="H1040" i="10"/>
  <c r="H1041" i="10"/>
  <c r="H1042" i="10"/>
  <c r="H1043" i="10"/>
  <c r="H1044" i="10"/>
  <c r="H1045" i="10"/>
  <c r="H1046" i="10"/>
  <c r="H1047" i="10"/>
  <c r="H1048" i="10"/>
  <c r="H1049" i="10"/>
  <c r="H1050" i="10"/>
  <c r="H1051" i="10"/>
  <c r="H1052" i="10"/>
  <c r="H1053" i="10"/>
  <c r="H1054" i="10"/>
  <c r="H1055" i="10"/>
  <c r="H1056" i="10"/>
  <c r="H1057" i="10"/>
  <c r="H1058" i="10"/>
  <c r="H1059" i="10"/>
  <c r="H1060" i="10"/>
  <c r="H1061" i="10"/>
  <c r="H1062" i="10"/>
  <c r="H1063" i="10"/>
  <c r="H1064" i="10"/>
  <c r="H1065" i="10"/>
  <c r="H1066" i="10"/>
  <c r="H1067" i="10"/>
  <c r="H1068" i="10"/>
  <c r="H1069" i="10"/>
  <c r="H1070" i="10"/>
  <c r="H1071" i="10"/>
  <c r="H1072" i="10"/>
  <c r="H1073" i="10"/>
  <c r="H1074" i="10"/>
  <c r="H1075" i="10"/>
  <c r="H1076" i="10"/>
  <c r="H1077" i="10"/>
  <c r="H1078" i="10"/>
  <c r="H1079" i="10"/>
  <c r="H1080" i="10"/>
  <c r="H1081" i="10"/>
  <c r="H1082" i="10"/>
  <c r="H1083" i="10"/>
  <c r="H1084" i="10"/>
  <c r="H1085" i="10"/>
  <c r="H1086" i="10"/>
  <c r="H1087" i="10"/>
  <c r="H1088" i="10"/>
  <c r="H1089" i="10"/>
  <c r="H1090" i="10"/>
  <c r="H1091" i="10"/>
  <c r="H1092" i="10"/>
  <c r="H1093" i="10"/>
  <c r="H1094" i="10"/>
  <c r="H1095" i="10"/>
  <c r="H1096" i="10"/>
  <c r="H1097" i="10"/>
  <c r="H1098" i="10"/>
  <c r="H1099" i="10"/>
  <c r="H1100" i="10"/>
  <c r="H1101" i="10"/>
  <c r="H1102" i="10"/>
  <c r="H1103" i="10"/>
  <c r="H1104" i="10"/>
  <c r="H1105" i="10"/>
  <c r="H1106" i="10"/>
  <c r="H1107" i="10"/>
  <c r="H1108" i="10"/>
  <c r="H1109" i="10"/>
  <c r="H1110" i="10"/>
  <c r="H1111" i="10"/>
  <c r="H1112" i="10"/>
  <c r="H1113" i="10"/>
  <c r="H1114" i="10"/>
  <c r="H1115" i="10"/>
  <c r="H1116" i="10"/>
  <c r="H1117" i="10"/>
  <c r="H1118" i="10"/>
  <c r="H1119" i="10"/>
  <c r="H1120" i="10"/>
  <c r="H1121" i="10"/>
  <c r="H1122" i="10"/>
  <c r="H1123" i="10"/>
  <c r="H1124" i="10"/>
  <c r="H1125" i="10"/>
  <c r="H1126" i="10"/>
  <c r="H1127" i="10"/>
  <c r="H1128" i="10"/>
  <c r="H1129" i="10"/>
  <c r="H1130" i="10"/>
  <c r="H1131" i="10"/>
  <c r="H1132" i="10"/>
  <c r="H1133" i="10"/>
  <c r="H1134" i="10"/>
  <c r="H1135" i="10"/>
  <c r="H1136" i="10"/>
  <c r="H1137" i="10"/>
  <c r="H1138" i="10"/>
  <c r="H1139" i="10"/>
  <c r="H1140" i="10"/>
  <c r="H1141" i="10"/>
  <c r="H1142" i="10"/>
  <c r="H1143" i="10"/>
  <c r="H1144" i="10"/>
  <c r="H1145" i="10"/>
  <c r="H1146" i="10"/>
  <c r="H1147" i="10"/>
  <c r="H1148" i="10"/>
  <c r="H1149" i="10"/>
  <c r="H1150" i="10"/>
  <c r="H1151" i="10"/>
  <c r="H1152" i="10"/>
  <c r="H1153" i="10"/>
  <c r="H1154" i="10"/>
  <c r="H1155" i="10"/>
  <c r="H1156" i="10"/>
  <c r="H1157" i="10"/>
  <c r="H1158" i="10"/>
  <c r="H1159" i="10"/>
  <c r="H1160" i="10"/>
  <c r="H1161" i="10"/>
  <c r="H1162" i="10"/>
  <c r="H1163" i="10"/>
  <c r="H1164" i="10"/>
  <c r="H1165" i="10"/>
  <c r="H1166" i="10"/>
  <c r="H1167" i="10"/>
  <c r="H1168" i="10"/>
  <c r="H1169" i="10"/>
  <c r="H1170" i="10"/>
  <c r="H1171" i="10"/>
  <c r="H1172" i="10"/>
  <c r="H1173" i="10"/>
  <c r="H1174" i="10"/>
  <c r="H1175" i="10"/>
  <c r="H1176" i="10"/>
  <c r="H1177" i="10"/>
  <c r="H1178" i="10"/>
  <c r="H1179" i="10"/>
  <c r="H1180" i="10"/>
  <c r="H1181" i="10"/>
  <c r="H1182" i="10"/>
  <c r="H1183" i="10"/>
  <c r="H1184" i="10"/>
  <c r="H1185" i="10"/>
  <c r="H1186" i="10"/>
  <c r="H1187" i="10"/>
  <c r="H1188" i="10"/>
  <c r="H1189" i="10"/>
  <c r="H1190" i="10"/>
  <c r="H1191" i="10"/>
  <c r="H1192" i="10"/>
  <c r="H1193" i="10"/>
  <c r="H1194" i="10"/>
  <c r="H1195" i="10"/>
  <c r="H1196" i="10"/>
  <c r="H1197" i="10"/>
  <c r="H1198" i="10"/>
  <c r="H1199" i="10"/>
  <c r="H1200" i="10"/>
  <c r="H1201" i="10"/>
  <c r="H1202" i="10"/>
  <c r="H1203" i="10"/>
  <c r="H1204" i="10"/>
  <c r="H1205" i="10"/>
  <c r="H1206" i="10"/>
  <c r="H1207" i="10"/>
  <c r="H1208" i="10"/>
  <c r="H1209" i="10"/>
  <c r="H1210" i="10"/>
  <c r="H1211" i="10"/>
  <c r="H1212" i="10"/>
  <c r="H1213" i="10"/>
  <c r="H1214" i="10"/>
  <c r="H1215" i="10"/>
  <c r="H1216" i="10"/>
  <c r="H1217" i="10"/>
  <c r="H1218" i="10"/>
  <c r="H1219" i="10"/>
  <c r="H1220" i="10"/>
  <c r="H1221" i="10"/>
  <c r="H1222" i="10"/>
  <c r="H1223" i="10"/>
  <c r="H1224" i="10"/>
  <c r="H1225" i="10"/>
  <c r="H1226" i="10"/>
  <c r="H1227" i="10"/>
  <c r="H1228" i="10"/>
  <c r="H1229" i="10"/>
  <c r="H1230" i="10"/>
  <c r="H1231" i="10"/>
  <c r="H1232" i="10"/>
  <c r="H1233" i="10"/>
  <c r="H1234" i="10"/>
  <c r="H1235" i="10"/>
  <c r="H1236" i="10"/>
  <c r="H1237" i="10"/>
  <c r="H1238" i="10"/>
  <c r="H1239" i="10"/>
  <c r="H1240" i="10"/>
  <c r="H1241" i="10"/>
  <c r="H1242" i="10"/>
  <c r="H1243" i="10"/>
  <c r="H1244" i="10"/>
  <c r="H1245" i="10"/>
  <c r="H1246" i="10"/>
  <c r="H1247" i="10"/>
  <c r="H1248" i="10"/>
  <c r="H1249" i="10"/>
  <c r="H1250" i="10"/>
  <c r="H1251" i="10"/>
  <c r="H1252" i="10"/>
  <c r="H1253" i="10"/>
  <c r="H1254" i="10"/>
  <c r="H1255" i="10"/>
  <c r="H1256" i="10"/>
  <c r="H1257" i="10"/>
  <c r="H1258" i="10"/>
  <c r="H1259" i="10"/>
  <c r="H1260" i="10"/>
  <c r="H1261" i="10"/>
  <c r="H1262" i="10"/>
  <c r="H1263" i="10"/>
  <c r="H1264" i="10"/>
  <c r="H1265" i="10"/>
  <c r="H1266" i="10"/>
  <c r="H1267" i="10"/>
  <c r="H1268" i="10"/>
  <c r="H1269" i="10"/>
  <c r="H1270" i="10"/>
  <c r="H1271" i="10"/>
  <c r="H1272" i="10"/>
  <c r="H1273" i="10"/>
  <c r="H1274" i="10"/>
  <c r="H1275" i="10"/>
  <c r="H1276" i="10"/>
  <c r="H1277" i="10"/>
  <c r="H1278" i="10"/>
  <c r="H1279" i="10"/>
  <c r="H1280" i="10"/>
  <c r="H1281" i="10"/>
  <c r="H1282" i="10"/>
  <c r="H1283" i="10"/>
  <c r="H1284" i="10"/>
  <c r="H1285" i="10"/>
  <c r="H1286" i="10"/>
  <c r="H1287" i="10"/>
  <c r="H1288" i="10"/>
  <c r="H1289" i="10"/>
  <c r="H1290" i="10"/>
  <c r="H1291" i="10"/>
  <c r="H1292" i="10"/>
  <c r="H1293" i="10"/>
  <c r="H1294" i="10"/>
  <c r="H1295" i="10"/>
  <c r="H1296" i="10"/>
  <c r="H1297" i="10"/>
  <c r="H1298" i="10"/>
  <c r="H1299" i="10"/>
  <c r="H1300" i="10"/>
  <c r="H1301" i="10"/>
  <c r="H1302" i="10"/>
  <c r="H1303" i="10"/>
  <c r="H1304" i="10"/>
  <c r="H1305" i="10"/>
  <c r="H1306" i="10"/>
  <c r="H1307" i="10"/>
  <c r="H1308" i="10"/>
  <c r="H1309" i="10"/>
  <c r="H1310" i="10"/>
  <c r="H1311" i="10"/>
  <c r="H1312" i="10"/>
  <c r="H1313" i="10"/>
  <c r="H1314" i="10"/>
  <c r="H1315" i="10"/>
  <c r="H1316" i="10"/>
  <c r="H1317" i="10"/>
  <c r="H1318" i="10"/>
  <c r="H1319" i="10"/>
  <c r="H1320" i="10"/>
  <c r="H1321" i="10"/>
  <c r="H1322" i="10"/>
  <c r="H1323" i="10"/>
  <c r="H1324" i="10"/>
  <c r="H1325" i="10"/>
  <c r="H1326" i="10"/>
  <c r="H1327" i="10"/>
  <c r="H1328" i="10"/>
  <c r="H1329" i="10"/>
  <c r="H1330" i="10"/>
  <c r="H1331" i="10"/>
  <c r="H1332" i="10"/>
  <c r="H1333" i="10"/>
  <c r="H1334" i="10"/>
  <c r="H1335" i="10"/>
  <c r="H1336" i="10"/>
  <c r="H1337" i="10"/>
  <c r="H1338" i="10"/>
  <c r="H1339" i="10"/>
  <c r="H1340" i="10"/>
  <c r="H1341" i="10"/>
  <c r="H1342" i="10"/>
  <c r="H1343" i="10"/>
  <c r="H1344" i="10"/>
  <c r="H1345" i="10"/>
  <c r="H1346" i="10"/>
  <c r="H1347" i="10"/>
  <c r="H1348" i="10"/>
  <c r="H1349" i="10"/>
  <c r="H1350" i="10"/>
  <c r="H1351" i="10"/>
  <c r="H1352" i="10"/>
  <c r="H1353" i="10"/>
  <c r="H1354" i="10"/>
  <c r="H1355" i="10"/>
  <c r="H1356" i="10"/>
  <c r="H1357" i="10"/>
  <c r="H1358" i="10"/>
  <c r="H1359" i="10"/>
  <c r="H1360" i="10"/>
  <c r="H1361" i="10"/>
  <c r="H1362" i="10"/>
  <c r="H1363" i="10"/>
  <c r="H1364" i="10"/>
  <c r="H1365" i="10"/>
  <c r="H1366" i="10"/>
  <c r="H1367" i="10"/>
  <c r="H1368" i="10"/>
  <c r="H1369" i="10"/>
  <c r="H1370" i="10"/>
  <c r="H1371" i="10"/>
  <c r="H1372" i="10"/>
  <c r="H1373" i="10"/>
  <c r="H1374" i="10"/>
  <c r="H1375" i="10"/>
  <c r="H1376" i="10"/>
  <c r="H1377" i="10"/>
  <c r="H1378" i="10"/>
  <c r="H1379" i="10"/>
  <c r="H1380" i="10"/>
  <c r="H1381" i="10"/>
  <c r="H1382" i="10"/>
  <c r="H1383" i="10"/>
  <c r="H1384" i="10"/>
  <c r="H1385" i="10"/>
  <c r="H1386" i="10"/>
  <c r="H1387" i="10"/>
  <c r="H1388" i="10"/>
  <c r="H1389" i="10"/>
  <c r="H1390" i="10"/>
  <c r="H1391" i="10"/>
  <c r="H1392" i="10"/>
  <c r="H1393" i="10"/>
  <c r="H1394" i="10"/>
  <c r="H1395" i="10"/>
  <c r="H1396" i="10"/>
  <c r="H1397" i="10"/>
  <c r="H1398" i="10"/>
  <c r="H1399" i="10"/>
  <c r="H1400" i="10"/>
  <c r="H1401" i="10"/>
  <c r="H1402" i="10"/>
  <c r="H1403" i="10"/>
  <c r="H1404" i="10"/>
  <c r="H1405" i="10"/>
  <c r="H1406" i="10"/>
  <c r="H1407" i="10"/>
  <c r="H1408" i="10"/>
  <c r="H1409" i="10"/>
  <c r="H1410" i="10"/>
  <c r="H1411" i="10"/>
  <c r="H1412" i="10"/>
  <c r="H1413" i="10"/>
  <c r="H1414" i="10"/>
  <c r="H1415" i="10"/>
  <c r="H1416" i="10"/>
  <c r="H1417" i="10"/>
  <c r="H1418" i="10"/>
  <c r="H1419" i="10"/>
  <c r="H1420" i="10"/>
  <c r="H1421" i="10"/>
  <c r="H1422" i="10"/>
  <c r="H1423" i="10"/>
  <c r="H1424" i="10"/>
  <c r="H1425" i="10"/>
  <c r="H1426" i="10"/>
  <c r="H1427" i="10"/>
  <c r="H1428" i="10"/>
  <c r="H1429" i="10"/>
  <c r="H1430" i="10"/>
  <c r="H1431" i="10"/>
  <c r="H1432" i="10"/>
  <c r="H1433" i="10"/>
  <c r="H1434" i="10"/>
  <c r="H1435" i="10"/>
  <c r="H1436" i="10"/>
  <c r="H1437" i="10"/>
  <c r="H1438" i="10"/>
  <c r="H1439" i="10"/>
  <c r="H1440" i="10"/>
  <c r="H1441" i="10"/>
  <c r="H1442" i="10"/>
  <c r="H1443" i="10"/>
  <c r="H1444" i="10"/>
  <c r="H1445" i="10"/>
  <c r="H1446" i="10"/>
  <c r="H1447" i="10"/>
  <c r="H1448" i="10"/>
  <c r="H1449" i="10"/>
  <c r="H1450" i="10"/>
  <c r="H1451" i="10"/>
  <c r="H1452" i="10"/>
  <c r="H1453" i="10"/>
  <c r="H1454" i="10"/>
  <c r="H1455" i="10"/>
  <c r="H1456" i="10"/>
  <c r="H1457" i="10"/>
  <c r="H1458" i="10"/>
  <c r="H1459" i="10"/>
  <c r="H1460" i="10"/>
  <c r="H1461" i="10"/>
  <c r="H1462" i="10"/>
  <c r="H1463" i="10"/>
  <c r="H1464" i="10"/>
  <c r="H1465" i="10"/>
  <c r="H1466" i="10"/>
  <c r="H1467" i="10"/>
  <c r="H1468" i="10"/>
  <c r="H1469" i="10"/>
  <c r="H1470" i="10"/>
  <c r="H1471" i="10"/>
  <c r="H1472" i="10"/>
  <c r="H1473" i="10"/>
  <c r="H1474" i="10"/>
  <c r="H1475" i="10"/>
  <c r="H1476" i="10"/>
  <c r="H1477" i="10"/>
  <c r="H1478" i="10"/>
  <c r="H1479" i="10"/>
  <c r="H1480" i="10"/>
  <c r="H1481" i="10"/>
  <c r="H1482" i="10"/>
  <c r="H1483" i="10"/>
  <c r="H1484" i="10"/>
  <c r="H1485" i="10"/>
  <c r="H1486" i="10"/>
  <c r="H1487" i="10"/>
  <c r="H1488" i="10"/>
  <c r="H1489" i="10"/>
  <c r="H1490" i="10"/>
  <c r="H1491" i="10"/>
  <c r="H1492" i="10"/>
  <c r="H1493" i="10"/>
  <c r="H1494" i="10"/>
  <c r="H1495" i="10"/>
  <c r="H1496" i="10"/>
  <c r="H1497" i="10"/>
  <c r="H1498" i="10"/>
  <c r="H1499" i="10"/>
  <c r="H1500" i="10"/>
  <c r="H1501" i="10"/>
  <c r="H1502" i="10"/>
  <c r="H1503" i="10"/>
  <c r="H1504" i="10"/>
  <c r="H1505" i="10"/>
  <c r="H1506" i="10"/>
  <c r="H1507" i="10"/>
  <c r="H1508" i="10"/>
  <c r="H1509" i="10"/>
  <c r="H1510" i="10"/>
  <c r="H1511" i="10"/>
  <c r="H1512" i="10"/>
  <c r="H1513" i="10"/>
  <c r="H1514" i="10"/>
  <c r="H1515" i="10"/>
  <c r="H1516" i="10"/>
  <c r="H1517" i="10"/>
  <c r="H1518" i="10"/>
  <c r="H1519" i="10"/>
  <c r="H1520" i="10"/>
  <c r="H1521" i="10"/>
  <c r="H1522" i="10"/>
  <c r="H1523" i="10"/>
  <c r="H1524" i="10"/>
  <c r="H1525" i="10"/>
  <c r="H1526" i="10"/>
  <c r="H1527" i="10"/>
  <c r="H1528" i="10"/>
  <c r="H1529" i="10"/>
  <c r="H1530" i="10"/>
  <c r="H1531" i="10"/>
  <c r="H1532" i="10"/>
  <c r="H1533" i="10"/>
  <c r="H1534" i="10"/>
  <c r="H1535" i="10"/>
  <c r="H1536" i="10"/>
  <c r="H1537" i="10"/>
  <c r="H1538" i="10"/>
  <c r="H1539" i="10"/>
  <c r="H1540" i="10"/>
  <c r="H1541" i="10"/>
  <c r="H1542" i="10"/>
  <c r="H1543" i="10"/>
  <c r="H1544" i="10"/>
  <c r="H1545" i="10"/>
  <c r="H1546" i="10"/>
  <c r="H1547" i="10"/>
  <c r="H1548" i="10"/>
  <c r="H1549" i="10"/>
  <c r="H1550" i="10"/>
  <c r="H1551" i="10"/>
  <c r="H1552" i="10"/>
  <c r="H1553" i="10"/>
  <c r="H1554" i="10"/>
  <c r="H1555" i="10"/>
  <c r="H1556" i="10"/>
  <c r="H1557" i="10"/>
  <c r="H1558" i="10"/>
  <c r="H1559" i="10"/>
  <c r="H1560" i="10"/>
  <c r="H1561" i="10"/>
  <c r="H1562" i="10"/>
  <c r="H1563" i="10"/>
  <c r="H1564" i="10"/>
  <c r="H1565" i="10"/>
  <c r="H1566" i="10"/>
  <c r="H1567" i="10"/>
  <c r="H1568" i="10"/>
  <c r="H1569" i="10"/>
  <c r="H1570" i="10"/>
  <c r="H1571" i="10"/>
  <c r="H1572" i="10"/>
  <c r="H1573" i="10"/>
  <c r="H1574" i="10"/>
  <c r="H1575" i="10"/>
  <c r="H1576" i="10"/>
  <c r="H1577" i="10"/>
  <c r="H1578" i="10"/>
  <c r="H1579" i="10"/>
  <c r="H1580" i="10"/>
  <c r="H1581" i="10"/>
  <c r="H1582" i="10"/>
  <c r="H1583" i="10"/>
  <c r="H1584" i="10"/>
  <c r="H1585" i="10"/>
  <c r="H1586" i="10"/>
  <c r="H1587" i="10"/>
  <c r="H1588" i="10"/>
  <c r="H1589" i="10"/>
  <c r="H1590" i="10"/>
  <c r="H1591" i="10"/>
  <c r="H1592" i="10"/>
  <c r="H1593" i="10"/>
  <c r="H1594" i="10"/>
  <c r="H1595" i="10"/>
  <c r="H1596" i="10"/>
  <c r="H1597" i="10"/>
  <c r="H1598" i="10"/>
  <c r="H1599" i="10"/>
  <c r="H1600" i="10"/>
  <c r="H1601" i="10"/>
  <c r="H1602" i="10"/>
  <c r="H1603" i="10"/>
  <c r="H1604" i="10"/>
  <c r="H1605" i="10"/>
  <c r="H1606" i="10"/>
  <c r="H1607" i="10"/>
  <c r="H1608" i="10"/>
  <c r="H1609" i="10"/>
  <c r="H1610" i="10"/>
  <c r="H1611" i="10"/>
  <c r="H1612" i="10"/>
  <c r="H1613" i="10"/>
  <c r="H1614" i="10"/>
  <c r="H1615" i="10"/>
  <c r="H1616" i="10"/>
  <c r="H1617" i="10"/>
  <c r="H1618" i="10"/>
  <c r="H1619" i="10"/>
  <c r="H1620" i="10"/>
  <c r="H1621" i="10"/>
  <c r="H1622" i="10"/>
  <c r="H1623" i="10"/>
  <c r="H1624" i="10"/>
  <c r="H1625" i="10"/>
  <c r="H1626" i="10"/>
  <c r="H1627" i="10"/>
  <c r="H1628" i="10"/>
  <c r="H1629" i="10"/>
  <c r="H1630" i="10"/>
  <c r="H1631" i="10"/>
  <c r="H1632" i="10"/>
  <c r="H1633" i="10"/>
  <c r="H1634" i="10"/>
  <c r="H1635" i="10"/>
  <c r="H1636" i="10"/>
  <c r="H1637" i="10"/>
  <c r="H1638" i="10"/>
  <c r="H1639" i="10"/>
  <c r="H1640" i="10"/>
  <c r="H1641" i="10"/>
  <c r="H1642" i="10"/>
  <c r="H1643" i="10"/>
  <c r="H1644" i="10"/>
  <c r="H1645" i="10"/>
  <c r="H1646" i="10"/>
  <c r="H1647" i="10"/>
  <c r="H1648" i="10"/>
  <c r="H1649" i="10"/>
  <c r="H1650" i="10"/>
  <c r="H1651" i="10"/>
  <c r="H1652" i="10"/>
  <c r="H1653" i="10"/>
  <c r="H1654" i="10"/>
  <c r="H1655" i="10"/>
  <c r="H1656" i="10"/>
  <c r="H1657" i="10"/>
  <c r="H1658" i="10"/>
  <c r="H1659" i="10"/>
  <c r="H1660" i="10"/>
  <c r="H1661" i="10"/>
  <c r="H1662" i="10"/>
  <c r="H1663" i="10"/>
  <c r="H1664" i="10"/>
  <c r="H1665" i="10"/>
  <c r="H1666" i="10"/>
  <c r="H1667" i="10"/>
  <c r="H1668" i="10"/>
  <c r="H1669" i="10"/>
  <c r="H1670" i="10"/>
  <c r="H1671" i="10"/>
  <c r="H1672" i="10"/>
  <c r="H1673" i="10"/>
  <c r="H1674" i="10"/>
  <c r="H1675" i="10"/>
  <c r="H1676" i="10"/>
  <c r="H1677" i="10"/>
  <c r="H1678" i="10"/>
  <c r="H1679" i="10"/>
  <c r="H1680" i="10"/>
  <c r="H1681" i="10"/>
  <c r="H1682" i="10"/>
  <c r="H1683" i="10"/>
  <c r="H1684" i="10"/>
  <c r="H1685" i="10"/>
  <c r="H1686" i="10"/>
  <c r="H1687" i="10"/>
  <c r="H1688" i="10"/>
  <c r="H1689" i="10"/>
  <c r="H1690" i="10"/>
  <c r="H1691" i="10"/>
  <c r="H1692" i="10"/>
  <c r="H1693" i="10"/>
  <c r="H1694" i="10"/>
  <c r="H1695" i="10"/>
  <c r="H1696" i="10"/>
  <c r="H1697" i="10"/>
  <c r="H1698" i="10"/>
  <c r="H1699" i="10"/>
  <c r="H1700" i="10"/>
  <c r="H1701" i="10"/>
  <c r="H1702" i="10"/>
  <c r="H1703" i="10"/>
  <c r="H1704" i="10"/>
  <c r="H1705" i="10"/>
  <c r="H1706" i="10"/>
  <c r="H1707" i="10"/>
  <c r="H1708" i="10"/>
  <c r="H1709" i="10"/>
  <c r="H1710" i="10"/>
  <c r="H1711" i="10"/>
  <c r="H1712" i="10"/>
  <c r="H1713" i="10"/>
  <c r="H1714" i="10"/>
  <c r="H1715" i="10"/>
  <c r="H1716" i="10"/>
  <c r="H1717" i="10"/>
  <c r="H1718" i="10"/>
  <c r="H1719" i="10"/>
  <c r="H1720" i="10"/>
  <c r="H1721" i="10"/>
  <c r="H1722" i="10"/>
  <c r="H1723" i="10"/>
  <c r="H1724" i="10"/>
  <c r="H1725" i="10"/>
  <c r="H1726" i="10"/>
  <c r="H1727" i="10"/>
  <c r="H1728" i="10"/>
  <c r="H1729" i="10"/>
  <c r="H1730" i="10"/>
  <c r="H1731" i="10"/>
  <c r="H1732" i="10"/>
  <c r="H1733" i="10"/>
  <c r="H1734" i="10"/>
  <c r="H1735" i="10"/>
  <c r="H1736" i="10"/>
  <c r="H1737" i="10"/>
  <c r="H1738" i="10"/>
  <c r="H1739" i="10"/>
  <c r="H1740" i="10"/>
  <c r="H1741" i="10"/>
  <c r="H1742" i="10"/>
  <c r="H1743" i="10"/>
  <c r="H1744" i="10"/>
  <c r="H1745" i="10"/>
  <c r="H1746" i="10"/>
  <c r="H1747" i="10"/>
  <c r="H1748" i="10"/>
  <c r="H1749" i="10"/>
  <c r="H1750" i="10"/>
  <c r="H1751" i="10"/>
  <c r="H1752" i="10"/>
  <c r="H1753" i="10"/>
  <c r="H1754" i="10"/>
  <c r="H1755" i="10"/>
  <c r="H1756" i="10"/>
  <c r="H1757" i="10"/>
  <c r="H1758" i="10"/>
  <c r="H1759" i="10"/>
  <c r="H1760" i="10"/>
  <c r="H1761" i="10"/>
  <c r="H1762" i="10"/>
  <c r="H1763" i="10"/>
  <c r="H1764" i="10"/>
  <c r="H1765" i="10"/>
  <c r="H1766" i="10"/>
  <c r="H1767" i="10"/>
  <c r="H1768" i="10"/>
  <c r="H1769" i="10"/>
  <c r="H1770" i="10"/>
  <c r="H1771" i="10"/>
  <c r="H1772" i="10"/>
  <c r="H1773" i="10"/>
  <c r="H1774" i="10"/>
  <c r="H1775" i="10"/>
  <c r="H1776" i="10"/>
  <c r="H1777" i="10"/>
  <c r="H1778" i="10"/>
  <c r="H1779" i="10"/>
  <c r="H1780" i="10"/>
  <c r="H1781" i="10"/>
  <c r="H1782" i="10"/>
  <c r="H1783" i="10"/>
  <c r="H1784" i="10"/>
  <c r="H1785" i="10"/>
  <c r="H1786" i="10"/>
  <c r="H1787" i="10"/>
  <c r="H1788" i="10"/>
  <c r="H1789" i="10"/>
  <c r="H1790" i="10"/>
  <c r="H1791" i="10"/>
  <c r="H1792" i="10"/>
  <c r="H1793" i="10"/>
  <c r="H1794" i="10"/>
  <c r="H1795" i="10"/>
  <c r="H1796" i="10"/>
  <c r="H1797" i="10"/>
  <c r="H1798" i="10"/>
  <c r="H1799" i="10"/>
  <c r="H1800" i="10"/>
  <c r="H1801" i="10"/>
  <c r="H1802" i="10"/>
  <c r="H1803" i="10"/>
  <c r="H1804" i="10"/>
  <c r="H1805" i="10"/>
  <c r="H1806" i="10"/>
  <c r="H1807" i="10"/>
  <c r="H1808" i="10"/>
  <c r="H1809" i="10"/>
  <c r="H1810" i="10"/>
  <c r="H1811" i="10"/>
  <c r="H1812" i="10"/>
  <c r="H1813" i="10"/>
  <c r="H1814" i="10"/>
  <c r="H1815" i="10"/>
  <c r="H1816" i="10"/>
  <c r="H1817" i="10"/>
  <c r="H1818" i="10"/>
  <c r="H1819" i="10"/>
  <c r="H1820" i="10"/>
  <c r="H1821" i="10"/>
  <c r="H1822" i="10"/>
  <c r="H1823" i="10"/>
  <c r="H1824" i="10"/>
  <c r="H1825" i="10"/>
  <c r="H1826" i="10"/>
  <c r="H1827" i="10"/>
  <c r="H1828" i="10"/>
  <c r="H1829" i="10"/>
  <c r="H1830" i="10"/>
  <c r="H1831" i="10"/>
  <c r="H1832" i="10"/>
  <c r="H1833" i="10"/>
  <c r="H1834" i="10"/>
  <c r="H1835" i="10"/>
  <c r="H1836" i="10"/>
  <c r="H1837" i="10"/>
  <c r="H1838" i="10"/>
  <c r="H1839" i="10"/>
  <c r="H1840" i="10"/>
  <c r="H1841" i="10"/>
  <c r="H1842" i="10"/>
  <c r="H1843" i="10"/>
  <c r="H1844" i="10"/>
  <c r="H1845" i="10"/>
  <c r="H1846" i="10"/>
  <c r="H1847" i="10"/>
  <c r="H1848" i="10"/>
  <c r="H1849" i="10"/>
  <c r="H1850" i="10"/>
  <c r="H1851" i="10"/>
  <c r="H1852" i="10"/>
  <c r="H1853" i="10"/>
  <c r="H1854" i="10"/>
  <c r="H1855" i="10"/>
  <c r="H1856" i="10"/>
  <c r="H1857" i="10"/>
  <c r="H1858" i="10"/>
  <c r="H1859" i="10"/>
  <c r="H1860" i="10"/>
  <c r="H1861" i="10"/>
  <c r="H1862" i="10"/>
  <c r="H1863" i="10"/>
  <c r="H1864" i="10"/>
  <c r="H1865" i="10"/>
  <c r="H1866" i="10"/>
  <c r="H1867" i="10"/>
  <c r="H1868" i="10"/>
  <c r="H1869" i="10"/>
  <c r="H1870" i="10"/>
  <c r="H1871" i="10"/>
  <c r="H1872" i="10"/>
  <c r="H1873" i="10"/>
  <c r="H1874" i="10"/>
  <c r="H1875" i="10"/>
  <c r="H1876" i="10"/>
  <c r="H1877" i="10"/>
  <c r="H1878" i="10"/>
  <c r="H1879" i="10"/>
  <c r="H1880" i="10"/>
  <c r="H1881" i="10"/>
  <c r="H1882" i="10"/>
  <c r="H1883" i="10"/>
  <c r="H1884" i="10"/>
  <c r="H1885" i="10"/>
  <c r="H1886" i="10"/>
  <c r="H1887" i="10"/>
  <c r="H1888" i="10"/>
  <c r="H1889" i="10"/>
  <c r="H1890" i="10"/>
  <c r="H1891" i="10"/>
  <c r="H1892" i="10"/>
  <c r="H1893" i="10"/>
  <c r="H1894" i="10"/>
  <c r="H1895" i="10"/>
  <c r="H1896" i="10"/>
  <c r="H1897" i="10"/>
  <c r="H1898" i="10"/>
  <c r="H1899" i="10"/>
  <c r="H1900" i="10"/>
  <c r="H1901" i="10"/>
  <c r="H1902" i="10"/>
  <c r="H1903" i="10"/>
  <c r="H1904" i="10"/>
  <c r="H1905" i="10"/>
  <c r="H1906" i="10"/>
  <c r="H1907" i="10"/>
  <c r="H1908" i="10"/>
  <c r="H1909" i="10"/>
  <c r="H1910" i="10"/>
  <c r="H1911" i="10"/>
  <c r="H1912" i="10"/>
  <c r="H1913" i="10"/>
  <c r="H1914" i="10"/>
  <c r="H1915" i="10"/>
  <c r="H1916" i="10"/>
  <c r="H1917" i="10"/>
  <c r="H1918" i="10"/>
  <c r="H1919" i="10"/>
  <c r="H1920" i="10"/>
  <c r="H1921" i="10"/>
  <c r="H1922" i="10"/>
  <c r="H1923" i="10"/>
  <c r="H1924" i="10"/>
  <c r="H1925" i="10"/>
  <c r="H1926" i="10"/>
  <c r="H1927" i="10"/>
  <c r="H1928" i="10"/>
  <c r="H1929" i="10"/>
  <c r="H1930" i="10"/>
  <c r="H1931" i="10"/>
  <c r="H1932" i="10"/>
  <c r="H1933" i="10"/>
  <c r="H1934" i="10"/>
  <c r="H1935" i="10"/>
  <c r="H1936" i="10"/>
  <c r="H1937" i="10"/>
  <c r="H1938" i="10"/>
  <c r="H1939" i="10"/>
  <c r="H1940" i="10"/>
  <c r="H1941" i="10"/>
  <c r="H1942" i="10"/>
  <c r="H1943" i="10"/>
  <c r="H1944" i="10"/>
  <c r="H1945" i="10"/>
  <c r="H1946" i="10"/>
  <c r="H1947" i="10"/>
  <c r="H1948" i="10"/>
  <c r="H1949" i="10"/>
  <c r="H1950" i="10"/>
  <c r="H1951" i="10"/>
  <c r="H1952" i="10"/>
  <c r="H1953" i="10"/>
  <c r="H1954" i="10"/>
  <c r="H1955" i="10"/>
  <c r="H1956" i="10"/>
  <c r="H1957" i="10"/>
  <c r="H1958" i="10"/>
  <c r="H1959" i="10"/>
  <c r="H1960" i="10"/>
  <c r="H1961" i="10"/>
  <c r="H1962" i="10"/>
  <c r="H1963" i="10"/>
  <c r="H1964" i="10"/>
  <c r="H1965" i="10"/>
  <c r="H1966" i="10"/>
  <c r="H1967" i="10"/>
  <c r="H1968" i="10"/>
  <c r="H1969" i="10"/>
  <c r="H1970" i="10"/>
  <c r="H1971" i="10"/>
  <c r="H1972" i="10"/>
  <c r="H1973" i="10"/>
  <c r="H1974" i="10"/>
  <c r="H1975" i="10"/>
  <c r="H1976" i="10"/>
  <c r="H1977" i="10"/>
  <c r="H1978" i="10"/>
  <c r="H1979" i="10"/>
  <c r="H1980" i="10"/>
  <c r="H1981" i="10"/>
  <c r="H1982" i="10"/>
  <c r="H1983" i="10"/>
  <c r="H1984" i="10"/>
  <c r="H1985" i="10"/>
  <c r="H1986" i="10"/>
  <c r="H1987" i="10"/>
  <c r="H1988" i="10"/>
  <c r="H1989" i="10"/>
  <c r="H1990" i="10"/>
  <c r="H1991" i="10"/>
  <c r="H1992" i="10"/>
  <c r="H1993" i="10"/>
  <c r="H1994" i="10"/>
  <c r="H1995" i="10"/>
  <c r="H1996" i="10"/>
  <c r="H1997" i="10"/>
  <c r="H1998" i="10"/>
  <c r="H1999" i="10"/>
  <c r="H2000" i="10"/>
  <c r="H2001" i="10"/>
  <c r="H2002" i="10"/>
  <c r="H2003" i="10"/>
  <c r="H2004" i="10"/>
  <c r="H2005" i="10"/>
  <c r="H2006" i="10"/>
  <c r="H2007" i="10"/>
  <c r="H2008" i="10"/>
  <c r="H2009" i="10"/>
  <c r="H2010" i="10"/>
  <c r="H2011" i="10"/>
  <c r="H2012" i="10"/>
  <c r="H2013" i="10"/>
  <c r="H2014" i="10"/>
  <c r="H2015" i="10"/>
  <c r="H2016" i="10"/>
  <c r="H2017" i="10"/>
  <c r="H2018" i="10"/>
  <c r="H2019" i="10"/>
  <c r="H2020" i="10"/>
  <c r="H2021" i="10"/>
  <c r="H2022" i="10"/>
  <c r="H2023" i="10"/>
  <c r="H2024" i="10"/>
  <c r="H2025" i="10"/>
  <c r="H2026" i="10"/>
  <c r="H2027" i="10"/>
  <c r="H2028" i="10"/>
  <c r="H2029" i="10"/>
  <c r="H2030" i="10"/>
  <c r="H2031" i="10"/>
  <c r="H2032" i="10"/>
  <c r="H2033" i="10"/>
  <c r="H2034" i="10"/>
  <c r="H2035" i="10"/>
  <c r="H2036" i="10"/>
  <c r="H2037" i="10"/>
  <c r="H2038" i="10"/>
  <c r="H2039" i="10"/>
  <c r="H2040" i="10"/>
  <c r="H2041" i="10"/>
  <c r="H2042" i="10"/>
  <c r="H2043" i="10"/>
  <c r="H2044" i="10"/>
  <c r="H2045" i="10"/>
  <c r="H2046" i="10"/>
  <c r="H2047" i="10"/>
  <c r="H2048" i="10"/>
  <c r="H2049" i="10"/>
  <c r="H2050" i="10"/>
  <c r="H2051" i="10"/>
  <c r="H2052" i="10"/>
  <c r="H2053" i="10"/>
  <c r="H2054" i="10"/>
  <c r="H2055" i="10"/>
  <c r="H2056" i="10"/>
  <c r="H2057" i="10"/>
  <c r="H2058" i="10"/>
  <c r="H2059" i="10"/>
  <c r="H2060" i="10"/>
  <c r="H2061" i="10"/>
  <c r="H2062" i="10"/>
  <c r="H2063" i="10"/>
  <c r="H2064" i="10"/>
  <c r="H2065" i="10"/>
  <c r="H2066" i="10"/>
  <c r="H2067" i="10"/>
  <c r="H2068" i="10"/>
  <c r="H2069" i="10"/>
  <c r="H2070" i="10"/>
  <c r="H2071" i="10"/>
  <c r="H2072" i="10"/>
  <c r="H2073" i="10"/>
  <c r="H2074" i="10"/>
  <c r="H2075" i="10"/>
  <c r="H2076" i="10"/>
  <c r="H2077" i="10"/>
  <c r="H2078" i="10"/>
  <c r="H2079" i="10"/>
  <c r="H2080" i="10"/>
  <c r="H2081" i="10"/>
  <c r="H2082" i="10"/>
  <c r="H2083" i="10"/>
  <c r="H2084" i="10"/>
  <c r="H2085" i="10"/>
  <c r="H2086" i="10"/>
  <c r="H2087" i="10"/>
  <c r="H2088" i="10"/>
  <c r="H2089" i="10"/>
  <c r="H2090" i="10"/>
  <c r="H2091" i="10"/>
  <c r="H2092" i="10"/>
  <c r="H2093" i="10"/>
  <c r="H2094" i="10"/>
  <c r="H2095" i="10"/>
  <c r="H2096" i="10"/>
  <c r="H2097" i="10"/>
  <c r="H2098" i="10"/>
  <c r="H2099" i="10"/>
  <c r="H2100" i="10"/>
  <c r="H2101" i="10"/>
  <c r="H2102" i="10"/>
  <c r="H2103" i="10"/>
  <c r="H2104" i="10"/>
  <c r="H2105" i="10"/>
  <c r="H2106" i="10"/>
  <c r="H2107" i="10"/>
  <c r="H2108" i="10"/>
  <c r="H2109" i="10"/>
  <c r="H2110" i="10"/>
  <c r="H2111" i="10"/>
  <c r="H2112" i="10"/>
  <c r="H2113" i="10"/>
  <c r="H2114" i="10"/>
  <c r="H2115" i="10"/>
  <c r="H2116" i="10"/>
  <c r="H2117" i="10"/>
  <c r="H2118" i="10"/>
  <c r="H2119" i="10"/>
  <c r="H2120" i="10"/>
  <c r="H2121" i="10"/>
  <c r="H2122" i="10"/>
  <c r="H2123" i="10"/>
  <c r="H2124" i="10"/>
  <c r="H2125" i="10"/>
  <c r="H2126" i="10"/>
  <c r="H2127" i="10"/>
  <c r="H2128" i="10"/>
  <c r="H2129" i="10"/>
  <c r="H2130" i="10"/>
  <c r="H2131" i="10"/>
  <c r="H2132" i="10"/>
  <c r="H2133" i="10"/>
  <c r="H2134" i="10"/>
  <c r="H2135" i="10"/>
  <c r="H2136" i="10"/>
  <c r="H2137" i="10"/>
  <c r="H2138" i="10"/>
  <c r="H2139" i="10"/>
  <c r="H2140" i="10"/>
  <c r="H2141" i="10"/>
  <c r="H2142" i="10"/>
  <c r="H2143" i="10"/>
  <c r="H2144" i="10"/>
  <c r="H2145" i="10"/>
  <c r="H2146" i="10"/>
  <c r="H2147" i="10"/>
  <c r="H2148" i="10"/>
  <c r="H2149" i="10"/>
  <c r="H2150" i="10"/>
  <c r="H2151" i="10"/>
  <c r="H2152" i="10"/>
  <c r="H2153" i="10"/>
  <c r="H2154" i="10"/>
  <c r="H2155" i="10"/>
  <c r="H2156" i="10"/>
  <c r="H2157" i="10"/>
  <c r="H2158" i="10"/>
  <c r="H2159" i="10"/>
  <c r="H2160" i="10"/>
  <c r="H2161" i="10"/>
  <c r="H2162" i="10"/>
  <c r="H2163" i="10"/>
  <c r="H2164" i="10"/>
  <c r="H2165" i="10"/>
  <c r="H2166" i="10"/>
  <c r="H2167" i="10"/>
  <c r="H2168" i="10"/>
  <c r="H2169" i="10"/>
  <c r="H2170" i="10"/>
  <c r="H2171" i="10"/>
  <c r="H2172" i="10"/>
  <c r="H2173" i="10"/>
  <c r="H2174" i="10"/>
  <c r="H2175" i="10"/>
  <c r="H2176" i="10"/>
  <c r="H2177" i="10"/>
  <c r="H2178" i="10"/>
  <c r="H2179" i="10"/>
  <c r="H2180" i="10"/>
  <c r="H2181" i="10"/>
  <c r="H2182" i="10"/>
  <c r="H2183" i="10"/>
  <c r="H2184" i="10"/>
  <c r="H2185" i="10"/>
  <c r="H2186" i="10"/>
  <c r="H2187" i="10"/>
  <c r="H2188" i="10"/>
  <c r="H2189" i="10"/>
  <c r="H2190" i="10"/>
  <c r="H2191" i="10"/>
  <c r="H2192" i="10"/>
  <c r="H2193" i="10"/>
  <c r="H2194" i="10"/>
  <c r="H2195" i="10"/>
  <c r="H2196" i="10"/>
  <c r="H2197" i="10"/>
  <c r="H2198" i="10"/>
  <c r="H2199" i="10"/>
  <c r="H2200" i="10"/>
  <c r="H2201" i="10"/>
  <c r="H2202" i="10"/>
  <c r="H2203" i="10"/>
  <c r="H2204" i="10"/>
  <c r="H2205" i="10"/>
  <c r="H2206" i="10"/>
  <c r="H2207" i="10"/>
  <c r="H2208" i="10"/>
  <c r="H2209" i="10"/>
  <c r="H2210" i="10"/>
  <c r="H2211" i="10"/>
  <c r="H2212" i="10"/>
  <c r="H2213" i="10"/>
  <c r="H2214" i="10"/>
  <c r="H2215" i="10"/>
  <c r="H2216" i="10"/>
  <c r="H2217" i="10"/>
  <c r="H2218" i="10"/>
  <c r="H2219" i="10"/>
  <c r="H2220" i="10"/>
  <c r="H2221" i="10"/>
  <c r="H2222" i="10"/>
  <c r="H2223" i="10"/>
  <c r="H2224" i="10"/>
  <c r="H2225" i="10"/>
  <c r="H2226" i="10"/>
  <c r="H2227" i="10"/>
  <c r="H2228" i="10"/>
  <c r="H2229" i="10"/>
  <c r="H2230" i="10"/>
  <c r="H2231" i="10"/>
  <c r="H2232" i="10"/>
  <c r="H2233" i="10"/>
  <c r="H2234" i="10"/>
  <c r="H2235" i="10"/>
  <c r="H2236" i="10"/>
  <c r="H2237" i="10"/>
  <c r="H2238" i="10"/>
  <c r="H2239" i="10"/>
  <c r="H2240" i="10"/>
  <c r="H2241" i="10"/>
  <c r="H2242" i="10"/>
  <c r="H2243" i="10"/>
  <c r="H2244" i="10"/>
  <c r="H2245" i="10"/>
  <c r="H2246" i="10"/>
  <c r="H2247" i="10"/>
  <c r="H2248" i="10"/>
  <c r="H2249" i="10"/>
  <c r="H2250" i="10"/>
  <c r="H2251" i="10"/>
  <c r="H2252" i="10"/>
  <c r="H2253" i="10"/>
  <c r="H2254" i="10"/>
  <c r="H2255" i="10"/>
  <c r="H2256" i="10"/>
  <c r="H2257" i="10"/>
  <c r="H2258" i="10"/>
  <c r="H2259" i="10"/>
  <c r="H2260" i="10"/>
  <c r="H2261" i="10"/>
  <c r="H2262" i="10"/>
  <c r="H2263" i="10"/>
  <c r="H2264" i="10"/>
  <c r="H2265" i="10"/>
  <c r="H2266" i="10"/>
  <c r="H2267" i="10"/>
  <c r="H2268" i="10"/>
  <c r="H2269" i="10"/>
  <c r="H2270" i="10"/>
  <c r="H2271" i="10"/>
  <c r="H2272" i="10"/>
  <c r="H2273" i="10"/>
  <c r="H2274" i="10"/>
  <c r="H2275" i="10"/>
  <c r="H2276" i="10"/>
  <c r="H2277" i="10"/>
  <c r="H2278" i="10"/>
  <c r="H2279" i="10"/>
  <c r="H2280" i="10"/>
  <c r="H2281" i="10"/>
  <c r="H2282" i="10"/>
  <c r="H2283" i="10"/>
  <c r="H2284" i="10"/>
  <c r="H2285" i="10"/>
  <c r="H2286" i="10"/>
  <c r="H2287" i="10"/>
  <c r="H2288" i="10"/>
  <c r="H2289" i="10"/>
  <c r="H2290" i="10"/>
  <c r="H2291" i="10"/>
  <c r="H2292" i="10"/>
  <c r="H2293" i="10"/>
  <c r="H2294" i="10"/>
  <c r="H2295" i="10"/>
  <c r="H2296" i="10"/>
  <c r="H2297" i="10"/>
  <c r="H2298" i="10"/>
  <c r="H2299" i="10"/>
  <c r="H2300" i="10"/>
  <c r="H2301" i="10"/>
  <c r="H2302" i="10"/>
  <c r="H2303" i="10"/>
  <c r="H2304" i="10"/>
  <c r="H2305" i="10"/>
  <c r="H2306" i="10"/>
  <c r="H2307" i="10"/>
  <c r="H2308" i="10"/>
  <c r="H2309" i="10"/>
  <c r="H2310" i="10"/>
  <c r="H2311" i="10"/>
  <c r="H2312" i="10"/>
  <c r="H2313" i="10"/>
  <c r="H2314" i="10"/>
  <c r="H2315" i="10"/>
  <c r="H2316" i="10"/>
  <c r="H2317" i="10"/>
  <c r="H2318" i="10"/>
  <c r="H2319" i="10"/>
  <c r="H2320" i="10"/>
  <c r="H2321" i="10"/>
  <c r="H2322" i="10"/>
  <c r="H2323" i="10"/>
  <c r="H2324" i="10"/>
  <c r="H2325" i="10"/>
  <c r="H2326" i="10"/>
  <c r="H2327" i="10"/>
  <c r="H2328" i="10"/>
  <c r="H2329" i="10"/>
  <c r="H2330" i="10"/>
  <c r="H2331" i="10"/>
  <c r="H2332" i="10"/>
  <c r="H2333" i="10"/>
  <c r="H2334" i="10"/>
  <c r="H2335" i="10"/>
  <c r="H2336" i="10"/>
  <c r="H2337" i="10"/>
  <c r="H2338" i="10"/>
  <c r="H2339" i="10"/>
  <c r="H2340" i="10"/>
  <c r="H2341" i="10"/>
  <c r="H2342" i="10"/>
  <c r="H2343" i="10"/>
  <c r="H2344" i="10"/>
  <c r="H2345" i="10"/>
  <c r="H2346" i="10"/>
  <c r="H2347" i="10"/>
  <c r="H2348" i="10"/>
  <c r="H2349" i="10"/>
  <c r="H2350" i="10"/>
  <c r="H2351" i="10"/>
  <c r="H2352" i="10"/>
  <c r="H2353" i="10"/>
  <c r="H2354" i="10"/>
  <c r="H2355" i="10"/>
  <c r="H2356" i="10"/>
  <c r="H2357" i="10"/>
  <c r="H2358" i="10"/>
  <c r="H2359" i="10"/>
  <c r="H2360" i="10"/>
  <c r="H2361" i="10"/>
  <c r="H2362" i="10"/>
  <c r="H2363" i="10"/>
  <c r="H2364" i="10"/>
  <c r="H2365" i="10"/>
  <c r="H2366" i="10"/>
  <c r="H2367" i="10"/>
  <c r="H2368" i="10"/>
  <c r="H2369" i="10"/>
  <c r="H2370" i="10"/>
  <c r="H2371" i="10"/>
  <c r="H2372" i="10"/>
  <c r="H2373" i="10"/>
  <c r="H2374" i="10"/>
  <c r="H2375" i="10"/>
  <c r="H2376" i="10"/>
  <c r="H2377" i="10"/>
  <c r="H2378" i="10"/>
  <c r="H2379" i="10"/>
  <c r="H2380" i="10"/>
  <c r="H2381" i="10"/>
  <c r="H2382" i="10"/>
  <c r="H2383" i="10"/>
  <c r="H2384" i="10"/>
  <c r="H2385" i="10"/>
  <c r="H2386" i="10"/>
  <c r="H2387" i="10"/>
  <c r="H2388" i="10"/>
  <c r="H2389" i="10"/>
  <c r="H2390" i="10"/>
  <c r="H2391" i="10"/>
  <c r="H2392" i="10"/>
  <c r="H2393" i="10"/>
  <c r="H2394" i="10"/>
  <c r="H2395" i="10"/>
  <c r="H2396" i="10"/>
  <c r="H2397" i="10"/>
  <c r="H2398" i="10"/>
  <c r="H2399" i="10"/>
  <c r="H2400" i="10"/>
  <c r="H2401" i="10"/>
  <c r="H2402" i="10"/>
  <c r="H2403" i="10"/>
  <c r="H2404" i="10"/>
  <c r="H2405" i="10"/>
  <c r="H2406" i="10"/>
  <c r="H2407" i="10"/>
  <c r="H2408" i="10"/>
  <c r="H2409" i="10"/>
  <c r="H2410" i="10"/>
  <c r="H2411" i="10"/>
  <c r="H2412" i="10"/>
  <c r="H2413" i="10"/>
  <c r="H2414" i="10"/>
  <c r="H2415" i="10"/>
  <c r="H2416" i="10"/>
  <c r="H2417" i="10"/>
  <c r="H2418" i="10"/>
  <c r="H2419" i="10"/>
  <c r="H2420" i="10"/>
  <c r="H2421" i="10"/>
  <c r="H2422" i="10"/>
  <c r="H2423" i="10"/>
  <c r="H2424" i="10"/>
  <c r="H2425" i="10"/>
  <c r="H2426" i="10"/>
  <c r="H2427" i="10"/>
  <c r="H2428" i="10"/>
  <c r="H2429" i="10"/>
  <c r="H2430" i="10"/>
  <c r="H2431" i="10"/>
  <c r="H2432" i="10"/>
  <c r="H2433" i="10"/>
  <c r="H2434" i="10"/>
  <c r="H2435" i="10"/>
  <c r="H2436" i="10"/>
  <c r="H2437" i="10"/>
  <c r="H2438" i="10"/>
  <c r="H2439" i="10"/>
  <c r="H2440" i="10"/>
  <c r="H2441" i="10"/>
  <c r="H2442" i="10"/>
  <c r="H2443" i="10"/>
  <c r="H2444" i="10"/>
  <c r="H2445" i="10"/>
  <c r="H2446" i="10"/>
  <c r="H2447" i="10"/>
  <c r="H2448" i="10"/>
  <c r="H2449" i="10"/>
  <c r="H2450" i="10"/>
  <c r="H2451" i="10"/>
  <c r="H2452" i="10"/>
  <c r="H2453" i="10"/>
  <c r="H2454" i="10"/>
  <c r="H2455" i="10"/>
  <c r="H2456" i="10"/>
  <c r="H2457" i="10"/>
  <c r="H2458" i="10"/>
  <c r="H2459" i="10"/>
  <c r="H2460" i="10"/>
  <c r="H2461" i="10"/>
  <c r="H2462" i="10"/>
  <c r="H2463" i="10"/>
  <c r="H2464" i="10"/>
  <c r="H2465" i="10"/>
  <c r="H2466" i="10"/>
  <c r="H2467" i="10"/>
  <c r="H2468" i="10"/>
  <c r="H2469" i="10"/>
  <c r="H2470" i="10"/>
  <c r="H2471" i="10"/>
  <c r="H2472" i="10"/>
  <c r="H2473" i="10"/>
  <c r="H2474" i="10"/>
  <c r="H2475" i="10"/>
  <c r="H2476" i="10"/>
  <c r="H2477" i="10"/>
  <c r="H2478" i="10"/>
  <c r="H2479" i="10"/>
  <c r="H2480" i="10"/>
  <c r="H2481" i="10"/>
  <c r="H2482" i="10"/>
  <c r="H2483" i="10"/>
  <c r="H2484" i="10"/>
  <c r="H2485" i="10"/>
  <c r="H2486" i="10"/>
  <c r="H2487" i="10"/>
  <c r="H2488" i="10"/>
  <c r="H2489" i="10"/>
  <c r="H2490" i="10"/>
  <c r="H2491" i="10"/>
  <c r="H2492" i="10"/>
  <c r="H2493" i="10"/>
  <c r="H2494" i="10"/>
  <c r="H2495" i="10"/>
  <c r="H2496" i="10"/>
  <c r="H2497" i="10"/>
  <c r="H2498" i="10"/>
  <c r="H2499" i="10"/>
  <c r="H2500" i="10"/>
  <c r="H2501" i="10"/>
  <c r="H2502" i="10"/>
  <c r="H2503" i="10"/>
  <c r="H2504" i="10"/>
  <c r="H2505" i="10"/>
  <c r="H2506" i="10"/>
  <c r="H2507" i="10"/>
  <c r="H2508" i="10"/>
  <c r="H2509" i="10"/>
  <c r="H2510" i="10"/>
  <c r="H2511" i="10"/>
  <c r="H2512" i="10"/>
  <c r="H2513" i="10"/>
  <c r="H2514" i="10"/>
  <c r="H2515" i="10"/>
  <c r="H2516" i="10"/>
  <c r="H2517" i="10"/>
  <c r="H2518" i="10"/>
  <c r="H2519" i="10"/>
  <c r="H2520" i="10"/>
  <c r="H2521" i="10"/>
  <c r="H2522" i="10"/>
  <c r="H2523" i="10"/>
  <c r="H2524" i="10"/>
  <c r="H2525" i="10"/>
  <c r="H2526" i="10"/>
  <c r="H2527" i="10"/>
  <c r="H2528" i="10"/>
  <c r="H2529" i="10"/>
  <c r="H2530" i="10"/>
  <c r="H2531" i="10"/>
  <c r="H2532" i="10"/>
  <c r="H2533" i="10"/>
  <c r="H2534" i="10"/>
  <c r="H2535" i="10"/>
  <c r="H2536" i="10"/>
  <c r="H2537" i="10"/>
  <c r="H2538" i="10"/>
  <c r="H2539" i="10"/>
  <c r="H2540" i="10"/>
  <c r="H2541" i="10"/>
  <c r="H2542" i="10"/>
  <c r="H2543" i="10"/>
  <c r="H2544" i="10"/>
  <c r="H2545" i="10"/>
  <c r="H2546" i="10"/>
  <c r="H2547" i="10"/>
  <c r="H2548" i="10"/>
  <c r="H2549" i="10"/>
  <c r="H2550" i="10"/>
  <c r="H2551" i="10"/>
  <c r="H2552" i="10"/>
  <c r="H2553" i="10"/>
  <c r="H2554" i="10"/>
  <c r="H2555" i="10"/>
  <c r="H2556" i="10"/>
  <c r="H2557" i="10"/>
  <c r="H2558" i="10"/>
  <c r="H2559" i="10"/>
  <c r="H2560" i="10"/>
  <c r="H2561" i="10"/>
  <c r="H2562" i="10"/>
  <c r="H2563" i="10"/>
  <c r="H2564" i="10"/>
  <c r="H2565" i="10"/>
  <c r="H2566" i="10"/>
  <c r="H2567" i="10"/>
  <c r="H2568" i="10"/>
  <c r="H2569" i="10"/>
  <c r="H2570" i="10"/>
  <c r="H2571" i="10"/>
  <c r="H2572" i="10"/>
  <c r="H2573" i="10"/>
  <c r="H2574" i="10"/>
  <c r="H2575" i="10"/>
  <c r="H2576" i="10"/>
  <c r="H2577" i="10"/>
  <c r="H2578" i="10"/>
  <c r="H2579" i="10"/>
  <c r="H2580" i="10"/>
  <c r="H2581" i="10"/>
  <c r="H2582" i="10"/>
  <c r="H2583" i="10"/>
  <c r="H2584" i="10"/>
  <c r="H2585" i="10"/>
  <c r="H2586" i="10"/>
  <c r="H2587" i="10"/>
  <c r="H2588" i="10"/>
  <c r="H2589" i="10"/>
  <c r="H2590" i="10"/>
  <c r="H2591" i="10"/>
  <c r="H2592" i="10"/>
  <c r="H2593" i="10"/>
  <c r="H2594" i="10"/>
  <c r="H2595" i="10"/>
  <c r="H2596" i="10"/>
  <c r="H2597" i="10"/>
  <c r="H2598" i="10"/>
  <c r="H2599" i="10"/>
  <c r="H2600" i="10"/>
  <c r="H2601" i="10"/>
  <c r="H2602" i="10"/>
  <c r="H2603" i="10"/>
  <c r="H2604" i="10"/>
  <c r="H2605" i="10"/>
  <c r="H2606" i="10"/>
  <c r="H2607" i="10"/>
  <c r="H2608" i="10"/>
  <c r="H2609" i="10"/>
  <c r="H2610" i="10"/>
  <c r="H2611" i="10"/>
  <c r="H2612" i="10"/>
  <c r="H2613" i="10"/>
  <c r="H2614" i="10"/>
  <c r="H2615" i="10"/>
  <c r="H2616" i="10"/>
  <c r="H2617" i="10"/>
  <c r="H2618" i="10"/>
  <c r="H2619" i="10"/>
  <c r="H2620" i="10"/>
  <c r="H2621" i="10"/>
  <c r="H2622" i="10"/>
  <c r="H2623" i="10"/>
  <c r="H2624" i="10"/>
  <c r="H2625" i="10"/>
  <c r="H2626" i="10"/>
  <c r="H2627" i="10"/>
  <c r="H2628" i="10"/>
  <c r="H2629" i="10"/>
  <c r="H2630" i="10"/>
  <c r="H2631" i="10"/>
  <c r="H2632" i="10"/>
  <c r="H2633" i="10"/>
  <c r="H2634" i="10"/>
  <c r="H2635" i="10"/>
  <c r="H2636" i="10"/>
  <c r="H2637" i="10"/>
  <c r="H2638" i="10"/>
  <c r="H2639" i="10"/>
  <c r="H2640" i="10"/>
  <c r="H2641" i="10"/>
  <c r="H2642" i="10"/>
  <c r="H2643" i="10"/>
  <c r="H2644" i="10"/>
  <c r="H2645" i="10"/>
  <c r="H2646" i="10"/>
  <c r="H2647" i="10"/>
  <c r="H2648" i="10"/>
  <c r="H2649" i="10"/>
  <c r="H2650" i="10"/>
  <c r="H2651" i="10"/>
  <c r="H2652" i="10"/>
  <c r="H2653" i="10"/>
  <c r="H2654" i="10"/>
  <c r="H2655" i="10"/>
  <c r="H2656" i="10"/>
  <c r="H2657" i="10"/>
  <c r="H2658" i="10"/>
  <c r="H2659" i="10"/>
  <c r="H2660" i="10"/>
  <c r="H2661" i="10"/>
  <c r="H2662" i="10"/>
  <c r="H2663" i="10"/>
  <c r="H2664" i="10"/>
  <c r="H2665" i="10"/>
  <c r="H2666" i="10"/>
  <c r="H2667" i="10"/>
  <c r="H2668" i="10"/>
  <c r="H2669" i="10"/>
  <c r="H2670" i="10"/>
  <c r="H2671" i="10"/>
  <c r="H2672" i="10"/>
  <c r="H2673" i="10"/>
  <c r="H2674" i="10"/>
  <c r="H2675" i="10"/>
  <c r="H2676" i="10"/>
  <c r="H2677" i="10"/>
  <c r="H2678" i="10"/>
  <c r="H2679" i="10"/>
  <c r="H2680" i="10"/>
  <c r="H2681" i="10"/>
  <c r="H2682" i="10"/>
  <c r="H2683" i="10"/>
  <c r="H2684" i="10"/>
  <c r="H2685" i="10"/>
  <c r="H2686" i="10"/>
  <c r="H2687" i="10"/>
  <c r="H2688" i="10"/>
  <c r="H2689" i="10"/>
  <c r="H2690" i="10"/>
  <c r="H2691" i="10"/>
  <c r="H2692" i="10"/>
  <c r="H2693" i="10"/>
  <c r="H2694" i="10"/>
  <c r="H2695" i="10"/>
  <c r="H2696" i="10"/>
  <c r="H2697" i="10"/>
  <c r="H2698" i="10"/>
  <c r="H2699" i="10"/>
  <c r="H2700" i="10"/>
  <c r="H2701" i="10"/>
  <c r="H2702" i="10"/>
  <c r="H2703" i="10"/>
  <c r="H2704" i="10"/>
  <c r="H2705" i="10"/>
  <c r="H2706" i="10"/>
  <c r="H2707" i="10"/>
  <c r="H2708" i="10"/>
  <c r="H2709" i="10"/>
  <c r="H2710" i="10"/>
  <c r="H2711" i="10"/>
  <c r="H2712" i="10"/>
  <c r="H2713" i="10"/>
  <c r="H2714" i="10"/>
  <c r="H2715" i="10"/>
  <c r="H2716" i="10"/>
  <c r="H2717" i="10"/>
  <c r="H2718" i="10"/>
  <c r="H2719" i="10"/>
  <c r="H2720" i="10"/>
  <c r="H2721" i="10"/>
  <c r="H2722" i="10"/>
  <c r="H2723" i="10"/>
  <c r="H2724" i="10"/>
  <c r="H2725" i="10"/>
  <c r="H2726" i="10"/>
  <c r="H2727" i="10"/>
  <c r="H2728" i="10"/>
  <c r="H2729" i="10"/>
  <c r="H2730" i="10"/>
  <c r="H2731" i="10"/>
  <c r="H2732" i="10"/>
  <c r="H2733" i="10"/>
  <c r="H2734" i="10"/>
  <c r="H2735" i="10"/>
  <c r="H2736" i="10"/>
  <c r="H2737" i="10"/>
  <c r="H2738" i="10"/>
  <c r="H2739" i="10"/>
  <c r="H2740" i="10"/>
  <c r="H2741" i="10"/>
  <c r="H2742" i="10"/>
  <c r="H2743" i="10"/>
  <c r="H2744" i="10"/>
  <c r="H2745" i="10"/>
  <c r="H2746" i="10"/>
  <c r="H2747" i="10"/>
  <c r="H2748" i="10"/>
  <c r="H2749" i="10"/>
  <c r="H2750" i="10"/>
  <c r="H2751" i="10"/>
  <c r="H2752" i="10"/>
  <c r="H2753" i="10"/>
  <c r="H2754" i="10"/>
  <c r="H2755" i="10"/>
  <c r="H2756" i="10"/>
  <c r="H2757" i="10"/>
  <c r="H2758" i="10"/>
  <c r="H2759" i="10"/>
  <c r="H2760" i="10"/>
  <c r="H2761" i="10"/>
  <c r="H2762" i="10"/>
  <c r="H2763" i="10"/>
  <c r="H2764" i="10"/>
  <c r="H2765" i="10"/>
  <c r="H2766" i="10"/>
  <c r="H2767" i="10"/>
  <c r="H2768" i="10"/>
  <c r="H2769" i="10"/>
  <c r="H2770" i="10"/>
  <c r="H2771" i="10"/>
  <c r="H2772" i="10"/>
  <c r="H2773" i="10"/>
  <c r="H2774" i="10"/>
  <c r="H2775" i="10"/>
  <c r="H2776" i="10"/>
  <c r="H2777" i="10"/>
  <c r="H2778" i="10"/>
  <c r="H2779" i="10"/>
  <c r="H2780" i="10"/>
  <c r="H2781" i="10"/>
  <c r="H2782" i="10"/>
  <c r="H2783" i="10"/>
  <c r="H2784" i="10"/>
  <c r="H2785" i="10"/>
  <c r="H2786" i="10"/>
  <c r="H2787" i="10"/>
  <c r="H2788" i="10"/>
  <c r="H2789" i="10"/>
  <c r="H2790" i="10"/>
  <c r="H2791" i="10"/>
  <c r="H2792" i="10"/>
  <c r="H2793" i="10"/>
  <c r="H2794" i="10"/>
  <c r="H2795" i="10"/>
  <c r="H2796" i="10"/>
  <c r="H2797" i="10"/>
  <c r="H2798" i="10"/>
  <c r="H2799" i="10"/>
  <c r="H2800" i="10"/>
  <c r="H2801" i="10"/>
  <c r="H2802" i="10"/>
  <c r="H2803" i="10"/>
  <c r="H2804" i="10"/>
  <c r="H2805" i="10"/>
  <c r="H2806" i="10"/>
  <c r="H2807" i="10"/>
  <c r="H2808" i="10"/>
  <c r="H2809" i="10"/>
  <c r="H2810" i="10"/>
  <c r="H2811" i="10"/>
  <c r="H2812" i="10"/>
  <c r="H2813" i="10"/>
  <c r="H2814" i="10"/>
  <c r="H2815" i="10"/>
  <c r="H2816" i="10"/>
  <c r="H2817" i="10"/>
  <c r="H2818" i="10"/>
  <c r="H2819" i="10"/>
  <c r="H2820" i="10"/>
  <c r="H2821" i="10"/>
  <c r="H2822" i="10"/>
  <c r="H2823" i="10"/>
  <c r="H2824" i="10"/>
  <c r="H2825" i="10"/>
  <c r="H2826" i="10"/>
  <c r="H2827" i="10"/>
  <c r="H2828" i="10"/>
  <c r="H2829" i="10"/>
  <c r="H2830" i="10"/>
  <c r="H2831" i="10"/>
  <c r="H2832" i="10"/>
  <c r="H2833" i="10"/>
  <c r="H2834" i="10"/>
  <c r="H2835" i="10"/>
  <c r="H2836" i="10"/>
  <c r="H2837" i="10"/>
  <c r="H2838" i="10"/>
  <c r="H2839" i="10"/>
  <c r="H2840" i="10"/>
  <c r="H2841" i="10"/>
  <c r="H2842" i="10"/>
  <c r="H2843" i="10"/>
  <c r="H2844" i="10"/>
  <c r="H2845" i="10"/>
  <c r="H2846" i="10"/>
  <c r="H2847" i="10"/>
  <c r="H2848" i="10"/>
  <c r="H2849" i="10"/>
  <c r="H2850" i="10"/>
  <c r="H2851" i="10"/>
  <c r="H2852" i="10"/>
  <c r="H2853" i="10"/>
  <c r="H2854" i="10"/>
  <c r="H2855" i="10"/>
  <c r="H2856" i="10"/>
  <c r="H2857" i="10"/>
  <c r="H2858" i="10"/>
  <c r="H2859" i="10"/>
  <c r="H2860" i="10"/>
  <c r="H2861" i="10"/>
  <c r="H2862" i="10"/>
  <c r="H2863" i="10"/>
  <c r="H2864" i="10"/>
  <c r="H2865" i="10"/>
  <c r="H2866" i="10"/>
  <c r="H2867" i="10"/>
  <c r="H2868" i="10"/>
  <c r="H2869" i="10"/>
  <c r="H2870" i="10"/>
  <c r="H2871" i="10"/>
  <c r="H2872" i="10"/>
  <c r="H2873" i="10"/>
  <c r="H2874" i="10"/>
  <c r="H2875" i="10"/>
  <c r="H2876" i="10"/>
  <c r="H2877" i="10"/>
  <c r="H2878" i="10"/>
  <c r="H2879" i="10"/>
  <c r="H2880" i="10"/>
  <c r="H2881" i="10"/>
  <c r="H2882" i="10"/>
  <c r="H2883" i="10"/>
  <c r="H2884" i="10"/>
  <c r="H2885" i="10"/>
  <c r="H2886" i="10"/>
  <c r="H2887" i="10"/>
  <c r="H2888" i="10"/>
  <c r="H2889" i="10"/>
  <c r="H2890" i="10"/>
  <c r="H2891" i="10"/>
  <c r="H2892" i="10"/>
  <c r="H2893" i="10"/>
  <c r="H2894" i="10"/>
  <c r="H2895" i="10"/>
  <c r="H2896" i="10"/>
  <c r="H2897" i="10"/>
  <c r="H2898" i="10"/>
  <c r="H2899" i="10"/>
  <c r="H2900" i="10"/>
  <c r="H2901" i="10"/>
  <c r="H2902" i="10"/>
  <c r="H2903" i="10"/>
  <c r="H2904" i="10"/>
  <c r="H2905" i="10"/>
  <c r="H2906" i="10"/>
  <c r="H2907" i="10"/>
  <c r="H2908" i="10"/>
  <c r="H2909" i="10"/>
  <c r="H2910" i="10"/>
  <c r="H2911" i="10"/>
  <c r="H2912" i="10"/>
  <c r="H2913" i="10"/>
  <c r="H2914" i="10"/>
  <c r="H2915" i="10"/>
  <c r="H2916" i="10"/>
  <c r="H2917" i="10"/>
  <c r="H2918" i="10"/>
  <c r="H2919" i="10"/>
  <c r="H2920" i="10"/>
  <c r="H2921" i="10"/>
  <c r="H2922" i="10"/>
  <c r="H2923" i="10"/>
  <c r="H2924" i="10"/>
  <c r="H2925" i="10"/>
  <c r="H2926" i="10"/>
  <c r="H2927" i="10"/>
  <c r="H2928" i="10"/>
  <c r="H2929" i="10"/>
  <c r="H2930" i="10"/>
  <c r="H2931" i="10"/>
  <c r="H2932" i="10"/>
  <c r="H2933" i="10"/>
  <c r="H2934" i="10"/>
  <c r="H2935" i="10"/>
  <c r="H2936" i="10"/>
  <c r="H2937" i="10"/>
  <c r="H2938" i="10"/>
  <c r="H2939" i="10"/>
  <c r="H2940" i="10"/>
  <c r="H2941" i="10"/>
  <c r="H2942" i="10"/>
  <c r="H2943" i="10"/>
  <c r="H2944" i="10"/>
  <c r="H2945" i="10"/>
  <c r="H2946" i="10"/>
  <c r="H2947" i="10"/>
  <c r="H2948" i="10"/>
  <c r="H2949" i="10"/>
  <c r="H2950" i="10"/>
  <c r="H2951" i="10"/>
  <c r="H2952" i="10"/>
  <c r="H2953" i="10"/>
  <c r="H2954" i="10"/>
  <c r="H2955" i="10"/>
  <c r="H2956" i="10"/>
  <c r="H2957" i="10"/>
  <c r="H2958" i="10"/>
  <c r="H2959" i="10"/>
  <c r="H2960" i="10"/>
  <c r="H2961" i="10"/>
  <c r="H2962" i="10"/>
  <c r="H2963" i="10"/>
  <c r="H2964" i="10"/>
  <c r="H2965" i="10"/>
  <c r="H2966" i="10"/>
  <c r="H2967" i="10"/>
  <c r="H2968" i="10"/>
  <c r="H2969" i="10"/>
  <c r="H2970" i="10"/>
  <c r="H2971" i="10"/>
  <c r="H2972" i="10"/>
  <c r="H2973" i="10"/>
  <c r="H2974" i="10"/>
  <c r="H2975" i="10"/>
  <c r="H2976" i="10"/>
  <c r="H2977" i="10"/>
  <c r="H2978" i="10"/>
  <c r="H2979" i="10"/>
  <c r="H2980" i="10"/>
  <c r="H2981" i="10"/>
  <c r="H2982" i="10"/>
  <c r="H2983" i="10"/>
  <c r="H2984" i="10"/>
  <c r="H2985" i="10"/>
  <c r="H2986" i="10"/>
  <c r="H2987" i="10"/>
  <c r="H2988" i="10"/>
  <c r="H2989" i="10"/>
  <c r="H2990" i="10"/>
  <c r="H2991" i="10"/>
  <c r="H2992" i="10"/>
  <c r="H2993" i="10"/>
  <c r="H2994" i="10"/>
  <c r="H2995" i="10"/>
  <c r="H2996" i="10"/>
  <c r="H2997" i="10"/>
  <c r="H2998" i="10"/>
  <c r="H2999" i="10"/>
  <c r="H3000" i="10"/>
  <c r="H3001" i="10"/>
  <c r="H3002" i="10"/>
  <c r="H3003" i="10"/>
  <c r="H3004" i="10"/>
  <c r="H3005" i="10"/>
  <c r="H3006" i="10"/>
  <c r="H3007" i="10"/>
  <c r="H3008" i="10"/>
  <c r="H3009" i="10"/>
  <c r="H3010" i="10"/>
  <c r="H3011" i="10"/>
  <c r="H3012" i="10"/>
  <c r="H3013" i="10"/>
  <c r="H3014" i="10"/>
  <c r="H3015" i="10"/>
  <c r="H3016" i="10"/>
  <c r="H3017" i="10"/>
  <c r="H3018" i="10"/>
  <c r="H3019" i="10"/>
  <c r="H3020" i="10"/>
  <c r="H3021" i="10"/>
  <c r="H3022" i="10"/>
  <c r="H3023" i="10"/>
  <c r="H3024" i="10"/>
  <c r="H3025" i="10"/>
  <c r="H3026" i="10"/>
  <c r="H3027" i="10"/>
  <c r="H3028" i="10"/>
  <c r="H3029" i="10"/>
  <c r="H3030" i="10"/>
  <c r="H3031" i="10"/>
  <c r="H3032" i="10"/>
  <c r="H3033" i="10"/>
  <c r="H3034" i="10"/>
  <c r="H3035" i="10"/>
  <c r="H3036" i="10"/>
  <c r="H3037" i="10"/>
  <c r="H3038" i="10"/>
  <c r="H3039" i="10"/>
  <c r="H3040" i="10"/>
  <c r="H3041" i="10"/>
  <c r="H3042" i="10"/>
  <c r="H3043" i="10"/>
  <c r="H3044" i="10"/>
  <c r="H3045" i="10"/>
  <c r="H3046" i="10"/>
  <c r="H3047" i="10"/>
  <c r="H3048" i="10"/>
  <c r="H3049" i="10"/>
  <c r="H3050" i="10"/>
  <c r="H3051" i="10"/>
  <c r="H3052" i="10"/>
  <c r="H3053" i="10"/>
  <c r="H3054" i="10"/>
  <c r="H3055" i="10"/>
  <c r="H3056" i="10"/>
  <c r="H3057" i="10"/>
  <c r="H3058" i="10"/>
  <c r="H3059" i="10"/>
  <c r="H3060" i="10"/>
  <c r="H3061" i="10"/>
  <c r="H3062" i="10"/>
  <c r="H3063" i="10"/>
  <c r="H3064" i="10"/>
  <c r="H3065" i="10"/>
  <c r="H3066" i="10"/>
  <c r="H3067" i="10"/>
  <c r="H3068" i="10"/>
  <c r="H3069" i="10"/>
  <c r="H3070" i="10"/>
  <c r="H3071" i="10"/>
  <c r="H3072" i="10"/>
  <c r="H3073" i="10"/>
  <c r="H3074" i="10"/>
  <c r="H3075" i="10"/>
  <c r="H3076" i="10"/>
  <c r="H3077" i="10"/>
  <c r="H3078" i="10"/>
  <c r="H3079" i="10"/>
  <c r="H3080" i="10"/>
  <c r="H3081" i="10"/>
  <c r="H3082" i="10"/>
  <c r="H3083" i="10"/>
  <c r="H3084" i="10"/>
  <c r="H3085" i="10"/>
  <c r="H3086" i="10"/>
  <c r="H3087" i="10"/>
  <c r="H3088" i="10"/>
  <c r="H3089" i="10"/>
  <c r="H3090" i="10"/>
  <c r="H3091" i="10"/>
  <c r="H3092" i="10"/>
  <c r="H3093" i="10"/>
  <c r="H3094" i="10"/>
  <c r="H3095" i="10"/>
  <c r="H3096" i="10"/>
  <c r="H3097" i="10"/>
  <c r="H3098" i="10"/>
  <c r="H3099" i="10"/>
  <c r="H3100" i="10"/>
  <c r="H3101" i="10"/>
  <c r="H3102" i="10"/>
  <c r="H3103" i="10"/>
  <c r="H3104" i="10"/>
  <c r="H3105" i="10"/>
  <c r="H3106" i="10"/>
  <c r="H3107" i="10"/>
  <c r="H3108" i="10"/>
  <c r="H3109" i="10"/>
  <c r="H3110" i="10"/>
  <c r="H3111" i="10"/>
  <c r="H3112" i="10"/>
  <c r="H3113" i="10"/>
  <c r="H3114" i="10"/>
  <c r="H3115" i="10"/>
  <c r="H3116" i="10"/>
  <c r="H3117" i="10"/>
  <c r="H3118" i="10"/>
  <c r="H3119" i="10"/>
  <c r="H3120" i="10"/>
  <c r="H3121" i="10"/>
  <c r="H3122" i="10"/>
  <c r="H3123" i="10"/>
  <c r="H3124" i="10"/>
  <c r="H3125" i="10"/>
  <c r="H3126" i="10"/>
  <c r="H3127" i="10"/>
  <c r="H3128" i="10"/>
  <c r="H3129" i="10"/>
  <c r="H3130" i="10"/>
  <c r="H3131" i="10"/>
  <c r="H3132" i="10"/>
  <c r="H3133" i="10"/>
  <c r="H3134" i="10"/>
  <c r="H3135" i="10"/>
  <c r="H3136" i="10"/>
  <c r="H3137" i="10"/>
  <c r="H3138" i="10"/>
  <c r="H3139" i="10"/>
  <c r="H3140" i="10"/>
  <c r="H3141" i="10"/>
  <c r="H3142" i="10"/>
  <c r="H3143" i="10"/>
  <c r="H3144" i="10"/>
  <c r="H3145" i="10"/>
  <c r="H3146" i="10"/>
  <c r="H3147" i="10"/>
  <c r="H3148" i="10"/>
  <c r="H3149" i="10"/>
  <c r="H3150" i="10"/>
  <c r="H3151" i="10"/>
  <c r="H3152" i="10"/>
  <c r="H3153" i="10"/>
  <c r="H3154" i="10"/>
  <c r="H3155" i="10"/>
  <c r="H3156" i="10"/>
  <c r="H3157" i="10"/>
  <c r="H3158" i="10"/>
  <c r="H3159" i="10"/>
  <c r="H3160" i="10"/>
  <c r="H3161" i="10"/>
  <c r="H3162" i="10"/>
  <c r="H3163" i="10"/>
  <c r="H3164" i="10"/>
  <c r="H3165" i="10"/>
  <c r="H3166" i="10"/>
  <c r="H3167" i="10"/>
  <c r="H3168" i="10"/>
  <c r="H3169" i="10"/>
  <c r="H3170" i="10"/>
  <c r="H3171" i="10"/>
  <c r="H3172" i="10"/>
  <c r="H3173" i="10"/>
  <c r="H3174" i="10"/>
  <c r="H3175" i="10"/>
  <c r="H3176" i="10"/>
  <c r="H3177" i="10"/>
  <c r="H3178" i="10"/>
  <c r="H3179" i="10"/>
  <c r="H3180" i="10"/>
  <c r="H3181" i="10"/>
  <c r="H3182" i="10"/>
  <c r="H3183" i="10"/>
  <c r="H3184" i="10"/>
  <c r="H3185" i="10"/>
  <c r="H3186" i="10"/>
  <c r="H3187" i="10"/>
  <c r="H3188" i="10"/>
  <c r="H3189" i="10"/>
  <c r="H3190" i="10"/>
  <c r="H3191" i="10"/>
  <c r="H3192" i="10"/>
  <c r="H3193" i="10"/>
  <c r="H3194" i="10"/>
  <c r="H3195" i="10"/>
  <c r="H3196" i="10"/>
  <c r="H3197" i="10"/>
  <c r="H3198" i="10"/>
  <c r="H3199" i="10"/>
  <c r="H3200" i="10"/>
  <c r="H3201" i="10"/>
  <c r="H3202" i="10"/>
  <c r="H3203" i="10"/>
  <c r="H3204" i="10"/>
  <c r="H3205" i="10"/>
  <c r="H3206" i="10"/>
  <c r="H3207" i="10"/>
  <c r="H3208" i="10"/>
  <c r="H3209" i="10"/>
  <c r="H3210" i="10"/>
  <c r="H3211" i="10"/>
  <c r="H3212" i="10"/>
  <c r="H3213" i="10"/>
  <c r="H3214" i="10"/>
  <c r="H3215" i="10"/>
  <c r="H3216" i="10"/>
  <c r="H3217" i="10"/>
  <c r="H3218" i="10"/>
  <c r="H3219" i="10"/>
  <c r="H3220" i="10"/>
  <c r="H3221" i="10"/>
  <c r="H3222" i="10"/>
  <c r="H3223" i="10"/>
  <c r="H3224" i="10"/>
  <c r="H3225" i="10"/>
  <c r="H3226" i="10"/>
  <c r="H3227" i="10"/>
  <c r="H3228" i="10"/>
  <c r="H3229" i="10"/>
  <c r="H3230" i="10"/>
  <c r="H3231" i="10"/>
  <c r="H3232" i="10"/>
  <c r="H3233" i="10"/>
  <c r="H3234" i="10"/>
  <c r="H3235" i="10"/>
  <c r="H3236" i="10"/>
  <c r="H3237" i="10"/>
  <c r="H3238" i="10"/>
  <c r="H3239" i="10"/>
  <c r="H3240" i="10"/>
  <c r="H3241" i="10"/>
  <c r="H3242" i="10"/>
  <c r="H3243" i="10"/>
  <c r="H3244" i="10"/>
  <c r="H3245" i="10"/>
  <c r="H3246" i="10"/>
  <c r="H3247" i="10"/>
  <c r="H3248" i="10"/>
  <c r="H3249" i="10"/>
  <c r="H3250" i="10"/>
  <c r="H3251" i="10"/>
  <c r="H3252" i="10"/>
  <c r="H3253" i="10"/>
  <c r="H3254" i="10"/>
  <c r="H3255" i="10"/>
  <c r="H3256" i="10"/>
  <c r="H3257" i="10"/>
  <c r="H3258" i="10"/>
  <c r="H3259" i="10"/>
  <c r="H3260" i="10"/>
  <c r="H3261" i="10"/>
  <c r="H3262" i="10"/>
  <c r="H3263" i="10"/>
  <c r="H3264" i="10"/>
  <c r="H3265" i="10"/>
  <c r="H3266" i="10"/>
  <c r="H3267" i="10"/>
  <c r="H3268" i="10"/>
  <c r="H3269" i="10"/>
  <c r="H3270" i="10"/>
  <c r="H3271" i="10"/>
  <c r="H3272" i="10"/>
  <c r="H3273" i="10"/>
  <c r="H3274" i="10"/>
  <c r="H3275" i="10"/>
  <c r="H3276" i="10"/>
  <c r="H3277" i="10"/>
  <c r="H3278" i="10"/>
  <c r="H3279" i="10"/>
  <c r="H3280" i="10"/>
  <c r="H3281" i="10"/>
  <c r="H3282" i="10"/>
  <c r="H3283" i="10"/>
  <c r="H3284" i="10"/>
  <c r="H3285" i="10"/>
  <c r="H3286" i="10"/>
  <c r="H3287" i="10"/>
  <c r="H3288" i="10"/>
  <c r="H3289" i="10"/>
  <c r="H3290" i="10"/>
  <c r="H3291" i="10"/>
  <c r="H3292" i="10"/>
  <c r="H3293" i="10"/>
  <c r="H3294" i="10"/>
  <c r="H3295" i="10"/>
  <c r="H3296" i="10"/>
  <c r="H3297" i="10"/>
  <c r="H3298" i="10"/>
  <c r="H3299" i="10"/>
  <c r="H3300" i="10"/>
  <c r="H3301" i="10"/>
  <c r="H3302" i="10"/>
  <c r="H3303" i="10"/>
  <c r="H3304" i="10"/>
  <c r="H3305" i="10"/>
  <c r="H3306" i="10"/>
  <c r="H3307" i="10"/>
  <c r="H3308" i="10"/>
  <c r="H3309" i="10"/>
  <c r="H3310" i="10"/>
  <c r="H3311" i="10"/>
  <c r="H3312" i="10"/>
  <c r="H3313" i="10"/>
  <c r="H3314" i="10"/>
  <c r="H3315" i="10"/>
  <c r="H3316" i="10"/>
  <c r="H3317" i="10"/>
  <c r="H3318" i="10"/>
  <c r="H3319" i="10"/>
  <c r="H3320" i="10"/>
  <c r="H3321" i="10"/>
  <c r="H3322" i="10"/>
  <c r="H3323" i="10"/>
  <c r="H3324" i="10"/>
  <c r="H3325" i="10"/>
  <c r="H3326" i="10"/>
  <c r="H3327" i="10"/>
  <c r="H3328" i="10"/>
  <c r="H3329" i="10"/>
  <c r="H3330" i="10"/>
  <c r="H3331" i="10"/>
  <c r="H3332" i="10"/>
  <c r="H3333" i="10"/>
  <c r="H3334" i="10"/>
  <c r="H3335" i="10"/>
  <c r="H3336" i="10"/>
  <c r="H3337" i="10"/>
  <c r="H3338" i="10"/>
  <c r="H3339" i="10"/>
  <c r="H3340" i="10"/>
  <c r="H3341" i="10"/>
  <c r="H3342" i="10"/>
  <c r="H3343" i="10"/>
  <c r="H3344" i="10"/>
  <c r="H3345" i="10"/>
  <c r="H3346" i="10"/>
  <c r="H3347" i="10"/>
  <c r="H3348" i="10"/>
  <c r="H3349" i="10"/>
  <c r="H3350" i="10"/>
  <c r="H3351" i="10"/>
  <c r="H3352" i="10"/>
  <c r="H3353" i="10"/>
  <c r="H3354" i="10"/>
  <c r="H3355" i="10"/>
  <c r="H3356" i="10"/>
  <c r="H3357" i="10"/>
  <c r="H3358" i="10"/>
  <c r="H3359" i="10"/>
  <c r="H3360" i="10"/>
  <c r="H3361" i="10"/>
  <c r="H3362" i="10"/>
  <c r="H3363" i="10"/>
  <c r="H3364" i="10"/>
  <c r="H3365" i="10"/>
  <c r="H3366" i="10"/>
  <c r="H3367" i="10"/>
  <c r="H3368" i="10"/>
  <c r="H3369" i="10"/>
  <c r="H3370" i="10"/>
  <c r="H3371" i="10"/>
  <c r="H3372" i="10"/>
  <c r="H3373" i="10"/>
  <c r="H3374" i="10"/>
  <c r="H3375" i="10"/>
  <c r="H3376" i="10"/>
  <c r="H3377" i="10"/>
  <c r="H3378" i="10"/>
  <c r="H3379" i="10"/>
  <c r="H3380" i="10"/>
  <c r="H3381" i="10"/>
  <c r="H3382" i="10"/>
  <c r="H3383" i="10"/>
  <c r="H3384" i="10"/>
  <c r="H3385" i="10"/>
  <c r="H3386" i="10"/>
  <c r="H3387" i="10"/>
  <c r="H3388" i="10"/>
  <c r="H3389" i="10"/>
  <c r="H3390" i="10"/>
  <c r="H3391" i="10"/>
  <c r="H3392" i="10"/>
  <c r="H3393" i="10"/>
  <c r="H3394" i="10"/>
  <c r="H3395" i="10"/>
  <c r="H3396" i="10"/>
  <c r="H3397" i="10"/>
  <c r="H3398" i="10"/>
  <c r="H3399" i="10"/>
  <c r="H3400" i="10"/>
  <c r="H3401" i="10"/>
  <c r="H3402" i="10"/>
  <c r="H3403" i="10"/>
  <c r="H3404" i="10"/>
  <c r="H3405" i="10"/>
  <c r="H3406" i="10"/>
  <c r="H3407" i="10"/>
  <c r="H3408" i="10"/>
  <c r="H3409" i="10"/>
  <c r="H3410" i="10"/>
  <c r="H3411" i="10"/>
  <c r="H3412" i="10"/>
  <c r="H3413" i="10"/>
  <c r="H3414" i="10"/>
  <c r="H3415" i="10"/>
  <c r="H3416" i="10"/>
  <c r="H3417" i="10"/>
  <c r="H3418" i="10"/>
  <c r="H3419" i="10"/>
  <c r="H3420" i="10"/>
  <c r="H3421" i="10"/>
  <c r="H3422" i="10"/>
  <c r="H3423" i="10"/>
  <c r="H3424" i="10"/>
  <c r="H3425" i="10"/>
  <c r="H3426" i="10"/>
  <c r="H3427" i="10"/>
  <c r="H3428" i="10"/>
  <c r="H3429" i="10"/>
  <c r="H3430" i="10"/>
  <c r="H3431" i="10"/>
  <c r="H3432" i="10"/>
  <c r="H3433" i="10"/>
  <c r="H3434" i="10"/>
  <c r="H3435" i="10"/>
  <c r="H3436" i="10"/>
  <c r="H3437" i="10"/>
  <c r="H3438" i="10"/>
  <c r="H3439" i="10"/>
  <c r="H3440" i="10"/>
  <c r="H3441" i="10"/>
  <c r="H3442" i="10"/>
  <c r="H3443" i="10"/>
  <c r="H3444" i="10"/>
  <c r="H3445" i="10"/>
  <c r="H3446" i="10"/>
  <c r="H3447" i="10"/>
  <c r="H3448" i="10"/>
  <c r="H3449" i="10"/>
  <c r="H3450" i="10"/>
  <c r="H3451" i="10"/>
  <c r="H3452" i="10"/>
  <c r="H3453" i="10"/>
  <c r="H3454" i="10"/>
  <c r="H3455" i="10"/>
  <c r="H3456" i="10"/>
  <c r="H3457" i="10"/>
  <c r="H3458" i="10"/>
  <c r="H3459" i="10"/>
  <c r="H3460" i="10"/>
  <c r="H3461" i="10"/>
  <c r="H3462" i="10"/>
  <c r="H3463" i="10"/>
  <c r="H3464" i="10"/>
  <c r="H3465" i="10"/>
  <c r="H3466" i="10"/>
  <c r="H3467" i="10"/>
  <c r="H3468" i="10"/>
  <c r="H3469" i="10"/>
  <c r="H3470" i="10"/>
  <c r="H3471" i="10"/>
  <c r="H3472" i="10"/>
  <c r="H3473" i="10"/>
  <c r="H3474" i="10"/>
  <c r="H3475" i="10"/>
  <c r="H3476" i="10"/>
  <c r="H3477" i="10"/>
  <c r="H3478" i="10"/>
  <c r="H3479" i="10"/>
  <c r="H3480" i="10"/>
  <c r="H3481" i="10"/>
  <c r="H3482" i="10"/>
  <c r="H3483" i="10"/>
  <c r="H3484" i="10"/>
  <c r="H3485" i="10"/>
  <c r="H3486" i="10"/>
  <c r="H3487" i="10"/>
  <c r="H3488" i="10"/>
  <c r="H3489" i="10"/>
  <c r="H3490" i="10"/>
  <c r="H3491" i="10"/>
  <c r="H3492" i="10"/>
  <c r="H3493" i="10"/>
  <c r="H3494" i="10"/>
  <c r="H3495" i="10"/>
  <c r="H3496" i="10"/>
  <c r="H3497" i="10"/>
  <c r="H3498" i="10"/>
  <c r="H3499" i="10"/>
  <c r="H3500" i="10"/>
  <c r="H3501" i="10"/>
  <c r="H3502" i="10"/>
  <c r="H3503" i="10"/>
  <c r="H3504" i="10"/>
  <c r="H3505" i="10"/>
  <c r="H3506" i="10"/>
  <c r="H3507" i="10"/>
  <c r="H3508" i="10"/>
  <c r="H3509" i="10"/>
  <c r="H3510" i="10"/>
  <c r="H3511" i="10"/>
  <c r="H3512" i="10"/>
  <c r="H3513" i="10"/>
  <c r="H3514" i="10"/>
  <c r="H3515" i="10"/>
  <c r="H3516" i="10"/>
  <c r="H3517" i="10"/>
  <c r="H3518" i="10"/>
  <c r="H3519" i="10"/>
  <c r="H3520" i="10"/>
  <c r="H3521" i="10"/>
  <c r="H3522" i="10"/>
  <c r="H3523" i="10"/>
  <c r="H3524" i="10"/>
  <c r="H3525" i="10"/>
  <c r="H3526" i="10"/>
  <c r="H3527" i="10"/>
  <c r="H3528" i="10"/>
  <c r="H3529" i="10"/>
  <c r="H3530" i="10"/>
  <c r="H3531" i="10"/>
  <c r="H3532" i="10"/>
  <c r="H3533" i="10"/>
  <c r="H3534" i="10"/>
  <c r="H3535" i="10"/>
  <c r="H3536" i="10"/>
  <c r="H3537" i="10"/>
  <c r="H3538" i="10"/>
  <c r="H3539" i="10"/>
  <c r="H3540" i="10"/>
  <c r="H3541" i="10"/>
  <c r="H3542" i="10"/>
  <c r="H3543" i="10"/>
  <c r="H3544" i="10"/>
  <c r="H3545" i="10"/>
  <c r="H3546" i="10"/>
  <c r="H3547" i="10"/>
  <c r="H3548" i="10"/>
  <c r="H3549" i="10"/>
  <c r="H3550" i="10"/>
  <c r="H3551" i="10"/>
  <c r="H3552" i="10"/>
  <c r="H3553" i="10"/>
  <c r="H3554" i="10"/>
  <c r="H3555" i="10"/>
  <c r="H3556" i="10"/>
  <c r="H3557" i="10"/>
  <c r="H3558" i="10"/>
  <c r="H3559" i="10"/>
  <c r="H3560" i="10"/>
  <c r="H3561" i="10"/>
  <c r="H3562" i="10"/>
  <c r="H3563" i="10"/>
  <c r="H3564" i="10"/>
  <c r="H3565" i="10"/>
  <c r="H3566" i="10"/>
  <c r="H3567" i="10"/>
  <c r="H3568" i="10"/>
  <c r="H3569" i="10"/>
  <c r="H3570" i="10"/>
  <c r="H3571" i="10"/>
  <c r="H3572" i="10"/>
  <c r="H3573" i="10"/>
  <c r="H3574" i="10"/>
  <c r="H3575" i="10"/>
  <c r="H3576" i="10"/>
  <c r="H3577" i="10"/>
  <c r="H3578" i="10"/>
  <c r="H3579" i="10"/>
  <c r="H3580" i="10"/>
  <c r="H3581" i="10"/>
  <c r="H3582" i="10"/>
  <c r="H3583" i="10"/>
  <c r="H3584" i="10"/>
  <c r="H3585" i="10"/>
  <c r="H3586" i="10"/>
  <c r="H3587" i="10"/>
  <c r="H3588" i="10"/>
  <c r="H3589" i="10"/>
  <c r="H3590" i="10"/>
  <c r="H3591" i="10"/>
  <c r="H3592" i="10"/>
  <c r="H3593" i="10"/>
  <c r="H3594" i="10"/>
  <c r="H3595" i="10"/>
  <c r="H3596" i="10"/>
  <c r="H3597" i="10"/>
  <c r="H3598" i="10"/>
  <c r="H3599" i="10"/>
  <c r="H3600" i="10"/>
  <c r="H3601" i="10"/>
  <c r="H3602" i="10"/>
  <c r="H3603" i="10"/>
  <c r="H3604" i="10"/>
  <c r="H3605" i="10"/>
  <c r="H3606" i="10"/>
  <c r="H3607" i="10"/>
  <c r="H3608" i="10"/>
  <c r="H3609" i="10"/>
  <c r="H3610" i="10"/>
  <c r="H3611" i="10"/>
  <c r="H3612" i="10"/>
  <c r="H3613" i="10"/>
  <c r="H3614" i="10"/>
  <c r="H3615" i="10"/>
  <c r="H3616" i="10"/>
  <c r="H3617" i="10"/>
  <c r="H3618" i="10"/>
  <c r="H3619" i="10"/>
  <c r="H3620" i="10"/>
  <c r="H3621" i="10"/>
  <c r="H3622" i="10"/>
  <c r="H3623" i="10"/>
  <c r="H3624" i="10"/>
  <c r="H3625" i="10"/>
  <c r="H3626" i="10"/>
  <c r="H3627" i="10"/>
  <c r="H3628" i="10"/>
  <c r="H3629" i="10"/>
  <c r="H3630" i="10"/>
  <c r="H3631" i="10"/>
  <c r="H3632" i="10"/>
  <c r="H3633" i="10"/>
  <c r="H3634" i="10"/>
  <c r="H3635" i="10"/>
  <c r="H3636" i="10"/>
  <c r="H3637" i="10"/>
  <c r="H3638" i="10"/>
  <c r="H3639" i="10"/>
  <c r="H3640" i="10"/>
  <c r="H3641" i="10"/>
  <c r="H3642" i="10"/>
  <c r="H3643" i="10"/>
  <c r="H3644" i="10"/>
  <c r="H3645" i="10"/>
  <c r="H3646" i="10"/>
  <c r="H3647" i="10"/>
  <c r="H3648" i="10"/>
  <c r="H3649" i="10"/>
  <c r="H3650" i="10"/>
  <c r="H3651" i="10"/>
  <c r="H3652" i="10"/>
  <c r="H3653" i="10"/>
  <c r="H3654" i="10"/>
  <c r="H3655" i="10"/>
  <c r="H3656" i="10"/>
  <c r="H3657" i="10"/>
  <c r="H3658" i="10"/>
  <c r="H3659" i="10"/>
  <c r="H3660" i="10"/>
  <c r="H3661" i="10"/>
  <c r="H3662" i="10"/>
  <c r="H3663" i="10"/>
  <c r="H3664" i="10"/>
  <c r="H3665" i="10"/>
  <c r="H3666" i="10"/>
  <c r="H3667" i="10"/>
  <c r="H3668" i="10"/>
  <c r="H3669" i="10"/>
  <c r="H3670" i="10"/>
  <c r="H3671" i="10"/>
  <c r="H3672" i="10"/>
  <c r="H3673" i="10"/>
  <c r="H3674" i="10"/>
  <c r="H3675" i="10"/>
  <c r="H3676" i="10"/>
  <c r="H3677" i="10"/>
  <c r="H3678" i="10"/>
  <c r="H3679" i="10"/>
  <c r="H3680" i="10"/>
  <c r="H3681" i="10"/>
  <c r="H3682" i="10"/>
  <c r="H3683" i="10"/>
  <c r="H3684" i="10"/>
  <c r="H3685" i="10"/>
  <c r="H3686" i="10"/>
  <c r="H3687" i="10"/>
  <c r="H3688" i="10"/>
  <c r="H3689" i="10"/>
  <c r="H3690" i="10"/>
  <c r="H3691" i="10"/>
  <c r="H3692" i="10"/>
  <c r="H3693" i="10"/>
  <c r="H3694" i="10"/>
  <c r="H3695" i="10"/>
  <c r="H3696" i="10"/>
  <c r="H3697" i="10"/>
  <c r="H3698" i="10"/>
  <c r="H3699" i="10"/>
  <c r="H3700" i="10"/>
  <c r="H3701" i="10"/>
  <c r="H3702" i="10"/>
  <c r="H3703" i="10"/>
  <c r="H3704" i="10"/>
  <c r="H3705" i="10"/>
  <c r="H3706" i="10"/>
  <c r="H3707" i="10"/>
  <c r="H3708" i="10"/>
  <c r="H3709" i="10"/>
  <c r="H3710" i="10"/>
  <c r="H3711" i="10"/>
  <c r="H3712" i="10"/>
  <c r="H3713" i="10"/>
  <c r="H3714" i="10"/>
  <c r="H3715" i="10"/>
  <c r="H3716" i="10"/>
  <c r="H3717" i="10"/>
  <c r="H3718" i="10"/>
  <c r="H3719" i="10"/>
  <c r="H3720" i="10"/>
  <c r="H3721" i="10"/>
  <c r="H3722" i="10"/>
  <c r="H3723" i="10"/>
  <c r="H3724" i="10"/>
  <c r="H3725" i="10"/>
  <c r="H3726" i="10"/>
  <c r="H3727" i="10"/>
  <c r="H3728" i="10"/>
  <c r="H3729" i="10"/>
  <c r="H3730" i="10"/>
  <c r="H3731" i="10"/>
  <c r="H3732" i="10"/>
  <c r="H3733" i="10"/>
  <c r="H3734" i="10"/>
  <c r="H3735" i="10"/>
  <c r="H3736" i="10"/>
  <c r="H3737" i="10"/>
  <c r="H3738" i="10"/>
  <c r="H3739" i="10"/>
  <c r="H3740" i="10"/>
  <c r="H3741" i="10"/>
  <c r="H3742" i="10"/>
  <c r="H3743" i="10"/>
  <c r="H3744" i="10"/>
  <c r="H3745" i="10"/>
  <c r="H3746" i="10"/>
  <c r="H3747" i="10"/>
  <c r="H3748" i="10"/>
  <c r="H3749" i="10"/>
  <c r="H3750" i="10"/>
  <c r="H3751" i="10"/>
  <c r="H3752" i="10"/>
  <c r="H3753" i="10"/>
  <c r="H3754" i="10"/>
  <c r="H3755" i="10"/>
  <c r="H3756" i="10"/>
  <c r="H3757" i="10"/>
  <c r="H3758" i="10"/>
  <c r="H3759" i="10"/>
  <c r="H3760" i="10"/>
  <c r="H3761" i="10"/>
  <c r="H3762" i="10"/>
  <c r="H3763" i="10"/>
  <c r="H3764" i="10"/>
  <c r="H3765" i="10"/>
  <c r="H3766" i="10"/>
  <c r="H3767" i="10"/>
  <c r="H3768" i="10"/>
  <c r="H3769" i="10"/>
  <c r="H3770" i="10"/>
  <c r="H3771" i="10"/>
  <c r="H3772" i="10"/>
  <c r="H3773" i="10"/>
  <c r="H3774" i="10"/>
  <c r="H3775" i="10"/>
  <c r="H3776" i="10"/>
  <c r="H3777" i="10"/>
  <c r="H3778" i="10"/>
  <c r="H3779" i="10"/>
  <c r="H3780" i="10"/>
  <c r="H3781" i="10"/>
  <c r="H3782" i="10"/>
  <c r="H3783" i="10"/>
  <c r="H3784" i="10"/>
  <c r="H3785" i="10"/>
  <c r="H3786" i="10"/>
  <c r="H3787" i="10"/>
  <c r="H3788" i="10"/>
  <c r="H3789" i="10"/>
  <c r="H3790" i="10"/>
  <c r="H3791" i="10"/>
  <c r="H3792" i="10"/>
  <c r="H3793" i="10"/>
  <c r="H3794" i="10"/>
  <c r="H3795" i="10"/>
  <c r="H3796" i="10"/>
  <c r="H3797" i="10"/>
  <c r="H3798" i="10"/>
  <c r="H3799" i="10"/>
  <c r="H3800" i="10"/>
  <c r="H3801" i="10"/>
  <c r="H3802" i="10"/>
  <c r="H3803" i="10"/>
  <c r="H3804" i="10"/>
  <c r="H3805" i="10"/>
  <c r="H3806" i="10"/>
  <c r="H3807" i="10"/>
  <c r="H3808" i="10"/>
  <c r="H3809" i="10"/>
  <c r="H3810" i="10"/>
  <c r="H3811" i="10"/>
  <c r="H3812" i="10"/>
  <c r="H3813" i="10"/>
  <c r="H3814" i="10"/>
  <c r="H3815" i="10"/>
  <c r="H3816" i="10"/>
  <c r="H3817" i="10"/>
  <c r="H3818" i="10"/>
  <c r="H3819" i="10"/>
  <c r="H3820" i="10"/>
  <c r="H3821" i="10"/>
  <c r="H3822" i="10"/>
  <c r="H3823" i="10"/>
  <c r="H3824" i="10"/>
  <c r="H3825" i="10"/>
  <c r="H3826" i="10"/>
  <c r="H3827" i="10"/>
  <c r="H3828" i="10"/>
  <c r="H3829" i="10"/>
  <c r="H3830" i="10"/>
  <c r="H3831" i="10"/>
  <c r="H3832" i="10"/>
  <c r="H3833" i="10"/>
  <c r="H3834" i="10"/>
  <c r="H3835" i="10"/>
  <c r="H3836" i="10"/>
  <c r="H3837" i="10"/>
  <c r="H3838" i="10"/>
  <c r="H3839" i="10"/>
  <c r="H3840" i="10"/>
  <c r="H3841" i="10"/>
  <c r="H3842" i="10"/>
  <c r="H3843" i="10"/>
  <c r="H3844" i="10"/>
  <c r="H3845" i="10"/>
  <c r="H3846" i="10"/>
  <c r="H3847" i="10"/>
  <c r="H3848" i="10"/>
  <c r="H3849" i="10"/>
  <c r="H3850" i="10"/>
  <c r="H3851" i="10"/>
  <c r="H3852" i="10"/>
  <c r="H3853" i="10"/>
  <c r="H3854" i="10"/>
  <c r="H3855" i="10"/>
  <c r="H3856" i="10"/>
  <c r="H3857" i="10"/>
  <c r="H3858" i="10"/>
  <c r="H3859" i="10"/>
  <c r="H3860" i="10"/>
  <c r="H3861" i="10"/>
  <c r="H3862" i="10"/>
  <c r="H3863" i="10"/>
  <c r="H3864" i="10"/>
  <c r="H3865" i="10"/>
  <c r="H3866" i="10"/>
  <c r="H3867" i="10"/>
  <c r="H3868" i="10"/>
  <c r="H3869" i="10"/>
  <c r="H3870" i="10"/>
  <c r="H3871" i="10"/>
  <c r="H3872" i="10"/>
  <c r="H3873" i="10"/>
  <c r="H3874" i="10"/>
  <c r="H3875" i="10"/>
  <c r="H3876" i="10"/>
  <c r="H3877" i="10"/>
  <c r="H3878" i="10"/>
  <c r="H3879" i="10"/>
  <c r="H3880" i="10"/>
  <c r="H3881" i="10"/>
  <c r="H3882" i="10"/>
  <c r="H3883" i="10"/>
  <c r="H3884" i="10"/>
  <c r="H3885" i="10"/>
  <c r="H3886" i="10"/>
  <c r="H3887" i="10"/>
  <c r="H3888" i="10"/>
  <c r="H3889" i="10"/>
  <c r="H3890" i="10"/>
  <c r="H3891" i="10"/>
  <c r="H3892" i="10"/>
  <c r="H3893" i="10"/>
  <c r="H3894" i="10"/>
  <c r="H3895" i="10"/>
  <c r="H3896" i="10"/>
  <c r="H3897" i="10"/>
  <c r="H3898" i="10"/>
  <c r="H3899" i="10"/>
  <c r="H3900" i="10"/>
  <c r="H3901" i="10"/>
  <c r="H3902" i="10"/>
  <c r="H3903" i="10"/>
  <c r="H3904" i="10"/>
  <c r="H3905" i="10"/>
  <c r="H3906" i="10"/>
  <c r="H3907" i="10"/>
  <c r="H3908" i="10"/>
  <c r="H3909" i="10"/>
  <c r="H3910" i="10"/>
  <c r="H3911" i="10"/>
  <c r="H3912" i="10"/>
  <c r="H3913" i="10"/>
  <c r="H3914" i="10"/>
  <c r="H3915" i="10"/>
  <c r="H3916" i="10"/>
  <c r="H3917" i="10"/>
  <c r="H3918" i="10"/>
  <c r="H3919" i="10"/>
  <c r="H3920" i="10"/>
  <c r="H3921" i="10"/>
  <c r="H3922" i="10"/>
  <c r="H3923" i="10"/>
  <c r="H3924" i="10"/>
  <c r="H3925" i="10"/>
  <c r="H3926" i="10"/>
  <c r="H3927" i="10"/>
  <c r="H3928" i="10"/>
  <c r="H3929" i="10"/>
  <c r="H3930" i="10"/>
  <c r="H3931" i="10"/>
  <c r="H3932" i="10"/>
  <c r="H3933" i="10"/>
  <c r="H3934" i="10"/>
  <c r="H3935" i="10"/>
  <c r="H3936" i="10"/>
  <c r="H3937" i="10"/>
  <c r="H3938" i="10"/>
  <c r="H3939" i="10"/>
  <c r="H3940" i="10"/>
  <c r="H3941" i="10"/>
  <c r="H3942" i="10"/>
  <c r="H3943" i="10"/>
  <c r="H3944" i="10"/>
  <c r="H3945" i="10"/>
  <c r="H3946" i="10"/>
  <c r="H3947" i="10"/>
  <c r="H3948" i="10"/>
  <c r="H3949" i="10"/>
  <c r="H3950" i="10"/>
  <c r="H3951" i="10"/>
  <c r="H3952" i="10"/>
  <c r="H3953" i="10"/>
  <c r="H3954" i="10"/>
  <c r="H3955" i="10"/>
  <c r="H3956" i="10"/>
  <c r="H3957" i="10"/>
  <c r="H3958" i="10"/>
  <c r="H3959" i="10"/>
  <c r="H3960" i="10"/>
  <c r="H3961" i="10"/>
  <c r="H3962" i="10"/>
  <c r="H3963" i="10"/>
  <c r="H3964" i="10"/>
  <c r="H3965" i="10"/>
  <c r="H3966" i="10"/>
  <c r="H3967" i="10"/>
  <c r="H3968" i="10"/>
  <c r="H3969" i="10"/>
  <c r="H3970" i="10"/>
  <c r="H3971" i="10"/>
  <c r="H3972" i="10"/>
  <c r="H3973" i="10"/>
  <c r="H3974" i="10"/>
  <c r="H3975" i="10"/>
  <c r="H3976" i="10"/>
  <c r="H3977" i="10"/>
  <c r="H3978" i="10"/>
  <c r="H3979" i="10"/>
  <c r="H3980" i="10"/>
  <c r="H3981" i="10"/>
  <c r="H3982" i="10"/>
  <c r="H3983" i="10"/>
  <c r="H3984" i="10"/>
  <c r="H3985" i="10"/>
  <c r="H3986" i="10"/>
  <c r="H3987" i="10"/>
  <c r="H3988" i="10"/>
  <c r="H3989" i="10"/>
  <c r="H3990" i="10"/>
  <c r="H3991" i="10"/>
  <c r="H3992" i="10"/>
  <c r="H3993" i="10"/>
  <c r="H3994" i="10"/>
  <c r="H3995" i="10"/>
  <c r="H3996" i="10"/>
  <c r="H3997" i="10"/>
  <c r="H3998" i="10"/>
  <c r="H3999" i="10"/>
  <c r="H4000" i="10"/>
  <c r="H4001" i="10"/>
  <c r="H4002" i="10"/>
  <c r="H4003" i="10"/>
  <c r="H4004" i="10"/>
  <c r="H4005" i="10"/>
  <c r="H4006" i="10"/>
  <c r="H4007" i="10"/>
  <c r="H4008" i="10"/>
  <c r="H4009" i="10"/>
  <c r="H4010" i="10"/>
  <c r="H4011" i="10"/>
  <c r="H4012" i="10"/>
  <c r="H4013" i="10"/>
  <c r="H4014" i="10"/>
  <c r="H4015" i="10"/>
  <c r="H4016" i="10"/>
  <c r="H4017" i="10"/>
  <c r="H4018" i="10"/>
  <c r="H4019" i="10"/>
  <c r="H4020" i="10"/>
  <c r="H4021" i="10"/>
  <c r="H4022" i="10"/>
  <c r="H4023" i="10"/>
  <c r="H4024" i="10"/>
  <c r="H4025" i="10"/>
  <c r="H4026" i="10"/>
  <c r="H4027" i="10"/>
  <c r="H4028" i="10"/>
  <c r="H4029" i="10"/>
  <c r="H4030" i="10"/>
  <c r="H4031" i="10"/>
  <c r="H4032" i="10"/>
  <c r="H4033" i="10"/>
  <c r="H4034" i="10"/>
  <c r="H4035" i="10"/>
  <c r="H4036" i="10"/>
  <c r="H4037" i="10"/>
  <c r="H4038" i="10"/>
  <c r="H4039" i="10"/>
  <c r="H4040" i="10"/>
  <c r="H4041" i="10"/>
  <c r="H4042" i="10"/>
  <c r="H4043" i="10"/>
  <c r="H4044" i="10"/>
  <c r="H4045" i="10"/>
  <c r="H4046" i="10"/>
  <c r="H4047" i="10"/>
  <c r="H4048" i="10"/>
  <c r="H4049" i="10"/>
  <c r="H4050" i="10"/>
  <c r="H4051" i="10"/>
  <c r="H4052" i="10"/>
  <c r="H4053" i="10"/>
  <c r="H4054" i="10"/>
  <c r="H4055" i="10"/>
  <c r="H4056" i="10"/>
  <c r="H4057" i="10"/>
  <c r="H4058" i="10"/>
  <c r="H4059" i="10"/>
  <c r="H4060" i="10"/>
  <c r="H4061" i="10"/>
  <c r="H4062" i="10"/>
  <c r="H4063" i="10"/>
  <c r="H4064" i="10"/>
  <c r="H4065" i="10"/>
  <c r="H4066" i="10"/>
  <c r="H4067" i="10"/>
  <c r="H4068" i="10"/>
  <c r="H4069" i="10"/>
  <c r="H4070" i="10"/>
  <c r="H4071" i="10"/>
  <c r="H4072" i="10"/>
  <c r="H4073" i="10"/>
  <c r="H4074" i="10"/>
  <c r="H4075" i="10"/>
  <c r="H4076" i="10"/>
  <c r="H4077" i="10"/>
  <c r="H4078" i="10"/>
  <c r="H4079" i="10"/>
  <c r="H4080" i="10"/>
  <c r="H4081" i="10"/>
  <c r="H4082" i="10"/>
  <c r="H4083" i="10"/>
  <c r="H4084" i="10"/>
  <c r="H4085" i="10"/>
  <c r="H4086" i="10"/>
  <c r="H4087" i="10"/>
  <c r="H4088" i="10"/>
  <c r="H4089" i="10"/>
  <c r="H4090" i="10"/>
  <c r="H4091" i="10"/>
  <c r="H4092" i="10"/>
  <c r="H4093" i="10"/>
  <c r="H4094" i="10"/>
  <c r="H4095" i="10"/>
  <c r="H4096" i="10"/>
  <c r="H4097" i="10"/>
  <c r="H4098" i="10"/>
  <c r="H4099" i="10"/>
  <c r="H4100" i="10"/>
  <c r="H4101" i="10"/>
  <c r="H4102" i="10"/>
  <c r="H4103" i="10"/>
  <c r="H4104" i="10"/>
  <c r="H4105" i="10"/>
  <c r="H4106" i="10"/>
  <c r="H4107" i="10"/>
  <c r="H4108" i="10"/>
  <c r="H4109" i="10"/>
  <c r="H4110" i="10"/>
  <c r="H4111" i="10"/>
  <c r="H4112" i="10"/>
  <c r="H4113" i="10"/>
  <c r="H4114" i="10"/>
  <c r="H4115" i="10"/>
  <c r="H4116" i="10"/>
  <c r="H4117" i="10"/>
  <c r="H4118" i="10"/>
  <c r="H4119" i="10"/>
  <c r="H4120" i="10"/>
  <c r="H4121" i="10"/>
  <c r="H4122" i="10"/>
  <c r="H4123" i="10"/>
  <c r="H4124" i="10"/>
  <c r="H4125" i="10"/>
  <c r="H4126" i="10"/>
  <c r="H4127" i="10"/>
  <c r="H4128" i="10"/>
  <c r="H4129" i="10"/>
  <c r="H4130" i="10"/>
  <c r="H4131" i="10"/>
  <c r="H4132" i="10"/>
  <c r="H4133" i="10"/>
  <c r="H4134" i="10"/>
  <c r="H4135" i="10"/>
  <c r="H4136" i="10"/>
  <c r="H4137" i="10"/>
  <c r="H4138" i="10"/>
  <c r="H4139" i="10"/>
  <c r="H4140" i="10"/>
  <c r="H4141" i="10"/>
  <c r="H4142" i="10"/>
  <c r="H4143" i="10"/>
  <c r="H4144" i="10"/>
  <c r="H4145" i="10"/>
  <c r="H4146" i="10"/>
  <c r="H4147" i="10"/>
  <c r="H4148" i="10"/>
  <c r="H4149" i="10"/>
  <c r="H4150" i="10"/>
  <c r="H4151" i="10"/>
  <c r="H4152" i="10"/>
  <c r="H4153" i="10"/>
  <c r="H4154" i="10"/>
  <c r="H4155" i="10"/>
  <c r="H4156" i="10"/>
  <c r="H4157" i="10"/>
  <c r="H4158" i="10"/>
  <c r="H4159" i="10"/>
  <c r="H4160" i="10"/>
  <c r="H4161" i="10"/>
  <c r="H4162" i="10"/>
  <c r="H4163" i="10"/>
  <c r="H4164" i="10"/>
  <c r="H4165" i="10"/>
  <c r="H4166" i="10"/>
  <c r="H4167" i="10"/>
  <c r="H4168" i="10"/>
  <c r="H4169" i="10"/>
  <c r="H4170" i="10"/>
  <c r="H4171" i="10"/>
  <c r="H4172" i="10"/>
  <c r="H4173" i="10"/>
  <c r="H4174" i="10"/>
  <c r="H4175" i="10"/>
  <c r="H4176" i="10"/>
  <c r="H4177" i="10"/>
  <c r="H4178" i="10"/>
  <c r="H4179" i="10"/>
  <c r="H4180" i="10"/>
  <c r="H4181" i="10"/>
  <c r="H4182" i="10"/>
  <c r="H4183" i="10"/>
  <c r="H4184" i="10"/>
  <c r="H4185" i="10"/>
  <c r="H4186" i="10"/>
  <c r="H4187" i="10"/>
  <c r="H4188" i="10"/>
  <c r="H4189" i="10"/>
  <c r="H4190" i="10"/>
  <c r="H4191" i="10"/>
  <c r="H4192" i="10"/>
  <c r="H4193" i="10"/>
  <c r="H4194" i="10"/>
  <c r="H4195" i="10"/>
  <c r="H4196" i="10"/>
  <c r="H4197" i="10"/>
  <c r="H4198" i="10"/>
  <c r="H4199" i="10"/>
  <c r="H4200" i="10"/>
  <c r="H4201" i="10"/>
  <c r="H4202" i="10"/>
  <c r="H4203" i="10"/>
  <c r="H4204" i="10"/>
  <c r="H4205" i="10"/>
  <c r="H4206" i="10"/>
  <c r="H4207" i="10"/>
  <c r="H4208" i="10"/>
  <c r="H4209" i="10"/>
  <c r="H4210" i="10"/>
  <c r="H4211" i="10"/>
  <c r="H4212" i="10"/>
  <c r="H4213" i="10"/>
  <c r="H4214" i="10"/>
  <c r="H4215" i="10"/>
  <c r="H4216" i="10"/>
  <c r="H4217" i="10"/>
  <c r="H4218" i="10"/>
  <c r="H4219" i="10"/>
  <c r="H4220" i="10"/>
  <c r="H4221" i="10"/>
  <c r="H4222" i="10"/>
  <c r="H4223" i="10"/>
  <c r="H4224" i="10"/>
  <c r="H4225" i="10"/>
  <c r="H4226" i="10"/>
  <c r="H4227" i="10"/>
  <c r="H4228" i="10"/>
  <c r="H4229" i="10"/>
  <c r="H4230" i="10"/>
  <c r="H4231" i="10"/>
  <c r="H4232" i="10"/>
  <c r="H4233" i="10"/>
  <c r="H4234" i="10"/>
  <c r="H4235" i="10"/>
  <c r="H4236" i="10"/>
  <c r="H4237" i="10"/>
  <c r="H4238" i="10"/>
  <c r="H4239" i="10"/>
  <c r="H4240" i="10"/>
  <c r="H4241" i="10"/>
  <c r="H4242" i="10"/>
  <c r="H4243" i="10"/>
  <c r="H4244" i="10"/>
  <c r="H4245" i="10"/>
  <c r="H4246" i="10"/>
  <c r="H4247" i="10"/>
  <c r="H4248" i="10"/>
  <c r="H4249" i="10"/>
  <c r="H4250" i="10"/>
  <c r="H4251" i="10"/>
  <c r="H4252" i="10"/>
  <c r="H4253" i="10"/>
  <c r="H4254" i="10"/>
  <c r="H4255" i="10"/>
  <c r="H4256" i="10"/>
  <c r="H4257" i="10"/>
  <c r="H4258" i="10"/>
  <c r="H4259" i="10"/>
  <c r="H4260" i="10"/>
  <c r="H4261" i="10"/>
  <c r="H4262" i="10"/>
  <c r="H4263" i="10"/>
  <c r="H4264" i="10"/>
  <c r="H4265" i="10"/>
  <c r="H4266" i="10"/>
  <c r="H4267" i="10"/>
  <c r="H4268" i="10"/>
  <c r="H4269" i="10"/>
  <c r="H4270" i="10"/>
  <c r="H4271" i="10"/>
  <c r="H4272" i="10"/>
  <c r="H4273" i="10"/>
  <c r="H4274" i="10"/>
  <c r="H4275" i="10"/>
  <c r="H4276" i="10"/>
  <c r="H4277" i="10"/>
  <c r="H4278" i="10"/>
  <c r="H4279" i="10"/>
  <c r="H4280" i="10"/>
  <c r="H4281" i="10"/>
  <c r="H4282" i="10"/>
  <c r="H4283" i="10"/>
  <c r="H4284" i="10"/>
  <c r="H4285" i="10"/>
  <c r="H4286" i="10"/>
  <c r="H4287" i="10"/>
  <c r="H4288" i="10"/>
  <c r="H4289" i="10"/>
  <c r="H4290" i="10"/>
  <c r="H4291" i="10"/>
  <c r="H4292" i="10"/>
  <c r="H4293" i="10"/>
  <c r="H4294" i="10"/>
  <c r="H4295" i="10"/>
  <c r="H4296" i="10"/>
  <c r="H4297" i="10"/>
  <c r="H4298" i="10"/>
  <c r="H4299" i="10"/>
  <c r="H4300" i="10"/>
  <c r="H4301" i="10"/>
  <c r="H4302" i="10"/>
  <c r="H4303" i="10"/>
  <c r="H4304" i="10"/>
  <c r="H4305" i="10"/>
  <c r="H4306" i="10"/>
  <c r="H4307" i="10"/>
  <c r="H4308" i="10"/>
  <c r="H4309" i="10"/>
  <c r="H4310" i="10"/>
  <c r="H4311" i="10"/>
  <c r="H4312" i="10"/>
  <c r="H4313" i="10"/>
  <c r="H4314" i="10"/>
  <c r="H4315" i="10"/>
  <c r="H4316" i="10"/>
  <c r="H4317" i="10"/>
  <c r="H4318" i="10"/>
  <c r="H4319" i="10"/>
  <c r="H4320" i="10"/>
  <c r="H4321" i="10"/>
  <c r="H4322" i="10"/>
  <c r="H4323" i="10"/>
  <c r="H4324" i="10"/>
  <c r="H4325" i="10"/>
  <c r="H4326" i="10"/>
  <c r="H4327" i="10"/>
  <c r="H4328" i="10"/>
  <c r="H4329" i="10"/>
  <c r="H4330" i="10"/>
  <c r="H4331" i="10"/>
  <c r="H4332" i="10"/>
  <c r="H4333" i="10"/>
  <c r="H4334" i="10"/>
  <c r="H4335" i="10"/>
  <c r="H4336" i="10"/>
  <c r="H4337" i="10"/>
  <c r="H4338" i="10"/>
  <c r="H4339" i="10"/>
  <c r="H4340" i="10"/>
  <c r="H4341" i="10"/>
  <c r="H4342" i="10"/>
  <c r="H4343" i="10"/>
  <c r="H4344" i="10"/>
  <c r="H4345" i="10"/>
  <c r="H4346" i="10"/>
  <c r="H4347" i="10"/>
  <c r="H4348" i="10"/>
  <c r="H4349" i="10"/>
  <c r="H4350" i="10"/>
  <c r="H4351" i="10"/>
  <c r="H4352" i="10"/>
  <c r="H4353" i="10"/>
  <c r="H4354" i="10"/>
  <c r="H4355" i="10"/>
  <c r="H4356" i="10"/>
  <c r="H4357" i="10"/>
  <c r="H4358" i="10"/>
  <c r="H4359" i="10"/>
  <c r="H4360" i="10"/>
  <c r="H4361" i="10"/>
  <c r="H4362" i="10"/>
  <c r="H4363" i="10"/>
  <c r="H4364" i="10"/>
  <c r="H4365" i="10"/>
  <c r="H4366" i="10"/>
  <c r="H4367" i="10"/>
  <c r="H4368" i="10"/>
  <c r="H4369" i="10"/>
  <c r="H4370" i="10"/>
  <c r="H4371" i="10"/>
  <c r="H4372" i="10"/>
  <c r="H4373" i="10"/>
  <c r="H4374" i="10"/>
  <c r="H4375" i="10"/>
  <c r="H4376" i="10"/>
  <c r="H4377" i="10"/>
  <c r="H4378" i="10"/>
  <c r="H4379" i="10"/>
  <c r="H4380" i="10"/>
  <c r="H4381" i="10"/>
  <c r="H4382" i="10"/>
  <c r="H4383" i="10"/>
  <c r="H4384" i="10"/>
  <c r="H4385" i="10"/>
  <c r="H4386" i="10"/>
  <c r="H4387" i="10"/>
  <c r="H4388" i="10"/>
  <c r="H4389" i="10"/>
  <c r="H4390" i="10"/>
  <c r="H4391" i="10"/>
  <c r="H4392" i="10"/>
  <c r="H4393" i="10"/>
  <c r="H4394" i="10"/>
  <c r="H4395" i="10"/>
  <c r="H4396" i="10"/>
  <c r="H4397" i="10"/>
  <c r="H4398" i="10"/>
  <c r="H4399" i="10"/>
  <c r="H4400" i="10"/>
  <c r="H4401" i="10"/>
  <c r="H4402" i="10"/>
  <c r="H4403" i="10"/>
  <c r="H4404" i="10"/>
  <c r="H4405" i="10"/>
  <c r="H4406" i="10"/>
  <c r="H4407" i="10"/>
  <c r="H4408" i="10"/>
  <c r="H4409" i="10"/>
  <c r="H4410" i="10"/>
  <c r="H4411" i="10"/>
  <c r="H4412" i="10"/>
  <c r="H4413" i="10"/>
  <c r="H4414" i="10"/>
  <c r="H4415" i="10"/>
  <c r="H4416" i="10"/>
  <c r="H4417" i="10"/>
  <c r="H4418" i="10"/>
  <c r="H4419" i="10"/>
  <c r="H4420" i="10"/>
  <c r="H4421" i="10"/>
  <c r="H4422" i="10"/>
  <c r="H4423" i="10"/>
  <c r="H4424" i="10"/>
  <c r="H4425" i="10"/>
  <c r="H4426" i="10"/>
  <c r="H4427" i="10"/>
  <c r="H4428" i="10"/>
  <c r="H4429" i="10"/>
  <c r="H4430" i="10"/>
  <c r="H4431" i="10"/>
  <c r="H4432" i="10"/>
  <c r="H4433" i="10"/>
  <c r="H4434" i="10"/>
  <c r="H4435" i="10"/>
  <c r="H4436" i="10"/>
  <c r="H4437" i="10"/>
  <c r="H4438" i="10"/>
  <c r="H4439" i="10"/>
  <c r="H4440" i="10"/>
  <c r="H4441" i="10"/>
  <c r="H4442" i="10"/>
  <c r="H4443" i="10"/>
  <c r="H4444" i="10"/>
  <c r="H4445" i="10"/>
  <c r="H4446" i="10"/>
  <c r="H4447" i="10"/>
  <c r="H4448" i="10"/>
  <c r="H4449" i="10"/>
  <c r="H4450" i="10"/>
  <c r="H4451" i="10"/>
  <c r="H4452" i="10"/>
  <c r="H4453" i="10"/>
  <c r="H4454" i="10"/>
  <c r="H4455" i="10"/>
  <c r="H4456" i="10"/>
  <c r="H4457" i="10"/>
  <c r="H4458" i="10"/>
  <c r="H4459" i="10"/>
  <c r="H4460" i="10"/>
  <c r="H4461" i="10"/>
  <c r="H4462" i="10"/>
  <c r="H4463" i="10"/>
  <c r="H4464" i="10"/>
  <c r="H4465" i="10"/>
  <c r="H4466" i="10"/>
  <c r="H4467" i="10"/>
  <c r="H4468" i="10"/>
  <c r="H4469" i="10"/>
  <c r="H4470" i="10"/>
  <c r="H4471" i="10"/>
  <c r="H4472" i="10"/>
  <c r="H4473" i="10"/>
  <c r="H4474" i="10"/>
  <c r="H4475" i="10"/>
  <c r="H4476" i="10"/>
  <c r="H4477" i="10"/>
  <c r="H4478" i="10"/>
  <c r="H4479" i="10"/>
  <c r="H4480" i="10"/>
  <c r="H4481" i="10"/>
  <c r="H4482" i="10"/>
  <c r="H4483" i="10"/>
  <c r="H4484" i="10"/>
  <c r="H4485" i="10"/>
  <c r="H4486" i="10"/>
  <c r="H4487" i="10"/>
  <c r="H4488" i="10"/>
  <c r="H4489" i="10"/>
  <c r="H4490" i="10"/>
  <c r="H4491" i="10"/>
  <c r="H4492" i="10"/>
  <c r="H4493" i="10"/>
  <c r="H4494" i="10"/>
  <c r="H4495" i="10"/>
  <c r="H4496" i="10"/>
  <c r="H4497" i="10"/>
  <c r="H4498" i="10"/>
  <c r="H4499" i="10"/>
  <c r="H4500" i="10"/>
  <c r="H4501" i="10"/>
  <c r="H4502" i="10"/>
  <c r="H4503" i="10"/>
  <c r="H4504" i="10"/>
  <c r="H4505" i="10"/>
  <c r="H4506" i="10"/>
  <c r="H4507" i="10"/>
  <c r="H4508" i="10"/>
  <c r="H4509" i="10"/>
  <c r="H4510" i="10"/>
  <c r="H4511" i="10"/>
  <c r="H4512" i="10"/>
  <c r="H4513" i="10"/>
  <c r="H4514" i="10"/>
  <c r="H4515" i="10"/>
  <c r="H4516" i="10"/>
  <c r="H4517" i="10"/>
  <c r="H4518" i="10"/>
  <c r="H4519" i="10"/>
  <c r="H4520" i="10"/>
  <c r="H4521" i="10"/>
  <c r="H4522" i="10"/>
  <c r="H4523" i="10"/>
  <c r="H4524" i="10"/>
  <c r="H4525" i="10"/>
  <c r="H4526" i="10"/>
  <c r="H4527" i="10"/>
  <c r="H4528" i="10"/>
  <c r="H4529" i="10"/>
  <c r="H4530" i="10"/>
  <c r="H4531" i="10"/>
  <c r="H4532" i="10"/>
  <c r="H4533" i="10"/>
  <c r="H4534" i="10"/>
  <c r="H4535" i="10"/>
  <c r="H4536" i="10"/>
  <c r="H4537" i="10"/>
  <c r="H4538" i="10"/>
  <c r="H4539" i="10"/>
  <c r="H4540" i="10"/>
  <c r="H4541" i="10"/>
  <c r="H4542" i="10"/>
  <c r="H4543" i="10"/>
  <c r="H4544" i="10"/>
  <c r="H4545" i="10"/>
  <c r="H4546" i="10"/>
  <c r="H4547" i="10"/>
  <c r="H4548" i="10"/>
  <c r="H4549" i="10"/>
  <c r="H4550" i="10"/>
  <c r="H4551" i="10"/>
  <c r="H4552" i="10"/>
  <c r="H4553" i="10"/>
  <c r="H4554" i="10"/>
  <c r="H4555" i="10"/>
  <c r="H4556" i="10"/>
  <c r="H4557" i="10"/>
  <c r="H4558" i="10"/>
  <c r="H4559" i="10"/>
  <c r="H4560" i="10"/>
  <c r="H4561" i="10"/>
  <c r="H4562" i="10"/>
  <c r="H4563" i="10"/>
  <c r="H4564" i="10"/>
  <c r="H4565" i="10"/>
  <c r="H4566" i="10"/>
  <c r="H4567" i="10"/>
  <c r="H4568" i="10"/>
  <c r="H4569" i="10"/>
  <c r="H4570" i="10"/>
  <c r="H4571" i="10"/>
  <c r="H4572" i="10"/>
  <c r="H4573" i="10"/>
  <c r="H4574" i="10"/>
  <c r="H4575" i="10"/>
  <c r="H4576" i="10"/>
  <c r="H4577" i="10"/>
  <c r="H4578" i="10"/>
  <c r="H4579" i="10"/>
  <c r="H4580" i="10"/>
  <c r="H4581" i="10"/>
  <c r="H4582" i="10"/>
  <c r="H4583" i="10"/>
  <c r="H4584" i="10"/>
  <c r="H4585" i="10"/>
  <c r="H4586" i="10"/>
  <c r="H4587" i="10"/>
  <c r="H4588" i="10"/>
  <c r="H4589" i="10"/>
  <c r="H4590" i="10"/>
  <c r="H4591" i="10"/>
  <c r="H4592" i="10"/>
  <c r="H4593" i="10"/>
  <c r="H4594" i="10"/>
  <c r="H4595" i="10"/>
  <c r="H4596" i="10"/>
  <c r="H4597" i="10"/>
  <c r="H4598" i="10"/>
  <c r="H4599" i="10"/>
  <c r="H4600" i="10"/>
  <c r="H4601" i="10"/>
  <c r="H4602" i="10"/>
  <c r="H4603" i="10"/>
  <c r="H4604" i="10"/>
  <c r="H4605" i="10"/>
  <c r="H4606" i="10"/>
  <c r="H4607" i="10"/>
  <c r="H4608" i="10"/>
  <c r="H4609" i="10"/>
  <c r="H4610" i="10"/>
  <c r="H4611" i="10"/>
  <c r="H4612" i="10"/>
  <c r="H4613" i="10"/>
  <c r="H4614" i="10"/>
  <c r="H4615" i="10"/>
  <c r="H4616" i="10"/>
  <c r="H4617" i="10"/>
  <c r="H4618" i="10"/>
  <c r="H4619" i="10"/>
  <c r="H4620" i="10"/>
  <c r="H4621" i="10"/>
  <c r="H4622" i="10"/>
  <c r="H4623" i="10"/>
  <c r="H4624" i="10"/>
  <c r="H4625" i="10"/>
  <c r="H4626" i="10"/>
  <c r="H4627" i="10"/>
  <c r="H4628" i="10"/>
  <c r="H4629" i="10"/>
  <c r="H4630" i="10"/>
  <c r="H4631" i="10"/>
  <c r="H4632" i="10"/>
  <c r="H4633" i="10"/>
  <c r="H4634" i="10"/>
  <c r="H4635" i="10"/>
  <c r="H4636" i="10"/>
  <c r="H4637" i="10"/>
  <c r="H4638" i="10"/>
  <c r="H4639" i="10"/>
  <c r="H4640" i="10"/>
  <c r="H4641" i="10"/>
  <c r="H4642" i="10"/>
  <c r="H4643" i="10"/>
  <c r="H4644" i="10"/>
  <c r="H4645" i="10"/>
  <c r="H4646" i="10"/>
  <c r="H4647" i="10"/>
  <c r="H4648" i="10"/>
  <c r="H4649" i="10"/>
  <c r="H4650" i="10"/>
  <c r="H4651" i="10"/>
  <c r="H4652" i="10"/>
  <c r="H4653" i="10"/>
  <c r="H4654" i="10"/>
  <c r="H4655" i="10"/>
  <c r="H4656" i="10"/>
  <c r="H4657" i="10"/>
  <c r="H4658" i="10"/>
  <c r="H4659" i="10"/>
  <c r="H4660" i="10"/>
  <c r="H4661" i="10"/>
  <c r="H4662" i="10"/>
  <c r="H4663" i="10"/>
  <c r="H4664" i="10"/>
  <c r="H4665" i="10"/>
  <c r="H4666" i="10"/>
  <c r="H4667" i="10"/>
  <c r="H4668" i="10"/>
  <c r="H4669" i="10"/>
  <c r="H4670" i="10"/>
  <c r="H4671" i="10"/>
  <c r="H4672" i="10"/>
  <c r="H4673" i="10"/>
  <c r="H4674" i="10"/>
  <c r="H4675" i="10"/>
  <c r="H4676" i="10"/>
  <c r="H4677" i="10"/>
  <c r="H4678" i="10"/>
  <c r="H4679" i="10"/>
  <c r="H4680" i="10"/>
  <c r="H4681" i="10"/>
  <c r="H4682" i="10"/>
  <c r="H4683" i="10"/>
  <c r="H4684" i="10"/>
  <c r="H4685" i="10"/>
  <c r="H4686" i="10"/>
  <c r="H4687" i="10"/>
  <c r="H4688" i="10"/>
  <c r="H4689" i="10"/>
  <c r="H4690" i="10"/>
  <c r="H4691" i="10"/>
  <c r="H4692" i="10"/>
  <c r="H4693" i="10"/>
  <c r="H4694" i="10"/>
  <c r="H4695" i="10"/>
  <c r="H4696" i="10"/>
  <c r="H4697" i="10"/>
  <c r="H4698" i="10"/>
  <c r="H4699" i="10"/>
  <c r="H4700" i="10"/>
  <c r="H4701" i="10"/>
  <c r="H4702" i="10"/>
  <c r="H4703" i="10"/>
  <c r="H4704" i="10"/>
  <c r="H4705" i="10"/>
  <c r="H4706" i="10"/>
  <c r="H4707" i="10"/>
  <c r="H4708" i="10"/>
  <c r="H4709" i="10"/>
  <c r="H4710" i="10"/>
  <c r="H4711" i="10"/>
  <c r="H4712" i="10"/>
  <c r="H4713" i="10"/>
  <c r="H4714" i="10"/>
  <c r="H4715" i="10"/>
  <c r="H4716" i="10"/>
  <c r="H4717" i="10"/>
  <c r="H4718" i="10"/>
  <c r="H4719" i="10"/>
  <c r="H4720" i="10"/>
  <c r="H4721" i="10"/>
  <c r="H4722" i="10"/>
  <c r="H4723" i="10"/>
  <c r="H4724" i="10"/>
  <c r="H4725" i="10"/>
  <c r="H4726" i="10"/>
  <c r="H4727" i="10"/>
  <c r="H4728" i="10"/>
  <c r="H4729" i="10"/>
  <c r="H4730" i="10"/>
  <c r="H4731" i="10"/>
  <c r="H4732" i="10"/>
  <c r="H4733" i="10"/>
  <c r="H4734" i="10"/>
  <c r="H4735" i="10"/>
  <c r="H4736" i="10"/>
  <c r="H4737" i="10"/>
  <c r="H4738" i="10"/>
  <c r="H4739" i="10"/>
  <c r="H4740" i="10"/>
  <c r="H4741" i="10"/>
  <c r="H4742" i="10"/>
  <c r="H4743" i="10"/>
  <c r="H4744" i="10"/>
  <c r="H4745" i="10"/>
  <c r="H4746" i="10"/>
  <c r="H4747" i="10"/>
  <c r="H4748" i="10"/>
  <c r="H4749" i="10"/>
  <c r="H4750" i="10"/>
  <c r="H4751" i="10"/>
  <c r="H4752" i="10"/>
  <c r="H4753" i="10"/>
  <c r="H4754" i="10"/>
  <c r="H4755" i="10"/>
  <c r="H4756" i="10"/>
  <c r="H4757" i="10"/>
  <c r="H4758" i="10"/>
  <c r="H4759" i="10"/>
  <c r="H4760" i="10"/>
  <c r="H4761" i="10"/>
  <c r="H4762" i="10"/>
  <c r="H4763" i="10"/>
  <c r="H4764" i="10"/>
  <c r="H4765" i="10"/>
  <c r="H4766" i="10"/>
  <c r="H4767" i="10"/>
  <c r="H4768" i="10"/>
  <c r="H4769" i="10"/>
  <c r="H4770" i="10"/>
  <c r="H4771" i="10"/>
  <c r="H4772" i="10"/>
  <c r="H4773" i="10"/>
  <c r="H4774" i="10"/>
  <c r="H4775" i="10"/>
  <c r="H4776" i="10"/>
  <c r="H4777" i="10"/>
  <c r="H4778" i="10"/>
  <c r="H4779" i="10"/>
  <c r="H4780" i="10"/>
  <c r="H4781" i="10"/>
  <c r="H4782" i="10"/>
  <c r="H4783" i="10"/>
  <c r="H4784" i="10"/>
  <c r="H4785" i="10"/>
  <c r="H4786" i="10"/>
  <c r="H4787" i="10"/>
  <c r="H4788" i="10"/>
  <c r="H4789" i="10"/>
  <c r="H4790" i="10"/>
  <c r="H4791" i="10"/>
  <c r="H4792" i="10"/>
  <c r="H4793" i="10"/>
  <c r="H4794" i="10"/>
  <c r="H4795" i="10"/>
  <c r="H4796" i="10"/>
  <c r="H4797" i="10"/>
  <c r="H4798" i="10"/>
  <c r="H4799" i="10"/>
  <c r="H4800" i="10"/>
  <c r="H4801" i="10"/>
  <c r="H4802" i="10"/>
  <c r="H4803" i="10"/>
  <c r="H4804" i="10"/>
  <c r="H4805" i="10"/>
  <c r="H4806" i="10"/>
  <c r="H4807" i="10"/>
  <c r="H4808" i="10"/>
  <c r="H4809" i="10"/>
  <c r="H4810" i="10"/>
  <c r="H4811" i="10"/>
  <c r="H4812" i="10"/>
  <c r="H4813" i="10"/>
  <c r="H4814" i="10"/>
  <c r="H4815" i="10"/>
  <c r="H4816" i="10"/>
  <c r="H4817" i="10"/>
  <c r="H4818" i="10"/>
  <c r="H4819" i="10"/>
  <c r="H4820" i="10"/>
  <c r="H4821" i="10"/>
  <c r="H4822" i="10"/>
  <c r="H4823" i="10"/>
  <c r="H4824" i="10"/>
  <c r="H4825" i="10"/>
  <c r="H4826" i="10"/>
  <c r="H4827" i="10"/>
  <c r="H4828" i="10"/>
  <c r="H4829" i="10"/>
  <c r="H4830" i="10"/>
  <c r="H4831" i="10"/>
  <c r="H4832" i="10"/>
  <c r="H4833" i="10"/>
  <c r="H4834" i="10"/>
  <c r="H4835" i="10"/>
  <c r="H4836" i="10"/>
  <c r="H4837" i="10"/>
  <c r="H4838" i="10"/>
  <c r="H4839" i="10"/>
  <c r="H4840" i="10"/>
  <c r="H4841" i="10"/>
  <c r="H4842" i="10"/>
  <c r="H4843" i="10"/>
  <c r="H4844" i="10"/>
  <c r="H4845" i="10"/>
  <c r="H4846" i="10"/>
  <c r="H4847" i="10"/>
  <c r="H4848" i="10"/>
  <c r="H4849" i="10"/>
  <c r="H4850" i="10"/>
  <c r="H4851" i="10"/>
  <c r="H4852" i="10"/>
  <c r="H4853" i="10"/>
  <c r="H4854" i="10"/>
  <c r="H4855" i="10"/>
  <c r="H4856" i="10"/>
  <c r="H4857" i="10"/>
  <c r="H4858" i="10"/>
  <c r="H4859" i="10"/>
  <c r="H4860" i="10"/>
  <c r="H4861" i="10"/>
  <c r="H4862" i="10"/>
  <c r="H4863" i="10"/>
  <c r="H4864" i="10"/>
  <c r="H4865" i="10"/>
  <c r="H4866" i="10"/>
  <c r="H4867" i="10"/>
  <c r="H4868" i="10"/>
  <c r="H4869" i="10"/>
  <c r="H4870" i="10"/>
  <c r="H4871" i="10"/>
  <c r="H4872" i="10"/>
  <c r="H4873" i="10"/>
  <c r="H4874" i="10"/>
  <c r="H4875" i="10"/>
  <c r="H4876" i="10"/>
  <c r="H4877" i="10"/>
  <c r="H4878" i="10"/>
  <c r="H4879" i="10"/>
  <c r="H4880" i="10"/>
  <c r="H4881" i="10"/>
  <c r="H4882" i="10"/>
  <c r="H4883" i="10"/>
  <c r="H4884" i="10"/>
  <c r="H4885" i="10"/>
  <c r="H4886" i="10"/>
  <c r="H4887" i="10"/>
  <c r="H4888" i="10"/>
  <c r="H4889" i="10"/>
  <c r="H4890" i="10"/>
  <c r="H4891" i="10"/>
  <c r="H4892" i="10"/>
  <c r="H4893" i="10"/>
  <c r="H4894" i="10"/>
  <c r="H4895" i="10"/>
  <c r="H4896" i="10"/>
  <c r="H4897" i="10"/>
  <c r="H4898" i="10"/>
  <c r="H4899" i="10"/>
  <c r="H4900" i="10"/>
  <c r="H4901" i="10"/>
  <c r="H4902" i="10"/>
  <c r="H4903" i="10"/>
  <c r="H4904" i="10"/>
  <c r="H4905" i="10"/>
  <c r="H4906" i="10"/>
  <c r="H4907" i="10"/>
  <c r="H4908" i="10"/>
  <c r="H4909" i="10"/>
  <c r="H4910" i="10"/>
  <c r="H4911" i="10"/>
  <c r="H4912" i="10"/>
  <c r="H4913" i="10"/>
  <c r="H4914" i="10"/>
  <c r="H4915" i="10"/>
  <c r="H4916" i="10"/>
  <c r="H4917" i="10"/>
  <c r="H4918" i="10"/>
  <c r="H4919" i="10"/>
  <c r="H4920" i="10"/>
  <c r="H4921" i="10"/>
  <c r="H4922" i="10"/>
  <c r="H4923" i="10"/>
  <c r="H4924" i="10"/>
  <c r="H4925" i="10"/>
  <c r="H4926" i="10"/>
  <c r="H4927" i="10"/>
  <c r="H4928" i="10"/>
  <c r="H4929" i="10"/>
  <c r="H4930" i="10"/>
  <c r="H4931" i="10"/>
  <c r="H4932" i="10"/>
  <c r="H4933" i="10"/>
  <c r="H4934" i="10"/>
  <c r="H4935" i="10"/>
  <c r="H4936" i="10"/>
  <c r="H4937" i="10"/>
  <c r="H4938" i="10"/>
  <c r="H4939" i="10"/>
  <c r="H4940" i="10"/>
  <c r="H4941" i="10"/>
  <c r="H4942" i="10"/>
  <c r="H4943" i="10"/>
  <c r="H4944" i="10"/>
  <c r="H4945" i="10"/>
  <c r="H4946" i="10"/>
  <c r="H4947" i="10"/>
  <c r="H4948" i="10"/>
  <c r="H4949" i="10"/>
  <c r="H4950" i="10"/>
  <c r="H4951" i="10"/>
  <c r="H4952" i="10"/>
  <c r="H4953" i="10"/>
  <c r="H4954" i="10"/>
  <c r="H4955" i="10"/>
  <c r="H4956" i="10"/>
  <c r="H4957" i="10"/>
  <c r="H4958" i="10"/>
  <c r="H4959" i="10"/>
  <c r="H4960" i="10"/>
  <c r="H4961" i="10"/>
  <c r="H4962" i="10"/>
  <c r="H4963" i="10"/>
  <c r="H4964" i="10"/>
  <c r="H4965" i="10"/>
  <c r="H4966" i="10"/>
  <c r="H4967" i="10"/>
  <c r="H4968" i="10"/>
  <c r="H4969" i="10"/>
  <c r="H4970" i="10"/>
  <c r="H4971" i="10"/>
  <c r="H4972" i="10"/>
  <c r="H4973" i="10"/>
  <c r="H4974" i="10"/>
  <c r="H4975" i="10"/>
  <c r="H4976" i="10"/>
  <c r="H4977" i="10"/>
  <c r="H4978" i="10"/>
  <c r="H4979" i="10"/>
  <c r="H4980" i="10"/>
  <c r="H4981" i="10"/>
  <c r="H4982" i="10"/>
  <c r="H4983" i="10"/>
  <c r="H4984" i="10"/>
  <c r="H4985" i="10"/>
  <c r="H4986" i="10"/>
  <c r="H4987" i="10"/>
  <c r="H4988" i="10"/>
  <c r="H4989" i="10"/>
  <c r="H4990" i="10"/>
  <c r="H4991" i="10"/>
  <c r="H4992" i="10"/>
  <c r="H4993" i="10"/>
  <c r="H4994" i="10"/>
  <c r="H4995" i="10"/>
  <c r="H4996" i="10"/>
  <c r="H4997" i="10"/>
  <c r="H4998" i="10"/>
  <c r="H4999" i="10"/>
  <c r="H5000" i="10"/>
  <c r="H5001" i="10"/>
  <c r="H5002" i="10"/>
  <c r="H5003" i="10"/>
  <c r="H5004" i="10"/>
  <c r="H5005" i="10"/>
  <c r="H5006" i="10"/>
  <c r="H5007" i="10"/>
  <c r="H5008" i="10"/>
  <c r="H5009" i="10"/>
  <c r="H5010" i="10"/>
  <c r="H5011" i="10"/>
  <c r="H5012" i="10"/>
  <c r="H5013" i="10"/>
  <c r="H5014" i="10"/>
  <c r="H5015" i="10"/>
  <c r="H5016" i="10"/>
  <c r="H5017" i="10"/>
  <c r="H5018" i="10"/>
  <c r="H5019" i="10"/>
  <c r="H5020" i="10"/>
  <c r="H5021" i="10"/>
  <c r="H5022" i="10"/>
  <c r="H5023" i="10"/>
  <c r="H5024" i="10"/>
  <c r="H5025" i="10"/>
  <c r="H5026" i="10"/>
  <c r="H5027" i="10"/>
  <c r="H5028" i="10"/>
  <c r="H5029" i="10"/>
  <c r="H5030" i="10"/>
  <c r="H5031" i="10"/>
  <c r="H5032" i="10"/>
  <c r="H5033" i="10"/>
  <c r="H5034" i="10"/>
  <c r="H5035" i="10"/>
  <c r="H5036" i="10"/>
  <c r="H5037" i="10"/>
  <c r="H5038" i="10"/>
  <c r="H5039" i="10"/>
  <c r="H5040" i="10"/>
  <c r="H5041" i="10"/>
  <c r="H5042" i="10"/>
  <c r="H5043" i="10"/>
  <c r="H5044" i="10"/>
  <c r="H5045" i="10"/>
  <c r="H5046" i="10"/>
  <c r="H5047" i="10"/>
  <c r="H5048" i="10"/>
  <c r="H5049" i="10"/>
  <c r="H5050" i="10"/>
  <c r="H5051" i="10"/>
  <c r="H5052" i="10"/>
  <c r="H5053" i="10"/>
  <c r="H5054" i="10"/>
  <c r="H5055" i="10"/>
  <c r="H5056" i="10"/>
  <c r="H5057" i="10"/>
  <c r="H5058" i="10"/>
  <c r="H5059" i="10"/>
  <c r="H5060" i="10"/>
  <c r="H5061" i="10"/>
  <c r="H5062" i="10"/>
  <c r="H5063" i="10"/>
  <c r="H5064" i="10"/>
  <c r="H5065" i="10"/>
  <c r="H5066" i="10"/>
  <c r="H5067" i="10"/>
  <c r="H5068" i="10"/>
  <c r="H5069" i="10"/>
  <c r="H5070" i="10"/>
  <c r="H5071" i="10"/>
  <c r="H5072" i="10"/>
  <c r="H5073" i="10"/>
  <c r="H5074" i="10"/>
  <c r="H5075" i="10"/>
  <c r="H5076" i="10"/>
  <c r="H5077" i="10"/>
  <c r="H5078" i="10"/>
  <c r="H5079" i="10"/>
  <c r="H5080" i="10"/>
  <c r="H5081" i="10"/>
  <c r="H5082" i="10"/>
  <c r="H5083" i="10"/>
  <c r="H5084" i="10"/>
  <c r="H5085" i="10"/>
  <c r="H5086" i="10"/>
  <c r="H5087" i="10"/>
  <c r="H5088" i="10"/>
  <c r="H5089" i="10"/>
  <c r="H5090" i="10"/>
  <c r="H5091" i="10"/>
  <c r="H5092" i="10"/>
  <c r="H5093" i="10"/>
  <c r="H5094" i="10"/>
  <c r="H5095" i="10"/>
  <c r="H5096" i="10"/>
  <c r="H5097" i="10"/>
  <c r="H5098" i="10"/>
  <c r="H5099" i="10"/>
  <c r="H5100" i="10"/>
  <c r="H5101" i="10"/>
  <c r="H5102" i="10"/>
  <c r="H5103" i="10"/>
  <c r="H5104" i="10"/>
  <c r="H5105" i="10"/>
  <c r="H5106" i="10"/>
  <c r="H5107" i="10"/>
  <c r="H5108" i="10"/>
  <c r="H5109" i="10"/>
  <c r="H5110" i="10"/>
  <c r="H5111" i="10"/>
  <c r="H5112" i="10"/>
  <c r="H5113" i="10"/>
  <c r="H5114" i="10"/>
  <c r="H5115" i="10"/>
  <c r="H5116" i="10"/>
  <c r="H5117" i="10"/>
  <c r="H5118" i="10"/>
  <c r="H5119" i="10"/>
  <c r="H5120" i="10"/>
  <c r="H5121" i="10"/>
  <c r="H5122" i="10"/>
  <c r="H5123" i="10"/>
  <c r="H5124" i="10"/>
  <c r="H5125" i="10"/>
  <c r="H5126" i="10"/>
  <c r="H5127" i="10"/>
  <c r="H5128" i="10"/>
  <c r="H5129" i="10"/>
  <c r="H5130" i="10"/>
  <c r="H5131" i="10"/>
  <c r="H5132" i="10"/>
  <c r="H5133" i="10"/>
  <c r="H5134" i="10"/>
  <c r="H5135" i="10"/>
  <c r="H5136" i="10"/>
  <c r="H5137" i="10"/>
  <c r="H5138" i="10"/>
  <c r="H5139" i="10"/>
  <c r="H5140" i="10"/>
  <c r="H5141" i="10"/>
  <c r="H5142" i="10"/>
  <c r="H5143" i="10"/>
  <c r="H5144" i="10"/>
  <c r="H5145" i="10"/>
  <c r="H5146" i="10"/>
  <c r="H5147" i="10"/>
  <c r="H5148" i="10"/>
  <c r="H5149" i="10"/>
  <c r="H5150" i="10"/>
  <c r="H5151" i="10"/>
  <c r="H5152" i="10"/>
  <c r="H5153" i="10"/>
  <c r="H5154" i="10"/>
  <c r="H5155" i="10"/>
  <c r="H5156" i="10"/>
  <c r="H5157" i="10"/>
  <c r="H5158" i="10"/>
  <c r="H5159" i="10"/>
  <c r="H5160" i="10"/>
  <c r="H5161" i="10"/>
  <c r="H5162" i="10"/>
  <c r="H5163" i="10"/>
  <c r="H5164" i="10"/>
  <c r="H5165" i="10"/>
  <c r="H5166" i="10"/>
  <c r="H5167" i="10"/>
  <c r="H5168" i="10"/>
  <c r="H5169" i="10"/>
  <c r="H5170" i="10"/>
  <c r="H5171" i="10"/>
  <c r="H5172" i="10"/>
  <c r="H5173" i="10"/>
  <c r="H5174" i="10"/>
  <c r="H5175" i="10"/>
  <c r="H5176" i="10"/>
  <c r="H5177" i="10"/>
  <c r="H5178" i="10"/>
  <c r="H5179" i="10"/>
  <c r="H5180" i="10"/>
  <c r="H5181" i="10"/>
  <c r="H5182" i="10"/>
  <c r="H5183" i="10"/>
  <c r="H5184" i="10"/>
  <c r="H5185" i="10"/>
  <c r="H5186" i="10"/>
  <c r="H5187" i="10"/>
  <c r="H5188" i="10"/>
  <c r="H5189" i="10"/>
  <c r="H5190" i="10"/>
  <c r="H5191" i="10"/>
  <c r="H5192" i="10"/>
  <c r="H5193" i="10"/>
  <c r="H5194" i="10"/>
  <c r="H5195" i="10"/>
  <c r="H5196" i="10"/>
  <c r="H5197" i="10"/>
  <c r="H5198" i="10"/>
  <c r="H5199" i="10"/>
  <c r="H5200" i="10"/>
  <c r="H5201" i="10"/>
  <c r="H5202" i="10"/>
  <c r="H5203" i="10"/>
  <c r="H5204" i="10"/>
  <c r="H5205" i="10"/>
  <c r="H5206" i="10"/>
  <c r="H5207" i="10"/>
  <c r="H5208" i="10"/>
  <c r="H5209" i="10"/>
  <c r="H5210" i="10"/>
  <c r="H5211" i="10"/>
  <c r="H5212" i="10"/>
  <c r="H5213" i="10"/>
  <c r="H5214" i="10"/>
  <c r="H5215" i="10"/>
  <c r="H5216" i="10"/>
  <c r="H5217" i="10"/>
  <c r="H5218" i="10"/>
  <c r="H5219" i="10"/>
  <c r="H5220" i="10"/>
  <c r="H5221" i="10"/>
  <c r="H5222" i="10"/>
  <c r="H5223" i="10"/>
  <c r="H5224" i="10"/>
  <c r="H5225" i="10"/>
  <c r="H5226" i="10"/>
  <c r="H5227" i="10"/>
  <c r="H5228" i="10"/>
  <c r="H5229" i="10"/>
  <c r="H5230" i="10"/>
  <c r="H5231" i="10"/>
  <c r="H5232" i="10"/>
  <c r="H5233" i="10"/>
  <c r="H5234" i="10"/>
  <c r="H5235" i="10"/>
  <c r="H5236" i="10"/>
  <c r="H5237" i="10"/>
  <c r="H5238" i="10"/>
  <c r="H5239" i="10"/>
  <c r="H5240" i="10"/>
  <c r="H5241" i="10"/>
  <c r="H5242" i="10"/>
  <c r="H5243" i="10"/>
  <c r="H5244" i="10"/>
  <c r="H5245" i="10"/>
  <c r="H5246" i="10"/>
  <c r="H5247" i="10"/>
  <c r="H5248" i="10"/>
  <c r="H5249" i="10"/>
  <c r="H5250" i="10"/>
  <c r="H5251" i="10"/>
  <c r="H5252" i="10"/>
  <c r="H5253" i="10"/>
  <c r="H5254" i="10"/>
  <c r="H5255" i="10"/>
  <c r="H5256" i="10"/>
  <c r="H5257" i="10"/>
  <c r="H5258" i="10"/>
  <c r="H5259" i="10"/>
  <c r="H5260" i="10"/>
  <c r="H5261" i="10"/>
  <c r="H5262" i="10"/>
  <c r="H5263" i="10"/>
  <c r="H5264" i="10"/>
  <c r="H5265" i="10"/>
  <c r="H5266" i="10"/>
  <c r="H5267" i="10"/>
  <c r="H5268" i="10"/>
  <c r="H5269" i="10"/>
  <c r="H5270" i="10"/>
  <c r="H5271" i="10"/>
  <c r="H5272" i="10"/>
  <c r="H5273" i="10"/>
  <c r="H5274" i="10"/>
  <c r="H5275" i="10"/>
  <c r="H5276" i="10"/>
  <c r="H5277" i="10"/>
  <c r="H5278" i="10"/>
  <c r="H5279" i="10"/>
  <c r="H5280" i="10"/>
  <c r="H5281" i="10"/>
  <c r="H5282" i="10"/>
  <c r="H5283" i="10"/>
  <c r="H5284" i="10"/>
  <c r="H5285" i="10"/>
  <c r="H5286" i="10"/>
  <c r="H5287" i="10"/>
  <c r="H5288" i="10"/>
  <c r="H5289" i="10"/>
  <c r="H5290" i="10"/>
  <c r="H5291" i="10"/>
  <c r="H5292" i="10"/>
  <c r="H5293" i="10"/>
  <c r="H5294" i="10"/>
  <c r="H5295" i="10"/>
  <c r="H5296" i="10"/>
  <c r="H5297" i="10"/>
  <c r="H5298" i="10"/>
  <c r="H5299" i="10"/>
  <c r="H5300" i="10"/>
  <c r="H5301" i="10"/>
  <c r="H5302" i="10"/>
  <c r="H5303" i="10"/>
  <c r="H5304" i="10"/>
  <c r="H5305" i="10"/>
  <c r="H5306" i="10"/>
  <c r="H5307" i="10"/>
  <c r="H5308" i="10"/>
  <c r="H5309" i="10"/>
  <c r="H5310" i="10"/>
  <c r="H5311" i="10"/>
  <c r="H5312" i="10"/>
  <c r="H5313" i="10"/>
  <c r="H5314" i="10"/>
  <c r="H5315" i="10"/>
  <c r="H5316" i="10"/>
  <c r="H5317" i="10"/>
  <c r="H5318" i="10"/>
  <c r="H5319" i="10"/>
  <c r="H5320" i="10"/>
  <c r="H5321" i="10"/>
  <c r="H5322" i="10"/>
  <c r="H5323" i="10"/>
  <c r="H5324" i="10"/>
  <c r="H5325" i="10"/>
  <c r="H5326" i="10"/>
  <c r="H5327" i="10"/>
  <c r="H5328" i="10"/>
  <c r="H5329" i="10"/>
  <c r="H5330" i="10"/>
  <c r="H5331" i="10"/>
  <c r="H5332" i="10"/>
  <c r="H5333" i="10"/>
  <c r="H5334" i="10"/>
  <c r="H5335" i="10"/>
  <c r="H5336" i="10"/>
  <c r="H5337" i="10"/>
  <c r="H5338" i="10"/>
  <c r="H5339" i="10"/>
  <c r="H5340" i="10"/>
  <c r="H5341" i="10"/>
  <c r="H5342" i="10"/>
  <c r="H5343" i="10"/>
  <c r="H5344" i="10"/>
  <c r="H5345" i="10"/>
  <c r="H5346" i="10"/>
  <c r="H5347" i="10"/>
  <c r="H5348" i="10"/>
  <c r="H5349" i="10"/>
  <c r="H5350" i="10"/>
  <c r="H5351" i="10"/>
  <c r="H5352" i="10"/>
  <c r="H5353" i="10"/>
  <c r="H5354" i="10"/>
  <c r="H5355" i="10"/>
  <c r="H5356" i="10"/>
  <c r="H5357" i="10"/>
  <c r="H5358" i="10"/>
  <c r="H5359" i="10"/>
  <c r="H5360" i="10"/>
  <c r="H5361" i="10"/>
  <c r="H5362" i="10"/>
  <c r="H5363" i="10"/>
  <c r="H5364" i="10"/>
  <c r="H5365" i="10"/>
  <c r="H5366" i="10"/>
  <c r="H5367" i="10"/>
  <c r="H5368" i="10"/>
  <c r="H5369" i="10"/>
  <c r="H5370" i="10"/>
  <c r="H5371" i="10"/>
  <c r="H5372" i="10"/>
  <c r="H5373" i="10"/>
  <c r="H5374" i="10"/>
  <c r="H5375" i="10"/>
  <c r="H5376" i="10"/>
  <c r="H5377" i="10"/>
  <c r="H5378" i="10"/>
  <c r="H5379" i="10"/>
  <c r="H5380" i="10"/>
  <c r="H5381" i="10"/>
  <c r="H5382" i="10"/>
  <c r="H5383" i="10"/>
  <c r="H5384" i="10"/>
  <c r="H5385" i="10"/>
  <c r="H5386" i="10"/>
  <c r="H5387" i="10"/>
  <c r="H5388" i="10"/>
  <c r="H5389" i="10"/>
  <c r="H5390" i="10"/>
  <c r="H5391" i="10"/>
  <c r="H5392" i="10"/>
  <c r="H5393" i="10"/>
  <c r="H5394" i="10"/>
  <c r="H5395" i="10"/>
  <c r="H5396" i="10"/>
  <c r="H5397" i="10"/>
  <c r="H5398" i="10"/>
  <c r="H5399" i="10"/>
  <c r="H5400" i="10"/>
  <c r="H5401" i="10"/>
  <c r="H5402" i="10"/>
  <c r="H5403" i="10"/>
  <c r="H5404" i="10"/>
  <c r="H5405" i="10"/>
  <c r="H5406" i="10"/>
  <c r="H5407" i="10"/>
  <c r="H5408" i="10"/>
  <c r="H5409" i="10"/>
  <c r="H5410" i="10"/>
  <c r="H5411" i="10"/>
  <c r="H5412" i="10"/>
  <c r="H5413" i="10"/>
  <c r="H5414" i="10"/>
  <c r="H5415" i="10"/>
  <c r="H5416" i="10"/>
  <c r="H5417" i="10"/>
  <c r="H5418" i="10"/>
  <c r="H5419" i="10"/>
  <c r="H5420" i="10"/>
  <c r="H5421" i="10"/>
  <c r="H5422" i="10"/>
  <c r="H5423" i="10"/>
  <c r="H5424" i="10"/>
  <c r="H5425" i="10"/>
  <c r="H5426" i="10"/>
  <c r="H5427" i="10"/>
  <c r="H5428" i="10"/>
  <c r="H5429" i="10"/>
  <c r="H5430" i="10"/>
  <c r="H5431" i="10"/>
  <c r="H5432" i="10"/>
  <c r="H5433" i="10"/>
  <c r="H5434" i="10"/>
  <c r="H5435" i="10"/>
  <c r="H5436" i="10"/>
  <c r="H5437" i="10"/>
  <c r="H5438" i="10"/>
  <c r="H5439" i="10"/>
  <c r="H5440" i="10"/>
  <c r="H5441" i="10"/>
  <c r="H5442" i="10"/>
  <c r="H5443" i="10"/>
  <c r="H5444" i="10"/>
  <c r="H5445" i="10"/>
  <c r="H5446" i="10"/>
  <c r="H5447" i="10"/>
  <c r="H5448" i="10"/>
  <c r="H5449" i="10"/>
  <c r="H5450" i="10"/>
  <c r="H5451" i="10"/>
  <c r="H5452" i="10"/>
  <c r="H5453" i="10"/>
  <c r="H5454" i="10"/>
  <c r="H5455" i="10"/>
  <c r="H5456" i="10"/>
  <c r="H5457" i="10"/>
  <c r="H5458" i="10"/>
  <c r="H5459" i="10"/>
  <c r="H5460" i="10"/>
  <c r="H5461" i="10"/>
  <c r="H5462" i="10"/>
  <c r="H5463" i="10"/>
  <c r="H5464" i="10"/>
  <c r="H5465" i="10"/>
  <c r="H5466" i="10"/>
  <c r="H5467" i="10"/>
  <c r="H5468" i="10"/>
  <c r="H5469" i="10"/>
  <c r="H5470" i="10"/>
  <c r="H5471" i="10"/>
  <c r="H5472" i="10"/>
  <c r="H5473" i="10"/>
  <c r="H5474" i="10"/>
  <c r="H5475" i="10"/>
  <c r="H5476" i="10"/>
  <c r="H5477" i="10"/>
  <c r="H5478" i="10"/>
  <c r="H5479" i="10"/>
  <c r="H5480" i="10"/>
  <c r="H5481" i="10"/>
  <c r="H5482" i="10"/>
  <c r="H5483" i="10"/>
  <c r="H5484" i="10"/>
  <c r="H5485" i="10"/>
  <c r="H5486" i="10"/>
  <c r="H5487" i="10"/>
  <c r="H5488" i="10"/>
  <c r="H5489" i="10"/>
  <c r="H5490" i="10"/>
  <c r="H5491" i="10"/>
  <c r="H5492" i="10"/>
  <c r="H5493" i="10"/>
  <c r="H5494" i="10"/>
  <c r="H5495" i="10"/>
  <c r="H5496" i="10"/>
  <c r="H5497" i="10"/>
  <c r="H5498" i="10"/>
  <c r="H5499" i="10"/>
  <c r="H5500" i="10"/>
  <c r="H5501" i="10"/>
  <c r="H5502" i="10"/>
  <c r="H5503" i="10"/>
  <c r="H5504" i="10"/>
  <c r="H5505" i="10"/>
  <c r="H5506" i="10"/>
  <c r="H5507" i="10"/>
  <c r="H5508" i="10"/>
  <c r="H5509" i="10"/>
  <c r="H5510" i="10"/>
  <c r="H5511" i="10"/>
  <c r="H5512" i="10"/>
  <c r="H5513" i="10"/>
  <c r="H5514" i="10"/>
  <c r="H5515" i="10"/>
  <c r="H5516" i="10"/>
  <c r="H5517" i="10"/>
  <c r="H5518" i="10"/>
  <c r="H5519" i="10"/>
  <c r="H5520" i="10"/>
  <c r="H5521" i="10"/>
  <c r="H5522" i="10"/>
  <c r="H5523" i="10"/>
  <c r="H5524" i="10"/>
  <c r="H5525" i="10"/>
  <c r="H5526" i="10"/>
  <c r="H5527" i="10"/>
  <c r="H5528" i="10"/>
  <c r="H5529" i="10"/>
  <c r="H5530" i="10"/>
  <c r="H5531" i="10"/>
  <c r="H5532" i="10"/>
  <c r="H5533" i="10"/>
  <c r="H5534" i="10"/>
  <c r="H5535" i="10"/>
  <c r="H5536" i="10"/>
  <c r="H5537" i="10"/>
  <c r="H5538" i="10"/>
  <c r="H5539" i="10"/>
  <c r="H5540" i="10"/>
  <c r="H5541" i="10"/>
  <c r="H5542" i="10"/>
  <c r="H5543" i="10"/>
  <c r="H5544" i="10"/>
  <c r="H5545" i="10"/>
  <c r="H5546" i="10"/>
  <c r="H5547" i="10"/>
  <c r="H5548" i="10"/>
  <c r="H5549" i="10"/>
  <c r="H5550" i="10"/>
  <c r="H5551" i="10"/>
  <c r="H5552" i="10"/>
  <c r="H5553" i="10"/>
  <c r="H5554" i="10"/>
  <c r="H5555" i="10"/>
  <c r="H5556" i="10"/>
  <c r="H5557" i="10"/>
  <c r="H5558" i="10"/>
  <c r="H5559" i="10"/>
  <c r="H5560" i="10"/>
  <c r="H5561" i="10"/>
  <c r="H5562" i="10"/>
  <c r="H5563" i="10"/>
  <c r="H5564" i="10"/>
  <c r="H5565" i="10"/>
  <c r="H5566" i="10"/>
  <c r="H5567" i="10"/>
  <c r="H5568" i="10"/>
  <c r="H5569" i="10"/>
  <c r="H5570" i="10"/>
  <c r="H5571" i="10"/>
  <c r="H5572" i="10"/>
  <c r="H5573" i="10"/>
  <c r="H5574" i="10"/>
  <c r="H5575" i="10"/>
  <c r="H5576" i="10"/>
  <c r="H5577" i="10"/>
  <c r="H5578" i="10"/>
  <c r="H5579" i="10"/>
  <c r="H5580" i="10"/>
  <c r="H5581" i="10"/>
  <c r="H5582" i="10"/>
  <c r="H5583" i="10"/>
  <c r="H5584" i="10"/>
  <c r="H5585" i="10"/>
  <c r="H5586" i="10"/>
  <c r="H5587" i="10"/>
  <c r="H5588" i="10"/>
  <c r="H5589" i="10"/>
  <c r="H5590" i="10"/>
  <c r="H5591" i="10"/>
  <c r="H5592" i="10"/>
  <c r="H5593" i="10"/>
  <c r="H5594" i="10"/>
  <c r="H5595" i="10"/>
  <c r="H5596" i="10"/>
  <c r="H5597" i="10"/>
  <c r="H5598" i="10"/>
  <c r="H5599" i="10"/>
  <c r="H5600" i="10"/>
  <c r="H5601" i="10"/>
  <c r="H5602" i="10"/>
  <c r="H5603" i="10"/>
  <c r="H5604" i="10"/>
  <c r="H5605" i="10"/>
  <c r="H5606" i="10"/>
  <c r="H5607" i="10"/>
  <c r="H5608" i="10"/>
  <c r="H5609" i="10"/>
  <c r="H5610" i="10"/>
  <c r="H5611" i="10"/>
  <c r="H5612" i="10"/>
  <c r="H5613" i="10"/>
  <c r="H5614" i="10"/>
  <c r="H5615" i="10"/>
  <c r="H5616" i="10"/>
  <c r="H5617" i="10"/>
  <c r="H5618" i="10"/>
  <c r="H5619" i="10"/>
  <c r="H5620" i="10"/>
  <c r="H5621" i="10"/>
  <c r="H5622" i="10"/>
  <c r="H5623" i="10"/>
  <c r="H5624" i="10"/>
  <c r="H5625" i="10"/>
  <c r="H5626" i="10"/>
  <c r="H5627" i="10"/>
  <c r="H5628" i="10"/>
  <c r="H5629" i="10"/>
  <c r="H5630" i="10"/>
  <c r="H5631" i="10"/>
  <c r="H5632" i="10"/>
  <c r="H5633" i="10"/>
  <c r="H5634" i="10"/>
  <c r="H5635" i="10"/>
  <c r="H5636" i="10"/>
  <c r="H5637" i="10"/>
  <c r="H5638" i="10"/>
  <c r="H5639" i="10"/>
  <c r="H5640" i="10"/>
  <c r="H5641" i="10"/>
  <c r="H5642" i="10"/>
  <c r="H5643" i="10"/>
  <c r="H5644" i="10"/>
  <c r="H5645" i="10"/>
  <c r="H5646" i="10"/>
  <c r="H5647" i="10"/>
  <c r="H5648" i="10"/>
  <c r="H5649" i="10"/>
  <c r="H5650" i="10"/>
  <c r="H5651" i="10"/>
  <c r="H5652" i="10"/>
  <c r="H5653" i="10"/>
  <c r="H5654" i="10"/>
  <c r="H5655" i="10"/>
  <c r="H5656" i="10"/>
  <c r="H5657" i="10"/>
  <c r="H5658" i="10"/>
  <c r="H5659" i="10"/>
  <c r="H5660" i="10"/>
  <c r="H5661" i="10"/>
  <c r="H5662" i="10"/>
  <c r="H5663" i="10"/>
  <c r="H5664" i="10"/>
  <c r="H5665" i="10"/>
  <c r="H5666" i="10"/>
  <c r="H5667" i="10"/>
  <c r="H5668" i="10"/>
  <c r="H5669" i="10"/>
  <c r="H5670" i="10"/>
  <c r="H5671" i="10"/>
  <c r="H5672" i="10"/>
  <c r="H5673" i="10"/>
  <c r="H5674" i="10"/>
  <c r="H5675" i="10"/>
  <c r="H5676" i="10"/>
  <c r="H5677" i="10"/>
  <c r="H5678" i="10"/>
  <c r="H5679" i="10"/>
  <c r="H5680" i="10"/>
  <c r="H5681" i="10"/>
  <c r="H5682" i="10"/>
  <c r="H5683" i="10"/>
  <c r="H5684" i="10"/>
  <c r="H5685" i="10"/>
  <c r="H5686" i="10"/>
  <c r="H5687" i="10"/>
  <c r="H5688" i="10"/>
  <c r="H5689" i="10"/>
  <c r="H5690" i="10"/>
  <c r="H5691" i="10"/>
  <c r="H5692" i="10"/>
  <c r="H5693" i="10"/>
  <c r="H5694" i="10"/>
  <c r="H5695" i="10"/>
  <c r="H5696" i="10"/>
  <c r="H5697" i="10"/>
  <c r="H5698" i="10"/>
  <c r="H5699" i="10"/>
  <c r="H5700" i="10"/>
  <c r="H5701" i="10"/>
  <c r="H5702" i="10"/>
  <c r="H5703" i="10"/>
  <c r="H5704" i="10"/>
  <c r="H5705" i="10"/>
  <c r="H5706" i="10"/>
  <c r="H5707" i="10"/>
  <c r="H5708" i="10"/>
  <c r="H5709" i="10"/>
  <c r="H5710" i="10"/>
  <c r="H5711" i="10"/>
  <c r="H5712" i="10"/>
  <c r="H5713" i="10"/>
  <c r="H5714" i="10"/>
  <c r="H5715" i="10"/>
  <c r="H5716" i="10"/>
  <c r="H5717" i="10"/>
  <c r="H5718" i="10"/>
  <c r="H5719" i="10"/>
  <c r="H5720" i="10"/>
  <c r="H5721" i="10"/>
  <c r="H5722" i="10"/>
  <c r="H5723" i="10"/>
  <c r="H5724" i="10"/>
  <c r="H5725" i="10"/>
  <c r="H5726" i="10"/>
  <c r="H5727" i="10"/>
  <c r="H5728" i="10"/>
  <c r="H5729" i="10"/>
  <c r="H5730" i="10"/>
  <c r="H5731" i="10"/>
  <c r="H5732" i="10"/>
  <c r="H5733" i="10"/>
  <c r="H5734" i="10"/>
  <c r="H5735" i="10"/>
  <c r="H5736" i="10"/>
  <c r="H5737" i="10"/>
  <c r="H5738" i="10"/>
  <c r="H5739" i="10"/>
  <c r="H5740" i="10"/>
  <c r="H5741" i="10"/>
  <c r="H5742" i="10"/>
  <c r="H5743" i="10"/>
  <c r="H5744" i="10"/>
  <c r="H5745" i="10"/>
  <c r="H5746" i="10"/>
  <c r="H5747" i="10"/>
  <c r="H5748" i="10"/>
  <c r="H5749" i="10"/>
  <c r="H5750" i="10"/>
  <c r="H5751" i="10"/>
  <c r="H5752" i="10"/>
  <c r="H5753" i="10"/>
  <c r="H5754" i="10"/>
  <c r="H5755" i="10"/>
  <c r="H5756" i="10"/>
  <c r="H5757" i="10"/>
  <c r="H5758" i="10"/>
  <c r="H5759" i="10"/>
  <c r="H5760" i="10"/>
  <c r="H5761" i="10"/>
  <c r="H5762" i="10"/>
  <c r="H5763" i="10"/>
  <c r="H5764" i="10"/>
  <c r="H5765" i="10"/>
  <c r="H5766" i="10"/>
  <c r="H5767" i="10"/>
  <c r="H5768" i="10"/>
  <c r="H5769" i="10"/>
  <c r="H5770" i="10"/>
  <c r="H5771" i="10"/>
  <c r="H5772" i="10"/>
  <c r="H5773" i="10"/>
  <c r="H5774" i="10"/>
  <c r="H5775" i="10"/>
  <c r="H5776" i="10"/>
  <c r="H5777" i="10"/>
  <c r="H5778" i="10"/>
  <c r="H5779" i="10"/>
  <c r="H5780" i="10"/>
  <c r="H5781" i="10"/>
  <c r="H5782" i="10"/>
  <c r="H5783" i="10"/>
  <c r="H5784" i="10"/>
  <c r="H5785" i="10"/>
  <c r="H5786" i="10"/>
  <c r="H5787" i="10"/>
  <c r="H5788" i="10"/>
  <c r="H5789" i="10"/>
  <c r="H5790" i="10"/>
  <c r="H5791" i="10"/>
  <c r="H5792" i="10"/>
  <c r="H5793" i="10"/>
  <c r="H5794" i="10"/>
  <c r="H5795" i="10"/>
  <c r="H5796" i="10"/>
  <c r="H5797" i="10"/>
  <c r="H5798" i="10"/>
  <c r="H5799" i="10"/>
  <c r="H5800" i="10"/>
  <c r="H5801" i="10"/>
  <c r="H5802" i="10"/>
  <c r="H5803" i="10"/>
  <c r="H5804" i="10"/>
  <c r="H5805" i="10"/>
  <c r="H5806" i="10"/>
  <c r="H5807" i="10"/>
  <c r="H5808" i="10"/>
  <c r="H5809" i="10"/>
  <c r="H5810" i="10"/>
  <c r="H5811" i="10"/>
  <c r="H5812" i="10"/>
  <c r="H5813" i="10"/>
  <c r="H5814" i="10"/>
  <c r="H5815" i="10"/>
  <c r="H5816" i="10"/>
  <c r="H5817" i="10"/>
  <c r="H5818" i="10"/>
  <c r="H5819" i="10"/>
  <c r="H5820" i="10"/>
  <c r="H5821" i="10"/>
  <c r="H5822" i="10"/>
  <c r="H5823" i="10"/>
  <c r="H5824" i="10"/>
  <c r="H5825" i="10"/>
  <c r="H5826" i="10"/>
  <c r="H5827" i="10"/>
  <c r="H5828" i="10"/>
  <c r="H5829" i="10"/>
  <c r="H5830" i="10"/>
  <c r="H5831" i="10"/>
  <c r="H5832" i="10"/>
  <c r="H5833" i="10"/>
  <c r="H5834" i="10"/>
  <c r="H5835" i="10"/>
  <c r="H5836" i="10"/>
  <c r="H5837" i="10"/>
  <c r="H5838" i="10"/>
  <c r="H5839" i="10"/>
  <c r="H5840" i="10"/>
  <c r="H5841" i="10"/>
  <c r="H5842" i="10"/>
  <c r="H5843" i="10"/>
  <c r="H5844" i="10"/>
  <c r="H5845" i="10"/>
  <c r="H5846" i="10"/>
  <c r="H5847" i="10"/>
  <c r="H5848" i="10"/>
  <c r="H5849" i="10"/>
  <c r="H5850" i="10"/>
  <c r="H5851" i="10"/>
  <c r="H5852" i="10"/>
  <c r="H5853" i="10"/>
  <c r="H5854" i="10"/>
  <c r="H5855" i="10"/>
  <c r="H5856" i="10"/>
  <c r="H5857" i="10"/>
  <c r="H5858" i="10"/>
  <c r="H5859" i="10"/>
  <c r="H5860" i="10"/>
  <c r="H5861" i="10"/>
  <c r="H5862" i="10"/>
  <c r="H5863" i="10"/>
  <c r="H5864" i="10"/>
  <c r="H5865" i="10"/>
  <c r="H5866" i="10"/>
  <c r="H5867" i="10"/>
  <c r="H5868" i="10"/>
  <c r="H5869" i="10"/>
  <c r="H5870" i="10"/>
  <c r="H5871" i="10"/>
  <c r="H5872" i="10"/>
  <c r="H5873" i="10"/>
  <c r="H5874" i="10"/>
  <c r="H5875" i="10"/>
  <c r="H5876" i="10"/>
  <c r="H5877" i="10"/>
  <c r="H5878" i="10"/>
  <c r="H5879" i="10"/>
  <c r="H5880" i="10"/>
  <c r="H5881" i="10"/>
  <c r="H5882" i="10"/>
  <c r="H5883" i="10"/>
  <c r="H5884" i="10"/>
  <c r="H5885" i="10"/>
  <c r="H5886" i="10"/>
  <c r="H5887" i="10"/>
  <c r="H5888" i="10"/>
  <c r="H5889" i="10"/>
  <c r="H5890" i="10"/>
  <c r="H5891" i="10"/>
  <c r="H5892" i="10"/>
  <c r="H5893" i="10"/>
  <c r="H5894" i="10"/>
  <c r="H5895" i="10"/>
  <c r="H5896" i="10"/>
  <c r="H5897" i="10"/>
  <c r="H5898" i="10"/>
  <c r="H5899" i="10"/>
  <c r="H5900" i="10"/>
  <c r="H5901" i="10"/>
  <c r="H5902" i="10"/>
  <c r="H5903" i="10"/>
  <c r="H5904" i="10"/>
  <c r="H5905" i="10"/>
  <c r="H5906" i="10"/>
  <c r="H5907" i="10"/>
  <c r="H5908" i="10"/>
  <c r="H5909" i="10"/>
  <c r="H5910" i="10"/>
  <c r="H5911" i="10"/>
  <c r="H5912" i="10"/>
  <c r="H5913" i="10"/>
  <c r="H5914" i="10"/>
  <c r="H5915" i="10"/>
  <c r="H5916" i="10"/>
  <c r="H5917" i="10"/>
  <c r="H5918" i="10"/>
  <c r="H5919" i="10"/>
  <c r="H5920" i="10"/>
  <c r="H5921" i="10"/>
  <c r="H5922" i="10"/>
  <c r="H5923" i="10"/>
  <c r="H5924" i="10"/>
  <c r="H5925" i="10"/>
  <c r="H5926" i="10"/>
  <c r="H5927" i="10"/>
  <c r="H5928" i="10"/>
  <c r="H5929" i="10"/>
  <c r="H5930" i="10"/>
  <c r="H5931" i="10"/>
  <c r="H5932" i="10"/>
  <c r="H5933" i="10"/>
  <c r="H5934" i="10"/>
  <c r="H5935" i="10"/>
  <c r="H5936" i="10"/>
  <c r="H5937" i="10"/>
  <c r="H5938" i="10"/>
  <c r="H5939" i="10"/>
  <c r="H5940" i="10"/>
  <c r="H5941" i="10"/>
  <c r="H5942" i="10"/>
  <c r="H5943" i="10"/>
  <c r="H5944" i="10"/>
  <c r="H5945" i="10"/>
  <c r="H5946" i="10"/>
  <c r="H5947" i="10"/>
  <c r="H5948" i="10"/>
  <c r="H5949" i="10"/>
  <c r="H5950" i="10"/>
  <c r="H5951" i="10"/>
  <c r="H5952" i="10"/>
  <c r="H5953" i="10"/>
  <c r="H5954" i="10"/>
  <c r="H5955" i="10"/>
  <c r="H5956" i="10"/>
  <c r="H5957" i="10"/>
  <c r="H5958" i="10"/>
  <c r="H5959" i="10"/>
  <c r="H5960" i="10"/>
  <c r="H5961" i="10"/>
  <c r="H5962" i="10"/>
  <c r="H5963" i="10"/>
  <c r="H5964" i="10"/>
  <c r="H5965" i="10"/>
  <c r="H5966" i="10"/>
  <c r="H5967" i="10"/>
  <c r="H5968" i="10"/>
  <c r="H5969" i="10"/>
  <c r="H5970" i="10"/>
  <c r="H5971" i="10"/>
  <c r="H5972" i="10"/>
  <c r="H5973" i="10"/>
  <c r="H5974" i="10"/>
  <c r="H5975" i="10"/>
  <c r="H5976" i="10"/>
  <c r="H5977" i="10"/>
  <c r="H5978" i="10"/>
  <c r="H5979" i="10"/>
  <c r="H5980" i="10"/>
  <c r="H5981" i="10"/>
  <c r="H5982" i="10"/>
  <c r="H5983" i="10"/>
  <c r="H5984" i="10"/>
  <c r="H5985" i="10"/>
  <c r="H5986" i="10"/>
  <c r="H5987" i="10"/>
  <c r="H5988" i="10"/>
  <c r="H5989" i="10"/>
  <c r="H5990" i="10"/>
  <c r="H5991" i="10"/>
  <c r="H5992" i="10"/>
  <c r="H5993" i="10"/>
  <c r="H5994" i="10"/>
  <c r="H5995" i="10"/>
  <c r="H5996" i="10"/>
  <c r="H5997" i="10"/>
  <c r="H5998" i="10"/>
  <c r="H5999" i="10"/>
  <c r="H6000" i="10"/>
  <c r="H6001" i="10"/>
  <c r="H6002" i="10"/>
  <c r="H6003" i="10"/>
  <c r="H6004" i="10"/>
  <c r="H6005" i="10"/>
  <c r="H6006" i="10"/>
  <c r="H6007" i="10"/>
  <c r="H6008" i="10"/>
  <c r="H6009" i="10"/>
  <c r="H6010" i="10"/>
  <c r="H6011" i="10"/>
  <c r="H6012" i="10"/>
  <c r="H6013" i="10"/>
  <c r="H6014" i="10"/>
  <c r="H6015" i="10"/>
  <c r="H6016" i="10"/>
  <c r="H6017" i="10"/>
  <c r="H6018" i="10"/>
  <c r="H6019" i="10"/>
  <c r="H6020" i="10"/>
  <c r="H6021" i="10"/>
  <c r="H6022" i="10"/>
  <c r="H6023" i="10"/>
  <c r="H6024" i="10"/>
  <c r="H6025" i="10"/>
  <c r="H6026" i="10"/>
  <c r="H6027" i="10"/>
  <c r="H6028" i="10"/>
  <c r="H6029" i="10"/>
  <c r="H6030" i="10"/>
  <c r="H6031" i="10"/>
  <c r="H6032" i="10"/>
  <c r="H6033" i="10"/>
  <c r="H6034" i="10"/>
  <c r="H6035" i="10"/>
  <c r="H6036" i="10"/>
  <c r="H6037" i="10"/>
  <c r="H6038" i="10"/>
  <c r="H6039" i="10"/>
  <c r="H6040" i="10"/>
  <c r="H6041" i="10"/>
  <c r="H6042" i="10"/>
  <c r="H6043" i="10"/>
  <c r="H6044" i="10"/>
  <c r="H6045" i="10"/>
  <c r="H6046" i="10"/>
  <c r="H6047" i="10"/>
  <c r="H6048" i="10"/>
  <c r="H6049" i="10"/>
  <c r="H6050" i="10"/>
  <c r="H6051" i="10"/>
  <c r="H6052" i="10"/>
  <c r="H6053" i="10"/>
  <c r="H6054" i="10"/>
  <c r="H6055" i="10"/>
  <c r="H6056" i="10"/>
  <c r="H6057" i="10"/>
  <c r="H6058" i="10"/>
  <c r="H6059" i="10"/>
  <c r="H6060" i="10"/>
  <c r="H6061" i="10"/>
  <c r="H6062" i="10"/>
  <c r="H6063" i="10"/>
  <c r="H6064" i="10"/>
  <c r="H6065" i="10"/>
  <c r="H6066" i="10"/>
  <c r="H6067" i="10"/>
  <c r="H6068" i="10"/>
  <c r="H6069" i="10"/>
  <c r="H6070" i="10"/>
  <c r="H6071" i="10"/>
  <c r="H6072" i="10"/>
  <c r="H6073" i="10"/>
  <c r="H6074" i="10"/>
  <c r="H6075" i="10"/>
  <c r="H6076" i="10"/>
  <c r="H6077" i="10"/>
  <c r="H6078" i="10"/>
  <c r="H6079" i="10"/>
  <c r="H6080" i="10"/>
  <c r="H6081" i="10"/>
  <c r="H6082" i="10"/>
  <c r="J3" i="11"/>
  <c r="J4" i="11"/>
  <c r="J5" i="11"/>
  <c r="J6" i="11"/>
  <c r="J7" i="11"/>
  <c r="J8" i="11"/>
  <c r="J9" i="11"/>
  <c r="J10" i="11"/>
  <c r="J11" i="11"/>
  <c r="J12" i="11"/>
  <c r="J13" i="11"/>
  <c r="J14" i="11"/>
  <c r="J15" i="11"/>
  <c r="J16" i="11"/>
  <c r="J17" i="11"/>
  <c r="J18" i="11"/>
  <c r="J19" i="11"/>
  <c r="J20" i="11"/>
  <c r="J21" i="11"/>
  <c r="J22" i="11"/>
  <c r="J23" i="11"/>
  <c r="J24" i="11"/>
  <c r="J25" i="11"/>
  <c r="J26" i="11"/>
  <c r="J27" i="11"/>
  <c r="J28" i="11"/>
  <c r="J29" i="11"/>
  <c r="J30" i="11"/>
  <c r="J31" i="11"/>
  <c r="J32" i="11"/>
  <c r="J33" i="11"/>
  <c r="J34" i="11"/>
  <c r="J35" i="11"/>
  <c r="J36" i="11"/>
  <c r="J37" i="11"/>
  <c r="J38" i="11"/>
  <c r="J39" i="11"/>
  <c r="J40" i="11"/>
  <c r="J41" i="11"/>
  <c r="J42" i="11"/>
  <c r="J43" i="11"/>
  <c r="J44" i="11"/>
  <c r="J45" i="11"/>
  <c r="J46" i="11"/>
  <c r="J47" i="11"/>
  <c r="J48" i="11"/>
  <c r="J49" i="11"/>
  <c r="J50" i="11"/>
  <c r="J51" i="11"/>
  <c r="J52" i="11"/>
  <c r="J53" i="11"/>
  <c r="J54" i="11"/>
  <c r="J55" i="11"/>
  <c r="J56" i="11"/>
  <c r="J57" i="11"/>
  <c r="J58" i="11"/>
  <c r="J59" i="11"/>
  <c r="J60" i="11"/>
  <c r="J61" i="11"/>
  <c r="J62" i="11"/>
  <c r="J63" i="11"/>
  <c r="J64" i="11"/>
  <c r="J65" i="11"/>
  <c r="J66" i="11"/>
  <c r="J67" i="11"/>
  <c r="J68" i="11"/>
  <c r="J69" i="11"/>
  <c r="J70" i="11"/>
  <c r="J71" i="11"/>
  <c r="J72" i="11"/>
  <c r="J73" i="11"/>
  <c r="J74" i="11"/>
  <c r="J75" i="11"/>
  <c r="J76" i="11"/>
  <c r="J77" i="11"/>
  <c r="J78" i="11"/>
  <c r="J79" i="11"/>
  <c r="J80" i="11"/>
  <c r="J81" i="11"/>
  <c r="J82" i="11"/>
  <c r="J83" i="11"/>
  <c r="J84" i="11"/>
  <c r="J85" i="11"/>
  <c r="J86" i="11"/>
  <c r="J87" i="11"/>
  <c r="J88" i="11"/>
  <c r="J89" i="11"/>
  <c r="J90" i="11"/>
  <c r="J91" i="11"/>
  <c r="J92" i="11"/>
  <c r="J93" i="11"/>
  <c r="J94" i="11"/>
  <c r="J95" i="11"/>
  <c r="J96" i="11"/>
  <c r="J97" i="11"/>
  <c r="J98" i="11"/>
  <c r="J99" i="11"/>
  <c r="J100" i="11"/>
  <c r="J101" i="11"/>
  <c r="J102" i="11"/>
  <c r="J103" i="11"/>
  <c r="J104" i="11"/>
  <c r="J105" i="11"/>
  <c r="J106" i="11"/>
  <c r="J107" i="11"/>
  <c r="J108" i="11"/>
  <c r="J109" i="11"/>
  <c r="J110" i="11"/>
  <c r="J111" i="11"/>
  <c r="J112" i="11"/>
  <c r="J113" i="11"/>
  <c r="J114" i="11"/>
  <c r="J115" i="11"/>
  <c r="J116" i="11"/>
  <c r="J117" i="11"/>
  <c r="J118" i="11"/>
  <c r="J119" i="11"/>
  <c r="J120" i="11"/>
  <c r="J121" i="11"/>
  <c r="J122" i="11"/>
  <c r="J123" i="11"/>
  <c r="J124" i="11"/>
  <c r="J125" i="11"/>
  <c r="J126" i="11"/>
  <c r="J127" i="11"/>
  <c r="J128" i="11"/>
  <c r="J129" i="11"/>
  <c r="J130" i="11"/>
  <c r="J131" i="11"/>
  <c r="J132" i="11"/>
  <c r="J133" i="11"/>
  <c r="J134" i="11"/>
  <c r="J135" i="11"/>
  <c r="J136" i="11"/>
  <c r="J137" i="11"/>
  <c r="J138" i="11"/>
  <c r="J139" i="11"/>
  <c r="J140" i="11"/>
  <c r="J141" i="11"/>
  <c r="J142" i="11"/>
  <c r="J143" i="11"/>
  <c r="J144" i="11"/>
  <c r="J145" i="11"/>
  <c r="J146" i="11"/>
  <c r="J147" i="11"/>
  <c r="J148" i="11"/>
  <c r="J149" i="11"/>
  <c r="J150" i="11"/>
  <c r="J151" i="11"/>
  <c r="J152" i="11"/>
  <c r="J153" i="11"/>
  <c r="J154" i="11"/>
  <c r="J155" i="11"/>
  <c r="J156" i="11"/>
  <c r="J157" i="11"/>
  <c r="J158" i="11"/>
  <c r="J159" i="11"/>
  <c r="J160" i="11"/>
  <c r="J161" i="11"/>
  <c r="J162" i="11"/>
  <c r="J163" i="11"/>
  <c r="J164" i="11"/>
  <c r="J165" i="11"/>
  <c r="J166" i="11"/>
  <c r="J167" i="11"/>
  <c r="J168" i="11"/>
  <c r="J169" i="11"/>
  <c r="J170" i="11"/>
  <c r="J171" i="11"/>
  <c r="J172" i="11"/>
  <c r="J173" i="11"/>
  <c r="J174" i="11"/>
  <c r="J175" i="11"/>
  <c r="J176" i="11"/>
  <c r="J177" i="11"/>
  <c r="J178" i="11"/>
  <c r="J179" i="11"/>
  <c r="J180" i="11"/>
  <c r="J181" i="11"/>
  <c r="J182" i="11"/>
  <c r="J183" i="11"/>
  <c r="J184" i="11"/>
  <c r="J185" i="11"/>
  <c r="J186" i="11"/>
  <c r="J187" i="11"/>
  <c r="J188" i="11"/>
  <c r="J189" i="11"/>
  <c r="J190" i="11"/>
  <c r="J191" i="11"/>
  <c r="J192" i="11"/>
  <c r="J193" i="11"/>
  <c r="J194" i="11"/>
  <c r="J195" i="11"/>
  <c r="J196" i="11"/>
  <c r="J197" i="11"/>
  <c r="J198" i="11"/>
  <c r="J199" i="11"/>
  <c r="J200" i="11"/>
  <c r="J201" i="11"/>
  <c r="J202" i="11"/>
  <c r="J203" i="11"/>
  <c r="J204" i="11"/>
  <c r="J205" i="11"/>
  <c r="J206" i="11"/>
  <c r="J207" i="11"/>
  <c r="J208" i="11"/>
  <c r="J209" i="11"/>
  <c r="J210" i="11"/>
  <c r="J211" i="11"/>
  <c r="J212" i="11"/>
  <c r="J213" i="11"/>
  <c r="J214" i="11"/>
  <c r="J215" i="11"/>
  <c r="J216" i="11"/>
  <c r="J217" i="11"/>
  <c r="J218" i="11"/>
  <c r="J219" i="11"/>
  <c r="J220" i="11"/>
  <c r="J221" i="11"/>
  <c r="J222" i="11"/>
  <c r="J223" i="11"/>
  <c r="J224" i="11"/>
  <c r="J225" i="11"/>
  <c r="J226" i="11"/>
  <c r="J227" i="11"/>
  <c r="J228" i="11"/>
  <c r="J229" i="11"/>
  <c r="J230" i="11"/>
  <c r="J231" i="11"/>
  <c r="J232" i="11"/>
  <c r="J233" i="11"/>
  <c r="J234" i="11"/>
  <c r="J235" i="11"/>
  <c r="J236" i="11"/>
  <c r="J237" i="11"/>
  <c r="J238" i="11"/>
  <c r="J239" i="11"/>
  <c r="J240" i="11"/>
  <c r="J241" i="11"/>
  <c r="J242" i="11"/>
  <c r="J243" i="11"/>
  <c r="J244" i="11"/>
  <c r="J245" i="11"/>
  <c r="J246" i="11"/>
  <c r="J247" i="11"/>
  <c r="J248" i="11"/>
  <c r="J249" i="11"/>
  <c r="J250" i="11"/>
  <c r="J251" i="11"/>
  <c r="J252" i="11"/>
  <c r="J253" i="11"/>
  <c r="J254" i="11"/>
  <c r="J255" i="11"/>
  <c r="J256" i="11"/>
  <c r="J257" i="11"/>
  <c r="J258" i="11"/>
  <c r="J259" i="11"/>
  <c r="J260" i="11"/>
  <c r="J261" i="11"/>
  <c r="J262" i="11"/>
  <c r="J263" i="11"/>
  <c r="J264" i="11"/>
  <c r="J265" i="11"/>
  <c r="J266" i="11"/>
  <c r="J267" i="11"/>
  <c r="J268" i="11"/>
  <c r="J269" i="11"/>
  <c r="J270" i="11"/>
  <c r="J271" i="11"/>
  <c r="J272" i="11"/>
  <c r="J273" i="11"/>
  <c r="J274" i="11"/>
  <c r="J275" i="11"/>
  <c r="J276" i="11"/>
  <c r="J277" i="11"/>
  <c r="J278" i="11"/>
  <c r="J279" i="11"/>
  <c r="J280" i="11"/>
  <c r="J281" i="11"/>
  <c r="J282" i="11"/>
  <c r="J283" i="11"/>
  <c r="J284" i="11"/>
  <c r="J285" i="11"/>
  <c r="J286" i="11"/>
  <c r="J287" i="11"/>
  <c r="J288" i="11"/>
  <c r="J289" i="11"/>
  <c r="J290" i="11"/>
  <c r="J291" i="11"/>
  <c r="J292" i="11"/>
  <c r="J293" i="11"/>
  <c r="J294" i="11"/>
  <c r="J295" i="11"/>
  <c r="J296" i="11"/>
  <c r="J297" i="11"/>
  <c r="J298" i="11"/>
  <c r="J299" i="11"/>
  <c r="J300" i="11"/>
  <c r="J301" i="11"/>
  <c r="J302" i="11"/>
  <c r="J303" i="11"/>
  <c r="J304" i="11"/>
  <c r="J305" i="11"/>
  <c r="J306" i="11"/>
  <c r="J307" i="11"/>
  <c r="J308" i="11"/>
  <c r="J309" i="11"/>
  <c r="J310" i="11"/>
  <c r="J311" i="11"/>
  <c r="J312" i="11"/>
  <c r="J313" i="11"/>
  <c r="J314" i="11"/>
  <c r="J315" i="11"/>
  <c r="J316" i="11"/>
  <c r="J317" i="11"/>
  <c r="J318" i="11"/>
  <c r="J319" i="11"/>
  <c r="J320" i="11"/>
  <c r="J321" i="11"/>
  <c r="J322" i="11"/>
  <c r="J323" i="11"/>
  <c r="J324" i="11"/>
  <c r="J325" i="11"/>
  <c r="J326" i="11"/>
  <c r="J327" i="11"/>
  <c r="J328" i="11"/>
  <c r="J329" i="11"/>
  <c r="J330" i="11"/>
  <c r="J331" i="11"/>
  <c r="J332" i="11"/>
  <c r="J333" i="11"/>
  <c r="J334" i="11"/>
  <c r="J335" i="11"/>
  <c r="J336" i="11"/>
  <c r="J337" i="11"/>
  <c r="J338" i="11"/>
  <c r="J339" i="11"/>
  <c r="J340" i="11"/>
  <c r="J341" i="11"/>
  <c r="J342" i="11"/>
  <c r="J343" i="11"/>
  <c r="J344" i="11"/>
  <c r="J345" i="11"/>
  <c r="J346" i="11"/>
  <c r="J347" i="11"/>
  <c r="J348" i="11"/>
  <c r="J349" i="11"/>
  <c r="J350" i="11"/>
  <c r="J351" i="11"/>
  <c r="J352" i="11"/>
  <c r="J353" i="11"/>
  <c r="J354" i="11"/>
  <c r="J355" i="11"/>
  <c r="J356" i="11"/>
  <c r="J357" i="11"/>
  <c r="J358" i="11"/>
  <c r="J359" i="11"/>
  <c r="J360" i="11"/>
  <c r="J361" i="11"/>
  <c r="J362" i="11"/>
  <c r="J363" i="11"/>
  <c r="J364" i="11"/>
  <c r="J365" i="11"/>
  <c r="J366" i="11"/>
  <c r="J367" i="11"/>
  <c r="J368" i="11"/>
  <c r="J369" i="11"/>
  <c r="J370" i="11"/>
  <c r="J371" i="11"/>
  <c r="J372" i="11"/>
  <c r="J373" i="11"/>
  <c r="J374" i="11"/>
  <c r="J375" i="11"/>
  <c r="J376" i="11"/>
  <c r="J377" i="11"/>
  <c r="J378" i="11"/>
  <c r="J379" i="11"/>
  <c r="J380" i="11"/>
  <c r="J381" i="11"/>
  <c r="J382" i="11"/>
  <c r="J383" i="11"/>
  <c r="J384" i="11"/>
  <c r="J385" i="11"/>
  <c r="J386" i="11"/>
  <c r="J387" i="11"/>
  <c r="J388" i="11"/>
  <c r="J389" i="11"/>
  <c r="J390" i="11"/>
  <c r="J391" i="11"/>
  <c r="J392" i="11"/>
  <c r="J393" i="11"/>
  <c r="J394" i="11"/>
  <c r="J395" i="11"/>
  <c r="J396" i="11"/>
  <c r="J397" i="11"/>
  <c r="J398" i="11"/>
  <c r="J399" i="11"/>
  <c r="J400" i="11"/>
  <c r="J401" i="11"/>
  <c r="J402" i="11"/>
  <c r="J403" i="11"/>
  <c r="J404" i="11"/>
  <c r="J405" i="11"/>
  <c r="J406" i="11"/>
  <c r="J407" i="11"/>
  <c r="J408" i="11"/>
  <c r="J409" i="11"/>
  <c r="J410" i="11"/>
  <c r="J411" i="11"/>
  <c r="J412" i="11"/>
  <c r="J413" i="11"/>
  <c r="J414" i="11"/>
  <c r="J415" i="11"/>
  <c r="J416" i="11"/>
  <c r="J417" i="11"/>
  <c r="J418" i="11"/>
  <c r="J419" i="11"/>
  <c r="J420" i="11"/>
  <c r="J421" i="11"/>
  <c r="J422" i="11"/>
  <c r="J423" i="11"/>
  <c r="J424" i="11"/>
  <c r="J425" i="11"/>
  <c r="J426" i="11"/>
  <c r="J427" i="11"/>
  <c r="J428" i="11"/>
  <c r="J429" i="11"/>
  <c r="J430" i="11"/>
  <c r="J431" i="11"/>
  <c r="J432" i="11"/>
  <c r="J433" i="11"/>
  <c r="J434" i="11"/>
  <c r="J435" i="11"/>
  <c r="J436" i="11"/>
  <c r="J437" i="11"/>
  <c r="J438" i="11"/>
  <c r="J439" i="11"/>
  <c r="J440" i="11"/>
  <c r="J441" i="11"/>
  <c r="J442" i="11"/>
  <c r="J443" i="11"/>
  <c r="J444" i="11"/>
  <c r="J445" i="11"/>
  <c r="J446" i="11"/>
  <c r="J447" i="11"/>
  <c r="J448" i="11"/>
  <c r="J449" i="11"/>
  <c r="J450" i="11"/>
  <c r="J451" i="11"/>
  <c r="J452" i="11"/>
  <c r="J453" i="11"/>
  <c r="J454" i="11"/>
  <c r="J455" i="11"/>
  <c r="J456" i="11"/>
  <c r="J457" i="11"/>
  <c r="J458" i="11"/>
  <c r="J459" i="11"/>
  <c r="J460" i="11"/>
  <c r="J461" i="11"/>
  <c r="J462" i="11"/>
  <c r="J463" i="11"/>
  <c r="J464" i="11"/>
  <c r="J465" i="11"/>
  <c r="J466" i="11"/>
  <c r="J467" i="11"/>
  <c r="J468" i="11"/>
  <c r="J469" i="11"/>
  <c r="J470" i="11"/>
  <c r="J471" i="11"/>
  <c r="J472" i="11"/>
  <c r="J473" i="11"/>
  <c r="J474" i="11"/>
  <c r="J475" i="11"/>
  <c r="J476" i="11"/>
  <c r="J477" i="11"/>
  <c r="J478" i="11"/>
  <c r="J479" i="11"/>
  <c r="J480" i="11"/>
  <c r="J481" i="11"/>
  <c r="J482" i="11"/>
  <c r="J483" i="11"/>
  <c r="J484" i="11"/>
  <c r="J485" i="11"/>
  <c r="J486" i="11"/>
  <c r="J487" i="11"/>
  <c r="J488" i="11"/>
  <c r="J489" i="11"/>
  <c r="J490" i="11"/>
  <c r="J491" i="11"/>
  <c r="J492" i="11"/>
  <c r="J493" i="11"/>
  <c r="J494" i="11"/>
  <c r="J495" i="11"/>
  <c r="J496" i="11"/>
  <c r="J497" i="11"/>
  <c r="J498" i="11"/>
  <c r="J499" i="11"/>
  <c r="J500" i="11"/>
  <c r="J501" i="11"/>
  <c r="J502" i="11"/>
  <c r="J503" i="11"/>
  <c r="J504" i="11"/>
  <c r="J505" i="11"/>
  <c r="J506" i="11"/>
  <c r="J507" i="11"/>
  <c r="J508" i="11"/>
  <c r="J509" i="11"/>
  <c r="J510" i="11"/>
  <c r="J511" i="11"/>
  <c r="J512" i="11"/>
  <c r="J513" i="11"/>
  <c r="J514" i="11"/>
  <c r="J515" i="11"/>
  <c r="J516" i="11"/>
  <c r="J517" i="11"/>
  <c r="J518" i="11"/>
  <c r="J519" i="11"/>
  <c r="J520" i="11"/>
  <c r="J521" i="11"/>
  <c r="J522" i="11"/>
  <c r="J523" i="11"/>
  <c r="J524" i="11"/>
  <c r="J525" i="11"/>
  <c r="J526" i="11"/>
  <c r="J527" i="11"/>
  <c r="J528" i="11"/>
  <c r="J529" i="11"/>
  <c r="J530" i="11"/>
  <c r="J531" i="11"/>
  <c r="J532" i="11"/>
  <c r="J533" i="11"/>
  <c r="J534" i="11"/>
  <c r="J535" i="11"/>
  <c r="J536" i="11"/>
  <c r="J537" i="11"/>
  <c r="J538" i="11"/>
  <c r="J539" i="11"/>
  <c r="J540" i="11"/>
  <c r="J541" i="11"/>
  <c r="J542" i="11"/>
  <c r="J543" i="11"/>
  <c r="J544" i="11"/>
  <c r="J545" i="11"/>
  <c r="J546" i="11"/>
  <c r="J547" i="11"/>
  <c r="J548" i="11"/>
  <c r="J549" i="11"/>
  <c r="J550" i="11"/>
  <c r="J551" i="11"/>
  <c r="J552" i="11"/>
  <c r="J553" i="11"/>
  <c r="J554" i="11"/>
  <c r="J555" i="11"/>
  <c r="J556" i="11"/>
  <c r="J557" i="11"/>
  <c r="J558" i="11"/>
  <c r="J559" i="11"/>
  <c r="J560" i="11"/>
  <c r="J561" i="11"/>
  <c r="J562" i="11"/>
  <c r="J563" i="11"/>
  <c r="J564" i="11"/>
  <c r="J565" i="11"/>
  <c r="J566" i="11"/>
  <c r="J567" i="11"/>
  <c r="J568" i="11"/>
  <c r="J569" i="11"/>
  <c r="J570" i="11"/>
  <c r="J571" i="11"/>
  <c r="J572" i="11"/>
  <c r="J573" i="11"/>
  <c r="J574" i="11"/>
  <c r="J575" i="11"/>
  <c r="J576" i="11"/>
  <c r="J577" i="11"/>
  <c r="J578" i="11"/>
  <c r="J579" i="11"/>
  <c r="J580" i="11"/>
  <c r="J581" i="11"/>
  <c r="J582" i="11"/>
  <c r="J583" i="11"/>
  <c r="J584" i="11"/>
  <c r="J585" i="11"/>
  <c r="J586" i="11"/>
  <c r="J587" i="11"/>
  <c r="J588" i="11"/>
  <c r="J589" i="11"/>
  <c r="J590" i="11"/>
  <c r="J591" i="11"/>
  <c r="J592" i="11"/>
  <c r="J593" i="11"/>
  <c r="J594" i="11"/>
  <c r="J595" i="11"/>
  <c r="J596" i="11"/>
  <c r="J597" i="11"/>
  <c r="J598" i="11"/>
  <c r="J599" i="11"/>
  <c r="J600" i="11"/>
  <c r="J601" i="11"/>
  <c r="J602" i="11"/>
  <c r="J603" i="11"/>
  <c r="J604" i="11"/>
  <c r="J605" i="11"/>
  <c r="J606" i="11"/>
  <c r="J607" i="11"/>
  <c r="J608" i="11"/>
  <c r="J609" i="11"/>
  <c r="J610" i="11"/>
  <c r="J611" i="11"/>
  <c r="J612" i="11"/>
  <c r="J613" i="11"/>
  <c r="J614" i="11"/>
  <c r="J615" i="11"/>
  <c r="J616" i="11"/>
  <c r="J617" i="11"/>
  <c r="J618" i="11"/>
  <c r="J619" i="11"/>
  <c r="J620" i="11"/>
  <c r="J621" i="11"/>
  <c r="J622" i="11"/>
  <c r="J623" i="11"/>
  <c r="J624" i="11"/>
  <c r="J625" i="11"/>
  <c r="J626" i="11"/>
  <c r="J627" i="11"/>
  <c r="J628" i="11"/>
  <c r="J629" i="11"/>
  <c r="J630" i="11"/>
  <c r="J631" i="11"/>
  <c r="J632" i="11"/>
  <c r="J633" i="11"/>
  <c r="J634" i="11"/>
  <c r="J635" i="11"/>
  <c r="J636" i="11"/>
  <c r="J637" i="11"/>
  <c r="J638" i="11"/>
  <c r="J639" i="11"/>
  <c r="J640" i="11"/>
  <c r="J641" i="11"/>
  <c r="J642" i="11"/>
  <c r="J643" i="11"/>
  <c r="J644" i="11"/>
  <c r="J645" i="11"/>
  <c r="J646" i="11"/>
  <c r="J647" i="11"/>
  <c r="J648" i="11"/>
  <c r="J649" i="11"/>
  <c r="J650" i="11"/>
  <c r="J651" i="11"/>
  <c r="J652" i="11"/>
  <c r="J653" i="11"/>
  <c r="J654" i="11"/>
  <c r="J655" i="11"/>
  <c r="J656" i="11"/>
  <c r="J657" i="11"/>
  <c r="J658" i="11"/>
  <c r="J659" i="11"/>
  <c r="J660" i="11"/>
  <c r="J661" i="11"/>
  <c r="J662" i="11"/>
  <c r="J663" i="11"/>
  <c r="J664" i="11"/>
  <c r="J665" i="11"/>
  <c r="J666" i="11"/>
  <c r="J667" i="11"/>
  <c r="J668" i="11"/>
  <c r="J669" i="11"/>
  <c r="J670" i="11"/>
  <c r="J671" i="11"/>
  <c r="J672" i="11"/>
  <c r="J673" i="11"/>
  <c r="J674" i="11"/>
  <c r="J675" i="11"/>
  <c r="J676" i="11"/>
  <c r="J677" i="11"/>
  <c r="J678" i="11"/>
  <c r="J679" i="11"/>
  <c r="J680" i="11"/>
  <c r="J681" i="11"/>
  <c r="J682" i="11"/>
  <c r="J683" i="11"/>
  <c r="J684" i="11"/>
  <c r="J685" i="11"/>
  <c r="J686" i="11"/>
  <c r="J687" i="11"/>
  <c r="J688" i="11"/>
  <c r="J689" i="11"/>
  <c r="J690" i="11"/>
  <c r="J691" i="11"/>
  <c r="J692" i="11"/>
  <c r="J693" i="11"/>
  <c r="J694" i="11"/>
  <c r="J695" i="11"/>
  <c r="J696" i="11"/>
  <c r="J697" i="11"/>
  <c r="J698" i="11"/>
  <c r="J699" i="11"/>
  <c r="J700" i="11"/>
  <c r="J701" i="11"/>
  <c r="J702" i="11"/>
  <c r="J703" i="11"/>
  <c r="J704" i="11"/>
  <c r="J705" i="11"/>
  <c r="J706" i="11"/>
  <c r="J707" i="11"/>
  <c r="J708" i="11"/>
  <c r="J709" i="11"/>
  <c r="J710" i="11"/>
  <c r="J711" i="11"/>
  <c r="J712" i="11"/>
  <c r="J713" i="11"/>
  <c r="J714" i="11"/>
  <c r="J715" i="11"/>
  <c r="J716" i="11"/>
  <c r="J717" i="11"/>
  <c r="J718" i="11"/>
  <c r="J719" i="11"/>
  <c r="J720" i="11"/>
  <c r="J721" i="11"/>
  <c r="J722" i="11"/>
  <c r="J723" i="11"/>
  <c r="J724" i="11"/>
  <c r="J725" i="11"/>
  <c r="J726" i="11"/>
  <c r="J727" i="11"/>
  <c r="J728" i="11"/>
  <c r="J729" i="11"/>
  <c r="J730" i="11"/>
  <c r="J731" i="11"/>
  <c r="J732" i="11"/>
  <c r="J733" i="11"/>
  <c r="J734" i="11"/>
  <c r="J735" i="11"/>
  <c r="J736" i="11"/>
  <c r="J737" i="11"/>
  <c r="J738" i="11"/>
  <c r="J739" i="11"/>
  <c r="J740" i="11"/>
  <c r="J741" i="11"/>
  <c r="J742" i="11"/>
  <c r="J743" i="11"/>
  <c r="J744" i="11"/>
  <c r="J745" i="11"/>
  <c r="J746" i="11"/>
  <c r="J747" i="11"/>
  <c r="J748" i="11"/>
  <c r="J749" i="11"/>
  <c r="J750" i="11"/>
  <c r="J751" i="11"/>
  <c r="J752" i="11"/>
  <c r="J753" i="11"/>
  <c r="J754" i="11"/>
  <c r="J755" i="11"/>
  <c r="J756" i="11"/>
  <c r="J757" i="11"/>
  <c r="J758" i="11"/>
  <c r="J759" i="11"/>
  <c r="J760" i="11"/>
  <c r="J761" i="11"/>
  <c r="J762" i="11"/>
  <c r="J763" i="11"/>
  <c r="J764" i="11"/>
  <c r="J765" i="11"/>
  <c r="J766" i="11"/>
  <c r="J767" i="11"/>
  <c r="J768" i="11"/>
  <c r="J769" i="11"/>
  <c r="J770" i="11"/>
  <c r="J771" i="11"/>
  <c r="J772" i="11"/>
  <c r="J773" i="11"/>
  <c r="J774" i="11"/>
  <c r="J775" i="11"/>
  <c r="J776" i="11"/>
  <c r="J777" i="11"/>
  <c r="J778" i="11"/>
  <c r="J779" i="11"/>
  <c r="J780" i="11"/>
  <c r="J781" i="11"/>
  <c r="J782" i="11"/>
  <c r="J783" i="11"/>
  <c r="J784" i="11"/>
  <c r="J785" i="11"/>
  <c r="J786" i="11"/>
  <c r="J787" i="11"/>
  <c r="J788" i="11"/>
  <c r="J789" i="11"/>
  <c r="J790" i="11"/>
  <c r="J791" i="11"/>
  <c r="J792" i="11"/>
  <c r="J793" i="11"/>
  <c r="J794" i="11"/>
  <c r="J795" i="11"/>
  <c r="J796" i="11"/>
  <c r="J797" i="11"/>
  <c r="J798" i="11"/>
  <c r="J799" i="11"/>
  <c r="J800" i="11"/>
  <c r="J801" i="11"/>
  <c r="J802" i="11"/>
  <c r="J803" i="11"/>
  <c r="J804" i="11"/>
  <c r="J805" i="11"/>
  <c r="J806" i="11"/>
  <c r="J807" i="11"/>
  <c r="J808" i="11"/>
  <c r="J809" i="11"/>
  <c r="J810" i="11"/>
  <c r="J811" i="11"/>
  <c r="J812" i="11"/>
  <c r="J813" i="11"/>
  <c r="J814" i="11"/>
  <c r="J815" i="11"/>
  <c r="J816" i="11"/>
  <c r="J817" i="11"/>
  <c r="J818" i="11"/>
  <c r="J819" i="11"/>
  <c r="J820" i="11"/>
  <c r="J821" i="11"/>
  <c r="J822" i="11"/>
  <c r="J823" i="11"/>
  <c r="J824" i="11"/>
  <c r="J825" i="11"/>
  <c r="J826" i="11"/>
  <c r="J827" i="11"/>
  <c r="J828" i="11"/>
  <c r="J829" i="11"/>
  <c r="J830" i="11"/>
  <c r="J831" i="11"/>
  <c r="J832" i="11"/>
  <c r="J833" i="11"/>
  <c r="J834" i="11"/>
  <c r="J835" i="11"/>
  <c r="J836" i="11"/>
  <c r="J837" i="11"/>
  <c r="J838" i="11"/>
  <c r="J839" i="11"/>
  <c r="J840" i="11"/>
  <c r="J841" i="11"/>
  <c r="J842" i="11"/>
  <c r="J843" i="11"/>
  <c r="J844" i="11"/>
  <c r="J845" i="11"/>
  <c r="J846" i="11"/>
  <c r="J847" i="11"/>
  <c r="J848" i="11"/>
  <c r="J849" i="11"/>
  <c r="J850" i="11"/>
  <c r="J851" i="11"/>
  <c r="J852" i="11"/>
  <c r="J853" i="11"/>
  <c r="J854" i="11"/>
  <c r="J855" i="11"/>
  <c r="J856" i="11"/>
  <c r="J857" i="11"/>
  <c r="J858" i="11"/>
  <c r="J859" i="11"/>
  <c r="J860" i="11"/>
  <c r="J861" i="11"/>
  <c r="J862" i="11"/>
  <c r="J863" i="11"/>
  <c r="J864" i="11"/>
  <c r="J865" i="11"/>
  <c r="J866" i="11"/>
  <c r="J867" i="11"/>
  <c r="J868" i="11"/>
  <c r="J869" i="11"/>
  <c r="J870" i="11"/>
  <c r="J871" i="11"/>
  <c r="J872" i="11"/>
  <c r="J873" i="11"/>
  <c r="J874" i="11"/>
  <c r="J875" i="11"/>
  <c r="J876" i="11"/>
  <c r="J877" i="11"/>
  <c r="J878" i="11"/>
  <c r="J879" i="11"/>
  <c r="J880" i="11"/>
  <c r="J881" i="11"/>
  <c r="J882" i="11"/>
  <c r="J883" i="11"/>
  <c r="J884" i="11"/>
  <c r="J885" i="11"/>
  <c r="J886" i="11"/>
  <c r="J887" i="11"/>
  <c r="J888" i="11"/>
  <c r="J889" i="11"/>
  <c r="J890" i="11"/>
  <c r="J891" i="11"/>
  <c r="J892" i="11"/>
  <c r="J893" i="11"/>
  <c r="J894" i="11"/>
  <c r="J895" i="11"/>
  <c r="J896" i="11"/>
  <c r="J897" i="11"/>
  <c r="J898" i="11"/>
  <c r="J899" i="11"/>
  <c r="J900" i="11"/>
  <c r="J901" i="11"/>
  <c r="J902" i="11"/>
  <c r="J903" i="11"/>
  <c r="J904" i="11"/>
  <c r="J905" i="11"/>
  <c r="J906" i="11"/>
  <c r="J907" i="11"/>
  <c r="J908" i="11"/>
  <c r="J909" i="11"/>
  <c r="J910" i="11"/>
  <c r="J911" i="11"/>
  <c r="J912" i="11"/>
  <c r="J913" i="11"/>
  <c r="J914" i="11"/>
  <c r="J915" i="11"/>
  <c r="J916" i="11"/>
  <c r="J917" i="11"/>
  <c r="J918" i="11"/>
  <c r="J919" i="11"/>
  <c r="J920" i="11"/>
  <c r="J921" i="11"/>
  <c r="J922" i="11"/>
  <c r="J923" i="11"/>
  <c r="J924" i="11"/>
  <c r="J925" i="11"/>
  <c r="J926" i="11"/>
  <c r="J927" i="11"/>
  <c r="J928" i="11"/>
  <c r="J929" i="11"/>
  <c r="J930" i="11"/>
  <c r="J931" i="11"/>
  <c r="J932" i="11"/>
  <c r="J933" i="11"/>
  <c r="J934" i="11"/>
  <c r="J935" i="11"/>
  <c r="J936" i="11"/>
  <c r="J937" i="11"/>
  <c r="J938" i="11"/>
  <c r="J939" i="11"/>
  <c r="J940" i="11"/>
  <c r="J941" i="11"/>
  <c r="J942" i="11"/>
  <c r="J943" i="11"/>
  <c r="J944" i="11"/>
  <c r="J945" i="11"/>
  <c r="J946" i="11"/>
  <c r="J947" i="11"/>
  <c r="J948" i="11"/>
  <c r="J949" i="11"/>
  <c r="J950" i="11"/>
  <c r="J951" i="11"/>
  <c r="J952" i="11"/>
  <c r="J953" i="11"/>
  <c r="J954" i="11"/>
  <c r="J955" i="11"/>
  <c r="J956" i="11"/>
  <c r="J957" i="11"/>
  <c r="J958" i="11"/>
  <c r="J959" i="11"/>
  <c r="J960" i="11"/>
  <c r="J961" i="11"/>
  <c r="J962" i="11"/>
  <c r="J963" i="11"/>
  <c r="J964" i="11"/>
  <c r="J965" i="11"/>
  <c r="J966" i="11"/>
  <c r="J967" i="11"/>
  <c r="J968" i="11"/>
  <c r="J969" i="11"/>
  <c r="J970" i="11"/>
  <c r="J971" i="11"/>
  <c r="J972" i="11"/>
  <c r="J973" i="11"/>
  <c r="J974" i="11"/>
  <c r="J975" i="11"/>
  <c r="J976" i="11"/>
  <c r="J977" i="11"/>
  <c r="J978" i="11"/>
  <c r="J979" i="11"/>
  <c r="J980" i="11"/>
  <c r="J981" i="11"/>
  <c r="J982" i="11"/>
  <c r="J983" i="11"/>
  <c r="J984" i="11"/>
  <c r="J985" i="11"/>
  <c r="J986" i="11"/>
  <c r="J987" i="11"/>
  <c r="J988" i="11"/>
  <c r="J989" i="11"/>
  <c r="J990" i="11"/>
  <c r="J991" i="11"/>
  <c r="J992" i="11"/>
  <c r="J993" i="11"/>
  <c r="J994" i="11"/>
  <c r="J995" i="11"/>
  <c r="J996" i="11"/>
  <c r="J997" i="11"/>
  <c r="J998" i="11"/>
  <c r="J999" i="11"/>
  <c r="J1000" i="11"/>
  <c r="J1001" i="11"/>
  <c r="J1002" i="11"/>
  <c r="J1003" i="11"/>
  <c r="J1004" i="11"/>
  <c r="J1005" i="11"/>
  <c r="J1006" i="11"/>
  <c r="J1007" i="11"/>
  <c r="J1008" i="11"/>
  <c r="J1009" i="11"/>
  <c r="J1010" i="11"/>
  <c r="J1011" i="11"/>
  <c r="J1012" i="11"/>
  <c r="J1013" i="11"/>
  <c r="J1014" i="11"/>
  <c r="J1015" i="11"/>
  <c r="J1016" i="11"/>
  <c r="J1017" i="11"/>
  <c r="J1018" i="11"/>
  <c r="J1019" i="11"/>
  <c r="J1020" i="11"/>
  <c r="J1021" i="11"/>
  <c r="J1022" i="11"/>
  <c r="J1023" i="11"/>
  <c r="J1024" i="11"/>
  <c r="J1025" i="11"/>
  <c r="J1026" i="11"/>
  <c r="J1027" i="11"/>
  <c r="J1028" i="11"/>
  <c r="J1029" i="11"/>
  <c r="J1030" i="11"/>
  <c r="J1031" i="11"/>
  <c r="J1032" i="11"/>
  <c r="J1033" i="11"/>
  <c r="J1034" i="11"/>
  <c r="J1035" i="11"/>
  <c r="J1036" i="11"/>
  <c r="J1037" i="11"/>
  <c r="J1038" i="11"/>
  <c r="J1039" i="11"/>
  <c r="J1040" i="11"/>
  <c r="J1041" i="11"/>
  <c r="J1042" i="11"/>
  <c r="J1043" i="11"/>
  <c r="J1044" i="11"/>
  <c r="J1045" i="11"/>
  <c r="J1046" i="11"/>
  <c r="J1047" i="11"/>
  <c r="J1048" i="11"/>
  <c r="J1049" i="11"/>
  <c r="J1050" i="11"/>
  <c r="J1051" i="11"/>
  <c r="J1052" i="11"/>
  <c r="J1053" i="11"/>
  <c r="J1054" i="11"/>
  <c r="J1055" i="11"/>
  <c r="J1056" i="11"/>
  <c r="J1057" i="11"/>
  <c r="J1058" i="11"/>
  <c r="J1059" i="11"/>
  <c r="J1060" i="11"/>
  <c r="J1061" i="11"/>
  <c r="J1062" i="11"/>
  <c r="J1063" i="11"/>
  <c r="J1064" i="11"/>
  <c r="J1065" i="11"/>
  <c r="J1066" i="11"/>
  <c r="J1067" i="11"/>
  <c r="J1068" i="11"/>
  <c r="J1069" i="11"/>
  <c r="J1070" i="11"/>
  <c r="J1071" i="11"/>
  <c r="J1072" i="11"/>
  <c r="J1073" i="11"/>
  <c r="J1074" i="11"/>
  <c r="J1075" i="11"/>
  <c r="J1076" i="11"/>
  <c r="J1077" i="11"/>
  <c r="J1078" i="11"/>
  <c r="J1079" i="11"/>
  <c r="J1080" i="11"/>
  <c r="J1081" i="11"/>
  <c r="J1082" i="11"/>
  <c r="J1083" i="11"/>
  <c r="J1084" i="11"/>
  <c r="J1085" i="11"/>
  <c r="J1086" i="11"/>
  <c r="J1087" i="11"/>
  <c r="J1088" i="11"/>
  <c r="J1089" i="11"/>
  <c r="J1090" i="11"/>
  <c r="J1091" i="11"/>
  <c r="J1092" i="11"/>
  <c r="J1093" i="11"/>
  <c r="J1094" i="11"/>
  <c r="J1095" i="11"/>
  <c r="J1096" i="11"/>
  <c r="J1097" i="11"/>
  <c r="J1098" i="11"/>
  <c r="J1099" i="11"/>
  <c r="J1100" i="11"/>
  <c r="J1101" i="11"/>
  <c r="J1102" i="11"/>
  <c r="J1103" i="11"/>
  <c r="J1104" i="11"/>
  <c r="J1105" i="11"/>
  <c r="J1106" i="11"/>
  <c r="J1107" i="11"/>
  <c r="J1108" i="11"/>
  <c r="J1109" i="11"/>
  <c r="J1110" i="11"/>
  <c r="J1111" i="11"/>
  <c r="J1112" i="11"/>
  <c r="J1113" i="11"/>
  <c r="J1114" i="11"/>
  <c r="J1115" i="11"/>
  <c r="J1116" i="11"/>
  <c r="J1117" i="11"/>
  <c r="J1118" i="11"/>
  <c r="J1119" i="11"/>
  <c r="J1120" i="11"/>
  <c r="J1121" i="11"/>
  <c r="J1122" i="11"/>
  <c r="J1123" i="11"/>
  <c r="J1124" i="11"/>
  <c r="J1125" i="11"/>
  <c r="J1126" i="11"/>
  <c r="J1127" i="11"/>
  <c r="J1128" i="11"/>
  <c r="J1129" i="11"/>
  <c r="J1130" i="11"/>
  <c r="J1131" i="11"/>
  <c r="J1132" i="11"/>
  <c r="J1133" i="11"/>
  <c r="J1134" i="11"/>
  <c r="J1135" i="11"/>
  <c r="J1136" i="11"/>
  <c r="J1137" i="11"/>
  <c r="J1138" i="11"/>
  <c r="J1139" i="11"/>
  <c r="J1140" i="11"/>
  <c r="J1141" i="11"/>
  <c r="J1142" i="11"/>
  <c r="J1143" i="11"/>
  <c r="J1144" i="11"/>
  <c r="J1145" i="11"/>
  <c r="J1146" i="11"/>
  <c r="J1147" i="11"/>
  <c r="J1148" i="11"/>
  <c r="J1149" i="11"/>
  <c r="J1150" i="11"/>
  <c r="J1151" i="11"/>
  <c r="J1152" i="11"/>
  <c r="J1153" i="11"/>
  <c r="J1154" i="11"/>
  <c r="J1155" i="11"/>
  <c r="J1156" i="11"/>
  <c r="J1157" i="11"/>
  <c r="J1158" i="11"/>
  <c r="J1159" i="11"/>
  <c r="J1160" i="11"/>
  <c r="J1161" i="11"/>
  <c r="J1162" i="11"/>
  <c r="J1163" i="11"/>
  <c r="J1164" i="11"/>
  <c r="J1165" i="11"/>
  <c r="J1166" i="11"/>
  <c r="J1167" i="11"/>
  <c r="J1168" i="11"/>
  <c r="J1169" i="11"/>
  <c r="J1170" i="11"/>
  <c r="J1171" i="11"/>
  <c r="J1172" i="11"/>
  <c r="J1173" i="11"/>
  <c r="J1174" i="11"/>
  <c r="J1175" i="11"/>
  <c r="J1176" i="11"/>
  <c r="J1177" i="11"/>
  <c r="J1178" i="11"/>
  <c r="J1179" i="11"/>
  <c r="J1180" i="11"/>
  <c r="J1181" i="11"/>
  <c r="J1182" i="11"/>
  <c r="J1183" i="11"/>
  <c r="J1184" i="11"/>
  <c r="J1185" i="11"/>
  <c r="J1186" i="11"/>
  <c r="J1187" i="11"/>
  <c r="J1188" i="11"/>
  <c r="J1189" i="11"/>
  <c r="J1190" i="11"/>
  <c r="J1191" i="11"/>
  <c r="J1192" i="11"/>
  <c r="J1193" i="11"/>
  <c r="J1194" i="11"/>
  <c r="J1195" i="11"/>
  <c r="J1196" i="11"/>
  <c r="J1197" i="11"/>
  <c r="J1198" i="11"/>
  <c r="J1199" i="11"/>
  <c r="J1200" i="11"/>
  <c r="J1201" i="11"/>
  <c r="J1202" i="11"/>
  <c r="J1203" i="11"/>
  <c r="J1204" i="11"/>
  <c r="J1205" i="11"/>
  <c r="J1206" i="11"/>
  <c r="J1207" i="11"/>
  <c r="J1208" i="11"/>
  <c r="J1209" i="11"/>
  <c r="J1210" i="11"/>
  <c r="J1211" i="11"/>
  <c r="J1212" i="11"/>
  <c r="J1213" i="11"/>
  <c r="J1214" i="11"/>
  <c r="J1215" i="11"/>
  <c r="J1216" i="11"/>
  <c r="J1217" i="11"/>
  <c r="J1218" i="11"/>
  <c r="J1219" i="11"/>
  <c r="J1220" i="11"/>
  <c r="J1221" i="11"/>
  <c r="J1222" i="11"/>
  <c r="J1223" i="11"/>
  <c r="J1224" i="11"/>
  <c r="J1225" i="11"/>
  <c r="J1226" i="11"/>
  <c r="J1227" i="11"/>
  <c r="J1228" i="11"/>
  <c r="J1229" i="11"/>
  <c r="J1230" i="11"/>
  <c r="J1231" i="11"/>
  <c r="J1232" i="11"/>
  <c r="J1233" i="11"/>
  <c r="J1234" i="11"/>
  <c r="J1235" i="11"/>
  <c r="J1236" i="11"/>
  <c r="J1237" i="11"/>
  <c r="J1238" i="11"/>
  <c r="J1239" i="11"/>
  <c r="J1240" i="11"/>
  <c r="J1241" i="11"/>
  <c r="J1242" i="11"/>
  <c r="J1243" i="11"/>
  <c r="J1244" i="11"/>
  <c r="J1245" i="11"/>
  <c r="J1246" i="11"/>
  <c r="J1247" i="11"/>
  <c r="J1248" i="11"/>
  <c r="J1249" i="11"/>
  <c r="J1250" i="11"/>
  <c r="J1251" i="11"/>
  <c r="J1252" i="11"/>
  <c r="J1253" i="11"/>
  <c r="J1254" i="11"/>
  <c r="J1255" i="11"/>
  <c r="J1256" i="11"/>
  <c r="J1257" i="11"/>
  <c r="J1258" i="11"/>
  <c r="J1259" i="11"/>
  <c r="J1260" i="11"/>
  <c r="J1261" i="11"/>
  <c r="J1262" i="11"/>
  <c r="J1263" i="11"/>
  <c r="J1264" i="11"/>
  <c r="J1265" i="11"/>
  <c r="J1266" i="11"/>
  <c r="J1267" i="11"/>
  <c r="J1268" i="11"/>
  <c r="J1269" i="11"/>
  <c r="J1270" i="11"/>
  <c r="J1271" i="11"/>
  <c r="J1272" i="11"/>
  <c r="J1273" i="11"/>
  <c r="J1274" i="11"/>
  <c r="J1275" i="11"/>
  <c r="J1276" i="11"/>
  <c r="J1277" i="11"/>
  <c r="J1278" i="11"/>
  <c r="J1279" i="11"/>
  <c r="J1280" i="11"/>
  <c r="J1281" i="11"/>
  <c r="J1282" i="11"/>
  <c r="J1283" i="11"/>
  <c r="J1284" i="11"/>
  <c r="J1285" i="11"/>
  <c r="J1286" i="11"/>
  <c r="J1287" i="11"/>
  <c r="J1288" i="11"/>
  <c r="J1289" i="11"/>
  <c r="J1290" i="11"/>
  <c r="J1291" i="11"/>
  <c r="J1292" i="11"/>
  <c r="J1293" i="11"/>
  <c r="J1294" i="11"/>
  <c r="J1295" i="11"/>
  <c r="J1296" i="11"/>
  <c r="J1297" i="11"/>
  <c r="J1298" i="11"/>
  <c r="J1299" i="11"/>
  <c r="J1300" i="11"/>
  <c r="J1301" i="11"/>
  <c r="J1302" i="11"/>
  <c r="J1303" i="11"/>
  <c r="J1304" i="11"/>
  <c r="J1305" i="11"/>
  <c r="J1306" i="11"/>
  <c r="J1307" i="11"/>
  <c r="J1308" i="11"/>
  <c r="J1309" i="11"/>
  <c r="J1310" i="11"/>
  <c r="J1311" i="11"/>
  <c r="J1312" i="11"/>
  <c r="J1313" i="11"/>
  <c r="J1314" i="11"/>
  <c r="J1315" i="11"/>
  <c r="J1316" i="11"/>
  <c r="J1317" i="11"/>
  <c r="J1318" i="11"/>
  <c r="J1319" i="11"/>
  <c r="J1320" i="11"/>
  <c r="J1321" i="11"/>
  <c r="J1322" i="11"/>
  <c r="J1323" i="11"/>
  <c r="J1324" i="11"/>
  <c r="J1325" i="11"/>
  <c r="J1326" i="11"/>
  <c r="J1327" i="11"/>
  <c r="J1328" i="11"/>
  <c r="J1329" i="11"/>
  <c r="J1330" i="11"/>
  <c r="J1331" i="11"/>
  <c r="J1332" i="11"/>
  <c r="J1333" i="11"/>
  <c r="J1334" i="11"/>
  <c r="J1335" i="11"/>
  <c r="J1336" i="11"/>
  <c r="J1337" i="11"/>
  <c r="J1338" i="11"/>
  <c r="J1339" i="11"/>
  <c r="J1340" i="11"/>
  <c r="J1341" i="11"/>
  <c r="J1342" i="11"/>
  <c r="J1343" i="11"/>
  <c r="J1344" i="11"/>
  <c r="J1345" i="11"/>
  <c r="J1346" i="11"/>
  <c r="J1347" i="11"/>
  <c r="J1348" i="11"/>
  <c r="J1349" i="11"/>
  <c r="J1350" i="11"/>
  <c r="J1351" i="11"/>
  <c r="J1352" i="11"/>
  <c r="J1353" i="11"/>
  <c r="J1354" i="11"/>
  <c r="J1355" i="11"/>
  <c r="J1356" i="11"/>
  <c r="J1357" i="11"/>
  <c r="J1358" i="11"/>
  <c r="J1359" i="11"/>
  <c r="J1360" i="11"/>
  <c r="J1361" i="11"/>
  <c r="J1362" i="11"/>
  <c r="J1363" i="11"/>
  <c r="J1364" i="11"/>
  <c r="J1365" i="11"/>
  <c r="J1366" i="11"/>
  <c r="J1367" i="11"/>
  <c r="J1368" i="11"/>
  <c r="J1369" i="11"/>
  <c r="J1370" i="11"/>
  <c r="J1371" i="11"/>
  <c r="J1372" i="11"/>
  <c r="J1373" i="11"/>
  <c r="J1374" i="11"/>
  <c r="J1375" i="11"/>
  <c r="J1376" i="11"/>
  <c r="J1377" i="11"/>
  <c r="J1378" i="11"/>
  <c r="J1379" i="11"/>
  <c r="J1380" i="11"/>
  <c r="J1381" i="11"/>
  <c r="J1382" i="11"/>
  <c r="J1383" i="11"/>
  <c r="J1384" i="11"/>
  <c r="J1385" i="11"/>
  <c r="J1386" i="11"/>
  <c r="J1387" i="11"/>
  <c r="J1388" i="11"/>
  <c r="J1389" i="11"/>
  <c r="J1390" i="11"/>
  <c r="J1391" i="11"/>
  <c r="J1392" i="11"/>
  <c r="J1393" i="11"/>
  <c r="J1394" i="11"/>
  <c r="J1395" i="11"/>
  <c r="J1396" i="11"/>
  <c r="J1397" i="11"/>
  <c r="J1398" i="11"/>
  <c r="J1399" i="11"/>
  <c r="J1400" i="11"/>
  <c r="J1401" i="11"/>
  <c r="J1402" i="11"/>
  <c r="J1403" i="11"/>
  <c r="J1404" i="11"/>
  <c r="J1405" i="11"/>
  <c r="J1406" i="11"/>
  <c r="J1407" i="11"/>
  <c r="J1408" i="11"/>
  <c r="J1409" i="11"/>
  <c r="J1410" i="11"/>
  <c r="J1411" i="11"/>
  <c r="J1412" i="11"/>
  <c r="J1413" i="11"/>
  <c r="J1414" i="11"/>
  <c r="J1415" i="11"/>
  <c r="J1416" i="11"/>
  <c r="J1417" i="11"/>
  <c r="J1418" i="11"/>
  <c r="J1419" i="11"/>
  <c r="J1420" i="11"/>
  <c r="J1421" i="11"/>
  <c r="J1422" i="11"/>
  <c r="J1423" i="11"/>
  <c r="J1424" i="11"/>
  <c r="J1425" i="11"/>
  <c r="J1426" i="11"/>
  <c r="J1427" i="11"/>
  <c r="J1428" i="11"/>
  <c r="J1429" i="11"/>
  <c r="J1430" i="11"/>
  <c r="J1431" i="11"/>
  <c r="J1432" i="11"/>
  <c r="J1433" i="11"/>
  <c r="J1434" i="11"/>
  <c r="J1435" i="11"/>
  <c r="J1436" i="11"/>
  <c r="J1437" i="11"/>
  <c r="J1438" i="11"/>
  <c r="J1439" i="11"/>
  <c r="J1440" i="11"/>
  <c r="J1441" i="11"/>
  <c r="J1442" i="11"/>
  <c r="J1443" i="11"/>
  <c r="J1444" i="11"/>
  <c r="J1445" i="11"/>
  <c r="J1446" i="11"/>
  <c r="J1447" i="11"/>
  <c r="J1448" i="11"/>
  <c r="J1449" i="11"/>
  <c r="J1450" i="11"/>
  <c r="J1451" i="11"/>
  <c r="J1452" i="11"/>
  <c r="J1453" i="11"/>
  <c r="J1454" i="11"/>
  <c r="J1455" i="11"/>
  <c r="J1456" i="11"/>
  <c r="J1457" i="11"/>
  <c r="J1458" i="11"/>
  <c r="J1459" i="11"/>
  <c r="J1460" i="11"/>
  <c r="J1461" i="11"/>
  <c r="J1462" i="11"/>
  <c r="J1463" i="11"/>
  <c r="J1464" i="11"/>
  <c r="J1465" i="11"/>
  <c r="J1466" i="11"/>
  <c r="J1467" i="11"/>
  <c r="J1468" i="11"/>
  <c r="J1469" i="11"/>
  <c r="J1470" i="11"/>
  <c r="J1471" i="11"/>
  <c r="J1472" i="11"/>
  <c r="J1473" i="11"/>
  <c r="J1474" i="11"/>
  <c r="J1475" i="11"/>
  <c r="J1476" i="11"/>
  <c r="J1477" i="11"/>
  <c r="J1478" i="11"/>
  <c r="J1479" i="11"/>
  <c r="J1480" i="11"/>
  <c r="J1481" i="11"/>
  <c r="J1482" i="11"/>
  <c r="J1483" i="11"/>
  <c r="J1484" i="11"/>
  <c r="J1485" i="11"/>
  <c r="J1486" i="11"/>
  <c r="J1487" i="11"/>
  <c r="J1488" i="11"/>
  <c r="J1489" i="11"/>
  <c r="J1490" i="11"/>
  <c r="J1491" i="11"/>
  <c r="J1492" i="11"/>
  <c r="J1493" i="11"/>
  <c r="J1494" i="11"/>
  <c r="J1495" i="11"/>
  <c r="J1496" i="11"/>
  <c r="J1497" i="11"/>
  <c r="J1498" i="11"/>
  <c r="J1499" i="11"/>
  <c r="J1500" i="11"/>
  <c r="J1501" i="11"/>
  <c r="J1502" i="11"/>
  <c r="J1503" i="11"/>
  <c r="J1504" i="11"/>
  <c r="J1505" i="11"/>
  <c r="J1506" i="11"/>
  <c r="J1507" i="11"/>
  <c r="J1508" i="11"/>
  <c r="J1509" i="11"/>
  <c r="J1510" i="11"/>
  <c r="J1511" i="11"/>
  <c r="J1512" i="11"/>
  <c r="J1513" i="11"/>
  <c r="J1514" i="11"/>
  <c r="J1515" i="11"/>
  <c r="J1516" i="11"/>
  <c r="J1517" i="11"/>
  <c r="J1518" i="11"/>
  <c r="J1519" i="11"/>
  <c r="J1520" i="11"/>
  <c r="J1521" i="11"/>
  <c r="J1522" i="11"/>
  <c r="J1523" i="11"/>
  <c r="J1524" i="11"/>
  <c r="J1525" i="11"/>
  <c r="J1526" i="11"/>
  <c r="J1527" i="11"/>
  <c r="J1528" i="11"/>
  <c r="J1529" i="11"/>
  <c r="J1530" i="11"/>
  <c r="J1531" i="11"/>
  <c r="J1532" i="11"/>
  <c r="J1533" i="11"/>
  <c r="J1534" i="11"/>
  <c r="J1535" i="11"/>
  <c r="J1536" i="11"/>
  <c r="J1537" i="11"/>
  <c r="J1538" i="11"/>
  <c r="J1539" i="11"/>
  <c r="J1540" i="11"/>
  <c r="J1541" i="11"/>
  <c r="J1542" i="11"/>
  <c r="J1543" i="11"/>
  <c r="J1544" i="11"/>
  <c r="J1545" i="11"/>
  <c r="J1546" i="11"/>
  <c r="J1547" i="11"/>
  <c r="J1548" i="11"/>
  <c r="J1549" i="11"/>
  <c r="J1550" i="11"/>
  <c r="J1551" i="11"/>
  <c r="J1552" i="11"/>
  <c r="J1553" i="11"/>
  <c r="J1554" i="11"/>
  <c r="J1555" i="11"/>
  <c r="J1556" i="11"/>
  <c r="J1557" i="11"/>
  <c r="J1558" i="11"/>
  <c r="J1559" i="11"/>
  <c r="J1560" i="11"/>
  <c r="J1561" i="11"/>
  <c r="J1562" i="11"/>
  <c r="J1563" i="11"/>
  <c r="J1564" i="11"/>
  <c r="J1565" i="11"/>
  <c r="J1566" i="11"/>
  <c r="J1567" i="11"/>
  <c r="J1568" i="11"/>
  <c r="J1569" i="11"/>
  <c r="J1570" i="11"/>
  <c r="J1571" i="11"/>
  <c r="J1572" i="11"/>
  <c r="J1573" i="11"/>
  <c r="J1574" i="11"/>
  <c r="J1575" i="11"/>
  <c r="J1576" i="11"/>
  <c r="J1577" i="11"/>
  <c r="J1578" i="11"/>
  <c r="J1579" i="11"/>
  <c r="J1580" i="11"/>
  <c r="J1581" i="11"/>
  <c r="J1582" i="11"/>
  <c r="J1583" i="11"/>
  <c r="J1584" i="11"/>
  <c r="J1585" i="11"/>
  <c r="J1586" i="11"/>
  <c r="J1587" i="11"/>
  <c r="J1588" i="11"/>
  <c r="J1589" i="11"/>
  <c r="J1590" i="11"/>
  <c r="J1591" i="11"/>
  <c r="J1592" i="11"/>
  <c r="J1593" i="11"/>
  <c r="J1594" i="11"/>
  <c r="J1595" i="11"/>
  <c r="J1596" i="11"/>
  <c r="J1597" i="11"/>
  <c r="J1598" i="11"/>
  <c r="J1599" i="11"/>
  <c r="J1600" i="11"/>
  <c r="J1601" i="11"/>
  <c r="J1602" i="11"/>
  <c r="J1603" i="11"/>
  <c r="J1604" i="11"/>
  <c r="J1605" i="11"/>
  <c r="J1606" i="11"/>
  <c r="J1607" i="11"/>
  <c r="J1608" i="11"/>
  <c r="J1609" i="11"/>
  <c r="J1610" i="11"/>
  <c r="J1611" i="11"/>
  <c r="J1612" i="11"/>
  <c r="J1613" i="11"/>
  <c r="J1614" i="11"/>
  <c r="J1615" i="11"/>
  <c r="J1616" i="11"/>
  <c r="J1617" i="11"/>
  <c r="J1618" i="11"/>
  <c r="J1619" i="11"/>
  <c r="J1620" i="11"/>
  <c r="J1621" i="11"/>
  <c r="J1622" i="11"/>
  <c r="J1623" i="11"/>
  <c r="J1624" i="11"/>
  <c r="J1625" i="11"/>
  <c r="J1626" i="11"/>
  <c r="J1627" i="11"/>
  <c r="J1628" i="11"/>
  <c r="J1629" i="11"/>
  <c r="J1630" i="11"/>
  <c r="J1631" i="11"/>
  <c r="J1632" i="11"/>
  <c r="J1633" i="11"/>
  <c r="J1634" i="11"/>
  <c r="J1635" i="11"/>
  <c r="J1636" i="11"/>
  <c r="J1637" i="11"/>
  <c r="J1638" i="11"/>
  <c r="J1639" i="11"/>
  <c r="J1640" i="11"/>
  <c r="J1641" i="11"/>
  <c r="J1642" i="11"/>
  <c r="J1643" i="11"/>
  <c r="J1644" i="11"/>
  <c r="J1645" i="11"/>
  <c r="J1646" i="11"/>
  <c r="J1647" i="11"/>
  <c r="J1648" i="11"/>
  <c r="J1649" i="11"/>
  <c r="J1650" i="11"/>
  <c r="J1651" i="11"/>
  <c r="J1652" i="11"/>
  <c r="J1653" i="11"/>
  <c r="J1654" i="11"/>
  <c r="J1655" i="11"/>
  <c r="J1656" i="11"/>
  <c r="J1657" i="11"/>
  <c r="J1658" i="11"/>
  <c r="J1659" i="11"/>
  <c r="J1660" i="11"/>
  <c r="J1661" i="11"/>
  <c r="J1662" i="11"/>
  <c r="J1663" i="11"/>
  <c r="J1664" i="11"/>
  <c r="J1665" i="11"/>
  <c r="J1666" i="11"/>
  <c r="J1667" i="11"/>
  <c r="J1668" i="11"/>
  <c r="J1669" i="11"/>
  <c r="J1670" i="11"/>
  <c r="J1671" i="11"/>
  <c r="J1672" i="11"/>
  <c r="J1673" i="11"/>
  <c r="J1674" i="11"/>
  <c r="J1675" i="11"/>
  <c r="J1676" i="11"/>
  <c r="J1677" i="11"/>
  <c r="J1678" i="11"/>
  <c r="J1679" i="11"/>
  <c r="J1680" i="11"/>
  <c r="J1681" i="11"/>
  <c r="J1682" i="11"/>
  <c r="J1683" i="11"/>
  <c r="J1684" i="11"/>
  <c r="J1685" i="11"/>
  <c r="J1686" i="11"/>
  <c r="J1687" i="11"/>
  <c r="J1688" i="11"/>
  <c r="J1689" i="11"/>
  <c r="J1690" i="11"/>
  <c r="J1691" i="11"/>
  <c r="J1692" i="11"/>
  <c r="J1693" i="11"/>
  <c r="J1694" i="11"/>
  <c r="J1695" i="11"/>
  <c r="J1696" i="11"/>
  <c r="J1697" i="11"/>
  <c r="J1698" i="11"/>
  <c r="J1699" i="11"/>
  <c r="J1700" i="11"/>
  <c r="J1701" i="11"/>
  <c r="J1702" i="11"/>
  <c r="J1703" i="11"/>
  <c r="J1704" i="11"/>
  <c r="J1705" i="11"/>
  <c r="J1706" i="11"/>
  <c r="J1707" i="11"/>
  <c r="J1708" i="11"/>
  <c r="J1709" i="11"/>
  <c r="J1710" i="11"/>
  <c r="J1711" i="11"/>
  <c r="J1712" i="11"/>
  <c r="J1713" i="11"/>
  <c r="J1714" i="11"/>
  <c r="J1715" i="11"/>
  <c r="J1716" i="11"/>
  <c r="J1717" i="11"/>
  <c r="J1718" i="11"/>
  <c r="J1719" i="11"/>
  <c r="J1720" i="11"/>
  <c r="J1721" i="11"/>
  <c r="J1722" i="11"/>
  <c r="J1723" i="11"/>
  <c r="J1724" i="11"/>
  <c r="J1725" i="11"/>
  <c r="J1726" i="11"/>
  <c r="J1727" i="11"/>
  <c r="J1728" i="11"/>
  <c r="J1729" i="11"/>
  <c r="J1730" i="11"/>
  <c r="J1731" i="11"/>
  <c r="J1732" i="11"/>
  <c r="J1733" i="11"/>
  <c r="J1734" i="11"/>
  <c r="J1735" i="11"/>
  <c r="J1736" i="11"/>
  <c r="J1737" i="11"/>
  <c r="J1738" i="11"/>
  <c r="J1739" i="11"/>
  <c r="J1740" i="11"/>
  <c r="J1741" i="11"/>
  <c r="J1742" i="11"/>
  <c r="J1743" i="11"/>
  <c r="J1744" i="11"/>
  <c r="J1745" i="11"/>
  <c r="J1746" i="11"/>
  <c r="J1747" i="11"/>
  <c r="J1748" i="11"/>
  <c r="J1749" i="11"/>
  <c r="J1750" i="11"/>
  <c r="J1751" i="11"/>
  <c r="J1752" i="11"/>
  <c r="J1753" i="11"/>
  <c r="J1754" i="11"/>
  <c r="J1755" i="11"/>
  <c r="J1756" i="11"/>
  <c r="J1757" i="11"/>
  <c r="J1758" i="11"/>
  <c r="J1759" i="11"/>
  <c r="J1760" i="11"/>
  <c r="J1761" i="11"/>
  <c r="J1762" i="11"/>
  <c r="J1763" i="11"/>
  <c r="J1764" i="11"/>
  <c r="J1765" i="11"/>
  <c r="J1766" i="11"/>
  <c r="J1767" i="11"/>
  <c r="J1768" i="11"/>
  <c r="J1769" i="11"/>
  <c r="J1770" i="11"/>
  <c r="J1771" i="11"/>
  <c r="J1772" i="11"/>
  <c r="J1773" i="11"/>
  <c r="J1774" i="11"/>
  <c r="J1775" i="11"/>
  <c r="J1776" i="11"/>
  <c r="J1777" i="11"/>
  <c r="J1778" i="11"/>
  <c r="J1779" i="11"/>
  <c r="J1780" i="11"/>
  <c r="J1781" i="11"/>
  <c r="J1782" i="11"/>
  <c r="J1783" i="11"/>
  <c r="J1784" i="11"/>
  <c r="J1785" i="11"/>
  <c r="J1786" i="11"/>
  <c r="J1787" i="11"/>
  <c r="J1788" i="11"/>
  <c r="J1789" i="11"/>
  <c r="J1790" i="11"/>
  <c r="J1791" i="11"/>
  <c r="J1792" i="11"/>
  <c r="J1793" i="11"/>
  <c r="J1794" i="11"/>
  <c r="J1795" i="11"/>
  <c r="J1796" i="11"/>
  <c r="J1797" i="11"/>
  <c r="J1798" i="11"/>
  <c r="J1799" i="11"/>
  <c r="J1800" i="11"/>
  <c r="J1801" i="11"/>
  <c r="J1802" i="11"/>
  <c r="J1803" i="11"/>
  <c r="J1804" i="11"/>
  <c r="J1805" i="11"/>
  <c r="J1806" i="11"/>
  <c r="J1807" i="11"/>
  <c r="J1808" i="11"/>
  <c r="J1809" i="11"/>
  <c r="J1810" i="11"/>
  <c r="J1811" i="11"/>
  <c r="J1812" i="11"/>
  <c r="J1813" i="11"/>
  <c r="J1814" i="11"/>
  <c r="J1815" i="11"/>
  <c r="J1816" i="11"/>
  <c r="J1817" i="11"/>
  <c r="J1818" i="11"/>
  <c r="J1819" i="11"/>
  <c r="J1820" i="11"/>
  <c r="J1821" i="11"/>
  <c r="J1822" i="11"/>
  <c r="J1823" i="11"/>
  <c r="J1824" i="11"/>
  <c r="J1825" i="11"/>
  <c r="J1826" i="11"/>
  <c r="J1827" i="11"/>
  <c r="J1828" i="11"/>
  <c r="J1829" i="11"/>
  <c r="J1830" i="11"/>
  <c r="J1831" i="11"/>
  <c r="J1832" i="11"/>
  <c r="J1833" i="11"/>
  <c r="J1834" i="11"/>
  <c r="J1835" i="11"/>
  <c r="J1836" i="11"/>
  <c r="J1837" i="11"/>
  <c r="J1838" i="11"/>
  <c r="J1839" i="11"/>
  <c r="J1840" i="11"/>
  <c r="J1841" i="11"/>
  <c r="J1842" i="11"/>
  <c r="J1843" i="11"/>
  <c r="J1844" i="11"/>
  <c r="J1845" i="11"/>
  <c r="J1846" i="11"/>
  <c r="J1847" i="11"/>
  <c r="J1848" i="11"/>
  <c r="J1849" i="11"/>
  <c r="J1850" i="11"/>
  <c r="J1851" i="11"/>
  <c r="J1852" i="11"/>
  <c r="J1853" i="11"/>
  <c r="J1854" i="11"/>
  <c r="J1855" i="11"/>
  <c r="J1856" i="11"/>
  <c r="J1857" i="11"/>
  <c r="J1858" i="11"/>
  <c r="J1859" i="11"/>
  <c r="J1860" i="11"/>
  <c r="J1861" i="11"/>
  <c r="J1862" i="11"/>
  <c r="J1863" i="11"/>
  <c r="J1864" i="11"/>
  <c r="J1865" i="11"/>
  <c r="J1866" i="11"/>
  <c r="J1867" i="11"/>
  <c r="J1868" i="11"/>
  <c r="J1869" i="11"/>
  <c r="J1870" i="11"/>
  <c r="J1871" i="11"/>
  <c r="J1872" i="11"/>
  <c r="J1873" i="11"/>
  <c r="J1874" i="11"/>
  <c r="J1875" i="11"/>
  <c r="J1876" i="11"/>
  <c r="J1877" i="11"/>
  <c r="J1878" i="11"/>
  <c r="J1879" i="11"/>
  <c r="J1880" i="11"/>
  <c r="J1881" i="11"/>
  <c r="J1882" i="11"/>
  <c r="J1883" i="11"/>
  <c r="J1884" i="11"/>
  <c r="J1885" i="11"/>
  <c r="J1886" i="11"/>
  <c r="J1887" i="11"/>
  <c r="J1888" i="11"/>
  <c r="J1889" i="11"/>
  <c r="J1890" i="11"/>
  <c r="J1891" i="11"/>
  <c r="J1892" i="11"/>
  <c r="J1893" i="11"/>
  <c r="J1894" i="11"/>
  <c r="J1895" i="11"/>
  <c r="J1896" i="11"/>
  <c r="J1897" i="11"/>
  <c r="J1898" i="11"/>
  <c r="J1899" i="11"/>
  <c r="J1900" i="11"/>
  <c r="J1901" i="11"/>
  <c r="J1902" i="11"/>
  <c r="J1903" i="11"/>
  <c r="J1904" i="11"/>
  <c r="J1905" i="11"/>
  <c r="J1906" i="11"/>
  <c r="J1907" i="11"/>
  <c r="J1908" i="11"/>
  <c r="J1909" i="11"/>
  <c r="J1910" i="11"/>
  <c r="J1911" i="11"/>
  <c r="J1912" i="11"/>
  <c r="J1913" i="11"/>
  <c r="J1914" i="11"/>
  <c r="J1915" i="11"/>
  <c r="J1916" i="11"/>
  <c r="J1917" i="11"/>
  <c r="J1918" i="11"/>
  <c r="J1919" i="11"/>
  <c r="J1920" i="11"/>
  <c r="J1921" i="11"/>
  <c r="J1922" i="11"/>
  <c r="J1923" i="11"/>
  <c r="J1924" i="11"/>
  <c r="J1925" i="11"/>
  <c r="J1926" i="11"/>
  <c r="J1927" i="11"/>
  <c r="J1928" i="11"/>
  <c r="J1929" i="11"/>
  <c r="J1930" i="11"/>
  <c r="J1931" i="11"/>
  <c r="J1932" i="11"/>
  <c r="J1933" i="11"/>
  <c r="J1934" i="11"/>
  <c r="J1935" i="11"/>
  <c r="J1936" i="11"/>
  <c r="J1937" i="11"/>
  <c r="J1938" i="11"/>
  <c r="J1939" i="11"/>
  <c r="J1940" i="11"/>
  <c r="J1941" i="11"/>
  <c r="J1942" i="11"/>
  <c r="J1943" i="11"/>
  <c r="J1944" i="11"/>
  <c r="J1945" i="11"/>
  <c r="J1946" i="11"/>
  <c r="J1947" i="11"/>
  <c r="J1948" i="11"/>
  <c r="J1949" i="11"/>
  <c r="J1950" i="11"/>
  <c r="J1951" i="11"/>
  <c r="J1952" i="11"/>
  <c r="J1953" i="11"/>
  <c r="J1954" i="11"/>
  <c r="J1955" i="11"/>
  <c r="J1956" i="11"/>
  <c r="J1957" i="11"/>
  <c r="J1958" i="11"/>
  <c r="J1959" i="11"/>
  <c r="J1960" i="11"/>
  <c r="J1961" i="11"/>
  <c r="J1962" i="11"/>
  <c r="J1963" i="11"/>
  <c r="J1964" i="11"/>
  <c r="J1965" i="11"/>
  <c r="J1966" i="11"/>
  <c r="J1967" i="11"/>
  <c r="J1968" i="11"/>
  <c r="J1969" i="11"/>
  <c r="J1970" i="11"/>
  <c r="J1971" i="11"/>
  <c r="J1972" i="11"/>
  <c r="J1973" i="11"/>
  <c r="J1974" i="11"/>
  <c r="J1975" i="11"/>
  <c r="J1976" i="11"/>
  <c r="J1977" i="11"/>
  <c r="J1978" i="11"/>
  <c r="J1979" i="11"/>
  <c r="J1980" i="11"/>
  <c r="J1981" i="11"/>
  <c r="J1982" i="11"/>
  <c r="J1983" i="11"/>
  <c r="J1984" i="11"/>
  <c r="J1985" i="11"/>
  <c r="J1986" i="11"/>
  <c r="J1987" i="11"/>
  <c r="J1988" i="11"/>
  <c r="J1989" i="11"/>
  <c r="J1990" i="11"/>
  <c r="J1991" i="11"/>
  <c r="J1992" i="11"/>
  <c r="J1993" i="11"/>
  <c r="J1994" i="11"/>
  <c r="J1995" i="11"/>
  <c r="J1996" i="11"/>
  <c r="J1997" i="11"/>
  <c r="J1998" i="11"/>
  <c r="J1999" i="11"/>
  <c r="J2000" i="11"/>
  <c r="J2001" i="11"/>
  <c r="J2002" i="11"/>
  <c r="J2003" i="11"/>
  <c r="J2004" i="11"/>
  <c r="J2005" i="11"/>
  <c r="J2006" i="11"/>
  <c r="J2007" i="11"/>
  <c r="J2008" i="11"/>
  <c r="J2009" i="11"/>
  <c r="J2010" i="11"/>
  <c r="J2011" i="11"/>
  <c r="J2012" i="11"/>
  <c r="J2013" i="11"/>
  <c r="J2014" i="11"/>
  <c r="J2015" i="11"/>
  <c r="J2016" i="11"/>
  <c r="J2017" i="11"/>
  <c r="J2018" i="11"/>
  <c r="J2019" i="11"/>
  <c r="J2020" i="11"/>
  <c r="J2021" i="11"/>
  <c r="J2022" i="11"/>
  <c r="J2023" i="11"/>
  <c r="J2024" i="11"/>
  <c r="J2025" i="11"/>
  <c r="J2026" i="11"/>
  <c r="J2027" i="11"/>
  <c r="J2028" i="11"/>
  <c r="J2029" i="11"/>
  <c r="J2030" i="11"/>
  <c r="J2031" i="11"/>
  <c r="J2032" i="11"/>
  <c r="J2033" i="11"/>
  <c r="J2034" i="11"/>
  <c r="J2035" i="11"/>
  <c r="J2036" i="11"/>
  <c r="J2037" i="11"/>
  <c r="J2038" i="11"/>
  <c r="J2039" i="11"/>
  <c r="J2040" i="11"/>
  <c r="J2041" i="11"/>
  <c r="J2042" i="11"/>
  <c r="J2043" i="11"/>
  <c r="J2044" i="11"/>
  <c r="J2045" i="11"/>
  <c r="J2046" i="11"/>
  <c r="J2047" i="11"/>
  <c r="J2048" i="11"/>
  <c r="J2049" i="11"/>
  <c r="J2050" i="11"/>
  <c r="J2051" i="11"/>
  <c r="J2052" i="11"/>
  <c r="J2053" i="11"/>
  <c r="J2054" i="11"/>
  <c r="J2055" i="11"/>
  <c r="J2056" i="11"/>
  <c r="J2057" i="11"/>
  <c r="J2058" i="11"/>
  <c r="J2059" i="11"/>
  <c r="J2060" i="11"/>
  <c r="J2061" i="11"/>
  <c r="J2062" i="11"/>
  <c r="J2063" i="11"/>
  <c r="J2064" i="11"/>
  <c r="J2065" i="11"/>
  <c r="J2066" i="11"/>
  <c r="J2067" i="11"/>
  <c r="J2068" i="11"/>
  <c r="J2069" i="11"/>
  <c r="J2070" i="11"/>
  <c r="J2071" i="11"/>
  <c r="J2072" i="11"/>
  <c r="J2073" i="11"/>
  <c r="J2074" i="11"/>
  <c r="J2075" i="11"/>
  <c r="J2076" i="11"/>
  <c r="J2077" i="11"/>
  <c r="J2078" i="11"/>
  <c r="J2079" i="11"/>
  <c r="J2080" i="11"/>
  <c r="J2081" i="11"/>
  <c r="J2082" i="11"/>
  <c r="J2083" i="11"/>
  <c r="J2084" i="11"/>
  <c r="J2085" i="11"/>
  <c r="J2086" i="11"/>
  <c r="J2087" i="11"/>
  <c r="J2088" i="11"/>
  <c r="J2089" i="11"/>
  <c r="J2090" i="11"/>
  <c r="J2091" i="11"/>
  <c r="J2092" i="11"/>
  <c r="J2093" i="11"/>
  <c r="J2094" i="11"/>
  <c r="J2095" i="11"/>
  <c r="J2096" i="11"/>
  <c r="J2097" i="11"/>
  <c r="J2098" i="11"/>
  <c r="J2099" i="11"/>
  <c r="J2100" i="11"/>
  <c r="J2101" i="11"/>
  <c r="J2102" i="11"/>
  <c r="J2103" i="11"/>
  <c r="J2104" i="11"/>
  <c r="J2105" i="11"/>
  <c r="J2106" i="11"/>
  <c r="J2107" i="11"/>
  <c r="J2108" i="11"/>
  <c r="J2109" i="11"/>
  <c r="J2110" i="11"/>
  <c r="J2111" i="11"/>
  <c r="J2112" i="11"/>
  <c r="J2113" i="11"/>
  <c r="J2114" i="11"/>
  <c r="J2115" i="11"/>
  <c r="J2116" i="11"/>
  <c r="J2117" i="11"/>
  <c r="J2118" i="11"/>
  <c r="J2119" i="11"/>
  <c r="J2120" i="11"/>
  <c r="J2121" i="11"/>
  <c r="J2122" i="11"/>
  <c r="J2123" i="11"/>
  <c r="J2124" i="11"/>
  <c r="J2125" i="11"/>
  <c r="J2126" i="11"/>
  <c r="J2127" i="11"/>
  <c r="J2128" i="11"/>
  <c r="J2129" i="11"/>
  <c r="J2130" i="11"/>
  <c r="J2131" i="11"/>
  <c r="J2132" i="11"/>
  <c r="J2133" i="11"/>
  <c r="J2134" i="11"/>
  <c r="J2135" i="11"/>
  <c r="J2136" i="11"/>
  <c r="J2137" i="11"/>
  <c r="J2138" i="11"/>
  <c r="J2139" i="11"/>
  <c r="J2140" i="11"/>
  <c r="J2141" i="11"/>
  <c r="J2142" i="11"/>
  <c r="J2143" i="11"/>
  <c r="J2144" i="11"/>
  <c r="J2145" i="11"/>
  <c r="J2146" i="11"/>
  <c r="J2147" i="11"/>
  <c r="J2148" i="11"/>
  <c r="J2149" i="11"/>
  <c r="J2150" i="11"/>
  <c r="J2151" i="11"/>
  <c r="J2152" i="11"/>
  <c r="J2153" i="11"/>
  <c r="J2154" i="11"/>
  <c r="J2155" i="11"/>
  <c r="J2156" i="11"/>
  <c r="J2157" i="11"/>
  <c r="J2158" i="11"/>
  <c r="J2159" i="11"/>
  <c r="J2160" i="11"/>
  <c r="J2161" i="11"/>
  <c r="J2162" i="11"/>
  <c r="J2163" i="11"/>
  <c r="J2164" i="11"/>
  <c r="J2165" i="11"/>
  <c r="J2166" i="11"/>
  <c r="J2167" i="11"/>
  <c r="J2168" i="11"/>
  <c r="J2169" i="11"/>
  <c r="J2170" i="11"/>
  <c r="J2171" i="11"/>
  <c r="J2172" i="11"/>
  <c r="J2173" i="11"/>
  <c r="J2174" i="11"/>
  <c r="J2175" i="11"/>
  <c r="J2176" i="11"/>
  <c r="J2177" i="11"/>
  <c r="J2178" i="11"/>
  <c r="J2179" i="11"/>
  <c r="J2180" i="11"/>
  <c r="J2181" i="11"/>
  <c r="J2182" i="11"/>
  <c r="J2183" i="11"/>
  <c r="J2184" i="11"/>
  <c r="J2185" i="11"/>
  <c r="J2186" i="11"/>
  <c r="J2187" i="11"/>
  <c r="J2188" i="11"/>
  <c r="J2189" i="11"/>
  <c r="J2190" i="11"/>
  <c r="J2191" i="11"/>
  <c r="J2192" i="11"/>
  <c r="J2193" i="11"/>
  <c r="J2194" i="11"/>
  <c r="J2195" i="11"/>
  <c r="J2196" i="11"/>
  <c r="J2197" i="11"/>
  <c r="J2198" i="11"/>
  <c r="J2199" i="11"/>
  <c r="J2200" i="11"/>
  <c r="J2201" i="11"/>
  <c r="J2202" i="11"/>
  <c r="J2203" i="11"/>
  <c r="J2204" i="11"/>
  <c r="J2205" i="11"/>
  <c r="J2206" i="11"/>
  <c r="J2207" i="11"/>
  <c r="J2208" i="11"/>
  <c r="J2209" i="11"/>
  <c r="J2210" i="11"/>
  <c r="J2211" i="11"/>
  <c r="J2212" i="11"/>
  <c r="J2213" i="11"/>
  <c r="J2214" i="11"/>
  <c r="J2215" i="11"/>
  <c r="J2216" i="11"/>
  <c r="J2217" i="11"/>
  <c r="J2218" i="11"/>
  <c r="J2219" i="11"/>
  <c r="J2220" i="11"/>
  <c r="J2221" i="11"/>
  <c r="J2222" i="11"/>
  <c r="J2223" i="11"/>
  <c r="J2224" i="11"/>
  <c r="J2225" i="11"/>
  <c r="J2226" i="11"/>
  <c r="J2227" i="11"/>
  <c r="J2228" i="11"/>
  <c r="J2229" i="11"/>
  <c r="J2230" i="11"/>
  <c r="J2231" i="11"/>
  <c r="J2232" i="11"/>
  <c r="J2233" i="11"/>
  <c r="J2234" i="11"/>
  <c r="J2235" i="11"/>
  <c r="J2236" i="11"/>
  <c r="J2237" i="11"/>
  <c r="J2238" i="11"/>
  <c r="J2239" i="11"/>
  <c r="J2240" i="11"/>
  <c r="J2241" i="11"/>
  <c r="J2242" i="11"/>
  <c r="J2243" i="11"/>
  <c r="J2244" i="11"/>
  <c r="J2245" i="11"/>
  <c r="J2246" i="11"/>
  <c r="J2247" i="11"/>
  <c r="J2248" i="11"/>
  <c r="J2249" i="11"/>
  <c r="J2250" i="11"/>
  <c r="J2251" i="11"/>
  <c r="J2252" i="11"/>
  <c r="J2253" i="11"/>
  <c r="J2254" i="11"/>
  <c r="J2255" i="11"/>
  <c r="J2256" i="11"/>
  <c r="J2257" i="11"/>
  <c r="J2258" i="11"/>
  <c r="J2259" i="11"/>
  <c r="J2260" i="11"/>
  <c r="J2261" i="11"/>
  <c r="J2262" i="11"/>
  <c r="J2263" i="11"/>
  <c r="J2264" i="11"/>
  <c r="J2265" i="11"/>
  <c r="J2266" i="11"/>
  <c r="J2267" i="11"/>
  <c r="J2268" i="11"/>
  <c r="J2269" i="11"/>
  <c r="J2270" i="11"/>
  <c r="J2271" i="11"/>
  <c r="J2272" i="11"/>
  <c r="J2273" i="11"/>
  <c r="J2274" i="11"/>
  <c r="J2275" i="11"/>
  <c r="J2276" i="11"/>
  <c r="J2277" i="11"/>
  <c r="J2278" i="11"/>
  <c r="J2279" i="11"/>
  <c r="J2280" i="11"/>
  <c r="J2281" i="11"/>
  <c r="J2282" i="11"/>
  <c r="J2283" i="11"/>
  <c r="J2284" i="11"/>
  <c r="J2285" i="11"/>
  <c r="J2286" i="11"/>
  <c r="J2287" i="11"/>
  <c r="J2288" i="11"/>
  <c r="J2289" i="11"/>
  <c r="J2290" i="11"/>
  <c r="J2291" i="11"/>
  <c r="J2292" i="11"/>
  <c r="J2293" i="11"/>
  <c r="J2294" i="11"/>
  <c r="J2295" i="11"/>
  <c r="J2296" i="11"/>
  <c r="J2297" i="11"/>
  <c r="J2298" i="11"/>
  <c r="J2299" i="11"/>
  <c r="J2300" i="11"/>
  <c r="J2301" i="11"/>
  <c r="J2302" i="11"/>
  <c r="J2303" i="11"/>
  <c r="J2304" i="11"/>
  <c r="J2305" i="11"/>
  <c r="J2306" i="11"/>
  <c r="J2307" i="11"/>
  <c r="J2308" i="11"/>
  <c r="J2309" i="11"/>
  <c r="J2310" i="11"/>
  <c r="J2311" i="11"/>
  <c r="J2312" i="11"/>
  <c r="J2313" i="11"/>
  <c r="J2314" i="11"/>
  <c r="J2315" i="11"/>
  <c r="J2316" i="11"/>
  <c r="J2317" i="11"/>
  <c r="J2318" i="11"/>
  <c r="J2319" i="11"/>
  <c r="J2320" i="11"/>
  <c r="J2321" i="11"/>
  <c r="J2322" i="11"/>
  <c r="J2323" i="11"/>
  <c r="J2324" i="11"/>
  <c r="J2325" i="11"/>
  <c r="J2326" i="11"/>
  <c r="J2327" i="11"/>
  <c r="J2328" i="11"/>
  <c r="J2329" i="11"/>
  <c r="J2330" i="11"/>
  <c r="J2331" i="11"/>
  <c r="J2332" i="11"/>
  <c r="J2333" i="11"/>
  <c r="J2334" i="11"/>
  <c r="J2335" i="11"/>
  <c r="J2336" i="11"/>
  <c r="J2337" i="11"/>
  <c r="J2338" i="11"/>
  <c r="J2339" i="11"/>
  <c r="J2340" i="11"/>
  <c r="J2341" i="11"/>
  <c r="J2342" i="11"/>
  <c r="J2343" i="11"/>
  <c r="J2344" i="11"/>
  <c r="J2345" i="11"/>
  <c r="J2346" i="11"/>
  <c r="J2347" i="11"/>
  <c r="J2348" i="11"/>
  <c r="J2349" i="11"/>
  <c r="J2350" i="11"/>
  <c r="J2351" i="11"/>
  <c r="J2352" i="11"/>
  <c r="J2353" i="11"/>
  <c r="J2354" i="11"/>
  <c r="J2355" i="11"/>
  <c r="J2356" i="11"/>
  <c r="J2357" i="11"/>
  <c r="J2358" i="11"/>
  <c r="J2359" i="11"/>
  <c r="J2360" i="11"/>
  <c r="J2361" i="11"/>
  <c r="J2362" i="11"/>
  <c r="J2363" i="11"/>
  <c r="J2364" i="11"/>
  <c r="J2365" i="11"/>
  <c r="J2366" i="11"/>
  <c r="J2367" i="11"/>
  <c r="J2368" i="11"/>
  <c r="J2369" i="11"/>
  <c r="J2370" i="11"/>
  <c r="J2371" i="11"/>
  <c r="J2372" i="11"/>
  <c r="J2373" i="11"/>
  <c r="J2374" i="11"/>
  <c r="J2375" i="11"/>
  <c r="J2376" i="11"/>
  <c r="J2377" i="11"/>
  <c r="J2378" i="11"/>
  <c r="J2379" i="11"/>
  <c r="J2380" i="11"/>
  <c r="J2381" i="11"/>
  <c r="J2382" i="11"/>
  <c r="J2383" i="11"/>
  <c r="J2384" i="11"/>
  <c r="J2385" i="11"/>
  <c r="J2386" i="11"/>
  <c r="J2387" i="11"/>
  <c r="J2388" i="11"/>
  <c r="J2389" i="11"/>
  <c r="J2390" i="11"/>
  <c r="J2391" i="11"/>
  <c r="J2392" i="11"/>
  <c r="J2393" i="11"/>
  <c r="J2394" i="11"/>
  <c r="J2395" i="11"/>
  <c r="J2396" i="11"/>
  <c r="J2397" i="11"/>
  <c r="J2398" i="11"/>
  <c r="J2399" i="11"/>
  <c r="J2400" i="11"/>
  <c r="J2401" i="11"/>
  <c r="J2402" i="11"/>
  <c r="J2403" i="11"/>
  <c r="J2404" i="11"/>
  <c r="J2405" i="11"/>
  <c r="J2406" i="11"/>
  <c r="J2407" i="11"/>
  <c r="J2408" i="11"/>
  <c r="J2409" i="11"/>
  <c r="J2410" i="11"/>
  <c r="J2411" i="11"/>
  <c r="J2412" i="11"/>
  <c r="J2413" i="11"/>
  <c r="J2414" i="11"/>
  <c r="J2415" i="11"/>
  <c r="J2416" i="11"/>
  <c r="J2417" i="11"/>
  <c r="J2418" i="11"/>
  <c r="J2419" i="11"/>
  <c r="J2420" i="11"/>
  <c r="J2421" i="11"/>
  <c r="J2422" i="11"/>
  <c r="J2423" i="11"/>
  <c r="J2424" i="11"/>
  <c r="J2425" i="11"/>
  <c r="J2426" i="11"/>
  <c r="J2427" i="11"/>
  <c r="J2428" i="11"/>
  <c r="J2429" i="11"/>
  <c r="J2430" i="11"/>
  <c r="J2431" i="11"/>
  <c r="J2432" i="11"/>
  <c r="J2433" i="11"/>
  <c r="J2434" i="11"/>
  <c r="J2435" i="11"/>
  <c r="J2436" i="11"/>
  <c r="J2437" i="11"/>
  <c r="J2438" i="11"/>
  <c r="J2439" i="11"/>
  <c r="J2440" i="11"/>
  <c r="J2441" i="11"/>
  <c r="J2442" i="11"/>
  <c r="J2443" i="11"/>
  <c r="J2444" i="11"/>
  <c r="J2445" i="11"/>
  <c r="J2446" i="11"/>
  <c r="J2447" i="11"/>
  <c r="J2448" i="11"/>
  <c r="J2449" i="11"/>
  <c r="J2450" i="11"/>
  <c r="J2451" i="11"/>
  <c r="J2452" i="11"/>
  <c r="J2453" i="11"/>
  <c r="J2454" i="11"/>
  <c r="J2455" i="11"/>
  <c r="J2456" i="11"/>
  <c r="J2457" i="11"/>
  <c r="J2458" i="11"/>
  <c r="J2459" i="11"/>
  <c r="J2460" i="11"/>
  <c r="J2461" i="11"/>
  <c r="J2462" i="11"/>
  <c r="J2463" i="11"/>
  <c r="J2464" i="11"/>
  <c r="J2465" i="11"/>
  <c r="J2466" i="11"/>
  <c r="J2467" i="11"/>
  <c r="J2468" i="11"/>
  <c r="J2469" i="11"/>
  <c r="J2470" i="11"/>
  <c r="J2471" i="11"/>
  <c r="J2472" i="11"/>
  <c r="J2473" i="11"/>
  <c r="J2474" i="11"/>
  <c r="J2475" i="11"/>
  <c r="J2476" i="11"/>
  <c r="J2477" i="11"/>
  <c r="J2478" i="11"/>
  <c r="J2479" i="11"/>
  <c r="J2480" i="11"/>
  <c r="J2481" i="11"/>
  <c r="J2482" i="11"/>
  <c r="J2483" i="11"/>
  <c r="J2484" i="11"/>
  <c r="J2485" i="11"/>
  <c r="J2486" i="11"/>
  <c r="J2487" i="11"/>
  <c r="J2488" i="11"/>
  <c r="J2489" i="11"/>
  <c r="J2490" i="11"/>
  <c r="J2491" i="11"/>
  <c r="J2492" i="11"/>
  <c r="J2493" i="11"/>
  <c r="J2494" i="11"/>
  <c r="J2495" i="11"/>
  <c r="J2496" i="11"/>
  <c r="J2497" i="11"/>
  <c r="J2498" i="11"/>
  <c r="J2499" i="11"/>
  <c r="J2500" i="11"/>
  <c r="J2501" i="11"/>
  <c r="J2502" i="11"/>
  <c r="J2503" i="11"/>
  <c r="J2504" i="11"/>
  <c r="J2505" i="11"/>
  <c r="J2506" i="11"/>
  <c r="J2507" i="11"/>
  <c r="J2508" i="11"/>
  <c r="J2509" i="11"/>
  <c r="J2510" i="11"/>
  <c r="J2511" i="11"/>
  <c r="J2512" i="11"/>
  <c r="J2513" i="11"/>
  <c r="J2514" i="11"/>
  <c r="J2515" i="11"/>
  <c r="J2516" i="11"/>
  <c r="J2517" i="11"/>
  <c r="J2518" i="11"/>
  <c r="J2519" i="11"/>
  <c r="J2520" i="11"/>
  <c r="J2521" i="11"/>
  <c r="J2522" i="11"/>
  <c r="J2523" i="11"/>
  <c r="J2524" i="11"/>
  <c r="J2525" i="11"/>
  <c r="J2526" i="11"/>
  <c r="J2527" i="11"/>
  <c r="J2528" i="11"/>
  <c r="J2529" i="11"/>
  <c r="J2530" i="11"/>
  <c r="J2531" i="11"/>
  <c r="J2532" i="11"/>
  <c r="J2533" i="11"/>
  <c r="J2534" i="11"/>
  <c r="J2535" i="11"/>
  <c r="J2536" i="11"/>
  <c r="J2537" i="11"/>
  <c r="J2538" i="11"/>
  <c r="J2539" i="11"/>
  <c r="J2540" i="11"/>
  <c r="J2541" i="11"/>
  <c r="J2542" i="11"/>
  <c r="J2543" i="11"/>
  <c r="J2544" i="11"/>
  <c r="J2545" i="11"/>
  <c r="J2546" i="11"/>
  <c r="J2547" i="11"/>
  <c r="J2548" i="11"/>
  <c r="J2549" i="11"/>
  <c r="J2550" i="11"/>
  <c r="J2551" i="11"/>
  <c r="J2552" i="11"/>
  <c r="J2553" i="11"/>
  <c r="D3" i="11"/>
  <c r="F3" i="11"/>
  <c r="D4" i="11"/>
  <c r="F4" i="11"/>
  <c r="D5" i="11"/>
  <c r="F5" i="11"/>
  <c r="D6" i="11"/>
  <c r="F6" i="11"/>
  <c r="D7" i="11"/>
  <c r="F7" i="11"/>
  <c r="D8" i="11"/>
  <c r="F8" i="11"/>
  <c r="D9" i="11"/>
  <c r="F9" i="11"/>
  <c r="D10" i="11"/>
  <c r="F10" i="11"/>
  <c r="D11" i="11"/>
  <c r="F11" i="11"/>
  <c r="D12" i="11"/>
  <c r="F12" i="11"/>
  <c r="D13" i="11"/>
  <c r="F13" i="11"/>
  <c r="D14" i="11"/>
  <c r="F14" i="11"/>
  <c r="D15" i="11"/>
  <c r="F15" i="11"/>
  <c r="D16" i="11"/>
  <c r="F16" i="11"/>
  <c r="D17" i="11"/>
  <c r="F17" i="11"/>
  <c r="D18" i="11"/>
  <c r="F18" i="11"/>
  <c r="D19" i="11"/>
  <c r="F19" i="11"/>
  <c r="D20" i="11"/>
  <c r="F20" i="11"/>
  <c r="D21" i="11"/>
  <c r="F21" i="11"/>
  <c r="D22" i="11"/>
  <c r="F22" i="11"/>
  <c r="D23" i="11"/>
  <c r="F23" i="11"/>
  <c r="D24" i="11"/>
  <c r="F24" i="11"/>
  <c r="D25" i="11"/>
  <c r="F25" i="11"/>
  <c r="D26" i="11"/>
  <c r="F26" i="11"/>
  <c r="D27" i="11"/>
  <c r="F27" i="11"/>
  <c r="D28" i="11"/>
  <c r="F28" i="11"/>
  <c r="D29" i="11"/>
  <c r="F29" i="11"/>
  <c r="D30" i="11"/>
  <c r="F30" i="11"/>
  <c r="D31" i="11"/>
  <c r="F31" i="11"/>
  <c r="D32" i="11"/>
  <c r="F32" i="11"/>
  <c r="D33" i="11"/>
  <c r="F33" i="11"/>
  <c r="D34" i="11"/>
  <c r="F34" i="11"/>
  <c r="D35" i="11"/>
  <c r="F35" i="11"/>
  <c r="D36" i="11"/>
  <c r="F36" i="11"/>
  <c r="D37" i="11"/>
  <c r="F37" i="11"/>
  <c r="D38" i="11"/>
  <c r="F38" i="11"/>
  <c r="D39" i="11"/>
  <c r="F39" i="11"/>
  <c r="D40" i="11"/>
  <c r="F40" i="11"/>
  <c r="D41" i="11"/>
  <c r="F41" i="11"/>
  <c r="D42" i="11"/>
  <c r="F42" i="11"/>
  <c r="D43" i="11"/>
  <c r="F43" i="11"/>
  <c r="D44" i="11"/>
  <c r="F44" i="11"/>
  <c r="D45" i="11"/>
  <c r="F45" i="11"/>
  <c r="D46" i="11"/>
  <c r="F46" i="11"/>
  <c r="D47" i="11"/>
  <c r="F47" i="11"/>
  <c r="D48" i="11"/>
  <c r="F48" i="11"/>
  <c r="D49" i="11"/>
  <c r="F49" i="11"/>
  <c r="D50" i="11"/>
  <c r="F50" i="11"/>
  <c r="D51" i="11"/>
  <c r="F51" i="11"/>
  <c r="D52" i="11"/>
  <c r="F52" i="11"/>
  <c r="D53" i="11"/>
  <c r="F53" i="11"/>
  <c r="D54" i="11"/>
  <c r="F54" i="11"/>
  <c r="D55" i="11"/>
  <c r="F55" i="11"/>
  <c r="D56" i="11"/>
  <c r="F56" i="11"/>
  <c r="D57" i="11"/>
  <c r="F57" i="11"/>
  <c r="D58" i="11"/>
  <c r="F58" i="11"/>
  <c r="D59" i="11"/>
  <c r="F59" i="11"/>
  <c r="D60" i="11"/>
  <c r="F60" i="11"/>
  <c r="D61" i="11"/>
  <c r="F61" i="11"/>
  <c r="D62" i="11"/>
  <c r="F62" i="11"/>
  <c r="D63" i="11"/>
  <c r="F63" i="11"/>
  <c r="D64" i="11"/>
  <c r="F64" i="11"/>
  <c r="D65" i="11"/>
  <c r="F65" i="11"/>
  <c r="D66" i="11"/>
  <c r="F66" i="11"/>
  <c r="D67" i="11"/>
  <c r="F67" i="11"/>
  <c r="D68" i="11"/>
  <c r="F68" i="11"/>
  <c r="D69" i="11"/>
  <c r="F69" i="11"/>
  <c r="D70" i="11"/>
  <c r="F70" i="11"/>
  <c r="D71" i="11"/>
  <c r="F71" i="11"/>
  <c r="D72" i="11"/>
  <c r="F72" i="11"/>
  <c r="D73" i="11"/>
  <c r="F73" i="11"/>
  <c r="D74" i="11"/>
  <c r="F74" i="11"/>
  <c r="D75" i="11"/>
  <c r="F75" i="11"/>
  <c r="D76" i="11"/>
  <c r="F76" i="11"/>
  <c r="D77" i="11"/>
  <c r="F77" i="11"/>
  <c r="D78" i="11"/>
  <c r="F78" i="11"/>
  <c r="D79" i="11"/>
  <c r="F79" i="11"/>
  <c r="D80" i="11"/>
  <c r="F80" i="11"/>
  <c r="D81" i="11"/>
  <c r="F81" i="11"/>
  <c r="D82" i="11"/>
  <c r="F82" i="11"/>
  <c r="D83" i="11"/>
  <c r="F83" i="11"/>
  <c r="D84" i="11"/>
  <c r="F84" i="11"/>
  <c r="D85" i="11"/>
  <c r="F85" i="11"/>
  <c r="D86" i="11"/>
  <c r="F86" i="11"/>
  <c r="D87" i="11"/>
  <c r="F87" i="11"/>
  <c r="D88" i="11"/>
  <c r="F88" i="11"/>
  <c r="D89" i="11"/>
  <c r="F89" i="11"/>
  <c r="D90" i="11"/>
  <c r="F90" i="11"/>
  <c r="D91" i="11"/>
  <c r="F91" i="11"/>
  <c r="D92" i="11"/>
  <c r="F92" i="11"/>
  <c r="D93" i="11"/>
  <c r="F93" i="11"/>
  <c r="D94" i="11"/>
  <c r="F94" i="11"/>
  <c r="D95" i="11"/>
  <c r="F95" i="11"/>
  <c r="D96" i="11"/>
  <c r="F96" i="11"/>
  <c r="D97" i="11"/>
  <c r="F97" i="11"/>
  <c r="D98" i="11"/>
  <c r="F98" i="11"/>
  <c r="D99" i="11"/>
  <c r="F99" i="11"/>
  <c r="D100" i="11"/>
  <c r="F100" i="11"/>
  <c r="D101" i="11"/>
  <c r="F101" i="11"/>
  <c r="D102" i="11"/>
  <c r="F102" i="11"/>
  <c r="D103" i="11"/>
  <c r="F103" i="11"/>
  <c r="D104" i="11"/>
  <c r="F104" i="11"/>
  <c r="D105" i="11"/>
  <c r="F105" i="11"/>
  <c r="D106" i="11"/>
  <c r="F106" i="11"/>
  <c r="D107" i="11"/>
  <c r="F107" i="11"/>
  <c r="D108" i="11"/>
  <c r="F108" i="11"/>
  <c r="D109" i="11"/>
  <c r="F109" i="11"/>
  <c r="D110" i="11"/>
  <c r="F110" i="11"/>
  <c r="D111" i="11"/>
  <c r="F111" i="11"/>
  <c r="D112" i="11"/>
  <c r="F112" i="11"/>
  <c r="D113" i="11"/>
  <c r="F113" i="11"/>
  <c r="D114" i="11"/>
  <c r="F114" i="11"/>
  <c r="D115" i="11"/>
  <c r="F115" i="11"/>
  <c r="D116" i="11"/>
  <c r="F116" i="11"/>
  <c r="D117" i="11"/>
  <c r="F117" i="11"/>
  <c r="D118" i="11"/>
  <c r="F118" i="11"/>
  <c r="D119" i="11"/>
  <c r="F119" i="11"/>
  <c r="D120" i="11"/>
  <c r="F120" i="11"/>
  <c r="D121" i="11"/>
  <c r="F121" i="11"/>
  <c r="D122" i="11"/>
  <c r="F122" i="11"/>
  <c r="D123" i="11"/>
  <c r="F123" i="11"/>
  <c r="D124" i="11"/>
  <c r="F124" i="11"/>
  <c r="D125" i="11"/>
  <c r="F125" i="11"/>
  <c r="D126" i="11"/>
  <c r="F126" i="11"/>
  <c r="D127" i="11"/>
  <c r="F127" i="11"/>
  <c r="D128" i="11"/>
  <c r="F128" i="11"/>
  <c r="D129" i="11"/>
  <c r="F129" i="11"/>
  <c r="D130" i="11"/>
  <c r="F130" i="11"/>
  <c r="D131" i="11"/>
  <c r="F131" i="11"/>
  <c r="D132" i="11"/>
  <c r="F132" i="11"/>
  <c r="D133" i="11"/>
  <c r="F133" i="11"/>
  <c r="D134" i="11"/>
  <c r="F134" i="11"/>
  <c r="D135" i="11"/>
  <c r="F135" i="11"/>
  <c r="D136" i="11"/>
  <c r="F136" i="11"/>
  <c r="D137" i="11"/>
  <c r="F137" i="11"/>
  <c r="D138" i="11"/>
  <c r="F138" i="11"/>
  <c r="D139" i="11"/>
  <c r="F139" i="11"/>
  <c r="D140" i="11"/>
  <c r="F140" i="11"/>
  <c r="D141" i="11"/>
  <c r="F141" i="11"/>
  <c r="D142" i="11"/>
  <c r="F142" i="11"/>
  <c r="D143" i="11"/>
  <c r="F143" i="11"/>
  <c r="D144" i="11"/>
  <c r="F144" i="11"/>
  <c r="D145" i="11"/>
  <c r="F145" i="11"/>
  <c r="D146" i="11"/>
  <c r="F146" i="11"/>
  <c r="D147" i="11"/>
  <c r="F147" i="11"/>
  <c r="D148" i="11"/>
  <c r="F148" i="11"/>
  <c r="D149" i="11"/>
  <c r="F149" i="11"/>
  <c r="D150" i="11"/>
  <c r="F150" i="11"/>
  <c r="D151" i="11"/>
  <c r="F151" i="11"/>
  <c r="D152" i="11"/>
  <c r="F152" i="11"/>
  <c r="D153" i="11"/>
  <c r="F153" i="11"/>
  <c r="D154" i="11"/>
  <c r="F154" i="11"/>
  <c r="D155" i="11"/>
  <c r="F155" i="11"/>
  <c r="D156" i="11"/>
  <c r="F156" i="11"/>
  <c r="D157" i="11"/>
  <c r="F157" i="11"/>
  <c r="D158" i="11"/>
  <c r="F158" i="11"/>
  <c r="D159" i="11"/>
  <c r="F159" i="11"/>
  <c r="D160" i="11"/>
  <c r="F160" i="11"/>
  <c r="D161" i="11"/>
  <c r="F161" i="11"/>
  <c r="D162" i="11"/>
  <c r="F162" i="11"/>
  <c r="D163" i="11"/>
  <c r="F163" i="11"/>
  <c r="D164" i="11"/>
  <c r="F164" i="11"/>
  <c r="D165" i="11"/>
  <c r="F165" i="11"/>
  <c r="D166" i="11"/>
  <c r="F166" i="11"/>
  <c r="D167" i="11"/>
  <c r="F167" i="11"/>
  <c r="D168" i="11"/>
  <c r="F168" i="11"/>
  <c r="D169" i="11"/>
  <c r="F169" i="11"/>
  <c r="D170" i="11"/>
  <c r="F170" i="11"/>
  <c r="D171" i="11"/>
  <c r="F171" i="11"/>
  <c r="D172" i="11"/>
  <c r="F172" i="11"/>
  <c r="D173" i="11"/>
  <c r="F173" i="11"/>
  <c r="D174" i="11"/>
  <c r="F174" i="11"/>
  <c r="D175" i="11"/>
  <c r="F175" i="11"/>
  <c r="D176" i="11"/>
  <c r="F176" i="11"/>
  <c r="D177" i="11"/>
  <c r="F177" i="11"/>
  <c r="D178" i="11"/>
  <c r="F178" i="11"/>
  <c r="D179" i="11"/>
  <c r="F179" i="11"/>
  <c r="D180" i="11"/>
  <c r="F180" i="11"/>
  <c r="D181" i="11"/>
  <c r="F181" i="11"/>
  <c r="D182" i="11"/>
  <c r="F182" i="11"/>
  <c r="D183" i="11"/>
  <c r="F183" i="11"/>
  <c r="D184" i="11"/>
  <c r="F184" i="11"/>
  <c r="D185" i="11"/>
  <c r="F185" i="11"/>
  <c r="D186" i="11"/>
  <c r="F186" i="11"/>
  <c r="D187" i="11"/>
  <c r="F187" i="11"/>
  <c r="D188" i="11"/>
  <c r="F188" i="11"/>
  <c r="D189" i="11"/>
  <c r="F189" i="11"/>
  <c r="D190" i="11"/>
  <c r="F190" i="11"/>
  <c r="D191" i="11"/>
  <c r="F191" i="11"/>
  <c r="D192" i="11"/>
  <c r="F192" i="11"/>
  <c r="D193" i="11"/>
  <c r="F193" i="11"/>
  <c r="D194" i="11"/>
  <c r="F194" i="11"/>
  <c r="D195" i="11"/>
  <c r="F195" i="11"/>
  <c r="D196" i="11"/>
  <c r="F196" i="11"/>
  <c r="D197" i="11"/>
  <c r="F197" i="11"/>
  <c r="D198" i="11"/>
  <c r="F198" i="11"/>
  <c r="D199" i="11"/>
  <c r="F199" i="11"/>
  <c r="D200" i="11"/>
  <c r="F200" i="11"/>
  <c r="D201" i="11"/>
  <c r="F201" i="11"/>
  <c r="D202" i="11"/>
  <c r="F202" i="11"/>
  <c r="D203" i="11"/>
  <c r="F203" i="11"/>
  <c r="D204" i="11"/>
  <c r="F204" i="11"/>
  <c r="D205" i="11"/>
  <c r="F205" i="11"/>
  <c r="D206" i="11"/>
  <c r="F206" i="11"/>
  <c r="D207" i="11"/>
  <c r="F207" i="11"/>
  <c r="D208" i="11"/>
  <c r="F208" i="11"/>
  <c r="D209" i="11"/>
  <c r="F209" i="11"/>
  <c r="D210" i="11"/>
  <c r="F210" i="11"/>
  <c r="D211" i="11"/>
  <c r="F211" i="11"/>
  <c r="D212" i="11"/>
  <c r="F212" i="11"/>
  <c r="D213" i="11"/>
  <c r="F213" i="11"/>
  <c r="D214" i="11"/>
  <c r="F214" i="11"/>
  <c r="D215" i="11"/>
  <c r="F215" i="11"/>
  <c r="D216" i="11"/>
  <c r="F216" i="11"/>
  <c r="D217" i="11"/>
  <c r="F217" i="11"/>
  <c r="D218" i="11"/>
  <c r="F218" i="11"/>
  <c r="D219" i="11"/>
  <c r="F219" i="11"/>
  <c r="D220" i="11"/>
  <c r="F220" i="11"/>
  <c r="D221" i="11"/>
  <c r="F221" i="11"/>
  <c r="D222" i="11"/>
  <c r="F222" i="11"/>
  <c r="D223" i="11"/>
  <c r="F223" i="11"/>
  <c r="D224" i="11"/>
  <c r="F224" i="11"/>
  <c r="D225" i="11"/>
  <c r="F225" i="11"/>
  <c r="D226" i="11"/>
  <c r="F226" i="11"/>
  <c r="D227" i="11"/>
  <c r="F227" i="11"/>
  <c r="D228" i="11"/>
  <c r="F228" i="11"/>
  <c r="D229" i="11"/>
  <c r="F229" i="11"/>
  <c r="D230" i="11"/>
  <c r="F230" i="11"/>
  <c r="D231" i="11"/>
  <c r="F231" i="11"/>
  <c r="D232" i="11"/>
  <c r="F232" i="11"/>
  <c r="D233" i="11"/>
  <c r="F233" i="11"/>
  <c r="D234" i="11"/>
  <c r="F234" i="11"/>
  <c r="D235" i="11"/>
  <c r="F235" i="11"/>
  <c r="D236" i="11"/>
  <c r="F236" i="11"/>
  <c r="D237" i="11"/>
  <c r="F237" i="11"/>
  <c r="D238" i="11"/>
  <c r="F238" i="11"/>
  <c r="D239" i="11"/>
  <c r="F239" i="11"/>
  <c r="D240" i="11"/>
  <c r="F240" i="11"/>
  <c r="D241" i="11"/>
  <c r="F241" i="11"/>
  <c r="D242" i="11"/>
  <c r="F242" i="11"/>
  <c r="D243" i="11"/>
  <c r="F243" i="11"/>
  <c r="D244" i="11"/>
  <c r="F244" i="11"/>
  <c r="D245" i="11"/>
  <c r="F245" i="11"/>
  <c r="D246" i="11"/>
  <c r="F246" i="11"/>
  <c r="D247" i="11"/>
  <c r="F247" i="11"/>
  <c r="D248" i="11"/>
  <c r="F248" i="11"/>
  <c r="D249" i="11"/>
  <c r="F249" i="11"/>
  <c r="D250" i="11"/>
  <c r="F250" i="11"/>
  <c r="D251" i="11"/>
  <c r="F251" i="11"/>
  <c r="D252" i="11"/>
  <c r="F252" i="11"/>
  <c r="D253" i="11"/>
  <c r="F253" i="11"/>
  <c r="D254" i="11"/>
  <c r="F254" i="11"/>
  <c r="D255" i="11"/>
  <c r="F255" i="11"/>
  <c r="D256" i="11"/>
  <c r="F256" i="11"/>
  <c r="D257" i="11"/>
  <c r="F257" i="11"/>
  <c r="D258" i="11"/>
  <c r="F258" i="11"/>
  <c r="D259" i="11"/>
  <c r="F259" i="11"/>
  <c r="D260" i="11"/>
  <c r="F260" i="11"/>
  <c r="D261" i="11"/>
  <c r="F261" i="11"/>
  <c r="D262" i="11"/>
  <c r="F262" i="11"/>
  <c r="D263" i="11"/>
  <c r="F263" i="11"/>
  <c r="D264" i="11"/>
  <c r="F264" i="11"/>
  <c r="D265" i="11"/>
  <c r="F265" i="11"/>
  <c r="D266" i="11"/>
  <c r="F266" i="11"/>
  <c r="D267" i="11"/>
  <c r="F267" i="11"/>
  <c r="D268" i="11"/>
  <c r="F268" i="11"/>
  <c r="D269" i="11"/>
  <c r="F269" i="11"/>
  <c r="D270" i="11"/>
  <c r="F270" i="11"/>
  <c r="D271" i="11"/>
  <c r="F271" i="11"/>
  <c r="D272" i="11"/>
  <c r="F272" i="11"/>
  <c r="D273" i="11"/>
  <c r="F273" i="11"/>
  <c r="D274" i="11"/>
  <c r="F274" i="11"/>
  <c r="D275" i="11"/>
  <c r="F275" i="11"/>
  <c r="D276" i="11"/>
  <c r="F276" i="11"/>
  <c r="D277" i="11"/>
  <c r="F277" i="11"/>
  <c r="D278" i="11"/>
  <c r="F278" i="11"/>
  <c r="D279" i="11"/>
  <c r="F279" i="11"/>
  <c r="D280" i="11"/>
  <c r="F280" i="11"/>
  <c r="D281" i="11"/>
  <c r="F281" i="11"/>
  <c r="D282" i="11"/>
  <c r="F282" i="11"/>
  <c r="D283" i="11"/>
  <c r="F283" i="11"/>
  <c r="D284" i="11"/>
  <c r="F284" i="11"/>
  <c r="D285" i="11"/>
  <c r="F285" i="11"/>
  <c r="D286" i="11"/>
  <c r="F286" i="11"/>
  <c r="D287" i="11"/>
  <c r="F287" i="11"/>
  <c r="D288" i="11"/>
  <c r="F288" i="11"/>
  <c r="D289" i="11"/>
  <c r="F289" i="11"/>
  <c r="D290" i="11"/>
  <c r="F290" i="11"/>
  <c r="D291" i="11"/>
  <c r="F291" i="11"/>
  <c r="D292" i="11"/>
  <c r="F292" i="11"/>
  <c r="D293" i="11"/>
  <c r="F293" i="11"/>
  <c r="D294" i="11"/>
  <c r="F294" i="11"/>
  <c r="D295" i="11"/>
  <c r="F295" i="11"/>
  <c r="D296" i="11"/>
  <c r="F296" i="11"/>
  <c r="D297" i="11"/>
  <c r="F297" i="11"/>
  <c r="D298" i="11"/>
  <c r="F298" i="11"/>
  <c r="D299" i="11"/>
  <c r="F299" i="11"/>
  <c r="D300" i="11"/>
  <c r="F300" i="11"/>
  <c r="D301" i="11"/>
  <c r="F301" i="11"/>
  <c r="D302" i="11"/>
  <c r="F302" i="11"/>
  <c r="D303" i="11"/>
  <c r="F303" i="11"/>
  <c r="D304" i="11"/>
  <c r="F304" i="11"/>
  <c r="D305" i="11"/>
  <c r="F305" i="11"/>
  <c r="D306" i="11"/>
  <c r="F306" i="11"/>
  <c r="D307" i="11"/>
  <c r="F307" i="11"/>
  <c r="D308" i="11"/>
  <c r="F308" i="11"/>
  <c r="D309" i="11"/>
  <c r="F309" i="11"/>
  <c r="D310" i="11"/>
  <c r="F310" i="11"/>
  <c r="D311" i="11"/>
  <c r="F311" i="11"/>
  <c r="D312" i="11"/>
  <c r="F312" i="11"/>
  <c r="D313" i="11"/>
  <c r="F313" i="11"/>
  <c r="D314" i="11"/>
  <c r="F314" i="11"/>
  <c r="D315" i="11"/>
  <c r="F315" i="11"/>
  <c r="D316" i="11"/>
  <c r="F316" i="11"/>
  <c r="D317" i="11"/>
  <c r="F317" i="11"/>
  <c r="D318" i="11"/>
  <c r="F318" i="11"/>
  <c r="D319" i="11"/>
  <c r="F319" i="11"/>
  <c r="D320" i="11"/>
  <c r="F320" i="11"/>
  <c r="D321" i="11"/>
  <c r="F321" i="11"/>
  <c r="D322" i="11"/>
  <c r="F322" i="11"/>
  <c r="D323" i="11"/>
  <c r="F323" i="11"/>
  <c r="D324" i="11"/>
  <c r="F324" i="11"/>
  <c r="D325" i="11"/>
  <c r="F325" i="11"/>
  <c r="D326" i="11"/>
  <c r="F326" i="11"/>
  <c r="D327" i="11"/>
  <c r="F327" i="11"/>
  <c r="D328" i="11"/>
  <c r="F328" i="11"/>
  <c r="D329" i="11"/>
  <c r="F329" i="11"/>
  <c r="D330" i="11"/>
  <c r="F330" i="11"/>
  <c r="D331" i="11"/>
  <c r="F331" i="11"/>
  <c r="D332" i="11"/>
  <c r="F332" i="11"/>
  <c r="D333" i="11"/>
  <c r="F333" i="11"/>
  <c r="D334" i="11"/>
  <c r="F334" i="11"/>
  <c r="D335" i="11"/>
  <c r="F335" i="11"/>
  <c r="D336" i="11"/>
  <c r="F336" i="11"/>
  <c r="D337" i="11"/>
  <c r="F337" i="11"/>
  <c r="D338" i="11"/>
  <c r="F338" i="11"/>
  <c r="D339" i="11"/>
  <c r="F339" i="11"/>
  <c r="D340" i="11"/>
  <c r="F340" i="11"/>
  <c r="D341" i="11"/>
  <c r="F341" i="11"/>
  <c r="D342" i="11"/>
  <c r="F342" i="11"/>
  <c r="D343" i="11"/>
  <c r="F343" i="11"/>
  <c r="D344" i="11"/>
  <c r="F344" i="11"/>
  <c r="D345" i="11"/>
  <c r="F345" i="11"/>
  <c r="D346" i="11"/>
  <c r="F346" i="11"/>
  <c r="D347" i="11"/>
  <c r="F347" i="11"/>
  <c r="D348" i="11"/>
  <c r="F348" i="11"/>
  <c r="D349" i="11"/>
  <c r="F349" i="11"/>
  <c r="D350" i="11"/>
  <c r="F350" i="11"/>
  <c r="D351" i="11"/>
  <c r="F351" i="11"/>
  <c r="D352" i="11"/>
  <c r="F352" i="11"/>
  <c r="D353" i="11"/>
  <c r="F353" i="11"/>
  <c r="D354" i="11"/>
  <c r="F354" i="11"/>
  <c r="D355" i="11"/>
  <c r="F355" i="11"/>
  <c r="D356" i="11"/>
  <c r="F356" i="11"/>
  <c r="D357" i="11"/>
  <c r="F357" i="11"/>
  <c r="D358" i="11"/>
  <c r="F358" i="11"/>
  <c r="D359" i="11"/>
  <c r="F359" i="11"/>
  <c r="D360" i="11"/>
  <c r="F360" i="11"/>
  <c r="D361" i="11"/>
  <c r="F361" i="11"/>
  <c r="D362" i="11"/>
  <c r="F362" i="11"/>
  <c r="D363" i="11"/>
  <c r="F363" i="11"/>
  <c r="D364" i="11"/>
  <c r="F364" i="11"/>
  <c r="D365" i="11"/>
  <c r="F365" i="11"/>
  <c r="D366" i="11"/>
  <c r="F366" i="11"/>
  <c r="D367" i="11"/>
  <c r="F367" i="11"/>
  <c r="D368" i="11"/>
  <c r="F368" i="11"/>
  <c r="D369" i="11"/>
  <c r="F369" i="11"/>
  <c r="D370" i="11"/>
  <c r="F370" i="11"/>
  <c r="D371" i="11"/>
  <c r="F371" i="11"/>
  <c r="D372" i="11"/>
  <c r="F372" i="11"/>
  <c r="D373" i="11"/>
  <c r="F373" i="11"/>
  <c r="D374" i="11"/>
  <c r="F374" i="11"/>
  <c r="D375" i="11"/>
  <c r="F375" i="11"/>
  <c r="D376" i="11"/>
  <c r="F376" i="11"/>
  <c r="D377" i="11"/>
  <c r="F377" i="11"/>
  <c r="D378" i="11"/>
  <c r="F378" i="11"/>
  <c r="D379" i="11"/>
  <c r="F379" i="11"/>
  <c r="D380" i="11"/>
  <c r="F380" i="11"/>
  <c r="D381" i="11"/>
  <c r="F381" i="11"/>
  <c r="D382" i="11"/>
  <c r="F382" i="11"/>
  <c r="D383" i="11"/>
  <c r="F383" i="11"/>
  <c r="D384" i="11"/>
  <c r="F384" i="11"/>
  <c r="D385" i="11"/>
  <c r="F385" i="11"/>
  <c r="D386" i="11"/>
  <c r="F386" i="11"/>
  <c r="D387" i="11"/>
  <c r="F387" i="11"/>
  <c r="D388" i="11"/>
  <c r="F388" i="11"/>
  <c r="D389" i="11"/>
  <c r="F389" i="11"/>
  <c r="D390" i="11"/>
  <c r="F390" i="11"/>
  <c r="D391" i="11"/>
  <c r="F391" i="11"/>
  <c r="D392" i="11"/>
  <c r="F392" i="11"/>
  <c r="D393" i="11"/>
  <c r="F393" i="11"/>
  <c r="D394" i="11"/>
  <c r="F394" i="11"/>
  <c r="D395" i="11"/>
  <c r="F395" i="11"/>
  <c r="D396" i="11"/>
  <c r="F396" i="11"/>
  <c r="D397" i="11"/>
  <c r="F397" i="11"/>
  <c r="D398" i="11"/>
  <c r="F398" i="11"/>
  <c r="D399" i="11"/>
  <c r="F399" i="11"/>
  <c r="D400" i="11"/>
  <c r="F400" i="11"/>
  <c r="D401" i="11"/>
  <c r="F401" i="11"/>
  <c r="D402" i="11"/>
  <c r="F402" i="11"/>
  <c r="D403" i="11"/>
  <c r="F403" i="11"/>
  <c r="D404" i="11"/>
  <c r="F404" i="11"/>
  <c r="D405" i="11"/>
  <c r="F405" i="11"/>
  <c r="D406" i="11"/>
  <c r="F406" i="11"/>
  <c r="D407" i="11"/>
  <c r="F407" i="11"/>
  <c r="D408" i="11"/>
  <c r="F408" i="11"/>
  <c r="D409" i="11"/>
  <c r="F409" i="11"/>
  <c r="D410" i="11"/>
  <c r="F410" i="11"/>
  <c r="D411" i="11"/>
  <c r="F411" i="11"/>
  <c r="D412" i="11"/>
  <c r="F412" i="11"/>
  <c r="D413" i="11"/>
  <c r="F413" i="11"/>
  <c r="D414" i="11"/>
  <c r="F414" i="11"/>
  <c r="D415" i="11"/>
  <c r="F415" i="11"/>
  <c r="D416" i="11"/>
  <c r="F416" i="11"/>
  <c r="D417" i="11"/>
  <c r="F417" i="11"/>
  <c r="D418" i="11"/>
  <c r="F418" i="11"/>
  <c r="D419" i="11"/>
  <c r="F419" i="11"/>
  <c r="D420" i="11"/>
  <c r="F420" i="11"/>
  <c r="D421" i="11"/>
  <c r="F421" i="11"/>
  <c r="D422" i="11"/>
  <c r="F422" i="11"/>
  <c r="D423" i="11"/>
  <c r="F423" i="11"/>
  <c r="D424" i="11"/>
  <c r="F424" i="11"/>
  <c r="D425" i="11"/>
  <c r="F425" i="11"/>
  <c r="D426" i="11"/>
  <c r="F426" i="11"/>
  <c r="D427" i="11"/>
  <c r="F427" i="11"/>
  <c r="D428" i="11"/>
  <c r="F428" i="11"/>
  <c r="D429" i="11"/>
  <c r="F429" i="11"/>
  <c r="D430" i="11"/>
  <c r="F430" i="11"/>
  <c r="D431" i="11"/>
  <c r="F431" i="11"/>
  <c r="D432" i="11"/>
  <c r="F432" i="11"/>
  <c r="D433" i="11"/>
  <c r="F433" i="11"/>
  <c r="D434" i="11"/>
  <c r="F434" i="11"/>
  <c r="D435" i="11"/>
  <c r="F435" i="11"/>
  <c r="D436" i="11"/>
  <c r="F436" i="11"/>
  <c r="D437" i="11"/>
  <c r="F437" i="11"/>
  <c r="D438" i="11"/>
  <c r="F438" i="11"/>
  <c r="D439" i="11"/>
  <c r="F439" i="11"/>
  <c r="D440" i="11"/>
  <c r="F440" i="11"/>
  <c r="D441" i="11"/>
  <c r="F441" i="11"/>
  <c r="D442" i="11"/>
  <c r="F442" i="11"/>
  <c r="D443" i="11"/>
  <c r="F443" i="11"/>
  <c r="D444" i="11"/>
  <c r="F444" i="11"/>
  <c r="D445" i="11"/>
  <c r="F445" i="11"/>
  <c r="D446" i="11"/>
  <c r="F446" i="11"/>
  <c r="D447" i="11"/>
  <c r="F447" i="11"/>
  <c r="D448" i="11"/>
  <c r="F448" i="11"/>
  <c r="D449" i="11"/>
  <c r="F449" i="11"/>
  <c r="D450" i="11"/>
  <c r="F450" i="11"/>
  <c r="D451" i="11"/>
  <c r="F451" i="11"/>
  <c r="D452" i="11"/>
  <c r="F452" i="11"/>
  <c r="D453" i="11"/>
  <c r="F453" i="11"/>
  <c r="D454" i="11"/>
  <c r="F454" i="11"/>
  <c r="D455" i="11"/>
  <c r="F455" i="11"/>
  <c r="D456" i="11"/>
  <c r="F456" i="11"/>
  <c r="D457" i="11"/>
  <c r="F457" i="11"/>
  <c r="D458" i="11"/>
  <c r="F458" i="11"/>
  <c r="D459" i="11"/>
  <c r="F459" i="11"/>
  <c r="D460" i="11"/>
  <c r="F460" i="11"/>
  <c r="D461" i="11"/>
  <c r="F461" i="11"/>
  <c r="D462" i="11"/>
  <c r="F462" i="11"/>
  <c r="D463" i="11"/>
  <c r="F463" i="11"/>
  <c r="D464" i="11"/>
  <c r="F464" i="11"/>
  <c r="D465" i="11"/>
  <c r="F465" i="11"/>
  <c r="D466" i="11"/>
  <c r="F466" i="11"/>
  <c r="D467" i="11"/>
  <c r="F467" i="11"/>
  <c r="D468" i="11"/>
  <c r="F468" i="11"/>
  <c r="D469" i="11"/>
  <c r="F469" i="11"/>
  <c r="D470" i="11"/>
  <c r="F470" i="11"/>
  <c r="D471" i="11"/>
  <c r="F471" i="11"/>
  <c r="D472" i="11"/>
  <c r="F472" i="11"/>
  <c r="D473" i="11"/>
  <c r="F473" i="11"/>
  <c r="D474" i="11"/>
  <c r="F474" i="11"/>
  <c r="D475" i="11"/>
  <c r="F475" i="11"/>
  <c r="D476" i="11"/>
  <c r="F476" i="11"/>
  <c r="D477" i="11"/>
  <c r="F477" i="11"/>
  <c r="D478" i="11"/>
  <c r="F478" i="11"/>
  <c r="D479" i="11"/>
  <c r="F479" i="11"/>
  <c r="D480" i="11"/>
  <c r="F480" i="11"/>
  <c r="D481" i="11"/>
  <c r="F481" i="11"/>
  <c r="D482" i="11"/>
  <c r="F482" i="11"/>
  <c r="D483" i="11"/>
  <c r="F483" i="11"/>
  <c r="D484" i="11"/>
  <c r="F484" i="11"/>
  <c r="D485" i="11"/>
  <c r="F485" i="11"/>
  <c r="D486" i="11"/>
  <c r="F486" i="11"/>
  <c r="D487" i="11"/>
  <c r="F487" i="11"/>
  <c r="D488" i="11"/>
  <c r="F488" i="11"/>
  <c r="D489" i="11"/>
  <c r="F489" i="11"/>
  <c r="D490" i="11"/>
  <c r="F490" i="11"/>
  <c r="D491" i="11"/>
  <c r="F491" i="11"/>
  <c r="D492" i="11"/>
  <c r="F492" i="11"/>
  <c r="D493" i="11"/>
  <c r="F493" i="11"/>
  <c r="D494" i="11"/>
  <c r="F494" i="11"/>
  <c r="D495" i="11"/>
  <c r="F495" i="11"/>
  <c r="D496" i="11"/>
  <c r="F496" i="11"/>
  <c r="D497" i="11"/>
  <c r="F497" i="11"/>
  <c r="D498" i="11"/>
  <c r="F498" i="11"/>
  <c r="D499" i="11"/>
  <c r="F499" i="11"/>
  <c r="D500" i="11"/>
  <c r="F500" i="11"/>
  <c r="D501" i="11"/>
  <c r="F501" i="11"/>
  <c r="D502" i="11"/>
  <c r="F502" i="11"/>
  <c r="D503" i="11"/>
  <c r="F503" i="11"/>
  <c r="D504" i="11"/>
  <c r="F504" i="11"/>
  <c r="D505" i="11"/>
  <c r="F505" i="11"/>
  <c r="D506" i="11"/>
  <c r="F506" i="11"/>
  <c r="D507" i="11"/>
  <c r="F507" i="11"/>
  <c r="D508" i="11"/>
  <c r="F508" i="11"/>
  <c r="D509" i="11"/>
  <c r="F509" i="11"/>
  <c r="D510" i="11"/>
  <c r="F510" i="11"/>
  <c r="D511" i="11"/>
  <c r="F511" i="11"/>
  <c r="D512" i="11"/>
  <c r="F512" i="11"/>
  <c r="D513" i="11"/>
  <c r="F513" i="11"/>
  <c r="D514" i="11"/>
  <c r="F514" i="11"/>
  <c r="D515" i="11"/>
  <c r="F515" i="11"/>
  <c r="D516" i="11"/>
  <c r="F516" i="11"/>
  <c r="D517" i="11"/>
  <c r="F517" i="11"/>
  <c r="D518" i="11"/>
  <c r="F518" i="11"/>
  <c r="D519" i="11"/>
  <c r="F519" i="11"/>
  <c r="D520" i="11"/>
  <c r="F520" i="11"/>
  <c r="D521" i="11"/>
  <c r="F521" i="11"/>
  <c r="D522" i="11"/>
  <c r="F522" i="11"/>
  <c r="D523" i="11"/>
  <c r="F523" i="11"/>
  <c r="D524" i="11"/>
  <c r="F524" i="11"/>
  <c r="D525" i="11"/>
  <c r="F525" i="11"/>
  <c r="D526" i="11"/>
  <c r="F526" i="11"/>
  <c r="D527" i="11"/>
  <c r="F527" i="11"/>
  <c r="D528" i="11"/>
  <c r="F528" i="11"/>
  <c r="D529" i="11"/>
  <c r="F529" i="11"/>
  <c r="D530" i="11"/>
  <c r="F530" i="11"/>
  <c r="D531" i="11"/>
  <c r="F531" i="11"/>
  <c r="D532" i="11"/>
  <c r="F532" i="11"/>
  <c r="D533" i="11"/>
  <c r="F533" i="11"/>
  <c r="D534" i="11"/>
  <c r="F534" i="11"/>
  <c r="D535" i="11"/>
  <c r="F535" i="11"/>
  <c r="D536" i="11"/>
  <c r="F536" i="11"/>
  <c r="D537" i="11"/>
  <c r="F537" i="11"/>
  <c r="D538" i="11"/>
  <c r="F538" i="11"/>
  <c r="D539" i="11"/>
  <c r="F539" i="11"/>
  <c r="D540" i="11"/>
  <c r="F540" i="11"/>
  <c r="D541" i="11"/>
  <c r="F541" i="11"/>
  <c r="D542" i="11"/>
  <c r="F542" i="11"/>
  <c r="D543" i="11"/>
  <c r="F543" i="11"/>
  <c r="D544" i="11"/>
  <c r="F544" i="11"/>
  <c r="D545" i="11"/>
  <c r="F545" i="11"/>
  <c r="D546" i="11"/>
  <c r="F546" i="11"/>
  <c r="D547" i="11"/>
  <c r="F547" i="11"/>
  <c r="D548" i="11"/>
  <c r="F548" i="11"/>
  <c r="D549" i="11"/>
  <c r="F549" i="11"/>
  <c r="D550" i="11"/>
  <c r="F550" i="11"/>
  <c r="D551" i="11"/>
  <c r="F551" i="11"/>
  <c r="D552" i="11"/>
  <c r="F552" i="11"/>
  <c r="D553" i="11"/>
  <c r="F553" i="11"/>
  <c r="D554" i="11"/>
  <c r="F554" i="11"/>
  <c r="D555" i="11"/>
  <c r="F555" i="11"/>
  <c r="D556" i="11"/>
  <c r="F556" i="11"/>
  <c r="D557" i="11"/>
  <c r="F557" i="11"/>
  <c r="D558" i="11"/>
  <c r="F558" i="11"/>
  <c r="D559" i="11"/>
  <c r="F559" i="11"/>
  <c r="D560" i="11"/>
  <c r="F560" i="11"/>
  <c r="D561" i="11"/>
  <c r="F561" i="11"/>
  <c r="D562" i="11"/>
  <c r="F562" i="11"/>
  <c r="D563" i="11"/>
  <c r="F563" i="11"/>
  <c r="D564" i="11"/>
  <c r="F564" i="11"/>
  <c r="D565" i="11"/>
  <c r="F565" i="11"/>
  <c r="D566" i="11"/>
  <c r="F566" i="11"/>
  <c r="D567" i="11"/>
  <c r="F567" i="11"/>
  <c r="D568" i="11"/>
  <c r="F568" i="11"/>
  <c r="D569" i="11"/>
  <c r="F569" i="11"/>
  <c r="D570" i="11"/>
  <c r="F570" i="11"/>
  <c r="D571" i="11"/>
  <c r="F571" i="11"/>
  <c r="D572" i="11"/>
  <c r="F572" i="11"/>
  <c r="D573" i="11"/>
  <c r="F573" i="11"/>
  <c r="D574" i="11"/>
  <c r="F574" i="11"/>
  <c r="D575" i="11"/>
  <c r="F575" i="11"/>
  <c r="D576" i="11"/>
  <c r="F576" i="11"/>
  <c r="D577" i="11"/>
  <c r="F577" i="11"/>
  <c r="D578" i="11"/>
  <c r="F578" i="11"/>
  <c r="D579" i="11"/>
  <c r="F579" i="11"/>
  <c r="D580" i="11"/>
  <c r="F580" i="11"/>
  <c r="D581" i="11"/>
  <c r="F581" i="11"/>
  <c r="D582" i="11"/>
  <c r="F582" i="11"/>
  <c r="D583" i="11"/>
  <c r="F583" i="11"/>
  <c r="D584" i="11"/>
  <c r="F584" i="11"/>
  <c r="D585" i="11"/>
  <c r="F585" i="11"/>
  <c r="D586" i="11"/>
  <c r="F586" i="11"/>
  <c r="D587" i="11"/>
  <c r="F587" i="11"/>
  <c r="D588" i="11"/>
  <c r="F588" i="11"/>
  <c r="D589" i="11"/>
  <c r="F589" i="11"/>
  <c r="D590" i="11"/>
  <c r="F590" i="11"/>
  <c r="D591" i="11"/>
  <c r="F591" i="11"/>
  <c r="D592" i="11"/>
  <c r="F592" i="11"/>
  <c r="D593" i="11"/>
  <c r="F593" i="11"/>
  <c r="D594" i="11"/>
  <c r="F594" i="11"/>
  <c r="D595" i="11"/>
  <c r="F595" i="11"/>
  <c r="D596" i="11"/>
  <c r="F596" i="11"/>
  <c r="D597" i="11"/>
  <c r="F597" i="11"/>
  <c r="D598" i="11"/>
  <c r="F598" i="11"/>
  <c r="D599" i="11"/>
  <c r="F599" i="11"/>
  <c r="D600" i="11"/>
  <c r="F600" i="11"/>
  <c r="D601" i="11"/>
  <c r="F601" i="11"/>
  <c r="D602" i="11"/>
  <c r="F602" i="11"/>
  <c r="D603" i="11"/>
  <c r="F603" i="11"/>
  <c r="D604" i="11"/>
  <c r="F604" i="11"/>
  <c r="D605" i="11"/>
  <c r="F605" i="11"/>
  <c r="D606" i="11"/>
  <c r="F606" i="11"/>
  <c r="D607" i="11"/>
  <c r="F607" i="11"/>
  <c r="D608" i="11"/>
  <c r="F608" i="11"/>
  <c r="D609" i="11"/>
  <c r="F609" i="11"/>
  <c r="D610" i="11"/>
  <c r="F610" i="11"/>
  <c r="D611" i="11"/>
  <c r="F611" i="11"/>
  <c r="D612" i="11"/>
  <c r="F612" i="11"/>
  <c r="D613" i="11"/>
  <c r="F613" i="11"/>
  <c r="D614" i="11"/>
  <c r="F614" i="11"/>
  <c r="D615" i="11"/>
  <c r="F615" i="11"/>
  <c r="D616" i="11"/>
  <c r="F616" i="11"/>
  <c r="D617" i="11"/>
  <c r="F617" i="11"/>
  <c r="D618" i="11"/>
  <c r="F618" i="11"/>
  <c r="D619" i="11"/>
  <c r="F619" i="11"/>
  <c r="D620" i="11"/>
  <c r="F620" i="11"/>
  <c r="D621" i="11"/>
  <c r="F621" i="11"/>
  <c r="D622" i="11"/>
  <c r="F622" i="11"/>
  <c r="D623" i="11"/>
  <c r="F623" i="11"/>
  <c r="D624" i="11"/>
  <c r="F624" i="11"/>
  <c r="D625" i="11"/>
  <c r="F625" i="11"/>
  <c r="D626" i="11"/>
  <c r="F626" i="11"/>
  <c r="D627" i="11"/>
  <c r="F627" i="11"/>
  <c r="D628" i="11"/>
  <c r="F628" i="11"/>
  <c r="D629" i="11"/>
  <c r="F629" i="11"/>
  <c r="D630" i="11"/>
  <c r="F630" i="11"/>
  <c r="D631" i="11"/>
  <c r="F631" i="11"/>
  <c r="D632" i="11"/>
  <c r="F632" i="11"/>
  <c r="D633" i="11"/>
  <c r="F633" i="11"/>
  <c r="D634" i="11"/>
  <c r="F634" i="11"/>
  <c r="D635" i="11"/>
  <c r="F635" i="11"/>
  <c r="D636" i="11"/>
  <c r="F636" i="11"/>
  <c r="D637" i="11"/>
  <c r="F637" i="11"/>
  <c r="D638" i="11"/>
  <c r="F638" i="11"/>
  <c r="D639" i="11"/>
  <c r="F639" i="11"/>
  <c r="D640" i="11"/>
  <c r="F640" i="11"/>
  <c r="D641" i="11"/>
  <c r="F641" i="11"/>
  <c r="D642" i="11"/>
  <c r="F642" i="11"/>
  <c r="D643" i="11"/>
  <c r="F643" i="11"/>
  <c r="D644" i="11"/>
  <c r="F644" i="11"/>
  <c r="D645" i="11"/>
  <c r="F645" i="11"/>
  <c r="D646" i="11"/>
  <c r="F646" i="11"/>
  <c r="D647" i="11"/>
  <c r="F647" i="11"/>
  <c r="D648" i="11"/>
  <c r="F648" i="11"/>
  <c r="D649" i="11"/>
  <c r="F649" i="11"/>
  <c r="D650" i="11"/>
  <c r="F650" i="11"/>
  <c r="D651" i="11"/>
  <c r="F651" i="11"/>
  <c r="D652" i="11"/>
  <c r="F652" i="11"/>
  <c r="D653" i="11"/>
  <c r="F653" i="11"/>
  <c r="D654" i="11"/>
  <c r="F654" i="11"/>
  <c r="D655" i="11"/>
  <c r="F655" i="11"/>
  <c r="D656" i="11"/>
  <c r="F656" i="11"/>
  <c r="D657" i="11"/>
  <c r="F657" i="11"/>
  <c r="D658" i="11"/>
  <c r="F658" i="11"/>
  <c r="D659" i="11"/>
  <c r="F659" i="11"/>
  <c r="D660" i="11"/>
  <c r="F660" i="11"/>
  <c r="D661" i="11"/>
  <c r="F661" i="11"/>
  <c r="D662" i="11"/>
  <c r="F662" i="11"/>
  <c r="D663" i="11"/>
  <c r="F663" i="11"/>
  <c r="D664" i="11"/>
  <c r="F664" i="11"/>
  <c r="D665" i="11"/>
  <c r="F665" i="11"/>
  <c r="D666" i="11"/>
  <c r="F666" i="11"/>
  <c r="D667" i="11"/>
  <c r="F667" i="11"/>
  <c r="D668" i="11"/>
  <c r="F668" i="11"/>
  <c r="D669" i="11"/>
  <c r="F669" i="11"/>
  <c r="D670" i="11"/>
  <c r="F670" i="11"/>
  <c r="D671" i="11"/>
  <c r="F671" i="11"/>
  <c r="D672" i="11"/>
  <c r="F672" i="11"/>
  <c r="D673" i="11"/>
  <c r="F673" i="11"/>
  <c r="D674" i="11"/>
  <c r="F674" i="11"/>
  <c r="D675" i="11"/>
  <c r="F675" i="11"/>
  <c r="D676" i="11"/>
  <c r="F676" i="11"/>
  <c r="D677" i="11"/>
  <c r="F677" i="11"/>
  <c r="D678" i="11"/>
  <c r="F678" i="11"/>
  <c r="D679" i="11"/>
  <c r="F679" i="11"/>
  <c r="D680" i="11"/>
  <c r="F680" i="11"/>
  <c r="D681" i="11"/>
  <c r="F681" i="11"/>
  <c r="D682" i="11"/>
  <c r="F682" i="11"/>
  <c r="D683" i="11"/>
  <c r="F683" i="11"/>
  <c r="D684" i="11"/>
  <c r="F684" i="11"/>
  <c r="D685" i="11"/>
  <c r="F685" i="11"/>
  <c r="D686" i="11"/>
  <c r="F686" i="11"/>
  <c r="D687" i="11"/>
  <c r="F687" i="11"/>
  <c r="D688" i="11"/>
  <c r="F688" i="11"/>
  <c r="D689" i="11"/>
  <c r="F689" i="11"/>
  <c r="D690" i="11"/>
  <c r="F690" i="11"/>
  <c r="D691" i="11"/>
  <c r="F691" i="11"/>
  <c r="D692" i="11"/>
  <c r="F692" i="11"/>
  <c r="D693" i="11"/>
  <c r="F693" i="11"/>
  <c r="D694" i="11"/>
  <c r="F694" i="11"/>
  <c r="D695" i="11"/>
  <c r="F695" i="11"/>
  <c r="D696" i="11"/>
  <c r="F696" i="11"/>
  <c r="D697" i="11"/>
  <c r="F697" i="11"/>
  <c r="D698" i="11"/>
  <c r="F698" i="11"/>
  <c r="D699" i="11"/>
  <c r="F699" i="11"/>
  <c r="D700" i="11"/>
  <c r="F700" i="11"/>
  <c r="D701" i="11"/>
  <c r="F701" i="11"/>
  <c r="D702" i="11"/>
  <c r="F702" i="11"/>
  <c r="D703" i="11"/>
  <c r="F703" i="11"/>
  <c r="D704" i="11"/>
  <c r="F704" i="11"/>
  <c r="D705" i="11"/>
  <c r="F705" i="11"/>
  <c r="D706" i="11"/>
  <c r="F706" i="11"/>
  <c r="D707" i="11"/>
  <c r="F707" i="11"/>
  <c r="D708" i="11"/>
  <c r="F708" i="11"/>
  <c r="D709" i="11"/>
  <c r="F709" i="11"/>
  <c r="D710" i="11"/>
  <c r="F710" i="11"/>
  <c r="D711" i="11"/>
  <c r="F711" i="11"/>
  <c r="D712" i="11"/>
  <c r="F712" i="11"/>
  <c r="D713" i="11"/>
  <c r="F713" i="11"/>
  <c r="D714" i="11"/>
  <c r="F714" i="11"/>
  <c r="D715" i="11"/>
  <c r="F715" i="11"/>
  <c r="D716" i="11"/>
  <c r="F716" i="11"/>
  <c r="D717" i="11"/>
  <c r="F717" i="11"/>
  <c r="D718" i="11"/>
  <c r="F718" i="11"/>
  <c r="D719" i="11"/>
  <c r="F719" i="11"/>
  <c r="D720" i="11"/>
  <c r="F720" i="11"/>
  <c r="D721" i="11"/>
  <c r="F721" i="11"/>
  <c r="D722" i="11"/>
  <c r="F722" i="11"/>
  <c r="D723" i="11"/>
  <c r="F723" i="11"/>
  <c r="D724" i="11"/>
  <c r="F724" i="11"/>
  <c r="D725" i="11"/>
  <c r="F725" i="11"/>
  <c r="D726" i="11"/>
  <c r="F726" i="11"/>
  <c r="D727" i="11"/>
  <c r="F727" i="11"/>
  <c r="D728" i="11"/>
  <c r="F728" i="11"/>
  <c r="D729" i="11"/>
  <c r="F729" i="11"/>
  <c r="D730" i="11"/>
  <c r="F730" i="11"/>
  <c r="D731" i="11"/>
  <c r="F731" i="11"/>
  <c r="D732" i="11"/>
  <c r="F732" i="11"/>
  <c r="D733" i="11"/>
  <c r="F733" i="11"/>
  <c r="D734" i="11"/>
  <c r="F734" i="11"/>
  <c r="D735" i="11"/>
  <c r="F735" i="11"/>
  <c r="D736" i="11"/>
  <c r="F736" i="11"/>
  <c r="D737" i="11"/>
  <c r="F737" i="11"/>
  <c r="D738" i="11"/>
  <c r="F738" i="11"/>
  <c r="D739" i="11"/>
  <c r="F739" i="11"/>
  <c r="D740" i="11"/>
  <c r="F740" i="11"/>
  <c r="D741" i="11"/>
  <c r="F741" i="11"/>
  <c r="D742" i="11"/>
  <c r="F742" i="11"/>
  <c r="D743" i="11"/>
  <c r="F743" i="11"/>
  <c r="D744" i="11"/>
  <c r="F744" i="11"/>
  <c r="D745" i="11"/>
  <c r="F745" i="11"/>
  <c r="D746" i="11"/>
  <c r="F746" i="11"/>
  <c r="D747" i="11"/>
  <c r="F747" i="11"/>
  <c r="D748" i="11"/>
  <c r="F748" i="11"/>
  <c r="D749" i="11"/>
  <c r="F749" i="11"/>
  <c r="D750" i="11"/>
  <c r="F750" i="11"/>
  <c r="D751" i="11"/>
  <c r="F751" i="11"/>
  <c r="D752" i="11"/>
  <c r="F752" i="11"/>
  <c r="D753" i="11"/>
  <c r="F753" i="11"/>
  <c r="D754" i="11"/>
  <c r="F754" i="11"/>
  <c r="D755" i="11"/>
  <c r="F755" i="11"/>
  <c r="D756" i="11"/>
  <c r="F756" i="11"/>
  <c r="D757" i="11"/>
  <c r="F757" i="11"/>
  <c r="D758" i="11"/>
  <c r="F758" i="11"/>
  <c r="D759" i="11"/>
  <c r="F759" i="11"/>
  <c r="D760" i="11"/>
  <c r="F760" i="11"/>
  <c r="D761" i="11"/>
  <c r="F761" i="11"/>
  <c r="D762" i="11"/>
  <c r="F762" i="11"/>
  <c r="D763" i="11"/>
  <c r="F763" i="11"/>
  <c r="D764" i="11"/>
  <c r="F764" i="11"/>
  <c r="D765" i="11"/>
  <c r="F765" i="11"/>
  <c r="D766" i="11"/>
  <c r="F766" i="11"/>
  <c r="D767" i="11"/>
  <c r="F767" i="11"/>
  <c r="D768" i="11"/>
  <c r="F768" i="11"/>
  <c r="D769" i="11"/>
  <c r="F769" i="11"/>
  <c r="D770" i="11"/>
  <c r="F770" i="11"/>
  <c r="D771" i="11"/>
  <c r="F771" i="11"/>
  <c r="D772" i="11"/>
  <c r="F772" i="11"/>
  <c r="D773" i="11"/>
  <c r="F773" i="11"/>
  <c r="D774" i="11"/>
  <c r="F774" i="11"/>
  <c r="D775" i="11"/>
  <c r="F775" i="11"/>
  <c r="D776" i="11"/>
  <c r="F776" i="11"/>
  <c r="D777" i="11"/>
  <c r="F777" i="11"/>
  <c r="D778" i="11"/>
  <c r="F778" i="11"/>
  <c r="D779" i="11"/>
  <c r="F779" i="11"/>
  <c r="D780" i="11"/>
  <c r="F780" i="11"/>
  <c r="D781" i="11"/>
  <c r="F781" i="11"/>
  <c r="D782" i="11"/>
  <c r="F782" i="11"/>
  <c r="D783" i="11"/>
  <c r="F783" i="11"/>
  <c r="D784" i="11"/>
  <c r="F784" i="11"/>
  <c r="D785" i="11"/>
  <c r="F785" i="11"/>
  <c r="D786" i="11"/>
  <c r="F786" i="11"/>
  <c r="D787" i="11"/>
  <c r="F787" i="11"/>
  <c r="D788" i="11"/>
  <c r="F788" i="11"/>
  <c r="D789" i="11"/>
  <c r="F789" i="11"/>
  <c r="D790" i="11"/>
  <c r="F790" i="11"/>
  <c r="D791" i="11"/>
  <c r="F791" i="11"/>
  <c r="D792" i="11"/>
  <c r="F792" i="11"/>
  <c r="D793" i="11"/>
  <c r="F793" i="11"/>
  <c r="D794" i="11"/>
  <c r="F794" i="11"/>
  <c r="D795" i="11"/>
  <c r="F795" i="11"/>
  <c r="D796" i="11"/>
  <c r="F796" i="11"/>
  <c r="D797" i="11"/>
  <c r="F797" i="11"/>
  <c r="D798" i="11"/>
  <c r="F798" i="11"/>
  <c r="D799" i="11"/>
  <c r="F799" i="11"/>
  <c r="D800" i="11"/>
  <c r="F800" i="11"/>
  <c r="D801" i="11"/>
  <c r="F801" i="11"/>
  <c r="D802" i="11"/>
  <c r="F802" i="11"/>
  <c r="D803" i="11"/>
  <c r="F803" i="11"/>
  <c r="D804" i="11"/>
  <c r="F804" i="11"/>
  <c r="D805" i="11"/>
  <c r="F805" i="11"/>
  <c r="D806" i="11"/>
  <c r="F806" i="11"/>
  <c r="D807" i="11"/>
  <c r="F807" i="11"/>
  <c r="D808" i="11"/>
  <c r="F808" i="11"/>
  <c r="D809" i="11"/>
  <c r="F809" i="11"/>
  <c r="D810" i="11"/>
  <c r="F810" i="11"/>
  <c r="D811" i="11"/>
  <c r="F811" i="11"/>
  <c r="D812" i="11"/>
  <c r="F812" i="11"/>
  <c r="D813" i="11"/>
  <c r="F813" i="11"/>
  <c r="D814" i="11"/>
  <c r="F814" i="11"/>
  <c r="D815" i="11"/>
  <c r="F815" i="11"/>
  <c r="D816" i="11"/>
  <c r="F816" i="11"/>
  <c r="D817" i="11"/>
  <c r="F817" i="11"/>
  <c r="D818" i="11"/>
  <c r="F818" i="11"/>
  <c r="D819" i="11"/>
  <c r="F819" i="11"/>
  <c r="D820" i="11"/>
  <c r="F820" i="11"/>
  <c r="D821" i="11"/>
  <c r="F821" i="11"/>
  <c r="D822" i="11"/>
  <c r="F822" i="11"/>
  <c r="D823" i="11"/>
  <c r="F823" i="11"/>
  <c r="D824" i="11"/>
  <c r="F824" i="11"/>
  <c r="D825" i="11"/>
  <c r="F825" i="11"/>
  <c r="D826" i="11"/>
  <c r="F826" i="11"/>
  <c r="D827" i="11"/>
  <c r="F827" i="11"/>
  <c r="D828" i="11"/>
  <c r="F828" i="11"/>
  <c r="D829" i="11"/>
  <c r="F829" i="11"/>
  <c r="D830" i="11"/>
  <c r="F830" i="11"/>
  <c r="D831" i="11"/>
  <c r="F831" i="11"/>
  <c r="D832" i="11"/>
  <c r="F832" i="11"/>
  <c r="D833" i="11"/>
  <c r="F833" i="11"/>
  <c r="D834" i="11"/>
  <c r="F834" i="11"/>
  <c r="D835" i="11"/>
  <c r="F835" i="11"/>
  <c r="D836" i="11"/>
  <c r="F836" i="11"/>
  <c r="D837" i="11"/>
  <c r="F837" i="11"/>
  <c r="D838" i="11"/>
  <c r="F838" i="11"/>
  <c r="D839" i="11"/>
  <c r="F839" i="11"/>
  <c r="D840" i="11"/>
  <c r="F840" i="11"/>
  <c r="D841" i="11"/>
  <c r="F841" i="11"/>
  <c r="D842" i="11"/>
  <c r="F842" i="11"/>
  <c r="D843" i="11"/>
  <c r="F843" i="11"/>
  <c r="D844" i="11"/>
  <c r="F844" i="11"/>
  <c r="D845" i="11"/>
  <c r="F845" i="11"/>
  <c r="D846" i="11"/>
  <c r="F846" i="11"/>
  <c r="D847" i="11"/>
  <c r="F847" i="11"/>
  <c r="D848" i="11"/>
  <c r="F848" i="11"/>
  <c r="D849" i="11"/>
  <c r="F849" i="11"/>
  <c r="D850" i="11"/>
  <c r="F850" i="11"/>
  <c r="D851" i="11"/>
  <c r="F851" i="11"/>
  <c r="D852" i="11"/>
  <c r="F852" i="11"/>
  <c r="D853" i="11"/>
  <c r="F853" i="11"/>
  <c r="D854" i="11"/>
  <c r="F854" i="11"/>
  <c r="D855" i="11"/>
  <c r="F855" i="11"/>
  <c r="D856" i="11"/>
  <c r="F856" i="11"/>
  <c r="D857" i="11"/>
  <c r="F857" i="11"/>
  <c r="D858" i="11"/>
  <c r="F858" i="11"/>
  <c r="D859" i="11"/>
  <c r="F859" i="11"/>
  <c r="D860" i="11"/>
  <c r="F860" i="11"/>
  <c r="D861" i="11"/>
  <c r="F861" i="11"/>
  <c r="D862" i="11"/>
  <c r="F862" i="11"/>
  <c r="D863" i="11"/>
  <c r="F863" i="11"/>
  <c r="D864" i="11"/>
  <c r="F864" i="11"/>
  <c r="D865" i="11"/>
  <c r="F865" i="11"/>
  <c r="D866" i="11"/>
  <c r="F866" i="11"/>
  <c r="D867" i="11"/>
  <c r="F867" i="11"/>
  <c r="D868" i="11"/>
  <c r="F868" i="11"/>
  <c r="D869" i="11"/>
  <c r="F869" i="11"/>
  <c r="D870" i="11"/>
  <c r="F870" i="11"/>
  <c r="D871" i="11"/>
  <c r="F871" i="11"/>
  <c r="D872" i="11"/>
  <c r="F872" i="11"/>
  <c r="D873" i="11"/>
  <c r="F873" i="11"/>
  <c r="D874" i="11"/>
  <c r="F874" i="11"/>
  <c r="D875" i="11"/>
  <c r="F875" i="11"/>
  <c r="D876" i="11"/>
  <c r="F876" i="11"/>
  <c r="D877" i="11"/>
  <c r="F877" i="11"/>
  <c r="D878" i="11"/>
  <c r="F878" i="11"/>
  <c r="D879" i="11"/>
  <c r="F879" i="11"/>
  <c r="D880" i="11"/>
  <c r="F880" i="11"/>
  <c r="D881" i="11"/>
  <c r="F881" i="11"/>
  <c r="D882" i="11"/>
  <c r="F882" i="11"/>
  <c r="D883" i="11"/>
  <c r="F883" i="11"/>
  <c r="D884" i="11"/>
  <c r="F884" i="11"/>
  <c r="D885" i="11"/>
  <c r="F885" i="11"/>
  <c r="D886" i="11"/>
  <c r="F886" i="11"/>
  <c r="D887" i="11"/>
  <c r="F887" i="11"/>
  <c r="D888" i="11"/>
  <c r="F888" i="11"/>
  <c r="D889" i="11"/>
  <c r="F889" i="11"/>
  <c r="D890" i="11"/>
  <c r="F890" i="11"/>
  <c r="D891" i="11"/>
  <c r="F891" i="11"/>
  <c r="D892" i="11"/>
  <c r="F892" i="11"/>
  <c r="D893" i="11"/>
  <c r="F893" i="11"/>
  <c r="D894" i="11"/>
  <c r="F894" i="11"/>
  <c r="D895" i="11"/>
  <c r="F895" i="11"/>
  <c r="D896" i="11"/>
  <c r="F896" i="11"/>
  <c r="D897" i="11"/>
  <c r="F897" i="11"/>
  <c r="D898" i="11"/>
  <c r="F898" i="11"/>
  <c r="D899" i="11"/>
  <c r="F899" i="11"/>
  <c r="D900" i="11"/>
  <c r="F900" i="11"/>
  <c r="D901" i="11"/>
  <c r="F901" i="11"/>
  <c r="D902" i="11"/>
  <c r="F902" i="11"/>
  <c r="D903" i="11"/>
  <c r="F903" i="11"/>
  <c r="D904" i="11"/>
  <c r="F904" i="11"/>
  <c r="D905" i="11"/>
  <c r="F905" i="11"/>
  <c r="D906" i="11"/>
  <c r="F906" i="11"/>
  <c r="D907" i="11"/>
  <c r="F907" i="11"/>
  <c r="D908" i="11"/>
  <c r="F908" i="11"/>
  <c r="D909" i="11"/>
  <c r="F909" i="11"/>
  <c r="D910" i="11"/>
  <c r="F910" i="11"/>
  <c r="D911" i="11"/>
  <c r="F911" i="11"/>
  <c r="D912" i="11"/>
  <c r="F912" i="11"/>
  <c r="D913" i="11"/>
  <c r="F913" i="11"/>
  <c r="D914" i="11"/>
  <c r="F914" i="11"/>
  <c r="D915" i="11"/>
  <c r="F915" i="11"/>
  <c r="D916" i="11"/>
  <c r="F916" i="11"/>
  <c r="D917" i="11"/>
  <c r="F917" i="11"/>
  <c r="D918" i="11"/>
  <c r="F918" i="11"/>
  <c r="D919" i="11"/>
  <c r="F919" i="11"/>
  <c r="D920" i="11"/>
  <c r="F920" i="11"/>
  <c r="D921" i="11"/>
  <c r="F921" i="11"/>
  <c r="D922" i="11"/>
  <c r="F922" i="11"/>
  <c r="D923" i="11"/>
  <c r="F923" i="11"/>
  <c r="D924" i="11"/>
  <c r="F924" i="11"/>
  <c r="D925" i="11"/>
  <c r="F925" i="11"/>
  <c r="D926" i="11"/>
  <c r="F926" i="11"/>
  <c r="D927" i="11"/>
  <c r="F927" i="11"/>
  <c r="D928" i="11"/>
  <c r="F928" i="11"/>
  <c r="D929" i="11"/>
  <c r="F929" i="11"/>
  <c r="D930" i="11"/>
  <c r="F930" i="11"/>
  <c r="D931" i="11"/>
  <c r="F931" i="11"/>
  <c r="D932" i="11"/>
  <c r="F932" i="11"/>
  <c r="D933" i="11"/>
  <c r="F933" i="11"/>
  <c r="D934" i="11"/>
  <c r="F934" i="11"/>
  <c r="D935" i="11"/>
  <c r="F935" i="11"/>
  <c r="D936" i="11"/>
  <c r="F936" i="11"/>
  <c r="D937" i="11"/>
  <c r="F937" i="11"/>
  <c r="D938" i="11"/>
  <c r="F938" i="11"/>
  <c r="D939" i="11"/>
  <c r="F939" i="11"/>
  <c r="D940" i="11"/>
  <c r="F940" i="11"/>
  <c r="D941" i="11"/>
  <c r="F941" i="11"/>
  <c r="D942" i="11"/>
  <c r="F942" i="11"/>
  <c r="D943" i="11"/>
  <c r="F943" i="11"/>
  <c r="D944" i="11"/>
  <c r="F944" i="11"/>
  <c r="D945" i="11"/>
  <c r="F945" i="11"/>
  <c r="D946" i="11"/>
  <c r="F946" i="11"/>
  <c r="D947" i="11"/>
  <c r="F947" i="11"/>
  <c r="D948" i="11"/>
  <c r="F948" i="11"/>
  <c r="D949" i="11"/>
  <c r="F949" i="11"/>
  <c r="D950" i="11"/>
  <c r="F950" i="11"/>
  <c r="D951" i="11"/>
  <c r="F951" i="11"/>
  <c r="D952" i="11"/>
  <c r="F952" i="11"/>
  <c r="D953" i="11"/>
  <c r="F953" i="11"/>
  <c r="D954" i="11"/>
  <c r="F954" i="11"/>
  <c r="D955" i="11"/>
  <c r="F955" i="11"/>
  <c r="D956" i="11"/>
  <c r="F956" i="11"/>
  <c r="D957" i="11"/>
  <c r="F957" i="11"/>
  <c r="D958" i="11"/>
  <c r="F958" i="11"/>
  <c r="D959" i="11"/>
  <c r="F959" i="11"/>
  <c r="D960" i="11"/>
  <c r="F960" i="11"/>
  <c r="D961" i="11"/>
  <c r="F961" i="11"/>
  <c r="D962" i="11"/>
  <c r="F962" i="11"/>
  <c r="D963" i="11"/>
  <c r="F963" i="11"/>
  <c r="D964" i="11"/>
  <c r="F964" i="11"/>
  <c r="D965" i="11"/>
  <c r="F965" i="11"/>
  <c r="D966" i="11"/>
  <c r="F966" i="11"/>
  <c r="D967" i="11"/>
  <c r="F967" i="11"/>
  <c r="D968" i="11"/>
  <c r="F968" i="11"/>
  <c r="D969" i="11"/>
  <c r="F969" i="11"/>
  <c r="D970" i="11"/>
  <c r="F970" i="11"/>
  <c r="D971" i="11"/>
  <c r="F971" i="11"/>
  <c r="D972" i="11"/>
  <c r="F972" i="11"/>
  <c r="D973" i="11"/>
  <c r="F973" i="11"/>
  <c r="D974" i="11"/>
  <c r="F974" i="11"/>
  <c r="D975" i="11"/>
  <c r="F975" i="11"/>
  <c r="D976" i="11"/>
  <c r="F976" i="11"/>
  <c r="D977" i="11"/>
  <c r="F977" i="11"/>
  <c r="D978" i="11"/>
  <c r="F978" i="11"/>
  <c r="D979" i="11"/>
  <c r="F979" i="11"/>
  <c r="D980" i="11"/>
  <c r="F980" i="11"/>
  <c r="D981" i="11"/>
  <c r="F981" i="11"/>
  <c r="D982" i="11"/>
  <c r="F982" i="11"/>
  <c r="D983" i="11"/>
  <c r="F983" i="11"/>
  <c r="D984" i="11"/>
  <c r="F984" i="11"/>
  <c r="D985" i="11"/>
  <c r="F985" i="11"/>
  <c r="D986" i="11"/>
  <c r="F986" i="11"/>
  <c r="D987" i="11"/>
  <c r="F987" i="11"/>
  <c r="D988" i="11"/>
  <c r="F988" i="11"/>
  <c r="D989" i="11"/>
  <c r="F989" i="11"/>
  <c r="D990" i="11"/>
  <c r="F990" i="11"/>
  <c r="D991" i="11"/>
  <c r="F991" i="11"/>
  <c r="D992" i="11"/>
  <c r="F992" i="11"/>
  <c r="D993" i="11"/>
  <c r="F993" i="11"/>
  <c r="D994" i="11"/>
  <c r="F994" i="11"/>
  <c r="D995" i="11"/>
  <c r="F995" i="11"/>
  <c r="D996" i="11"/>
  <c r="F996" i="11"/>
  <c r="D997" i="11"/>
  <c r="F997" i="11"/>
  <c r="D998" i="11"/>
  <c r="F998" i="11"/>
  <c r="D999" i="11"/>
  <c r="F999" i="11"/>
  <c r="D1000" i="11"/>
  <c r="F1000" i="11"/>
  <c r="D1001" i="11"/>
  <c r="F1001" i="11"/>
  <c r="D1002" i="11"/>
  <c r="F1002" i="11"/>
  <c r="D1003" i="11"/>
  <c r="F1003" i="11"/>
  <c r="D1004" i="11"/>
  <c r="F1004" i="11"/>
  <c r="D1005" i="11"/>
  <c r="F1005" i="11"/>
  <c r="D1006" i="11"/>
  <c r="F1006" i="11"/>
  <c r="D1007" i="11"/>
  <c r="F1007" i="11"/>
  <c r="D1008" i="11"/>
  <c r="F1008" i="11"/>
  <c r="D1009" i="11"/>
  <c r="F1009" i="11"/>
  <c r="D1010" i="11"/>
  <c r="F1010" i="11"/>
  <c r="D1011" i="11"/>
  <c r="F1011" i="11"/>
  <c r="D1012" i="11"/>
  <c r="F1012" i="11"/>
  <c r="D1013" i="11"/>
  <c r="F1013" i="11"/>
  <c r="D1014" i="11"/>
  <c r="F1014" i="11"/>
  <c r="D1015" i="11"/>
  <c r="F1015" i="11"/>
  <c r="D1016" i="11"/>
  <c r="F1016" i="11"/>
  <c r="D1017" i="11"/>
  <c r="F1017" i="11"/>
  <c r="D1018" i="11"/>
  <c r="F1018" i="11"/>
  <c r="D1019" i="11"/>
  <c r="F1019" i="11"/>
  <c r="D1020" i="11"/>
  <c r="F1020" i="11"/>
  <c r="D1021" i="11"/>
  <c r="F1021" i="11"/>
  <c r="D1022" i="11"/>
  <c r="F1022" i="11"/>
  <c r="D1023" i="11"/>
  <c r="F1023" i="11"/>
  <c r="D1024" i="11"/>
  <c r="F1024" i="11"/>
  <c r="D1025" i="11"/>
  <c r="F1025" i="11"/>
  <c r="D1026" i="11"/>
  <c r="F1026" i="11"/>
  <c r="D1027" i="11"/>
  <c r="F1027" i="11"/>
  <c r="D1028" i="11"/>
  <c r="F1028" i="11"/>
  <c r="D1029" i="11"/>
  <c r="F1029" i="11"/>
  <c r="D1030" i="11"/>
  <c r="F1030" i="11"/>
  <c r="D1031" i="11"/>
  <c r="F1031" i="11"/>
  <c r="D1032" i="11"/>
  <c r="F1032" i="11"/>
  <c r="D1033" i="11"/>
  <c r="F1033" i="11"/>
  <c r="D1034" i="11"/>
  <c r="F1034" i="11"/>
  <c r="D1035" i="11"/>
  <c r="F1035" i="11"/>
  <c r="D1036" i="11"/>
  <c r="F1036" i="11"/>
  <c r="D1037" i="11"/>
  <c r="F1037" i="11"/>
  <c r="D1038" i="11"/>
  <c r="F1038" i="11"/>
  <c r="D1039" i="11"/>
  <c r="F1039" i="11"/>
  <c r="D1040" i="11"/>
  <c r="F1040" i="11"/>
  <c r="D1041" i="11"/>
  <c r="F1041" i="11"/>
  <c r="D1042" i="11"/>
  <c r="F1042" i="11"/>
  <c r="D1043" i="11"/>
  <c r="F1043" i="11"/>
  <c r="D1044" i="11"/>
  <c r="F1044" i="11"/>
  <c r="D1045" i="11"/>
  <c r="F1045" i="11"/>
  <c r="D1046" i="11"/>
  <c r="F1046" i="11"/>
  <c r="D1047" i="11"/>
  <c r="F1047" i="11"/>
  <c r="D1048" i="11"/>
  <c r="F1048" i="11"/>
  <c r="D1049" i="11"/>
  <c r="F1049" i="11"/>
  <c r="D1050" i="11"/>
  <c r="F1050" i="11"/>
  <c r="D1051" i="11"/>
  <c r="F1051" i="11"/>
  <c r="D1052" i="11"/>
  <c r="F1052" i="11"/>
  <c r="D1053" i="11"/>
  <c r="F1053" i="11"/>
  <c r="D1054" i="11"/>
  <c r="F1054" i="11"/>
  <c r="D1055" i="11"/>
  <c r="F1055" i="11"/>
  <c r="D1056" i="11"/>
  <c r="F1056" i="11"/>
  <c r="D1057" i="11"/>
  <c r="F1057" i="11"/>
  <c r="D1058" i="11"/>
  <c r="F1058" i="11"/>
  <c r="D1059" i="11"/>
  <c r="F1059" i="11"/>
  <c r="D1060" i="11"/>
  <c r="F1060" i="11"/>
  <c r="D1061" i="11"/>
  <c r="F1061" i="11"/>
  <c r="D1062" i="11"/>
  <c r="F1062" i="11"/>
  <c r="D1063" i="11"/>
  <c r="F1063" i="11"/>
  <c r="D1064" i="11"/>
  <c r="F1064" i="11"/>
  <c r="D1065" i="11"/>
  <c r="F1065" i="11"/>
  <c r="D1066" i="11"/>
  <c r="F1066" i="11"/>
  <c r="D1067" i="11"/>
  <c r="F1067" i="11"/>
  <c r="D1068" i="11"/>
  <c r="F1068" i="11"/>
  <c r="D1069" i="11"/>
  <c r="F1069" i="11"/>
  <c r="D1070" i="11"/>
  <c r="F1070" i="11"/>
  <c r="D1071" i="11"/>
  <c r="F1071" i="11"/>
  <c r="D1072" i="11"/>
  <c r="F1072" i="11"/>
  <c r="D1073" i="11"/>
  <c r="F1073" i="11"/>
  <c r="D1074" i="11"/>
  <c r="F1074" i="11"/>
  <c r="D1075" i="11"/>
  <c r="F1075" i="11"/>
  <c r="D1076" i="11"/>
  <c r="F1076" i="11"/>
  <c r="D1077" i="11"/>
  <c r="F1077" i="11"/>
  <c r="D1078" i="11"/>
  <c r="F1078" i="11"/>
  <c r="D1079" i="11"/>
  <c r="F1079" i="11"/>
  <c r="D1080" i="11"/>
  <c r="F1080" i="11"/>
  <c r="D1081" i="11"/>
  <c r="F1081" i="11"/>
  <c r="D1082" i="11"/>
  <c r="F1082" i="11"/>
  <c r="D1083" i="11"/>
  <c r="F1083" i="11"/>
  <c r="D1084" i="11"/>
  <c r="F1084" i="11"/>
  <c r="D1085" i="11"/>
  <c r="F1085" i="11"/>
  <c r="D1086" i="11"/>
  <c r="F1086" i="11"/>
  <c r="D1087" i="11"/>
  <c r="F1087" i="11"/>
  <c r="D1088" i="11"/>
  <c r="F1088" i="11"/>
  <c r="D1089" i="11"/>
  <c r="F1089" i="11"/>
  <c r="D1090" i="11"/>
  <c r="F1090" i="11"/>
  <c r="D1091" i="11"/>
  <c r="F1091" i="11"/>
  <c r="D1092" i="11"/>
  <c r="F1092" i="11"/>
  <c r="D1093" i="11"/>
  <c r="F1093" i="11"/>
  <c r="D1094" i="11"/>
  <c r="F1094" i="11"/>
  <c r="D1095" i="11"/>
  <c r="F1095" i="11"/>
  <c r="D1096" i="11"/>
  <c r="F1096" i="11"/>
  <c r="D1097" i="11"/>
  <c r="F1097" i="11"/>
  <c r="D1098" i="11"/>
  <c r="F1098" i="11"/>
  <c r="D1099" i="11"/>
  <c r="F1099" i="11"/>
  <c r="D1100" i="11"/>
  <c r="F1100" i="11"/>
  <c r="D1101" i="11"/>
  <c r="F1101" i="11"/>
  <c r="D1102" i="11"/>
  <c r="F1102" i="11"/>
  <c r="D1103" i="11"/>
  <c r="F1103" i="11"/>
  <c r="D1104" i="11"/>
  <c r="F1104" i="11"/>
  <c r="D1105" i="11"/>
  <c r="F1105" i="11"/>
  <c r="D1106" i="11"/>
  <c r="F1106" i="11"/>
  <c r="D1107" i="11"/>
  <c r="F1107" i="11"/>
  <c r="D1108" i="11"/>
  <c r="F1108" i="11"/>
  <c r="D1109" i="11"/>
  <c r="F1109" i="11"/>
  <c r="D1110" i="11"/>
  <c r="F1110" i="11"/>
  <c r="D1111" i="11"/>
  <c r="F1111" i="11"/>
  <c r="D1112" i="11"/>
  <c r="F1112" i="11"/>
  <c r="D1113" i="11"/>
  <c r="F1113" i="11"/>
  <c r="D1114" i="11"/>
  <c r="F1114" i="11"/>
  <c r="D1115" i="11"/>
  <c r="F1115" i="11"/>
  <c r="D1116" i="11"/>
  <c r="F1116" i="11"/>
  <c r="D1117" i="11"/>
  <c r="F1117" i="11"/>
  <c r="D1118" i="11"/>
  <c r="F1118" i="11"/>
  <c r="D1119" i="11"/>
  <c r="F1119" i="11"/>
  <c r="D1120" i="11"/>
  <c r="F1120" i="11"/>
  <c r="D1121" i="11"/>
  <c r="F1121" i="11"/>
  <c r="D1122" i="11"/>
  <c r="F1122" i="11"/>
  <c r="D1123" i="11"/>
  <c r="F1123" i="11"/>
  <c r="D1124" i="11"/>
  <c r="F1124" i="11"/>
  <c r="D1125" i="11"/>
  <c r="F1125" i="11"/>
  <c r="D1126" i="11"/>
  <c r="F1126" i="11"/>
  <c r="D1127" i="11"/>
  <c r="F1127" i="11"/>
  <c r="D1128" i="11"/>
  <c r="F1128" i="11"/>
  <c r="D1129" i="11"/>
  <c r="F1129" i="11"/>
  <c r="D1130" i="11"/>
  <c r="F1130" i="11"/>
  <c r="D1131" i="11"/>
  <c r="F1131" i="11"/>
  <c r="D1132" i="11"/>
  <c r="F1132" i="11"/>
  <c r="D1133" i="11"/>
  <c r="F1133" i="11"/>
  <c r="D1134" i="11"/>
  <c r="F1134" i="11"/>
  <c r="D1135" i="11"/>
  <c r="F1135" i="11"/>
  <c r="D1136" i="11"/>
  <c r="F1136" i="11"/>
  <c r="D1137" i="11"/>
  <c r="F1137" i="11"/>
  <c r="D1138" i="11"/>
  <c r="F1138" i="11"/>
  <c r="D1139" i="11"/>
  <c r="F1139" i="11"/>
  <c r="D1140" i="11"/>
  <c r="F1140" i="11"/>
  <c r="D1141" i="11"/>
  <c r="F1141" i="11"/>
  <c r="D1142" i="11"/>
  <c r="F1142" i="11"/>
  <c r="D1143" i="11"/>
  <c r="F1143" i="11"/>
  <c r="D1144" i="11"/>
  <c r="F1144" i="11"/>
  <c r="D1145" i="11"/>
  <c r="F1145" i="11"/>
  <c r="D1146" i="11"/>
  <c r="F1146" i="11"/>
  <c r="D1147" i="11"/>
  <c r="F1147" i="11"/>
  <c r="D1148" i="11"/>
  <c r="F1148" i="11"/>
  <c r="D1149" i="11"/>
  <c r="F1149" i="11"/>
  <c r="D1150" i="11"/>
  <c r="F1150" i="11"/>
  <c r="D1151" i="11"/>
  <c r="F1151" i="11"/>
  <c r="D1152" i="11"/>
  <c r="F1152" i="11"/>
  <c r="D1153" i="11"/>
  <c r="F1153" i="11"/>
  <c r="D1154" i="11"/>
  <c r="F1154" i="11"/>
  <c r="D1155" i="11"/>
  <c r="F1155" i="11"/>
  <c r="D1156" i="11"/>
  <c r="F1156" i="11"/>
  <c r="D1157" i="11"/>
  <c r="F1157" i="11"/>
  <c r="D1158" i="11"/>
  <c r="F1158" i="11"/>
  <c r="D1159" i="11"/>
  <c r="F1159" i="11"/>
  <c r="D1160" i="11"/>
  <c r="F1160" i="11"/>
  <c r="D1161" i="11"/>
  <c r="F1161" i="11"/>
  <c r="D1162" i="11"/>
  <c r="F1162" i="11"/>
  <c r="D1163" i="11"/>
  <c r="F1163" i="11"/>
  <c r="D1164" i="11"/>
  <c r="F1164" i="11"/>
  <c r="D1165" i="11"/>
  <c r="F1165" i="11"/>
  <c r="D1166" i="11"/>
  <c r="F1166" i="11"/>
  <c r="D1167" i="11"/>
  <c r="F1167" i="11"/>
  <c r="D1168" i="11"/>
  <c r="F1168" i="11"/>
  <c r="D1169" i="11"/>
  <c r="F1169" i="11"/>
  <c r="D1170" i="11"/>
  <c r="F1170" i="11"/>
  <c r="D1171" i="11"/>
  <c r="F1171" i="11"/>
  <c r="D1172" i="11"/>
  <c r="F1172" i="11"/>
  <c r="D1173" i="11"/>
  <c r="F1173" i="11"/>
  <c r="D1174" i="11"/>
  <c r="F1174" i="11"/>
  <c r="D1175" i="11"/>
  <c r="F1175" i="11"/>
  <c r="D1176" i="11"/>
  <c r="F1176" i="11"/>
  <c r="D1177" i="11"/>
  <c r="F1177" i="11"/>
  <c r="D1178" i="11"/>
  <c r="F1178" i="11"/>
  <c r="D1179" i="11"/>
  <c r="F1179" i="11"/>
  <c r="D1180" i="11"/>
  <c r="F1180" i="11"/>
  <c r="D1181" i="11"/>
  <c r="F1181" i="11"/>
  <c r="D1182" i="11"/>
  <c r="F1182" i="11"/>
  <c r="D1183" i="11"/>
  <c r="F1183" i="11"/>
  <c r="D1184" i="11"/>
  <c r="F1184" i="11"/>
  <c r="D1185" i="11"/>
  <c r="F1185" i="11"/>
  <c r="D1186" i="11"/>
  <c r="F1186" i="11"/>
  <c r="D1187" i="11"/>
  <c r="F1187" i="11"/>
  <c r="D1188" i="11"/>
  <c r="F1188" i="11"/>
  <c r="D1189" i="11"/>
  <c r="F1189" i="11"/>
  <c r="D1190" i="11"/>
  <c r="F1190" i="11"/>
  <c r="D1191" i="11"/>
  <c r="F1191" i="11"/>
  <c r="D1192" i="11"/>
  <c r="F1192" i="11"/>
  <c r="D1193" i="11"/>
  <c r="F1193" i="11"/>
  <c r="D1194" i="11"/>
  <c r="F1194" i="11"/>
  <c r="D1195" i="11"/>
  <c r="F1195" i="11"/>
  <c r="D1196" i="11"/>
  <c r="F1196" i="11"/>
  <c r="D1197" i="11"/>
  <c r="F1197" i="11"/>
  <c r="D1198" i="11"/>
  <c r="F1198" i="11"/>
  <c r="D1199" i="11"/>
  <c r="F1199" i="11"/>
  <c r="D1200" i="11"/>
  <c r="F1200" i="11"/>
  <c r="D1201" i="11"/>
  <c r="F1201" i="11"/>
  <c r="D1202" i="11"/>
  <c r="F1202" i="11"/>
  <c r="D1203" i="11"/>
  <c r="F1203" i="11"/>
  <c r="D1204" i="11"/>
  <c r="F1204" i="11"/>
  <c r="D1205" i="11"/>
  <c r="F1205" i="11"/>
  <c r="D1206" i="11"/>
  <c r="F1206" i="11"/>
  <c r="D1207" i="11"/>
  <c r="F1207" i="11"/>
  <c r="D1208" i="11"/>
  <c r="F1208" i="11"/>
  <c r="D1209" i="11"/>
  <c r="F1209" i="11"/>
  <c r="D1210" i="11"/>
  <c r="F1210" i="11"/>
  <c r="D1211" i="11"/>
  <c r="F1211" i="11"/>
  <c r="D1212" i="11"/>
  <c r="F1212" i="11"/>
  <c r="D1213" i="11"/>
  <c r="F1213" i="11"/>
  <c r="D1214" i="11"/>
  <c r="F1214" i="11"/>
  <c r="D1215" i="11"/>
  <c r="F1215" i="11"/>
  <c r="D1216" i="11"/>
  <c r="F1216" i="11"/>
  <c r="D1217" i="11"/>
  <c r="F1217" i="11"/>
  <c r="D1218" i="11"/>
  <c r="F1218" i="11"/>
  <c r="D1219" i="11"/>
  <c r="F1219" i="11"/>
  <c r="D1220" i="11"/>
  <c r="F1220" i="11"/>
  <c r="D1221" i="11"/>
  <c r="F1221" i="11"/>
  <c r="D1222" i="11"/>
  <c r="F1222" i="11"/>
  <c r="D1223" i="11"/>
  <c r="F1223" i="11"/>
  <c r="D1224" i="11"/>
  <c r="F1224" i="11"/>
  <c r="D1225" i="11"/>
  <c r="F1225" i="11"/>
  <c r="D1226" i="11"/>
  <c r="F1226" i="11"/>
  <c r="D1227" i="11"/>
  <c r="F1227" i="11"/>
  <c r="D1228" i="11"/>
  <c r="F1228" i="11"/>
  <c r="D1229" i="11"/>
  <c r="F1229" i="11"/>
  <c r="D1230" i="11"/>
  <c r="F1230" i="11"/>
  <c r="D1231" i="11"/>
  <c r="F1231" i="11"/>
  <c r="D1232" i="11"/>
  <c r="F1232" i="11"/>
  <c r="D1233" i="11"/>
  <c r="F1233" i="11"/>
  <c r="D1234" i="11"/>
  <c r="F1234" i="11"/>
  <c r="D1235" i="11"/>
  <c r="F1235" i="11"/>
  <c r="D1236" i="11"/>
  <c r="F1236" i="11"/>
  <c r="D1237" i="11"/>
  <c r="F1237" i="11"/>
  <c r="D1238" i="11"/>
  <c r="F1238" i="11"/>
  <c r="D1239" i="11"/>
  <c r="F1239" i="11"/>
  <c r="D1240" i="11"/>
  <c r="F1240" i="11"/>
  <c r="D1241" i="11"/>
  <c r="F1241" i="11"/>
  <c r="D1242" i="11"/>
  <c r="F1242" i="11"/>
  <c r="D1243" i="11"/>
  <c r="F1243" i="11"/>
  <c r="D1244" i="11"/>
  <c r="F1244" i="11"/>
  <c r="D1245" i="11"/>
  <c r="F1245" i="11"/>
  <c r="D1246" i="11"/>
  <c r="F1246" i="11"/>
  <c r="D1247" i="11"/>
  <c r="F1247" i="11"/>
  <c r="D1248" i="11"/>
  <c r="F1248" i="11"/>
  <c r="D1249" i="11"/>
  <c r="F1249" i="11"/>
  <c r="D1250" i="11"/>
  <c r="F1250" i="11"/>
  <c r="D1251" i="11"/>
  <c r="F1251" i="11"/>
  <c r="D1252" i="11"/>
  <c r="F1252" i="11"/>
  <c r="D1253" i="11"/>
  <c r="F1253" i="11"/>
  <c r="D1254" i="11"/>
  <c r="F1254" i="11"/>
  <c r="D1255" i="11"/>
  <c r="F1255" i="11"/>
  <c r="D1256" i="11"/>
  <c r="F1256" i="11"/>
  <c r="D1257" i="11"/>
  <c r="F1257" i="11"/>
  <c r="D1258" i="11"/>
  <c r="F1258" i="11"/>
  <c r="D1259" i="11"/>
  <c r="F1259" i="11"/>
  <c r="D1260" i="11"/>
  <c r="F1260" i="11"/>
  <c r="D1261" i="11"/>
  <c r="F1261" i="11"/>
  <c r="D1262" i="11"/>
  <c r="F1262" i="11"/>
  <c r="D1263" i="11"/>
  <c r="F1263" i="11"/>
  <c r="D1264" i="11"/>
  <c r="F1264" i="11"/>
  <c r="D1265" i="11"/>
  <c r="F1265" i="11"/>
  <c r="D1266" i="11"/>
  <c r="F1266" i="11"/>
  <c r="D1267" i="11"/>
  <c r="F1267" i="11"/>
  <c r="D1268" i="11"/>
  <c r="F1268" i="11"/>
  <c r="D1269" i="11"/>
  <c r="F1269" i="11"/>
  <c r="D1270" i="11"/>
  <c r="F1270" i="11"/>
  <c r="D1271" i="11"/>
  <c r="F1271" i="11"/>
  <c r="D1272" i="11"/>
  <c r="F1272" i="11"/>
  <c r="D1273" i="11"/>
  <c r="F1273" i="11"/>
  <c r="D1274" i="11"/>
  <c r="F1274" i="11"/>
  <c r="D1275" i="11"/>
  <c r="F1275" i="11"/>
  <c r="D1276" i="11"/>
  <c r="F1276" i="11"/>
  <c r="D1277" i="11"/>
  <c r="F1277" i="11"/>
  <c r="D1278" i="11"/>
  <c r="F1278" i="11"/>
  <c r="D1279" i="11"/>
  <c r="F1279" i="11"/>
  <c r="D1280" i="11"/>
  <c r="F1280" i="11"/>
  <c r="D1281" i="11"/>
  <c r="F1281" i="11"/>
  <c r="D1282" i="11"/>
  <c r="F1282" i="11"/>
  <c r="D1283" i="11"/>
  <c r="F1283" i="11"/>
  <c r="D1284" i="11"/>
  <c r="F1284" i="11"/>
  <c r="D1285" i="11"/>
  <c r="F1285" i="11"/>
  <c r="D1286" i="11"/>
  <c r="F1286" i="11"/>
  <c r="D1287" i="11"/>
  <c r="F1287" i="11"/>
  <c r="D1288" i="11"/>
  <c r="F1288" i="11"/>
  <c r="D1289" i="11"/>
  <c r="F1289" i="11"/>
  <c r="D1290" i="11"/>
  <c r="F1290" i="11"/>
  <c r="D1291" i="11"/>
  <c r="F1291" i="11"/>
  <c r="D1292" i="11"/>
  <c r="F1292" i="11"/>
  <c r="D1293" i="11"/>
  <c r="F1293" i="11"/>
  <c r="D1294" i="11"/>
  <c r="F1294" i="11"/>
  <c r="D1295" i="11"/>
  <c r="F1295" i="11"/>
  <c r="D1296" i="11"/>
  <c r="F1296" i="11"/>
  <c r="D1297" i="11"/>
  <c r="F1297" i="11"/>
  <c r="D1298" i="11"/>
  <c r="F1298" i="11"/>
  <c r="D1299" i="11"/>
  <c r="F1299" i="11"/>
  <c r="D1300" i="11"/>
  <c r="F1300" i="11"/>
  <c r="D1301" i="11"/>
  <c r="F1301" i="11"/>
  <c r="D1302" i="11"/>
  <c r="F1302" i="11"/>
  <c r="D1303" i="11"/>
  <c r="F1303" i="11"/>
  <c r="D1304" i="11"/>
  <c r="F1304" i="11"/>
  <c r="D1305" i="11"/>
  <c r="F1305" i="11"/>
  <c r="D1306" i="11"/>
  <c r="F1306" i="11"/>
  <c r="D1307" i="11"/>
  <c r="F1307" i="11"/>
  <c r="D1308" i="11"/>
  <c r="F1308" i="11"/>
  <c r="D1309" i="11"/>
  <c r="F1309" i="11"/>
  <c r="D1310" i="11"/>
  <c r="F1310" i="11"/>
  <c r="D1311" i="11"/>
  <c r="F1311" i="11"/>
  <c r="D1312" i="11"/>
  <c r="F1312" i="11"/>
  <c r="D1313" i="11"/>
  <c r="F1313" i="11"/>
  <c r="D1314" i="11"/>
  <c r="F1314" i="11"/>
  <c r="D1315" i="11"/>
  <c r="F1315" i="11"/>
  <c r="D1316" i="11"/>
  <c r="F1316" i="11"/>
  <c r="D1317" i="11"/>
  <c r="F1317" i="11"/>
  <c r="D1318" i="11"/>
  <c r="F1318" i="11"/>
  <c r="D1319" i="11"/>
  <c r="F1319" i="11"/>
  <c r="D1320" i="11"/>
  <c r="F1320" i="11"/>
  <c r="D1321" i="11"/>
  <c r="F1321" i="11"/>
  <c r="D1322" i="11"/>
  <c r="F1322" i="11"/>
  <c r="D1323" i="11"/>
  <c r="F1323" i="11"/>
  <c r="D1324" i="11"/>
  <c r="F1324" i="11"/>
  <c r="D1325" i="11"/>
  <c r="F1325" i="11"/>
  <c r="D1326" i="11"/>
  <c r="F1326" i="11"/>
  <c r="D1327" i="11"/>
  <c r="F1327" i="11"/>
  <c r="D1328" i="11"/>
  <c r="F1328" i="11"/>
  <c r="D1329" i="11"/>
  <c r="F1329" i="11"/>
  <c r="D1330" i="11"/>
  <c r="F1330" i="11"/>
  <c r="D1331" i="11"/>
  <c r="F1331" i="11"/>
  <c r="D1332" i="11"/>
  <c r="F1332" i="11"/>
  <c r="D1333" i="11"/>
  <c r="F1333" i="11"/>
  <c r="D1334" i="11"/>
  <c r="F1334" i="11"/>
  <c r="D1335" i="11"/>
  <c r="F1335" i="11"/>
  <c r="D1336" i="11"/>
  <c r="F1336" i="11"/>
  <c r="D1337" i="11"/>
  <c r="F1337" i="11"/>
  <c r="D1338" i="11"/>
  <c r="F1338" i="11"/>
  <c r="D1339" i="11"/>
  <c r="F1339" i="11"/>
  <c r="D1340" i="11"/>
  <c r="F1340" i="11"/>
  <c r="D1341" i="11"/>
  <c r="F1341" i="11"/>
  <c r="D1342" i="11"/>
  <c r="F1342" i="11"/>
  <c r="D1343" i="11"/>
  <c r="F1343" i="11"/>
  <c r="D1344" i="11"/>
  <c r="F1344" i="11"/>
  <c r="D1345" i="11"/>
  <c r="F1345" i="11"/>
  <c r="D1346" i="11"/>
  <c r="F1346" i="11"/>
  <c r="D1347" i="11"/>
  <c r="F1347" i="11"/>
  <c r="D1348" i="11"/>
  <c r="F1348" i="11"/>
  <c r="D1349" i="11"/>
  <c r="F1349" i="11"/>
  <c r="D1350" i="11"/>
  <c r="F1350" i="11"/>
  <c r="D1351" i="11"/>
  <c r="F1351" i="11"/>
  <c r="D1352" i="11"/>
  <c r="F1352" i="11"/>
  <c r="D1353" i="11"/>
  <c r="F1353" i="11"/>
  <c r="D1354" i="11"/>
  <c r="F1354" i="11"/>
  <c r="D1355" i="11"/>
  <c r="F1355" i="11"/>
  <c r="D1356" i="11"/>
  <c r="F1356" i="11"/>
  <c r="D1357" i="11"/>
  <c r="F1357" i="11"/>
  <c r="D1358" i="11"/>
  <c r="F1358" i="11"/>
  <c r="D1359" i="11"/>
  <c r="F1359" i="11"/>
  <c r="D1360" i="11"/>
  <c r="F1360" i="11"/>
  <c r="D1361" i="11"/>
  <c r="F1361" i="11"/>
  <c r="D1362" i="11"/>
  <c r="F1362" i="11"/>
  <c r="D1363" i="11"/>
  <c r="F1363" i="11"/>
  <c r="D1364" i="11"/>
  <c r="F1364" i="11"/>
  <c r="D1365" i="11"/>
  <c r="F1365" i="11"/>
  <c r="D1366" i="11"/>
  <c r="F1366" i="11"/>
  <c r="D1367" i="11"/>
  <c r="F1367" i="11"/>
  <c r="D1368" i="11"/>
  <c r="F1368" i="11"/>
  <c r="D1369" i="11"/>
  <c r="F1369" i="11"/>
  <c r="D1370" i="11"/>
  <c r="F1370" i="11"/>
  <c r="D1371" i="11"/>
  <c r="F1371" i="11"/>
  <c r="D1372" i="11"/>
  <c r="F1372" i="11"/>
  <c r="D1373" i="11"/>
  <c r="F1373" i="11"/>
  <c r="D1374" i="11"/>
  <c r="F1374" i="11"/>
  <c r="D1375" i="11"/>
  <c r="F1375" i="11"/>
  <c r="D1376" i="11"/>
  <c r="F1376" i="11"/>
  <c r="D1377" i="11"/>
  <c r="F1377" i="11"/>
  <c r="D1378" i="11"/>
  <c r="F1378" i="11"/>
  <c r="D1379" i="11"/>
  <c r="F1379" i="11"/>
  <c r="D1380" i="11"/>
  <c r="F1380" i="11"/>
  <c r="D1381" i="11"/>
  <c r="F1381" i="11"/>
  <c r="D1382" i="11"/>
  <c r="F1382" i="11"/>
  <c r="D1383" i="11"/>
  <c r="F1383" i="11"/>
  <c r="D1384" i="11"/>
  <c r="F1384" i="11"/>
  <c r="D1385" i="11"/>
  <c r="F1385" i="11"/>
  <c r="D1386" i="11"/>
  <c r="F1386" i="11"/>
  <c r="D1387" i="11"/>
  <c r="F1387" i="11"/>
  <c r="D1388" i="11"/>
  <c r="F1388" i="11"/>
  <c r="D1389" i="11"/>
  <c r="F1389" i="11"/>
  <c r="D1390" i="11"/>
  <c r="F1390" i="11"/>
  <c r="D1391" i="11"/>
  <c r="F1391" i="11"/>
  <c r="D1392" i="11"/>
  <c r="F1392" i="11"/>
  <c r="D1393" i="11"/>
  <c r="F1393" i="11"/>
  <c r="D1394" i="11"/>
  <c r="F1394" i="11"/>
  <c r="D1395" i="11"/>
  <c r="F1395" i="11"/>
  <c r="D1396" i="11"/>
  <c r="F1396" i="11"/>
  <c r="D1397" i="11"/>
  <c r="F1397" i="11"/>
  <c r="D1398" i="11"/>
  <c r="F1398" i="11"/>
  <c r="D1399" i="11"/>
  <c r="F1399" i="11"/>
  <c r="D1400" i="11"/>
  <c r="F1400" i="11"/>
  <c r="D1401" i="11"/>
  <c r="F1401" i="11"/>
  <c r="D1402" i="11"/>
  <c r="F1402" i="11"/>
  <c r="D1403" i="11"/>
  <c r="F1403" i="11"/>
  <c r="D1404" i="11"/>
  <c r="F1404" i="11"/>
  <c r="D1405" i="11"/>
  <c r="F1405" i="11"/>
  <c r="D1406" i="11"/>
  <c r="F1406" i="11"/>
  <c r="D1407" i="11"/>
  <c r="F1407" i="11"/>
  <c r="D1408" i="11"/>
  <c r="F1408" i="11"/>
  <c r="D1409" i="11"/>
  <c r="F1409" i="11"/>
  <c r="D1410" i="11"/>
  <c r="F1410" i="11"/>
  <c r="D1411" i="11"/>
  <c r="F1411" i="11"/>
  <c r="D1412" i="11"/>
  <c r="F1412" i="11"/>
  <c r="D1413" i="11"/>
  <c r="F1413" i="11"/>
  <c r="D1414" i="11"/>
  <c r="F1414" i="11"/>
  <c r="D1415" i="11"/>
  <c r="F1415" i="11"/>
  <c r="D1416" i="11"/>
  <c r="F1416" i="11"/>
  <c r="D1417" i="11"/>
  <c r="F1417" i="11"/>
  <c r="D1418" i="11"/>
  <c r="F1418" i="11"/>
  <c r="D1419" i="11"/>
  <c r="F1419" i="11"/>
  <c r="D1420" i="11"/>
  <c r="F1420" i="11"/>
  <c r="D1421" i="11"/>
  <c r="F1421" i="11"/>
  <c r="D1422" i="11"/>
  <c r="F1422" i="11"/>
  <c r="D1423" i="11"/>
  <c r="F1423" i="11"/>
  <c r="D1424" i="11"/>
  <c r="F1424" i="11"/>
  <c r="D1425" i="11"/>
  <c r="F1425" i="11"/>
  <c r="D1426" i="11"/>
  <c r="F1426" i="11"/>
  <c r="D1427" i="11"/>
  <c r="F1427" i="11"/>
  <c r="D1428" i="11"/>
  <c r="F1428" i="11"/>
  <c r="D1429" i="11"/>
  <c r="F1429" i="11"/>
  <c r="D1430" i="11"/>
  <c r="F1430" i="11"/>
  <c r="D1431" i="11"/>
  <c r="F1431" i="11"/>
  <c r="D1432" i="11"/>
  <c r="F1432" i="11"/>
  <c r="D1433" i="11"/>
  <c r="F1433" i="11"/>
  <c r="D1434" i="11"/>
  <c r="F1434" i="11"/>
  <c r="D1435" i="11"/>
  <c r="F1435" i="11"/>
  <c r="D1436" i="11"/>
  <c r="F1436" i="11"/>
  <c r="D1437" i="11"/>
  <c r="F1437" i="11"/>
  <c r="D1438" i="11"/>
  <c r="F1438" i="11"/>
  <c r="D1439" i="11"/>
  <c r="F1439" i="11"/>
  <c r="D1440" i="11"/>
  <c r="F1440" i="11"/>
  <c r="D1441" i="11"/>
  <c r="F1441" i="11"/>
  <c r="D1442" i="11"/>
  <c r="F1442" i="11"/>
  <c r="D1443" i="11"/>
  <c r="F1443" i="11"/>
  <c r="D1444" i="11"/>
  <c r="F1444" i="11"/>
  <c r="D1445" i="11"/>
  <c r="F1445" i="11"/>
  <c r="D1446" i="11"/>
  <c r="F1446" i="11"/>
  <c r="D1447" i="11"/>
  <c r="F1447" i="11"/>
  <c r="D1448" i="11"/>
  <c r="F1448" i="11"/>
  <c r="D1449" i="11"/>
  <c r="F1449" i="11"/>
  <c r="D1450" i="11"/>
  <c r="F1450" i="11"/>
  <c r="D1451" i="11"/>
  <c r="F1451" i="11"/>
  <c r="D1452" i="11"/>
  <c r="F1452" i="11"/>
  <c r="D1453" i="11"/>
  <c r="F1453" i="11"/>
  <c r="D1454" i="11"/>
  <c r="F1454" i="11"/>
  <c r="D1455" i="11"/>
  <c r="F1455" i="11"/>
  <c r="D1456" i="11"/>
  <c r="F1456" i="11"/>
  <c r="D1457" i="11"/>
  <c r="F1457" i="11"/>
  <c r="D1458" i="11"/>
  <c r="F1458" i="11"/>
  <c r="D1459" i="11"/>
  <c r="F1459" i="11"/>
  <c r="D1460" i="11"/>
  <c r="F1460" i="11"/>
  <c r="D1461" i="11"/>
  <c r="F1461" i="11"/>
  <c r="D1462" i="11"/>
  <c r="F1462" i="11"/>
  <c r="D1463" i="11"/>
  <c r="F1463" i="11"/>
  <c r="D1464" i="11"/>
  <c r="F1464" i="11"/>
  <c r="D1465" i="11"/>
  <c r="F1465" i="11"/>
  <c r="D1466" i="11"/>
  <c r="F1466" i="11"/>
  <c r="D1467" i="11"/>
  <c r="F1467" i="11"/>
  <c r="D1468" i="11"/>
  <c r="F1468" i="11"/>
  <c r="D1469" i="11"/>
  <c r="F1469" i="11"/>
  <c r="D1470" i="11"/>
  <c r="F1470" i="11"/>
  <c r="D1471" i="11"/>
  <c r="F1471" i="11"/>
  <c r="D1472" i="11"/>
  <c r="F1472" i="11"/>
  <c r="D1473" i="11"/>
  <c r="F1473" i="11"/>
  <c r="D1474" i="11"/>
  <c r="F1474" i="11"/>
  <c r="D1475" i="11"/>
  <c r="F1475" i="11"/>
  <c r="D1476" i="11"/>
  <c r="F1476" i="11"/>
  <c r="D1477" i="11"/>
  <c r="F1477" i="11"/>
  <c r="D1478" i="11"/>
  <c r="F1478" i="11"/>
  <c r="D1479" i="11"/>
  <c r="F1479" i="11"/>
  <c r="D1480" i="11"/>
  <c r="F1480" i="11"/>
  <c r="D1481" i="11"/>
  <c r="F1481" i="11"/>
  <c r="D1482" i="11"/>
  <c r="F1482" i="11"/>
  <c r="D1483" i="11"/>
  <c r="F1483" i="11"/>
  <c r="D1484" i="11"/>
  <c r="F1484" i="11"/>
  <c r="D1485" i="11"/>
  <c r="F1485" i="11"/>
  <c r="D1486" i="11"/>
  <c r="F1486" i="11"/>
  <c r="D1487" i="11"/>
  <c r="F1487" i="11"/>
  <c r="D1488" i="11"/>
  <c r="F1488" i="11"/>
  <c r="D1489" i="11"/>
  <c r="F1489" i="11"/>
  <c r="D1490" i="11"/>
  <c r="F1490" i="11"/>
  <c r="D1491" i="11"/>
  <c r="F1491" i="11"/>
  <c r="D1492" i="11"/>
  <c r="F1492" i="11"/>
  <c r="D1493" i="11"/>
  <c r="F1493" i="11"/>
  <c r="D1494" i="11"/>
  <c r="F1494" i="11"/>
  <c r="D1495" i="11"/>
  <c r="F1495" i="11"/>
  <c r="D1496" i="11"/>
  <c r="F1496" i="11"/>
  <c r="D1497" i="11"/>
  <c r="F1497" i="11"/>
  <c r="D1498" i="11"/>
  <c r="F1498" i="11"/>
  <c r="D1499" i="11"/>
  <c r="F1499" i="11"/>
  <c r="D1500" i="11"/>
  <c r="F1500" i="11"/>
  <c r="D1501" i="11"/>
  <c r="F1501" i="11"/>
  <c r="D1502" i="11"/>
  <c r="F1502" i="11"/>
  <c r="D1503" i="11"/>
  <c r="F1503" i="11"/>
  <c r="D1504" i="11"/>
  <c r="F1504" i="11"/>
  <c r="D1505" i="11"/>
  <c r="F1505" i="11"/>
  <c r="D1506" i="11"/>
  <c r="F1506" i="11"/>
  <c r="D1507" i="11"/>
  <c r="F1507" i="11"/>
  <c r="D1508" i="11"/>
  <c r="F1508" i="11"/>
  <c r="D1509" i="11"/>
  <c r="F1509" i="11"/>
  <c r="D1510" i="11"/>
  <c r="F1510" i="11"/>
  <c r="D1511" i="11"/>
  <c r="F1511" i="11"/>
  <c r="D1512" i="11"/>
  <c r="F1512" i="11"/>
  <c r="D1513" i="11"/>
  <c r="F1513" i="11"/>
  <c r="D1514" i="11"/>
  <c r="F1514" i="11"/>
  <c r="D1515" i="11"/>
  <c r="F1515" i="11"/>
  <c r="D1516" i="11"/>
  <c r="F1516" i="11"/>
  <c r="D1517" i="11"/>
  <c r="F1517" i="11"/>
  <c r="D1518" i="11"/>
  <c r="F1518" i="11"/>
  <c r="D1519" i="11"/>
  <c r="F1519" i="11"/>
  <c r="D1520" i="11"/>
  <c r="F1520" i="11"/>
  <c r="D1521" i="11"/>
  <c r="F1521" i="11"/>
  <c r="D1522" i="11"/>
  <c r="F1522" i="11"/>
  <c r="D1523" i="11"/>
  <c r="F1523" i="11"/>
  <c r="D1524" i="11"/>
  <c r="F1524" i="11"/>
  <c r="D1525" i="11"/>
  <c r="F1525" i="11"/>
  <c r="D1526" i="11"/>
  <c r="F1526" i="11"/>
  <c r="D1527" i="11"/>
  <c r="F1527" i="11"/>
  <c r="D1528" i="11"/>
  <c r="F1528" i="11"/>
  <c r="D1529" i="11"/>
  <c r="F1529" i="11"/>
  <c r="D1530" i="11"/>
  <c r="F1530" i="11"/>
  <c r="D1531" i="11"/>
  <c r="F1531" i="11"/>
  <c r="D1532" i="11"/>
  <c r="F1532" i="11"/>
  <c r="D1533" i="11"/>
  <c r="F1533" i="11"/>
  <c r="D1534" i="11"/>
  <c r="F1534" i="11"/>
  <c r="D1535" i="11"/>
  <c r="F1535" i="11"/>
  <c r="D1536" i="11"/>
  <c r="F1536" i="11"/>
  <c r="D1537" i="11"/>
  <c r="F1537" i="11"/>
  <c r="D1538" i="11"/>
  <c r="F1538" i="11"/>
  <c r="D1539" i="11"/>
  <c r="F1539" i="11"/>
  <c r="D1540" i="11"/>
  <c r="F1540" i="11"/>
  <c r="D1541" i="11"/>
  <c r="F1541" i="11"/>
  <c r="D1542" i="11"/>
  <c r="F1542" i="11"/>
  <c r="D1543" i="11"/>
  <c r="F1543" i="11"/>
  <c r="D1544" i="11"/>
  <c r="F1544" i="11"/>
  <c r="D1545" i="11"/>
  <c r="F1545" i="11"/>
  <c r="D1546" i="11"/>
  <c r="F1546" i="11"/>
  <c r="D1547" i="11"/>
  <c r="F1547" i="11"/>
  <c r="D1548" i="11"/>
  <c r="F1548" i="11"/>
  <c r="D1549" i="11"/>
  <c r="F1549" i="11"/>
  <c r="D1550" i="11"/>
  <c r="F1550" i="11"/>
  <c r="D1551" i="11"/>
  <c r="F1551" i="11"/>
  <c r="D1552" i="11"/>
  <c r="F1552" i="11"/>
  <c r="D1553" i="11"/>
  <c r="F1553" i="11"/>
  <c r="D1554" i="11"/>
  <c r="F1554" i="11"/>
  <c r="D1555" i="11"/>
  <c r="F1555" i="11"/>
  <c r="D1556" i="11"/>
  <c r="F1556" i="11"/>
  <c r="D1557" i="11"/>
  <c r="F1557" i="11"/>
  <c r="D1558" i="11"/>
  <c r="F1558" i="11"/>
  <c r="D1559" i="11"/>
  <c r="F1559" i="11"/>
  <c r="D1560" i="11"/>
  <c r="F1560" i="11"/>
  <c r="D1561" i="11"/>
  <c r="F1561" i="11"/>
  <c r="D1562" i="11"/>
  <c r="F1562" i="11"/>
  <c r="D1563" i="11"/>
  <c r="F1563" i="11"/>
  <c r="D1564" i="11"/>
  <c r="F1564" i="11"/>
  <c r="D1565" i="11"/>
  <c r="F1565" i="11"/>
  <c r="D1566" i="11"/>
  <c r="F1566" i="11"/>
  <c r="D1567" i="11"/>
  <c r="F1567" i="11"/>
  <c r="D1568" i="11"/>
  <c r="F1568" i="11"/>
  <c r="D1569" i="11"/>
  <c r="F1569" i="11"/>
  <c r="D1570" i="11"/>
  <c r="F1570" i="11"/>
  <c r="D1571" i="11"/>
  <c r="F1571" i="11"/>
  <c r="D1572" i="11"/>
  <c r="F1572" i="11"/>
  <c r="D1573" i="11"/>
  <c r="F1573" i="11"/>
  <c r="D1574" i="11"/>
  <c r="F1574" i="11"/>
  <c r="D1575" i="11"/>
  <c r="F1575" i="11"/>
  <c r="D1576" i="11"/>
  <c r="F1576" i="11"/>
  <c r="D1577" i="11"/>
  <c r="F1577" i="11"/>
  <c r="D1578" i="11"/>
  <c r="F1578" i="11"/>
  <c r="D1579" i="11"/>
  <c r="F1579" i="11"/>
  <c r="D1580" i="11"/>
  <c r="F1580" i="11"/>
  <c r="D1581" i="11"/>
  <c r="F1581" i="11"/>
  <c r="D1582" i="11"/>
  <c r="F1582" i="11"/>
  <c r="D1583" i="11"/>
  <c r="F1583" i="11"/>
  <c r="D1584" i="11"/>
  <c r="F1584" i="11"/>
  <c r="D1585" i="11"/>
  <c r="F1585" i="11"/>
  <c r="D1586" i="11"/>
  <c r="F1586" i="11"/>
  <c r="D1587" i="11"/>
  <c r="F1587" i="11"/>
  <c r="D1588" i="11"/>
  <c r="F1588" i="11"/>
  <c r="D1589" i="11"/>
  <c r="F1589" i="11"/>
  <c r="D1590" i="11"/>
  <c r="F1590" i="11"/>
  <c r="D1591" i="11"/>
  <c r="F1591" i="11"/>
  <c r="D1592" i="11"/>
  <c r="F1592" i="11"/>
  <c r="D1593" i="11"/>
  <c r="F1593" i="11"/>
  <c r="D1594" i="11"/>
  <c r="F1594" i="11"/>
  <c r="D1595" i="11"/>
  <c r="F1595" i="11"/>
  <c r="D1596" i="11"/>
  <c r="F1596" i="11"/>
  <c r="D1597" i="11"/>
  <c r="F1597" i="11"/>
  <c r="D1598" i="11"/>
  <c r="F1598" i="11"/>
  <c r="D1599" i="11"/>
  <c r="F1599" i="11"/>
  <c r="D1600" i="11"/>
  <c r="F1600" i="11"/>
  <c r="D1601" i="11"/>
  <c r="F1601" i="11"/>
  <c r="D1602" i="11"/>
  <c r="F1602" i="11"/>
  <c r="D1603" i="11"/>
  <c r="F1603" i="11"/>
  <c r="D1604" i="11"/>
  <c r="F1604" i="11"/>
  <c r="D1605" i="11"/>
  <c r="F1605" i="11"/>
  <c r="D1606" i="11"/>
  <c r="F1606" i="11"/>
  <c r="D1607" i="11"/>
  <c r="F1607" i="11"/>
  <c r="D1608" i="11"/>
  <c r="F1608" i="11"/>
  <c r="D1609" i="11"/>
  <c r="F1609" i="11"/>
  <c r="D1610" i="11"/>
  <c r="F1610" i="11"/>
  <c r="D1611" i="11"/>
  <c r="F1611" i="11"/>
  <c r="D1612" i="11"/>
  <c r="F1612" i="11"/>
  <c r="D1613" i="11"/>
  <c r="F1613" i="11"/>
  <c r="D1614" i="11"/>
  <c r="F1614" i="11"/>
  <c r="D1615" i="11"/>
  <c r="F1615" i="11"/>
  <c r="D1616" i="11"/>
  <c r="F1616" i="11"/>
  <c r="D1617" i="11"/>
  <c r="F1617" i="11"/>
  <c r="D1618" i="11"/>
  <c r="F1618" i="11"/>
  <c r="D1619" i="11"/>
  <c r="F1619" i="11"/>
  <c r="D1620" i="11"/>
  <c r="F1620" i="11"/>
  <c r="D1621" i="11"/>
  <c r="F1621" i="11"/>
  <c r="D1622" i="11"/>
  <c r="F1622" i="11"/>
  <c r="D1623" i="11"/>
  <c r="F1623" i="11"/>
  <c r="D1624" i="11"/>
  <c r="F1624" i="11"/>
  <c r="D1625" i="11"/>
  <c r="F1625" i="11"/>
  <c r="D1626" i="11"/>
  <c r="F1626" i="11"/>
  <c r="D1627" i="11"/>
  <c r="F1627" i="11"/>
  <c r="D1628" i="11"/>
  <c r="F1628" i="11"/>
  <c r="D1629" i="11"/>
  <c r="F1629" i="11"/>
  <c r="D1630" i="11"/>
  <c r="F1630" i="11"/>
  <c r="D1631" i="11"/>
  <c r="F1631" i="11"/>
  <c r="D1632" i="11"/>
  <c r="F1632" i="11"/>
  <c r="D1633" i="11"/>
  <c r="F1633" i="11"/>
  <c r="D1634" i="11"/>
  <c r="F1634" i="11"/>
  <c r="D1635" i="11"/>
  <c r="F1635" i="11"/>
  <c r="D1636" i="11"/>
  <c r="F1636" i="11"/>
  <c r="D1637" i="11"/>
  <c r="F1637" i="11"/>
  <c r="D1638" i="11"/>
  <c r="F1638" i="11"/>
  <c r="D1639" i="11"/>
  <c r="F1639" i="11"/>
  <c r="D1640" i="11"/>
  <c r="F1640" i="11"/>
  <c r="D1641" i="11"/>
  <c r="F1641" i="11"/>
  <c r="D1642" i="11"/>
  <c r="F1642" i="11"/>
  <c r="D1643" i="11"/>
  <c r="F1643" i="11"/>
  <c r="D1644" i="11"/>
  <c r="F1644" i="11"/>
  <c r="D1645" i="11"/>
  <c r="F1645" i="11"/>
  <c r="D1646" i="11"/>
  <c r="F1646" i="11"/>
  <c r="D1647" i="11"/>
  <c r="F1647" i="11"/>
  <c r="D1648" i="11"/>
  <c r="F1648" i="11"/>
  <c r="D1649" i="11"/>
  <c r="F1649" i="11"/>
  <c r="D1650" i="11"/>
  <c r="F1650" i="11"/>
  <c r="D1651" i="11"/>
  <c r="F1651" i="11"/>
  <c r="D1652" i="11"/>
  <c r="F1652" i="11"/>
  <c r="D1653" i="11"/>
  <c r="F1653" i="11"/>
  <c r="D1654" i="11"/>
  <c r="F1654" i="11"/>
  <c r="D1655" i="11"/>
  <c r="F1655" i="11"/>
  <c r="D1656" i="11"/>
  <c r="F1656" i="11"/>
  <c r="D1657" i="11"/>
  <c r="F1657" i="11"/>
  <c r="D1658" i="11"/>
  <c r="F1658" i="11"/>
  <c r="D1659" i="11"/>
  <c r="F1659" i="11"/>
  <c r="D1660" i="11"/>
  <c r="F1660" i="11"/>
  <c r="D1661" i="11"/>
  <c r="F1661" i="11"/>
  <c r="D1662" i="11"/>
  <c r="F1662" i="11"/>
  <c r="D1663" i="11"/>
  <c r="F1663" i="11"/>
  <c r="D1664" i="11"/>
  <c r="F1664" i="11"/>
  <c r="D1665" i="11"/>
  <c r="F1665" i="11"/>
  <c r="D1666" i="11"/>
  <c r="F1666" i="11"/>
  <c r="D1667" i="11"/>
  <c r="F1667" i="11"/>
  <c r="D1668" i="11"/>
  <c r="F1668" i="11"/>
  <c r="D1669" i="11"/>
  <c r="F1669" i="11"/>
  <c r="D1670" i="11"/>
  <c r="F1670" i="11"/>
  <c r="D1671" i="11"/>
  <c r="F1671" i="11"/>
  <c r="D1672" i="11"/>
  <c r="F1672" i="11"/>
  <c r="D1673" i="11"/>
  <c r="F1673" i="11"/>
  <c r="D1674" i="11"/>
  <c r="F1674" i="11"/>
  <c r="D1675" i="11"/>
  <c r="F1675" i="11"/>
  <c r="D1676" i="11"/>
  <c r="F1676" i="11"/>
  <c r="D1677" i="11"/>
  <c r="F1677" i="11"/>
  <c r="D1678" i="11"/>
  <c r="F1678" i="11"/>
  <c r="D1679" i="11"/>
  <c r="F1679" i="11"/>
  <c r="D1680" i="11"/>
  <c r="F1680" i="11"/>
  <c r="D1681" i="11"/>
  <c r="F1681" i="11"/>
  <c r="D1682" i="11"/>
  <c r="F1682" i="11"/>
  <c r="D1683" i="11"/>
  <c r="F1683" i="11"/>
  <c r="D1684" i="11"/>
  <c r="F1684" i="11"/>
  <c r="D1685" i="11"/>
  <c r="F1685" i="11"/>
  <c r="D1686" i="11"/>
  <c r="F1686" i="11"/>
  <c r="D1687" i="11"/>
  <c r="F1687" i="11"/>
  <c r="D1688" i="11"/>
  <c r="F1688" i="11"/>
  <c r="D1689" i="11"/>
  <c r="F1689" i="11"/>
  <c r="D1690" i="11"/>
  <c r="F1690" i="11"/>
  <c r="D1691" i="11"/>
  <c r="F1691" i="11"/>
  <c r="D1692" i="11"/>
  <c r="F1692" i="11"/>
  <c r="D1693" i="11"/>
  <c r="F1693" i="11"/>
  <c r="D1694" i="11"/>
  <c r="F1694" i="11"/>
  <c r="D1695" i="11"/>
  <c r="F1695" i="11"/>
  <c r="D1696" i="11"/>
  <c r="F1696" i="11"/>
  <c r="D1697" i="11"/>
  <c r="F1697" i="11"/>
  <c r="D1698" i="11"/>
  <c r="F1698" i="11"/>
  <c r="D1699" i="11"/>
  <c r="F1699" i="11"/>
  <c r="D1700" i="11"/>
  <c r="F1700" i="11"/>
  <c r="D1701" i="11"/>
  <c r="F1701" i="11"/>
  <c r="D1702" i="11"/>
  <c r="F1702" i="11"/>
  <c r="D1703" i="11"/>
  <c r="F1703" i="11"/>
  <c r="D1704" i="11"/>
  <c r="F1704" i="11"/>
  <c r="D1705" i="11"/>
  <c r="F1705" i="11"/>
  <c r="D1706" i="11"/>
  <c r="F1706" i="11"/>
  <c r="D1707" i="11"/>
  <c r="F1707" i="11"/>
  <c r="D1708" i="11"/>
  <c r="F1708" i="11"/>
  <c r="D1709" i="11"/>
  <c r="F1709" i="11"/>
  <c r="D1710" i="11"/>
  <c r="F1710" i="11"/>
  <c r="D1711" i="11"/>
  <c r="F1711" i="11"/>
  <c r="D1712" i="11"/>
  <c r="F1712" i="11"/>
  <c r="D1713" i="11"/>
  <c r="F1713" i="11"/>
  <c r="D1714" i="11"/>
  <c r="F1714" i="11"/>
  <c r="D1715" i="11"/>
  <c r="F1715" i="11"/>
  <c r="D1716" i="11"/>
  <c r="F1716" i="11"/>
  <c r="D1717" i="11"/>
  <c r="F1717" i="11"/>
  <c r="D1718" i="11"/>
  <c r="F1718" i="11"/>
  <c r="D1719" i="11"/>
  <c r="F1719" i="11"/>
  <c r="D1720" i="11"/>
  <c r="F1720" i="11"/>
  <c r="D1721" i="11"/>
  <c r="F1721" i="11"/>
  <c r="D1722" i="11"/>
  <c r="F1722" i="11"/>
  <c r="D1723" i="11"/>
  <c r="F1723" i="11"/>
  <c r="D1724" i="11"/>
  <c r="F1724" i="11"/>
  <c r="D1725" i="11"/>
  <c r="F1725" i="11"/>
  <c r="D1726" i="11"/>
  <c r="F1726" i="11"/>
  <c r="D1727" i="11"/>
  <c r="F1727" i="11"/>
  <c r="D1728" i="11"/>
  <c r="F1728" i="11"/>
  <c r="D1729" i="11"/>
  <c r="F1729" i="11"/>
  <c r="D1730" i="11"/>
  <c r="F1730" i="11"/>
  <c r="D1731" i="11"/>
  <c r="F1731" i="11"/>
  <c r="D1732" i="11"/>
  <c r="F1732" i="11"/>
  <c r="D1733" i="11"/>
  <c r="F1733" i="11"/>
  <c r="D1734" i="11"/>
  <c r="F1734" i="11"/>
  <c r="D1735" i="11"/>
  <c r="F1735" i="11"/>
  <c r="D1736" i="11"/>
  <c r="F1736" i="11"/>
  <c r="D1737" i="11"/>
  <c r="F1737" i="11"/>
  <c r="D1738" i="11"/>
  <c r="F1738" i="11"/>
  <c r="D1739" i="11"/>
  <c r="F1739" i="11"/>
  <c r="D1740" i="11"/>
  <c r="F1740" i="11"/>
  <c r="D1741" i="11"/>
  <c r="F1741" i="11"/>
  <c r="D1742" i="11"/>
  <c r="F1742" i="11"/>
  <c r="D1743" i="11"/>
  <c r="F1743" i="11"/>
  <c r="D1744" i="11"/>
  <c r="F1744" i="11"/>
  <c r="D1745" i="11"/>
  <c r="F1745" i="11"/>
  <c r="D1746" i="11"/>
  <c r="F1746" i="11"/>
  <c r="D1747" i="11"/>
  <c r="F1747" i="11"/>
  <c r="D1748" i="11"/>
  <c r="F1748" i="11"/>
  <c r="D1749" i="11"/>
  <c r="F1749" i="11"/>
  <c r="D1750" i="11"/>
  <c r="F1750" i="11"/>
  <c r="D1751" i="11"/>
  <c r="F1751" i="11"/>
  <c r="D1752" i="11"/>
  <c r="F1752" i="11"/>
  <c r="D1753" i="11"/>
  <c r="F1753" i="11"/>
  <c r="D1754" i="11"/>
  <c r="F1754" i="11"/>
  <c r="D1755" i="11"/>
  <c r="F1755" i="11"/>
  <c r="D1756" i="11"/>
  <c r="F1756" i="11"/>
  <c r="D1757" i="11"/>
  <c r="F1757" i="11"/>
  <c r="D1758" i="11"/>
  <c r="F1758" i="11"/>
  <c r="D1759" i="11"/>
  <c r="F1759" i="11"/>
  <c r="D1760" i="11"/>
  <c r="F1760" i="11"/>
  <c r="D1761" i="11"/>
  <c r="F1761" i="11"/>
  <c r="D1762" i="11"/>
  <c r="F1762" i="11"/>
  <c r="D1763" i="11"/>
  <c r="F1763" i="11"/>
  <c r="D1764" i="11"/>
  <c r="F1764" i="11"/>
  <c r="D1765" i="11"/>
  <c r="F1765" i="11"/>
  <c r="D1766" i="11"/>
  <c r="F1766" i="11"/>
  <c r="D1767" i="11"/>
  <c r="F1767" i="11"/>
  <c r="D1768" i="11"/>
  <c r="F1768" i="11"/>
  <c r="D1769" i="11"/>
  <c r="F1769" i="11"/>
  <c r="D1770" i="11"/>
  <c r="F1770" i="11"/>
  <c r="D1771" i="11"/>
  <c r="F1771" i="11"/>
  <c r="D1772" i="11"/>
  <c r="F1772" i="11"/>
  <c r="D1773" i="11"/>
  <c r="F1773" i="11"/>
  <c r="D1774" i="11"/>
  <c r="F1774" i="11"/>
  <c r="D1775" i="11"/>
  <c r="F1775" i="11"/>
  <c r="D1776" i="11"/>
  <c r="F1776" i="11"/>
  <c r="D1777" i="11"/>
  <c r="F1777" i="11"/>
  <c r="D1778" i="11"/>
  <c r="F1778" i="11"/>
  <c r="D1779" i="11"/>
  <c r="F1779" i="11"/>
  <c r="D1780" i="11"/>
  <c r="F1780" i="11"/>
  <c r="D1781" i="11"/>
  <c r="F1781" i="11"/>
  <c r="D1782" i="11"/>
  <c r="F1782" i="11"/>
  <c r="D1783" i="11"/>
  <c r="F1783" i="11"/>
  <c r="D1784" i="11"/>
  <c r="F1784" i="11"/>
  <c r="D1785" i="11"/>
  <c r="F1785" i="11"/>
  <c r="D1786" i="11"/>
  <c r="F1786" i="11"/>
  <c r="D1787" i="11"/>
  <c r="F1787" i="11"/>
  <c r="D1788" i="11"/>
  <c r="F1788" i="11"/>
  <c r="D1789" i="11"/>
  <c r="F1789" i="11"/>
  <c r="D1790" i="11"/>
  <c r="F1790" i="11"/>
  <c r="D1791" i="11"/>
  <c r="F1791" i="11"/>
  <c r="D1792" i="11"/>
  <c r="F1792" i="11"/>
  <c r="D1793" i="11"/>
  <c r="F1793" i="11"/>
  <c r="D1794" i="11"/>
  <c r="F1794" i="11"/>
  <c r="D1795" i="11"/>
  <c r="F1795" i="11"/>
  <c r="D1796" i="11"/>
  <c r="F1796" i="11"/>
  <c r="D1797" i="11"/>
  <c r="F1797" i="11"/>
  <c r="D1798" i="11"/>
  <c r="F1798" i="11"/>
  <c r="D1799" i="11"/>
  <c r="F1799" i="11"/>
  <c r="D1800" i="11"/>
  <c r="F1800" i="11"/>
  <c r="D1801" i="11"/>
  <c r="F1801" i="11"/>
  <c r="D1802" i="11"/>
  <c r="F1802" i="11"/>
  <c r="D1803" i="11"/>
  <c r="F1803" i="11"/>
  <c r="D1804" i="11"/>
  <c r="F1804" i="11"/>
  <c r="D1805" i="11"/>
  <c r="F1805" i="11"/>
  <c r="D1806" i="11"/>
  <c r="F1806" i="11"/>
  <c r="D1807" i="11"/>
  <c r="F1807" i="11"/>
  <c r="D1808" i="11"/>
  <c r="F1808" i="11"/>
  <c r="D1809" i="11"/>
  <c r="F1809" i="11"/>
  <c r="D1810" i="11"/>
  <c r="F1810" i="11"/>
  <c r="D1811" i="11"/>
  <c r="F1811" i="11"/>
  <c r="D1812" i="11"/>
  <c r="F1812" i="11"/>
  <c r="D1813" i="11"/>
  <c r="F1813" i="11"/>
  <c r="D1814" i="11"/>
  <c r="F1814" i="11"/>
  <c r="D1815" i="11"/>
  <c r="F1815" i="11"/>
  <c r="D1816" i="11"/>
  <c r="F1816" i="11"/>
  <c r="D1817" i="11"/>
  <c r="F1817" i="11"/>
  <c r="D1818" i="11"/>
  <c r="F1818" i="11"/>
  <c r="D1819" i="11"/>
  <c r="F1819" i="11"/>
  <c r="D1820" i="11"/>
  <c r="F1820" i="11"/>
  <c r="D1821" i="11"/>
  <c r="F1821" i="11"/>
  <c r="D1822" i="11"/>
  <c r="F1822" i="11"/>
  <c r="D1823" i="11"/>
  <c r="F1823" i="11"/>
  <c r="D1824" i="11"/>
  <c r="F1824" i="11"/>
  <c r="D1825" i="11"/>
  <c r="F1825" i="11"/>
  <c r="D1826" i="11"/>
  <c r="F1826" i="11"/>
  <c r="D1827" i="11"/>
  <c r="F1827" i="11"/>
  <c r="D1828" i="11"/>
  <c r="F1828" i="11"/>
  <c r="D1829" i="11"/>
  <c r="F1829" i="11"/>
  <c r="D1830" i="11"/>
  <c r="F1830" i="11"/>
  <c r="D1831" i="11"/>
  <c r="F1831" i="11"/>
  <c r="D1832" i="11"/>
  <c r="F1832" i="11"/>
  <c r="D1833" i="11"/>
  <c r="F1833" i="11"/>
  <c r="D1834" i="11"/>
  <c r="F1834" i="11"/>
  <c r="D1835" i="11"/>
  <c r="F1835" i="11"/>
  <c r="D1836" i="11"/>
  <c r="F1836" i="11"/>
  <c r="D1837" i="11"/>
  <c r="F1837" i="11"/>
  <c r="D1838" i="11"/>
  <c r="F1838" i="11"/>
  <c r="D1839" i="11"/>
  <c r="F1839" i="11"/>
  <c r="D1840" i="11"/>
  <c r="F1840" i="11"/>
  <c r="D1841" i="11"/>
  <c r="F1841" i="11"/>
  <c r="D1842" i="11"/>
  <c r="F1842" i="11"/>
  <c r="D1843" i="11"/>
  <c r="F1843" i="11"/>
  <c r="D1844" i="11"/>
  <c r="F1844" i="11"/>
  <c r="D1845" i="11"/>
  <c r="F1845" i="11"/>
  <c r="D1846" i="11"/>
  <c r="F1846" i="11"/>
  <c r="D1847" i="11"/>
  <c r="F1847" i="11"/>
  <c r="D1848" i="11"/>
  <c r="F1848" i="11"/>
  <c r="D1849" i="11"/>
  <c r="F1849" i="11"/>
  <c r="D1850" i="11"/>
  <c r="F1850" i="11"/>
  <c r="D1851" i="11"/>
  <c r="F1851" i="11"/>
  <c r="D1852" i="11"/>
  <c r="F1852" i="11"/>
  <c r="D1853" i="11"/>
  <c r="F1853" i="11"/>
  <c r="D1854" i="11"/>
  <c r="F1854" i="11"/>
  <c r="D1855" i="11"/>
  <c r="F1855" i="11"/>
  <c r="D1856" i="11"/>
  <c r="F1856" i="11"/>
  <c r="D1857" i="11"/>
  <c r="F1857" i="11"/>
  <c r="D1858" i="11"/>
  <c r="F1858" i="11"/>
  <c r="D1859" i="11"/>
  <c r="F1859" i="11"/>
  <c r="D1860" i="11"/>
  <c r="F1860" i="11"/>
  <c r="D1861" i="11"/>
  <c r="F1861" i="11"/>
  <c r="D1862" i="11"/>
  <c r="F1862" i="11"/>
  <c r="D1863" i="11"/>
  <c r="F1863" i="11"/>
  <c r="D1864" i="11"/>
  <c r="F1864" i="11"/>
  <c r="D1865" i="11"/>
  <c r="F1865" i="11"/>
  <c r="D1866" i="11"/>
  <c r="F1866" i="11"/>
  <c r="D1867" i="11"/>
  <c r="F1867" i="11"/>
  <c r="D1868" i="11"/>
  <c r="F1868" i="11"/>
  <c r="D1869" i="11"/>
  <c r="F1869" i="11"/>
  <c r="D1870" i="11"/>
  <c r="F1870" i="11"/>
  <c r="D1871" i="11"/>
  <c r="F1871" i="11"/>
  <c r="D1872" i="11"/>
  <c r="F1872" i="11"/>
  <c r="D1873" i="11"/>
  <c r="F1873" i="11"/>
  <c r="D1874" i="11"/>
  <c r="F1874" i="11"/>
  <c r="D1875" i="11"/>
  <c r="F1875" i="11"/>
  <c r="D1876" i="11"/>
  <c r="F1876" i="11"/>
  <c r="D1877" i="11"/>
  <c r="F1877" i="11"/>
  <c r="D1878" i="11"/>
  <c r="F1878" i="11"/>
  <c r="D1879" i="11"/>
  <c r="F1879" i="11"/>
  <c r="D1880" i="11"/>
  <c r="F1880" i="11"/>
  <c r="D1881" i="11"/>
  <c r="F1881" i="11"/>
  <c r="D1882" i="11"/>
  <c r="F1882" i="11"/>
  <c r="D1883" i="11"/>
  <c r="F1883" i="11"/>
  <c r="D1884" i="11"/>
  <c r="F1884" i="11"/>
  <c r="D1885" i="11"/>
  <c r="F1885" i="11"/>
  <c r="D1886" i="11"/>
  <c r="F1886" i="11"/>
  <c r="D1887" i="11"/>
  <c r="F1887" i="11"/>
  <c r="D1888" i="11"/>
  <c r="F1888" i="11"/>
  <c r="D1889" i="11"/>
  <c r="F1889" i="11"/>
  <c r="D1890" i="11"/>
  <c r="F1890" i="11"/>
  <c r="D1891" i="11"/>
  <c r="F1891" i="11"/>
  <c r="D1892" i="11"/>
  <c r="F1892" i="11"/>
  <c r="D1893" i="11"/>
  <c r="F1893" i="11"/>
  <c r="D1894" i="11"/>
  <c r="F1894" i="11"/>
  <c r="D1895" i="11"/>
  <c r="F1895" i="11"/>
  <c r="D1896" i="11"/>
  <c r="F1896" i="11"/>
  <c r="D1897" i="11"/>
  <c r="F1897" i="11"/>
  <c r="D1898" i="11"/>
  <c r="F1898" i="11"/>
  <c r="D1899" i="11"/>
  <c r="F1899" i="11"/>
  <c r="D1900" i="11"/>
  <c r="F1900" i="11"/>
  <c r="D1901" i="11"/>
  <c r="F1901" i="11"/>
  <c r="D1902" i="11"/>
  <c r="F1902" i="11"/>
  <c r="D1903" i="11"/>
  <c r="F1903" i="11"/>
  <c r="D1904" i="11"/>
  <c r="F1904" i="11"/>
  <c r="D1905" i="11"/>
  <c r="F1905" i="11"/>
  <c r="D1906" i="11"/>
  <c r="F1906" i="11"/>
  <c r="D1907" i="11"/>
  <c r="F1907" i="11"/>
  <c r="D1908" i="11"/>
  <c r="F1908" i="11"/>
  <c r="D1909" i="11"/>
  <c r="F1909" i="11"/>
  <c r="D1910" i="11"/>
  <c r="F1910" i="11"/>
  <c r="D1911" i="11"/>
  <c r="F1911" i="11"/>
  <c r="D1912" i="11"/>
  <c r="F1912" i="11"/>
  <c r="D1913" i="11"/>
  <c r="F1913" i="11"/>
  <c r="D1914" i="11"/>
  <c r="F1914" i="11"/>
  <c r="D1915" i="11"/>
  <c r="F1915" i="11"/>
  <c r="D1916" i="11"/>
  <c r="F1916" i="11"/>
  <c r="D1917" i="11"/>
  <c r="F1917" i="11"/>
  <c r="D1918" i="11"/>
  <c r="F1918" i="11"/>
  <c r="D1919" i="11"/>
  <c r="F1919" i="11"/>
  <c r="D1920" i="11"/>
  <c r="F1920" i="11"/>
  <c r="D1921" i="11"/>
  <c r="F1921" i="11"/>
  <c r="D1922" i="11"/>
  <c r="F1922" i="11"/>
  <c r="D1923" i="11"/>
  <c r="F1923" i="11"/>
  <c r="D1924" i="11"/>
  <c r="F1924" i="11"/>
  <c r="D1925" i="11"/>
  <c r="F1925" i="11"/>
  <c r="D1926" i="11"/>
  <c r="F1926" i="11"/>
  <c r="D1927" i="11"/>
  <c r="F1927" i="11"/>
  <c r="D1928" i="11"/>
  <c r="F1928" i="11"/>
  <c r="D1929" i="11"/>
  <c r="F1929" i="11"/>
  <c r="D1930" i="11"/>
  <c r="F1930" i="11"/>
  <c r="D1931" i="11"/>
  <c r="F1931" i="11"/>
  <c r="D1932" i="11"/>
  <c r="F1932" i="11"/>
  <c r="D1933" i="11"/>
  <c r="F1933" i="11"/>
  <c r="D1934" i="11"/>
  <c r="F1934" i="11"/>
  <c r="D1935" i="11"/>
  <c r="F1935" i="11"/>
  <c r="D1936" i="11"/>
  <c r="F1936" i="11"/>
  <c r="D1937" i="11"/>
  <c r="F1937" i="11"/>
  <c r="D1938" i="11"/>
  <c r="F1938" i="11"/>
  <c r="D1939" i="11"/>
  <c r="F1939" i="11"/>
  <c r="D1940" i="11"/>
  <c r="F1940" i="11"/>
  <c r="D1941" i="11"/>
  <c r="F1941" i="11"/>
  <c r="D1942" i="11"/>
  <c r="F1942" i="11"/>
  <c r="D1943" i="11"/>
  <c r="F1943" i="11"/>
  <c r="D1944" i="11"/>
  <c r="F1944" i="11"/>
  <c r="D1945" i="11"/>
  <c r="F1945" i="11"/>
  <c r="D1946" i="11"/>
  <c r="F1946" i="11"/>
  <c r="D1947" i="11"/>
  <c r="F1947" i="11"/>
  <c r="D1948" i="11"/>
  <c r="F1948" i="11"/>
  <c r="D1949" i="11"/>
  <c r="F1949" i="11"/>
  <c r="D1950" i="11"/>
  <c r="F1950" i="11"/>
  <c r="D1951" i="11"/>
  <c r="F1951" i="11"/>
  <c r="D1952" i="11"/>
  <c r="F1952" i="11"/>
  <c r="D1953" i="11"/>
  <c r="F1953" i="11"/>
  <c r="D1954" i="11"/>
  <c r="F1954" i="11"/>
  <c r="D1955" i="11"/>
  <c r="F1955" i="11"/>
  <c r="D1956" i="11"/>
  <c r="F1956" i="11"/>
  <c r="D1957" i="11"/>
  <c r="F1957" i="11"/>
  <c r="D1958" i="11"/>
  <c r="F1958" i="11"/>
  <c r="D1959" i="11"/>
  <c r="F1959" i="11"/>
  <c r="D1960" i="11"/>
  <c r="F1960" i="11"/>
  <c r="D1961" i="11"/>
  <c r="F1961" i="11"/>
  <c r="D1962" i="11"/>
  <c r="F1962" i="11"/>
  <c r="D1963" i="11"/>
  <c r="F1963" i="11"/>
  <c r="D1964" i="11"/>
  <c r="F1964" i="11"/>
  <c r="D1965" i="11"/>
  <c r="F1965" i="11"/>
  <c r="D1966" i="11"/>
  <c r="F1966" i="11"/>
  <c r="D1967" i="11"/>
  <c r="F1967" i="11"/>
  <c r="D1968" i="11"/>
  <c r="F1968" i="11"/>
  <c r="D1969" i="11"/>
  <c r="F1969" i="11"/>
  <c r="D1970" i="11"/>
  <c r="F1970" i="11"/>
  <c r="D1971" i="11"/>
  <c r="F1971" i="11"/>
  <c r="D1972" i="11"/>
  <c r="F1972" i="11"/>
  <c r="D1973" i="11"/>
  <c r="F1973" i="11"/>
  <c r="D1974" i="11"/>
  <c r="F1974" i="11"/>
  <c r="D1975" i="11"/>
  <c r="F1975" i="11"/>
  <c r="D1976" i="11"/>
  <c r="F1976" i="11"/>
  <c r="D1977" i="11"/>
  <c r="F1977" i="11"/>
  <c r="D1978" i="11"/>
  <c r="F1978" i="11"/>
  <c r="D1979" i="11"/>
  <c r="F1979" i="11"/>
  <c r="D1980" i="11"/>
  <c r="F1980" i="11"/>
  <c r="D1981" i="11"/>
  <c r="F1981" i="11"/>
  <c r="D1982" i="11"/>
  <c r="F1982" i="11"/>
  <c r="D1983" i="11"/>
  <c r="F1983" i="11"/>
  <c r="D1984" i="11"/>
  <c r="F1984" i="11"/>
  <c r="D1985" i="11"/>
  <c r="F1985" i="11"/>
  <c r="D1986" i="11"/>
  <c r="F1986" i="11"/>
  <c r="D1987" i="11"/>
  <c r="F1987" i="11"/>
  <c r="D1988" i="11"/>
  <c r="F1988" i="11"/>
  <c r="D1989" i="11"/>
  <c r="F1989" i="11"/>
  <c r="D1990" i="11"/>
  <c r="F1990" i="11"/>
  <c r="D1991" i="11"/>
  <c r="F1991" i="11"/>
  <c r="D1992" i="11"/>
  <c r="F1992" i="11"/>
  <c r="D1993" i="11"/>
  <c r="F1993" i="11"/>
  <c r="D1994" i="11"/>
  <c r="F1994" i="11"/>
  <c r="D1995" i="11"/>
  <c r="F1995" i="11"/>
  <c r="D1996" i="11"/>
  <c r="F1996" i="11"/>
  <c r="D1997" i="11"/>
  <c r="F1997" i="11"/>
  <c r="D1998" i="11"/>
  <c r="F1998" i="11"/>
  <c r="D1999" i="11"/>
  <c r="F1999" i="11"/>
  <c r="D2000" i="11"/>
  <c r="F2000" i="11"/>
  <c r="D2001" i="11"/>
  <c r="F2001" i="11"/>
  <c r="D2002" i="11"/>
  <c r="F2002" i="11"/>
  <c r="D2003" i="11"/>
  <c r="F2003" i="11"/>
  <c r="D2004" i="11"/>
  <c r="F2004" i="11"/>
  <c r="D2005" i="11"/>
  <c r="F2005" i="11"/>
  <c r="D2006" i="11"/>
  <c r="F2006" i="11"/>
  <c r="D2007" i="11"/>
  <c r="F2007" i="11"/>
  <c r="D2008" i="11"/>
  <c r="F2008" i="11"/>
  <c r="D2009" i="11"/>
  <c r="F2009" i="11"/>
  <c r="D2010" i="11"/>
  <c r="F2010" i="11"/>
  <c r="D2011" i="11"/>
  <c r="F2011" i="11"/>
  <c r="D2012" i="11"/>
  <c r="F2012" i="11"/>
  <c r="D2013" i="11"/>
  <c r="F2013" i="11"/>
  <c r="D2014" i="11"/>
  <c r="F2014" i="11"/>
  <c r="D2015" i="11"/>
  <c r="F2015" i="11"/>
  <c r="D2016" i="11"/>
  <c r="F2016" i="11"/>
  <c r="D2017" i="11"/>
  <c r="F2017" i="11"/>
  <c r="D2018" i="11"/>
  <c r="F2018" i="11"/>
  <c r="D2019" i="11"/>
  <c r="F2019" i="11"/>
  <c r="D2020" i="11"/>
  <c r="F2020" i="11"/>
  <c r="D2021" i="11"/>
  <c r="F2021" i="11"/>
  <c r="D2022" i="11"/>
  <c r="F2022" i="11"/>
  <c r="D2023" i="11"/>
  <c r="F2023" i="11"/>
  <c r="D2024" i="11"/>
  <c r="F2024" i="11"/>
  <c r="D2025" i="11"/>
  <c r="F2025" i="11"/>
  <c r="D2026" i="11"/>
  <c r="F2026" i="11"/>
  <c r="D2027" i="11"/>
  <c r="F2027" i="11"/>
  <c r="D2028" i="11"/>
  <c r="F2028" i="11"/>
  <c r="D2029" i="11"/>
  <c r="F2029" i="11"/>
  <c r="D2030" i="11"/>
  <c r="F2030" i="11"/>
  <c r="D2031" i="11"/>
  <c r="F2031" i="11"/>
  <c r="D2032" i="11"/>
  <c r="F2032" i="11"/>
  <c r="D2033" i="11"/>
  <c r="F2033" i="11"/>
  <c r="D2034" i="11"/>
  <c r="F2034" i="11"/>
  <c r="D2035" i="11"/>
  <c r="F2035" i="11"/>
  <c r="D2036" i="11"/>
  <c r="F2036" i="11"/>
  <c r="D2037" i="11"/>
  <c r="F2037" i="11"/>
  <c r="D2038" i="11"/>
  <c r="F2038" i="11"/>
  <c r="D2039" i="11"/>
  <c r="F2039" i="11"/>
  <c r="D2040" i="11"/>
  <c r="F2040" i="11"/>
  <c r="D2041" i="11"/>
  <c r="F2041" i="11"/>
  <c r="D2042" i="11"/>
  <c r="F2042" i="11"/>
  <c r="D2043" i="11"/>
  <c r="F2043" i="11"/>
  <c r="D2044" i="11"/>
  <c r="F2044" i="11"/>
  <c r="D2045" i="11"/>
  <c r="F2045" i="11"/>
  <c r="D2046" i="11"/>
  <c r="F2046" i="11"/>
  <c r="D2047" i="11"/>
  <c r="F2047" i="11"/>
  <c r="D2048" i="11"/>
  <c r="F2048" i="11"/>
  <c r="D2049" i="11"/>
  <c r="F2049" i="11"/>
  <c r="D2050" i="11"/>
  <c r="F2050" i="11"/>
  <c r="D2051" i="11"/>
  <c r="F2051" i="11"/>
  <c r="D2052" i="11"/>
  <c r="F2052" i="11"/>
  <c r="D2053" i="11"/>
  <c r="F2053" i="11"/>
  <c r="D2054" i="11"/>
  <c r="F2054" i="11"/>
  <c r="D2055" i="11"/>
  <c r="F2055" i="11"/>
  <c r="D2056" i="11"/>
  <c r="F2056" i="11"/>
  <c r="D2057" i="11"/>
  <c r="F2057" i="11"/>
  <c r="D2058" i="11"/>
  <c r="F2058" i="11"/>
  <c r="D2059" i="11"/>
  <c r="F2059" i="11"/>
  <c r="D2060" i="11"/>
  <c r="F2060" i="11"/>
  <c r="D2061" i="11"/>
  <c r="F2061" i="11"/>
  <c r="D2062" i="11"/>
  <c r="F2062" i="11"/>
  <c r="D2063" i="11"/>
  <c r="F2063" i="11"/>
  <c r="D2064" i="11"/>
  <c r="F2064" i="11"/>
  <c r="D2065" i="11"/>
  <c r="F2065" i="11"/>
  <c r="D2066" i="11"/>
  <c r="F2066" i="11"/>
  <c r="D2067" i="11"/>
  <c r="F2067" i="11"/>
  <c r="D2068" i="11"/>
  <c r="F2068" i="11"/>
  <c r="D2069" i="11"/>
  <c r="F2069" i="11"/>
  <c r="D2070" i="11"/>
  <c r="F2070" i="11"/>
  <c r="D2071" i="11"/>
  <c r="F2071" i="11"/>
  <c r="D2072" i="11"/>
  <c r="F2072" i="11"/>
  <c r="D2073" i="11"/>
  <c r="F2073" i="11"/>
  <c r="D2074" i="11"/>
  <c r="F2074" i="11"/>
  <c r="D2075" i="11"/>
  <c r="F2075" i="11"/>
  <c r="D2076" i="11"/>
  <c r="F2076" i="11"/>
  <c r="D2077" i="11"/>
  <c r="F2077" i="11"/>
  <c r="D2078" i="11"/>
  <c r="F2078" i="11"/>
  <c r="D2079" i="11"/>
  <c r="F2079" i="11"/>
  <c r="D2080" i="11"/>
  <c r="F2080" i="11"/>
  <c r="D2081" i="11"/>
  <c r="F2081" i="11"/>
  <c r="D2082" i="11"/>
  <c r="F2082" i="11"/>
  <c r="D2083" i="11"/>
  <c r="F2083" i="11"/>
  <c r="D2084" i="11"/>
  <c r="F2084" i="11"/>
  <c r="D2085" i="11"/>
  <c r="F2085" i="11"/>
  <c r="D2086" i="11"/>
  <c r="F2086" i="11"/>
  <c r="D2087" i="11"/>
  <c r="F2087" i="11"/>
  <c r="D2088" i="11"/>
  <c r="F2088" i="11"/>
  <c r="D2089" i="11"/>
  <c r="F2089" i="11"/>
  <c r="D2090" i="11"/>
  <c r="F2090" i="11"/>
  <c r="D2091" i="11"/>
  <c r="F2091" i="11"/>
  <c r="D2092" i="11"/>
  <c r="F2092" i="11"/>
  <c r="D2093" i="11"/>
  <c r="F2093" i="11"/>
  <c r="D2094" i="11"/>
  <c r="F2094" i="11"/>
  <c r="D2095" i="11"/>
  <c r="F2095" i="11"/>
  <c r="D2096" i="11"/>
  <c r="F2096" i="11"/>
  <c r="D2097" i="11"/>
  <c r="F2097" i="11"/>
  <c r="D2098" i="11"/>
  <c r="F2098" i="11"/>
  <c r="D2099" i="11"/>
  <c r="F2099" i="11"/>
  <c r="D2100" i="11"/>
  <c r="F2100" i="11"/>
  <c r="D2101" i="11"/>
  <c r="F2101" i="11"/>
  <c r="D2102" i="11"/>
  <c r="F2102" i="11"/>
  <c r="D2103" i="11"/>
  <c r="F2103" i="11"/>
  <c r="D2104" i="11"/>
  <c r="F2104" i="11"/>
  <c r="D2105" i="11"/>
  <c r="F2105" i="11"/>
  <c r="D2106" i="11"/>
  <c r="F2106" i="11"/>
  <c r="D2107" i="11"/>
  <c r="F2107" i="11"/>
  <c r="D2108" i="11"/>
  <c r="F2108" i="11"/>
  <c r="D2109" i="11"/>
  <c r="F2109" i="11"/>
  <c r="D2110" i="11"/>
  <c r="F2110" i="11"/>
  <c r="D2111" i="11"/>
  <c r="F2111" i="11"/>
  <c r="D2112" i="11"/>
  <c r="F2112" i="11"/>
  <c r="D2113" i="11"/>
  <c r="F2113" i="11"/>
  <c r="D2114" i="11"/>
  <c r="F2114" i="11"/>
  <c r="D2115" i="11"/>
  <c r="F2115" i="11"/>
  <c r="D2116" i="11"/>
  <c r="F2116" i="11"/>
  <c r="D2117" i="11"/>
  <c r="F2117" i="11"/>
  <c r="D2118" i="11"/>
  <c r="F2118" i="11"/>
  <c r="D2119" i="11"/>
  <c r="F2119" i="11"/>
  <c r="D2120" i="11"/>
  <c r="F2120" i="11"/>
  <c r="D2121" i="11"/>
  <c r="F2121" i="11"/>
  <c r="D2122" i="11"/>
  <c r="F2122" i="11"/>
  <c r="D2123" i="11"/>
  <c r="F2123" i="11"/>
  <c r="D2124" i="11"/>
  <c r="F2124" i="11"/>
  <c r="D2125" i="11"/>
  <c r="F2125" i="11"/>
  <c r="D2126" i="11"/>
  <c r="F2126" i="11"/>
  <c r="D2127" i="11"/>
  <c r="F2127" i="11"/>
  <c r="D2128" i="11"/>
  <c r="F2128" i="11"/>
  <c r="D2129" i="11"/>
  <c r="F2129" i="11"/>
  <c r="D2130" i="11"/>
  <c r="F2130" i="11"/>
  <c r="D2131" i="11"/>
  <c r="F2131" i="11"/>
  <c r="D2132" i="11"/>
  <c r="F2132" i="11"/>
  <c r="D2133" i="11"/>
  <c r="F2133" i="11"/>
  <c r="D2134" i="11"/>
  <c r="F2134" i="11"/>
  <c r="D2135" i="11"/>
  <c r="F2135" i="11"/>
  <c r="D2136" i="11"/>
  <c r="F2136" i="11"/>
  <c r="D2137" i="11"/>
  <c r="F2137" i="11"/>
  <c r="D2138" i="11"/>
  <c r="F2138" i="11"/>
  <c r="D2139" i="11"/>
  <c r="F2139" i="11"/>
  <c r="D2140" i="11"/>
  <c r="F2140" i="11"/>
  <c r="D2141" i="11"/>
  <c r="F2141" i="11"/>
  <c r="D2142" i="11"/>
  <c r="F2142" i="11"/>
  <c r="D2143" i="11"/>
  <c r="F2143" i="11"/>
  <c r="D2144" i="11"/>
  <c r="F2144" i="11"/>
  <c r="D2145" i="11"/>
  <c r="F2145" i="11"/>
  <c r="D2146" i="11"/>
  <c r="F2146" i="11"/>
  <c r="D2147" i="11"/>
  <c r="F2147" i="11"/>
  <c r="D2148" i="11"/>
  <c r="F2148" i="11"/>
  <c r="D2149" i="11"/>
  <c r="F2149" i="11"/>
  <c r="D2150" i="11"/>
  <c r="F2150" i="11"/>
  <c r="D2151" i="11"/>
  <c r="F2151" i="11"/>
  <c r="D2152" i="11"/>
  <c r="F2152" i="11"/>
  <c r="D2153" i="11"/>
  <c r="F2153" i="11"/>
  <c r="D2154" i="11"/>
  <c r="F2154" i="11"/>
  <c r="D2155" i="11"/>
  <c r="F2155" i="11"/>
  <c r="D2156" i="11"/>
  <c r="F2156" i="11"/>
  <c r="D2157" i="11"/>
  <c r="F2157" i="11"/>
  <c r="D2158" i="11"/>
  <c r="F2158" i="11"/>
  <c r="D2159" i="11"/>
  <c r="F2159" i="11"/>
  <c r="D2160" i="11"/>
  <c r="F2160" i="11"/>
  <c r="D2161" i="11"/>
  <c r="F2161" i="11"/>
  <c r="D2162" i="11"/>
  <c r="F2162" i="11"/>
  <c r="D2163" i="11"/>
  <c r="F2163" i="11"/>
  <c r="D2164" i="11"/>
  <c r="F2164" i="11"/>
  <c r="D2165" i="11"/>
  <c r="F2165" i="11"/>
  <c r="D2166" i="11"/>
  <c r="F2166" i="11"/>
  <c r="D2167" i="11"/>
  <c r="F2167" i="11"/>
  <c r="D2168" i="11"/>
  <c r="F2168" i="11"/>
  <c r="D2169" i="11"/>
  <c r="F2169" i="11"/>
  <c r="D2170" i="11"/>
  <c r="F2170" i="11"/>
  <c r="D2171" i="11"/>
  <c r="F2171" i="11"/>
  <c r="D2172" i="11"/>
  <c r="F2172" i="11"/>
  <c r="D2173" i="11"/>
  <c r="F2173" i="11"/>
  <c r="D2174" i="11"/>
  <c r="F2174" i="11"/>
  <c r="D2175" i="11"/>
  <c r="F2175" i="11"/>
  <c r="D2176" i="11"/>
  <c r="F2176" i="11"/>
  <c r="D2177" i="11"/>
  <c r="F2177" i="11"/>
  <c r="D2178" i="11"/>
  <c r="F2178" i="11"/>
  <c r="D2179" i="11"/>
  <c r="F2179" i="11"/>
  <c r="D2180" i="11"/>
  <c r="F2180" i="11"/>
  <c r="D2181" i="11"/>
  <c r="F2181" i="11"/>
  <c r="D2182" i="11"/>
  <c r="F2182" i="11"/>
  <c r="D2183" i="11"/>
  <c r="F2183" i="11"/>
  <c r="D2184" i="11"/>
  <c r="F2184" i="11"/>
  <c r="D2185" i="11"/>
  <c r="F2185" i="11"/>
  <c r="D2186" i="11"/>
  <c r="F2186" i="11"/>
  <c r="D2187" i="11"/>
  <c r="F2187" i="11"/>
  <c r="D2188" i="11"/>
  <c r="F2188" i="11"/>
  <c r="D2189" i="11"/>
  <c r="F2189" i="11"/>
  <c r="D2190" i="11"/>
  <c r="F2190" i="11"/>
  <c r="D2191" i="11"/>
  <c r="F2191" i="11"/>
  <c r="D2192" i="11"/>
  <c r="F2192" i="11"/>
  <c r="D2193" i="11"/>
  <c r="F2193" i="11"/>
  <c r="D2194" i="11"/>
  <c r="F2194" i="11"/>
  <c r="D2195" i="11"/>
  <c r="F2195" i="11"/>
  <c r="D2196" i="11"/>
  <c r="F2196" i="11"/>
  <c r="D2197" i="11"/>
  <c r="F2197" i="11"/>
  <c r="D2198" i="11"/>
  <c r="F2198" i="11"/>
  <c r="D2199" i="11"/>
  <c r="F2199" i="11"/>
  <c r="D2200" i="11"/>
  <c r="F2200" i="11"/>
  <c r="D2201" i="11"/>
  <c r="F2201" i="11"/>
  <c r="D2202" i="11"/>
  <c r="F2202" i="11"/>
  <c r="D2203" i="11"/>
  <c r="F2203" i="11"/>
  <c r="D2204" i="11"/>
  <c r="F2204" i="11"/>
  <c r="D2205" i="11"/>
  <c r="F2205" i="11"/>
  <c r="D2206" i="11"/>
  <c r="F2206" i="11"/>
  <c r="D2207" i="11"/>
  <c r="F2207" i="11"/>
  <c r="D2208" i="11"/>
  <c r="F2208" i="11"/>
  <c r="D2209" i="11"/>
  <c r="F2209" i="11"/>
  <c r="D2210" i="11"/>
  <c r="F2210" i="11"/>
  <c r="D2211" i="11"/>
  <c r="F2211" i="11"/>
  <c r="D2212" i="11"/>
  <c r="F2212" i="11"/>
  <c r="D2213" i="11"/>
  <c r="F2213" i="11"/>
  <c r="D2214" i="11"/>
  <c r="F2214" i="11"/>
  <c r="D2215" i="11"/>
  <c r="F2215" i="11"/>
  <c r="D2216" i="11"/>
  <c r="F2216" i="11"/>
  <c r="D2217" i="11"/>
  <c r="F2217" i="11"/>
  <c r="D2218" i="11"/>
  <c r="F2218" i="11"/>
  <c r="D2219" i="11"/>
  <c r="F2219" i="11"/>
  <c r="D2220" i="11"/>
  <c r="F2220" i="11"/>
  <c r="D2221" i="11"/>
  <c r="F2221" i="11"/>
  <c r="D2222" i="11"/>
  <c r="F2222" i="11"/>
  <c r="D2223" i="11"/>
  <c r="F2223" i="11"/>
  <c r="D2224" i="11"/>
  <c r="F2224" i="11"/>
  <c r="D2225" i="11"/>
  <c r="F2225" i="11"/>
  <c r="D2226" i="11"/>
  <c r="F2226" i="11"/>
  <c r="D2227" i="11"/>
  <c r="F2227" i="11"/>
  <c r="D2228" i="11"/>
  <c r="F2228" i="11"/>
  <c r="D2229" i="11"/>
  <c r="F2229" i="11"/>
  <c r="D2230" i="11"/>
  <c r="F2230" i="11"/>
  <c r="D2231" i="11"/>
  <c r="F2231" i="11"/>
  <c r="D2232" i="11"/>
  <c r="F2232" i="11"/>
  <c r="D2233" i="11"/>
  <c r="F2233" i="11"/>
  <c r="D2234" i="11"/>
  <c r="F2234" i="11"/>
  <c r="D2235" i="11"/>
  <c r="F2235" i="11"/>
  <c r="D2236" i="11"/>
  <c r="F2236" i="11"/>
  <c r="D2237" i="11"/>
  <c r="F2237" i="11"/>
  <c r="D2238" i="11"/>
  <c r="F2238" i="11"/>
  <c r="D2239" i="11"/>
  <c r="F2239" i="11"/>
  <c r="D2240" i="11"/>
  <c r="F2240" i="11"/>
  <c r="D2241" i="11"/>
  <c r="F2241" i="11"/>
  <c r="D2242" i="11"/>
  <c r="F2242" i="11"/>
  <c r="D2243" i="11"/>
  <c r="F2243" i="11"/>
  <c r="D2244" i="11"/>
  <c r="F2244" i="11"/>
  <c r="D2245" i="11"/>
  <c r="F2245" i="11"/>
  <c r="D2246" i="11"/>
  <c r="F2246" i="11"/>
  <c r="D2247" i="11"/>
  <c r="F2247" i="11"/>
  <c r="D2248" i="11"/>
  <c r="F2248" i="11"/>
  <c r="D2249" i="11"/>
  <c r="F2249" i="11"/>
  <c r="D2250" i="11"/>
  <c r="F2250" i="11"/>
  <c r="D2251" i="11"/>
  <c r="F2251" i="11"/>
  <c r="D2252" i="11"/>
  <c r="F2252" i="11"/>
  <c r="D2253" i="11"/>
  <c r="F2253" i="11"/>
  <c r="D2254" i="11"/>
  <c r="F2254" i="11"/>
  <c r="D2255" i="11"/>
  <c r="F2255" i="11"/>
  <c r="D2256" i="11"/>
  <c r="F2256" i="11"/>
  <c r="D2257" i="11"/>
  <c r="F2257" i="11"/>
  <c r="D2258" i="11"/>
  <c r="F2258" i="11"/>
  <c r="D2259" i="11"/>
  <c r="F2259" i="11"/>
  <c r="D2260" i="11"/>
  <c r="F2260" i="11"/>
  <c r="D2261" i="11"/>
  <c r="F2261" i="11"/>
  <c r="D2262" i="11"/>
  <c r="F2262" i="11"/>
  <c r="D2263" i="11"/>
  <c r="F2263" i="11"/>
  <c r="D2264" i="11"/>
  <c r="F2264" i="11"/>
  <c r="D2265" i="11"/>
  <c r="F2265" i="11"/>
  <c r="D2266" i="11"/>
  <c r="F2266" i="11"/>
  <c r="D2267" i="11"/>
  <c r="F2267" i="11"/>
  <c r="D2268" i="11"/>
  <c r="F2268" i="11"/>
  <c r="D2269" i="11"/>
  <c r="F2269" i="11"/>
  <c r="D2270" i="11"/>
  <c r="F2270" i="11"/>
  <c r="D2271" i="11"/>
  <c r="F2271" i="11"/>
  <c r="D2272" i="11"/>
  <c r="F2272" i="11"/>
  <c r="D2273" i="11"/>
  <c r="F2273" i="11"/>
  <c r="D2274" i="11"/>
  <c r="F2274" i="11"/>
  <c r="D2275" i="11"/>
  <c r="F2275" i="11"/>
  <c r="D2276" i="11"/>
  <c r="F2276" i="11"/>
  <c r="D2277" i="11"/>
  <c r="F2277" i="11"/>
  <c r="D2278" i="11"/>
  <c r="F2278" i="11"/>
  <c r="D2279" i="11"/>
  <c r="F2279" i="11"/>
  <c r="D2280" i="11"/>
  <c r="F2280" i="11"/>
  <c r="D2281" i="11"/>
  <c r="F2281" i="11"/>
  <c r="D2282" i="11"/>
  <c r="F2282" i="11"/>
  <c r="D2283" i="11"/>
  <c r="F2283" i="11"/>
  <c r="D2284" i="11"/>
  <c r="F2284" i="11"/>
  <c r="D2285" i="11"/>
  <c r="F2285" i="11"/>
  <c r="D2286" i="11"/>
  <c r="F2286" i="11"/>
  <c r="D2287" i="11"/>
  <c r="F2287" i="11"/>
  <c r="D2288" i="11"/>
  <c r="F2288" i="11"/>
  <c r="D2289" i="11"/>
  <c r="F2289" i="11"/>
  <c r="D2290" i="11"/>
  <c r="F2290" i="11"/>
  <c r="D2291" i="11"/>
  <c r="F2291" i="11"/>
  <c r="D2292" i="11"/>
  <c r="F2292" i="11"/>
  <c r="D2293" i="11"/>
  <c r="F2293" i="11"/>
  <c r="D2294" i="11"/>
  <c r="F2294" i="11"/>
  <c r="D2295" i="11"/>
  <c r="F2295" i="11"/>
  <c r="D2296" i="11"/>
  <c r="F2296" i="11"/>
  <c r="D2297" i="11"/>
  <c r="F2297" i="11"/>
  <c r="D2298" i="11"/>
  <c r="F2298" i="11"/>
  <c r="D2299" i="11"/>
  <c r="F2299" i="11"/>
  <c r="D2300" i="11"/>
  <c r="F2300" i="11"/>
  <c r="D2301" i="11"/>
  <c r="F2301" i="11"/>
  <c r="D2302" i="11"/>
  <c r="F2302" i="11"/>
  <c r="D2303" i="11"/>
  <c r="F2303" i="11"/>
  <c r="D2304" i="11"/>
  <c r="F2304" i="11"/>
  <c r="D2305" i="11"/>
  <c r="F2305" i="11"/>
  <c r="D2306" i="11"/>
  <c r="F2306" i="11"/>
  <c r="D2307" i="11"/>
  <c r="F2307" i="11"/>
  <c r="D2308" i="11"/>
  <c r="F2308" i="11"/>
  <c r="D2309" i="11"/>
  <c r="F2309" i="11"/>
  <c r="D2310" i="11"/>
  <c r="F2310" i="11"/>
  <c r="D2311" i="11"/>
  <c r="F2311" i="11"/>
  <c r="D2312" i="11"/>
  <c r="F2312" i="11"/>
  <c r="D2313" i="11"/>
  <c r="F2313" i="11"/>
  <c r="D2314" i="11"/>
  <c r="F2314" i="11"/>
  <c r="D2315" i="11"/>
  <c r="F2315" i="11"/>
  <c r="D2316" i="11"/>
  <c r="F2316" i="11"/>
  <c r="D2317" i="11"/>
  <c r="F2317" i="11"/>
  <c r="D2318" i="11"/>
  <c r="F2318" i="11"/>
  <c r="D2319" i="11"/>
  <c r="F2319" i="11"/>
  <c r="D2320" i="11"/>
  <c r="F2320" i="11"/>
  <c r="D2321" i="11"/>
  <c r="F2321" i="11"/>
  <c r="D2322" i="11"/>
  <c r="F2322" i="11"/>
  <c r="D2323" i="11"/>
  <c r="F2323" i="11"/>
  <c r="D2324" i="11"/>
  <c r="F2324" i="11"/>
  <c r="D2325" i="11"/>
  <c r="F2325" i="11"/>
  <c r="D2326" i="11"/>
  <c r="F2326" i="11"/>
  <c r="D2327" i="11"/>
  <c r="F2327" i="11"/>
  <c r="D2328" i="11"/>
  <c r="F2328" i="11"/>
  <c r="D2329" i="11"/>
  <c r="F2329" i="11"/>
  <c r="D2330" i="11"/>
  <c r="F2330" i="11"/>
  <c r="D2331" i="11"/>
  <c r="F2331" i="11"/>
  <c r="D2332" i="11"/>
  <c r="F2332" i="11"/>
  <c r="D2333" i="11"/>
  <c r="F2333" i="11"/>
  <c r="D2334" i="11"/>
  <c r="F2334" i="11"/>
  <c r="D2335" i="11"/>
  <c r="F2335" i="11"/>
  <c r="D2336" i="11"/>
  <c r="F2336" i="11"/>
  <c r="D2337" i="11"/>
  <c r="F2337" i="11"/>
  <c r="D2338" i="11"/>
  <c r="F2338" i="11"/>
  <c r="D2339" i="11"/>
  <c r="F2339" i="11"/>
  <c r="D2340" i="11"/>
  <c r="F2340" i="11"/>
  <c r="D2341" i="11"/>
  <c r="F2341" i="11"/>
  <c r="D2342" i="11"/>
  <c r="F2342" i="11"/>
  <c r="D2343" i="11"/>
  <c r="F2343" i="11"/>
  <c r="D2344" i="11"/>
  <c r="F2344" i="11"/>
  <c r="D2345" i="11"/>
  <c r="F2345" i="11"/>
  <c r="D2346" i="11"/>
  <c r="F2346" i="11"/>
  <c r="D2347" i="11"/>
  <c r="F2347" i="11"/>
  <c r="D2348" i="11"/>
  <c r="F2348" i="11"/>
  <c r="D2349" i="11"/>
  <c r="F2349" i="11"/>
  <c r="D2350" i="11"/>
  <c r="F2350" i="11"/>
  <c r="D2351" i="11"/>
  <c r="F2351" i="11"/>
  <c r="D2352" i="11"/>
  <c r="F2352" i="11"/>
  <c r="D2353" i="11"/>
  <c r="F2353" i="11"/>
  <c r="D2354" i="11"/>
  <c r="F2354" i="11"/>
  <c r="D2355" i="11"/>
  <c r="F2355" i="11"/>
  <c r="D2356" i="11"/>
  <c r="F2356" i="11"/>
  <c r="D2357" i="11"/>
  <c r="F2357" i="11"/>
  <c r="D2358" i="11"/>
  <c r="F2358" i="11"/>
  <c r="D2359" i="11"/>
  <c r="F2359" i="11"/>
  <c r="D2360" i="11"/>
  <c r="F2360" i="11"/>
  <c r="D2361" i="11"/>
  <c r="F2361" i="11"/>
  <c r="D2362" i="11"/>
  <c r="F2362" i="11"/>
  <c r="D2363" i="11"/>
  <c r="F2363" i="11"/>
  <c r="D2364" i="11"/>
  <c r="F2364" i="11"/>
  <c r="D2365" i="11"/>
  <c r="F2365" i="11"/>
  <c r="D2366" i="11"/>
  <c r="F2366" i="11"/>
  <c r="D2367" i="11"/>
  <c r="F2367" i="11"/>
  <c r="D2368" i="11"/>
  <c r="F2368" i="11"/>
  <c r="D2369" i="11"/>
  <c r="F2369" i="11"/>
  <c r="D2370" i="11"/>
  <c r="F2370" i="11"/>
  <c r="D2371" i="11"/>
  <c r="F2371" i="11"/>
  <c r="D2372" i="11"/>
  <c r="F2372" i="11"/>
  <c r="D2373" i="11"/>
  <c r="F2373" i="11"/>
  <c r="D2374" i="11"/>
  <c r="F2374" i="11"/>
  <c r="D2375" i="11"/>
  <c r="F2375" i="11"/>
  <c r="D2376" i="11"/>
  <c r="F2376" i="11"/>
  <c r="D2377" i="11"/>
  <c r="F2377" i="11"/>
  <c r="D2378" i="11"/>
  <c r="F2378" i="11"/>
  <c r="D2379" i="11"/>
  <c r="F2379" i="11"/>
  <c r="D2380" i="11"/>
  <c r="F2380" i="11"/>
  <c r="D2381" i="11"/>
  <c r="F2381" i="11"/>
  <c r="D2382" i="11"/>
  <c r="F2382" i="11"/>
  <c r="D2383" i="11"/>
  <c r="F2383" i="11"/>
  <c r="D2384" i="11"/>
  <c r="F2384" i="11"/>
  <c r="D2385" i="11"/>
  <c r="F2385" i="11"/>
  <c r="D2386" i="11"/>
  <c r="F2386" i="11"/>
  <c r="D2387" i="11"/>
  <c r="F2387" i="11"/>
  <c r="D2388" i="11"/>
  <c r="F2388" i="11"/>
  <c r="D2389" i="11"/>
  <c r="F2389" i="11"/>
  <c r="D2390" i="11"/>
  <c r="F2390" i="11"/>
  <c r="D2391" i="11"/>
  <c r="F2391" i="11"/>
  <c r="D2392" i="11"/>
  <c r="F2392" i="11"/>
  <c r="D2393" i="11"/>
  <c r="F2393" i="11"/>
  <c r="D2394" i="11"/>
  <c r="F2394" i="11"/>
  <c r="D2395" i="11"/>
  <c r="F2395" i="11"/>
  <c r="D2396" i="11"/>
  <c r="F2396" i="11"/>
  <c r="D2397" i="11"/>
  <c r="F2397" i="11"/>
  <c r="D2398" i="11"/>
  <c r="F2398" i="11"/>
  <c r="D2399" i="11"/>
  <c r="F2399" i="11"/>
  <c r="D2400" i="11"/>
  <c r="F2400" i="11"/>
  <c r="D2401" i="11"/>
  <c r="F2401" i="11"/>
  <c r="D2402" i="11"/>
  <c r="F2402" i="11"/>
  <c r="D2403" i="11"/>
  <c r="F2403" i="11"/>
  <c r="D2404" i="11"/>
  <c r="F2404" i="11"/>
  <c r="D2405" i="11"/>
  <c r="F2405" i="11"/>
  <c r="D2406" i="11"/>
  <c r="F2406" i="11"/>
  <c r="D2407" i="11"/>
  <c r="F2407" i="11"/>
  <c r="D2408" i="11"/>
  <c r="F2408" i="11"/>
  <c r="D2409" i="11"/>
  <c r="F2409" i="11"/>
  <c r="D2410" i="11"/>
  <c r="F2410" i="11"/>
  <c r="D2411" i="11"/>
  <c r="F2411" i="11"/>
  <c r="D2412" i="11"/>
  <c r="F2412" i="11"/>
  <c r="D2413" i="11"/>
  <c r="F2413" i="11"/>
  <c r="D2414" i="11"/>
  <c r="F2414" i="11"/>
  <c r="D2415" i="11"/>
  <c r="F2415" i="11"/>
  <c r="D2416" i="11"/>
  <c r="F2416" i="11"/>
  <c r="D2417" i="11"/>
  <c r="F2417" i="11"/>
  <c r="D2418" i="11"/>
  <c r="F2418" i="11"/>
  <c r="D2419" i="11"/>
  <c r="F2419" i="11"/>
  <c r="D2420" i="11"/>
  <c r="F2420" i="11"/>
  <c r="D2421" i="11"/>
  <c r="F2421" i="11"/>
  <c r="D2422" i="11"/>
  <c r="F2422" i="11"/>
  <c r="D2423" i="11"/>
  <c r="F2423" i="11"/>
  <c r="D2424" i="11"/>
  <c r="F2424" i="11"/>
  <c r="D2425" i="11"/>
  <c r="F2425" i="11"/>
  <c r="D2426" i="11"/>
  <c r="F2426" i="11"/>
  <c r="D2427" i="11"/>
  <c r="F2427" i="11"/>
  <c r="D2428" i="11"/>
  <c r="F2428" i="11"/>
  <c r="D2429" i="11"/>
  <c r="F2429" i="11"/>
  <c r="D2430" i="11"/>
  <c r="F2430" i="11"/>
  <c r="D2431" i="11"/>
  <c r="F2431" i="11"/>
  <c r="D2432" i="11"/>
  <c r="F2432" i="11"/>
  <c r="D2433" i="11"/>
  <c r="F2433" i="11"/>
  <c r="D2434" i="11"/>
  <c r="F2434" i="11"/>
  <c r="D2435" i="11"/>
  <c r="F2435" i="11"/>
  <c r="D2436" i="11"/>
  <c r="F2436" i="11"/>
  <c r="D2437" i="11"/>
  <c r="F2437" i="11"/>
  <c r="D2438" i="11"/>
  <c r="F2438" i="11"/>
  <c r="D2439" i="11"/>
  <c r="F2439" i="11"/>
  <c r="D2440" i="11"/>
  <c r="F2440" i="11"/>
  <c r="D2441" i="11"/>
  <c r="F2441" i="11"/>
  <c r="D2442" i="11"/>
  <c r="F2442" i="11"/>
  <c r="D2443" i="11"/>
  <c r="F2443" i="11"/>
  <c r="D2444" i="11"/>
  <c r="F2444" i="11"/>
  <c r="D2445" i="11"/>
  <c r="F2445" i="11"/>
  <c r="D2446" i="11"/>
  <c r="F2446" i="11"/>
  <c r="D2447" i="11"/>
  <c r="F2447" i="11"/>
  <c r="D2448" i="11"/>
  <c r="F2448" i="11"/>
  <c r="D2449" i="11"/>
  <c r="F2449" i="11"/>
  <c r="D2450" i="11"/>
  <c r="F2450" i="11"/>
  <c r="D2451" i="11"/>
  <c r="F2451" i="11"/>
  <c r="D2452" i="11"/>
  <c r="F2452" i="11"/>
  <c r="D2453" i="11"/>
  <c r="F2453" i="11"/>
  <c r="D2454" i="11"/>
  <c r="F2454" i="11"/>
  <c r="D2455" i="11"/>
  <c r="F2455" i="11"/>
  <c r="D2456" i="11"/>
  <c r="F2456" i="11"/>
  <c r="D2457" i="11"/>
  <c r="F2457" i="11"/>
  <c r="D2458" i="11"/>
  <c r="F2458" i="11"/>
  <c r="D2459" i="11"/>
  <c r="F2459" i="11"/>
  <c r="D2460" i="11"/>
  <c r="F2460" i="11"/>
  <c r="D2461" i="11"/>
  <c r="F2461" i="11"/>
  <c r="D2462" i="11"/>
  <c r="F2462" i="11"/>
  <c r="D2463" i="11"/>
  <c r="F2463" i="11"/>
  <c r="D2464" i="11"/>
  <c r="F2464" i="11"/>
  <c r="D2465" i="11"/>
  <c r="F2465" i="11"/>
  <c r="D2466" i="11"/>
  <c r="F2466" i="11"/>
  <c r="D2467" i="11"/>
  <c r="F2467" i="11"/>
  <c r="D2468" i="11"/>
  <c r="F2468" i="11"/>
  <c r="D2469" i="11"/>
  <c r="F2469" i="11"/>
  <c r="D2470" i="11"/>
  <c r="F2470" i="11"/>
  <c r="D2471" i="11"/>
  <c r="F2471" i="11"/>
  <c r="D2472" i="11"/>
  <c r="F2472" i="11"/>
  <c r="D2473" i="11"/>
  <c r="F2473" i="11"/>
  <c r="D2474" i="11"/>
  <c r="F2474" i="11"/>
  <c r="D2475" i="11"/>
  <c r="F2475" i="11"/>
  <c r="D2476" i="11"/>
  <c r="F2476" i="11"/>
  <c r="D2477" i="11"/>
  <c r="F2477" i="11"/>
  <c r="D2478" i="11"/>
  <c r="F2478" i="11"/>
  <c r="D2479" i="11"/>
  <c r="F2479" i="11"/>
  <c r="D2480" i="11"/>
  <c r="F2480" i="11"/>
  <c r="D2481" i="11"/>
  <c r="F2481" i="11"/>
  <c r="D2482" i="11"/>
  <c r="F2482" i="11"/>
  <c r="D2483" i="11"/>
  <c r="F2483" i="11"/>
  <c r="D2484" i="11"/>
  <c r="F2484" i="11"/>
  <c r="D2485" i="11"/>
  <c r="F2485" i="11"/>
  <c r="D2486" i="11"/>
  <c r="F2486" i="11"/>
  <c r="D2487" i="11"/>
  <c r="F2487" i="11"/>
  <c r="D2488" i="11"/>
  <c r="F2488" i="11"/>
  <c r="D2489" i="11"/>
  <c r="F2489" i="11"/>
  <c r="D2490" i="11"/>
  <c r="F2490" i="11"/>
  <c r="D2491" i="11"/>
  <c r="F2491" i="11"/>
  <c r="D2492" i="11"/>
  <c r="F2492" i="11"/>
  <c r="D2493" i="11"/>
  <c r="F2493" i="11"/>
  <c r="D2494" i="11"/>
  <c r="F2494" i="11"/>
  <c r="D2495" i="11"/>
  <c r="F2495" i="11"/>
  <c r="D2496" i="11"/>
  <c r="F2496" i="11"/>
  <c r="D2497" i="11"/>
  <c r="F2497" i="11"/>
  <c r="D2498" i="11"/>
  <c r="F2498" i="11"/>
  <c r="D2499" i="11"/>
  <c r="F2499" i="11"/>
  <c r="D2500" i="11"/>
  <c r="F2500" i="11"/>
  <c r="D2501" i="11"/>
  <c r="F2501" i="11"/>
  <c r="D2502" i="11"/>
  <c r="F2502" i="11"/>
  <c r="D2503" i="11"/>
  <c r="F2503" i="11"/>
  <c r="D2504" i="11"/>
  <c r="F2504" i="11"/>
  <c r="D2505" i="11"/>
  <c r="F2505" i="11"/>
  <c r="D2506" i="11"/>
  <c r="F2506" i="11"/>
  <c r="D2507" i="11"/>
  <c r="F2507" i="11"/>
  <c r="D2508" i="11"/>
  <c r="F2508" i="11"/>
  <c r="D2509" i="11"/>
  <c r="F2509" i="11"/>
  <c r="D2510" i="11"/>
  <c r="F2510" i="11"/>
  <c r="D2511" i="11"/>
  <c r="F2511" i="11"/>
  <c r="D2512" i="11"/>
  <c r="F2512" i="11"/>
  <c r="D2513" i="11"/>
  <c r="F2513" i="11"/>
  <c r="D2514" i="11"/>
  <c r="F2514" i="11"/>
  <c r="D2515" i="11"/>
  <c r="F2515" i="11"/>
  <c r="D2516" i="11"/>
  <c r="F2516" i="11"/>
  <c r="D2517" i="11"/>
  <c r="F2517" i="11"/>
  <c r="D2518" i="11"/>
  <c r="F2518" i="11"/>
  <c r="D2519" i="11"/>
  <c r="F2519" i="11"/>
  <c r="D2520" i="11"/>
  <c r="F2520" i="11"/>
  <c r="D2521" i="11"/>
  <c r="F2521" i="11"/>
  <c r="D2522" i="11"/>
  <c r="F2522" i="11"/>
  <c r="D2523" i="11"/>
  <c r="F2523" i="11"/>
  <c r="D2524" i="11"/>
  <c r="F2524" i="11"/>
  <c r="D2525" i="11"/>
  <c r="F2525" i="11"/>
  <c r="D2526" i="11"/>
  <c r="F2526" i="11"/>
  <c r="D2527" i="11"/>
  <c r="F2527" i="11"/>
  <c r="D2528" i="11"/>
  <c r="F2528" i="11"/>
  <c r="D2529" i="11"/>
  <c r="F2529" i="11"/>
  <c r="D2530" i="11"/>
  <c r="F2530" i="11"/>
  <c r="D2531" i="11"/>
  <c r="F2531" i="11"/>
  <c r="D2532" i="11"/>
  <c r="F2532" i="11"/>
  <c r="D2533" i="11"/>
  <c r="F2533" i="11"/>
  <c r="D2534" i="11"/>
  <c r="F2534" i="11"/>
  <c r="D2535" i="11"/>
  <c r="F2535" i="11"/>
  <c r="D2536" i="11"/>
  <c r="F2536" i="11"/>
  <c r="D2537" i="11"/>
  <c r="F2537" i="11"/>
  <c r="D2538" i="11"/>
  <c r="F2538" i="11"/>
  <c r="D2539" i="11"/>
  <c r="F2539" i="11"/>
  <c r="D2540" i="11"/>
  <c r="F2540" i="11"/>
  <c r="D2541" i="11"/>
  <c r="F2541" i="11"/>
  <c r="D2542" i="11"/>
  <c r="F2542" i="11"/>
  <c r="D2543" i="11"/>
  <c r="F2543" i="11"/>
  <c r="D2544" i="11"/>
  <c r="F2544" i="11"/>
  <c r="D2545" i="11"/>
  <c r="F2545" i="11"/>
  <c r="D2546" i="11"/>
  <c r="F2546" i="11"/>
  <c r="D2547" i="11"/>
  <c r="F2547" i="11"/>
  <c r="D2548" i="11"/>
  <c r="F2548" i="11"/>
  <c r="D2549" i="11"/>
  <c r="F2549" i="11"/>
  <c r="D2550" i="11"/>
  <c r="F2550" i="11"/>
  <c r="D2551" i="11"/>
  <c r="F2551" i="11"/>
  <c r="D2552" i="11"/>
  <c r="F2552" i="11"/>
  <c r="D2553" i="11"/>
  <c r="F2553" i="11"/>
  <c r="J1" i="11" l="1"/>
  <c r="C2" i="10" l="1"/>
  <c r="E2" i="10" s="1"/>
  <c r="C3" i="10"/>
  <c r="E3" i="10" s="1"/>
  <c r="C4" i="10"/>
  <c r="E4" i="10" s="1"/>
  <c r="C5" i="10"/>
  <c r="E5" i="10" s="1"/>
  <c r="C6" i="10"/>
  <c r="E6" i="10" s="1"/>
  <c r="C7" i="10"/>
  <c r="E7" i="10" s="1"/>
  <c r="C8" i="10"/>
  <c r="E8" i="10" s="1"/>
  <c r="C9" i="10"/>
  <c r="E9" i="10" s="1"/>
  <c r="C10" i="10"/>
  <c r="E10" i="10" s="1"/>
  <c r="C11" i="10"/>
  <c r="E11" i="10" s="1"/>
  <c r="C12" i="10"/>
  <c r="E12" i="10" s="1"/>
  <c r="C13" i="10"/>
  <c r="E13" i="10" s="1"/>
  <c r="C14" i="10"/>
  <c r="E14" i="10" s="1"/>
  <c r="C15" i="10"/>
  <c r="E15" i="10" s="1"/>
  <c r="C16" i="10"/>
  <c r="E16" i="10" s="1"/>
  <c r="C17" i="10"/>
  <c r="E17" i="10" s="1"/>
  <c r="C18" i="10"/>
  <c r="E18" i="10" s="1"/>
  <c r="C19" i="10"/>
  <c r="E19" i="10" s="1"/>
  <c r="C20" i="10"/>
  <c r="E20" i="10" s="1"/>
  <c r="C21" i="10"/>
  <c r="E21" i="10" s="1"/>
  <c r="C22" i="10"/>
  <c r="E22" i="10" s="1"/>
  <c r="C23" i="10"/>
  <c r="E23" i="10" s="1"/>
  <c r="C24" i="10"/>
  <c r="E24" i="10" s="1"/>
  <c r="C25" i="10"/>
  <c r="E25" i="10" s="1"/>
  <c r="C26" i="10"/>
  <c r="E26" i="10" s="1"/>
  <c r="C27" i="10"/>
  <c r="E27" i="10" s="1"/>
  <c r="C28" i="10"/>
  <c r="E28" i="10" s="1"/>
  <c r="C29" i="10"/>
  <c r="E29" i="10" s="1"/>
  <c r="C30" i="10"/>
  <c r="E30" i="10" s="1"/>
  <c r="C31" i="10"/>
  <c r="E31" i="10" s="1"/>
  <c r="C32" i="10"/>
  <c r="E32" i="10" s="1"/>
  <c r="C33" i="10"/>
  <c r="E33" i="10" s="1"/>
  <c r="C34" i="10"/>
  <c r="E34" i="10" s="1"/>
  <c r="C35" i="10"/>
  <c r="E35" i="10" s="1"/>
  <c r="C36" i="10"/>
  <c r="E36" i="10" s="1"/>
  <c r="C37" i="10"/>
  <c r="E37" i="10" s="1"/>
  <c r="C38" i="10"/>
  <c r="E38" i="10" s="1"/>
  <c r="C39" i="10"/>
  <c r="E39" i="10" s="1"/>
  <c r="C40" i="10"/>
  <c r="E40" i="10" s="1"/>
  <c r="C41" i="10"/>
  <c r="E41" i="10" s="1"/>
  <c r="C42" i="10"/>
  <c r="E42" i="10" s="1"/>
  <c r="C43" i="10"/>
  <c r="E43" i="10" s="1"/>
  <c r="C44" i="10"/>
  <c r="E44" i="10" s="1"/>
  <c r="C45" i="10"/>
  <c r="E45" i="10" s="1"/>
  <c r="C46" i="10"/>
  <c r="E46" i="10" s="1"/>
  <c r="C47" i="10"/>
  <c r="E47" i="10" s="1"/>
  <c r="C48" i="10"/>
  <c r="E48" i="10" s="1"/>
  <c r="C49" i="10"/>
  <c r="E49" i="10" s="1"/>
  <c r="C50" i="10"/>
  <c r="E50" i="10" s="1"/>
  <c r="C51" i="10"/>
  <c r="E51" i="10" s="1"/>
  <c r="C52" i="10"/>
  <c r="E52" i="10" s="1"/>
  <c r="C53" i="10"/>
  <c r="E53" i="10" s="1"/>
  <c r="C54" i="10"/>
  <c r="E54" i="10" s="1"/>
  <c r="C55" i="10"/>
  <c r="E55" i="10" s="1"/>
  <c r="C56" i="10"/>
  <c r="E56" i="10" s="1"/>
  <c r="C57" i="10"/>
  <c r="E57" i="10" s="1"/>
  <c r="C58" i="10"/>
  <c r="E58" i="10" s="1"/>
  <c r="C59" i="10"/>
  <c r="E59" i="10" s="1"/>
  <c r="C60" i="10"/>
  <c r="E60" i="10" s="1"/>
  <c r="C61" i="10"/>
  <c r="E61" i="10" s="1"/>
  <c r="C62" i="10"/>
  <c r="E62" i="10" s="1"/>
  <c r="C63" i="10"/>
  <c r="E63" i="10" s="1"/>
  <c r="C64" i="10"/>
  <c r="E64" i="10" s="1"/>
  <c r="C65" i="10"/>
  <c r="E65" i="10" s="1"/>
  <c r="C66" i="10"/>
  <c r="E66" i="10" s="1"/>
  <c r="C67" i="10"/>
  <c r="E67" i="10" s="1"/>
  <c r="C68" i="10"/>
  <c r="E68" i="10" s="1"/>
  <c r="C69" i="10"/>
  <c r="E69" i="10" s="1"/>
  <c r="C70" i="10"/>
  <c r="E70" i="10" s="1"/>
  <c r="C71" i="10"/>
  <c r="E71" i="10" s="1"/>
  <c r="C72" i="10"/>
  <c r="E72" i="10" s="1"/>
  <c r="C73" i="10"/>
  <c r="E73" i="10" s="1"/>
  <c r="C74" i="10"/>
  <c r="E74" i="10" s="1"/>
  <c r="C75" i="10"/>
  <c r="E75" i="10" s="1"/>
  <c r="C76" i="10"/>
  <c r="E76" i="10" s="1"/>
  <c r="C77" i="10"/>
  <c r="E77" i="10" s="1"/>
  <c r="C78" i="10"/>
  <c r="E78" i="10" s="1"/>
  <c r="C79" i="10"/>
  <c r="E79" i="10" s="1"/>
  <c r="C80" i="10"/>
  <c r="E80" i="10" s="1"/>
  <c r="C81" i="10"/>
  <c r="E81" i="10" s="1"/>
  <c r="C82" i="10"/>
  <c r="E82" i="10" s="1"/>
  <c r="C83" i="10"/>
  <c r="E83" i="10" s="1"/>
  <c r="C84" i="10"/>
  <c r="E84" i="10" s="1"/>
  <c r="C85" i="10"/>
  <c r="E85" i="10" s="1"/>
  <c r="C86" i="10"/>
  <c r="E86" i="10" s="1"/>
  <c r="C87" i="10"/>
  <c r="E87" i="10" s="1"/>
  <c r="C88" i="10"/>
  <c r="E88" i="10" s="1"/>
  <c r="C89" i="10"/>
  <c r="E89" i="10" s="1"/>
  <c r="C90" i="10"/>
  <c r="E90" i="10" s="1"/>
  <c r="C91" i="10"/>
  <c r="E91" i="10" s="1"/>
  <c r="C92" i="10"/>
  <c r="E92" i="10" s="1"/>
  <c r="C93" i="10"/>
  <c r="E93" i="10" s="1"/>
  <c r="C94" i="10"/>
  <c r="E94" i="10" s="1"/>
  <c r="C95" i="10"/>
  <c r="E95" i="10" s="1"/>
  <c r="C96" i="10"/>
  <c r="E96" i="10" s="1"/>
  <c r="C97" i="10"/>
  <c r="E97" i="10" s="1"/>
  <c r="C98" i="10"/>
  <c r="E98" i="10" s="1"/>
  <c r="C99" i="10"/>
  <c r="E99" i="10" s="1"/>
  <c r="C100" i="10"/>
  <c r="E100" i="10" s="1"/>
  <c r="C101" i="10"/>
  <c r="E101" i="10" s="1"/>
  <c r="C102" i="10"/>
  <c r="E102" i="10" s="1"/>
  <c r="C103" i="10"/>
  <c r="E103" i="10" s="1"/>
  <c r="C104" i="10"/>
  <c r="E104" i="10" s="1"/>
  <c r="C105" i="10"/>
  <c r="E105" i="10" s="1"/>
  <c r="C106" i="10"/>
  <c r="E106" i="10" s="1"/>
  <c r="C107" i="10"/>
  <c r="E107" i="10" s="1"/>
  <c r="C108" i="10"/>
  <c r="E108" i="10" s="1"/>
  <c r="C109" i="10"/>
  <c r="E109" i="10" s="1"/>
  <c r="C110" i="10"/>
  <c r="E110" i="10" s="1"/>
  <c r="C111" i="10"/>
  <c r="E111" i="10" s="1"/>
  <c r="C112" i="10"/>
  <c r="E112" i="10" s="1"/>
  <c r="C113" i="10"/>
  <c r="E113" i="10" s="1"/>
  <c r="C114" i="10"/>
  <c r="E114" i="10" s="1"/>
  <c r="C115" i="10"/>
  <c r="E115" i="10" s="1"/>
  <c r="C116" i="10"/>
  <c r="E116" i="10" s="1"/>
  <c r="C117" i="10"/>
  <c r="E117" i="10" s="1"/>
  <c r="C118" i="10"/>
  <c r="E118" i="10" s="1"/>
  <c r="C119" i="10"/>
  <c r="E119" i="10" s="1"/>
  <c r="C120" i="10"/>
  <c r="E120" i="10" s="1"/>
  <c r="C121" i="10"/>
  <c r="E121" i="10" s="1"/>
  <c r="C122" i="10"/>
  <c r="E122" i="10" s="1"/>
  <c r="C123" i="10"/>
  <c r="E123" i="10" s="1"/>
  <c r="C124" i="10"/>
  <c r="E124" i="10" s="1"/>
  <c r="C125" i="10"/>
  <c r="E125" i="10" s="1"/>
  <c r="C126" i="10"/>
  <c r="E126" i="10" s="1"/>
  <c r="C127" i="10"/>
  <c r="E127" i="10" s="1"/>
  <c r="C128" i="10"/>
  <c r="E128" i="10" s="1"/>
  <c r="C129" i="10"/>
  <c r="E129" i="10" s="1"/>
  <c r="C130" i="10"/>
  <c r="E130" i="10" s="1"/>
  <c r="C131" i="10"/>
  <c r="E131" i="10" s="1"/>
  <c r="C132" i="10"/>
  <c r="E132" i="10" s="1"/>
  <c r="C133" i="10"/>
  <c r="E133" i="10" s="1"/>
  <c r="C134" i="10"/>
  <c r="E134" i="10" s="1"/>
  <c r="C135" i="10"/>
  <c r="E135" i="10" s="1"/>
  <c r="C136" i="10"/>
  <c r="E136" i="10" s="1"/>
  <c r="C137" i="10"/>
  <c r="E137" i="10" s="1"/>
  <c r="C138" i="10"/>
  <c r="E138" i="10" s="1"/>
  <c r="C139" i="10"/>
  <c r="E139" i="10" s="1"/>
  <c r="C140" i="10"/>
  <c r="E140" i="10" s="1"/>
  <c r="C141" i="10"/>
  <c r="E141" i="10" s="1"/>
  <c r="C142" i="10"/>
  <c r="E142" i="10" s="1"/>
  <c r="C143" i="10"/>
  <c r="E143" i="10" s="1"/>
  <c r="C144" i="10"/>
  <c r="E144" i="10" s="1"/>
  <c r="C145" i="10"/>
  <c r="E145" i="10" s="1"/>
  <c r="C146" i="10"/>
  <c r="E146" i="10" s="1"/>
  <c r="C147" i="10"/>
  <c r="E147" i="10" s="1"/>
  <c r="C148" i="10"/>
  <c r="E148" i="10" s="1"/>
  <c r="C149" i="10"/>
  <c r="E149" i="10" s="1"/>
  <c r="C150" i="10"/>
  <c r="E150" i="10" s="1"/>
  <c r="C151" i="10"/>
  <c r="E151" i="10" s="1"/>
  <c r="C152" i="10"/>
  <c r="E152" i="10" s="1"/>
  <c r="C153" i="10"/>
  <c r="E153" i="10" s="1"/>
  <c r="C154" i="10"/>
  <c r="E154" i="10" s="1"/>
  <c r="C155" i="10"/>
  <c r="E155" i="10" s="1"/>
  <c r="C156" i="10"/>
  <c r="E156" i="10" s="1"/>
  <c r="C157" i="10"/>
  <c r="E157" i="10" s="1"/>
  <c r="C158" i="10"/>
  <c r="E158" i="10" s="1"/>
  <c r="C159" i="10"/>
  <c r="E159" i="10" s="1"/>
  <c r="C160" i="10"/>
  <c r="E160" i="10" s="1"/>
  <c r="C161" i="10"/>
  <c r="E161" i="10" s="1"/>
  <c r="C162" i="10"/>
  <c r="E162" i="10" s="1"/>
  <c r="C163" i="10"/>
  <c r="E163" i="10" s="1"/>
  <c r="C164" i="10"/>
  <c r="E164" i="10" s="1"/>
  <c r="C165" i="10"/>
  <c r="E165" i="10" s="1"/>
  <c r="C166" i="10"/>
  <c r="E166" i="10" s="1"/>
  <c r="C167" i="10"/>
  <c r="E167" i="10" s="1"/>
  <c r="C168" i="10"/>
  <c r="E168" i="10" s="1"/>
  <c r="C169" i="10"/>
  <c r="E169" i="10" s="1"/>
  <c r="C170" i="10"/>
  <c r="E170" i="10" s="1"/>
  <c r="C171" i="10"/>
  <c r="E171" i="10" s="1"/>
  <c r="C172" i="10"/>
  <c r="E172" i="10" s="1"/>
  <c r="C173" i="10"/>
  <c r="E173" i="10" s="1"/>
  <c r="C174" i="10"/>
  <c r="E174" i="10" s="1"/>
  <c r="C175" i="10"/>
  <c r="E175" i="10" s="1"/>
  <c r="C176" i="10"/>
  <c r="E176" i="10" s="1"/>
  <c r="C177" i="10"/>
  <c r="E177" i="10" s="1"/>
  <c r="C178" i="10"/>
  <c r="E178" i="10" s="1"/>
  <c r="C179" i="10"/>
  <c r="E179" i="10" s="1"/>
  <c r="C180" i="10"/>
  <c r="E180" i="10" s="1"/>
  <c r="C181" i="10"/>
  <c r="E181" i="10" s="1"/>
  <c r="C182" i="10"/>
  <c r="E182" i="10" s="1"/>
  <c r="C183" i="10"/>
  <c r="E183" i="10" s="1"/>
  <c r="C184" i="10"/>
  <c r="E184" i="10" s="1"/>
  <c r="C185" i="10"/>
  <c r="E185" i="10" s="1"/>
  <c r="C186" i="10"/>
  <c r="E186" i="10" s="1"/>
  <c r="C187" i="10"/>
  <c r="E187" i="10" s="1"/>
  <c r="C188" i="10"/>
  <c r="E188" i="10" s="1"/>
  <c r="C189" i="10"/>
  <c r="E189" i="10" s="1"/>
  <c r="C190" i="10"/>
  <c r="E190" i="10" s="1"/>
  <c r="C191" i="10"/>
  <c r="E191" i="10" s="1"/>
  <c r="C192" i="10"/>
  <c r="E192" i="10" s="1"/>
  <c r="C193" i="10"/>
  <c r="E193" i="10" s="1"/>
  <c r="C194" i="10"/>
  <c r="E194" i="10" s="1"/>
  <c r="C195" i="10"/>
  <c r="E195" i="10" s="1"/>
  <c r="C196" i="10"/>
  <c r="E196" i="10" s="1"/>
  <c r="C197" i="10"/>
  <c r="E197" i="10" s="1"/>
  <c r="C198" i="10"/>
  <c r="E198" i="10" s="1"/>
  <c r="C199" i="10"/>
  <c r="E199" i="10" s="1"/>
  <c r="C200" i="10"/>
  <c r="E200" i="10" s="1"/>
  <c r="C201" i="10"/>
  <c r="E201" i="10" s="1"/>
  <c r="C202" i="10"/>
  <c r="E202" i="10" s="1"/>
  <c r="C203" i="10"/>
  <c r="E203" i="10" s="1"/>
  <c r="C204" i="10"/>
  <c r="E204" i="10" s="1"/>
  <c r="C205" i="10"/>
  <c r="E205" i="10" s="1"/>
  <c r="C206" i="10"/>
  <c r="E206" i="10" s="1"/>
  <c r="C207" i="10"/>
  <c r="E207" i="10" s="1"/>
  <c r="C208" i="10"/>
  <c r="E208" i="10" s="1"/>
  <c r="C209" i="10"/>
  <c r="E209" i="10" s="1"/>
  <c r="C210" i="10"/>
  <c r="E210" i="10" s="1"/>
  <c r="C211" i="10"/>
  <c r="E211" i="10" s="1"/>
  <c r="C212" i="10"/>
  <c r="E212" i="10" s="1"/>
  <c r="C213" i="10"/>
  <c r="E213" i="10" s="1"/>
  <c r="C214" i="10"/>
  <c r="E214" i="10" s="1"/>
  <c r="C215" i="10"/>
  <c r="E215" i="10" s="1"/>
  <c r="C216" i="10"/>
  <c r="E216" i="10" s="1"/>
  <c r="C217" i="10"/>
  <c r="E217" i="10" s="1"/>
  <c r="C218" i="10"/>
  <c r="E218" i="10" s="1"/>
  <c r="C219" i="10"/>
  <c r="E219" i="10" s="1"/>
  <c r="C220" i="10"/>
  <c r="E220" i="10" s="1"/>
  <c r="C221" i="10"/>
  <c r="E221" i="10" s="1"/>
  <c r="C222" i="10"/>
  <c r="E222" i="10" s="1"/>
  <c r="C223" i="10"/>
  <c r="E223" i="10" s="1"/>
  <c r="C224" i="10"/>
  <c r="E224" i="10" s="1"/>
  <c r="C225" i="10"/>
  <c r="E225" i="10" s="1"/>
  <c r="C226" i="10"/>
  <c r="E226" i="10" s="1"/>
  <c r="C227" i="10"/>
  <c r="E227" i="10" s="1"/>
  <c r="C228" i="10"/>
  <c r="E228" i="10" s="1"/>
  <c r="C229" i="10"/>
  <c r="E229" i="10" s="1"/>
  <c r="C230" i="10"/>
  <c r="E230" i="10" s="1"/>
  <c r="C231" i="10"/>
  <c r="E231" i="10" s="1"/>
  <c r="C232" i="10"/>
  <c r="E232" i="10" s="1"/>
  <c r="C233" i="10"/>
  <c r="E233" i="10" s="1"/>
  <c r="C234" i="10"/>
  <c r="E234" i="10" s="1"/>
  <c r="C235" i="10"/>
  <c r="E235" i="10" s="1"/>
  <c r="C236" i="10"/>
  <c r="E236" i="10" s="1"/>
  <c r="C237" i="10"/>
  <c r="E237" i="10" s="1"/>
  <c r="C238" i="10"/>
  <c r="E238" i="10" s="1"/>
  <c r="C239" i="10"/>
  <c r="E239" i="10" s="1"/>
  <c r="C240" i="10"/>
  <c r="E240" i="10" s="1"/>
  <c r="C241" i="10"/>
  <c r="E241" i="10" s="1"/>
  <c r="C242" i="10"/>
  <c r="E242" i="10" s="1"/>
  <c r="C243" i="10"/>
  <c r="E243" i="10" s="1"/>
  <c r="C244" i="10"/>
  <c r="E244" i="10" s="1"/>
  <c r="C245" i="10"/>
  <c r="E245" i="10" s="1"/>
  <c r="C246" i="10"/>
  <c r="E246" i="10" s="1"/>
  <c r="C247" i="10"/>
  <c r="E247" i="10" s="1"/>
  <c r="C248" i="10"/>
  <c r="E248" i="10" s="1"/>
  <c r="C249" i="10"/>
  <c r="E249" i="10" s="1"/>
  <c r="C250" i="10"/>
  <c r="E250" i="10" s="1"/>
  <c r="C251" i="10"/>
  <c r="E251" i="10" s="1"/>
  <c r="C252" i="10"/>
  <c r="E252" i="10" s="1"/>
  <c r="C253" i="10"/>
  <c r="E253" i="10" s="1"/>
  <c r="C254" i="10"/>
  <c r="E254" i="10" s="1"/>
  <c r="C255" i="10"/>
  <c r="E255" i="10" s="1"/>
  <c r="C256" i="10"/>
  <c r="E256" i="10" s="1"/>
  <c r="C257" i="10"/>
  <c r="E257" i="10" s="1"/>
  <c r="C258" i="10"/>
  <c r="E258" i="10" s="1"/>
  <c r="C259" i="10"/>
  <c r="E259" i="10" s="1"/>
  <c r="C260" i="10"/>
  <c r="E260" i="10" s="1"/>
  <c r="C261" i="10"/>
  <c r="E261" i="10" s="1"/>
  <c r="C262" i="10"/>
  <c r="E262" i="10" s="1"/>
  <c r="C263" i="10"/>
  <c r="E263" i="10" s="1"/>
  <c r="C264" i="10"/>
  <c r="E264" i="10" s="1"/>
  <c r="C265" i="10"/>
  <c r="E265" i="10" s="1"/>
  <c r="C266" i="10"/>
  <c r="E266" i="10" s="1"/>
  <c r="C267" i="10"/>
  <c r="E267" i="10" s="1"/>
  <c r="C268" i="10"/>
  <c r="E268" i="10" s="1"/>
  <c r="C269" i="10"/>
  <c r="E269" i="10" s="1"/>
  <c r="C270" i="10"/>
  <c r="E270" i="10" s="1"/>
  <c r="C271" i="10"/>
  <c r="E271" i="10" s="1"/>
  <c r="C272" i="10"/>
  <c r="E272" i="10" s="1"/>
  <c r="C273" i="10"/>
  <c r="E273" i="10" s="1"/>
  <c r="C274" i="10"/>
  <c r="E274" i="10" s="1"/>
  <c r="C275" i="10"/>
  <c r="E275" i="10" s="1"/>
  <c r="C276" i="10"/>
  <c r="E276" i="10" s="1"/>
  <c r="C277" i="10"/>
  <c r="E277" i="10" s="1"/>
  <c r="C278" i="10"/>
  <c r="E278" i="10" s="1"/>
  <c r="C279" i="10"/>
  <c r="E279" i="10" s="1"/>
  <c r="C280" i="10"/>
  <c r="E280" i="10" s="1"/>
  <c r="C281" i="10"/>
  <c r="E281" i="10" s="1"/>
  <c r="C282" i="10"/>
  <c r="E282" i="10" s="1"/>
  <c r="C283" i="10"/>
  <c r="E283" i="10" s="1"/>
  <c r="C284" i="10"/>
  <c r="E284" i="10" s="1"/>
  <c r="C285" i="10"/>
  <c r="E285" i="10" s="1"/>
  <c r="C286" i="10"/>
  <c r="E286" i="10" s="1"/>
  <c r="C287" i="10"/>
  <c r="E287" i="10" s="1"/>
  <c r="C288" i="10"/>
  <c r="E288" i="10" s="1"/>
  <c r="C289" i="10"/>
  <c r="E289" i="10" s="1"/>
  <c r="C290" i="10"/>
  <c r="E290" i="10" s="1"/>
  <c r="C291" i="10"/>
  <c r="E291" i="10" s="1"/>
  <c r="C292" i="10"/>
  <c r="E292" i="10" s="1"/>
  <c r="C293" i="10"/>
  <c r="E293" i="10" s="1"/>
  <c r="C294" i="10"/>
  <c r="E294" i="10" s="1"/>
  <c r="C295" i="10"/>
  <c r="E295" i="10" s="1"/>
  <c r="C296" i="10"/>
  <c r="E296" i="10" s="1"/>
  <c r="C297" i="10"/>
  <c r="E297" i="10" s="1"/>
  <c r="C298" i="10"/>
  <c r="E298" i="10" s="1"/>
  <c r="C299" i="10"/>
  <c r="E299" i="10" s="1"/>
  <c r="C300" i="10"/>
  <c r="E300" i="10" s="1"/>
  <c r="C301" i="10"/>
  <c r="E301" i="10" s="1"/>
  <c r="C302" i="10"/>
  <c r="E302" i="10" s="1"/>
  <c r="C303" i="10"/>
  <c r="E303" i="10" s="1"/>
  <c r="C304" i="10"/>
  <c r="E304" i="10" s="1"/>
  <c r="C305" i="10"/>
  <c r="E305" i="10" s="1"/>
  <c r="C306" i="10"/>
  <c r="E306" i="10" s="1"/>
  <c r="C307" i="10"/>
  <c r="E307" i="10" s="1"/>
  <c r="C308" i="10"/>
  <c r="E308" i="10" s="1"/>
  <c r="C309" i="10"/>
  <c r="E309" i="10" s="1"/>
  <c r="C310" i="10"/>
  <c r="E310" i="10" s="1"/>
  <c r="C311" i="10"/>
  <c r="E311" i="10" s="1"/>
  <c r="C312" i="10"/>
  <c r="E312" i="10" s="1"/>
  <c r="C313" i="10"/>
  <c r="E313" i="10" s="1"/>
  <c r="C314" i="10"/>
  <c r="E314" i="10" s="1"/>
  <c r="C315" i="10"/>
  <c r="E315" i="10" s="1"/>
  <c r="C316" i="10"/>
  <c r="E316" i="10" s="1"/>
  <c r="C317" i="10"/>
  <c r="E317" i="10" s="1"/>
  <c r="C318" i="10"/>
  <c r="E318" i="10" s="1"/>
  <c r="C319" i="10"/>
  <c r="E319" i="10" s="1"/>
  <c r="C320" i="10"/>
  <c r="E320" i="10" s="1"/>
  <c r="C321" i="10"/>
  <c r="E321" i="10" s="1"/>
  <c r="C322" i="10"/>
  <c r="E322" i="10" s="1"/>
  <c r="C323" i="10"/>
  <c r="E323" i="10" s="1"/>
  <c r="C324" i="10"/>
  <c r="E324" i="10" s="1"/>
  <c r="C325" i="10"/>
  <c r="E325" i="10" s="1"/>
  <c r="C326" i="10"/>
  <c r="E326" i="10" s="1"/>
  <c r="C327" i="10"/>
  <c r="E327" i="10" s="1"/>
  <c r="C328" i="10"/>
  <c r="E328" i="10" s="1"/>
  <c r="C329" i="10"/>
  <c r="E329" i="10" s="1"/>
  <c r="C330" i="10"/>
  <c r="E330" i="10" s="1"/>
  <c r="C331" i="10"/>
  <c r="E331" i="10" s="1"/>
  <c r="C332" i="10"/>
  <c r="E332" i="10" s="1"/>
  <c r="C333" i="10"/>
  <c r="E333" i="10" s="1"/>
  <c r="C334" i="10"/>
  <c r="E334" i="10" s="1"/>
  <c r="C335" i="10"/>
  <c r="E335" i="10" s="1"/>
  <c r="C336" i="10"/>
  <c r="E336" i="10" s="1"/>
  <c r="C337" i="10"/>
  <c r="E337" i="10" s="1"/>
  <c r="C338" i="10"/>
  <c r="E338" i="10" s="1"/>
  <c r="C339" i="10"/>
  <c r="E339" i="10" s="1"/>
  <c r="C340" i="10"/>
  <c r="E340" i="10" s="1"/>
  <c r="C341" i="10"/>
  <c r="E341" i="10" s="1"/>
  <c r="C342" i="10"/>
  <c r="E342" i="10" s="1"/>
  <c r="C343" i="10"/>
  <c r="E343" i="10" s="1"/>
  <c r="C344" i="10"/>
  <c r="E344" i="10" s="1"/>
  <c r="C345" i="10"/>
  <c r="E345" i="10" s="1"/>
  <c r="C346" i="10"/>
  <c r="E346" i="10" s="1"/>
  <c r="C347" i="10"/>
  <c r="E347" i="10" s="1"/>
  <c r="C348" i="10"/>
  <c r="E348" i="10" s="1"/>
  <c r="C349" i="10"/>
  <c r="E349" i="10" s="1"/>
  <c r="C350" i="10"/>
  <c r="E350" i="10" s="1"/>
  <c r="C351" i="10"/>
  <c r="E351" i="10" s="1"/>
  <c r="C352" i="10"/>
  <c r="E352" i="10" s="1"/>
  <c r="C353" i="10"/>
  <c r="E353" i="10" s="1"/>
  <c r="C354" i="10"/>
  <c r="E354" i="10" s="1"/>
  <c r="C355" i="10"/>
  <c r="E355" i="10" s="1"/>
  <c r="C356" i="10"/>
  <c r="E356" i="10" s="1"/>
  <c r="C357" i="10"/>
  <c r="E357" i="10" s="1"/>
  <c r="C358" i="10"/>
  <c r="E358" i="10" s="1"/>
  <c r="C359" i="10"/>
  <c r="E359" i="10" s="1"/>
  <c r="C360" i="10"/>
  <c r="E360" i="10" s="1"/>
  <c r="C361" i="10"/>
  <c r="E361" i="10" s="1"/>
  <c r="C362" i="10"/>
  <c r="E362" i="10" s="1"/>
  <c r="C363" i="10"/>
  <c r="E363" i="10" s="1"/>
  <c r="C364" i="10"/>
  <c r="E364" i="10" s="1"/>
  <c r="C365" i="10"/>
  <c r="E365" i="10" s="1"/>
  <c r="C366" i="10"/>
  <c r="E366" i="10" s="1"/>
  <c r="C367" i="10"/>
  <c r="E367" i="10" s="1"/>
  <c r="C368" i="10"/>
  <c r="E368" i="10" s="1"/>
  <c r="C369" i="10"/>
  <c r="E369" i="10" s="1"/>
  <c r="C370" i="10"/>
  <c r="E370" i="10" s="1"/>
  <c r="C371" i="10"/>
  <c r="E371" i="10" s="1"/>
  <c r="C372" i="10"/>
  <c r="E372" i="10" s="1"/>
  <c r="C373" i="10"/>
  <c r="E373" i="10" s="1"/>
  <c r="C374" i="10"/>
  <c r="E374" i="10" s="1"/>
  <c r="C375" i="10"/>
  <c r="E375" i="10" s="1"/>
  <c r="C376" i="10"/>
  <c r="E376" i="10" s="1"/>
  <c r="C377" i="10"/>
  <c r="E377" i="10" s="1"/>
  <c r="C378" i="10"/>
  <c r="E378" i="10" s="1"/>
  <c r="C379" i="10"/>
  <c r="E379" i="10" s="1"/>
  <c r="C380" i="10"/>
  <c r="E380" i="10" s="1"/>
  <c r="C381" i="10"/>
  <c r="E381" i="10" s="1"/>
  <c r="C382" i="10"/>
  <c r="E382" i="10" s="1"/>
  <c r="C383" i="10"/>
  <c r="E383" i="10" s="1"/>
  <c r="C384" i="10"/>
  <c r="E384" i="10" s="1"/>
  <c r="C385" i="10"/>
  <c r="E385" i="10" s="1"/>
  <c r="C386" i="10"/>
  <c r="E386" i="10" s="1"/>
  <c r="C387" i="10"/>
  <c r="E387" i="10" s="1"/>
  <c r="C388" i="10"/>
  <c r="E388" i="10" s="1"/>
  <c r="C389" i="10"/>
  <c r="E389" i="10" s="1"/>
  <c r="C390" i="10"/>
  <c r="E390" i="10" s="1"/>
  <c r="C391" i="10"/>
  <c r="E391" i="10" s="1"/>
  <c r="C392" i="10"/>
  <c r="E392" i="10" s="1"/>
  <c r="C393" i="10"/>
  <c r="E393" i="10" s="1"/>
  <c r="C394" i="10"/>
  <c r="E394" i="10" s="1"/>
  <c r="C395" i="10"/>
  <c r="E395" i="10" s="1"/>
  <c r="C396" i="10"/>
  <c r="E396" i="10" s="1"/>
  <c r="C397" i="10"/>
  <c r="E397" i="10" s="1"/>
  <c r="C398" i="10"/>
  <c r="E398" i="10" s="1"/>
  <c r="C399" i="10"/>
  <c r="E399" i="10" s="1"/>
  <c r="C400" i="10"/>
  <c r="E400" i="10" s="1"/>
  <c r="C401" i="10"/>
  <c r="E401" i="10" s="1"/>
  <c r="C402" i="10"/>
  <c r="E402" i="10" s="1"/>
  <c r="C403" i="10"/>
  <c r="E403" i="10" s="1"/>
  <c r="C404" i="10"/>
  <c r="E404" i="10" s="1"/>
  <c r="C405" i="10"/>
  <c r="E405" i="10" s="1"/>
  <c r="C406" i="10"/>
  <c r="E406" i="10" s="1"/>
  <c r="C407" i="10"/>
  <c r="E407" i="10" s="1"/>
  <c r="C408" i="10"/>
  <c r="E408" i="10" s="1"/>
  <c r="C409" i="10"/>
  <c r="E409" i="10" s="1"/>
  <c r="C410" i="10"/>
  <c r="E410" i="10" s="1"/>
  <c r="C411" i="10"/>
  <c r="E411" i="10" s="1"/>
  <c r="C412" i="10"/>
  <c r="E412" i="10" s="1"/>
  <c r="C413" i="10"/>
  <c r="E413" i="10" s="1"/>
  <c r="C414" i="10"/>
  <c r="E414" i="10" s="1"/>
  <c r="C415" i="10"/>
  <c r="E415" i="10" s="1"/>
  <c r="C416" i="10"/>
  <c r="E416" i="10" s="1"/>
  <c r="C417" i="10"/>
  <c r="E417" i="10" s="1"/>
  <c r="C418" i="10"/>
  <c r="E418" i="10" s="1"/>
  <c r="C419" i="10"/>
  <c r="E419" i="10" s="1"/>
  <c r="C420" i="10"/>
  <c r="E420" i="10" s="1"/>
  <c r="C421" i="10"/>
  <c r="E421" i="10" s="1"/>
  <c r="C422" i="10"/>
  <c r="E422" i="10" s="1"/>
  <c r="C423" i="10"/>
  <c r="E423" i="10" s="1"/>
  <c r="C424" i="10"/>
  <c r="E424" i="10" s="1"/>
  <c r="C425" i="10"/>
  <c r="E425" i="10" s="1"/>
  <c r="C426" i="10"/>
  <c r="E426" i="10" s="1"/>
  <c r="C427" i="10"/>
  <c r="E427" i="10" s="1"/>
  <c r="C428" i="10"/>
  <c r="E428" i="10" s="1"/>
  <c r="C429" i="10"/>
  <c r="E429" i="10" s="1"/>
  <c r="C430" i="10"/>
  <c r="E430" i="10" s="1"/>
  <c r="C431" i="10"/>
  <c r="E431" i="10" s="1"/>
  <c r="C432" i="10"/>
  <c r="E432" i="10" s="1"/>
  <c r="C433" i="10"/>
  <c r="E433" i="10" s="1"/>
  <c r="C434" i="10"/>
  <c r="E434" i="10" s="1"/>
  <c r="C435" i="10"/>
  <c r="E435" i="10" s="1"/>
  <c r="C436" i="10"/>
  <c r="E436" i="10" s="1"/>
  <c r="C437" i="10"/>
  <c r="E437" i="10" s="1"/>
  <c r="C438" i="10"/>
  <c r="E438" i="10" s="1"/>
  <c r="C439" i="10"/>
  <c r="E439" i="10" s="1"/>
  <c r="C440" i="10"/>
  <c r="E440" i="10" s="1"/>
  <c r="C441" i="10"/>
  <c r="E441" i="10" s="1"/>
  <c r="C442" i="10"/>
  <c r="E442" i="10" s="1"/>
  <c r="C443" i="10"/>
  <c r="E443" i="10" s="1"/>
  <c r="C444" i="10"/>
  <c r="E444" i="10" s="1"/>
  <c r="C445" i="10"/>
  <c r="E445" i="10" s="1"/>
  <c r="C446" i="10"/>
  <c r="E446" i="10" s="1"/>
  <c r="C447" i="10"/>
  <c r="E447" i="10" s="1"/>
  <c r="C448" i="10"/>
  <c r="E448" i="10" s="1"/>
  <c r="C449" i="10"/>
  <c r="E449" i="10" s="1"/>
  <c r="C450" i="10"/>
  <c r="E450" i="10" s="1"/>
  <c r="C451" i="10"/>
  <c r="E451" i="10" s="1"/>
  <c r="C452" i="10"/>
  <c r="E452" i="10" s="1"/>
  <c r="C453" i="10"/>
  <c r="E453" i="10" s="1"/>
  <c r="C454" i="10"/>
  <c r="E454" i="10" s="1"/>
  <c r="C455" i="10"/>
  <c r="E455" i="10" s="1"/>
  <c r="C456" i="10"/>
  <c r="E456" i="10" s="1"/>
  <c r="C457" i="10"/>
  <c r="E457" i="10" s="1"/>
  <c r="C458" i="10"/>
  <c r="E458" i="10" s="1"/>
  <c r="C459" i="10"/>
  <c r="E459" i="10" s="1"/>
  <c r="C460" i="10"/>
  <c r="E460" i="10" s="1"/>
  <c r="C461" i="10"/>
  <c r="E461" i="10" s="1"/>
  <c r="C462" i="10"/>
  <c r="E462" i="10" s="1"/>
  <c r="C463" i="10"/>
  <c r="E463" i="10" s="1"/>
  <c r="C464" i="10"/>
  <c r="E464" i="10" s="1"/>
  <c r="C465" i="10"/>
  <c r="E465" i="10" s="1"/>
  <c r="C466" i="10"/>
  <c r="E466" i="10" s="1"/>
  <c r="C467" i="10"/>
  <c r="E467" i="10" s="1"/>
  <c r="C468" i="10"/>
  <c r="E468" i="10" s="1"/>
  <c r="C469" i="10"/>
  <c r="E469" i="10" s="1"/>
  <c r="C470" i="10"/>
  <c r="E470" i="10" s="1"/>
  <c r="C471" i="10"/>
  <c r="E471" i="10" s="1"/>
  <c r="C472" i="10"/>
  <c r="E472" i="10" s="1"/>
  <c r="C473" i="10"/>
  <c r="E473" i="10" s="1"/>
  <c r="C474" i="10"/>
  <c r="E474" i="10" s="1"/>
  <c r="C475" i="10"/>
  <c r="E475" i="10" s="1"/>
  <c r="C476" i="10"/>
  <c r="E476" i="10" s="1"/>
  <c r="C477" i="10"/>
  <c r="E477" i="10" s="1"/>
  <c r="C478" i="10"/>
  <c r="E478" i="10" s="1"/>
  <c r="C479" i="10"/>
  <c r="E479" i="10" s="1"/>
  <c r="C480" i="10"/>
  <c r="E480" i="10" s="1"/>
  <c r="C481" i="10"/>
  <c r="E481" i="10" s="1"/>
  <c r="C482" i="10"/>
  <c r="E482" i="10" s="1"/>
  <c r="C483" i="10"/>
  <c r="E483" i="10" s="1"/>
  <c r="C484" i="10"/>
  <c r="E484" i="10" s="1"/>
  <c r="C485" i="10"/>
  <c r="E485" i="10" s="1"/>
  <c r="C486" i="10"/>
  <c r="E486" i="10" s="1"/>
  <c r="C487" i="10"/>
  <c r="E487" i="10" s="1"/>
  <c r="C488" i="10"/>
  <c r="E488" i="10" s="1"/>
  <c r="C489" i="10"/>
  <c r="E489" i="10" s="1"/>
  <c r="C490" i="10"/>
  <c r="E490" i="10" s="1"/>
  <c r="C491" i="10"/>
  <c r="E491" i="10" s="1"/>
  <c r="C492" i="10"/>
  <c r="E492" i="10" s="1"/>
  <c r="C493" i="10"/>
  <c r="E493" i="10" s="1"/>
  <c r="C494" i="10"/>
  <c r="E494" i="10" s="1"/>
  <c r="C495" i="10"/>
  <c r="E495" i="10" s="1"/>
  <c r="C496" i="10"/>
  <c r="E496" i="10" s="1"/>
  <c r="C497" i="10"/>
  <c r="E497" i="10" s="1"/>
  <c r="C498" i="10"/>
  <c r="E498" i="10" s="1"/>
  <c r="C499" i="10"/>
  <c r="E499" i="10" s="1"/>
  <c r="C500" i="10"/>
  <c r="E500" i="10" s="1"/>
  <c r="C501" i="10"/>
  <c r="E501" i="10" s="1"/>
  <c r="C502" i="10"/>
  <c r="E502" i="10" s="1"/>
  <c r="C503" i="10"/>
  <c r="E503" i="10" s="1"/>
  <c r="C504" i="10"/>
  <c r="E504" i="10" s="1"/>
  <c r="C505" i="10"/>
  <c r="E505" i="10" s="1"/>
  <c r="C506" i="10"/>
  <c r="E506" i="10" s="1"/>
  <c r="C507" i="10"/>
  <c r="E507" i="10" s="1"/>
  <c r="C508" i="10"/>
  <c r="E508" i="10" s="1"/>
  <c r="C509" i="10"/>
  <c r="E509" i="10" s="1"/>
  <c r="C510" i="10"/>
  <c r="E510" i="10" s="1"/>
  <c r="C511" i="10"/>
  <c r="E511" i="10" s="1"/>
  <c r="C512" i="10"/>
  <c r="E512" i="10" s="1"/>
  <c r="C513" i="10"/>
  <c r="E513" i="10" s="1"/>
  <c r="C514" i="10"/>
  <c r="E514" i="10" s="1"/>
  <c r="C515" i="10"/>
  <c r="E515" i="10" s="1"/>
  <c r="C516" i="10"/>
  <c r="E516" i="10" s="1"/>
  <c r="C517" i="10"/>
  <c r="E517" i="10" s="1"/>
  <c r="C518" i="10"/>
  <c r="E518" i="10" s="1"/>
  <c r="C519" i="10"/>
  <c r="E519" i="10" s="1"/>
  <c r="C520" i="10"/>
  <c r="E520" i="10" s="1"/>
  <c r="C521" i="10"/>
  <c r="E521" i="10" s="1"/>
  <c r="C522" i="10"/>
  <c r="E522" i="10" s="1"/>
  <c r="C523" i="10"/>
  <c r="E523" i="10" s="1"/>
  <c r="C524" i="10"/>
  <c r="E524" i="10" s="1"/>
  <c r="C525" i="10"/>
  <c r="E525" i="10" s="1"/>
  <c r="C526" i="10"/>
  <c r="E526" i="10" s="1"/>
  <c r="C527" i="10"/>
  <c r="E527" i="10" s="1"/>
  <c r="C528" i="10"/>
  <c r="E528" i="10" s="1"/>
  <c r="C529" i="10"/>
  <c r="E529" i="10" s="1"/>
  <c r="C530" i="10"/>
  <c r="E530" i="10" s="1"/>
  <c r="C531" i="10"/>
  <c r="E531" i="10" s="1"/>
  <c r="C532" i="10"/>
  <c r="E532" i="10" s="1"/>
  <c r="C533" i="10"/>
  <c r="E533" i="10" s="1"/>
  <c r="C534" i="10"/>
  <c r="E534" i="10" s="1"/>
  <c r="C535" i="10"/>
  <c r="E535" i="10" s="1"/>
  <c r="C536" i="10"/>
  <c r="E536" i="10" s="1"/>
  <c r="C537" i="10"/>
  <c r="E537" i="10" s="1"/>
  <c r="C538" i="10"/>
  <c r="E538" i="10" s="1"/>
  <c r="C539" i="10"/>
  <c r="E539" i="10" s="1"/>
  <c r="C540" i="10"/>
  <c r="E540" i="10" s="1"/>
  <c r="C541" i="10"/>
  <c r="E541" i="10" s="1"/>
  <c r="C542" i="10"/>
  <c r="E542" i="10" s="1"/>
  <c r="C543" i="10"/>
  <c r="E543" i="10" s="1"/>
  <c r="C544" i="10"/>
  <c r="E544" i="10" s="1"/>
  <c r="C545" i="10"/>
  <c r="E545" i="10" s="1"/>
  <c r="C546" i="10"/>
  <c r="E546" i="10" s="1"/>
  <c r="C547" i="10"/>
  <c r="E547" i="10" s="1"/>
  <c r="C548" i="10"/>
  <c r="E548" i="10" s="1"/>
  <c r="C549" i="10"/>
  <c r="E549" i="10" s="1"/>
  <c r="C550" i="10"/>
  <c r="E550" i="10" s="1"/>
  <c r="C551" i="10"/>
  <c r="E551" i="10" s="1"/>
  <c r="C552" i="10"/>
  <c r="E552" i="10" s="1"/>
  <c r="C553" i="10"/>
  <c r="E553" i="10" s="1"/>
  <c r="C554" i="10"/>
  <c r="E554" i="10" s="1"/>
  <c r="C555" i="10"/>
  <c r="E555" i="10" s="1"/>
  <c r="C556" i="10"/>
  <c r="E556" i="10" s="1"/>
  <c r="C557" i="10"/>
  <c r="E557" i="10" s="1"/>
  <c r="C558" i="10"/>
  <c r="E558" i="10" s="1"/>
  <c r="C559" i="10"/>
  <c r="E559" i="10" s="1"/>
  <c r="C560" i="10"/>
  <c r="E560" i="10" s="1"/>
  <c r="C561" i="10"/>
  <c r="E561" i="10" s="1"/>
  <c r="C562" i="10"/>
  <c r="E562" i="10" s="1"/>
  <c r="C563" i="10"/>
  <c r="E563" i="10" s="1"/>
  <c r="C564" i="10"/>
  <c r="E564" i="10" s="1"/>
  <c r="C565" i="10"/>
  <c r="E565" i="10" s="1"/>
  <c r="C566" i="10"/>
  <c r="E566" i="10" s="1"/>
  <c r="C567" i="10"/>
  <c r="E567" i="10" s="1"/>
  <c r="C568" i="10"/>
  <c r="E568" i="10" s="1"/>
  <c r="C569" i="10"/>
  <c r="E569" i="10" s="1"/>
  <c r="C570" i="10"/>
  <c r="E570" i="10" s="1"/>
  <c r="C571" i="10"/>
  <c r="E571" i="10" s="1"/>
  <c r="C572" i="10"/>
  <c r="E572" i="10" s="1"/>
  <c r="C573" i="10"/>
  <c r="E573" i="10" s="1"/>
  <c r="C574" i="10"/>
  <c r="E574" i="10" s="1"/>
  <c r="C575" i="10"/>
  <c r="E575" i="10" s="1"/>
  <c r="C576" i="10"/>
  <c r="E576" i="10" s="1"/>
  <c r="C577" i="10"/>
  <c r="E577" i="10" s="1"/>
  <c r="C578" i="10"/>
  <c r="E578" i="10" s="1"/>
  <c r="C579" i="10"/>
  <c r="E579" i="10" s="1"/>
  <c r="C580" i="10"/>
  <c r="E580" i="10" s="1"/>
  <c r="C581" i="10"/>
  <c r="E581" i="10" s="1"/>
  <c r="C582" i="10"/>
  <c r="E582" i="10" s="1"/>
  <c r="C583" i="10"/>
  <c r="E583" i="10" s="1"/>
  <c r="C584" i="10"/>
  <c r="E584" i="10" s="1"/>
  <c r="C585" i="10"/>
  <c r="E585" i="10" s="1"/>
  <c r="C586" i="10"/>
  <c r="E586" i="10" s="1"/>
  <c r="C587" i="10"/>
  <c r="E587" i="10" s="1"/>
  <c r="C588" i="10"/>
  <c r="E588" i="10" s="1"/>
  <c r="C589" i="10"/>
  <c r="E589" i="10" s="1"/>
  <c r="C590" i="10"/>
  <c r="E590" i="10" s="1"/>
  <c r="C591" i="10"/>
  <c r="E591" i="10" s="1"/>
  <c r="C592" i="10"/>
  <c r="E592" i="10" s="1"/>
  <c r="C593" i="10"/>
  <c r="E593" i="10" s="1"/>
  <c r="C594" i="10"/>
  <c r="E594" i="10" s="1"/>
  <c r="C595" i="10"/>
  <c r="E595" i="10" s="1"/>
  <c r="C596" i="10"/>
  <c r="E596" i="10" s="1"/>
  <c r="C597" i="10"/>
  <c r="E597" i="10" s="1"/>
  <c r="C598" i="10"/>
  <c r="E598" i="10" s="1"/>
  <c r="C599" i="10"/>
  <c r="E599" i="10" s="1"/>
  <c r="C600" i="10"/>
  <c r="E600" i="10" s="1"/>
  <c r="C601" i="10"/>
  <c r="E601" i="10" s="1"/>
  <c r="C602" i="10"/>
  <c r="E602" i="10" s="1"/>
  <c r="C603" i="10"/>
  <c r="E603" i="10" s="1"/>
  <c r="C604" i="10"/>
  <c r="E604" i="10" s="1"/>
  <c r="C605" i="10"/>
  <c r="E605" i="10" s="1"/>
  <c r="C606" i="10"/>
  <c r="E606" i="10" s="1"/>
  <c r="C607" i="10"/>
  <c r="E607" i="10" s="1"/>
  <c r="C608" i="10"/>
  <c r="E608" i="10" s="1"/>
  <c r="C609" i="10"/>
  <c r="E609" i="10" s="1"/>
  <c r="C610" i="10"/>
  <c r="E610" i="10" s="1"/>
  <c r="C611" i="10"/>
  <c r="E611" i="10" s="1"/>
  <c r="C612" i="10"/>
  <c r="E612" i="10" s="1"/>
  <c r="C613" i="10"/>
  <c r="E613" i="10" s="1"/>
  <c r="C614" i="10"/>
  <c r="E614" i="10" s="1"/>
  <c r="C615" i="10"/>
  <c r="E615" i="10" s="1"/>
  <c r="C616" i="10"/>
  <c r="E616" i="10" s="1"/>
  <c r="C617" i="10"/>
  <c r="E617" i="10" s="1"/>
  <c r="C618" i="10"/>
  <c r="E618" i="10" s="1"/>
  <c r="C619" i="10"/>
  <c r="E619" i="10" s="1"/>
  <c r="C620" i="10"/>
  <c r="E620" i="10" s="1"/>
  <c r="C621" i="10"/>
  <c r="E621" i="10" s="1"/>
  <c r="C622" i="10"/>
  <c r="E622" i="10" s="1"/>
  <c r="C623" i="10"/>
  <c r="E623" i="10" s="1"/>
  <c r="C624" i="10"/>
  <c r="E624" i="10" s="1"/>
  <c r="C625" i="10"/>
  <c r="E625" i="10" s="1"/>
  <c r="C626" i="10"/>
  <c r="E626" i="10" s="1"/>
  <c r="C627" i="10"/>
  <c r="E627" i="10" s="1"/>
  <c r="C628" i="10"/>
  <c r="E628" i="10" s="1"/>
  <c r="C629" i="10"/>
  <c r="E629" i="10" s="1"/>
  <c r="C630" i="10"/>
  <c r="E630" i="10" s="1"/>
  <c r="C631" i="10"/>
  <c r="E631" i="10" s="1"/>
  <c r="C632" i="10"/>
  <c r="E632" i="10" s="1"/>
  <c r="C633" i="10"/>
  <c r="E633" i="10" s="1"/>
  <c r="C634" i="10"/>
  <c r="E634" i="10" s="1"/>
  <c r="C635" i="10"/>
  <c r="E635" i="10" s="1"/>
  <c r="C636" i="10"/>
  <c r="E636" i="10" s="1"/>
  <c r="C637" i="10"/>
  <c r="E637" i="10" s="1"/>
  <c r="C638" i="10"/>
  <c r="E638" i="10" s="1"/>
  <c r="C639" i="10"/>
  <c r="E639" i="10" s="1"/>
  <c r="C640" i="10"/>
  <c r="E640" i="10" s="1"/>
  <c r="C641" i="10"/>
  <c r="E641" i="10" s="1"/>
  <c r="C642" i="10"/>
  <c r="E642" i="10" s="1"/>
  <c r="C643" i="10"/>
  <c r="E643" i="10" s="1"/>
  <c r="C644" i="10"/>
  <c r="E644" i="10" s="1"/>
  <c r="C645" i="10"/>
  <c r="E645" i="10" s="1"/>
  <c r="C646" i="10"/>
  <c r="E646" i="10" s="1"/>
  <c r="C647" i="10"/>
  <c r="E647" i="10" s="1"/>
  <c r="C648" i="10"/>
  <c r="E648" i="10" s="1"/>
  <c r="C649" i="10"/>
  <c r="E649" i="10" s="1"/>
  <c r="C650" i="10"/>
  <c r="E650" i="10" s="1"/>
  <c r="C651" i="10"/>
  <c r="E651" i="10" s="1"/>
  <c r="C652" i="10"/>
  <c r="E652" i="10" s="1"/>
  <c r="C653" i="10"/>
  <c r="E653" i="10" s="1"/>
  <c r="C654" i="10"/>
  <c r="E654" i="10" s="1"/>
  <c r="C655" i="10"/>
  <c r="E655" i="10" s="1"/>
  <c r="C656" i="10"/>
  <c r="E656" i="10" s="1"/>
  <c r="C657" i="10"/>
  <c r="E657" i="10" s="1"/>
  <c r="C658" i="10"/>
  <c r="E658" i="10" s="1"/>
  <c r="C659" i="10"/>
  <c r="E659" i="10" s="1"/>
  <c r="C660" i="10"/>
  <c r="E660" i="10" s="1"/>
  <c r="C661" i="10"/>
  <c r="E661" i="10" s="1"/>
  <c r="C662" i="10"/>
  <c r="E662" i="10" s="1"/>
  <c r="C663" i="10"/>
  <c r="E663" i="10" s="1"/>
  <c r="C664" i="10"/>
  <c r="E664" i="10" s="1"/>
  <c r="C665" i="10"/>
  <c r="E665" i="10" s="1"/>
  <c r="C666" i="10"/>
  <c r="E666" i="10" s="1"/>
  <c r="C667" i="10"/>
  <c r="E667" i="10" s="1"/>
  <c r="C668" i="10"/>
  <c r="E668" i="10" s="1"/>
  <c r="C669" i="10"/>
  <c r="E669" i="10" s="1"/>
  <c r="C670" i="10"/>
  <c r="E670" i="10" s="1"/>
  <c r="C671" i="10"/>
  <c r="E671" i="10" s="1"/>
  <c r="C672" i="10"/>
  <c r="E672" i="10" s="1"/>
  <c r="C673" i="10"/>
  <c r="E673" i="10" s="1"/>
  <c r="C674" i="10"/>
  <c r="E674" i="10" s="1"/>
  <c r="C675" i="10"/>
  <c r="E675" i="10" s="1"/>
  <c r="C676" i="10"/>
  <c r="E676" i="10" s="1"/>
  <c r="C677" i="10"/>
  <c r="E677" i="10" s="1"/>
  <c r="C678" i="10"/>
  <c r="E678" i="10" s="1"/>
  <c r="C679" i="10"/>
  <c r="E679" i="10" s="1"/>
  <c r="C680" i="10"/>
  <c r="E680" i="10" s="1"/>
  <c r="C681" i="10"/>
  <c r="E681" i="10" s="1"/>
  <c r="C682" i="10"/>
  <c r="E682" i="10" s="1"/>
  <c r="C683" i="10"/>
  <c r="E683" i="10" s="1"/>
  <c r="C684" i="10"/>
  <c r="E684" i="10" s="1"/>
  <c r="C685" i="10"/>
  <c r="E685" i="10" s="1"/>
  <c r="C686" i="10"/>
  <c r="E686" i="10" s="1"/>
  <c r="C687" i="10"/>
  <c r="E687" i="10" s="1"/>
  <c r="C688" i="10"/>
  <c r="E688" i="10" s="1"/>
  <c r="C689" i="10"/>
  <c r="E689" i="10" s="1"/>
  <c r="C690" i="10"/>
  <c r="E690" i="10" s="1"/>
  <c r="C691" i="10"/>
  <c r="E691" i="10" s="1"/>
  <c r="C692" i="10"/>
  <c r="E692" i="10" s="1"/>
  <c r="C693" i="10"/>
  <c r="E693" i="10" s="1"/>
  <c r="C694" i="10"/>
  <c r="E694" i="10" s="1"/>
  <c r="C695" i="10"/>
  <c r="E695" i="10" s="1"/>
  <c r="C696" i="10"/>
  <c r="E696" i="10" s="1"/>
  <c r="C697" i="10"/>
  <c r="E697" i="10" s="1"/>
  <c r="C698" i="10"/>
  <c r="E698" i="10" s="1"/>
  <c r="C699" i="10"/>
  <c r="E699" i="10" s="1"/>
  <c r="C700" i="10"/>
  <c r="E700" i="10" s="1"/>
  <c r="C701" i="10"/>
  <c r="E701" i="10" s="1"/>
  <c r="C702" i="10"/>
  <c r="E702" i="10" s="1"/>
  <c r="C703" i="10"/>
  <c r="E703" i="10" s="1"/>
  <c r="C704" i="10"/>
  <c r="E704" i="10" s="1"/>
  <c r="C705" i="10"/>
  <c r="E705" i="10" s="1"/>
  <c r="C706" i="10"/>
  <c r="E706" i="10" s="1"/>
  <c r="C707" i="10"/>
  <c r="E707" i="10" s="1"/>
  <c r="C708" i="10"/>
  <c r="E708" i="10" s="1"/>
  <c r="C709" i="10"/>
  <c r="E709" i="10" s="1"/>
  <c r="C710" i="10"/>
  <c r="E710" i="10" s="1"/>
  <c r="C711" i="10"/>
  <c r="E711" i="10" s="1"/>
  <c r="C712" i="10"/>
  <c r="E712" i="10" s="1"/>
  <c r="C713" i="10"/>
  <c r="E713" i="10" s="1"/>
  <c r="C714" i="10"/>
  <c r="E714" i="10" s="1"/>
  <c r="C715" i="10"/>
  <c r="E715" i="10" s="1"/>
  <c r="C716" i="10"/>
  <c r="E716" i="10" s="1"/>
  <c r="C717" i="10"/>
  <c r="E717" i="10" s="1"/>
  <c r="C718" i="10"/>
  <c r="E718" i="10" s="1"/>
  <c r="C719" i="10"/>
  <c r="E719" i="10" s="1"/>
  <c r="C720" i="10"/>
  <c r="E720" i="10" s="1"/>
  <c r="C721" i="10"/>
  <c r="E721" i="10" s="1"/>
  <c r="C722" i="10"/>
  <c r="E722" i="10" s="1"/>
  <c r="C723" i="10"/>
  <c r="E723" i="10" s="1"/>
  <c r="C724" i="10"/>
  <c r="E724" i="10" s="1"/>
  <c r="C725" i="10"/>
  <c r="E725" i="10" s="1"/>
  <c r="C726" i="10"/>
  <c r="E726" i="10" s="1"/>
  <c r="C727" i="10"/>
  <c r="E727" i="10" s="1"/>
  <c r="C728" i="10"/>
  <c r="E728" i="10" s="1"/>
  <c r="C729" i="10"/>
  <c r="E729" i="10" s="1"/>
  <c r="C730" i="10"/>
  <c r="E730" i="10" s="1"/>
  <c r="C731" i="10"/>
  <c r="E731" i="10" s="1"/>
  <c r="C732" i="10"/>
  <c r="E732" i="10" s="1"/>
  <c r="C733" i="10"/>
  <c r="E733" i="10" s="1"/>
  <c r="C734" i="10"/>
  <c r="E734" i="10" s="1"/>
  <c r="C735" i="10"/>
  <c r="E735" i="10" s="1"/>
  <c r="C736" i="10"/>
  <c r="E736" i="10" s="1"/>
  <c r="C737" i="10"/>
  <c r="E737" i="10" s="1"/>
  <c r="C738" i="10"/>
  <c r="E738" i="10" s="1"/>
  <c r="C739" i="10"/>
  <c r="E739" i="10" s="1"/>
  <c r="C740" i="10"/>
  <c r="E740" i="10" s="1"/>
  <c r="C741" i="10"/>
  <c r="E741" i="10" s="1"/>
  <c r="C742" i="10"/>
  <c r="E742" i="10" s="1"/>
  <c r="C743" i="10"/>
  <c r="E743" i="10" s="1"/>
  <c r="C744" i="10"/>
  <c r="E744" i="10" s="1"/>
  <c r="C745" i="10"/>
  <c r="E745" i="10" s="1"/>
  <c r="C746" i="10"/>
  <c r="E746" i="10" s="1"/>
  <c r="C747" i="10"/>
  <c r="E747" i="10" s="1"/>
  <c r="C748" i="10"/>
  <c r="E748" i="10" s="1"/>
  <c r="C749" i="10"/>
  <c r="E749" i="10" s="1"/>
  <c r="C750" i="10"/>
  <c r="E750" i="10" s="1"/>
  <c r="C751" i="10"/>
  <c r="E751" i="10" s="1"/>
  <c r="C752" i="10"/>
  <c r="E752" i="10" s="1"/>
  <c r="C753" i="10"/>
  <c r="E753" i="10" s="1"/>
  <c r="C754" i="10"/>
  <c r="E754" i="10" s="1"/>
  <c r="C755" i="10"/>
  <c r="E755" i="10" s="1"/>
  <c r="C756" i="10"/>
  <c r="E756" i="10" s="1"/>
  <c r="C757" i="10"/>
  <c r="E757" i="10" s="1"/>
  <c r="C758" i="10"/>
  <c r="E758" i="10" s="1"/>
  <c r="C759" i="10"/>
  <c r="E759" i="10" s="1"/>
  <c r="C760" i="10"/>
  <c r="E760" i="10" s="1"/>
  <c r="C761" i="10"/>
  <c r="E761" i="10" s="1"/>
  <c r="C762" i="10"/>
  <c r="E762" i="10" s="1"/>
  <c r="C763" i="10"/>
  <c r="E763" i="10" s="1"/>
  <c r="C764" i="10"/>
  <c r="E764" i="10" s="1"/>
  <c r="C765" i="10"/>
  <c r="E765" i="10" s="1"/>
  <c r="C766" i="10"/>
  <c r="E766" i="10" s="1"/>
  <c r="C767" i="10"/>
  <c r="E767" i="10" s="1"/>
  <c r="C768" i="10"/>
  <c r="E768" i="10" s="1"/>
  <c r="C769" i="10"/>
  <c r="E769" i="10" s="1"/>
  <c r="C770" i="10"/>
  <c r="E770" i="10" s="1"/>
  <c r="C771" i="10"/>
  <c r="E771" i="10" s="1"/>
  <c r="C772" i="10"/>
  <c r="E772" i="10" s="1"/>
  <c r="C773" i="10"/>
  <c r="E773" i="10" s="1"/>
  <c r="C774" i="10"/>
  <c r="E774" i="10" s="1"/>
  <c r="C775" i="10"/>
  <c r="E775" i="10" s="1"/>
  <c r="C776" i="10"/>
  <c r="E776" i="10" s="1"/>
  <c r="C777" i="10"/>
  <c r="E777" i="10" s="1"/>
  <c r="C778" i="10"/>
  <c r="E778" i="10" s="1"/>
  <c r="C779" i="10"/>
  <c r="E779" i="10" s="1"/>
  <c r="C780" i="10"/>
  <c r="E780" i="10" s="1"/>
  <c r="C781" i="10"/>
  <c r="E781" i="10" s="1"/>
  <c r="C782" i="10"/>
  <c r="E782" i="10" s="1"/>
  <c r="C783" i="10"/>
  <c r="E783" i="10" s="1"/>
  <c r="C784" i="10"/>
  <c r="E784" i="10" s="1"/>
  <c r="C785" i="10"/>
  <c r="E785" i="10" s="1"/>
  <c r="C786" i="10"/>
  <c r="E786" i="10" s="1"/>
  <c r="C787" i="10"/>
  <c r="E787" i="10" s="1"/>
  <c r="C788" i="10"/>
  <c r="E788" i="10" s="1"/>
  <c r="C789" i="10"/>
  <c r="E789" i="10" s="1"/>
  <c r="C790" i="10"/>
  <c r="E790" i="10" s="1"/>
  <c r="C791" i="10"/>
  <c r="E791" i="10" s="1"/>
  <c r="C792" i="10"/>
  <c r="E792" i="10" s="1"/>
  <c r="C793" i="10"/>
  <c r="E793" i="10" s="1"/>
  <c r="C794" i="10"/>
  <c r="E794" i="10" s="1"/>
  <c r="C795" i="10"/>
  <c r="E795" i="10" s="1"/>
  <c r="C796" i="10"/>
  <c r="E796" i="10" s="1"/>
  <c r="C797" i="10"/>
  <c r="E797" i="10" s="1"/>
  <c r="C798" i="10"/>
  <c r="E798" i="10" s="1"/>
  <c r="C799" i="10"/>
  <c r="E799" i="10" s="1"/>
  <c r="C800" i="10"/>
  <c r="E800" i="10" s="1"/>
  <c r="C801" i="10"/>
  <c r="E801" i="10" s="1"/>
  <c r="C802" i="10"/>
  <c r="E802" i="10" s="1"/>
  <c r="C803" i="10"/>
  <c r="E803" i="10" s="1"/>
  <c r="C804" i="10"/>
  <c r="E804" i="10" s="1"/>
  <c r="C805" i="10"/>
  <c r="E805" i="10" s="1"/>
  <c r="C806" i="10"/>
  <c r="E806" i="10" s="1"/>
  <c r="C807" i="10"/>
  <c r="E807" i="10" s="1"/>
  <c r="C808" i="10"/>
  <c r="E808" i="10" s="1"/>
  <c r="C809" i="10"/>
  <c r="E809" i="10" s="1"/>
  <c r="C810" i="10"/>
  <c r="E810" i="10" s="1"/>
  <c r="C811" i="10"/>
  <c r="E811" i="10" s="1"/>
  <c r="C812" i="10"/>
  <c r="E812" i="10" s="1"/>
  <c r="C813" i="10"/>
  <c r="E813" i="10" s="1"/>
  <c r="C814" i="10"/>
  <c r="E814" i="10" s="1"/>
  <c r="C815" i="10"/>
  <c r="E815" i="10" s="1"/>
  <c r="C816" i="10"/>
  <c r="E816" i="10" s="1"/>
  <c r="C817" i="10"/>
  <c r="E817" i="10" s="1"/>
  <c r="C818" i="10"/>
  <c r="E818" i="10" s="1"/>
  <c r="C819" i="10"/>
  <c r="E819" i="10" s="1"/>
  <c r="C820" i="10"/>
  <c r="E820" i="10" s="1"/>
  <c r="C821" i="10"/>
  <c r="E821" i="10" s="1"/>
  <c r="C822" i="10"/>
  <c r="E822" i="10" s="1"/>
  <c r="C823" i="10"/>
  <c r="E823" i="10" s="1"/>
  <c r="C824" i="10"/>
  <c r="E824" i="10" s="1"/>
  <c r="C825" i="10"/>
  <c r="E825" i="10" s="1"/>
  <c r="C826" i="10"/>
  <c r="E826" i="10" s="1"/>
  <c r="C827" i="10"/>
  <c r="E827" i="10" s="1"/>
  <c r="C828" i="10"/>
  <c r="E828" i="10" s="1"/>
  <c r="C829" i="10"/>
  <c r="E829" i="10" s="1"/>
  <c r="C830" i="10"/>
  <c r="E830" i="10" s="1"/>
  <c r="C831" i="10"/>
  <c r="E831" i="10" s="1"/>
  <c r="C832" i="10"/>
  <c r="E832" i="10" s="1"/>
  <c r="C833" i="10"/>
  <c r="E833" i="10" s="1"/>
  <c r="C834" i="10"/>
  <c r="E834" i="10" s="1"/>
  <c r="C835" i="10"/>
  <c r="E835" i="10" s="1"/>
  <c r="C836" i="10"/>
  <c r="E836" i="10" s="1"/>
  <c r="C837" i="10"/>
  <c r="E837" i="10" s="1"/>
  <c r="C838" i="10"/>
  <c r="E838" i="10" s="1"/>
  <c r="C839" i="10"/>
  <c r="E839" i="10" s="1"/>
  <c r="C840" i="10"/>
  <c r="E840" i="10" s="1"/>
  <c r="C841" i="10"/>
  <c r="E841" i="10" s="1"/>
  <c r="C842" i="10"/>
  <c r="E842" i="10" s="1"/>
  <c r="C843" i="10"/>
  <c r="E843" i="10" s="1"/>
  <c r="C844" i="10"/>
  <c r="E844" i="10" s="1"/>
  <c r="C845" i="10"/>
  <c r="E845" i="10" s="1"/>
  <c r="C846" i="10"/>
  <c r="E846" i="10" s="1"/>
  <c r="C847" i="10"/>
  <c r="E847" i="10" s="1"/>
  <c r="C848" i="10"/>
  <c r="E848" i="10" s="1"/>
  <c r="C849" i="10"/>
  <c r="E849" i="10" s="1"/>
  <c r="C850" i="10"/>
  <c r="E850" i="10" s="1"/>
  <c r="C851" i="10"/>
  <c r="E851" i="10" s="1"/>
  <c r="C852" i="10"/>
  <c r="E852" i="10" s="1"/>
  <c r="C853" i="10"/>
  <c r="E853" i="10" s="1"/>
  <c r="C854" i="10"/>
  <c r="E854" i="10" s="1"/>
  <c r="C855" i="10"/>
  <c r="E855" i="10" s="1"/>
  <c r="C856" i="10"/>
  <c r="E856" i="10" s="1"/>
  <c r="C857" i="10"/>
  <c r="E857" i="10" s="1"/>
  <c r="C858" i="10"/>
  <c r="E858" i="10" s="1"/>
  <c r="C859" i="10"/>
  <c r="E859" i="10" s="1"/>
  <c r="C860" i="10"/>
  <c r="E860" i="10" s="1"/>
  <c r="C861" i="10"/>
  <c r="E861" i="10" s="1"/>
  <c r="C862" i="10"/>
  <c r="E862" i="10" s="1"/>
  <c r="C863" i="10"/>
  <c r="E863" i="10" s="1"/>
  <c r="C864" i="10"/>
  <c r="E864" i="10" s="1"/>
  <c r="C865" i="10"/>
  <c r="E865" i="10" s="1"/>
  <c r="C866" i="10"/>
  <c r="E866" i="10" s="1"/>
  <c r="C867" i="10"/>
  <c r="E867" i="10" s="1"/>
  <c r="C868" i="10"/>
  <c r="E868" i="10" s="1"/>
  <c r="C869" i="10"/>
  <c r="E869" i="10" s="1"/>
  <c r="C870" i="10"/>
  <c r="E870" i="10" s="1"/>
  <c r="C871" i="10"/>
  <c r="E871" i="10" s="1"/>
  <c r="C872" i="10"/>
  <c r="E872" i="10" s="1"/>
  <c r="C873" i="10"/>
  <c r="E873" i="10" s="1"/>
  <c r="C874" i="10"/>
  <c r="E874" i="10" s="1"/>
  <c r="C875" i="10"/>
  <c r="E875" i="10" s="1"/>
  <c r="C876" i="10"/>
  <c r="E876" i="10" s="1"/>
  <c r="C877" i="10"/>
  <c r="E877" i="10" s="1"/>
  <c r="C878" i="10"/>
  <c r="E878" i="10" s="1"/>
  <c r="C879" i="10"/>
  <c r="E879" i="10" s="1"/>
  <c r="C880" i="10"/>
  <c r="E880" i="10" s="1"/>
  <c r="C881" i="10"/>
  <c r="E881" i="10" s="1"/>
  <c r="C882" i="10"/>
  <c r="E882" i="10" s="1"/>
  <c r="C883" i="10"/>
  <c r="E883" i="10" s="1"/>
  <c r="C884" i="10"/>
  <c r="E884" i="10" s="1"/>
  <c r="C885" i="10"/>
  <c r="E885" i="10" s="1"/>
  <c r="C886" i="10"/>
  <c r="E886" i="10" s="1"/>
  <c r="C887" i="10"/>
  <c r="E887" i="10" s="1"/>
  <c r="C888" i="10"/>
  <c r="E888" i="10" s="1"/>
  <c r="C889" i="10"/>
  <c r="E889" i="10" s="1"/>
  <c r="C890" i="10"/>
  <c r="E890" i="10" s="1"/>
  <c r="C891" i="10"/>
  <c r="E891" i="10" s="1"/>
  <c r="C892" i="10"/>
  <c r="E892" i="10" s="1"/>
  <c r="C893" i="10"/>
  <c r="E893" i="10" s="1"/>
  <c r="C894" i="10"/>
  <c r="E894" i="10" s="1"/>
  <c r="C895" i="10"/>
  <c r="E895" i="10" s="1"/>
  <c r="C896" i="10"/>
  <c r="E896" i="10" s="1"/>
  <c r="C897" i="10"/>
  <c r="E897" i="10" s="1"/>
  <c r="C898" i="10"/>
  <c r="E898" i="10" s="1"/>
  <c r="C899" i="10"/>
  <c r="E899" i="10" s="1"/>
  <c r="C900" i="10"/>
  <c r="E900" i="10" s="1"/>
  <c r="C901" i="10"/>
  <c r="E901" i="10" s="1"/>
  <c r="C902" i="10"/>
  <c r="E902" i="10" s="1"/>
  <c r="C903" i="10"/>
  <c r="E903" i="10" s="1"/>
  <c r="C904" i="10"/>
  <c r="E904" i="10" s="1"/>
  <c r="C905" i="10"/>
  <c r="E905" i="10" s="1"/>
  <c r="C906" i="10"/>
  <c r="E906" i="10" s="1"/>
  <c r="C907" i="10"/>
  <c r="E907" i="10" s="1"/>
  <c r="C908" i="10"/>
  <c r="E908" i="10" s="1"/>
  <c r="C909" i="10"/>
  <c r="E909" i="10" s="1"/>
  <c r="C910" i="10"/>
  <c r="E910" i="10" s="1"/>
  <c r="C911" i="10"/>
  <c r="E911" i="10" s="1"/>
  <c r="C912" i="10"/>
  <c r="E912" i="10" s="1"/>
  <c r="C913" i="10"/>
  <c r="E913" i="10" s="1"/>
  <c r="C914" i="10"/>
  <c r="E914" i="10" s="1"/>
  <c r="C915" i="10"/>
  <c r="E915" i="10" s="1"/>
  <c r="C916" i="10"/>
  <c r="E916" i="10" s="1"/>
  <c r="C917" i="10"/>
  <c r="E917" i="10" s="1"/>
  <c r="C918" i="10"/>
  <c r="E918" i="10" s="1"/>
  <c r="C919" i="10"/>
  <c r="E919" i="10" s="1"/>
  <c r="C920" i="10"/>
  <c r="E920" i="10" s="1"/>
  <c r="C921" i="10"/>
  <c r="E921" i="10" s="1"/>
  <c r="C922" i="10"/>
  <c r="E922" i="10" s="1"/>
  <c r="C923" i="10"/>
  <c r="E923" i="10" s="1"/>
  <c r="C924" i="10"/>
  <c r="E924" i="10" s="1"/>
  <c r="C925" i="10"/>
  <c r="E925" i="10" s="1"/>
  <c r="C926" i="10"/>
  <c r="E926" i="10" s="1"/>
  <c r="C927" i="10"/>
  <c r="E927" i="10" s="1"/>
  <c r="C928" i="10"/>
  <c r="E928" i="10" s="1"/>
  <c r="C929" i="10"/>
  <c r="E929" i="10" s="1"/>
  <c r="C930" i="10"/>
  <c r="E930" i="10" s="1"/>
  <c r="C931" i="10"/>
  <c r="E931" i="10" s="1"/>
  <c r="C932" i="10"/>
  <c r="E932" i="10" s="1"/>
  <c r="C933" i="10"/>
  <c r="E933" i="10" s="1"/>
  <c r="C934" i="10"/>
  <c r="E934" i="10" s="1"/>
  <c r="C935" i="10"/>
  <c r="E935" i="10" s="1"/>
  <c r="C936" i="10"/>
  <c r="E936" i="10" s="1"/>
  <c r="C937" i="10"/>
  <c r="E937" i="10" s="1"/>
  <c r="C938" i="10"/>
  <c r="E938" i="10" s="1"/>
  <c r="C939" i="10"/>
  <c r="E939" i="10" s="1"/>
  <c r="C940" i="10"/>
  <c r="E940" i="10" s="1"/>
  <c r="C941" i="10"/>
  <c r="E941" i="10" s="1"/>
  <c r="C942" i="10"/>
  <c r="E942" i="10" s="1"/>
  <c r="C943" i="10"/>
  <c r="E943" i="10" s="1"/>
  <c r="C944" i="10"/>
  <c r="E944" i="10" s="1"/>
  <c r="C945" i="10"/>
  <c r="E945" i="10" s="1"/>
  <c r="C946" i="10"/>
  <c r="E946" i="10" s="1"/>
  <c r="C947" i="10"/>
  <c r="E947" i="10" s="1"/>
  <c r="C948" i="10"/>
  <c r="E948" i="10" s="1"/>
  <c r="C949" i="10"/>
  <c r="E949" i="10" s="1"/>
  <c r="C950" i="10"/>
  <c r="E950" i="10" s="1"/>
  <c r="C951" i="10"/>
  <c r="E951" i="10" s="1"/>
  <c r="C952" i="10"/>
  <c r="E952" i="10" s="1"/>
  <c r="C953" i="10"/>
  <c r="E953" i="10" s="1"/>
  <c r="C954" i="10"/>
  <c r="E954" i="10" s="1"/>
  <c r="C955" i="10"/>
  <c r="E955" i="10" s="1"/>
  <c r="C956" i="10"/>
  <c r="E956" i="10" s="1"/>
  <c r="C957" i="10"/>
  <c r="E957" i="10" s="1"/>
  <c r="C958" i="10"/>
  <c r="E958" i="10" s="1"/>
  <c r="C959" i="10"/>
  <c r="E959" i="10" s="1"/>
  <c r="C960" i="10"/>
  <c r="E960" i="10" s="1"/>
  <c r="C961" i="10"/>
  <c r="E961" i="10" s="1"/>
  <c r="C962" i="10"/>
  <c r="E962" i="10" s="1"/>
  <c r="C963" i="10"/>
  <c r="E963" i="10" s="1"/>
  <c r="C964" i="10"/>
  <c r="E964" i="10" s="1"/>
  <c r="C965" i="10"/>
  <c r="E965" i="10" s="1"/>
  <c r="C966" i="10"/>
  <c r="E966" i="10" s="1"/>
  <c r="C967" i="10"/>
  <c r="E967" i="10" s="1"/>
  <c r="C968" i="10"/>
  <c r="E968" i="10" s="1"/>
  <c r="C969" i="10"/>
  <c r="E969" i="10" s="1"/>
  <c r="C970" i="10"/>
  <c r="E970" i="10" s="1"/>
  <c r="C971" i="10"/>
  <c r="E971" i="10" s="1"/>
  <c r="C972" i="10"/>
  <c r="E972" i="10" s="1"/>
  <c r="C973" i="10"/>
  <c r="E973" i="10" s="1"/>
  <c r="C974" i="10"/>
  <c r="E974" i="10" s="1"/>
  <c r="C975" i="10"/>
  <c r="E975" i="10" s="1"/>
  <c r="C976" i="10"/>
  <c r="E976" i="10" s="1"/>
  <c r="C977" i="10"/>
  <c r="E977" i="10" s="1"/>
  <c r="C978" i="10"/>
  <c r="E978" i="10" s="1"/>
  <c r="C979" i="10"/>
  <c r="E979" i="10" s="1"/>
  <c r="C980" i="10"/>
  <c r="E980" i="10" s="1"/>
  <c r="C981" i="10"/>
  <c r="E981" i="10" s="1"/>
  <c r="C982" i="10"/>
  <c r="E982" i="10" s="1"/>
  <c r="C983" i="10"/>
  <c r="E983" i="10" s="1"/>
  <c r="C984" i="10"/>
  <c r="E984" i="10" s="1"/>
  <c r="C985" i="10"/>
  <c r="E985" i="10" s="1"/>
  <c r="C986" i="10"/>
  <c r="E986" i="10" s="1"/>
  <c r="C987" i="10"/>
  <c r="E987" i="10" s="1"/>
  <c r="C988" i="10"/>
  <c r="E988" i="10" s="1"/>
  <c r="C989" i="10"/>
  <c r="E989" i="10" s="1"/>
  <c r="C990" i="10"/>
  <c r="E990" i="10" s="1"/>
  <c r="C991" i="10"/>
  <c r="E991" i="10" s="1"/>
  <c r="C992" i="10"/>
  <c r="E992" i="10" s="1"/>
  <c r="C993" i="10"/>
  <c r="E993" i="10" s="1"/>
  <c r="C994" i="10"/>
  <c r="E994" i="10" s="1"/>
  <c r="C995" i="10"/>
  <c r="E995" i="10" s="1"/>
  <c r="C996" i="10"/>
  <c r="E996" i="10" s="1"/>
  <c r="C997" i="10"/>
  <c r="E997" i="10" s="1"/>
  <c r="C998" i="10"/>
  <c r="E998" i="10" s="1"/>
  <c r="C999" i="10"/>
  <c r="E999" i="10" s="1"/>
  <c r="C1000" i="10"/>
  <c r="E1000" i="10" s="1"/>
  <c r="C1001" i="10"/>
  <c r="E1001" i="10" s="1"/>
  <c r="C1002" i="10"/>
  <c r="E1002" i="10" s="1"/>
  <c r="C1003" i="10"/>
  <c r="E1003" i="10" s="1"/>
  <c r="C1004" i="10"/>
  <c r="E1004" i="10" s="1"/>
  <c r="C1005" i="10"/>
  <c r="E1005" i="10" s="1"/>
  <c r="C1006" i="10"/>
  <c r="E1006" i="10" s="1"/>
  <c r="C1007" i="10"/>
  <c r="E1007" i="10" s="1"/>
  <c r="C1008" i="10"/>
  <c r="E1008" i="10" s="1"/>
  <c r="C1009" i="10"/>
  <c r="E1009" i="10" s="1"/>
  <c r="C1010" i="10"/>
  <c r="E1010" i="10" s="1"/>
  <c r="C1011" i="10"/>
  <c r="E1011" i="10" s="1"/>
  <c r="C1012" i="10"/>
  <c r="E1012" i="10" s="1"/>
  <c r="C1013" i="10"/>
  <c r="E1013" i="10" s="1"/>
  <c r="C1014" i="10"/>
  <c r="E1014" i="10" s="1"/>
  <c r="C1015" i="10"/>
  <c r="E1015" i="10" s="1"/>
  <c r="C1016" i="10"/>
  <c r="E1016" i="10" s="1"/>
  <c r="C1017" i="10"/>
  <c r="E1017" i="10" s="1"/>
  <c r="C1018" i="10"/>
  <c r="E1018" i="10" s="1"/>
  <c r="C1019" i="10"/>
  <c r="E1019" i="10" s="1"/>
  <c r="C1020" i="10"/>
  <c r="E1020" i="10" s="1"/>
  <c r="C1021" i="10"/>
  <c r="E1021" i="10" s="1"/>
  <c r="C1022" i="10"/>
  <c r="E1022" i="10" s="1"/>
  <c r="C1023" i="10"/>
  <c r="E1023" i="10" s="1"/>
  <c r="C1024" i="10"/>
  <c r="E1024" i="10" s="1"/>
  <c r="C1025" i="10"/>
  <c r="E1025" i="10" s="1"/>
  <c r="C1026" i="10"/>
  <c r="E1026" i="10" s="1"/>
  <c r="C1027" i="10"/>
  <c r="E1027" i="10" s="1"/>
  <c r="C1028" i="10"/>
  <c r="E1028" i="10" s="1"/>
  <c r="C1029" i="10"/>
  <c r="E1029" i="10" s="1"/>
  <c r="C1030" i="10"/>
  <c r="E1030" i="10" s="1"/>
  <c r="C1031" i="10"/>
  <c r="E1031" i="10" s="1"/>
  <c r="C1032" i="10"/>
  <c r="E1032" i="10" s="1"/>
  <c r="C1033" i="10"/>
  <c r="E1033" i="10" s="1"/>
  <c r="C1034" i="10"/>
  <c r="E1034" i="10" s="1"/>
  <c r="C1035" i="10"/>
  <c r="E1035" i="10" s="1"/>
  <c r="C1036" i="10"/>
  <c r="E1036" i="10" s="1"/>
  <c r="C1037" i="10"/>
  <c r="E1037" i="10" s="1"/>
  <c r="C1038" i="10"/>
  <c r="E1038" i="10" s="1"/>
  <c r="C1039" i="10"/>
  <c r="E1039" i="10" s="1"/>
  <c r="C1040" i="10"/>
  <c r="E1040" i="10" s="1"/>
  <c r="C1041" i="10"/>
  <c r="E1041" i="10" s="1"/>
  <c r="C1042" i="10"/>
  <c r="E1042" i="10" s="1"/>
  <c r="C1043" i="10"/>
  <c r="E1043" i="10" s="1"/>
  <c r="C1044" i="10"/>
  <c r="E1044" i="10" s="1"/>
  <c r="C1045" i="10"/>
  <c r="E1045" i="10" s="1"/>
  <c r="C1046" i="10"/>
  <c r="E1046" i="10" s="1"/>
  <c r="C1047" i="10"/>
  <c r="E1047" i="10" s="1"/>
  <c r="C1048" i="10"/>
  <c r="E1048" i="10" s="1"/>
  <c r="C1049" i="10"/>
  <c r="E1049" i="10" s="1"/>
  <c r="C1050" i="10"/>
  <c r="E1050" i="10" s="1"/>
  <c r="C1051" i="10"/>
  <c r="E1051" i="10" s="1"/>
  <c r="C1052" i="10"/>
  <c r="E1052" i="10" s="1"/>
  <c r="C1053" i="10"/>
  <c r="E1053" i="10" s="1"/>
  <c r="C1054" i="10"/>
  <c r="E1054" i="10" s="1"/>
  <c r="C1055" i="10"/>
  <c r="E1055" i="10" s="1"/>
  <c r="C1056" i="10"/>
  <c r="E1056" i="10" s="1"/>
  <c r="C1057" i="10"/>
  <c r="E1057" i="10" s="1"/>
  <c r="C1058" i="10"/>
  <c r="E1058" i="10" s="1"/>
  <c r="C1059" i="10"/>
  <c r="E1059" i="10" s="1"/>
  <c r="C1060" i="10"/>
  <c r="E1060" i="10" s="1"/>
  <c r="C1061" i="10"/>
  <c r="E1061" i="10" s="1"/>
  <c r="C1062" i="10"/>
  <c r="E1062" i="10" s="1"/>
  <c r="C1063" i="10"/>
  <c r="E1063" i="10" s="1"/>
  <c r="C1064" i="10"/>
  <c r="E1064" i="10" s="1"/>
  <c r="C1065" i="10"/>
  <c r="E1065" i="10" s="1"/>
  <c r="C1066" i="10"/>
  <c r="E1066" i="10" s="1"/>
  <c r="C1067" i="10"/>
  <c r="E1067" i="10" s="1"/>
  <c r="C1068" i="10"/>
  <c r="E1068" i="10" s="1"/>
  <c r="C1069" i="10"/>
  <c r="E1069" i="10" s="1"/>
  <c r="C1070" i="10"/>
  <c r="E1070" i="10" s="1"/>
  <c r="C1071" i="10"/>
  <c r="E1071" i="10" s="1"/>
  <c r="C1072" i="10"/>
  <c r="E1072" i="10" s="1"/>
  <c r="C1073" i="10"/>
  <c r="E1073" i="10" s="1"/>
  <c r="C1074" i="10"/>
  <c r="E1074" i="10" s="1"/>
  <c r="C1075" i="10"/>
  <c r="E1075" i="10" s="1"/>
  <c r="C1076" i="10"/>
  <c r="E1076" i="10" s="1"/>
  <c r="C1077" i="10"/>
  <c r="E1077" i="10" s="1"/>
  <c r="C1078" i="10"/>
  <c r="E1078" i="10" s="1"/>
  <c r="C1079" i="10"/>
  <c r="E1079" i="10" s="1"/>
  <c r="C1080" i="10"/>
  <c r="E1080" i="10" s="1"/>
  <c r="C1081" i="10"/>
  <c r="E1081" i="10" s="1"/>
  <c r="C1082" i="10"/>
  <c r="E1082" i="10" s="1"/>
  <c r="C1083" i="10"/>
  <c r="E1083" i="10" s="1"/>
  <c r="C1084" i="10"/>
  <c r="E1084" i="10" s="1"/>
  <c r="C1085" i="10"/>
  <c r="E1085" i="10" s="1"/>
  <c r="C1086" i="10"/>
  <c r="E1086" i="10" s="1"/>
  <c r="C1087" i="10"/>
  <c r="E1087" i="10" s="1"/>
  <c r="C1088" i="10"/>
  <c r="E1088" i="10" s="1"/>
  <c r="C1089" i="10"/>
  <c r="E1089" i="10" s="1"/>
  <c r="C1090" i="10"/>
  <c r="E1090" i="10" s="1"/>
  <c r="C1091" i="10"/>
  <c r="E1091" i="10" s="1"/>
  <c r="C1092" i="10"/>
  <c r="E1092" i="10" s="1"/>
  <c r="C1093" i="10"/>
  <c r="E1093" i="10" s="1"/>
  <c r="C1094" i="10"/>
  <c r="E1094" i="10" s="1"/>
  <c r="C1095" i="10"/>
  <c r="E1095" i="10" s="1"/>
  <c r="C1096" i="10"/>
  <c r="E1096" i="10" s="1"/>
  <c r="C1097" i="10"/>
  <c r="E1097" i="10" s="1"/>
  <c r="C1098" i="10"/>
  <c r="E1098" i="10" s="1"/>
  <c r="C1099" i="10"/>
  <c r="E1099" i="10" s="1"/>
  <c r="C1100" i="10"/>
  <c r="E1100" i="10" s="1"/>
  <c r="C1101" i="10"/>
  <c r="E1101" i="10" s="1"/>
  <c r="C1102" i="10"/>
  <c r="E1102" i="10" s="1"/>
  <c r="C1103" i="10"/>
  <c r="E1103" i="10" s="1"/>
  <c r="C1104" i="10"/>
  <c r="E1104" i="10" s="1"/>
  <c r="C1105" i="10"/>
  <c r="E1105" i="10" s="1"/>
  <c r="C1106" i="10"/>
  <c r="E1106" i="10" s="1"/>
  <c r="C1107" i="10"/>
  <c r="E1107" i="10" s="1"/>
  <c r="C1108" i="10"/>
  <c r="E1108" i="10" s="1"/>
  <c r="C1109" i="10"/>
  <c r="E1109" i="10" s="1"/>
  <c r="C1110" i="10"/>
  <c r="E1110" i="10" s="1"/>
  <c r="C1111" i="10"/>
  <c r="E1111" i="10" s="1"/>
  <c r="C1112" i="10"/>
  <c r="E1112" i="10" s="1"/>
  <c r="C1113" i="10"/>
  <c r="E1113" i="10" s="1"/>
  <c r="C1114" i="10"/>
  <c r="E1114" i="10" s="1"/>
  <c r="C1115" i="10"/>
  <c r="E1115" i="10" s="1"/>
  <c r="C1116" i="10"/>
  <c r="E1116" i="10" s="1"/>
  <c r="C1117" i="10"/>
  <c r="E1117" i="10" s="1"/>
  <c r="C1118" i="10"/>
  <c r="E1118" i="10" s="1"/>
  <c r="C1119" i="10"/>
  <c r="E1119" i="10" s="1"/>
  <c r="C1120" i="10"/>
  <c r="E1120" i="10" s="1"/>
  <c r="C1121" i="10"/>
  <c r="E1121" i="10" s="1"/>
  <c r="C1122" i="10"/>
  <c r="E1122" i="10" s="1"/>
  <c r="C1123" i="10"/>
  <c r="E1123" i="10" s="1"/>
  <c r="C1124" i="10"/>
  <c r="E1124" i="10" s="1"/>
  <c r="C1125" i="10"/>
  <c r="E1125" i="10" s="1"/>
  <c r="C1126" i="10"/>
  <c r="E1126" i="10" s="1"/>
  <c r="C1127" i="10"/>
  <c r="E1127" i="10" s="1"/>
  <c r="C1128" i="10"/>
  <c r="E1128" i="10" s="1"/>
  <c r="C1129" i="10"/>
  <c r="E1129" i="10" s="1"/>
  <c r="C1130" i="10"/>
  <c r="E1130" i="10" s="1"/>
  <c r="C1131" i="10"/>
  <c r="E1131" i="10" s="1"/>
  <c r="C1132" i="10"/>
  <c r="E1132" i="10" s="1"/>
  <c r="C1133" i="10"/>
  <c r="E1133" i="10" s="1"/>
  <c r="C1134" i="10"/>
  <c r="E1134" i="10" s="1"/>
  <c r="C1135" i="10"/>
  <c r="E1135" i="10" s="1"/>
  <c r="C1136" i="10"/>
  <c r="E1136" i="10" s="1"/>
  <c r="C1137" i="10"/>
  <c r="E1137" i="10" s="1"/>
  <c r="C1138" i="10"/>
  <c r="E1138" i="10" s="1"/>
  <c r="C1139" i="10"/>
  <c r="E1139" i="10" s="1"/>
  <c r="C1140" i="10"/>
  <c r="E1140" i="10" s="1"/>
  <c r="C1141" i="10"/>
  <c r="E1141" i="10" s="1"/>
  <c r="C1142" i="10"/>
  <c r="E1142" i="10" s="1"/>
  <c r="C1143" i="10"/>
  <c r="E1143" i="10" s="1"/>
  <c r="C1144" i="10"/>
  <c r="E1144" i="10" s="1"/>
  <c r="C1145" i="10"/>
  <c r="E1145" i="10" s="1"/>
  <c r="C1146" i="10"/>
  <c r="E1146" i="10" s="1"/>
  <c r="C1147" i="10"/>
  <c r="E1147" i="10" s="1"/>
  <c r="C1148" i="10"/>
  <c r="E1148" i="10" s="1"/>
  <c r="C1149" i="10"/>
  <c r="E1149" i="10" s="1"/>
  <c r="C1150" i="10"/>
  <c r="E1150" i="10" s="1"/>
  <c r="C1151" i="10"/>
  <c r="E1151" i="10" s="1"/>
  <c r="C1152" i="10"/>
  <c r="E1152" i="10" s="1"/>
  <c r="C1153" i="10"/>
  <c r="E1153" i="10" s="1"/>
  <c r="C1154" i="10"/>
  <c r="E1154" i="10" s="1"/>
  <c r="C1155" i="10"/>
  <c r="E1155" i="10" s="1"/>
  <c r="C1156" i="10"/>
  <c r="E1156" i="10" s="1"/>
  <c r="C1157" i="10"/>
  <c r="E1157" i="10" s="1"/>
  <c r="C1158" i="10"/>
  <c r="E1158" i="10" s="1"/>
  <c r="C1159" i="10"/>
  <c r="E1159" i="10" s="1"/>
  <c r="C1160" i="10"/>
  <c r="E1160" i="10" s="1"/>
  <c r="C1161" i="10"/>
  <c r="E1161" i="10" s="1"/>
  <c r="C1162" i="10"/>
  <c r="E1162" i="10" s="1"/>
  <c r="C1163" i="10"/>
  <c r="E1163" i="10" s="1"/>
  <c r="C1164" i="10"/>
  <c r="E1164" i="10" s="1"/>
  <c r="C1165" i="10"/>
  <c r="E1165" i="10" s="1"/>
  <c r="C1166" i="10"/>
  <c r="E1166" i="10" s="1"/>
  <c r="C1167" i="10"/>
  <c r="E1167" i="10" s="1"/>
  <c r="C1168" i="10"/>
  <c r="E1168" i="10" s="1"/>
  <c r="C1169" i="10"/>
  <c r="E1169" i="10" s="1"/>
  <c r="C1170" i="10"/>
  <c r="E1170" i="10" s="1"/>
  <c r="C1171" i="10"/>
  <c r="E1171" i="10" s="1"/>
  <c r="C1172" i="10"/>
  <c r="E1172" i="10" s="1"/>
  <c r="C1173" i="10"/>
  <c r="E1173" i="10" s="1"/>
  <c r="C1174" i="10"/>
  <c r="E1174" i="10" s="1"/>
  <c r="C1175" i="10"/>
  <c r="E1175" i="10" s="1"/>
  <c r="C1176" i="10"/>
  <c r="E1176" i="10" s="1"/>
  <c r="C1177" i="10"/>
  <c r="E1177" i="10" s="1"/>
  <c r="C1178" i="10"/>
  <c r="E1178" i="10" s="1"/>
  <c r="C1179" i="10"/>
  <c r="E1179" i="10" s="1"/>
  <c r="C1180" i="10"/>
  <c r="E1180" i="10" s="1"/>
  <c r="C1181" i="10"/>
  <c r="E1181" i="10" s="1"/>
  <c r="C1182" i="10"/>
  <c r="E1182" i="10" s="1"/>
  <c r="C1183" i="10"/>
  <c r="E1183" i="10" s="1"/>
  <c r="C1184" i="10"/>
  <c r="E1184" i="10" s="1"/>
  <c r="C1185" i="10"/>
  <c r="E1185" i="10" s="1"/>
  <c r="C1186" i="10"/>
  <c r="E1186" i="10" s="1"/>
  <c r="C1187" i="10"/>
  <c r="E1187" i="10" s="1"/>
  <c r="C1188" i="10"/>
  <c r="E1188" i="10" s="1"/>
  <c r="C1189" i="10"/>
  <c r="E1189" i="10" s="1"/>
  <c r="C1190" i="10"/>
  <c r="E1190" i="10" s="1"/>
  <c r="C1191" i="10"/>
  <c r="E1191" i="10" s="1"/>
  <c r="C1192" i="10"/>
  <c r="E1192" i="10" s="1"/>
  <c r="C1193" i="10"/>
  <c r="E1193" i="10" s="1"/>
  <c r="C1194" i="10"/>
  <c r="E1194" i="10" s="1"/>
  <c r="C1195" i="10"/>
  <c r="E1195" i="10" s="1"/>
  <c r="C1196" i="10"/>
  <c r="E1196" i="10" s="1"/>
  <c r="C1197" i="10"/>
  <c r="E1197" i="10" s="1"/>
  <c r="C1198" i="10"/>
  <c r="E1198" i="10" s="1"/>
  <c r="C1199" i="10"/>
  <c r="E1199" i="10" s="1"/>
  <c r="C1200" i="10"/>
  <c r="E1200" i="10" s="1"/>
  <c r="C1201" i="10"/>
  <c r="E1201" i="10" s="1"/>
  <c r="C1202" i="10"/>
  <c r="E1202" i="10" s="1"/>
  <c r="C1203" i="10"/>
  <c r="E1203" i="10" s="1"/>
  <c r="C1204" i="10"/>
  <c r="E1204" i="10" s="1"/>
  <c r="C1205" i="10"/>
  <c r="E1205" i="10" s="1"/>
  <c r="C1206" i="10"/>
  <c r="E1206" i="10" s="1"/>
  <c r="C1207" i="10"/>
  <c r="E1207" i="10" s="1"/>
  <c r="C1208" i="10"/>
  <c r="E1208" i="10" s="1"/>
  <c r="C1209" i="10"/>
  <c r="E1209" i="10" s="1"/>
  <c r="C1210" i="10"/>
  <c r="E1210" i="10" s="1"/>
  <c r="C1211" i="10"/>
  <c r="E1211" i="10" s="1"/>
  <c r="C1212" i="10"/>
  <c r="E1212" i="10" s="1"/>
  <c r="C1213" i="10"/>
  <c r="E1213" i="10" s="1"/>
  <c r="C1214" i="10"/>
  <c r="E1214" i="10" s="1"/>
  <c r="C1215" i="10"/>
  <c r="E1215" i="10" s="1"/>
  <c r="C1216" i="10"/>
  <c r="E1216" i="10" s="1"/>
  <c r="C1217" i="10"/>
  <c r="E1217" i="10" s="1"/>
  <c r="C1218" i="10"/>
  <c r="E1218" i="10" s="1"/>
  <c r="C1219" i="10"/>
  <c r="E1219" i="10" s="1"/>
  <c r="C1220" i="10"/>
  <c r="E1220" i="10" s="1"/>
  <c r="C1221" i="10"/>
  <c r="E1221" i="10" s="1"/>
  <c r="C1222" i="10"/>
  <c r="E1222" i="10" s="1"/>
  <c r="C1223" i="10"/>
  <c r="E1223" i="10" s="1"/>
  <c r="C1224" i="10"/>
  <c r="E1224" i="10" s="1"/>
  <c r="C1225" i="10"/>
  <c r="E1225" i="10" s="1"/>
  <c r="C1226" i="10"/>
  <c r="E1226" i="10" s="1"/>
  <c r="C1227" i="10"/>
  <c r="E1227" i="10" s="1"/>
  <c r="C1228" i="10"/>
  <c r="E1228" i="10" s="1"/>
  <c r="C1229" i="10"/>
  <c r="E1229" i="10" s="1"/>
  <c r="C1230" i="10"/>
  <c r="E1230" i="10" s="1"/>
  <c r="C1231" i="10"/>
  <c r="E1231" i="10" s="1"/>
  <c r="C1232" i="10"/>
  <c r="E1232" i="10" s="1"/>
  <c r="C1233" i="10"/>
  <c r="E1233" i="10" s="1"/>
  <c r="C1234" i="10"/>
  <c r="E1234" i="10" s="1"/>
  <c r="C1235" i="10"/>
  <c r="E1235" i="10" s="1"/>
  <c r="C1236" i="10"/>
  <c r="E1236" i="10" s="1"/>
  <c r="C1237" i="10"/>
  <c r="E1237" i="10" s="1"/>
  <c r="C1238" i="10"/>
  <c r="E1238" i="10" s="1"/>
  <c r="C1239" i="10"/>
  <c r="E1239" i="10" s="1"/>
  <c r="C1240" i="10"/>
  <c r="E1240" i="10" s="1"/>
  <c r="C1241" i="10"/>
  <c r="E1241" i="10" s="1"/>
  <c r="C1242" i="10"/>
  <c r="E1242" i="10" s="1"/>
  <c r="C1243" i="10"/>
  <c r="E1243" i="10" s="1"/>
  <c r="C1244" i="10"/>
  <c r="E1244" i="10" s="1"/>
  <c r="C1245" i="10"/>
  <c r="E1245" i="10" s="1"/>
  <c r="C1246" i="10"/>
  <c r="E1246" i="10" s="1"/>
  <c r="C1247" i="10"/>
  <c r="E1247" i="10" s="1"/>
  <c r="C1248" i="10"/>
  <c r="E1248" i="10" s="1"/>
  <c r="C1249" i="10"/>
  <c r="E1249" i="10" s="1"/>
  <c r="C1250" i="10"/>
  <c r="E1250" i="10" s="1"/>
  <c r="C1251" i="10"/>
  <c r="E1251" i="10" s="1"/>
  <c r="C1252" i="10"/>
  <c r="E1252" i="10" s="1"/>
  <c r="C1253" i="10"/>
  <c r="E1253" i="10" s="1"/>
  <c r="C1254" i="10"/>
  <c r="E1254" i="10" s="1"/>
  <c r="C1255" i="10"/>
  <c r="E1255" i="10" s="1"/>
  <c r="C1256" i="10"/>
  <c r="E1256" i="10" s="1"/>
  <c r="C1257" i="10"/>
  <c r="E1257" i="10" s="1"/>
  <c r="C1258" i="10"/>
  <c r="E1258" i="10" s="1"/>
  <c r="C1259" i="10"/>
  <c r="E1259" i="10" s="1"/>
  <c r="C1260" i="10"/>
  <c r="E1260" i="10" s="1"/>
  <c r="C1261" i="10"/>
  <c r="E1261" i="10" s="1"/>
  <c r="C1262" i="10"/>
  <c r="E1262" i="10" s="1"/>
  <c r="C1263" i="10"/>
  <c r="E1263" i="10" s="1"/>
  <c r="C1264" i="10"/>
  <c r="E1264" i="10" s="1"/>
  <c r="C1265" i="10"/>
  <c r="E1265" i="10" s="1"/>
  <c r="C1266" i="10"/>
  <c r="E1266" i="10" s="1"/>
  <c r="C1267" i="10"/>
  <c r="E1267" i="10" s="1"/>
  <c r="C1268" i="10"/>
  <c r="E1268" i="10" s="1"/>
  <c r="C1269" i="10"/>
  <c r="E1269" i="10" s="1"/>
  <c r="C1270" i="10"/>
  <c r="E1270" i="10" s="1"/>
  <c r="C1271" i="10"/>
  <c r="E1271" i="10" s="1"/>
  <c r="C1272" i="10"/>
  <c r="E1272" i="10" s="1"/>
  <c r="C1273" i="10"/>
  <c r="E1273" i="10" s="1"/>
  <c r="C1274" i="10"/>
  <c r="E1274" i="10" s="1"/>
  <c r="C1275" i="10"/>
  <c r="E1275" i="10" s="1"/>
  <c r="C1276" i="10"/>
  <c r="E1276" i="10" s="1"/>
  <c r="C1277" i="10"/>
  <c r="E1277" i="10" s="1"/>
  <c r="C1278" i="10"/>
  <c r="E1278" i="10" s="1"/>
  <c r="C1279" i="10"/>
  <c r="E1279" i="10" s="1"/>
  <c r="C1280" i="10"/>
  <c r="E1280" i="10" s="1"/>
  <c r="C1281" i="10"/>
  <c r="E1281" i="10" s="1"/>
  <c r="C1282" i="10"/>
  <c r="E1282" i="10" s="1"/>
  <c r="C1283" i="10"/>
  <c r="E1283" i="10" s="1"/>
  <c r="C1284" i="10"/>
  <c r="E1284" i="10" s="1"/>
  <c r="C1285" i="10"/>
  <c r="E1285" i="10" s="1"/>
  <c r="C1286" i="10"/>
  <c r="E1286" i="10" s="1"/>
  <c r="C1287" i="10"/>
  <c r="E1287" i="10" s="1"/>
  <c r="C1288" i="10"/>
  <c r="E1288" i="10" s="1"/>
  <c r="C1289" i="10"/>
  <c r="E1289" i="10" s="1"/>
  <c r="C1290" i="10"/>
  <c r="E1290" i="10" s="1"/>
  <c r="C1291" i="10"/>
  <c r="E1291" i="10" s="1"/>
  <c r="C1292" i="10"/>
  <c r="E1292" i="10" s="1"/>
  <c r="C1293" i="10"/>
  <c r="E1293" i="10" s="1"/>
  <c r="C1294" i="10"/>
  <c r="E1294" i="10" s="1"/>
  <c r="C1295" i="10"/>
  <c r="E1295" i="10" s="1"/>
  <c r="C1296" i="10"/>
  <c r="E1296" i="10" s="1"/>
  <c r="C1297" i="10"/>
  <c r="E1297" i="10" s="1"/>
  <c r="C1298" i="10"/>
  <c r="E1298" i="10" s="1"/>
  <c r="C1299" i="10"/>
  <c r="E1299" i="10" s="1"/>
  <c r="C1300" i="10"/>
  <c r="E1300" i="10" s="1"/>
  <c r="C1301" i="10"/>
  <c r="E1301" i="10" s="1"/>
  <c r="C1302" i="10"/>
  <c r="E1302" i="10" s="1"/>
  <c r="C1303" i="10"/>
  <c r="E1303" i="10" s="1"/>
  <c r="C1304" i="10"/>
  <c r="E1304" i="10" s="1"/>
  <c r="C1305" i="10"/>
  <c r="E1305" i="10" s="1"/>
  <c r="C1306" i="10"/>
  <c r="E1306" i="10" s="1"/>
  <c r="C1307" i="10"/>
  <c r="E1307" i="10" s="1"/>
  <c r="C1308" i="10"/>
  <c r="E1308" i="10" s="1"/>
  <c r="C1309" i="10"/>
  <c r="E1309" i="10" s="1"/>
  <c r="C1310" i="10"/>
  <c r="E1310" i="10" s="1"/>
  <c r="C1311" i="10"/>
  <c r="E1311" i="10" s="1"/>
  <c r="C1312" i="10"/>
  <c r="E1312" i="10" s="1"/>
  <c r="C1313" i="10"/>
  <c r="E1313" i="10" s="1"/>
  <c r="C1314" i="10"/>
  <c r="E1314" i="10" s="1"/>
  <c r="C1315" i="10"/>
  <c r="E1315" i="10" s="1"/>
  <c r="C1316" i="10"/>
  <c r="E1316" i="10" s="1"/>
  <c r="C1317" i="10"/>
  <c r="E1317" i="10" s="1"/>
  <c r="C1318" i="10"/>
  <c r="E1318" i="10" s="1"/>
  <c r="C1319" i="10"/>
  <c r="E1319" i="10" s="1"/>
  <c r="C1320" i="10"/>
  <c r="E1320" i="10" s="1"/>
  <c r="C1321" i="10"/>
  <c r="E1321" i="10" s="1"/>
  <c r="C1322" i="10"/>
  <c r="E1322" i="10" s="1"/>
  <c r="C1323" i="10"/>
  <c r="E1323" i="10" s="1"/>
  <c r="C1324" i="10"/>
  <c r="E1324" i="10" s="1"/>
  <c r="C1325" i="10"/>
  <c r="E1325" i="10" s="1"/>
  <c r="C1326" i="10"/>
  <c r="E1326" i="10" s="1"/>
  <c r="C1327" i="10"/>
  <c r="E1327" i="10" s="1"/>
  <c r="C1328" i="10"/>
  <c r="E1328" i="10" s="1"/>
  <c r="C1329" i="10"/>
  <c r="E1329" i="10" s="1"/>
  <c r="C1330" i="10"/>
  <c r="E1330" i="10" s="1"/>
  <c r="C1331" i="10"/>
  <c r="E1331" i="10" s="1"/>
  <c r="C1332" i="10"/>
  <c r="E1332" i="10" s="1"/>
  <c r="C1333" i="10"/>
  <c r="E1333" i="10" s="1"/>
  <c r="C1334" i="10"/>
  <c r="E1334" i="10" s="1"/>
  <c r="C1335" i="10"/>
  <c r="E1335" i="10" s="1"/>
  <c r="C1336" i="10"/>
  <c r="E1336" i="10" s="1"/>
  <c r="C1337" i="10"/>
  <c r="E1337" i="10" s="1"/>
  <c r="C1338" i="10"/>
  <c r="E1338" i="10" s="1"/>
  <c r="C1339" i="10"/>
  <c r="E1339" i="10" s="1"/>
  <c r="C1340" i="10"/>
  <c r="E1340" i="10" s="1"/>
  <c r="C1341" i="10"/>
  <c r="E1341" i="10" s="1"/>
  <c r="C1342" i="10"/>
  <c r="E1342" i="10" s="1"/>
  <c r="C1343" i="10"/>
  <c r="E1343" i="10" s="1"/>
  <c r="C1344" i="10"/>
  <c r="E1344" i="10" s="1"/>
  <c r="C1345" i="10"/>
  <c r="E1345" i="10" s="1"/>
  <c r="C1346" i="10"/>
  <c r="E1346" i="10" s="1"/>
  <c r="C1347" i="10"/>
  <c r="E1347" i="10" s="1"/>
  <c r="C1348" i="10"/>
  <c r="E1348" i="10" s="1"/>
  <c r="C1349" i="10"/>
  <c r="E1349" i="10" s="1"/>
  <c r="C1350" i="10"/>
  <c r="E1350" i="10" s="1"/>
  <c r="C1351" i="10"/>
  <c r="E1351" i="10" s="1"/>
  <c r="C1352" i="10"/>
  <c r="E1352" i="10" s="1"/>
  <c r="C1353" i="10"/>
  <c r="E1353" i="10" s="1"/>
  <c r="C1354" i="10"/>
  <c r="E1354" i="10" s="1"/>
  <c r="C1355" i="10"/>
  <c r="E1355" i="10" s="1"/>
  <c r="C1356" i="10"/>
  <c r="E1356" i="10" s="1"/>
  <c r="C1357" i="10"/>
  <c r="E1357" i="10" s="1"/>
  <c r="C1358" i="10"/>
  <c r="E1358" i="10" s="1"/>
  <c r="C1359" i="10"/>
  <c r="E1359" i="10" s="1"/>
  <c r="C1360" i="10"/>
  <c r="E1360" i="10" s="1"/>
  <c r="C1361" i="10"/>
  <c r="E1361" i="10" s="1"/>
  <c r="C1362" i="10"/>
  <c r="E1362" i="10" s="1"/>
  <c r="C1363" i="10"/>
  <c r="E1363" i="10" s="1"/>
  <c r="C1364" i="10"/>
  <c r="E1364" i="10" s="1"/>
  <c r="C1365" i="10"/>
  <c r="E1365" i="10" s="1"/>
  <c r="C1366" i="10"/>
  <c r="E1366" i="10" s="1"/>
  <c r="C1367" i="10"/>
  <c r="E1367" i="10" s="1"/>
  <c r="C1368" i="10"/>
  <c r="E1368" i="10" s="1"/>
  <c r="C1369" i="10"/>
  <c r="E1369" i="10" s="1"/>
  <c r="C1370" i="10"/>
  <c r="E1370" i="10" s="1"/>
  <c r="C1371" i="10"/>
  <c r="E1371" i="10" s="1"/>
  <c r="C1372" i="10"/>
  <c r="E1372" i="10" s="1"/>
  <c r="C1373" i="10"/>
  <c r="E1373" i="10" s="1"/>
  <c r="C1374" i="10"/>
  <c r="E1374" i="10" s="1"/>
  <c r="C1375" i="10"/>
  <c r="E1375" i="10" s="1"/>
  <c r="C1376" i="10"/>
  <c r="E1376" i="10" s="1"/>
  <c r="C1377" i="10"/>
  <c r="E1377" i="10" s="1"/>
  <c r="C1378" i="10"/>
  <c r="E1378" i="10" s="1"/>
  <c r="C1379" i="10"/>
  <c r="E1379" i="10" s="1"/>
  <c r="C1380" i="10"/>
  <c r="E1380" i="10" s="1"/>
  <c r="C1381" i="10"/>
  <c r="E1381" i="10" s="1"/>
  <c r="C1382" i="10"/>
  <c r="E1382" i="10" s="1"/>
  <c r="C1383" i="10"/>
  <c r="E1383" i="10" s="1"/>
  <c r="C1384" i="10"/>
  <c r="E1384" i="10" s="1"/>
  <c r="C1385" i="10"/>
  <c r="E1385" i="10" s="1"/>
  <c r="C1386" i="10"/>
  <c r="E1386" i="10" s="1"/>
  <c r="C1387" i="10"/>
  <c r="E1387" i="10" s="1"/>
  <c r="C1388" i="10"/>
  <c r="E1388" i="10" s="1"/>
  <c r="C1389" i="10"/>
  <c r="E1389" i="10" s="1"/>
  <c r="C1390" i="10"/>
  <c r="E1390" i="10" s="1"/>
  <c r="C1391" i="10"/>
  <c r="E1391" i="10" s="1"/>
  <c r="C1392" i="10"/>
  <c r="E1392" i="10" s="1"/>
  <c r="C1393" i="10"/>
  <c r="E1393" i="10" s="1"/>
  <c r="C1394" i="10"/>
  <c r="E1394" i="10" s="1"/>
  <c r="C1395" i="10"/>
  <c r="E1395" i="10" s="1"/>
  <c r="C1396" i="10"/>
  <c r="E1396" i="10" s="1"/>
  <c r="C1397" i="10"/>
  <c r="E1397" i="10" s="1"/>
  <c r="C1398" i="10"/>
  <c r="E1398" i="10" s="1"/>
  <c r="C1399" i="10"/>
  <c r="E1399" i="10" s="1"/>
  <c r="C1400" i="10"/>
  <c r="E1400" i="10" s="1"/>
  <c r="C1401" i="10"/>
  <c r="E1401" i="10" s="1"/>
  <c r="C1402" i="10"/>
  <c r="E1402" i="10" s="1"/>
  <c r="C1403" i="10"/>
  <c r="E1403" i="10" s="1"/>
  <c r="C1404" i="10"/>
  <c r="E1404" i="10" s="1"/>
  <c r="C1405" i="10"/>
  <c r="E1405" i="10" s="1"/>
  <c r="C1406" i="10"/>
  <c r="E1406" i="10" s="1"/>
  <c r="C1407" i="10"/>
  <c r="E1407" i="10" s="1"/>
  <c r="C1408" i="10"/>
  <c r="E1408" i="10" s="1"/>
  <c r="C1409" i="10"/>
  <c r="E1409" i="10" s="1"/>
  <c r="C1410" i="10"/>
  <c r="E1410" i="10" s="1"/>
  <c r="C1411" i="10"/>
  <c r="E1411" i="10" s="1"/>
  <c r="C1412" i="10"/>
  <c r="E1412" i="10" s="1"/>
  <c r="C1413" i="10"/>
  <c r="E1413" i="10" s="1"/>
  <c r="C1414" i="10"/>
  <c r="E1414" i="10" s="1"/>
  <c r="C1415" i="10"/>
  <c r="E1415" i="10" s="1"/>
  <c r="C1416" i="10"/>
  <c r="E1416" i="10" s="1"/>
  <c r="C1417" i="10"/>
  <c r="E1417" i="10" s="1"/>
  <c r="C1418" i="10"/>
  <c r="E1418" i="10" s="1"/>
  <c r="C1419" i="10"/>
  <c r="E1419" i="10" s="1"/>
  <c r="C1420" i="10"/>
  <c r="E1420" i="10" s="1"/>
  <c r="C1421" i="10"/>
  <c r="E1421" i="10" s="1"/>
  <c r="C1422" i="10"/>
  <c r="E1422" i="10" s="1"/>
  <c r="C1423" i="10"/>
  <c r="E1423" i="10" s="1"/>
  <c r="C1424" i="10"/>
  <c r="E1424" i="10" s="1"/>
  <c r="C1425" i="10"/>
  <c r="E1425" i="10" s="1"/>
  <c r="C1426" i="10"/>
  <c r="E1426" i="10" s="1"/>
  <c r="C1427" i="10"/>
  <c r="E1427" i="10" s="1"/>
  <c r="C1428" i="10"/>
  <c r="E1428" i="10" s="1"/>
  <c r="C1429" i="10"/>
  <c r="E1429" i="10" s="1"/>
  <c r="C1430" i="10"/>
  <c r="E1430" i="10" s="1"/>
  <c r="C1431" i="10"/>
  <c r="E1431" i="10" s="1"/>
  <c r="C1432" i="10"/>
  <c r="E1432" i="10" s="1"/>
  <c r="C1433" i="10"/>
  <c r="E1433" i="10" s="1"/>
  <c r="C1434" i="10"/>
  <c r="E1434" i="10" s="1"/>
  <c r="C1435" i="10"/>
  <c r="E1435" i="10" s="1"/>
  <c r="C1436" i="10"/>
  <c r="E1436" i="10" s="1"/>
  <c r="C1437" i="10"/>
  <c r="E1437" i="10" s="1"/>
  <c r="C1438" i="10"/>
  <c r="E1438" i="10" s="1"/>
  <c r="C1439" i="10"/>
  <c r="E1439" i="10" s="1"/>
  <c r="C1440" i="10"/>
  <c r="E1440" i="10" s="1"/>
  <c r="C1441" i="10"/>
  <c r="E1441" i="10" s="1"/>
  <c r="C1442" i="10"/>
  <c r="E1442" i="10" s="1"/>
  <c r="C1443" i="10"/>
  <c r="E1443" i="10" s="1"/>
  <c r="C1444" i="10"/>
  <c r="E1444" i="10" s="1"/>
  <c r="C1445" i="10"/>
  <c r="E1445" i="10" s="1"/>
  <c r="C1446" i="10"/>
  <c r="E1446" i="10" s="1"/>
  <c r="C1447" i="10"/>
  <c r="E1447" i="10" s="1"/>
  <c r="C1448" i="10"/>
  <c r="E1448" i="10" s="1"/>
  <c r="C1449" i="10"/>
  <c r="E1449" i="10" s="1"/>
  <c r="C1450" i="10"/>
  <c r="E1450" i="10" s="1"/>
  <c r="C1451" i="10"/>
  <c r="E1451" i="10" s="1"/>
  <c r="C1452" i="10"/>
  <c r="E1452" i="10" s="1"/>
  <c r="C1453" i="10"/>
  <c r="E1453" i="10" s="1"/>
  <c r="C1454" i="10"/>
  <c r="E1454" i="10" s="1"/>
  <c r="C1455" i="10"/>
  <c r="E1455" i="10" s="1"/>
  <c r="C1456" i="10"/>
  <c r="E1456" i="10" s="1"/>
  <c r="C1457" i="10"/>
  <c r="E1457" i="10" s="1"/>
  <c r="C1458" i="10"/>
  <c r="E1458" i="10" s="1"/>
  <c r="C1459" i="10"/>
  <c r="E1459" i="10" s="1"/>
  <c r="C1460" i="10"/>
  <c r="E1460" i="10" s="1"/>
  <c r="C1461" i="10"/>
  <c r="E1461" i="10" s="1"/>
  <c r="C1462" i="10"/>
  <c r="E1462" i="10" s="1"/>
  <c r="C1463" i="10"/>
  <c r="E1463" i="10" s="1"/>
  <c r="C1464" i="10"/>
  <c r="E1464" i="10" s="1"/>
  <c r="C1465" i="10"/>
  <c r="E1465" i="10" s="1"/>
  <c r="C1466" i="10"/>
  <c r="E1466" i="10" s="1"/>
  <c r="C1467" i="10"/>
  <c r="E1467" i="10" s="1"/>
  <c r="C1468" i="10"/>
  <c r="E1468" i="10" s="1"/>
  <c r="C1469" i="10"/>
  <c r="E1469" i="10" s="1"/>
  <c r="C1470" i="10"/>
  <c r="E1470" i="10" s="1"/>
  <c r="C1471" i="10"/>
  <c r="E1471" i="10" s="1"/>
  <c r="C1472" i="10"/>
  <c r="E1472" i="10" s="1"/>
  <c r="C1473" i="10"/>
  <c r="E1473" i="10" s="1"/>
  <c r="C1474" i="10"/>
  <c r="E1474" i="10" s="1"/>
  <c r="C1475" i="10"/>
  <c r="E1475" i="10" s="1"/>
  <c r="C1476" i="10"/>
  <c r="E1476" i="10" s="1"/>
  <c r="C1477" i="10"/>
  <c r="E1477" i="10" s="1"/>
  <c r="C1478" i="10"/>
  <c r="E1478" i="10" s="1"/>
  <c r="C1479" i="10"/>
  <c r="E1479" i="10" s="1"/>
  <c r="C1480" i="10"/>
  <c r="E1480" i="10" s="1"/>
  <c r="C1481" i="10"/>
  <c r="E1481" i="10" s="1"/>
  <c r="C1482" i="10"/>
  <c r="E1482" i="10" s="1"/>
  <c r="C1483" i="10"/>
  <c r="E1483" i="10" s="1"/>
  <c r="C1484" i="10"/>
  <c r="E1484" i="10" s="1"/>
  <c r="C1485" i="10"/>
  <c r="E1485" i="10" s="1"/>
  <c r="C1486" i="10"/>
  <c r="E1486" i="10" s="1"/>
  <c r="C1487" i="10"/>
  <c r="E1487" i="10" s="1"/>
  <c r="C1488" i="10"/>
  <c r="E1488" i="10" s="1"/>
  <c r="C1489" i="10"/>
  <c r="E1489" i="10" s="1"/>
  <c r="C1490" i="10"/>
  <c r="E1490" i="10" s="1"/>
  <c r="C1491" i="10"/>
  <c r="E1491" i="10" s="1"/>
  <c r="C1492" i="10"/>
  <c r="E1492" i="10" s="1"/>
  <c r="C1493" i="10"/>
  <c r="E1493" i="10" s="1"/>
  <c r="C1494" i="10"/>
  <c r="E1494" i="10" s="1"/>
  <c r="C1495" i="10"/>
  <c r="E1495" i="10" s="1"/>
  <c r="C1496" i="10"/>
  <c r="E1496" i="10" s="1"/>
  <c r="C1497" i="10"/>
  <c r="E1497" i="10" s="1"/>
  <c r="C1498" i="10"/>
  <c r="E1498" i="10" s="1"/>
  <c r="C1499" i="10"/>
  <c r="E1499" i="10" s="1"/>
  <c r="C1500" i="10"/>
  <c r="E1500" i="10" s="1"/>
  <c r="C1501" i="10"/>
  <c r="E1501" i="10" s="1"/>
  <c r="C1502" i="10"/>
  <c r="E1502" i="10" s="1"/>
  <c r="C1503" i="10"/>
  <c r="E1503" i="10" s="1"/>
  <c r="C1504" i="10"/>
  <c r="E1504" i="10" s="1"/>
  <c r="C1505" i="10"/>
  <c r="E1505" i="10" s="1"/>
  <c r="C1506" i="10"/>
  <c r="E1506" i="10" s="1"/>
  <c r="C1507" i="10"/>
  <c r="E1507" i="10" s="1"/>
  <c r="C1508" i="10"/>
  <c r="E1508" i="10" s="1"/>
  <c r="C1509" i="10"/>
  <c r="E1509" i="10" s="1"/>
  <c r="C1510" i="10"/>
  <c r="E1510" i="10" s="1"/>
  <c r="C1511" i="10"/>
  <c r="E1511" i="10" s="1"/>
  <c r="C1512" i="10"/>
  <c r="E1512" i="10" s="1"/>
  <c r="C1513" i="10"/>
  <c r="E1513" i="10" s="1"/>
  <c r="C1514" i="10"/>
  <c r="E1514" i="10" s="1"/>
  <c r="C1515" i="10"/>
  <c r="E1515" i="10" s="1"/>
  <c r="C1516" i="10"/>
  <c r="E1516" i="10" s="1"/>
  <c r="C1517" i="10"/>
  <c r="E1517" i="10" s="1"/>
  <c r="C1518" i="10"/>
  <c r="E1518" i="10" s="1"/>
  <c r="C1519" i="10"/>
  <c r="E1519" i="10" s="1"/>
  <c r="C1520" i="10"/>
  <c r="E1520" i="10" s="1"/>
  <c r="C1521" i="10"/>
  <c r="E1521" i="10" s="1"/>
  <c r="C1522" i="10"/>
  <c r="E1522" i="10" s="1"/>
  <c r="C1523" i="10"/>
  <c r="E1523" i="10" s="1"/>
  <c r="C1524" i="10"/>
  <c r="E1524" i="10" s="1"/>
  <c r="C1525" i="10"/>
  <c r="E1525" i="10" s="1"/>
  <c r="C1526" i="10"/>
  <c r="E1526" i="10" s="1"/>
  <c r="C1527" i="10"/>
  <c r="E1527" i="10" s="1"/>
  <c r="C1528" i="10"/>
  <c r="E1528" i="10" s="1"/>
  <c r="C1529" i="10"/>
  <c r="E1529" i="10" s="1"/>
  <c r="C1530" i="10"/>
  <c r="E1530" i="10" s="1"/>
  <c r="C1531" i="10"/>
  <c r="E1531" i="10" s="1"/>
  <c r="C1532" i="10"/>
  <c r="E1532" i="10" s="1"/>
  <c r="C1533" i="10"/>
  <c r="E1533" i="10" s="1"/>
  <c r="C1534" i="10"/>
  <c r="E1534" i="10" s="1"/>
  <c r="C1535" i="10"/>
  <c r="E1535" i="10" s="1"/>
  <c r="C1536" i="10"/>
  <c r="E1536" i="10" s="1"/>
  <c r="C1537" i="10"/>
  <c r="E1537" i="10" s="1"/>
  <c r="C1538" i="10"/>
  <c r="E1538" i="10" s="1"/>
  <c r="C1539" i="10"/>
  <c r="E1539" i="10" s="1"/>
  <c r="C1540" i="10"/>
  <c r="E1540" i="10" s="1"/>
  <c r="C1541" i="10"/>
  <c r="E1541" i="10" s="1"/>
  <c r="C1542" i="10"/>
  <c r="E1542" i="10" s="1"/>
  <c r="C1543" i="10"/>
  <c r="E1543" i="10" s="1"/>
  <c r="C1544" i="10"/>
  <c r="E1544" i="10" s="1"/>
  <c r="C1545" i="10"/>
  <c r="E1545" i="10" s="1"/>
  <c r="C1546" i="10"/>
  <c r="E1546" i="10" s="1"/>
  <c r="C1547" i="10"/>
  <c r="E1547" i="10" s="1"/>
  <c r="C1548" i="10"/>
  <c r="E1548" i="10" s="1"/>
  <c r="C1549" i="10"/>
  <c r="E1549" i="10" s="1"/>
  <c r="C1550" i="10"/>
  <c r="E1550" i="10" s="1"/>
  <c r="C1551" i="10"/>
  <c r="E1551" i="10" s="1"/>
  <c r="C1552" i="10"/>
  <c r="E1552" i="10" s="1"/>
  <c r="C1553" i="10"/>
  <c r="E1553" i="10" s="1"/>
  <c r="C1554" i="10"/>
  <c r="E1554" i="10" s="1"/>
  <c r="C1555" i="10"/>
  <c r="E1555" i="10" s="1"/>
  <c r="C1556" i="10"/>
  <c r="E1556" i="10" s="1"/>
  <c r="C1557" i="10"/>
  <c r="E1557" i="10" s="1"/>
  <c r="C1558" i="10"/>
  <c r="E1558" i="10" s="1"/>
  <c r="C1559" i="10"/>
  <c r="E1559" i="10" s="1"/>
  <c r="C1560" i="10"/>
  <c r="E1560" i="10" s="1"/>
  <c r="C1561" i="10"/>
  <c r="E1561" i="10" s="1"/>
  <c r="C1562" i="10"/>
  <c r="E1562" i="10" s="1"/>
  <c r="C1563" i="10"/>
  <c r="E1563" i="10" s="1"/>
  <c r="C1564" i="10"/>
  <c r="E1564" i="10" s="1"/>
  <c r="C1565" i="10"/>
  <c r="E1565" i="10" s="1"/>
  <c r="C1566" i="10"/>
  <c r="E1566" i="10" s="1"/>
  <c r="C1567" i="10"/>
  <c r="E1567" i="10" s="1"/>
  <c r="C1568" i="10"/>
  <c r="E1568" i="10" s="1"/>
  <c r="C1569" i="10"/>
  <c r="E1569" i="10" s="1"/>
  <c r="C1570" i="10"/>
  <c r="E1570" i="10" s="1"/>
  <c r="C1571" i="10"/>
  <c r="E1571" i="10" s="1"/>
  <c r="C1572" i="10"/>
  <c r="E1572" i="10" s="1"/>
  <c r="C1573" i="10"/>
  <c r="E1573" i="10" s="1"/>
  <c r="C1574" i="10"/>
  <c r="E1574" i="10" s="1"/>
  <c r="C1575" i="10"/>
  <c r="E1575" i="10" s="1"/>
  <c r="C1576" i="10"/>
  <c r="E1576" i="10" s="1"/>
  <c r="C1577" i="10"/>
  <c r="E1577" i="10" s="1"/>
  <c r="C1578" i="10"/>
  <c r="E1578" i="10" s="1"/>
  <c r="C1579" i="10"/>
  <c r="E1579" i="10" s="1"/>
  <c r="C1580" i="10"/>
  <c r="E1580" i="10" s="1"/>
  <c r="C1581" i="10"/>
  <c r="E1581" i="10" s="1"/>
  <c r="C1582" i="10"/>
  <c r="E1582" i="10" s="1"/>
  <c r="C1583" i="10"/>
  <c r="E1583" i="10" s="1"/>
  <c r="C1584" i="10"/>
  <c r="E1584" i="10" s="1"/>
  <c r="C1585" i="10"/>
  <c r="E1585" i="10" s="1"/>
  <c r="C1586" i="10"/>
  <c r="E1586" i="10" s="1"/>
  <c r="C1587" i="10"/>
  <c r="E1587" i="10" s="1"/>
  <c r="C1588" i="10"/>
  <c r="E1588" i="10" s="1"/>
  <c r="C1589" i="10"/>
  <c r="E1589" i="10" s="1"/>
  <c r="C1590" i="10"/>
  <c r="E1590" i="10" s="1"/>
  <c r="C1591" i="10"/>
  <c r="E1591" i="10" s="1"/>
  <c r="C1592" i="10"/>
  <c r="E1592" i="10" s="1"/>
  <c r="C1593" i="10"/>
  <c r="E1593" i="10" s="1"/>
  <c r="C1594" i="10"/>
  <c r="E1594" i="10" s="1"/>
  <c r="C1595" i="10"/>
  <c r="E1595" i="10" s="1"/>
  <c r="C1596" i="10"/>
  <c r="E1596" i="10" s="1"/>
  <c r="C1597" i="10"/>
  <c r="E1597" i="10" s="1"/>
  <c r="C1598" i="10"/>
  <c r="E1598" i="10" s="1"/>
  <c r="C1599" i="10"/>
  <c r="E1599" i="10" s="1"/>
  <c r="C1600" i="10"/>
  <c r="E1600" i="10" s="1"/>
  <c r="C1601" i="10"/>
  <c r="E1601" i="10" s="1"/>
  <c r="C1602" i="10"/>
  <c r="E1602" i="10" s="1"/>
  <c r="C1603" i="10"/>
  <c r="E1603" i="10" s="1"/>
  <c r="C1604" i="10"/>
  <c r="E1604" i="10" s="1"/>
  <c r="C1605" i="10"/>
  <c r="E1605" i="10" s="1"/>
  <c r="C1606" i="10"/>
  <c r="E1606" i="10" s="1"/>
  <c r="C1607" i="10"/>
  <c r="E1607" i="10" s="1"/>
  <c r="C1608" i="10"/>
  <c r="E1608" i="10" s="1"/>
  <c r="C1609" i="10"/>
  <c r="E1609" i="10" s="1"/>
  <c r="C1610" i="10"/>
  <c r="E1610" i="10" s="1"/>
  <c r="C1611" i="10"/>
  <c r="E1611" i="10" s="1"/>
  <c r="C1612" i="10"/>
  <c r="E1612" i="10" s="1"/>
  <c r="C1613" i="10"/>
  <c r="E1613" i="10" s="1"/>
  <c r="C1614" i="10"/>
  <c r="E1614" i="10" s="1"/>
  <c r="C1615" i="10"/>
  <c r="E1615" i="10" s="1"/>
  <c r="C1616" i="10"/>
  <c r="E1616" i="10" s="1"/>
  <c r="C1617" i="10"/>
  <c r="E1617" i="10" s="1"/>
  <c r="C1618" i="10"/>
  <c r="E1618" i="10" s="1"/>
  <c r="C1619" i="10"/>
  <c r="E1619" i="10" s="1"/>
  <c r="C1620" i="10"/>
  <c r="E1620" i="10" s="1"/>
  <c r="C1621" i="10"/>
  <c r="E1621" i="10" s="1"/>
  <c r="C1622" i="10"/>
  <c r="E1622" i="10" s="1"/>
  <c r="C1623" i="10"/>
  <c r="E1623" i="10" s="1"/>
  <c r="C1624" i="10"/>
  <c r="E1624" i="10" s="1"/>
  <c r="C1625" i="10"/>
  <c r="E1625" i="10" s="1"/>
  <c r="C1626" i="10"/>
  <c r="E1626" i="10" s="1"/>
  <c r="C1627" i="10"/>
  <c r="E1627" i="10" s="1"/>
  <c r="C1628" i="10"/>
  <c r="E1628" i="10" s="1"/>
  <c r="C1629" i="10"/>
  <c r="E1629" i="10" s="1"/>
  <c r="C1630" i="10"/>
  <c r="E1630" i="10" s="1"/>
  <c r="C1631" i="10"/>
  <c r="E1631" i="10" s="1"/>
  <c r="C1632" i="10"/>
  <c r="E1632" i="10" s="1"/>
  <c r="C1633" i="10"/>
  <c r="E1633" i="10" s="1"/>
  <c r="C1634" i="10"/>
  <c r="E1634" i="10" s="1"/>
  <c r="C1635" i="10"/>
  <c r="E1635" i="10" s="1"/>
  <c r="C1636" i="10"/>
  <c r="E1636" i="10" s="1"/>
  <c r="C1637" i="10"/>
  <c r="E1637" i="10" s="1"/>
  <c r="C1638" i="10"/>
  <c r="E1638" i="10" s="1"/>
  <c r="C1639" i="10"/>
  <c r="E1639" i="10" s="1"/>
  <c r="C1640" i="10"/>
  <c r="E1640" i="10" s="1"/>
  <c r="C1641" i="10"/>
  <c r="E1641" i="10" s="1"/>
  <c r="C1642" i="10"/>
  <c r="E1642" i="10" s="1"/>
  <c r="C1643" i="10"/>
  <c r="E1643" i="10" s="1"/>
  <c r="C1644" i="10"/>
  <c r="E1644" i="10" s="1"/>
  <c r="C1645" i="10"/>
  <c r="E1645" i="10" s="1"/>
  <c r="C1646" i="10"/>
  <c r="E1646" i="10" s="1"/>
  <c r="C1647" i="10"/>
  <c r="E1647" i="10" s="1"/>
  <c r="C1648" i="10"/>
  <c r="E1648" i="10" s="1"/>
  <c r="C1649" i="10"/>
  <c r="E1649" i="10" s="1"/>
  <c r="C1650" i="10"/>
  <c r="E1650" i="10" s="1"/>
  <c r="C1651" i="10"/>
  <c r="E1651" i="10" s="1"/>
  <c r="C1652" i="10"/>
  <c r="E1652" i="10" s="1"/>
  <c r="C1653" i="10"/>
  <c r="E1653" i="10" s="1"/>
  <c r="C1654" i="10"/>
  <c r="E1654" i="10" s="1"/>
  <c r="C1655" i="10"/>
  <c r="E1655" i="10" s="1"/>
  <c r="C1656" i="10"/>
  <c r="E1656" i="10" s="1"/>
  <c r="C1657" i="10"/>
  <c r="E1657" i="10" s="1"/>
  <c r="C1658" i="10"/>
  <c r="E1658" i="10" s="1"/>
  <c r="C1659" i="10"/>
  <c r="E1659" i="10" s="1"/>
  <c r="C1660" i="10"/>
  <c r="E1660" i="10" s="1"/>
  <c r="C1661" i="10"/>
  <c r="E1661" i="10" s="1"/>
  <c r="C1662" i="10"/>
  <c r="E1662" i="10" s="1"/>
  <c r="C1663" i="10"/>
  <c r="E1663" i="10" s="1"/>
  <c r="C1664" i="10"/>
  <c r="E1664" i="10" s="1"/>
  <c r="C1665" i="10"/>
  <c r="E1665" i="10" s="1"/>
  <c r="C1666" i="10"/>
  <c r="E1666" i="10" s="1"/>
  <c r="C1667" i="10"/>
  <c r="E1667" i="10" s="1"/>
  <c r="C1668" i="10"/>
  <c r="E1668" i="10" s="1"/>
  <c r="C1669" i="10"/>
  <c r="E1669" i="10" s="1"/>
  <c r="C1670" i="10"/>
  <c r="E1670" i="10" s="1"/>
  <c r="C1671" i="10"/>
  <c r="E1671" i="10" s="1"/>
  <c r="C1672" i="10"/>
  <c r="E1672" i="10" s="1"/>
  <c r="C1673" i="10"/>
  <c r="E1673" i="10" s="1"/>
  <c r="C1674" i="10"/>
  <c r="E1674" i="10" s="1"/>
  <c r="C1675" i="10"/>
  <c r="E1675" i="10" s="1"/>
  <c r="C1676" i="10"/>
  <c r="E1676" i="10" s="1"/>
  <c r="C1677" i="10"/>
  <c r="E1677" i="10" s="1"/>
  <c r="C1678" i="10"/>
  <c r="E1678" i="10" s="1"/>
  <c r="C1679" i="10"/>
  <c r="E1679" i="10" s="1"/>
  <c r="C1680" i="10"/>
  <c r="E1680" i="10" s="1"/>
  <c r="C1681" i="10"/>
  <c r="E1681" i="10" s="1"/>
  <c r="C1682" i="10"/>
  <c r="E1682" i="10" s="1"/>
  <c r="C1683" i="10"/>
  <c r="E1683" i="10" s="1"/>
  <c r="C1684" i="10"/>
  <c r="E1684" i="10" s="1"/>
  <c r="C1685" i="10"/>
  <c r="E1685" i="10" s="1"/>
  <c r="C1686" i="10"/>
  <c r="E1686" i="10" s="1"/>
  <c r="C1687" i="10"/>
  <c r="E1687" i="10" s="1"/>
  <c r="C1688" i="10"/>
  <c r="E1688" i="10" s="1"/>
  <c r="C1689" i="10"/>
  <c r="E1689" i="10" s="1"/>
  <c r="C1690" i="10"/>
  <c r="E1690" i="10" s="1"/>
  <c r="C1691" i="10"/>
  <c r="E1691" i="10" s="1"/>
  <c r="C1692" i="10"/>
  <c r="E1692" i="10" s="1"/>
  <c r="C1693" i="10"/>
  <c r="E1693" i="10" s="1"/>
  <c r="C1694" i="10"/>
  <c r="E1694" i="10" s="1"/>
  <c r="C1695" i="10"/>
  <c r="E1695" i="10" s="1"/>
  <c r="C1696" i="10"/>
  <c r="E1696" i="10" s="1"/>
  <c r="C1697" i="10"/>
  <c r="E1697" i="10" s="1"/>
  <c r="C1698" i="10"/>
  <c r="E1698" i="10" s="1"/>
  <c r="C1699" i="10"/>
  <c r="E1699" i="10" s="1"/>
  <c r="C1700" i="10"/>
  <c r="E1700" i="10" s="1"/>
  <c r="C1701" i="10"/>
  <c r="E1701" i="10" s="1"/>
  <c r="C1702" i="10"/>
  <c r="E1702" i="10" s="1"/>
  <c r="C1703" i="10"/>
  <c r="E1703" i="10" s="1"/>
  <c r="C1704" i="10"/>
  <c r="E1704" i="10" s="1"/>
  <c r="C1705" i="10"/>
  <c r="E1705" i="10" s="1"/>
  <c r="C1706" i="10"/>
  <c r="E1706" i="10" s="1"/>
  <c r="C1707" i="10"/>
  <c r="E1707" i="10" s="1"/>
  <c r="C1708" i="10"/>
  <c r="E1708" i="10" s="1"/>
  <c r="C1709" i="10"/>
  <c r="E1709" i="10" s="1"/>
  <c r="C1710" i="10"/>
  <c r="E1710" i="10" s="1"/>
  <c r="C1711" i="10"/>
  <c r="E1711" i="10" s="1"/>
  <c r="C1712" i="10"/>
  <c r="E1712" i="10" s="1"/>
  <c r="C1713" i="10"/>
  <c r="E1713" i="10" s="1"/>
  <c r="C1714" i="10"/>
  <c r="E1714" i="10" s="1"/>
  <c r="C1715" i="10"/>
  <c r="E1715" i="10" s="1"/>
  <c r="C1716" i="10"/>
  <c r="E1716" i="10" s="1"/>
  <c r="C1717" i="10"/>
  <c r="E1717" i="10" s="1"/>
  <c r="C1718" i="10"/>
  <c r="E1718" i="10" s="1"/>
  <c r="C1719" i="10"/>
  <c r="E1719" i="10" s="1"/>
  <c r="C1720" i="10"/>
  <c r="E1720" i="10" s="1"/>
  <c r="C1721" i="10"/>
  <c r="E1721" i="10" s="1"/>
  <c r="C1722" i="10"/>
  <c r="E1722" i="10" s="1"/>
  <c r="C1723" i="10"/>
  <c r="E1723" i="10" s="1"/>
  <c r="C1724" i="10"/>
  <c r="E1724" i="10" s="1"/>
  <c r="C1725" i="10"/>
  <c r="E1725" i="10" s="1"/>
  <c r="C1726" i="10"/>
  <c r="E1726" i="10" s="1"/>
  <c r="C1727" i="10"/>
  <c r="E1727" i="10" s="1"/>
  <c r="C1728" i="10"/>
  <c r="E1728" i="10" s="1"/>
  <c r="C1729" i="10"/>
  <c r="E1729" i="10" s="1"/>
  <c r="C1730" i="10"/>
  <c r="E1730" i="10" s="1"/>
  <c r="C1731" i="10"/>
  <c r="E1731" i="10" s="1"/>
  <c r="C1732" i="10"/>
  <c r="E1732" i="10" s="1"/>
  <c r="C1733" i="10"/>
  <c r="E1733" i="10" s="1"/>
  <c r="C1734" i="10"/>
  <c r="E1734" i="10" s="1"/>
  <c r="C1735" i="10"/>
  <c r="E1735" i="10" s="1"/>
  <c r="C1736" i="10"/>
  <c r="E1736" i="10" s="1"/>
  <c r="C1737" i="10"/>
  <c r="E1737" i="10" s="1"/>
  <c r="C1738" i="10"/>
  <c r="E1738" i="10" s="1"/>
  <c r="C1739" i="10"/>
  <c r="E1739" i="10" s="1"/>
  <c r="C1740" i="10"/>
  <c r="E1740" i="10" s="1"/>
  <c r="C1741" i="10"/>
  <c r="E1741" i="10" s="1"/>
  <c r="C1742" i="10"/>
  <c r="E1742" i="10" s="1"/>
  <c r="C1743" i="10"/>
  <c r="E1743" i="10" s="1"/>
  <c r="C1744" i="10"/>
  <c r="E1744" i="10" s="1"/>
  <c r="C1745" i="10"/>
  <c r="E1745" i="10" s="1"/>
  <c r="C1746" i="10"/>
  <c r="E1746" i="10" s="1"/>
  <c r="C1747" i="10"/>
  <c r="E1747" i="10" s="1"/>
  <c r="C1748" i="10"/>
  <c r="E1748" i="10" s="1"/>
  <c r="C1749" i="10"/>
  <c r="E1749" i="10" s="1"/>
  <c r="C1750" i="10"/>
  <c r="E1750" i="10" s="1"/>
  <c r="C1751" i="10"/>
  <c r="E1751" i="10" s="1"/>
  <c r="C1752" i="10"/>
  <c r="E1752" i="10" s="1"/>
  <c r="C1753" i="10"/>
  <c r="E1753" i="10" s="1"/>
  <c r="C1754" i="10"/>
  <c r="E1754" i="10" s="1"/>
  <c r="C1755" i="10"/>
  <c r="E1755" i="10" s="1"/>
  <c r="C1756" i="10"/>
  <c r="E1756" i="10" s="1"/>
  <c r="C1757" i="10"/>
  <c r="E1757" i="10" s="1"/>
  <c r="C1758" i="10"/>
  <c r="E1758" i="10" s="1"/>
  <c r="C1759" i="10"/>
  <c r="E1759" i="10" s="1"/>
  <c r="C1760" i="10"/>
  <c r="E1760" i="10" s="1"/>
  <c r="C1761" i="10"/>
  <c r="E1761" i="10" s="1"/>
  <c r="C1762" i="10"/>
  <c r="E1762" i="10" s="1"/>
  <c r="C1763" i="10"/>
  <c r="E1763" i="10" s="1"/>
  <c r="C1764" i="10"/>
  <c r="E1764" i="10" s="1"/>
  <c r="C1765" i="10"/>
  <c r="E1765" i="10" s="1"/>
  <c r="C1766" i="10"/>
  <c r="E1766" i="10" s="1"/>
  <c r="C1767" i="10"/>
  <c r="E1767" i="10" s="1"/>
  <c r="C1768" i="10"/>
  <c r="E1768" i="10" s="1"/>
  <c r="C1769" i="10"/>
  <c r="E1769" i="10" s="1"/>
  <c r="C1770" i="10"/>
  <c r="E1770" i="10" s="1"/>
  <c r="C1771" i="10"/>
  <c r="E1771" i="10" s="1"/>
  <c r="C1772" i="10"/>
  <c r="E1772" i="10" s="1"/>
  <c r="C1773" i="10"/>
  <c r="E1773" i="10" s="1"/>
  <c r="C1774" i="10"/>
  <c r="E1774" i="10" s="1"/>
  <c r="C1775" i="10"/>
  <c r="E1775" i="10" s="1"/>
  <c r="C1776" i="10"/>
  <c r="E1776" i="10" s="1"/>
  <c r="C1777" i="10"/>
  <c r="E1777" i="10" s="1"/>
  <c r="C1778" i="10"/>
  <c r="E1778" i="10" s="1"/>
  <c r="C1779" i="10"/>
  <c r="E1779" i="10" s="1"/>
  <c r="C1780" i="10"/>
  <c r="E1780" i="10" s="1"/>
  <c r="C1781" i="10"/>
  <c r="E1781" i="10" s="1"/>
  <c r="C1782" i="10"/>
  <c r="E1782" i="10" s="1"/>
  <c r="C1783" i="10"/>
  <c r="E1783" i="10" s="1"/>
  <c r="C1784" i="10"/>
  <c r="E1784" i="10" s="1"/>
  <c r="C1785" i="10"/>
  <c r="E1785" i="10" s="1"/>
  <c r="C1786" i="10"/>
  <c r="E1786" i="10" s="1"/>
  <c r="C1787" i="10"/>
  <c r="E1787" i="10" s="1"/>
  <c r="C1788" i="10"/>
  <c r="E1788" i="10" s="1"/>
  <c r="C1789" i="10"/>
  <c r="E1789" i="10" s="1"/>
  <c r="C1790" i="10"/>
  <c r="E1790" i="10" s="1"/>
  <c r="C1791" i="10"/>
  <c r="E1791" i="10" s="1"/>
  <c r="C1792" i="10"/>
  <c r="E1792" i="10" s="1"/>
  <c r="C1793" i="10"/>
  <c r="E1793" i="10" s="1"/>
  <c r="C1794" i="10"/>
  <c r="E1794" i="10" s="1"/>
  <c r="C1795" i="10"/>
  <c r="E1795" i="10" s="1"/>
  <c r="C1796" i="10"/>
  <c r="E1796" i="10" s="1"/>
  <c r="C1797" i="10"/>
  <c r="E1797" i="10" s="1"/>
  <c r="C1798" i="10"/>
  <c r="E1798" i="10" s="1"/>
  <c r="C1799" i="10"/>
  <c r="E1799" i="10" s="1"/>
  <c r="C1800" i="10"/>
  <c r="E1800" i="10" s="1"/>
  <c r="C1801" i="10"/>
  <c r="E1801" i="10" s="1"/>
  <c r="C1802" i="10"/>
  <c r="E1802" i="10" s="1"/>
  <c r="C1803" i="10"/>
  <c r="E1803" i="10" s="1"/>
  <c r="C1804" i="10"/>
  <c r="E1804" i="10" s="1"/>
  <c r="C1805" i="10"/>
  <c r="E1805" i="10" s="1"/>
  <c r="C1806" i="10"/>
  <c r="E1806" i="10" s="1"/>
  <c r="C1807" i="10"/>
  <c r="E1807" i="10" s="1"/>
  <c r="C1808" i="10"/>
  <c r="E1808" i="10" s="1"/>
  <c r="C1809" i="10"/>
  <c r="E1809" i="10" s="1"/>
  <c r="C1810" i="10"/>
  <c r="E1810" i="10" s="1"/>
  <c r="C1811" i="10"/>
  <c r="E1811" i="10" s="1"/>
  <c r="C1812" i="10"/>
  <c r="E1812" i="10" s="1"/>
  <c r="C1813" i="10"/>
  <c r="E1813" i="10" s="1"/>
  <c r="C1814" i="10"/>
  <c r="E1814" i="10" s="1"/>
  <c r="C1815" i="10"/>
  <c r="E1815" i="10" s="1"/>
  <c r="C1816" i="10"/>
  <c r="E1816" i="10" s="1"/>
  <c r="C1817" i="10"/>
  <c r="E1817" i="10" s="1"/>
  <c r="C1818" i="10"/>
  <c r="E1818" i="10" s="1"/>
  <c r="C1819" i="10"/>
  <c r="E1819" i="10" s="1"/>
  <c r="C1820" i="10"/>
  <c r="E1820" i="10" s="1"/>
  <c r="C1821" i="10"/>
  <c r="E1821" i="10" s="1"/>
  <c r="C1822" i="10"/>
  <c r="E1822" i="10" s="1"/>
  <c r="C1823" i="10"/>
  <c r="E1823" i="10" s="1"/>
  <c r="C1824" i="10"/>
  <c r="E1824" i="10" s="1"/>
  <c r="C1825" i="10"/>
  <c r="E1825" i="10" s="1"/>
  <c r="C1826" i="10"/>
  <c r="E1826" i="10" s="1"/>
  <c r="C1827" i="10"/>
  <c r="E1827" i="10" s="1"/>
  <c r="C1828" i="10"/>
  <c r="E1828" i="10" s="1"/>
  <c r="C1829" i="10"/>
  <c r="E1829" i="10" s="1"/>
  <c r="C1830" i="10"/>
  <c r="E1830" i="10" s="1"/>
  <c r="C1831" i="10"/>
  <c r="E1831" i="10" s="1"/>
  <c r="C1832" i="10"/>
  <c r="E1832" i="10" s="1"/>
  <c r="C1833" i="10"/>
  <c r="E1833" i="10" s="1"/>
  <c r="C1834" i="10"/>
  <c r="E1834" i="10" s="1"/>
  <c r="C1835" i="10"/>
  <c r="E1835" i="10" s="1"/>
  <c r="C1836" i="10"/>
  <c r="E1836" i="10" s="1"/>
  <c r="C1837" i="10"/>
  <c r="E1837" i="10" s="1"/>
  <c r="C1838" i="10"/>
  <c r="E1838" i="10" s="1"/>
  <c r="C1839" i="10"/>
  <c r="E1839" i="10" s="1"/>
  <c r="C1840" i="10"/>
  <c r="E1840" i="10" s="1"/>
  <c r="C1841" i="10"/>
  <c r="E1841" i="10" s="1"/>
  <c r="C1842" i="10"/>
  <c r="E1842" i="10" s="1"/>
  <c r="C1843" i="10"/>
  <c r="E1843" i="10" s="1"/>
  <c r="C1844" i="10"/>
  <c r="E1844" i="10" s="1"/>
  <c r="C1845" i="10"/>
  <c r="E1845" i="10" s="1"/>
  <c r="C1846" i="10"/>
  <c r="E1846" i="10" s="1"/>
  <c r="C1847" i="10"/>
  <c r="E1847" i="10" s="1"/>
  <c r="C1848" i="10"/>
  <c r="E1848" i="10" s="1"/>
  <c r="C1849" i="10"/>
  <c r="E1849" i="10" s="1"/>
  <c r="C1850" i="10"/>
  <c r="E1850" i="10" s="1"/>
  <c r="C1851" i="10"/>
  <c r="E1851" i="10" s="1"/>
  <c r="C1852" i="10"/>
  <c r="E1852" i="10" s="1"/>
  <c r="C1853" i="10"/>
  <c r="E1853" i="10" s="1"/>
  <c r="C1854" i="10"/>
  <c r="E1854" i="10" s="1"/>
  <c r="C1855" i="10"/>
  <c r="E1855" i="10" s="1"/>
  <c r="C1856" i="10"/>
  <c r="E1856" i="10" s="1"/>
  <c r="C1857" i="10"/>
  <c r="E1857" i="10" s="1"/>
  <c r="C1858" i="10"/>
  <c r="E1858" i="10" s="1"/>
  <c r="C1859" i="10"/>
  <c r="E1859" i="10" s="1"/>
  <c r="C1860" i="10"/>
  <c r="E1860" i="10" s="1"/>
  <c r="C1861" i="10"/>
  <c r="E1861" i="10" s="1"/>
  <c r="C1862" i="10"/>
  <c r="E1862" i="10" s="1"/>
  <c r="C1863" i="10"/>
  <c r="E1863" i="10" s="1"/>
  <c r="C1864" i="10"/>
  <c r="E1864" i="10" s="1"/>
  <c r="C1865" i="10"/>
  <c r="E1865" i="10" s="1"/>
  <c r="C1866" i="10"/>
  <c r="E1866" i="10" s="1"/>
  <c r="C1867" i="10"/>
  <c r="E1867" i="10" s="1"/>
  <c r="C1868" i="10"/>
  <c r="E1868" i="10" s="1"/>
  <c r="C1869" i="10"/>
  <c r="E1869" i="10" s="1"/>
  <c r="C1870" i="10"/>
  <c r="E1870" i="10" s="1"/>
  <c r="C1871" i="10"/>
  <c r="E1871" i="10" s="1"/>
  <c r="C1872" i="10"/>
  <c r="E1872" i="10" s="1"/>
  <c r="C1873" i="10"/>
  <c r="E1873" i="10" s="1"/>
  <c r="C1874" i="10"/>
  <c r="E1874" i="10" s="1"/>
  <c r="C1875" i="10"/>
  <c r="E1875" i="10" s="1"/>
  <c r="C1876" i="10"/>
  <c r="E1876" i="10" s="1"/>
  <c r="C1877" i="10"/>
  <c r="E1877" i="10" s="1"/>
  <c r="C1878" i="10"/>
  <c r="E1878" i="10" s="1"/>
  <c r="C1879" i="10"/>
  <c r="E1879" i="10" s="1"/>
  <c r="C1880" i="10"/>
  <c r="E1880" i="10" s="1"/>
  <c r="C1881" i="10"/>
  <c r="E1881" i="10" s="1"/>
  <c r="C1882" i="10"/>
  <c r="E1882" i="10" s="1"/>
  <c r="C1883" i="10"/>
  <c r="E1883" i="10" s="1"/>
  <c r="C1884" i="10"/>
  <c r="E1884" i="10" s="1"/>
  <c r="C1885" i="10"/>
  <c r="E1885" i="10" s="1"/>
  <c r="C1886" i="10"/>
  <c r="E1886" i="10" s="1"/>
  <c r="C1887" i="10"/>
  <c r="E1887" i="10" s="1"/>
  <c r="C1888" i="10"/>
  <c r="E1888" i="10" s="1"/>
  <c r="C1889" i="10"/>
  <c r="E1889" i="10" s="1"/>
  <c r="C1890" i="10"/>
  <c r="E1890" i="10" s="1"/>
  <c r="C1891" i="10"/>
  <c r="E1891" i="10" s="1"/>
  <c r="C1892" i="10"/>
  <c r="E1892" i="10" s="1"/>
  <c r="C1893" i="10"/>
  <c r="E1893" i="10" s="1"/>
  <c r="C1894" i="10"/>
  <c r="E1894" i="10" s="1"/>
  <c r="C1895" i="10"/>
  <c r="E1895" i="10" s="1"/>
  <c r="C1896" i="10"/>
  <c r="E1896" i="10" s="1"/>
  <c r="C1897" i="10"/>
  <c r="E1897" i="10" s="1"/>
  <c r="C1898" i="10"/>
  <c r="E1898" i="10" s="1"/>
  <c r="C1899" i="10"/>
  <c r="E1899" i="10" s="1"/>
  <c r="C1900" i="10"/>
  <c r="E1900" i="10" s="1"/>
  <c r="C1901" i="10"/>
  <c r="E1901" i="10" s="1"/>
  <c r="C1902" i="10"/>
  <c r="E1902" i="10" s="1"/>
  <c r="C1903" i="10"/>
  <c r="E1903" i="10" s="1"/>
  <c r="C1904" i="10"/>
  <c r="E1904" i="10" s="1"/>
  <c r="C1905" i="10"/>
  <c r="E1905" i="10" s="1"/>
  <c r="C1906" i="10"/>
  <c r="E1906" i="10" s="1"/>
  <c r="C1907" i="10"/>
  <c r="E1907" i="10" s="1"/>
  <c r="C1908" i="10"/>
  <c r="E1908" i="10" s="1"/>
  <c r="C1909" i="10"/>
  <c r="E1909" i="10" s="1"/>
  <c r="C1910" i="10"/>
  <c r="E1910" i="10" s="1"/>
  <c r="C1911" i="10"/>
  <c r="E1911" i="10" s="1"/>
  <c r="C1912" i="10"/>
  <c r="E1912" i="10" s="1"/>
  <c r="C1913" i="10"/>
  <c r="E1913" i="10" s="1"/>
  <c r="C1914" i="10"/>
  <c r="E1914" i="10" s="1"/>
  <c r="C1915" i="10"/>
  <c r="E1915" i="10" s="1"/>
  <c r="C1916" i="10"/>
  <c r="E1916" i="10" s="1"/>
  <c r="C1917" i="10"/>
  <c r="E1917" i="10" s="1"/>
  <c r="C1918" i="10"/>
  <c r="E1918" i="10" s="1"/>
  <c r="C1919" i="10"/>
  <c r="E1919" i="10" s="1"/>
  <c r="C1920" i="10"/>
  <c r="E1920" i="10" s="1"/>
  <c r="C1921" i="10"/>
  <c r="E1921" i="10" s="1"/>
  <c r="C1922" i="10"/>
  <c r="E1922" i="10" s="1"/>
  <c r="C1923" i="10"/>
  <c r="E1923" i="10" s="1"/>
  <c r="C1924" i="10"/>
  <c r="E1924" i="10" s="1"/>
  <c r="C1925" i="10"/>
  <c r="E1925" i="10" s="1"/>
  <c r="C1926" i="10"/>
  <c r="E1926" i="10" s="1"/>
  <c r="C1927" i="10"/>
  <c r="E1927" i="10" s="1"/>
  <c r="C1928" i="10"/>
  <c r="E1928" i="10" s="1"/>
  <c r="C1929" i="10"/>
  <c r="E1929" i="10" s="1"/>
  <c r="C1930" i="10"/>
  <c r="E1930" i="10" s="1"/>
  <c r="C1931" i="10"/>
  <c r="E1931" i="10" s="1"/>
  <c r="C1932" i="10"/>
  <c r="E1932" i="10" s="1"/>
  <c r="C1933" i="10"/>
  <c r="E1933" i="10" s="1"/>
  <c r="C1934" i="10"/>
  <c r="E1934" i="10" s="1"/>
  <c r="C1935" i="10"/>
  <c r="E1935" i="10" s="1"/>
  <c r="C1936" i="10"/>
  <c r="E1936" i="10" s="1"/>
  <c r="C1937" i="10"/>
  <c r="E1937" i="10" s="1"/>
  <c r="C1938" i="10"/>
  <c r="E1938" i="10" s="1"/>
  <c r="C1939" i="10"/>
  <c r="E1939" i="10" s="1"/>
  <c r="C1940" i="10"/>
  <c r="E1940" i="10" s="1"/>
  <c r="C1941" i="10"/>
  <c r="E1941" i="10" s="1"/>
  <c r="C1942" i="10"/>
  <c r="E1942" i="10" s="1"/>
  <c r="C1943" i="10"/>
  <c r="E1943" i="10" s="1"/>
  <c r="C1944" i="10"/>
  <c r="E1944" i="10" s="1"/>
  <c r="C1945" i="10"/>
  <c r="E1945" i="10" s="1"/>
  <c r="C1946" i="10"/>
  <c r="E1946" i="10" s="1"/>
  <c r="C1947" i="10"/>
  <c r="E1947" i="10" s="1"/>
  <c r="C1948" i="10"/>
  <c r="E1948" i="10" s="1"/>
  <c r="C1949" i="10"/>
  <c r="E1949" i="10" s="1"/>
  <c r="C1950" i="10"/>
  <c r="E1950" i="10" s="1"/>
  <c r="C1951" i="10"/>
  <c r="E1951" i="10" s="1"/>
  <c r="C1952" i="10"/>
  <c r="E1952" i="10" s="1"/>
  <c r="C1953" i="10"/>
  <c r="E1953" i="10" s="1"/>
  <c r="C1954" i="10"/>
  <c r="E1954" i="10" s="1"/>
  <c r="C1955" i="10"/>
  <c r="E1955" i="10" s="1"/>
  <c r="C1956" i="10"/>
  <c r="E1956" i="10" s="1"/>
  <c r="C1957" i="10"/>
  <c r="E1957" i="10" s="1"/>
  <c r="C1958" i="10"/>
  <c r="E1958" i="10" s="1"/>
  <c r="C1959" i="10"/>
  <c r="E1959" i="10" s="1"/>
  <c r="C1960" i="10"/>
  <c r="E1960" i="10" s="1"/>
  <c r="C1961" i="10"/>
  <c r="E1961" i="10" s="1"/>
  <c r="C1962" i="10"/>
  <c r="E1962" i="10" s="1"/>
  <c r="C1963" i="10"/>
  <c r="E1963" i="10" s="1"/>
  <c r="C1964" i="10"/>
  <c r="E1964" i="10" s="1"/>
  <c r="C1965" i="10"/>
  <c r="E1965" i="10" s="1"/>
  <c r="C1966" i="10"/>
  <c r="E1966" i="10" s="1"/>
  <c r="C1967" i="10"/>
  <c r="E1967" i="10" s="1"/>
  <c r="C1968" i="10"/>
  <c r="E1968" i="10" s="1"/>
  <c r="C1969" i="10"/>
  <c r="E1969" i="10" s="1"/>
  <c r="C1970" i="10"/>
  <c r="E1970" i="10" s="1"/>
  <c r="C1971" i="10"/>
  <c r="E1971" i="10" s="1"/>
  <c r="C1972" i="10"/>
  <c r="E1972" i="10" s="1"/>
  <c r="C1973" i="10"/>
  <c r="E1973" i="10" s="1"/>
  <c r="C1974" i="10"/>
  <c r="E1974" i="10" s="1"/>
  <c r="C1975" i="10"/>
  <c r="E1975" i="10" s="1"/>
  <c r="C1976" i="10"/>
  <c r="E1976" i="10" s="1"/>
  <c r="C1977" i="10"/>
  <c r="E1977" i="10" s="1"/>
  <c r="C1978" i="10"/>
  <c r="E1978" i="10" s="1"/>
  <c r="C1979" i="10"/>
  <c r="E1979" i="10" s="1"/>
  <c r="C1980" i="10"/>
  <c r="E1980" i="10" s="1"/>
  <c r="C1981" i="10"/>
  <c r="E1981" i="10" s="1"/>
  <c r="C1982" i="10"/>
  <c r="E1982" i="10" s="1"/>
  <c r="C1983" i="10"/>
  <c r="E1983" i="10" s="1"/>
  <c r="C1984" i="10"/>
  <c r="E1984" i="10" s="1"/>
  <c r="C1985" i="10"/>
  <c r="E1985" i="10" s="1"/>
  <c r="C1986" i="10"/>
  <c r="E1986" i="10" s="1"/>
  <c r="C1987" i="10"/>
  <c r="E1987" i="10" s="1"/>
  <c r="C1988" i="10"/>
  <c r="E1988" i="10" s="1"/>
  <c r="C1989" i="10"/>
  <c r="E1989" i="10" s="1"/>
  <c r="C1990" i="10"/>
  <c r="E1990" i="10" s="1"/>
  <c r="C1991" i="10"/>
  <c r="E1991" i="10" s="1"/>
  <c r="C1992" i="10"/>
  <c r="E1992" i="10" s="1"/>
  <c r="C1993" i="10"/>
  <c r="E1993" i="10" s="1"/>
  <c r="C1994" i="10"/>
  <c r="E1994" i="10" s="1"/>
  <c r="C1995" i="10"/>
  <c r="E1995" i="10" s="1"/>
  <c r="C1996" i="10"/>
  <c r="E1996" i="10" s="1"/>
  <c r="C1997" i="10"/>
  <c r="E1997" i="10" s="1"/>
  <c r="C1998" i="10"/>
  <c r="E1998" i="10" s="1"/>
  <c r="C1999" i="10"/>
  <c r="E1999" i="10" s="1"/>
  <c r="C2000" i="10"/>
  <c r="E2000" i="10" s="1"/>
  <c r="C2001" i="10"/>
  <c r="E2001" i="10" s="1"/>
  <c r="C2002" i="10"/>
  <c r="E2002" i="10" s="1"/>
  <c r="C2003" i="10"/>
  <c r="E2003" i="10" s="1"/>
  <c r="C2004" i="10"/>
  <c r="E2004" i="10" s="1"/>
  <c r="C2005" i="10"/>
  <c r="E2005" i="10" s="1"/>
  <c r="C2006" i="10"/>
  <c r="E2006" i="10" s="1"/>
  <c r="C2007" i="10"/>
  <c r="E2007" i="10" s="1"/>
  <c r="C2008" i="10"/>
  <c r="E2008" i="10" s="1"/>
  <c r="C2009" i="10"/>
  <c r="E2009" i="10" s="1"/>
  <c r="C2010" i="10"/>
  <c r="E2010" i="10" s="1"/>
  <c r="C2011" i="10"/>
  <c r="E2011" i="10" s="1"/>
  <c r="C2012" i="10"/>
  <c r="E2012" i="10" s="1"/>
  <c r="C2013" i="10"/>
  <c r="E2013" i="10" s="1"/>
  <c r="C2014" i="10"/>
  <c r="E2014" i="10" s="1"/>
  <c r="C2015" i="10"/>
  <c r="E2015" i="10" s="1"/>
  <c r="C2016" i="10"/>
  <c r="E2016" i="10" s="1"/>
  <c r="C2017" i="10"/>
  <c r="E2017" i="10" s="1"/>
  <c r="C2018" i="10"/>
  <c r="E2018" i="10" s="1"/>
  <c r="C2019" i="10"/>
  <c r="E2019" i="10" s="1"/>
  <c r="C2020" i="10"/>
  <c r="E2020" i="10" s="1"/>
  <c r="C2021" i="10"/>
  <c r="E2021" i="10" s="1"/>
  <c r="C2022" i="10"/>
  <c r="E2022" i="10" s="1"/>
  <c r="C2023" i="10"/>
  <c r="E2023" i="10" s="1"/>
  <c r="C2024" i="10"/>
  <c r="E2024" i="10" s="1"/>
  <c r="C2025" i="10"/>
  <c r="E2025" i="10" s="1"/>
  <c r="C2026" i="10"/>
  <c r="E2026" i="10" s="1"/>
  <c r="C2027" i="10"/>
  <c r="E2027" i="10" s="1"/>
  <c r="C2028" i="10"/>
  <c r="E2028" i="10" s="1"/>
  <c r="C2029" i="10"/>
  <c r="E2029" i="10" s="1"/>
  <c r="C2030" i="10"/>
  <c r="E2030" i="10" s="1"/>
  <c r="C2031" i="10"/>
  <c r="E2031" i="10" s="1"/>
  <c r="C2032" i="10"/>
  <c r="E2032" i="10" s="1"/>
  <c r="C2033" i="10"/>
  <c r="E2033" i="10" s="1"/>
  <c r="C2034" i="10"/>
  <c r="E2034" i="10" s="1"/>
  <c r="C2035" i="10"/>
  <c r="E2035" i="10" s="1"/>
  <c r="C2036" i="10"/>
  <c r="E2036" i="10" s="1"/>
  <c r="C2037" i="10"/>
  <c r="E2037" i="10" s="1"/>
  <c r="C2038" i="10"/>
  <c r="E2038" i="10" s="1"/>
  <c r="C2039" i="10"/>
  <c r="E2039" i="10" s="1"/>
  <c r="C2040" i="10"/>
  <c r="E2040" i="10" s="1"/>
  <c r="C2041" i="10"/>
  <c r="E2041" i="10" s="1"/>
  <c r="C2042" i="10"/>
  <c r="E2042" i="10" s="1"/>
  <c r="C2043" i="10"/>
  <c r="E2043" i="10" s="1"/>
  <c r="C2044" i="10"/>
  <c r="E2044" i="10" s="1"/>
  <c r="C2045" i="10"/>
  <c r="E2045" i="10" s="1"/>
  <c r="C2046" i="10"/>
  <c r="E2046" i="10" s="1"/>
  <c r="C2047" i="10"/>
  <c r="E2047" i="10" s="1"/>
  <c r="C2048" i="10"/>
  <c r="E2048" i="10" s="1"/>
  <c r="C2049" i="10"/>
  <c r="E2049" i="10" s="1"/>
  <c r="C2050" i="10"/>
  <c r="E2050" i="10" s="1"/>
  <c r="C2051" i="10"/>
  <c r="E2051" i="10" s="1"/>
  <c r="C2052" i="10"/>
  <c r="E2052" i="10" s="1"/>
  <c r="C2053" i="10"/>
  <c r="E2053" i="10" s="1"/>
  <c r="C2054" i="10"/>
  <c r="E2054" i="10" s="1"/>
  <c r="C2055" i="10"/>
  <c r="E2055" i="10" s="1"/>
  <c r="C2056" i="10"/>
  <c r="E2056" i="10" s="1"/>
  <c r="C2057" i="10"/>
  <c r="E2057" i="10" s="1"/>
  <c r="C2058" i="10"/>
  <c r="E2058" i="10" s="1"/>
  <c r="C2059" i="10"/>
  <c r="E2059" i="10" s="1"/>
  <c r="C2060" i="10"/>
  <c r="E2060" i="10" s="1"/>
  <c r="C2061" i="10"/>
  <c r="E2061" i="10" s="1"/>
  <c r="C2062" i="10"/>
  <c r="E2062" i="10" s="1"/>
  <c r="C2063" i="10"/>
  <c r="E2063" i="10" s="1"/>
  <c r="C2064" i="10"/>
  <c r="E2064" i="10" s="1"/>
  <c r="C2065" i="10"/>
  <c r="E2065" i="10" s="1"/>
  <c r="C2066" i="10"/>
  <c r="E2066" i="10" s="1"/>
  <c r="C2067" i="10"/>
  <c r="E2067" i="10" s="1"/>
  <c r="C2068" i="10"/>
  <c r="E2068" i="10" s="1"/>
  <c r="C2069" i="10"/>
  <c r="E2069" i="10" s="1"/>
  <c r="C2070" i="10"/>
  <c r="E2070" i="10" s="1"/>
  <c r="C2071" i="10"/>
  <c r="E2071" i="10" s="1"/>
  <c r="C2072" i="10"/>
  <c r="E2072" i="10" s="1"/>
  <c r="C2073" i="10"/>
  <c r="E2073" i="10" s="1"/>
  <c r="C2074" i="10"/>
  <c r="E2074" i="10" s="1"/>
  <c r="C2075" i="10"/>
  <c r="E2075" i="10" s="1"/>
  <c r="C2076" i="10"/>
  <c r="E2076" i="10" s="1"/>
  <c r="C2077" i="10"/>
  <c r="E2077" i="10" s="1"/>
  <c r="C2078" i="10"/>
  <c r="E2078" i="10" s="1"/>
  <c r="C2079" i="10"/>
  <c r="E2079" i="10" s="1"/>
  <c r="C2080" i="10"/>
  <c r="E2080" i="10" s="1"/>
  <c r="C2081" i="10"/>
  <c r="E2081" i="10" s="1"/>
  <c r="C2082" i="10"/>
  <c r="E2082" i="10" s="1"/>
  <c r="C2083" i="10"/>
  <c r="E2083" i="10" s="1"/>
  <c r="C2084" i="10"/>
  <c r="E2084" i="10" s="1"/>
  <c r="C2085" i="10"/>
  <c r="E2085" i="10" s="1"/>
  <c r="C2086" i="10"/>
  <c r="E2086" i="10" s="1"/>
  <c r="C2087" i="10"/>
  <c r="E2087" i="10" s="1"/>
  <c r="C2088" i="10"/>
  <c r="E2088" i="10" s="1"/>
  <c r="C2089" i="10"/>
  <c r="E2089" i="10" s="1"/>
  <c r="C2090" i="10"/>
  <c r="E2090" i="10" s="1"/>
  <c r="C2091" i="10"/>
  <c r="E2091" i="10" s="1"/>
  <c r="C2092" i="10"/>
  <c r="E2092" i="10" s="1"/>
  <c r="C2093" i="10"/>
  <c r="E2093" i="10" s="1"/>
  <c r="C2094" i="10"/>
  <c r="E2094" i="10" s="1"/>
  <c r="C2095" i="10"/>
  <c r="E2095" i="10" s="1"/>
  <c r="C2096" i="10"/>
  <c r="E2096" i="10" s="1"/>
  <c r="C2097" i="10"/>
  <c r="E2097" i="10" s="1"/>
  <c r="C2098" i="10"/>
  <c r="E2098" i="10" s="1"/>
  <c r="C2099" i="10"/>
  <c r="E2099" i="10" s="1"/>
  <c r="C2100" i="10"/>
  <c r="E2100" i="10" s="1"/>
  <c r="C2101" i="10"/>
  <c r="E2101" i="10" s="1"/>
  <c r="C2102" i="10"/>
  <c r="E2102" i="10" s="1"/>
  <c r="C2103" i="10"/>
  <c r="E2103" i="10" s="1"/>
  <c r="C2104" i="10"/>
  <c r="E2104" i="10" s="1"/>
  <c r="C2105" i="10"/>
  <c r="E2105" i="10" s="1"/>
  <c r="C2106" i="10"/>
  <c r="E2106" i="10" s="1"/>
  <c r="C2107" i="10"/>
  <c r="E2107" i="10" s="1"/>
  <c r="C2108" i="10"/>
  <c r="E2108" i="10" s="1"/>
  <c r="C2109" i="10"/>
  <c r="E2109" i="10" s="1"/>
  <c r="C2110" i="10"/>
  <c r="E2110" i="10" s="1"/>
  <c r="C2111" i="10"/>
  <c r="E2111" i="10" s="1"/>
  <c r="C2112" i="10"/>
  <c r="E2112" i="10" s="1"/>
  <c r="C2113" i="10"/>
  <c r="E2113" i="10" s="1"/>
  <c r="C2114" i="10"/>
  <c r="E2114" i="10" s="1"/>
  <c r="C2115" i="10"/>
  <c r="E2115" i="10" s="1"/>
  <c r="C2116" i="10"/>
  <c r="E2116" i="10" s="1"/>
  <c r="C2117" i="10"/>
  <c r="E2117" i="10" s="1"/>
  <c r="C2118" i="10"/>
  <c r="E2118" i="10" s="1"/>
  <c r="C2119" i="10"/>
  <c r="E2119" i="10" s="1"/>
  <c r="C2120" i="10"/>
  <c r="E2120" i="10" s="1"/>
  <c r="C2121" i="10"/>
  <c r="E2121" i="10" s="1"/>
  <c r="C2122" i="10"/>
  <c r="E2122" i="10" s="1"/>
  <c r="C2123" i="10"/>
  <c r="E2123" i="10" s="1"/>
  <c r="C2124" i="10"/>
  <c r="E2124" i="10" s="1"/>
  <c r="C2125" i="10"/>
  <c r="E2125" i="10" s="1"/>
  <c r="C2126" i="10"/>
  <c r="E2126" i="10" s="1"/>
  <c r="C2127" i="10"/>
  <c r="E2127" i="10" s="1"/>
  <c r="C2128" i="10"/>
  <c r="E2128" i="10" s="1"/>
  <c r="C2129" i="10"/>
  <c r="E2129" i="10" s="1"/>
  <c r="C2130" i="10"/>
  <c r="E2130" i="10" s="1"/>
  <c r="C2131" i="10"/>
  <c r="E2131" i="10" s="1"/>
  <c r="C2132" i="10"/>
  <c r="E2132" i="10" s="1"/>
  <c r="C2133" i="10"/>
  <c r="E2133" i="10" s="1"/>
  <c r="C2134" i="10"/>
  <c r="E2134" i="10" s="1"/>
  <c r="C2135" i="10"/>
  <c r="E2135" i="10" s="1"/>
  <c r="C2136" i="10"/>
  <c r="E2136" i="10" s="1"/>
  <c r="C2137" i="10"/>
  <c r="E2137" i="10" s="1"/>
  <c r="C2138" i="10"/>
  <c r="E2138" i="10" s="1"/>
  <c r="C2139" i="10"/>
  <c r="E2139" i="10" s="1"/>
  <c r="C2140" i="10"/>
  <c r="E2140" i="10" s="1"/>
  <c r="C2141" i="10"/>
  <c r="E2141" i="10" s="1"/>
  <c r="C2142" i="10"/>
  <c r="E2142" i="10" s="1"/>
  <c r="C2143" i="10"/>
  <c r="E2143" i="10" s="1"/>
  <c r="C2144" i="10"/>
  <c r="E2144" i="10" s="1"/>
  <c r="C2145" i="10"/>
  <c r="E2145" i="10" s="1"/>
  <c r="C2146" i="10"/>
  <c r="E2146" i="10" s="1"/>
  <c r="C2147" i="10"/>
  <c r="E2147" i="10" s="1"/>
  <c r="C2148" i="10"/>
  <c r="E2148" i="10" s="1"/>
  <c r="C2149" i="10"/>
  <c r="E2149" i="10" s="1"/>
  <c r="C2150" i="10"/>
  <c r="E2150" i="10" s="1"/>
  <c r="C2151" i="10"/>
  <c r="E2151" i="10" s="1"/>
  <c r="C2152" i="10"/>
  <c r="E2152" i="10" s="1"/>
  <c r="C2153" i="10"/>
  <c r="E2153" i="10" s="1"/>
  <c r="C2154" i="10"/>
  <c r="E2154" i="10" s="1"/>
  <c r="C2155" i="10"/>
  <c r="E2155" i="10" s="1"/>
  <c r="C2156" i="10"/>
  <c r="E2156" i="10" s="1"/>
  <c r="C2157" i="10"/>
  <c r="E2157" i="10" s="1"/>
  <c r="C2158" i="10"/>
  <c r="E2158" i="10" s="1"/>
  <c r="C2159" i="10"/>
  <c r="E2159" i="10" s="1"/>
  <c r="C2160" i="10"/>
  <c r="E2160" i="10" s="1"/>
  <c r="C2161" i="10"/>
  <c r="E2161" i="10" s="1"/>
  <c r="C2162" i="10"/>
  <c r="E2162" i="10" s="1"/>
  <c r="C2163" i="10"/>
  <c r="E2163" i="10" s="1"/>
  <c r="C2164" i="10"/>
  <c r="E2164" i="10" s="1"/>
  <c r="C2165" i="10"/>
  <c r="E2165" i="10" s="1"/>
  <c r="C2166" i="10"/>
  <c r="E2166" i="10" s="1"/>
  <c r="C2167" i="10"/>
  <c r="E2167" i="10" s="1"/>
  <c r="C2168" i="10"/>
  <c r="E2168" i="10" s="1"/>
  <c r="C2169" i="10"/>
  <c r="E2169" i="10" s="1"/>
  <c r="C2170" i="10"/>
  <c r="E2170" i="10" s="1"/>
  <c r="C2171" i="10"/>
  <c r="E2171" i="10" s="1"/>
  <c r="C2172" i="10"/>
  <c r="E2172" i="10" s="1"/>
  <c r="C2173" i="10"/>
  <c r="E2173" i="10" s="1"/>
  <c r="C2174" i="10"/>
  <c r="E2174" i="10" s="1"/>
  <c r="C2175" i="10"/>
  <c r="E2175" i="10" s="1"/>
  <c r="C2176" i="10"/>
  <c r="E2176" i="10" s="1"/>
  <c r="C2177" i="10"/>
  <c r="E2177" i="10" s="1"/>
  <c r="C2178" i="10"/>
  <c r="E2178" i="10" s="1"/>
  <c r="C2179" i="10"/>
  <c r="E2179" i="10" s="1"/>
  <c r="C2180" i="10"/>
  <c r="E2180" i="10" s="1"/>
  <c r="C2181" i="10"/>
  <c r="E2181" i="10" s="1"/>
  <c r="C2182" i="10"/>
  <c r="E2182" i="10" s="1"/>
  <c r="C2183" i="10"/>
  <c r="E2183" i="10" s="1"/>
  <c r="C2184" i="10"/>
  <c r="E2184" i="10" s="1"/>
  <c r="C2185" i="10"/>
  <c r="E2185" i="10" s="1"/>
  <c r="C2186" i="10"/>
  <c r="E2186" i="10" s="1"/>
  <c r="C2187" i="10"/>
  <c r="E2187" i="10" s="1"/>
  <c r="C2188" i="10"/>
  <c r="E2188" i="10" s="1"/>
  <c r="C2189" i="10"/>
  <c r="E2189" i="10" s="1"/>
  <c r="C2190" i="10"/>
  <c r="E2190" i="10" s="1"/>
  <c r="C2191" i="10"/>
  <c r="E2191" i="10" s="1"/>
  <c r="C2192" i="10"/>
  <c r="E2192" i="10" s="1"/>
  <c r="C2193" i="10"/>
  <c r="E2193" i="10" s="1"/>
  <c r="C2194" i="10"/>
  <c r="E2194" i="10" s="1"/>
  <c r="C2195" i="10"/>
  <c r="E2195" i="10" s="1"/>
  <c r="C2196" i="10"/>
  <c r="E2196" i="10" s="1"/>
  <c r="C2197" i="10"/>
  <c r="E2197" i="10" s="1"/>
  <c r="C2198" i="10"/>
  <c r="E2198" i="10" s="1"/>
  <c r="C2199" i="10"/>
  <c r="E2199" i="10" s="1"/>
  <c r="C2200" i="10"/>
  <c r="E2200" i="10" s="1"/>
  <c r="C2201" i="10"/>
  <c r="E2201" i="10" s="1"/>
  <c r="C2202" i="10"/>
  <c r="E2202" i="10" s="1"/>
  <c r="C2203" i="10"/>
  <c r="E2203" i="10" s="1"/>
  <c r="C2204" i="10"/>
  <c r="E2204" i="10" s="1"/>
  <c r="C2205" i="10"/>
  <c r="E2205" i="10" s="1"/>
  <c r="C2206" i="10"/>
  <c r="E2206" i="10" s="1"/>
  <c r="C2207" i="10"/>
  <c r="E2207" i="10" s="1"/>
  <c r="C2208" i="10"/>
  <c r="E2208" i="10" s="1"/>
  <c r="C2209" i="10"/>
  <c r="E2209" i="10" s="1"/>
  <c r="C2210" i="10"/>
  <c r="E2210" i="10" s="1"/>
  <c r="C2211" i="10"/>
  <c r="E2211" i="10" s="1"/>
  <c r="C2212" i="10"/>
  <c r="E2212" i="10" s="1"/>
  <c r="C2213" i="10"/>
  <c r="E2213" i="10" s="1"/>
  <c r="C2214" i="10"/>
  <c r="E2214" i="10" s="1"/>
  <c r="C2215" i="10"/>
  <c r="E2215" i="10" s="1"/>
  <c r="C2216" i="10"/>
  <c r="E2216" i="10" s="1"/>
  <c r="C2217" i="10"/>
  <c r="E2217" i="10" s="1"/>
  <c r="C2218" i="10"/>
  <c r="E2218" i="10" s="1"/>
  <c r="C2219" i="10"/>
  <c r="E2219" i="10" s="1"/>
  <c r="C2220" i="10"/>
  <c r="E2220" i="10" s="1"/>
  <c r="C2221" i="10"/>
  <c r="E2221" i="10" s="1"/>
  <c r="C2222" i="10"/>
  <c r="E2222" i="10" s="1"/>
  <c r="C2223" i="10"/>
  <c r="E2223" i="10" s="1"/>
  <c r="C2224" i="10"/>
  <c r="E2224" i="10" s="1"/>
  <c r="C2225" i="10"/>
  <c r="E2225" i="10" s="1"/>
  <c r="C2226" i="10"/>
  <c r="E2226" i="10" s="1"/>
  <c r="C2227" i="10"/>
  <c r="E2227" i="10" s="1"/>
  <c r="C2228" i="10"/>
  <c r="E2228" i="10" s="1"/>
  <c r="C2229" i="10"/>
  <c r="E2229" i="10" s="1"/>
  <c r="C2230" i="10"/>
  <c r="E2230" i="10" s="1"/>
  <c r="C2231" i="10"/>
  <c r="E2231" i="10" s="1"/>
  <c r="C2232" i="10"/>
  <c r="E2232" i="10" s="1"/>
  <c r="C2233" i="10"/>
  <c r="E2233" i="10" s="1"/>
  <c r="C2234" i="10"/>
  <c r="E2234" i="10" s="1"/>
  <c r="C2235" i="10"/>
  <c r="E2235" i="10" s="1"/>
  <c r="C2236" i="10"/>
  <c r="E2236" i="10" s="1"/>
  <c r="C2237" i="10"/>
  <c r="E2237" i="10" s="1"/>
  <c r="C2238" i="10"/>
  <c r="E2238" i="10" s="1"/>
  <c r="C2239" i="10"/>
  <c r="E2239" i="10" s="1"/>
  <c r="C2240" i="10"/>
  <c r="E2240" i="10" s="1"/>
  <c r="C2241" i="10"/>
  <c r="E2241" i="10" s="1"/>
  <c r="C2242" i="10"/>
  <c r="E2242" i="10" s="1"/>
  <c r="C2243" i="10"/>
  <c r="E2243" i="10" s="1"/>
  <c r="C2244" i="10"/>
  <c r="E2244" i="10" s="1"/>
  <c r="C2245" i="10"/>
  <c r="E2245" i="10" s="1"/>
  <c r="C2246" i="10"/>
  <c r="E2246" i="10" s="1"/>
  <c r="C2247" i="10"/>
  <c r="E2247" i="10" s="1"/>
  <c r="C2248" i="10"/>
  <c r="E2248" i="10" s="1"/>
  <c r="C2249" i="10"/>
  <c r="E2249" i="10" s="1"/>
  <c r="C2250" i="10"/>
  <c r="E2250" i="10" s="1"/>
  <c r="C2251" i="10"/>
  <c r="E2251" i="10" s="1"/>
  <c r="C2252" i="10"/>
  <c r="E2252" i="10" s="1"/>
  <c r="C2253" i="10"/>
  <c r="E2253" i="10" s="1"/>
  <c r="C2254" i="10"/>
  <c r="E2254" i="10" s="1"/>
  <c r="C2255" i="10"/>
  <c r="E2255" i="10" s="1"/>
  <c r="C2256" i="10"/>
  <c r="E2256" i="10" s="1"/>
  <c r="C2257" i="10"/>
  <c r="E2257" i="10" s="1"/>
  <c r="C2258" i="10"/>
  <c r="E2258" i="10" s="1"/>
  <c r="C2259" i="10"/>
  <c r="E2259" i="10" s="1"/>
  <c r="C2260" i="10"/>
  <c r="E2260" i="10" s="1"/>
  <c r="C2261" i="10"/>
  <c r="E2261" i="10" s="1"/>
  <c r="C2262" i="10"/>
  <c r="E2262" i="10" s="1"/>
  <c r="C2263" i="10"/>
  <c r="E2263" i="10" s="1"/>
  <c r="C2264" i="10"/>
  <c r="E2264" i="10" s="1"/>
  <c r="C2265" i="10"/>
  <c r="E2265" i="10" s="1"/>
  <c r="C2266" i="10"/>
  <c r="E2266" i="10" s="1"/>
  <c r="C2267" i="10"/>
  <c r="E2267" i="10" s="1"/>
  <c r="C2268" i="10"/>
  <c r="E2268" i="10" s="1"/>
  <c r="C2269" i="10"/>
  <c r="E2269" i="10" s="1"/>
  <c r="C2270" i="10"/>
  <c r="E2270" i="10" s="1"/>
  <c r="C2271" i="10"/>
  <c r="E2271" i="10" s="1"/>
  <c r="C2272" i="10"/>
  <c r="E2272" i="10" s="1"/>
  <c r="C2273" i="10"/>
  <c r="E2273" i="10" s="1"/>
  <c r="C2274" i="10"/>
  <c r="E2274" i="10" s="1"/>
  <c r="C2275" i="10"/>
  <c r="E2275" i="10" s="1"/>
  <c r="C2276" i="10"/>
  <c r="E2276" i="10" s="1"/>
  <c r="C2277" i="10"/>
  <c r="E2277" i="10" s="1"/>
  <c r="C2278" i="10"/>
  <c r="E2278" i="10" s="1"/>
  <c r="C2279" i="10"/>
  <c r="E2279" i="10" s="1"/>
  <c r="C2280" i="10"/>
  <c r="E2280" i="10" s="1"/>
  <c r="C2281" i="10"/>
  <c r="E2281" i="10" s="1"/>
  <c r="C2282" i="10"/>
  <c r="E2282" i="10" s="1"/>
  <c r="C2283" i="10"/>
  <c r="E2283" i="10" s="1"/>
  <c r="C2284" i="10"/>
  <c r="E2284" i="10" s="1"/>
  <c r="C2285" i="10"/>
  <c r="E2285" i="10" s="1"/>
  <c r="C2286" i="10"/>
  <c r="E2286" i="10" s="1"/>
  <c r="C2287" i="10"/>
  <c r="E2287" i="10" s="1"/>
  <c r="C2288" i="10"/>
  <c r="E2288" i="10" s="1"/>
  <c r="C2289" i="10"/>
  <c r="E2289" i="10" s="1"/>
  <c r="C2290" i="10"/>
  <c r="E2290" i="10" s="1"/>
  <c r="C2291" i="10"/>
  <c r="E2291" i="10" s="1"/>
  <c r="C2292" i="10"/>
  <c r="E2292" i="10" s="1"/>
  <c r="C2293" i="10"/>
  <c r="E2293" i="10" s="1"/>
  <c r="C2294" i="10"/>
  <c r="E2294" i="10" s="1"/>
  <c r="C2295" i="10"/>
  <c r="E2295" i="10" s="1"/>
  <c r="C2296" i="10"/>
  <c r="E2296" i="10" s="1"/>
  <c r="C2297" i="10"/>
  <c r="E2297" i="10" s="1"/>
  <c r="C2298" i="10"/>
  <c r="E2298" i="10" s="1"/>
  <c r="C2299" i="10"/>
  <c r="E2299" i="10" s="1"/>
  <c r="C2300" i="10"/>
  <c r="E2300" i="10" s="1"/>
  <c r="C2301" i="10"/>
  <c r="E2301" i="10" s="1"/>
  <c r="C2302" i="10"/>
  <c r="E2302" i="10" s="1"/>
  <c r="C2303" i="10"/>
  <c r="E2303" i="10" s="1"/>
  <c r="C2304" i="10"/>
  <c r="E2304" i="10" s="1"/>
  <c r="C2305" i="10"/>
  <c r="E2305" i="10" s="1"/>
  <c r="C2306" i="10"/>
  <c r="E2306" i="10" s="1"/>
  <c r="C2307" i="10"/>
  <c r="E2307" i="10" s="1"/>
  <c r="C2308" i="10"/>
  <c r="E2308" i="10" s="1"/>
  <c r="C2309" i="10"/>
  <c r="E2309" i="10" s="1"/>
  <c r="C2310" i="10"/>
  <c r="E2310" i="10" s="1"/>
  <c r="C2311" i="10"/>
  <c r="E2311" i="10" s="1"/>
  <c r="C2312" i="10"/>
  <c r="E2312" i="10" s="1"/>
  <c r="C2313" i="10"/>
  <c r="E2313" i="10" s="1"/>
  <c r="C2314" i="10"/>
  <c r="E2314" i="10" s="1"/>
  <c r="C2315" i="10"/>
  <c r="E2315" i="10" s="1"/>
  <c r="C2316" i="10"/>
  <c r="E2316" i="10" s="1"/>
  <c r="C2317" i="10"/>
  <c r="E2317" i="10" s="1"/>
  <c r="C2318" i="10"/>
  <c r="E2318" i="10" s="1"/>
  <c r="C2319" i="10"/>
  <c r="E2319" i="10" s="1"/>
  <c r="C2320" i="10"/>
  <c r="E2320" i="10" s="1"/>
  <c r="C2321" i="10"/>
  <c r="E2321" i="10" s="1"/>
  <c r="C2322" i="10"/>
  <c r="E2322" i="10" s="1"/>
  <c r="C2323" i="10"/>
  <c r="E2323" i="10" s="1"/>
  <c r="C2324" i="10"/>
  <c r="E2324" i="10" s="1"/>
  <c r="C2325" i="10"/>
  <c r="E2325" i="10" s="1"/>
  <c r="C2326" i="10"/>
  <c r="E2326" i="10" s="1"/>
  <c r="C2327" i="10"/>
  <c r="E2327" i="10" s="1"/>
  <c r="C2328" i="10"/>
  <c r="E2328" i="10" s="1"/>
  <c r="C2329" i="10"/>
  <c r="E2329" i="10" s="1"/>
  <c r="C2330" i="10"/>
  <c r="E2330" i="10" s="1"/>
  <c r="C2331" i="10"/>
  <c r="E2331" i="10" s="1"/>
  <c r="C2332" i="10"/>
  <c r="E2332" i="10" s="1"/>
  <c r="C2333" i="10"/>
  <c r="E2333" i="10" s="1"/>
  <c r="C2334" i="10"/>
  <c r="E2334" i="10" s="1"/>
  <c r="C2335" i="10"/>
  <c r="E2335" i="10" s="1"/>
  <c r="C2336" i="10"/>
  <c r="E2336" i="10" s="1"/>
  <c r="C2337" i="10"/>
  <c r="E2337" i="10" s="1"/>
  <c r="C2338" i="10"/>
  <c r="E2338" i="10" s="1"/>
  <c r="C2339" i="10"/>
  <c r="E2339" i="10" s="1"/>
  <c r="C2340" i="10"/>
  <c r="E2340" i="10" s="1"/>
  <c r="C2341" i="10"/>
  <c r="E2341" i="10" s="1"/>
  <c r="C2342" i="10"/>
  <c r="E2342" i="10" s="1"/>
  <c r="C2343" i="10"/>
  <c r="E2343" i="10" s="1"/>
  <c r="C2344" i="10"/>
  <c r="E2344" i="10" s="1"/>
  <c r="C2345" i="10"/>
  <c r="E2345" i="10" s="1"/>
  <c r="C2346" i="10"/>
  <c r="E2346" i="10" s="1"/>
  <c r="C2347" i="10"/>
  <c r="E2347" i="10" s="1"/>
  <c r="C2348" i="10"/>
  <c r="E2348" i="10" s="1"/>
  <c r="C2349" i="10"/>
  <c r="E2349" i="10" s="1"/>
  <c r="C2350" i="10"/>
  <c r="E2350" i="10" s="1"/>
  <c r="C2351" i="10"/>
  <c r="E2351" i="10" s="1"/>
  <c r="C2352" i="10"/>
  <c r="E2352" i="10" s="1"/>
  <c r="C2353" i="10"/>
  <c r="E2353" i="10" s="1"/>
  <c r="C2354" i="10"/>
  <c r="E2354" i="10" s="1"/>
  <c r="C2355" i="10"/>
  <c r="E2355" i="10" s="1"/>
  <c r="C2356" i="10"/>
  <c r="E2356" i="10" s="1"/>
  <c r="C2357" i="10"/>
  <c r="E2357" i="10" s="1"/>
  <c r="C2358" i="10"/>
  <c r="E2358" i="10" s="1"/>
  <c r="C2359" i="10"/>
  <c r="E2359" i="10" s="1"/>
  <c r="C2360" i="10"/>
  <c r="E2360" i="10" s="1"/>
  <c r="C2361" i="10"/>
  <c r="E2361" i="10" s="1"/>
  <c r="C2362" i="10"/>
  <c r="E2362" i="10" s="1"/>
  <c r="C2363" i="10"/>
  <c r="E2363" i="10" s="1"/>
  <c r="C2364" i="10"/>
  <c r="E2364" i="10" s="1"/>
  <c r="C2365" i="10"/>
  <c r="E2365" i="10" s="1"/>
  <c r="C2366" i="10"/>
  <c r="E2366" i="10" s="1"/>
  <c r="C2367" i="10"/>
  <c r="E2367" i="10" s="1"/>
  <c r="C2368" i="10"/>
  <c r="E2368" i="10" s="1"/>
  <c r="C2369" i="10"/>
  <c r="E2369" i="10" s="1"/>
  <c r="C2370" i="10"/>
  <c r="E2370" i="10" s="1"/>
  <c r="C2371" i="10"/>
  <c r="E2371" i="10" s="1"/>
  <c r="C2372" i="10"/>
  <c r="E2372" i="10" s="1"/>
  <c r="C2373" i="10"/>
  <c r="E2373" i="10" s="1"/>
  <c r="C2374" i="10"/>
  <c r="E2374" i="10" s="1"/>
  <c r="C2375" i="10"/>
  <c r="E2375" i="10" s="1"/>
  <c r="C2376" i="10"/>
  <c r="E2376" i="10" s="1"/>
  <c r="C2377" i="10"/>
  <c r="E2377" i="10" s="1"/>
  <c r="C2378" i="10"/>
  <c r="E2378" i="10" s="1"/>
  <c r="C2379" i="10"/>
  <c r="E2379" i="10" s="1"/>
  <c r="C2380" i="10"/>
  <c r="E2380" i="10" s="1"/>
  <c r="C2381" i="10"/>
  <c r="E2381" i="10" s="1"/>
  <c r="C2382" i="10"/>
  <c r="E2382" i="10" s="1"/>
  <c r="C2383" i="10"/>
  <c r="E2383" i="10" s="1"/>
  <c r="C2384" i="10"/>
  <c r="E2384" i="10" s="1"/>
  <c r="C2385" i="10"/>
  <c r="E2385" i="10" s="1"/>
  <c r="C2386" i="10"/>
  <c r="E2386" i="10" s="1"/>
  <c r="C2387" i="10"/>
  <c r="E2387" i="10" s="1"/>
  <c r="C2388" i="10"/>
  <c r="E2388" i="10" s="1"/>
  <c r="C2389" i="10"/>
  <c r="E2389" i="10" s="1"/>
  <c r="C2390" i="10"/>
  <c r="E2390" i="10" s="1"/>
  <c r="C2391" i="10"/>
  <c r="E2391" i="10" s="1"/>
  <c r="C2392" i="10"/>
  <c r="E2392" i="10" s="1"/>
  <c r="C2393" i="10"/>
  <c r="E2393" i="10" s="1"/>
  <c r="C2394" i="10"/>
  <c r="E2394" i="10" s="1"/>
  <c r="C2395" i="10"/>
  <c r="E2395" i="10" s="1"/>
  <c r="C2396" i="10"/>
  <c r="E2396" i="10" s="1"/>
  <c r="C2397" i="10"/>
  <c r="E2397" i="10" s="1"/>
  <c r="C2398" i="10"/>
  <c r="E2398" i="10" s="1"/>
  <c r="C2399" i="10"/>
  <c r="E2399" i="10" s="1"/>
  <c r="C2400" i="10"/>
  <c r="E2400" i="10" s="1"/>
  <c r="C2401" i="10"/>
  <c r="E2401" i="10" s="1"/>
  <c r="C2402" i="10"/>
  <c r="E2402" i="10" s="1"/>
  <c r="C2403" i="10"/>
  <c r="E2403" i="10" s="1"/>
  <c r="C2404" i="10"/>
  <c r="E2404" i="10" s="1"/>
  <c r="C2405" i="10"/>
  <c r="E2405" i="10" s="1"/>
  <c r="C2406" i="10"/>
  <c r="E2406" i="10" s="1"/>
  <c r="C2407" i="10"/>
  <c r="E2407" i="10" s="1"/>
  <c r="C2408" i="10"/>
  <c r="E2408" i="10" s="1"/>
  <c r="C2409" i="10"/>
  <c r="E2409" i="10" s="1"/>
  <c r="C2410" i="10"/>
  <c r="E2410" i="10" s="1"/>
  <c r="C2411" i="10"/>
  <c r="E2411" i="10" s="1"/>
  <c r="C2412" i="10"/>
  <c r="E2412" i="10" s="1"/>
  <c r="C2413" i="10"/>
  <c r="E2413" i="10" s="1"/>
  <c r="C2414" i="10"/>
  <c r="E2414" i="10" s="1"/>
  <c r="C2415" i="10"/>
  <c r="E2415" i="10" s="1"/>
  <c r="C2416" i="10"/>
  <c r="E2416" i="10" s="1"/>
  <c r="C2417" i="10"/>
  <c r="E2417" i="10" s="1"/>
  <c r="C2418" i="10"/>
  <c r="E2418" i="10" s="1"/>
  <c r="C2419" i="10"/>
  <c r="E2419" i="10" s="1"/>
  <c r="C2420" i="10"/>
  <c r="E2420" i="10" s="1"/>
  <c r="C2421" i="10"/>
  <c r="E2421" i="10" s="1"/>
  <c r="C2422" i="10"/>
  <c r="E2422" i="10" s="1"/>
  <c r="C2423" i="10"/>
  <c r="E2423" i="10" s="1"/>
  <c r="C2424" i="10"/>
  <c r="E2424" i="10" s="1"/>
  <c r="C2425" i="10"/>
  <c r="E2425" i="10" s="1"/>
  <c r="C2426" i="10"/>
  <c r="E2426" i="10" s="1"/>
  <c r="C2427" i="10"/>
  <c r="E2427" i="10" s="1"/>
  <c r="C2428" i="10"/>
  <c r="E2428" i="10" s="1"/>
  <c r="C2429" i="10"/>
  <c r="E2429" i="10" s="1"/>
  <c r="C2430" i="10"/>
  <c r="E2430" i="10" s="1"/>
  <c r="C2431" i="10"/>
  <c r="E2431" i="10" s="1"/>
  <c r="C2432" i="10"/>
  <c r="E2432" i="10" s="1"/>
  <c r="C2433" i="10"/>
  <c r="E2433" i="10" s="1"/>
  <c r="C2434" i="10"/>
  <c r="E2434" i="10" s="1"/>
  <c r="C2435" i="10"/>
  <c r="E2435" i="10" s="1"/>
  <c r="C2436" i="10"/>
  <c r="E2436" i="10" s="1"/>
  <c r="C2437" i="10"/>
  <c r="E2437" i="10" s="1"/>
  <c r="C2438" i="10"/>
  <c r="E2438" i="10" s="1"/>
  <c r="C2439" i="10"/>
  <c r="E2439" i="10" s="1"/>
  <c r="C2440" i="10"/>
  <c r="E2440" i="10" s="1"/>
  <c r="C2441" i="10"/>
  <c r="E2441" i="10" s="1"/>
  <c r="C2442" i="10"/>
  <c r="E2442" i="10" s="1"/>
  <c r="C2443" i="10"/>
  <c r="E2443" i="10" s="1"/>
  <c r="C2444" i="10"/>
  <c r="E2444" i="10" s="1"/>
  <c r="C2445" i="10"/>
  <c r="E2445" i="10" s="1"/>
  <c r="C2446" i="10"/>
  <c r="E2446" i="10" s="1"/>
  <c r="C2447" i="10"/>
  <c r="E2447" i="10" s="1"/>
  <c r="C2448" i="10"/>
  <c r="E2448" i="10" s="1"/>
  <c r="C2449" i="10"/>
  <c r="E2449" i="10" s="1"/>
  <c r="C2450" i="10"/>
  <c r="E2450" i="10" s="1"/>
  <c r="C2451" i="10"/>
  <c r="E2451" i="10" s="1"/>
  <c r="C2452" i="10"/>
  <c r="E2452" i="10" s="1"/>
  <c r="C2453" i="10"/>
  <c r="E2453" i="10" s="1"/>
  <c r="C2454" i="10"/>
  <c r="E2454" i="10" s="1"/>
  <c r="C2455" i="10"/>
  <c r="E2455" i="10" s="1"/>
  <c r="C2456" i="10"/>
  <c r="E2456" i="10" s="1"/>
  <c r="C2457" i="10"/>
  <c r="E2457" i="10" s="1"/>
  <c r="C2458" i="10"/>
  <c r="E2458" i="10" s="1"/>
  <c r="C2459" i="10"/>
  <c r="E2459" i="10" s="1"/>
  <c r="C2460" i="10"/>
  <c r="E2460" i="10" s="1"/>
  <c r="C2461" i="10"/>
  <c r="E2461" i="10" s="1"/>
  <c r="C2462" i="10"/>
  <c r="E2462" i="10" s="1"/>
  <c r="C2463" i="10"/>
  <c r="E2463" i="10" s="1"/>
  <c r="C2464" i="10"/>
  <c r="E2464" i="10" s="1"/>
  <c r="C2465" i="10"/>
  <c r="E2465" i="10" s="1"/>
  <c r="C2466" i="10"/>
  <c r="E2466" i="10" s="1"/>
  <c r="C2467" i="10"/>
  <c r="E2467" i="10" s="1"/>
  <c r="C2468" i="10"/>
  <c r="E2468" i="10" s="1"/>
  <c r="C2469" i="10"/>
  <c r="E2469" i="10" s="1"/>
  <c r="C2470" i="10"/>
  <c r="E2470" i="10" s="1"/>
  <c r="C2471" i="10"/>
  <c r="E2471" i="10" s="1"/>
  <c r="C2472" i="10"/>
  <c r="E2472" i="10" s="1"/>
  <c r="C2473" i="10"/>
  <c r="E2473" i="10" s="1"/>
  <c r="C2474" i="10"/>
  <c r="E2474" i="10" s="1"/>
  <c r="C2475" i="10"/>
  <c r="E2475" i="10" s="1"/>
  <c r="C2476" i="10"/>
  <c r="E2476" i="10" s="1"/>
  <c r="C2477" i="10"/>
  <c r="E2477" i="10" s="1"/>
  <c r="C2478" i="10"/>
  <c r="E2478" i="10" s="1"/>
  <c r="C2479" i="10"/>
  <c r="E2479" i="10" s="1"/>
  <c r="C2480" i="10"/>
  <c r="E2480" i="10" s="1"/>
  <c r="C2481" i="10"/>
  <c r="E2481" i="10" s="1"/>
  <c r="C2482" i="10"/>
  <c r="E2482" i="10" s="1"/>
  <c r="C2483" i="10"/>
  <c r="E2483" i="10" s="1"/>
  <c r="C2484" i="10"/>
  <c r="E2484" i="10" s="1"/>
  <c r="C2485" i="10"/>
  <c r="E2485" i="10" s="1"/>
  <c r="C2486" i="10"/>
  <c r="E2486" i="10" s="1"/>
  <c r="C2487" i="10"/>
  <c r="E2487" i="10" s="1"/>
  <c r="C2488" i="10"/>
  <c r="E2488" i="10" s="1"/>
  <c r="C2489" i="10"/>
  <c r="E2489" i="10" s="1"/>
  <c r="C2490" i="10"/>
  <c r="E2490" i="10" s="1"/>
  <c r="C2491" i="10"/>
  <c r="E2491" i="10" s="1"/>
  <c r="C2492" i="10"/>
  <c r="E2492" i="10" s="1"/>
  <c r="C2493" i="10"/>
  <c r="E2493" i="10" s="1"/>
  <c r="C2494" i="10"/>
  <c r="E2494" i="10" s="1"/>
  <c r="C2495" i="10"/>
  <c r="E2495" i="10" s="1"/>
  <c r="C2496" i="10"/>
  <c r="E2496" i="10" s="1"/>
  <c r="C2497" i="10"/>
  <c r="E2497" i="10" s="1"/>
  <c r="C2498" i="10"/>
  <c r="E2498" i="10" s="1"/>
  <c r="C2499" i="10"/>
  <c r="E2499" i="10" s="1"/>
  <c r="C2500" i="10"/>
  <c r="E2500" i="10" s="1"/>
  <c r="C2501" i="10"/>
  <c r="E2501" i="10" s="1"/>
  <c r="C2502" i="10"/>
  <c r="E2502" i="10" s="1"/>
  <c r="C2503" i="10"/>
  <c r="E2503" i="10" s="1"/>
  <c r="C2504" i="10"/>
  <c r="E2504" i="10" s="1"/>
  <c r="C2505" i="10"/>
  <c r="E2505" i="10" s="1"/>
  <c r="C2506" i="10"/>
  <c r="E2506" i="10" s="1"/>
  <c r="C2507" i="10"/>
  <c r="E2507" i="10" s="1"/>
  <c r="C2508" i="10"/>
  <c r="E2508" i="10" s="1"/>
  <c r="C2509" i="10"/>
  <c r="E2509" i="10" s="1"/>
  <c r="C2510" i="10"/>
  <c r="E2510" i="10" s="1"/>
  <c r="C2511" i="10"/>
  <c r="E2511" i="10" s="1"/>
  <c r="C2512" i="10"/>
  <c r="E2512" i="10" s="1"/>
  <c r="C2513" i="10"/>
  <c r="E2513" i="10" s="1"/>
  <c r="C2514" i="10"/>
  <c r="E2514" i="10" s="1"/>
  <c r="C2515" i="10"/>
  <c r="E2515" i="10" s="1"/>
  <c r="C2516" i="10"/>
  <c r="E2516" i="10" s="1"/>
  <c r="C2517" i="10"/>
  <c r="E2517" i="10" s="1"/>
  <c r="C2518" i="10"/>
  <c r="E2518" i="10" s="1"/>
  <c r="C2519" i="10"/>
  <c r="E2519" i="10" s="1"/>
  <c r="C2520" i="10"/>
  <c r="E2520" i="10" s="1"/>
  <c r="C2521" i="10"/>
  <c r="E2521" i="10" s="1"/>
  <c r="C2522" i="10"/>
  <c r="E2522" i="10" s="1"/>
  <c r="C2523" i="10"/>
  <c r="E2523" i="10" s="1"/>
  <c r="C2524" i="10"/>
  <c r="E2524" i="10" s="1"/>
  <c r="C2525" i="10"/>
  <c r="E2525" i="10" s="1"/>
  <c r="C2526" i="10"/>
  <c r="E2526" i="10" s="1"/>
  <c r="C2527" i="10"/>
  <c r="E2527" i="10" s="1"/>
  <c r="C2528" i="10"/>
  <c r="E2528" i="10" s="1"/>
  <c r="C2529" i="10"/>
  <c r="E2529" i="10" s="1"/>
  <c r="C2530" i="10"/>
  <c r="E2530" i="10" s="1"/>
  <c r="C2531" i="10"/>
  <c r="E2531" i="10" s="1"/>
  <c r="C2532" i="10"/>
  <c r="E2532" i="10" s="1"/>
  <c r="C2533" i="10"/>
  <c r="E2533" i="10" s="1"/>
  <c r="C2534" i="10"/>
  <c r="E2534" i="10" s="1"/>
  <c r="C2535" i="10"/>
  <c r="E2535" i="10" s="1"/>
  <c r="C2536" i="10"/>
  <c r="E2536" i="10" s="1"/>
  <c r="C2537" i="10"/>
  <c r="E2537" i="10" s="1"/>
  <c r="C2538" i="10"/>
  <c r="E2538" i="10" s="1"/>
  <c r="C2539" i="10"/>
  <c r="E2539" i="10" s="1"/>
  <c r="C2540" i="10"/>
  <c r="E2540" i="10" s="1"/>
  <c r="C2541" i="10"/>
  <c r="E2541" i="10" s="1"/>
  <c r="C2542" i="10"/>
  <c r="E2542" i="10" s="1"/>
  <c r="C2543" i="10"/>
  <c r="E2543" i="10" s="1"/>
  <c r="C2544" i="10"/>
  <c r="E2544" i="10" s="1"/>
  <c r="C2545" i="10"/>
  <c r="E2545" i="10" s="1"/>
  <c r="C2546" i="10"/>
  <c r="E2546" i="10" s="1"/>
  <c r="C2547" i="10"/>
  <c r="E2547" i="10" s="1"/>
  <c r="C2548" i="10"/>
  <c r="E2548" i="10" s="1"/>
  <c r="C2549" i="10"/>
  <c r="E2549" i="10" s="1"/>
  <c r="C2550" i="10"/>
  <c r="E2550" i="10" s="1"/>
  <c r="C2551" i="10"/>
  <c r="E2551" i="10" s="1"/>
  <c r="C2552" i="10"/>
  <c r="E2552" i="10" s="1"/>
  <c r="C2553" i="10"/>
  <c r="E2553" i="10" s="1"/>
  <c r="C2554" i="10"/>
  <c r="E2554" i="10" s="1"/>
  <c r="C2555" i="10"/>
  <c r="E2555" i="10" s="1"/>
  <c r="C2556" i="10"/>
  <c r="E2556" i="10" s="1"/>
  <c r="C2557" i="10"/>
  <c r="E2557" i="10" s="1"/>
  <c r="C2558" i="10"/>
  <c r="E2558" i="10" s="1"/>
  <c r="C2559" i="10"/>
  <c r="E2559" i="10" s="1"/>
  <c r="C2560" i="10"/>
  <c r="E2560" i="10" s="1"/>
  <c r="C2561" i="10"/>
  <c r="E2561" i="10" s="1"/>
  <c r="C2562" i="10"/>
  <c r="E2562" i="10" s="1"/>
  <c r="C2563" i="10"/>
  <c r="E2563" i="10" s="1"/>
  <c r="C2564" i="10"/>
  <c r="E2564" i="10" s="1"/>
  <c r="C2565" i="10"/>
  <c r="E2565" i="10" s="1"/>
  <c r="C2566" i="10"/>
  <c r="E2566" i="10" s="1"/>
  <c r="C2567" i="10"/>
  <c r="E2567" i="10" s="1"/>
  <c r="C2568" i="10"/>
  <c r="E2568" i="10" s="1"/>
  <c r="C2569" i="10"/>
  <c r="E2569" i="10" s="1"/>
  <c r="C2570" i="10"/>
  <c r="E2570" i="10" s="1"/>
  <c r="C2571" i="10"/>
  <c r="E2571" i="10" s="1"/>
  <c r="C2572" i="10"/>
  <c r="E2572" i="10" s="1"/>
  <c r="C2573" i="10"/>
  <c r="E2573" i="10" s="1"/>
  <c r="C2574" i="10"/>
  <c r="E2574" i="10" s="1"/>
  <c r="C2575" i="10"/>
  <c r="E2575" i="10" s="1"/>
  <c r="C2576" i="10"/>
  <c r="E2576" i="10" s="1"/>
  <c r="C2577" i="10"/>
  <c r="E2577" i="10" s="1"/>
  <c r="C2578" i="10"/>
  <c r="E2578" i="10" s="1"/>
  <c r="C2579" i="10"/>
  <c r="E2579" i="10" s="1"/>
  <c r="C2580" i="10"/>
  <c r="E2580" i="10" s="1"/>
  <c r="C2581" i="10"/>
  <c r="E2581" i="10" s="1"/>
  <c r="C2582" i="10"/>
  <c r="E2582" i="10" s="1"/>
  <c r="C2583" i="10"/>
  <c r="E2583" i="10" s="1"/>
  <c r="C2584" i="10"/>
  <c r="E2584" i="10" s="1"/>
  <c r="C2585" i="10"/>
  <c r="E2585" i="10" s="1"/>
  <c r="C2586" i="10"/>
  <c r="E2586" i="10" s="1"/>
  <c r="C2587" i="10"/>
  <c r="E2587" i="10" s="1"/>
  <c r="C2588" i="10"/>
  <c r="E2588" i="10" s="1"/>
  <c r="C2589" i="10"/>
  <c r="E2589" i="10" s="1"/>
  <c r="C2590" i="10"/>
  <c r="E2590" i="10" s="1"/>
  <c r="C2591" i="10"/>
  <c r="E2591" i="10" s="1"/>
  <c r="C2592" i="10"/>
  <c r="E2592" i="10" s="1"/>
  <c r="C2593" i="10"/>
  <c r="E2593" i="10" s="1"/>
  <c r="C2594" i="10"/>
  <c r="E2594" i="10" s="1"/>
  <c r="C2595" i="10"/>
  <c r="E2595" i="10" s="1"/>
  <c r="C2596" i="10"/>
  <c r="E2596" i="10" s="1"/>
  <c r="C2597" i="10"/>
  <c r="E2597" i="10" s="1"/>
  <c r="C2598" i="10"/>
  <c r="E2598" i="10" s="1"/>
  <c r="C2599" i="10"/>
  <c r="E2599" i="10" s="1"/>
  <c r="C2600" i="10"/>
  <c r="E2600" i="10" s="1"/>
  <c r="C2601" i="10"/>
  <c r="E2601" i="10" s="1"/>
  <c r="C2602" i="10"/>
  <c r="E2602" i="10" s="1"/>
  <c r="C2603" i="10"/>
  <c r="E2603" i="10" s="1"/>
  <c r="C2604" i="10"/>
  <c r="E2604" i="10" s="1"/>
  <c r="C2605" i="10"/>
  <c r="E2605" i="10" s="1"/>
  <c r="C2606" i="10"/>
  <c r="E2606" i="10" s="1"/>
  <c r="C2607" i="10"/>
  <c r="E2607" i="10" s="1"/>
  <c r="C2608" i="10"/>
  <c r="E2608" i="10" s="1"/>
  <c r="C2609" i="10"/>
  <c r="E2609" i="10" s="1"/>
  <c r="C2610" i="10"/>
  <c r="E2610" i="10" s="1"/>
  <c r="C2611" i="10"/>
  <c r="E2611" i="10" s="1"/>
  <c r="C2612" i="10"/>
  <c r="E2612" i="10" s="1"/>
  <c r="C2613" i="10"/>
  <c r="E2613" i="10" s="1"/>
  <c r="C2614" i="10"/>
  <c r="E2614" i="10" s="1"/>
  <c r="C2615" i="10"/>
  <c r="E2615" i="10" s="1"/>
  <c r="C2616" i="10"/>
  <c r="E2616" i="10" s="1"/>
  <c r="C2617" i="10"/>
  <c r="E2617" i="10" s="1"/>
  <c r="C2618" i="10"/>
  <c r="E2618" i="10" s="1"/>
  <c r="C2619" i="10"/>
  <c r="E2619" i="10" s="1"/>
  <c r="C2620" i="10"/>
  <c r="E2620" i="10" s="1"/>
  <c r="C2621" i="10"/>
  <c r="E2621" i="10" s="1"/>
  <c r="C2622" i="10"/>
  <c r="E2622" i="10" s="1"/>
  <c r="C2623" i="10"/>
  <c r="E2623" i="10" s="1"/>
  <c r="C2624" i="10"/>
  <c r="E2624" i="10" s="1"/>
  <c r="C2625" i="10"/>
  <c r="E2625" i="10" s="1"/>
  <c r="C2626" i="10"/>
  <c r="E2626" i="10" s="1"/>
  <c r="C2627" i="10"/>
  <c r="E2627" i="10" s="1"/>
  <c r="C2628" i="10"/>
  <c r="E2628" i="10" s="1"/>
  <c r="C2629" i="10"/>
  <c r="E2629" i="10" s="1"/>
  <c r="C2630" i="10"/>
  <c r="E2630" i="10" s="1"/>
  <c r="C2631" i="10"/>
  <c r="E2631" i="10" s="1"/>
  <c r="C2632" i="10"/>
  <c r="E2632" i="10" s="1"/>
  <c r="C2633" i="10"/>
  <c r="E2633" i="10" s="1"/>
  <c r="C2634" i="10"/>
  <c r="E2634" i="10" s="1"/>
  <c r="C2635" i="10"/>
  <c r="E2635" i="10" s="1"/>
  <c r="C2636" i="10"/>
  <c r="E2636" i="10" s="1"/>
  <c r="C2637" i="10"/>
  <c r="E2637" i="10" s="1"/>
  <c r="C2638" i="10"/>
  <c r="E2638" i="10" s="1"/>
  <c r="C2639" i="10"/>
  <c r="E2639" i="10" s="1"/>
  <c r="C2640" i="10"/>
  <c r="E2640" i="10" s="1"/>
  <c r="C2641" i="10"/>
  <c r="E2641" i="10" s="1"/>
  <c r="C2642" i="10"/>
  <c r="E2642" i="10" s="1"/>
  <c r="C2643" i="10"/>
  <c r="E2643" i="10" s="1"/>
  <c r="C2644" i="10"/>
  <c r="E2644" i="10" s="1"/>
  <c r="C2645" i="10"/>
  <c r="E2645" i="10" s="1"/>
  <c r="C2646" i="10"/>
  <c r="E2646" i="10" s="1"/>
  <c r="C2647" i="10"/>
  <c r="E2647" i="10" s="1"/>
  <c r="C2648" i="10"/>
  <c r="E2648" i="10" s="1"/>
  <c r="C2649" i="10"/>
  <c r="E2649" i="10" s="1"/>
  <c r="C2650" i="10"/>
  <c r="E2650" i="10" s="1"/>
  <c r="C2651" i="10"/>
  <c r="E2651" i="10" s="1"/>
  <c r="C2652" i="10"/>
  <c r="E2652" i="10" s="1"/>
  <c r="C2653" i="10"/>
  <c r="E2653" i="10" s="1"/>
  <c r="C2654" i="10"/>
  <c r="E2654" i="10" s="1"/>
  <c r="C2655" i="10"/>
  <c r="E2655" i="10" s="1"/>
  <c r="C2656" i="10"/>
  <c r="E2656" i="10" s="1"/>
  <c r="C2657" i="10"/>
  <c r="E2657" i="10" s="1"/>
  <c r="C2658" i="10"/>
  <c r="E2658" i="10" s="1"/>
  <c r="C2659" i="10"/>
  <c r="E2659" i="10" s="1"/>
  <c r="C2660" i="10"/>
  <c r="E2660" i="10" s="1"/>
  <c r="C2661" i="10"/>
  <c r="E2661" i="10" s="1"/>
  <c r="C2662" i="10"/>
  <c r="E2662" i="10" s="1"/>
  <c r="C2663" i="10"/>
  <c r="E2663" i="10" s="1"/>
  <c r="C2664" i="10"/>
  <c r="E2664" i="10" s="1"/>
  <c r="C2665" i="10"/>
  <c r="E2665" i="10" s="1"/>
  <c r="C2666" i="10"/>
  <c r="E2666" i="10" s="1"/>
  <c r="C2667" i="10"/>
  <c r="E2667" i="10" s="1"/>
  <c r="C2668" i="10"/>
  <c r="E2668" i="10" s="1"/>
  <c r="C2669" i="10"/>
  <c r="E2669" i="10" s="1"/>
  <c r="C2670" i="10"/>
  <c r="E2670" i="10" s="1"/>
  <c r="C2671" i="10"/>
  <c r="E2671" i="10" s="1"/>
  <c r="C2672" i="10"/>
  <c r="E2672" i="10" s="1"/>
  <c r="C2673" i="10"/>
  <c r="E2673" i="10" s="1"/>
  <c r="C2674" i="10"/>
  <c r="E2674" i="10" s="1"/>
  <c r="C2675" i="10"/>
  <c r="E2675" i="10" s="1"/>
  <c r="C2676" i="10"/>
  <c r="E2676" i="10" s="1"/>
  <c r="C2677" i="10"/>
  <c r="E2677" i="10" s="1"/>
  <c r="C2678" i="10"/>
  <c r="E2678" i="10" s="1"/>
  <c r="C2679" i="10"/>
  <c r="E2679" i="10" s="1"/>
  <c r="C2680" i="10"/>
  <c r="E2680" i="10" s="1"/>
  <c r="C2681" i="10"/>
  <c r="E2681" i="10" s="1"/>
  <c r="C2682" i="10"/>
  <c r="E2682" i="10" s="1"/>
  <c r="C2683" i="10"/>
  <c r="E2683" i="10" s="1"/>
  <c r="C2684" i="10"/>
  <c r="E2684" i="10" s="1"/>
  <c r="C2685" i="10"/>
  <c r="E2685" i="10" s="1"/>
  <c r="C2686" i="10"/>
  <c r="E2686" i="10" s="1"/>
  <c r="C2687" i="10"/>
  <c r="E2687" i="10" s="1"/>
  <c r="C2688" i="10"/>
  <c r="E2688" i="10" s="1"/>
  <c r="C2689" i="10"/>
  <c r="E2689" i="10" s="1"/>
  <c r="C2690" i="10"/>
  <c r="E2690" i="10" s="1"/>
  <c r="C2691" i="10"/>
  <c r="E2691" i="10" s="1"/>
  <c r="C2692" i="10"/>
  <c r="E2692" i="10" s="1"/>
  <c r="C2693" i="10"/>
  <c r="E2693" i="10" s="1"/>
  <c r="C2694" i="10"/>
  <c r="E2694" i="10" s="1"/>
  <c r="C2695" i="10"/>
  <c r="E2695" i="10" s="1"/>
  <c r="C2696" i="10"/>
  <c r="E2696" i="10" s="1"/>
  <c r="C2697" i="10"/>
  <c r="E2697" i="10" s="1"/>
  <c r="C2698" i="10"/>
  <c r="E2698" i="10" s="1"/>
  <c r="C2699" i="10"/>
  <c r="E2699" i="10" s="1"/>
  <c r="C2700" i="10"/>
  <c r="E2700" i="10" s="1"/>
  <c r="C2701" i="10"/>
  <c r="E2701" i="10" s="1"/>
  <c r="C2702" i="10"/>
  <c r="E2702" i="10" s="1"/>
  <c r="C2703" i="10"/>
  <c r="E2703" i="10" s="1"/>
  <c r="C2704" i="10"/>
  <c r="E2704" i="10" s="1"/>
  <c r="C2705" i="10"/>
  <c r="E2705" i="10" s="1"/>
  <c r="C2706" i="10"/>
  <c r="E2706" i="10" s="1"/>
  <c r="C2707" i="10"/>
  <c r="E2707" i="10" s="1"/>
  <c r="C2708" i="10"/>
  <c r="E2708" i="10" s="1"/>
  <c r="C2709" i="10"/>
  <c r="E2709" i="10" s="1"/>
  <c r="C2710" i="10"/>
  <c r="E2710" i="10" s="1"/>
  <c r="C2711" i="10"/>
  <c r="E2711" i="10" s="1"/>
  <c r="C2712" i="10"/>
  <c r="E2712" i="10" s="1"/>
  <c r="C2713" i="10"/>
  <c r="E2713" i="10" s="1"/>
  <c r="C2714" i="10"/>
  <c r="E2714" i="10" s="1"/>
  <c r="C2715" i="10"/>
  <c r="E2715" i="10" s="1"/>
  <c r="C2716" i="10"/>
  <c r="E2716" i="10" s="1"/>
  <c r="C2717" i="10"/>
  <c r="E2717" i="10" s="1"/>
  <c r="C2718" i="10"/>
  <c r="E2718" i="10" s="1"/>
  <c r="C2719" i="10"/>
  <c r="E2719" i="10" s="1"/>
  <c r="C2720" i="10"/>
  <c r="E2720" i="10" s="1"/>
  <c r="C2721" i="10"/>
  <c r="E2721" i="10" s="1"/>
  <c r="C2722" i="10"/>
  <c r="E2722" i="10" s="1"/>
  <c r="C2723" i="10"/>
  <c r="E2723" i="10" s="1"/>
  <c r="C2724" i="10"/>
  <c r="E2724" i="10" s="1"/>
  <c r="C2725" i="10"/>
  <c r="E2725" i="10" s="1"/>
  <c r="C2726" i="10"/>
  <c r="E2726" i="10" s="1"/>
  <c r="C2727" i="10"/>
  <c r="E2727" i="10" s="1"/>
  <c r="C2728" i="10"/>
  <c r="E2728" i="10" s="1"/>
  <c r="C2729" i="10"/>
  <c r="E2729" i="10" s="1"/>
  <c r="C2730" i="10"/>
  <c r="E2730" i="10" s="1"/>
  <c r="C2731" i="10"/>
  <c r="E2731" i="10" s="1"/>
  <c r="C2732" i="10"/>
  <c r="E2732" i="10" s="1"/>
  <c r="C2733" i="10"/>
  <c r="E2733" i="10" s="1"/>
  <c r="C2734" i="10"/>
  <c r="E2734" i="10" s="1"/>
  <c r="C2735" i="10"/>
  <c r="E2735" i="10" s="1"/>
  <c r="C2736" i="10"/>
  <c r="E2736" i="10" s="1"/>
  <c r="C2737" i="10"/>
  <c r="E2737" i="10" s="1"/>
  <c r="C2738" i="10"/>
  <c r="E2738" i="10" s="1"/>
  <c r="C2739" i="10"/>
  <c r="E2739" i="10" s="1"/>
  <c r="C2740" i="10"/>
  <c r="E2740" i="10" s="1"/>
  <c r="C2741" i="10"/>
  <c r="E2741" i="10" s="1"/>
  <c r="C2742" i="10"/>
  <c r="E2742" i="10" s="1"/>
  <c r="C2743" i="10"/>
  <c r="E2743" i="10" s="1"/>
  <c r="C2744" i="10"/>
  <c r="E2744" i="10" s="1"/>
  <c r="C2745" i="10"/>
  <c r="E2745" i="10" s="1"/>
  <c r="C2746" i="10"/>
  <c r="E2746" i="10" s="1"/>
  <c r="C2747" i="10"/>
  <c r="E2747" i="10" s="1"/>
  <c r="C2748" i="10"/>
  <c r="E2748" i="10" s="1"/>
  <c r="C2749" i="10"/>
  <c r="E2749" i="10" s="1"/>
  <c r="C2750" i="10"/>
  <c r="E2750" i="10" s="1"/>
  <c r="C2751" i="10"/>
  <c r="E2751" i="10" s="1"/>
  <c r="C2752" i="10"/>
  <c r="E2752" i="10" s="1"/>
  <c r="C2753" i="10"/>
  <c r="E2753" i="10" s="1"/>
  <c r="C2754" i="10"/>
  <c r="E2754" i="10" s="1"/>
  <c r="C2755" i="10"/>
  <c r="E2755" i="10" s="1"/>
  <c r="C2756" i="10"/>
  <c r="E2756" i="10" s="1"/>
  <c r="C2757" i="10"/>
  <c r="E2757" i="10" s="1"/>
  <c r="C2758" i="10"/>
  <c r="E2758" i="10" s="1"/>
  <c r="C2759" i="10"/>
  <c r="E2759" i="10" s="1"/>
  <c r="C2760" i="10"/>
  <c r="E2760" i="10" s="1"/>
  <c r="C2761" i="10"/>
  <c r="E2761" i="10" s="1"/>
  <c r="C2762" i="10"/>
  <c r="E2762" i="10" s="1"/>
  <c r="C2763" i="10"/>
  <c r="E2763" i="10" s="1"/>
  <c r="C2764" i="10"/>
  <c r="E2764" i="10" s="1"/>
  <c r="C2765" i="10"/>
  <c r="E2765" i="10" s="1"/>
  <c r="C2766" i="10"/>
  <c r="E2766" i="10" s="1"/>
  <c r="C2767" i="10"/>
  <c r="E2767" i="10" s="1"/>
  <c r="C2768" i="10"/>
  <c r="E2768" i="10" s="1"/>
  <c r="C2769" i="10"/>
  <c r="E2769" i="10" s="1"/>
  <c r="C2770" i="10"/>
  <c r="E2770" i="10" s="1"/>
  <c r="C2771" i="10"/>
  <c r="E2771" i="10" s="1"/>
  <c r="C2772" i="10"/>
  <c r="E2772" i="10" s="1"/>
  <c r="C2773" i="10"/>
  <c r="E2773" i="10" s="1"/>
  <c r="C2774" i="10"/>
  <c r="E2774" i="10" s="1"/>
  <c r="C2775" i="10"/>
  <c r="E2775" i="10" s="1"/>
  <c r="C2776" i="10"/>
  <c r="E2776" i="10" s="1"/>
  <c r="C2777" i="10"/>
  <c r="E2777" i="10" s="1"/>
  <c r="C2778" i="10"/>
  <c r="E2778" i="10" s="1"/>
  <c r="C2779" i="10"/>
  <c r="E2779" i="10" s="1"/>
  <c r="C2780" i="10"/>
  <c r="E2780" i="10" s="1"/>
  <c r="C2781" i="10"/>
  <c r="E2781" i="10" s="1"/>
  <c r="C2782" i="10"/>
  <c r="E2782" i="10" s="1"/>
  <c r="C2783" i="10"/>
  <c r="E2783" i="10" s="1"/>
  <c r="C2784" i="10"/>
  <c r="E2784" i="10" s="1"/>
  <c r="C2785" i="10"/>
  <c r="E2785" i="10" s="1"/>
  <c r="C2786" i="10"/>
  <c r="E2786" i="10" s="1"/>
  <c r="C2787" i="10"/>
  <c r="E2787" i="10" s="1"/>
  <c r="C2788" i="10"/>
  <c r="E2788" i="10" s="1"/>
  <c r="C2789" i="10"/>
  <c r="E2789" i="10" s="1"/>
  <c r="C2790" i="10"/>
  <c r="E2790" i="10" s="1"/>
  <c r="C2791" i="10"/>
  <c r="E2791" i="10" s="1"/>
  <c r="C2792" i="10"/>
  <c r="E2792" i="10" s="1"/>
  <c r="C2793" i="10"/>
  <c r="E2793" i="10" s="1"/>
  <c r="C2794" i="10"/>
  <c r="E2794" i="10" s="1"/>
  <c r="C2795" i="10"/>
  <c r="E2795" i="10" s="1"/>
  <c r="C2796" i="10"/>
  <c r="E2796" i="10" s="1"/>
  <c r="C2797" i="10"/>
  <c r="E2797" i="10" s="1"/>
  <c r="C2798" i="10"/>
  <c r="E2798" i="10" s="1"/>
  <c r="C2799" i="10"/>
  <c r="E2799" i="10" s="1"/>
  <c r="C2800" i="10"/>
  <c r="E2800" i="10" s="1"/>
  <c r="C2801" i="10"/>
  <c r="E2801" i="10" s="1"/>
  <c r="C2802" i="10"/>
  <c r="E2802" i="10" s="1"/>
  <c r="C2803" i="10"/>
  <c r="E2803" i="10" s="1"/>
  <c r="C2804" i="10"/>
  <c r="E2804" i="10" s="1"/>
  <c r="C2805" i="10"/>
  <c r="E2805" i="10" s="1"/>
  <c r="C2806" i="10"/>
  <c r="E2806" i="10" s="1"/>
  <c r="C2807" i="10"/>
  <c r="E2807" i="10" s="1"/>
  <c r="C2808" i="10"/>
  <c r="E2808" i="10" s="1"/>
  <c r="C2809" i="10"/>
  <c r="E2809" i="10" s="1"/>
  <c r="C2810" i="10"/>
  <c r="E2810" i="10" s="1"/>
  <c r="C2811" i="10"/>
  <c r="E2811" i="10" s="1"/>
  <c r="C2812" i="10"/>
  <c r="E2812" i="10" s="1"/>
  <c r="C2813" i="10"/>
  <c r="E2813" i="10" s="1"/>
  <c r="C2814" i="10"/>
  <c r="E2814" i="10" s="1"/>
  <c r="C2815" i="10"/>
  <c r="E2815" i="10" s="1"/>
  <c r="C2816" i="10"/>
  <c r="E2816" i="10" s="1"/>
  <c r="C2817" i="10"/>
  <c r="E2817" i="10" s="1"/>
  <c r="C2818" i="10"/>
  <c r="E2818" i="10" s="1"/>
  <c r="C2819" i="10"/>
  <c r="E2819" i="10" s="1"/>
  <c r="C2820" i="10"/>
  <c r="E2820" i="10" s="1"/>
  <c r="C2821" i="10"/>
  <c r="E2821" i="10" s="1"/>
  <c r="C2822" i="10"/>
  <c r="E2822" i="10" s="1"/>
  <c r="C2823" i="10"/>
  <c r="E2823" i="10" s="1"/>
  <c r="C2824" i="10"/>
  <c r="E2824" i="10" s="1"/>
  <c r="C2825" i="10"/>
  <c r="E2825" i="10" s="1"/>
  <c r="C2826" i="10"/>
  <c r="E2826" i="10" s="1"/>
  <c r="C2827" i="10"/>
  <c r="E2827" i="10" s="1"/>
  <c r="C2828" i="10"/>
  <c r="E2828" i="10" s="1"/>
  <c r="C2829" i="10"/>
  <c r="E2829" i="10" s="1"/>
  <c r="C2830" i="10"/>
  <c r="E2830" i="10" s="1"/>
  <c r="C2831" i="10"/>
  <c r="E2831" i="10" s="1"/>
  <c r="C2832" i="10"/>
  <c r="E2832" i="10" s="1"/>
  <c r="C2833" i="10"/>
  <c r="E2833" i="10" s="1"/>
  <c r="C2834" i="10"/>
  <c r="E2834" i="10" s="1"/>
  <c r="C2835" i="10"/>
  <c r="E2835" i="10" s="1"/>
  <c r="C2836" i="10"/>
  <c r="E2836" i="10" s="1"/>
  <c r="C2837" i="10"/>
  <c r="E2837" i="10" s="1"/>
  <c r="C2838" i="10"/>
  <c r="E2838" i="10" s="1"/>
  <c r="C2839" i="10"/>
  <c r="E2839" i="10" s="1"/>
  <c r="C2840" i="10"/>
  <c r="E2840" i="10" s="1"/>
  <c r="C2841" i="10"/>
  <c r="E2841" i="10" s="1"/>
  <c r="C2842" i="10"/>
  <c r="E2842" i="10" s="1"/>
  <c r="C2843" i="10"/>
  <c r="E2843" i="10" s="1"/>
  <c r="C2844" i="10"/>
  <c r="E2844" i="10" s="1"/>
  <c r="C2845" i="10"/>
  <c r="E2845" i="10" s="1"/>
  <c r="C2846" i="10"/>
  <c r="E2846" i="10" s="1"/>
  <c r="C2847" i="10"/>
  <c r="E2847" i="10" s="1"/>
  <c r="C2848" i="10"/>
  <c r="E2848" i="10" s="1"/>
  <c r="C2849" i="10"/>
  <c r="E2849" i="10" s="1"/>
  <c r="C2850" i="10"/>
  <c r="E2850" i="10" s="1"/>
  <c r="C2851" i="10"/>
  <c r="E2851" i="10" s="1"/>
  <c r="C2852" i="10"/>
  <c r="E2852" i="10" s="1"/>
  <c r="C2853" i="10"/>
  <c r="E2853" i="10" s="1"/>
  <c r="C2854" i="10"/>
  <c r="E2854" i="10" s="1"/>
  <c r="C2855" i="10"/>
  <c r="E2855" i="10" s="1"/>
  <c r="C2856" i="10"/>
  <c r="E2856" i="10" s="1"/>
  <c r="C2857" i="10"/>
  <c r="E2857" i="10" s="1"/>
  <c r="C2858" i="10"/>
  <c r="E2858" i="10" s="1"/>
  <c r="C2859" i="10"/>
  <c r="E2859" i="10" s="1"/>
  <c r="C2860" i="10"/>
  <c r="E2860" i="10" s="1"/>
  <c r="C2861" i="10"/>
  <c r="E2861" i="10" s="1"/>
  <c r="C2862" i="10"/>
  <c r="E2862" i="10" s="1"/>
  <c r="C2863" i="10"/>
  <c r="E2863" i="10" s="1"/>
  <c r="C2864" i="10"/>
  <c r="E2864" i="10" s="1"/>
  <c r="C2865" i="10"/>
  <c r="E2865" i="10" s="1"/>
  <c r="C2866" i="10"/>
  <c r="E2866" i="10" s="1"/>
  <c r="C2867" i="10"/>
  <c r="E2867" i="10" s="1"/>
  <c r="C2868" i="10"/>
  <c r="E2868" i="10" s="1"/>
  <c r="C2869" i="10"/>
  <c r="E2869" i="10" s="1"/>
  <c r="C2870" i="10"/>
  <c r="E2870" i="10" s="1"/>
  <c r="C2871" i="10"/>
  <c r="E2871" i="10" s="1"/>
  <c r="C2872" i="10"/>
  <c r="E2872" i="10" s="1"/>
  <c r="C2873" i="10"/>
  <c r="E2873" i="10" s="1"/>
  <c r="C2874" i="10"/>
  <c r="E2874" i="10" s="1"/>
  <c r="C2875" i="10"/>
  <c r="E2875" i="10" s="1"/>
  <c r="C2876" i="10"/>
  <c r="E2876" i="10" s="1"/>
  <c r="C2877" i="10"/>
  <c r="E2877" i="10" s="1"/>
  <c r="C2878" i="10"/>
  <c r="E2878" i="10" s="1"/>
  <c r="C2879" i="10"/>
  <c r="E2879" i="10" s="1"/>
  <c r="C2880" i="10"/>
  <c r="E2880" i="10" s="1"/>
  <c r="C2881" i="10"/>
  <c r="E2881" i="10" s="1"/>
  <c r="C2882" i="10"/>
  <c r="E2882" i="10" s="1"/>
  <c r="C2883" i="10"/>
  <c r="E2883" i="10" s="1"/>
  <c r="C2884" i="10"/>
  <c r="E2884" i="10" s="1"/>
  <c r="C2885" i="10"/>
  <c r="E2885" i="10" s="1"/>
  <c r="C2886" i="10"/>
  <c r="E2886" i="10" s="1"/>
  <c r="C2887" i="10"/>
  <c r="E2887" i="10" s="1"/>
  <c r="C2888" i="10"/>
  <c r="E2888" i="10" s="1"/>
  <c r="C2889" i="10"/>
  <c r="E2889" i="10" s="1"/>
  <c r="C2890" i="10"/>
  <c r="E2890" i="10" s="1"/>
  <c r="C2891" i="10"/>
  <c r="E2891" i="10" s="1"/>
  <c r="C2892" i="10"/>
  <c r="E2892" i="10" s="1"/>
  <c r="C2893" i="10"/>
  <c r="E2893" i="10" s="1"/>
  <c r="C2894" i="10"/>
  <c r="E2894" i="10" s="1"/>
  <c r="C2895" i="10"/>
  <c r="E2895" i="10" s="1"/>
  <c r="C2896" i="10"/>
  <c r="E2896" i="10" s="1"/>
  <c r="C2897" i="10"/>
  <c r="E2897" i="10" s="1"/>
  <c r="C2898" i="10"/>
  <c r="E2898" i="10" s="1"/>
  <c r="C2899" i="10"/>
  <c r="E2899" i="10" s="1"/>
  <c r="C2900" i="10"/>
  <c r="E2900" i="10" s="1"/>
  <c r="C2901" i="10"/>
  <c r="E2901" i="10" s="1"/>
  <c r="C2902" i="10"/>
  <c r="E2902" i="10" s="1"/>
  <c r="C2903" i="10"/>
  <c r="E2903" i="10" s="1"/>
  <c r="C2904" i="10"/>
  <c r="E2904" i="10" s="1"/>
  <c r="C2905" i="10"/>
  <c r="E2905" i="10" s="1"/>
  <c r="C2906" i="10"/>
  <c r="E2906" i="10" s="1"/>
  <c r="C2907" i="10"/>
  <c r="E2907" i="10" s="1"/>
  <c r="C2908" i="10"/>
  <c r="E2908" i="10" s="1"/>
  <c r="C2909" i="10"/>
  <c r="E2909" i="10" s="1"/>
  <c r="C2910" i="10"/>
  <c r="E2910" i="10" s="1"/>
  <c r="C2911" i="10"/>
  <c r="E2911" i="10" s="1"/>
  <c r="C2912" i="10"/>
  <c r="E2912" i="10" s="1"/>
  <c r="C2913" i="10"/>
  <c r="E2913" i="10" s="1"/>
  <c r="C2914" i="10"/>
  <c r="E2914" i="10" s="1"/>
  <c r="C2915" i="10"/>
  <c r="E2915" i="10" s="1"/>
  <c r="C2916" i="10"/>
  <c r="E2916" i="10" s="1"/>
  <c r="C2917" i="10"/>
  <c r="E2917" i="10" s="1"/>
  <c r="C2918" i="10"/>
  <c r="E2918" i="10" s="1"/>
  <c r="C2919" i="10"/>
  <c r="E2919" i="10" s="1"/>
  <c r="C2920" i="10"/>
  <c r="E2920" i="10" s="1"/>
  <c r="C2921" i="10"/>
  <c r="E2921" i="10" s="1"/>
  <c r="C2922" i="10"/>
  <c r="E2922" i="10" s="1"/>
  <c r="C2923" i="10"/>
  <c r="E2923" i="10" s="1"/>
  <c r="C2924" i="10"/>
  <c r="E2924" i="10" s="1"/>
  <c r="C2925" i="10"/>
  <c r="E2925" i="10" s="1"/>
  <c r="C2926" i="10"/>
  <c r="E2926" i="10" s="1"/>
  <c r="C2927" i="10"/>
  <c r="E2927" i="10" s="1"/>
  <c r="C2928" i="10"/>
  <c r="E2928" i="10" s="1"/>
  <c r="C2929" i="10"/>
  <c r="E2929" i="10" s="1"/>
  <c r="C2930" i="10"/>
  <c r="E2930" i="10" s="1"/>
  <c r="C2931" i="10"/>
  <c r="E2931" i="10" s="1"/>
  <c r="C2932" i="10"/>
  <c r="E2932" i="10" s="1"/>
  <c r="C2933" i="10"/>
  <c r="E2933" i="10" s="1"/>
  <c r="C2934" i="10"/>
  <c r="E2934" i="10" s="1"/>
  <c r="C2935" i="10"/>
  <c r="E2935" i="10" s="1"/>
  <c r="C2936" i="10"/>
  <c r="E2936" i="10" s="1"/>
  <c r="C2937" i="10"/>
  <c r="E2937" i="10" s="1"/>
  <c r="C2938" i="10"/>
  <c r="E2938" i="10" s="1"/>
  <c r="C2939" i="10"/>
  <c r="E2939" i="10" s="1"/>
  <c r="C2940" i="10"/>
  <c r="E2940" i="10" s="1"/>
  <c r="C2941" i="10"/>
  <c r="E2941" i="10" s="1"/>
  <c r="C2942" i="10"/>
  <c r="E2942" i="10" s="1"/>
  <c r="C2943" i="10"/>
  <c r="E2943" i="10" s="1"/>
  <c r="C2944" i="10"/>
  <c r="E2944" i="10" s="1"/>
  <c r="C2945" i="10"/>
  <c r="E2945" i="10" s="1"/>
  <c r="C2946" i="10"/>
  <c r="E2946" i="10" s="1"/>
  <c r="C2947" i="10"/>
  <c r="E2947" i="10" s="1"/>
  <c r="C2948" i="10"/>
  <c r="E2948" i="10" s="1"/>
  <c r="C2949" i="10"/>
  <c r="E2949" i="10" s="1"/>
  <c r="C2950" i="10"/>
  <c r="E2950" i="10" s="1"/>
  <c r="C2951" i="10"/>
  <c r="E2951" i="10" s="1"/>
  <c r="C2952" i="10"/>
  <c r="E2952" i="10" s="1"/>
  <c r="C2953" i="10"/>
  <c r="E2953" i="10" s="1"/>
  <c r="C2954" i="10"/>
  <c r="E2954" i="10" s="1"/>
  <c r="C2955" i="10"/>
  <c r="E2955" i="10" s="1"/>
  <c r="C2956" i="10"/>
  <c r="E2956" i="10" s="1"/>
  <c r="C2957" i="10"/>
  <c r="E2957" i="10" s="1"/>
  <c r="C2958" i="10"/>
  <c r="E2958" i="10" s="1"/>
  <c r="C2959" i="10"/>
  <c r="E2959" i="10" s="1"/>
  <c r="C2960" i="10"/>
  <c r="E2960" i="10" s="1"/>
  <c r="C2961" i="10"/>
  <c r="E2961" i="10" s="1"/>
  <c r="C2962" i="10"/>
  <c r="E2962" i="10" s="1"/>
  <c r="C2963" i="10"/>
  <c r="E2963" i="10" s="1"/>
  <c r="C2964" i="10"/>
  <c r="E2964" i="10" s="1"/>
  <c r="C2965" i="10"/>
  <c r="E2965" i="10" s="1"/>
  <c r="C2966" i="10"/>
  <c r="E2966" i="10" s="1"/>
  <c r="C2967" i="10"/>
  <c r="E2967" i="10" s="1"/>
  <c r="C2968" i="10"/>
  <c r="E2968" i="10" s="1"/>
  <c r="C2969" i="10"/>
  <c r="E2969" i="10" s="1"/>
  <c r="C2970" i="10"/>
  <c r="E2970" i="10" s="1"/>
  <c r="C2971" i="10"/>
  <c r="E2971" i="10" s="1"/>
  <c r="C2972" i="10"/>
  <c r="E2972" i="10" s="1"/>
  <c r="C2973" i="10"/>
  <c r="E2973" i="10" s="1"/>
  <c r="C2974" i="10"/>
  <c r="E2974" i="10" s="1"/>
  <c r="C2975" i="10"/>
  <c r="E2975" i="10" s="1"/>
  <c r="C2976" i="10"/>
  <c r="E2976" i="10" s="1"/>
  <c r="C2977" i="10"/>
  <c r="E2977" i="10" s="1"/>
  <c r="C2978" i="10"/>
  <c r="E2978" i="10" s="1"/>
  <c r="C2979" i="10"/>
  <c r="E2979" i="10" s="1"/>
  <c r="C2980" i="10"/>
  <c r="E2980" i="10" s="1"/>
  <c r="C2981" i="10"/>
  <c r="E2981" i="10" s="1"/>
  <c r="C2982" i="10"/>
  <c r="E2982" i="10" s="1"/>
  <c r="C2983" i="10"/>
  <c r="E2983" i="10" s="1"/>
  <c r="C2984" i="10"/>
  <c r="E2984" i="10" s="1"/>
  <c r="C2985" i="10"/>
  <c r="E2985" i="10" s="1"/>
  <c r="C2986" i="10"/>
  <c r="E2986" i="10" s="1"/>
  <c r="C2987" i="10"/>
  <c r="E2987" i="10" s="1"/>
  <c r="C2988" i="10"/>
  <c r="E2988" i="10" s="1"/>
  <c r="C2989" i="10"/>
  <c r="E2989" i="10" s="1"/>
  <c r="C2990" i="10"/>
  <c r="E2990" i="10" s="1"/>
  <c r="C2991" i="10"/>
  <c r="E2991" i="10" s="1"/>
  <c r="C2992" i="10"/>
  <c r="E2992" i="10" s="1"/>
  <c r="C2993" i="10"/>
  <c r="E2993" i="10" s="1"/>
  <c r="C2994" i="10"/>
  <c r="E2994" i="10" s="1"/>
  <c r="C2995" i="10"/>
  <c r="E2995" i="10" s="1"/>
  <c r="C2996" i="10"/>
  <c r="E2996" i="10" s="1"/>
  <c r="C2997" i="10"/>
  <c r="E2997" i="10" s="1"/>
  <c r="C2998" i="10"/>
  <c r="E2998" i="10" s="1"/>
  <c r="C2999" i="10"/>
  <c r="E2999" i="10" s="1"/>
  <c r="C3000" i="10"/>
  <c r="E3000" i="10" s="1"/>
  <c r="C3001" i="10"/>
  <c r="E3001" i="10" s="1"/>
  <c r="C3002" i="10"/>
  <c r="E3002" i="10" s="1"/>
  <c r="C3003" i="10"/>
  <c r="E3003" i="10" s="1"/>
  <c r="C3004" i="10"/>
  <c r="E3004" i="10" s="1"/>
  <c r="C3005" i="10"/>
  <c r="E3005" i="10" s="1"/>
  <c r="C3006" i="10"/>
  <c r="E3006" i="10" s="1"/>
  <c r="C3007" i="10"/>
  <c r="E3007" i="10" s="1"/>
  <c r="C3008" i="10"/>
  <c r="E3008" i="10" s="1"/>
  <c r="C3009" i="10"/>
  <c r="E3009" i="10" s="1"/>
  <c r="C3010" i="10"/>
  <c r="E3010" i="10" s="1"/>
  <c r="C3011" i="10"/>
  <c r="E3011" i="10" s="1"/>
  <c r="C3012" i="10"/>
  <c r="E3012" i="10" s="1"/>
  <c r="C3013" i="10"/>
  <c r="E3013" i="10" s="1"/>
  <c r="C3014" i="10"/>
  <c r="E3014" i="10" s="1"/>
  <c r="C3015" i="10"/>
  <c r="E3015" i="10" s="1"/>
  <c r="C3016" i="10"/>
  <c r="E3016" i="10" s="1"/>
  <c r="C3017" i="10"/>
  <c r="E3017" i="10" s="1"/>
  <c r="C3018" i="10"/>
  <c r="E3018" i="10" s="1"/>
  <c r="C3019" i="10"/>
  <c r="E3019" i="10" s="1"/>
  <c r="C3020" i="10"/>
  <c r="E3020" i="10" s="1"/>
  <c r="C3021" i="10"/>
  <c r="E3021" i="10" s="1"/>
  <c r="C3022" i="10"/>
  <c r="E3022" i="10" s="1"/>
  <c r="C3023" i="10"/>
  <c r="E3023" i="10" s="1"/>
  <c r="C3024" i="10"/>
  <c r="E3024" i="10" s="1"/>
  <c r="C3025" i="10"/>
  <c r="E3025" i="10" s="1"/>
  <c r="C3026" i="10"/>
  <c r="E3026" i="10" s="1"/>
  <c r="C3027" i="10"/>
  <c r="E3027" i="10" s="1"/>
  <c r="C3028" i="10"/>
  <c r="E3028" i="10" s="1"/>
  <c r="C3029" i="10"/>
  <c r="E3029" i="10" s="1"/>
  <c r="C3030" i="10"/>
  <c r="E3030" i="10" s="1"/>
  <c r="C3031" i="10"/>
  <c r="E3031" i="10" s="1"/>
  <c r="C3032" i="10"/>
  <c r="E3032" i="10" s="1"/>
  <c r="C3033" i="10"/>
  <c r="E3033" i="10" s="1"/>
  <c r="C3034" i="10"/>
  <c r="E3034" i="10" s="1"/>
  <c r="C3035" i="10"/>
  <c r="E3035" i="10" s="1"/>
  <c r="C3036" i="10"/>
  <c r="E3036" i="10" s="1"/>
  <c r="C3037" i="10"/>
  <c r="E3037" i="10" s="1"/>
  <c r="C3038" i="10"/>
  <c r="E3038" i="10" s="1"/>
  <c r="C3039" i="10"/>
  <c r="E3039" i="10" s="1"/>
  <c r="C3040" i="10"/>
  <c r="E3040" i="10" s="1"/>
  <c r="C3041" i="10"/>
  <c r="E3041" i="10" s="1"/>
  <c r="C3042" i="10"/>
  <c r="E3042" i="10" s="1"/>
  <c r="C3043" i="10"/>
  <c r="E3043" i="10" s="1"/>
  <c r="C3044" i="10"/>
  <c r="E3044" i="10" s="1"/>
  <c r="C3045" i="10"/>
  <c r="E3045" i="10" s="1"/>
  <c r="C3046" i="10"/>
  <c r="E3046" i="10" s="1"/>
  <c r="C3047" i="10"/>
  <c r="E3047" i="10" s="1"/>
  <c r="C3048" i="10"/>
  <c r="E3048" i="10" s="1"/>
  <c r="C3049" i="10"/>
  <c r="E3049" i="10" s="1"/>
  <c r="C3050" i="10"/>
  <c r="E3050" i="10" s="1"/>
  <c r="C3051" i="10"/>
  <c r="E3051" i="10" s="1"/>
  <c r="C3052" i="10"/>
  <c r="E3052" i="10" s="1"/>
  <c r="C3053" i="10"/>
  <c r="E3053" i="10" s="1"/>
  <c r="C3054" i="10"/>
  <c r="E3054" i="10" s="1"/>
  <c r="C3055" i="10"/>
  <c r="E3055" i="10" s="1"/>
  <c r="C3056" i="10"/>
  <c r="E3056" i="10" s="1"/>
  <c r="C3057" i="10"/>
  <c r="E3057" i="10" s="1"/>
  <c r="C3058" i="10"/>
  <c r="E3058" i="10" s="1"/>
  <c r="C3059" i="10"/>
  <c r="E3059" i="10" s="1"/>
  <c r="C3060" i="10"/>
  <c r="E3060" i="10" s="1"/>
  <c r="C3061" i="10"/>
  <c r="E3061" i="10" s="1"/>
  <c r="C3062" i="10"/>
  <c r="E3062" i="10" s="1"/>
  <c r="C3063" i="10"/>
  <c r="E3063" i="10" s="1"/>
  <c r="C3064" i="10"/>
  <c r="E3064" i="10" s="1"/>
  <c r="C3065" i="10"/>
  <c r="E3065" i="10" s="1"/>
  <c r="C3066" i="10"/>
  <c r="E3066" i="10" s="1"/>
  <c r="C3067" i="10"/>
  <c r="E3067" i="10" s="1"/>
  <c r="C3068" i="10"/>
  <c r="E3068" i="10" s="1"/>
  <c r="C3069" i="10"/>
  <c r="E3069" i="10" s="1"/>
  <c r="C3070" i="10"/>
  <c r="E3070" i="10" s="1"/>
  <c r="C3071" i="10"/>
  <c r="E3071" i="10" s="1"/>
  <c r="C3072" i="10"/>
  <c r="E3072" i="10" s="1"/>
  <c r="C3073" i="10"/>
  <c r="E3073" i="10" s="1"/>
  <c r="C3074" i="10"/>
  <c r="E3074" i="10" s="1"/>
  <c r="C3075" i="10"/>
  <c r="E3075" i="10" s="1"/>
  <c r="C3076" i="10"/>
  <c r="E3076" i="10" s="1"/>
  <c r="C3077" i="10"/>
  <c r="E3077" i="10" s="1"/>
  <c r="C3078" i="10"/>
  <c r="E3078" i="10" s="1"/>
  <c r="C3079" i="10"/>
  <c r="E3079" i="10" s="1"/>
  <c r="C3080" i="10"/>
  <c r="E3080" i="10" s="1"/>
  <c r="C3081" i="10"/>
  <c r="E3081" i="10" s="1"/>
  <c r="C3082" i="10"/>
  <c r="E3082" i="10" s="1"/>
  <c r="C3083" i="10"/>
  <c r="E3083" i="10" s="1"/>
  <c r="C3084" i="10"/>
  <c r="E3084" i="10" s="1"/>
  <c r="C3085" i="10"/>
  <c r="E3085" i="10" s="1"/>
  <c r="C3086" i="10"/>
  <c r="E3086" i="10" s="1"/>
  <c r="C3087" i="10"/>
  <c r="E3087" i="10" s="1"/>
  <c r="C3088" i="10"/>
  <c r="E3088" i="10" s="1"/>
  <c r="C3089" i="10"/>
  <c r="E3089" i="10" s="1"/>
  <c r="C3090" i="10"/>
  <c r="E3090" i="10" s="1"/>
  <c r="C3091" i="10"/>
  <c r="E3091" i="10" s="1"/>
  <c r="C3092" i="10"/>
  <c r="E3092" i="10" s="1"/>
  <c r="C3093" i="10"/>
  <c r="E3093" i="10" s="1"/>
  <c r="C3094" i="10"/>
  <c r="E3094" i="10" s="1"/>
  <c r="C3095" i="10"/>
  <c r="E3095" i="10" s="1"/>
  <c r="C3096" i="10"/>
  <c r="E3096" i="10" s="1"/>
  <c r="C3097" i="10"/>
  <c r="E3097" i="10" s="1"/>
  <c r="C3098" i="10"/>
  <c r="E3098" i="10" s="1"/>
  <c r="C3099" i="10"/>
  <c r="E3099" i="10" s="1"/>
  <c r="C3100" i="10"/>
  <c r="E3100" i="10" s="1"/>
  <c r="C3101" i="10"/>
  <c r="E3101" i="10" s="1"/>
  <c r="C3102" i="10"/>
  <c r="E3102" i="10" s="1"/>
  <c r="C3103" i="10"/>
  <c r="E3103" i="10" s="1"/>
  <c r="C3104" i="10"/>
  <c r="E3104" i="10" s="1"/>
  <c r="C3105" i="10"/>
  <c r="E3105" i="10" s="1"/>
  <c r="C3106" i="10"/>
  <c r="E3106" i="10" s="1"/>
  <c r="C3107" i="10"/>
  <c r="E3107" i="10" s="1"/>
  <c r="C3108" i="10"/>
  <c r="E3108" i="10" s="1"/>
  <c r="C3109" i="10"/>
  <c r="E3109" i="10" s="1"/>
  <c r="C3110" i="10"/>
  <c r="E3110" i="10" s="1"/>
  <c r="C3111" i="10"/>
  <c r="E3111" i="10" s="1"/>
  <c r="C3112" i="10"/>
  <c r="E3112" i="10" s="1"/>
  <c r="C3113" i="10"/>
  <c r="E3113" i="10" s="1"/>
  <c r="C3114" i="10"/>
  <c r="E3114" i="10" s="1"/>
  <c r="C3115" i="10"/>
  <c r="E3115" i="10" s="1"/>
  <c r="C3116" i="10"/>
  <c r="E3116" i="10" s="1"/>
  <c r="C3117" i="10"/>
  <c r="E3117" i="10" s="1"/>
  <c r="C3118" i="10"/>
  <c r="E3118" i="10" s="1"/>
  <c r="C3119" i="10"/>
  <c r="E3119" i="10" s="1"/>
  <c r="C3120" i="10"/>
  <c r="E3120" i="10" s="1"/>
  <c r="C3121" i="10"/>
  <c r="E3121" i="10" s="1"/>
  <c r="C3122" i="10"/>
  <c r="E3122" i="10" s="1"/>
  <c r="C3123" i="10"/>
  <c r="E3123" i="10" s="1"/>
  <c r="C3124" i="10"/>
  <c r="E3124" i="10" s="1"/>
  <c r="C3125" i="10"/>
  <c r="E3125" i="10" s="1"/>
  <c r="C3126" i="10"/>
  <c r="E3126" i="10" s="1"/>
  <c r="C3127" i="10"/>
  <c r="E3127" i="10" s="1"/>
  <c r="C3128" i="10"/>
  <c r="E3128" i="10" s="1"/>
  <c r="C3129" i="10"/>
  <c r="E3129" i="10" s="1"/>
  <c r="C3130" i="10"/>
  <c r="E3130" i="10" s="1"/>
  <c r="C3131" i="10"/>
  <c r="E3131" i="10" s="1"/>
  <c r="C3132" i="10"/>
  <c r="E3132" i="10" s="1"/>
  <c r="C3133" i="10"/>
  <c r="E3133" i="10" s="1"/>
  <c r="C3134" i="10"/>
  <c r="E3134" i="10" s="1"/>
  <c r="C3135" i="10"/>
  <c r="E3135" i="10" s="1"/>
  <c r="C3136" i="10"/>
  <c r="E3136" i="10" s="1"/>
  <c r="C3137" i="10"/>
  <c r="E3137" i="10" s="1"/>
  <c r="C3138" i="10"/>
  <c r="E3138" i="10" s="1"/>
  <c r="C3139" i="10"/>
  <c r="E3139" i="10" s="1"/>
  <c r="C3140" i="10"/>
  <c r="E3140" i="10" s="1"/>
  <c r="C3141" i="10"/>
  <c r="E3141" i="10" s="1"/>
  <c r="C3142" i="10"/>
  <c r="E3142" i="10" s="1"/>
  <c r="C3143" i="10"/>
  <c r="E3143" i="10" s="1"/>
  <c r="C3144" i="10"/>
  <c r="E3144" i="10" s="1"/>
  <c r="C3145" i="10"/>
  <c r="E3145" i="10" s="1"/>
  <c r="C3146" i="10"/>
  <c r="E3146" i="10" s="1"/>
  <c r="C3147" i="10"/>
  <c r="E3147" i="10" s="1"/>
  <c r="C3148" i="10"/>
  <c r="E3148" i="10" s="1"/>
  <c r="C3149" i="10"/>
  <c r="E3149" i="10" s="1"/>
  <c r="C3150" i="10"/>
  <c r="E3150" i="10" s="1"/>
  <c r="C3151" i="10"/>
  <c r="E3151" i="10" s="1"/>
  <c r="C3152" i="10"/>
  <c r="E3152" i="10" s="1"/>
  <c r="C3153" i="10"/>
  <c r="E3153" i="10" s="1"/>
  <c r="C3154" i="10"/>
  <c r="E3154" i="10" s="1"/>
  <c r="C3155" i="10"/>
  <c r="E3155" i="10" s="1"/>
  <c r="C3156" i="10"/>
  <c r="E3156" i="10" s="1"/>
  <c r="C3157" i="10"/>
  <c r="E3157" i="10" s="1"/>
  <c r="C3158" i="10"/>
  <c r="E3158" i="10" s="1"/>
  <c r="C3159" i="10"/>
  <c r="E3159" i="10" s="1"/>
  <c r="C3160" i="10"/>
  <c r="E3160" i="10" s="1"/>
  <c r="C3161" i="10"/>
  <c r="E3161" i="10" s="1"/>
  <c r="C3162" i="10"/>
  <c r="E3162" i="10" s="1"/>
  <c r="C3163" i="10"/>
  <c r="E3163" i="10" s="1"/>
  <c r="C3164" i="10"/>
  <c r="E3164" i="10" s="1"/>
  <c r="C3165" i="10"/>
  <c r="E3165" i="10" s="1"/>
  <c r="C3166" i="10"/>
  <c r="E3166" i="10" s="1"/>
  <c r="C3167" i="10"/>
  <c r="E3167" i="10" s="1"/>
  <c r="C3168" i="10"/>
  <c r="E3168" i="10" s="1"/>
  <c r="C3169" i="10"/>
  <c r="E3169" i="10" s="1"/>
  <c r="C3170" i="10"/>
  <c r="E3170" i="10" s="1"/>
  <c r="C3171" i="10"/>
  <c r="E3171" i="10" s="1"/>
  <c r="C3172" i="10"/>
  <c r="E3172" i="10" s="1"/>
  <c r="C3173" i="10"/>
  <c r="E3173" i="10" s="1"/>
  <c r="C3174" i="10"/>
  <c r="E3174" i="10" s="1"/>
  <c r="C3175" i="10"/>
  <c r="E3175" i="10" s="1"/>
  <c r="C3176" i="10"/>
  <c r="E3176" i="10" s="1"/>
  <c r="C3177" i="10"/>
  <c r="E3177" i="10" s="1"/>
  <c r="C3178" i="10"/>
  <c r="E3178" i="10" s="1"/>
  <c r="C3179" i="10"/>
  <c r="E3179" i="10" s="1"/>
  <c r="C3180" i="10"/>
  <c r="E3180" i="10" s="1"/>
  <c r="C3181" i="10"/>
  <c r="E3181" i="10" s="1"/>
  <c r="C3182" i="10"/>
  <c r="E3182" i="10" s="1"/>
  <c r="C3183" i="10"/>
  <c r="E3183" i="10" s="1"/>
  <c r="C3184" i="10"/>
  <c r="E3184" i="10" s="1"/>
  <c r="C3185" i="10"/>
  <c r="E3185" i="10" s="1"/>
  <c r="C3186" i="10"/>
  <c r="E3186" i="10" s="1"/>
  <c r="C3187" i="10"/>
  <c r="E3187" i="10" s="1"/>
  <c r="C3188" i="10"/>
  <c r="E3188" i="10" s="1"/>
  <c r="C3189" i="10"/>
  <c r="E3189" i="10" s="1"/>
  <c r="C3190" i="10"/>
  <c r="E3190" i="10" s="1"/>
  <c r="C3191" i="10"/>
  <c r="E3191" i="10" s="1"/>
  <c r="C3192" i="10"/>
  <c r="E3192" i="10" s="1"/>
  <c r="C3193" i="10"/>
  <c r="E3193" i="10" s="1"/>
  <c r="C3194" i="10"/>
  <c r="E3194" i="10" s="1"/>
  <c r="C3195" i="10"/>
  <c r="E3195" i="10" s="1"/>
  <c r="C3196" i="10"/>
  <c r="E3196" i="10" s="1"/>
  <c r="C3197" i="10"/>
  <c r="E3197" i="10" s="1"/>
  <c r="C3198" i="10"/>
  <c r="E3198" i="10" s="1"/>
  <c r="C3199" i="10"/>
  <c r="E3199" i="10" s="1"/>
  <c r="C3200" i="10"/>
  <c r="E3200" i="10" s="1"/>
  <c r="C3201" i="10"/>
  <c r="E3201" i="10" s="1"/>
  <c r="C3202" i="10"/>
  <c r="E3202" i="10" s="1"/>
  <c r="C3203" i="10"/>
  <c r="E3203" i="10" s="1"/>
  <c r="C3204" i="10"/>
  <c r="E3204" i="10" s="1"/>
  <c r="C3205" i="10"/>
  <c r="E3205" i="10" s="1"/>
  <c r="C3206" i="10"/>
  <c r="E3206" i="10" s="1"/>
  <c r="C3207" i="10"/>
  <c r="E3207" i="10" s="1"/>
  <c r="C3208" i="10"/>
  <c r="E3208" i="10" s="1"/>
  <c r="C3209" i="10"/>
  <c r="E3209" i="10" s="1"/>
  <c r="C3210" i="10"/>
  <c r="E3210" i="10" s="1"/>
  <c r="C3211" i="10"/>
  <c r="E3211" i="10" s="1"/>
  <c r="C3212" i="10"/>
  <c r="E3212" i="10" s="1"/>
  <c r="C3213" i="10"/>
  <c r="E3213" i="10" s="1"/>
  <c r="C3214" i="10"/>
  <c r="E3214" i="10" s="1"/>
  <c r="C3215" i="10"/>
  <c r="E3215" i="10" s="1"/>
  <c r="C3216" i="10"/>
  <c r="E3216" i="10" s="1"/>
  <c r="C3217" i="10"/>
  <c r="E3217" i="10" s="1"/>
  <c r="C3218" i="10"/>
  <c r="E3218" i="10" s="1"/>
  <c r="C3219" i="10"/>
  <c r="E3219" i="10" s="1"/>
  <c r="C3220" i="10"/>
  <c r="E3220" i="10" s="1"/>
  <c r="C3221" i="10"/>
  <c r="E3221" i="10" s="1"/>
  <c r="C3222" i="10"/>
  <c r="E3222" i="10" s="1"/>
  <c r="C3223" i="10"/>
  <c r="E3223" i="10" s="1"/>
  <c r="C3224" i="10"/>
  <c r="E3224" i="10" s="1"/>
  <c r="C3225" i="10"/>
  <c r="E3225" i="10" s="1"/>
  <c r="C3226" i="10"/>
  <c r="E3226" i="10" s="1"/>
  <c r="C3227" i="10"/>
  <c r="E3227" i="10" s="1"/>
  <c r="C3228" i="10"/>
  <c r="E3228" i="10" s="1"/>
  <c r="C3229" i="10"/>
  <c r="E3229" i="10" s="1"/>
  <c r="C3230" i="10"/>
  <c r="E3230" i="10" s="1"/>
  <c r="C3231" i="10"/>
  <c r="E3231" i="10" s="1"/>
  <c r="C3232" i="10"/>
  <c r="E3232" i="10" s="1"/>
  <c r="C3233" i="10"/>
  <c r="E3233" i="10" s="1"/>
  <c r="C3234" i="10"/>
  <c r="E3234" i="10" s="1"/>
  <c r="C3235" i="10"/>
  <c r="E3235" i="10" s="1"/>
  <c r="C3236" i="10"/>
  <c r="E3236" i="10" s="1"/>
  <c r="C3237" i="10"/>
  <c r="E3237" i="10" s="1"/>
  <c r="C3238" i="10"/>
  <c r="E3238" i="10" s="1"/>
  <c r="C3239" i="10"/>
  <c r="E3239" i="10" s="1"/>
  <c r="C3240" i="10"/>
  <c r="E3240" i="10" s="1"/>
  <c r="C3241" i="10"/>
  <c r="E3241" i="10" s="1"/>
  <c r="C3242" i="10"/>
  <c r="E3242" i="10" s="1"/>
  <c r="C3243" i="10"/>
  <c r="E3243" i="10" s="1"/>
  <c r="C3244" i="10"/>
  <c r="E3244" i="10" s="1"/>
  <c r="C3245" i="10"/>
  <c r="E3245" i="10" s="1"/>
  <c r="C3246" i="10"/>
  <c r="E3246" i="10" s="1"/>
  <c r="C3247" i="10"/>
  <c r="E3247" i="10" s="1"/>
  <c r="C3248" i="10"/>
  <c r="E3248" i="10" s="1"/>
  <c r="C3249" i="10"/>
  <c r="E3249" i="10" s="1"/>
  <c r="C3250" i="10"/>
  <c r="E3250" i="10" s="1"/>
  <c r="C3251" i="10"/>
  <c r="E3251" i="10" s="1"/>
  <c r="C3252" i="10"/>
  <c r="E3252" i="10" s="1"/>
  <c r="C3253" i="10"/>
  <c r="E3253" i="10" s="1"/>
  <c r="C3254" i="10"/>
  <c r="E3254" i="10" s="1"/>
  <c r="C3255" i="10"/>
  <c r="E3255" i="10" s="1"/>
  <c r="C3256" i="10"/>
  <c r="E3256" i="10" s="1"/>
  <c r="C3257" i="10"/>
  <c r="E3257" i="10" s="1"/>
  <c r="C3258" i="10"/>
  <c r="E3258" i="10" s="1"/>
  <c r="C3259" i="10"/>
  <c r="E3259" i="10" s="1"/>
  <c r="C3260" i="10"/>
  <c r="E3260" i="10" s="1"/>
  <c r="C3261" i="10"/>
  <c r="E3261" i="10" s="1"/>
  <c r="C3262" i="10"/>
  <c r="E3262" i="10" s="1"/>
  <c r="C3263" i="10"/>
  <c r="E3263" i="10" s="1"/>
  <c r="C3264" i="10"/>
  <c r="E3264" i="10" s="1"/>
  <c r="C3265" i="10"/>
  <c r="E3265" i="10" s="1"/>
  <c r="C3266" i="10"/>
  <c r="E3266" i="10" s="1"/>
  <c r="C3267" i="10"/>
  <c r="E3267" i="10" s="1"/>
  <c r="C3268" i="10"/>
  <c r="E3268" i="10" s="1"/>
  <c r="C3269" i="10"/>
  <c r="E3269" i="10" s="1"/>
  <c r="C3270" i="10"/>
  <c r="E3270" i="10" s="1"/>
  <c r="C3271" i="10"/>
  <c r="E3271" i="10" s="1"/>
  <c r="C3272" i="10"/>
  <c r="E3272" i="10" s="1"/>
  <c r="C3273" i="10"/>
  <c r="E3273" i="10" s="1"/>
  <c r="C3274" i="10"/>
  <c r="E3274" i="10" s="1"/>
  <c r="C3275" i="10"/>
  <c r="E3275" i="10" s="1"/>
  <c r="C3276" i="10"/>
  <c r="E3276" i="10" s="1"/>
  <c r="C3277" i="10"/>
  <c r="E3277" i="10" s="1"/>
  <c r="C3278" i="10"/>
  <c r="E3278" i="10" s="1"/>
  <c r="C3279" i="10"/>
  <c r="E3279" i="10" s="1"/>
  <c r="C3280" i="10"/>
  <c r="E3280" i="10" s="1"/>
  <c r="C3281" i="10"/>
  <c r="E3281" i="10" s="1"/>
  <c r="C3282" i="10"/>
  <c r="E3282" i="10" s="1"/>
  <c r="C3283" i="10"/>
  <c r="E3283" i="10" s="1"/>
  <c r="C3284" i="10"/>
  <c r="E3284" i="10" s="1"/>
  <c r="C3285" i="10"/>
  <c r="E3285" i="10" s="1"/>
  <c r="C3286" i="10"/>
  <c r="E3286" i="10" s="1"/>
  <c r="C3287" i="10"/>
  <c r="E3287" i="10" s="1"/>
  <c r="C3288" i="10"/>
  <c r="E3288" i="10" s="1"/>
  <c r="C3289" i="10"/>
  <c r="E3289" i="10" s="1"/>
  <c r="C3290" i="10"/>
  <c r="E3290" i="10" s="1"/>
  <c r="C3291" i="10"/>
  <c r="E3291" i="10" s="1"/>
  <c r="C3292" i="10"/>
  <c r="E3292" i="10" s="1"/>
  <c r="C3293" i="10"/>
  <c r="E3293" i="10" s="1"/>
  <c r="C3294" i="10"/>
  <c r="E3294" i="10" s="1"/>
  <c r="C3295" i="10"/>
  <c r="E3295" i="10" s="1"/>
  <c r="C3296" i="10"/>
  <c r="E3296" i="10" s="1"/>
  <c r="C3297" i="10"/>
  <c r="E3297" i="10" s="1"/>
  <c r="C3298" i="10"/>
  <c r="E3298" i="10" s="1"/>
  <c r="C3299" i="10"/>
  <c r="E3299" i="10" s="1"/>
  <c r="C3300" i="10"/>
  <c r="E3300" i="10" s="1"/>
  <c r="C3301" i="10"/>
  <c r="E3301" i="10" s="1"/>
  <c r="C3302" i="10"/>
  <c r="E3302" i="10" s="1"/>
  <c r="C3303" i="10"/>
  <c r="E3303" i="10" s="1"/>
  <c r="C3304" i="10"/>
  <c r="E3304" i="10" s="1"/>
  <c r="C3305" i="10"/>
  <c r="E3305" i="10" s="1"/>
  <c r="C3306" i="10"/>
  <c r="E3306" i="10" s="1"/>
  <c r="C3307" i="10"/>
  <c r="E3307" i="10" s="1"/>
  <c r="C3308" i="10"/>
  <c r="E3308" i="10" s="1"/>
  <c r="C3309" i="10"/>
  <c r="E3309" i="10" s="1"/>
  <c r="C3310" i="10"/>
  <c r="E3310" i="10" s="1"/>
  <c r="C3311" i="10"/>
  <c r="E3311" i="10" s="1"/>
  <c r="C3312" i="10"/>
  <c r="E3312" i="10" s="1"/>
  <c r="C3313" i="10"/>
  <c r="E3313" i="10" s="1"/>
  <c r="C3314" i="10"/>
  <c r="E3314" i="10" s="1"/>
  <c r="C3315" i="10"/>
  <c r="E3315" i="10" s="1"/>
  <c r="C3316" i="10"/>
  <c r="E3316" i="10" s="1"/>
  <c r="C3317" i="10"/>
  <c r="E3317" i="10" s="1"/>
  <c r="C3318" i="10"/>
  <c r="E3318" i="10" s="1"/>
  <c r="C3319" i="10"/>
  <c r="E3319" i="10" s="1"/>
  <c r="C3320" i="10"/>
  <c r="E3320" i="10" s="1"/>
  <c r="C3321" i="10"/>
  <c r="E3321" i="10" s="1"/>
  <c r="C3322" i="10"/>
  <c r="E3322" i="10" s="1"/>
  <c r="C3323" i="10"/>
  <c r="E3323" i="10" s="1"/>
  <c r="C3324" i="10"/>
  <c r="E3324" i="10" s="1"/>
  <c r="C3325" i="10"/>
  <c r="E3325" i="10" s="1"/>
  <c r="C3326" i="10"/>
  <c r="E3326" i="10" s="1"/>
  <c r="C3327" i="10"/>
  <c r="E3327" i="10" s="1"/>
  <c r="C3328" i="10"/>
  <c r="E3328" i="10" s="1"/>
  <c r="C3329" i="10"/>
  <c r="E3329" i="10" s="1"/>
  <c r="C3330" i="10"/>
  <c r="E3330" i="10" s="1"/>
  <c r="C3331" i="10"/>
  <c r="E3331" i="10" s="1"/>
  <c r="C3332" i="10"/>
  <c r="E3332" i="10" s="1"/>
  <c r="C3333" i="10"/>
  <c r="E3333" i="10" s="1"/>
  <c r="C3334" i="10"/>
  <c r="E3334" i="10" s="1"/>
  <c r="C3335" i="10"/>
  <c r="E3335" i="10" s="1"/>
  <c r="C3336" i="10"/>
  <c r="E3336" i="10" s="1"/>
  <c r="C3337" i="10"/>
  <c r="E3337" i="10" s="1"/>
  <c r="C3338" i="10"/>
  <c r="E3338" i="10" s="1"/>
  <c r="C3339" i="10"/>
  <c r="E3339" i="10" s="1"/>
  <c r="C3340" i="10"/>
  <c r="E3340" i="10" s="1"/>
  <c r="C3341" i="10"/>
  <c r="E3341" i="10" s="1"/>
  <c r="C3342" i="10"/>
  <c r="E3342" i="10" s="1"/>
  <c r="C3343" i="10"/>
  <c r="E3343" i="10" s="1"/>
  <c r="C3344" i="10"/>
  <c r="E3344" i="10" s="1"/>
  <c r="C3345" i="10"/>
  <c r="E3345" i="10" s="1"/>
  <c r="C3346" i="10"/>
  <c r="E3346" i="10" s="1"/>
  <c r="C3347" i="10"/>
  <c r="E3347" i="10" s="1"/>
  <c r="C3348" i="10"/>
  <c r="E3348" i="10" s="1"/>
  <c r="C3349" i="10"/>
  <c r="E3349" i="10" s="1"/>
  <c r="C3350" i="10"/>
  <c r="E3350" i="10" s="1"/>
  <c r="C3351" i="10"/>
  <c r="E3351" i="10" s="1"/>
  <c r="C3352" i="10"/>
  <c r="E3352" i="10" s="1"/>
  <c r="C3353" i="10"/>
  <c r="E3353" i="10" s="1"/>
  <c r="C3354" i="10"/>
  <c r="E3354" i="10" s="1"/>
  <c r="C3355" i="10"/>
  <c r="E3355" i="10" s="1"/>
  <c r="C3356" i="10"/>
  <c r="E3356" i="10" s="1"/>
  <c r="C3357" i="10"/>
  <c r="E3357" i="10" s="1"/>
  <c r="C3358" i="10"/>
  <c r="E3358" i="10" s="1"/>
  <c r="C3359" i="10"/>
  <c r="E3359" i="10" s="1"/>
  <c r="C3360" i="10"/>
  <c r="E3360" i="10" s="1"/>
  <c r="C3361" i="10"/>
  <c r="E3361" i="10" s="1"/>
  <c r="C3362" i="10"/>
  <c r="E3362" i="10" s="1"/>
  <c r="C3363" i="10"/>
  <c r="E3363" i="10" s="1"/>
  <c r="C3364" i="10"/>
  <c r="E3364" i="10" s="1"/>
  <c r="C3365" i="10"/>
  <c r="E3365" i="10" s="1"/>
  <c r="C3366" i="10"/>
  <c r="E3366" i="10" s="1"/>
  <c r="C3367" i="10"/>
  <c r="E3367" i="10" s="1"/>
  <c r="C3368" i="10"/>
  <c r="E3368" i="10" s="1"/>
  <c r="C3369" i="10"/>
  <c r="E3369" i="10" s="1"/>
  <c r="C3370" i="10"/>
  <c r="E3370" i="10" s="1"/>
  <c r="C3371" i="10"/>
  <c r="E3371" i="10" s="1"/>
  <c r="C3372" i="10"/>
  <c r="E3372" i="10" s="1"/>
  <c r="C3373" i="10"/>
  <c r="E3373" i="10" s="1"/>
  <c r="C3374" i="10"/>
  <c r="E3374" i="10" s="1"/>
  <c r="C3375" i="10"/>
  <c r="E3375" i="10" s="1"/>
  <c r="C3376" i="10"/>
  <c r="E3376" i="10" s="1"/>
  <c r="C3377" i="10"/>
  <c r="E3377" i="10" s="1"/>
  <c r="C3378" i="10"/>
  <c r="E3378" i="10" s="1"/>
  <c r="C3379" i="10"/>
  <c r="E3379" i="10" s="1"/>
  <c r="C3380" i="10"/>
  <c r="E3380" i="10" s="1"/>
  <c r="C3381" i="10"/>
  <c r="E3381" i="10" s="1"/>
  <c r="C3382" i="10"/>
  <c r="E3382" i="10" s="1"/>
  <c r="C3383" i="10"/>
  <c r="E3383" i="10" s="1"/>
  <c r="C3384" i="10"/>
  <c r="E3384" i="10" s="1"/>
  <c r="C3385" i="10"/>
  <c r="E3385" i="10" s="1"/>
  <c r="C3386" i="10"/>
  <c r="E3386" i="10" s="1"/>
  <c r="C3387" i="10"/>
  <c r="E3387" i="10" s="1"/>
  <c r="C3388" i="10"/>
  <c r="E3388" i="10" s="1"/>
  <c r="C3389" i="10"/>
  <c r="E3389" i="10" s="1"/>
  <c r="C3390" i="10"/>
  <c r="E3390" i="10" s="1"/>
  <c r="C3391" i="10"/>
  <c r="E3391" i="10" s="1"/>
  <c r="C3392" i="10"/>
  <c r="E3392" i="10" s="1"/>
  <c r="C3393" i="10"/>
  <c r="E3393" i="10" s="1"/>
  <c r="C3394" i="10"/>
  <c r="E3394" i="10" s="1"/>
  <c r="C3395" i="10"/>
  <c r="E3395" i="10" s="1"/>
  <c r="C3396" i="10"/>
  <c r="E3396" i="10" s="1"/>
  <c r="C3397" i="10"/>
  <c r="E3397" i="10" s="1"/>
  <c r="C3398" i="10"/>
  <c r="E3398" i="10" s="1"/>
  <c r="C3399" i="10"/>
  <c r="E3399" i="10" s="1"/>
  <c r="C3400" i="10"/>
  <c r="E3400" i="10" s="1"/>
  <c r="C3401" i="10"/>
  <c r="E3401" i="10" s="1"/>
  <c r="C3402" i="10"/>
  <c r="E3402" i="10" s="1"/>
  <c r="C3403" i="10"/>
  <c r="E3403" i="10" s="1"/>
  <c r="C3404" i="10"/>
  <c r="E3404" i="10" s="1"/>
  <c r="C3405" i="10"/>
  <c r="E3405" i="10" s="1"/>
  <c r="C3406" i="10"/>
  <c r="E3406" i="10" s="1"/>
  <c r="C3407" i="10"/>
  <c r="E3407" i="10" s="1"/>
  <c r="C3408" i="10"/>
  <c r="E3408" i="10" s="1"/>
  <c r="C3409" i="10"/>
  <c r="E3409" i="10" s="1"/>
  <c r="C3410" i="10"/>
  <c r="E3410" i="10" s="1"/>
  <c r="C3411" i="10"/>
  <c r="E3411" i="10" s="1"/>
  <c r="C3412" i="10"/>
  <c r="E3412" i="10" s="1"/>
  <c r="C3413" i="10"/>
  <c r="E3413" i="10" s="1"/>
  <c r="C3414" i="10"/>
  <c r="E3414" i="10" s="1"/>
  <c r="C3415" i="10"/>
  <c r="E3415" i="10" s="1"/>
  <c r="C3416" i="10"/>
  <c r="E3416" i="10" s="1"/>
  <c r="C3417" i="10"/>
  <c r="E3417" i="10" s="1"/>
  <c r="C3418" i="10"/>
  <c r="E3418" i="10" s="1"/>
  <c r="C3419" i="10"/>
  <c r="E3419" i="10" s="1"/>
  <c r="C3420" i="10"/>
  <c r="E3420" i="10" s="1"/>
  <c r="C3421" i="10"/>
  <c r="E3421" i="10" s="1"/>
  <c r="C3422" i="10"/>
  <c r="E3422" i="10" s="1"/>
  <c r="C3423" i="10"/>
  <c r="E3423" i="10" s="1"/>
  <c r="C3424" i="10"/>
  <c r="E3424" i="10" s="1"/>
  <c r="C3425" i="10"/>
  <c r="E3425" i="10" s="1"/>
  <c r="C3426" i="10"/>
  <c r="E3426" i="10" s="1"/>
  <c r="C3427" i="10"/>
  <c r="E3427" i="10" s="1"/>
  <c r="C3428" i="10"/>
  <c r="E3428" i="10" s="1"/>
  <c r="C3429" i="10"/>
  <c r="E3429" i="10" s="1"/>
  <c r="C3430" i="10"/>
  <c r="E3430" i="10" s="1"/>
  <c r="C3431" i="10"/>
  <c r="E3431" i="10" s="1"/>
  <c r="C3432" i="10"/>
  <c r="E3432" i="10" s="1"/>
  <c r="C3433" i="10"/>
  <c r="E3433" i="10" s="1"/>
  <c r="C3434" i="10"/>
  <c r="E3434" i="10" s="1"/>
  <c r="C3435" i="10"/>
  <c r="E3435" i="10" s="1"/>
  <c r="C3436" i="10"/>
  <c r="E3436" i="10" s="1"/>
  <c r="C3437" i="10"/>
  <c r="E3437" i="10" s="1"/>
  <c r="C3438" i="10"/>
  <c r="E3438" i="10" s="1"/>
  <c r="C3439" i="10"/>
  <c r="E3439" i="10" s="1"/>
  <c r="C3440" i="10"/>
  <c r="E3440" i="10" s="1"/>
  <c r="C3441" i="10"/>
  <c r="E3441" i="10" s="1"/>
  <c r="C3442" i="10"/>
  <c r="E3442" i="10" s="1"/>
  <c r="C3443" i="10"/>
  <c r="E3443" i="10" s="1"/>
  <c r="C3444" i="10"/>
  <c r="E3444" i="10" s="1"/>
  <c r="C3445" i="10"/>
  <c r="E3445" i="10" s="1"/>
  <c r="C3446" i="10"/>
  <c r="E3446" i="10" s="1"/>
  <c r="C3447" i="10"/>
  <c r="E3447" i="10" s="1"/>
  <c r="C3448" i="10"/>
  <c r="E3448" i="10" s="1"/>
  <c r="C3449" i="10"/>
  <c r="E3449" i="10" s="1"/>
  <c r="C3450" i="10"/>
  <c r="E3450" i="10" s="1"/>
  <c r="C3451" i="10"/>
  <c r="E3451" i="10" s="1"/>
  <c r="C3452" i="10"/>
  <c r="E3452" i="10" s="1"/>
  <c r="C3453" i="10"/>
  <c r="E3453" i="10" s="1"/>
  <c r="C3454" i="10"/>
  <c r="E3454" i="10" s="1"/>
  <c r="C3455" i="10"/>
  <c r="E3455" i="10" s="1"/>
  <c r="C3456" i="10"/>
  <c r="E3456" i="10" s="1"/>
  <c r="C3457" i="10"/>
  <c r="E3457" i="10" s="1"/>
  <c r="C3458" i="10"/>
  <c r="E3458" i="10" s="1"/>
  <c r="C3459" i="10"/>
  <c r="E3459" i="10" s="1"/>
  <c r="C3460" i="10"/>
  <c r="E3460" i="10" s="1"/>
  <c r="C3461" i="10"/>
  <c r="E3461" i="10" s="1"/>
  <c r="C3462" i="10"/>
  <c r="E3462" i="10" s="1"/>
  <c r="C3463" i="10"/>
  <c r="E3463" i="10" s="1"/>
  <c r="C3464" i="10"/>
  <c r="E3464" i="10" s="1"/>
  <c r="C3465" i="10"/>
  <c r="E3465" i="10" s="1"/>
  <c r="C3466" i="10"/>
  <c r="E3466" i="10" s="1"/>
  <c r="C3467" i="10"/>
  <c r="E3467" i="10" s="1"/>
  <c r="C3468" i="10"/>
  <c r="E3468" i="10" s="1"/>
  <c r="C3469" i="10"/>
  <c r="E3469" i="10" s="1"/>
  <c r="C3470" i="10"/>
  <c r="E3470" i="10" s="1"/>
  <c r="C3471" i="10"/>
  <c r="E3471" i="10" s="1"/>
  <c r="C3472" i="10"/>
  <c r="E3472" i="10" s="1"/>
  <c r="C3473" i="10"/>
  <c r="E3473" i="10" s="1"/>
  <c r="C3474" i="10"/>
  <c r="E3474" i="10" s="1"/>
  <c r="C3475" i="10"/>
  <c r="E3475" i="10" s="1"/>
  <c r="C3476" i="10"/>
  <c r="E3476" i="10" s="1"/>
  <c r="C3477" i="10"/>
  <c r="E3477" i="10" s="1"/>
  <c r="C3478" i="10"/>
  <c r="E3478" i="10" s="1"/>
  <c r="C3479" i="10"/>
  <c r="E3479" i="10" s="1"/>
  <c r="C3480" i="10"/>
  <c r="E3480" i="10" s="1"/>
  <c r="C3481" i="10"/>
  <c r="E3481" i="10" s="1"/>
  <c r="C3482" i="10"/>
  <c r="E3482" i="10" s="1"/>
  <c r="C3483" i="10"/>
  <c r="E3483" i="10" s="1"/>
  <c r="C3484" i="10"/>
  <c r="E3484" i="10" s="1"/>
  <c r="C3485" i="10"/>
  <c r="E3485" i="10" s="1"/>
  <c r="C3486" i="10"/>
  <c r="E3486" i="10" s="1"/>
  <c r="C3487" i="10"/>
  <c r="E3487" i="10" s="1"/>
  <c r="C3488" i="10"/>
  <c r="E3488" i="10" s="1"/>
  <c r="C3489" i="10"/>
  <c r="E3489" i="10" s="1"/>
  <c r="C3490" i="10"/>
  <c r="E3490" i="10" s="1"/>
  <c r="C3491" i="10"/>
  <c r="E3491" i="10" s="1"/>
  <c r="C3492" i="10"/>
  <c r="E3492" i="10" s="1"/>
  <c r="C3493" i="10"/>
  <c r="E3493" i="10" s="1"/>
  <c r="C3494" i="10"/>
  <c r="E3494" i="10" s="1"/>
  <c r="C3495" i="10"/>
  <c r="E3495" i="10" s="1"/>
  <c r="C3496" i="10"/>
  <c r="E3496" i="10" s="1"/>
  <c r="C3497" i="10"/>
  <c r="E3497" i="10" s="1"/>
  <c r="C3498" i="10"/>
  <c r="E3498" i="10" s="1"/>
  <c r="C3499" i="10"/>
  <c r="E3499" i="10" s="1"/>
  <c r="C3500" i="10"/>
  <c r="E3500" i="10" s="1"/>
  <c r="C3501" i="10"/>
  <c r="E3501" i="10" s="1"/>
  <c r="C3502" i="10"/>
  <c r="E3502" i="10" s="1"/>
  <c r="C3503" i="10"/>
  <c r="E3503" i="10" s="1"/>
  <c r="C3504" i="10"/>
  <c r="E3504" i="10" s="1"/>
  <c r="C3505" i="10"/>
  <c r="E3505" i="10" s="1"/>
  <c r="C3506" i="10"/>
  <c r="E3506" i="10" s="1"/>
  <c r="C3507" i="10"/>
  <c r="E3507" i="10" s="1"/>
  <c r="C3508" i="10"/>
  <c r="E3508" i="10" s="1"/>
  <c r="C3509" i="10"/>
  <c r="E3509" i="10" s="1"/>
  <c r="C3510" i="10"/>
  <c r="E3510" i="10" s="1"/>
  <c r="C3511" i="10"/>
  <c r="E3511" i="10" s="1"/>
  <c r="C3512" i="10"/>
  <c r="E3512" i="10" s="1"/>
  <c r="C3513" i="10"/>
  <c r="E3513" i="10" s="1"/>
  <c r="C3514" i="10"/>
  <c r="E3514" i="10" s="1"/>
  <c r="C3515" i="10"/>
  <c r="E3515" i="10" s="1"/>
  <c r="C3516" i="10"/>
  <c r="E3516" i="10" s="1"/>
  <c r="C3517" i="10"/>
  <c r="E3517" i="10" s="1"/>
  <c r="C3518" i="10"/>
  <c r="E3518" i="10" s="1"/>
  <c r="C3519" i="10"/>
  <c r="E3519" i="10" s="1"/>
  <c r="C3520" i="10"/>
  <c r="E3520" i="10" s="1"/>
  <c r="C3521" i="10"/>
  <c r="E3521" i="10" s="1"/>
  <c r="C3522" i="10"/>
  <c r="E3522" i="10" s="1"/>
  <c r="C3523" i="10"/>
  <c r="E3523" i="10" s="1"/>
  <c r="C3524" i="10"/>
  <c r="E3524" i="10" s="1"/>
  <c r="C3525" i="10"/>
  <c r="E3525" i="10" s="1"/>
  <c r="C3526" i="10"/>
  <c r="E3526" i="10" s="1"/>
  <c r="C3527" i="10"/>
  <c r="E3527" i="10" s="1"/>
  <c r="C3528" i="10"/>
  <c r="E3528" i="10" s="1"/>
  <c r="C3529" i="10"/>
  <c r="E3529" i="10" s="1"/>
  <c r="C3530" i="10"/>
  <c r="E3530" i="10" s="1"/>
  <c r="C3531" i="10"/>
  <c r="E3531" i="10" s="1"/>
  <c r="C3532" i="10"/>
  <c r="E3532" i="10" s="1"/>
  <c r="C3533" i="10"/>
  <c r="E3533" i="10" s="1"/>
  <c r="C3534" i="10"/>
  <c r="E3534" i="10" s="1"/>
  <c r="C3535" i="10"/>
  <c r="E3535" i="10" s="1"/>
  <c r="C3536" i="10"/>
  <c r="E3536" i="10" s="1"/>
  <c r="C3537" i="10"/>
  <c r="E3537" i="10" s="1"/>
  <c r="C3538" i="10"/>
  <c r="E3538" i="10" s="1"/>
  <c r="C3539" i="10"/>
  <c r="E3539" i="10" s="1"/>
  <c r="C3540" i="10"/>
  <c r="E3540" i="10" s="1"/>
  <c r="C3541" i="10"/>
  <c r="E3541" i="10" s="1"/>
  <c r="C3542" i="10"/>
  <c r="E3542" i="10" s="1"/>
  <c r="C3543" i="10"/>
  <c r="E3543" i="10" s="1"/>
  <c r="C3544" i="10"/>
  <c r="E3544" i="10" s="1"/>
  <c r="C3545" i="10"/>
  <c r="E3545" i="10" s="1"/>
  <c r="C3546" i="10"/>
  <c r="E3546" i="10" s="1"/>
  <c r="C3547" i="10"/>
  <c r="E3547" i="10" s="1"/>
  <c r="C3548" i="10"/>
  <c r="E3548" i="10" s="1"/>
  <c r="C3549" i="10"/>
  <c r="E3549" i="10" s="1"/>
  <c r="C3550" i="10"/>
  <c r="E3550" i="10" s="1"/>
  <c r="C3551" i="10"/>
  <c r="E3551" i="10" s="1"/>
  <c r="C3552" i="10"/>
  <c r="E3552" i="10" s="1"/>
  <c r="C3553" i="10"/>
  <c r="E3553" i="10" s="1"/>
  <c r="C3554" i="10"/>
  <c r="E3554" i="10" s="1"/>
  <c r="C3555" i="10"/>
  <c r="E3555" i="10" s="1"/>
  <c r="C3556" i="10"/>
  <c r="E3556" i="10" s="1"/>
  <c r="C3557" i="10"/>
  <c r="E3557" i="10" s="1"/>
  <c r="C3558" i="10"/>
  <c r="E3558" i="10" s="1"/>
  <c r="C3559" i="10"/>
  <c r="E3559" i="10" s="1"/>
  <c r="C3560" i="10"/>
  <c r="E3560" i="10" s="1"/>
  <c r="C3561" i="10"/>
  <c r="E3561" i="10" s="1"/>
  <c r="C3562" i="10"/>
  <c r="E3562" i="10" s="1"/>
  <c r="C3563" i="10"/>
  <c r="E3563" i="10" s="1"/>
  <c r="C3564" i="10"/>
  <c r="E3564" i="10" s="1"/>
  <c r="C3565" i="10"/>
  <c r="E3565" i="10" s="1"/>
  <c r="C3566" i="10"/>
  <c r="E3566" i="10" s="1"/>
  <c r="C3567" i="10"/>
  <c r="E3567" i="10" s="1"/>
  <c r="C3568" i="10"/>
  <c r="E3568" i="10" s="1"/>
  <c r="C3569" i="10"/>
  <c r="E3569" i="10" s="1"/>
  <c r="C3570" i="10"/>
  <c r="E3570" i="10" s="1"/>
  <c r="C3571" i="10"/>
  <c r="E3571" i="10" s="1"/>
  <c r="C3572" i="10"/>
  <c r="E3572" i="10" s="1"/>
  <c r="C3573" i="10"/>
  <c r="E3573" i="10" s="1"/>
  <c r="C3574" i="10"/>
  <c r="E3574" i="10" s="1"/>
  <c r="C3575" i="10"/>
  <c r="E3575" i="10" s="1"/>
  <c r="C3576" i="10"/>
  <c r="E3576" i="10" s="1"/>
  <c r="C3577" i="10"/>
  <c r="E3577" i="10" s="1"/>
  <c r="C3578" i="10"/>
  <c r="E3578" i="10" s="1"/>
  <c r="C3579" i="10"/>
  <c r="E3579" i="10" s="1"/>
  <c r="C3580" i="10"/>
  <c r="E3580" i="10" s="1"/>
  <c r="C3581" i="10"/>
  <c r="E3581" i="10" s="1"/>
  <c r="C3582" i="10"/>
  <c r="E3582" i="10" s="1"/>
  <c r="C3583" i="10"/>
  <c r="E3583" i="10" s="1"/>
  <c r="C3584" i="10"/>
  <c r="E3584" i="10" s="1"/>
  <c r="C3585" i="10"/>
  <c r="E3585" i="10" s="1"/>
  <c r="C3586" i="10"/>
  <c r="E3586" i="10" s="1"/>
  <c r="C3587" i="10"/>
  <c r="E3587" i="10" s="1"/>
  <c r="C3588" i="10"/>
  <c r="E3588" i="10" s="1"/>
  <c r="C3589" i="10"/>
  <c r="E3589" i="10" s="1"/>
  <c r="C3590" i="10"/>
  <c r="E3590" i="10" s="1"/>
  <c r="C3591" i="10"/>
  <c r="E3591" i="10" s="1"/>
  <c r="C3592" i="10"/>
  <c r="E3592" i="10" s="1"/>
  <c r="C3593" i="10"/>
  <c r="E3593" i="10" s="1"/>
  <c r="C3594" i="10"/>
  <c r="E3594" i="10" s="1"/>
  <c r="C3595" i="10"/>
  <c r="E3595" i="10" s="1"/>
  <c r="C3596" i="10"/>
  <c r="E3596" i="10" s="1"/>
  <c r="C3597" i="10"/>
  <c r="E3597" i="10" s="1"/>
  <c r="C3598" i="10"/>
  <c r="E3598" i="10" s="1"/>
  <c r="C3599" i="10"/>
  <c r="E3599" i="10" s="1"/>
  <c r="C3600" i="10"/>
  <c r="E3600" i="10" s="1"/>
  <c r="C3601" i="10"/>
  <c r="E3601" i="10" s="1"/>
  <c r="C3602" i="10"/>
  <c r="E3602" i="10" s="1"/>
  <c r="C3603" i="10"/>
  <c r="E3603" i="10" s="1"/>
  <c r="C3604" i="10"/>
  <c r="E3604" i="10" s="1"/>
  <c r="C3605" i="10"/>
  <c r="E3605" i="10" s="1"/>
  <c r="C3606" i="10"/>
  <c r="E3606" i="10" s="1"/>
  <c r="C3607" i="10"/>
  <c r="E3607" i="10" s="1"/>
  <c r="C3608" i="10"/>
  <c r="E3608" i="10" s="1"/>
  <c r="C3609" i="10"/>
  <c r="E3609" i="10" s="1"/>
  <c r="C3610" i="10"/>
  <c r="E3610" i="10" s="1"/>
  <c r="C3611" i="10"/>
  <c r="E3611" i="10" s="1"/>
  <c r="C3612" i="10"/>
  <c r="E3612" i="10" s="1"/>
  <c r="C3613" i="10"/>
  <c r="E3613" i="10" s="1"/>
  <c r="C3614" i="10"/>
  <c r="E3614" i="10" s="1"/>
  <c r="C3615" i="10"/>
  <c r="E3615" i="10" s="1"/>
  <c r="C3616" i="10"/>
  <c r="E3616" i="10" s="1"/>
  <c r="C3617" i="10"/>
  <c r="E3617" i="10" s="1"/>
  <c r="C3618" i="10"/>
  <c r="E3618" i="10" s="1"/>
  <c r="C3619" i="10"/>
  <c r="E3619" i="10" s="1"/>
  <c r="C3620" i="10"/>
  <c r="E3620" i="10" s="1"/>
  <c r="C3621" i="10"/>
  <c r="E3621" i="10" s="1"/>
  <c r="C3622" i="10"/>
  <c r="E3622" i="10" s="1"/>
  <c r="C3623" i="10"/>
  <c r="E3623" i="10" s="1"/>
  <c r="C3624" i="10"/>
  <c r="E3624" i="10" s="1"/>
  <c r="C3625" i="10"/>
  <c r="E3625" i="10" s="1"/>
  <c r="C3626" i="10"/>
  <c r="E3626" i="10" s="1"/>
  <c r="C3627" i="10"/>
  <c r="E3627" i="10" s="1"/>
  <c r="C3628" i="10"/>
  <c r="E3628" i="10" s="1"/>
  <c r="C3629" i="10"/>
  <c r="E3629" i="10" s="1"/>
  <c r="C3630" i="10"/>
  <c r="E3630" i="10" s="1"/>
  <c r="C3631" i="10"/>
  <c r="E3631" i="10" s="1"/>
  <c r="C3632" i="10"/>
  <c r="E3632" i="10" s="1"/>
  <c r="C3633" i="10"/>
  <c r="E3633" i="10" s="1"/>
  <c r="C3634" i="10"/>
  <c r="E3634" i="10" s="1"/>
  <c r="C3635" i="10"/>
  <c r="E3635" i="10" s="1"/>
  <c r="C3636" i="10"/>
  <c r="E3636" i="10" s="1"/>
  <c r="C3637" i="10"/>
  <c r="E3637" i="10" s="1"/>
  <c r="C3638" i="10"/>
  <c r="E3638" i="10" s="1"/>
  <c r="C3639" i="10"/>
  <c r="E3639" i="10" s="1"/>
  <c r="C3640" i="10"/>
  <c r="E3640" i="10" s="1"/>
  <c r="C3641" i="10"/>
  <c r="E3641" i="10" s="1"/>
  <c r="C3642" i="10"/>
  <c r="E3642" i="10" s="1"/>
  <c r="C3643" i="10"/>
  <c r="E3643" i="10" s="1"/>
  <c r="C3644" i="10"/>
  <c r="E3644" i="10" s="1"/>
  <c r="C3645" i="10"/>
  <c r="E3645" i="10" s="1"/>
  <c r="C3646" i="10"/>
  <c r="E3646" i="10" s="1"/>
  <c r="C3647" i="10"/>
  <c r="E3647" i="10" s="1"/>
  <c r="C3648" i="10"/>
  <c r="E3648" i="10" s="1"/>
  <c r="C3649" i="10"/>
  <c r="E3649" i="10" s="1"/>
  <c r="C3650" i="10"/>
  <c r="E3650" i="10" s="1"/>
  <c r="C3651" i="10"/>
  <c r="E3651" i="10" s="1"/>
  <c r="C3652" i="10"/>
  <c r="E3652" i="10" s="1"/>
  <c r="C3653" i="10"/>
  <c r="E3653" i="10" s="1"/>
  <c r="C3654" i="10"/>
  <c r="E3654" i="10" s="1"/>
  <c r="C3655" i="10"/>
  <c r="E3655" i="10" s="1"/>
  <c r="C3656" i="10"/>
  <c r="E3656" i="10" s="1"/>
  <c r="C3657" i="10"/>
  <c r="E3657" i="10" s="1"/>
  <c r="C3658" i="10"/>
  <c r="E3658" i="10" s="1"/>
  <c r="C3659" i="10"/>
  <c r="E3659" i="10" s="1"/>
  <c r="C3660" i="10"/>
  <c r="E3660" i="10" s="1"/>
  <c r="C3661" i="10"/>
  <c r="E3661" i="10" s="1"/>
  <c r="C3662" i="10"/>
  <c r="E3662" i="10" s="1"/>
  <c r="C3663" i="10"/>
  <c r="E3663" i="10" s="1"/>
  <c r="C3664" i="10"/>
  <c r="E3664" i="10" s="1"/>
  <c r="C3665" i="10"/>
  <c r="E3665" i="10" s="1"/>
  <c r="C3666" i="10"/>
  <c r="E3666" i="10" s="1"/>
  <c r="C3667" i="10"/>
  <c r="E3667" i="10" s="1"/>
  <c r="C3668" i="10"/>
  <c r="E3668" i="10" s="1"/>
  <c r="C3669" i="10"/>
  <c r="E3669" i="10" s="1"/>
  <c r="C3670" i="10"/>
  <c r="E3670" i="10" s="1"/>
  <c r="C3671" i="10"/>
  <c r="E3671" i="10" s="1"/>
  <c r="C3672" i="10"/>
  <c r="E3672" i="10" s="1"/>
  <c r="C3673" i="10"/>
  <c r="E3673" i="10" s="1"/>
  <c r="C3674" i="10"/>
  <c r="E3674" i="10" s="1"/>
  <c r="C3675" i="10"/>
  <c r="E3675" i="10" s="1"/>
  <c r="C3676" i="10"/>
  <c r="E3676" i="10" s="1"/>
  <c r="C3677" i="10"/>
  <c r="E3677" i="10" s="1"/>
  <c r="C3678" i="10"/>
  <c r="E3678" i="10" s="1"/>
  <c r="C3679" i="10"/>
  <c r="E3679" i="10" s="1"/>
  <c r="C3680" i="10"/>
  <c r="E3680" i="10" s="1"/>
  <c r="C3681" i="10"/>
  <c r="E3681" i="10" s="1"/>
  <c r="C3682" i="10"/>
  <c r="E3682" i="10" s="1"/>
  <c r="C3683" i="10"/>
  <c r="E3683" i="10" s="1"/>
  <c r="C3684" i="10"/>
  <c r="E3684" i="10" s="1"/>
  <c r="C3685" i="10"/>
  <c r="E3685" i="10" s="1"/>
  <c r="C3686" i="10"/>
  <c r="E3686" i="10" s="1"/>
  <c r="C3687" i="10"/>
  <c r="E3687" i="10" s="1"/>
  <c r="C3688" i="10"/>
  <c r="E3688" i="10" s="1"/>
  <c r="C3689" i="10"/>
  <c r="E3689" i="10" s="1"/>
  <c r="C3690" i="10"/>
  <c r="E3690" i="10" s="1"/>
  <c r="C3691" i="10"/>
  <c r="E3691" i="10" s="1"/>
  <c r="C3692" i="10"/>
  <c r="E3692" i="10" s="1"/>
  <c r="C3693" i="10"/>
  <c r="E3693" i="10" s="1"/>
  <c r="C3694" i="10"/>
  <c r="E3694" i="10" s="1"/>
  <c r="C3695" i="10"/>
  <c r="E3695" i="10" s="1"/>
  <c r="C3696" i="10"/>
  <c r="E3696" i="10" s="1"/>
  <c r="C3697" i="10"/>
  <c r="E3697" i="10" s="1"/>
  <c r="C3698" i="10"/>
  <c r="E3698" i="10" s="1"/>
  <c r="C3699" i="10"/>
  <c r="E3699" i="10" s="1"/>
  <c r="C3700" i="10"/>
  <c r="E3700" i="10" s="1"/>
  <c r="C3701" i="10"/>
  <c r="E3701" i="10" s="1"/>
  <c r="C3702" i="10"/>
  <c r="E3702" i="10" s="1"/>
  <c r="C3703" i="10"/>
  <c r="E3703" i="10" s="1"/>
  <c r="C3704" i="10"/>
  <c r="E3704" i="10" s="1"/>
  <c r="C3705" i="10"/>
  <c r="E3705" i="10" s="1"/>
  <c r="C3706" i="10"/>
  <c r="E3706" i="10" s="1"/>
  <c r="C3707" i="10"/>
  <c r="E3707" i="10" s="1"/>
  <c r="C3708" i="10"/>
  <c r="E3708" i="10" s="1"/>
  <c r="C3709" i="10"/>
  <c r="E3709" i="10" s="1"/>
  <c r="C3710" i="10"/>
  <c r="E3710" i="10" s="1"/>
  <c r="C3711" i="10"/>
  <c r="E3711" i="10" s="1"/>
  <c r="C3712" i="10"/>
  <c r="E3712" i="10" s="1"/>
  <c r="C3713" i="10"/>
  <c r="E3713" i="10" s="1"/>
  <c r="C3714" i="10"/>
  <c r="E3714" i="10" s="1"/>
  <c r="C3715" i="10"/>
  <c r="E3715" i="10" s="1"/>
  <c r="C3716" i="10"/>
  <c r="E3716" i="10" s="1"/>
  <c r="C3717" i="10"/>
  <c r="E3717" i="10" s="1"/>
  <c r="C3718" i="10"/>
  <c r="E3718" i="10" s="1"/>
  <c r="C3719" i="10"/>
  <c r="E3719" i="10" s="1"/>
  <c r="C3720" i="10"/>
  <c r="E3720" i="10" s="1"/>
  <c r="C3721" i="10"/>
  <c r="E3721" i="10" s="1"/>
  <c r="C3722" i="10"/>
  <c r="E3722" i="10" s="1"/>
  <c r="C3723" i="10"/>
  <c r="E3723" i="10" s="1"/>
  <c r="C3724" i="10"/>
  <c r="E3724" i="10" s="1"/>
  <c r="C3725" i="10"/>
  <c r="E3725" i="10" s="1"/>
  <c r="C3726" i="10"/>
  <c r="E3726" i="10" s="1"/>
  <c r="C3727" i="10"/>
  <c r="E3727" i="10" s="1"/>
  <c r="C3728" i="10"/>
  <c r="E3728" i="10" s="1"/>
  <c r="C3729" i="10"/>
  <c r="E3729" i="10" s="1"/>
  <c r="C3730" i="10"/>
  <c r="E3730" i="10" s="1"/>
  <c r="C3731" i="10"/>
  <c r="E3731" i="10" s="1"/>
  <c r="C3732" i="10"/>
  <c r="E3732" i="10" s="1"/>
  <c r="C3733" i="10"/>
  <c r="E3733" i="10" s="1"/>
  <c r="C3734" i="10"/>
  <c r="E3734" i="10" s="1"/>
  <c r="C3735" i="10"/>
  <c r="E3735" i="10" s="1"/>
  <c r="C3736" i="10"/>
  <c r="E3736" i="10" s="1"/>
  <c r="C3737" i="10"/>
  <c r="E3737" i="10" s="1"/>
  <c r="C3738" i="10"/>
  <c r="E3738" i="10" s="1"/>
  <c r="C3739" i="10"/>
  <c r="E3739" i="10" s="1"/>
  <c r="C3740" i="10"/>
  <c r="E3740" i="10" s="1"/>
  <c r="C3741" i="10"/>
  <c r="E3741" i="10" s="1"/>
  <c r="C3742" i="10"/>
  <c r="E3742" i="10" s="1"/>
  <c r="C3743" i="10"/>
  <c r="E3743" i="10" s="1"/>
  <c r="C3744" i="10"/>
  <c r="E3744" i="10" s="1"/>
  <c r="C3745" i="10"/>
  <c r="E3745" i="10" s="1"/>
  <c r="C3746" i="10"/>
  <c r="E3746" i="10" s="1"/>
  <c r="C3747" i="10"/>
  <c r="E3747" i="10" s="1"/>
  <c r="C3748" i="10"/>
  <c r="E3748" i="10" s="1"/>
  <c r="C3749" i="10"/>
  <c r="E3749" i="10" s="1"/>
  <c r="C3750" i="10"/>
  <c r="E3750" i="10" s="1"/>
  <c r="C3751" i="10"/>
  <c r="E3751" i="10" s="1"/>
  <c r="C3752" i="10"/>
  <c r="E3752" i="10" s="1"/>
  <c r="C3753" i="10"/>
  <c r="E3753" i="10" s="1"/>
  <c r="C3754" i="10"/>
  <c r="E3754" i="10" s="1"/>
  <c r="C3755" i="10"/>
  <c r="E3755" i="10" s="1"/>
  <c r="C3756" i="10"/>
  <c r="E3756" i="10" s="1"/>
  <c r="C3757" i="10"/>
  <c r="E3757" i="10" s="1"/>
  <c r="C3758" i="10"/>
  <c r="E3758" i="10" s="1"/>
  <c r="C3759" i="10"/>
  <c r="E3759" i="10" s="1"/>
  <c r="C3760" i="10"/>
  <c r="E3760" i="10" s="1"/>
  <c r="C3761" i="10"/>
  <c r="E3761" i="10" s="1"/>
  <c r="C3762" i="10"/>
  <c r="E3762" i="10" s="1"/>
  <c r="C3763" i="10"/>
  <c r="E3763" i="10" s="1"/>
  <c r="C3764" i="10"/>
  <c r="E3764" i="10" s="1"/>
  <c r="C3765" i="10"/>
  <c r="E3765" i="10" s="1"/>
  <c r="C3766" i="10"/>
  <c r="E3766" i="10" s="1"/>
  <c r="C3767" i="10"/>
  <c r="E3767" i="10" s="1"/>
  <c r="C3768" i="10"/>
  <c r="E3768" i="10" s="1"/>
  <c r="C3769" i="10"/>
  <c r="E3769" i="10" s="1"/>
  <c r="C3770" i="10"/>
  <c r="E3770" i="10" s="1"/>
  <c r="C3771" i="10"/>
  <c r="E3771" i="10" s="1"/>
  <c r="C3772" i="10"/>
  <c r="E3772" i="10" s="1"/>
  <c r="C3773" i="10"/>
  <c r="E3773" i="10" s="1"/>
  <c r="C3774" i="10"/>
  <c r="E3774" i="10" s="1"/>
  <c r="C3775" i="10"/>
  <c r="E3775" i="10" s="1"/>
  <c r="C3776" i="10"/>
  <c r="E3776" i="10" s="1"/>
  <c r="C3777" i="10"/>
  <c r="E3777" i="10" s="1"/>
  <c r="C3778" i="10"/>
  <c r="E3778" i="10" s="1"/>
  <c r="C3779" i="10"/>
  <c r="E3779" i="10" s="1"/>
  <c r="C3780" i="10"/>
  <c r="E3780" i="10" s="1"/>
  <c r="C3781" i="10"/>
  <c r="E3781" i="10" s="1"/>
  <c r="C3782" i="10"/>
  <c r="E3782" i="10" s="1"/>
  <c r="C3783" i="10"/>
  <c r="E3783" i="10" s="1"/>
  <c r="C3784" i="10"/>
  <c r="E3784" i="10" s="1"/>
  <c r="C3785" i="10"/>
  <c r="E3785" i="10" s="1"/>
  <c r="C3786" i="10"/>
  <c r="E3786" i="10" s="1"/>
  <c r="C3787" i="10"/>
  <c r="E3787" i="10" s="1"/>
  <c r="C3788" i="10"/>
  <c r="E3788" i="10" s="1"/>
  <c r="C3789" i="10"/>
  <c r="E3789" i="10" s="1"/>
  <c r="C3790" i="10"/>
  <c r="E3790" i="10" s="1"/>
  <c r="C3791" i="10"/>
  <c r="E3791" i="10" s="1"/>
  <c r="C3792" i="10"/>
  <c r="E3792" i="10" s="1"/>
  <c r="C3793" i="10"/>
  <c r="E3793" i="10" s="1"/>
  <c r="C3794" i="10"/>
  <c r="E3794" i="10" s="1"/>
  <c r="C3795" i="10"/>
  <c r="E3795" i="10" s="1"/>
  <c r="C3796" i="10"/>
  <c r="E3796" i="10" s="1"/>
  <c r="C3797" i="10"/>
  <c r="E3797" i="10" s="1"/>
  <c r="C3798" i="10"/>
  <c r="E3798" i="10" s="1"/>
  <c r="C3799" i="10"/>
  <c r="E3799" i="10" s="1"/>
  <c r="C3800" i="10"/>
  <c r="E3800" i="10" s="1"/>
  <c r="C3801" i="10"/>
  <c r="E3801" i="10" s="1"/>
  <c r="C3802" i="10"/>
  <c r="E3802" i="10" s="1"/>
  <c r="C3803" i="10"/>
  <c r="E3803" i="10" s="1"/>
  <c r="C3804" i="10"/>
  <c r="E3804" i="10" s="1"/>
  <c r="C3805" i="10"/>
  <c r="E3805" i="10" s="1"/>
  <c r="C3806" i="10"/>
  <c r="E3806" i="10" s="1"/>
  <c r="C3807" i="10"/>
  <c r="E3807" i="10" s="1"/>
  <c r="C3808" i="10"/>
  <c r="E3808" i="10" s="1"/>
  <c r="C3809" i="10"/>
  <c r="E3809" i="10" s="1"/>
  <c r="C3810" i="10"/>
  <c r="E3810" i="10" s="1"/>
  <c r="C3811" i="10"/>
  <c r="E3811" i="10" s="1"/>
  <c r="C3812" i="10"/>
  <c r="E3812" i="10" s="1"/>
  <c r="C3813" i="10"/>
  <c r="E3813" i="10" s="1"/>
  <c r="C3814" i="10"/>
  <c r="E3814" i="10" s="1"/>
  <c r="C3815" i="10"/>
  <c r="E3815" i="10" s="1"/>
  <c r="C3816" i="10"/>
  <c r="E3816" i="10" s="1"/>
  <c r="C3817" i="10"/>
  <c r="E3817" i="10" s="1"/>
  <c r="C3818" i="10"/>
  <c r="E3818" i="10" s="1"/>
  <c r="C3819" i="10"/>
  <c r="E3819" i="10" s="1"/>
  <c r="C3820" i="10"/>
  <c r="E3820" i="10" s="1"/>
  <c r="C3821" i="10"/>
  <c r="E3821" i="10" s="1"/>
  <c r="C3822" i="10"/>
  <c r="E3822" i="10" s="1"/>
  <c r="C3823" i="10"/>
  <c r="E3823" i="10" s="1"/>
  <c r="C3824" i="10"/>
  <c r="E3824" i="10" s="1"/>
  <c r="C3825" i="10"/>
  <c r="E3825" i="10" s="1"/>
  <c r="C3826" i="10"/>
  <c r="E3826" i="10" s="1"/>
  <c r="C3827" i="10"/>
  <c r="E3827" i="10" s="1"/>
  <c r="C3828" i="10"/>
  <c r="E3828" i="10" s="1"/>
  <c r="C3829" i="10"/>
  <c r="E3829" i="10" s="1"/>
  <c r="C3830" i="10"/>
  <c r="E3830" i="10" s="1"/>
  <c r="C3831" i="10"/>
  <c r="E3831" i="10" s="1"/>
  <c r="C3832" i="10"/>
  <c r="E3832" i="10" s="1"/>
  <c r="C3833" i="10"/>
  <c r="E3833" i="10" s="1"/>
  <c r="C3834" i="10"/>
  <c r="E3834" i="10" s="1"/>
  <c r="C3835" i="10"/>
  <c r="E3835" i="10" s="1"/>
  <c r="C3836" i="10"/>
  <c r="E3836" i="10" s="1"/>
  <c r="C3837" i="10"/>
  <c r="E3837" i="10" s="1"/>
  <c r="C3838" i="10"/>
  <c r="E3838" i="10" s="1"/>
  <c r="C3839" i="10"/>
  <c r="E3839" i="10" s="1"/>
  <c r="C3840" i="10"/>
  <c r="E3840" i="10" s="1"/>
  <c r="C3841" i="10"/>
  <c r="E3841" i="10" s="1"/>
  <c r="C3842" i="10"/>
  <c r="E3842" i="10" s="1"/>
  <c r="C3843" i="10"/>
  <c r="E3843" i="10" s="1"/>
  <c r="C3844" i="10"/>
  <c r="E3844" i="10" s="1"/>
  <c r="C3845" i="10"/>
  <c r="E3845" i="10" s="1"/>
  <c r="C3846" i="10"/>
  <c r="E3846" i="10" s="1"/>
  <c r="C3847" i="10"/>
  <c r="E3847" i="10" s="1"/>
  <c r="C3848" i="10"/>
  <c r="E3848" i="10" s="1"/>
  <c r="C3849" i="10"/>
  <c r="E3849" i="10" s="1"/>
  <c r="C3850" i="10"/>
  <c r="E3850" i="10" s="1"/>
  <c r="C3851" i="10"/>
  <c r="E3851" i="10" s="1"/>
  <c r="C3852" i="10"/>
  <c r="E3852" i="10" s="1"/>
  <c r="C3853" i="10"/>
  <c r="E3853" i="10" s="1"/>
  <c r="C3854" i="10"/>
  <c r="E3854" i="10" s="1"/>
  <c r="C3855" i="10"/>
  <c r="E3855" i="10" s="1"/>
  <c r="C3856" i="10"/>
  <c r="E3856" i="10" s="1"/>
  <c r="C3857" i="10"/>
  <c r="E3857" i="10" s="1"/>
  <c r="C3858" i="10"/>
  <c r="E3858" i="10" s="1"/>
  <c r="C3859" i="10"/>
  <c r="E3859" i="10" s="1"/>
  <c r="C3860" i="10"/>
  <c r="E3860" i="10" s="1"/>
  <c r="C3861" i="10"/>
  <c r="E3861" i="10" s="1"/>
  <c r="C3862" i="10"/>
  <c r="E3862" i="10" s="1"/>
  <c r="C3863" i="10"/>
  <c r="E3863" i="10" s="1"/>
  <c r="C3864" i="10"/>
  <c r="E3864" i="10" s="1"/>
  <c r="C3865" i="10"/>
  <c r="E3865" i="10" s="1"/>
  <c r="C3866" i="10"/>
  <c r="E3866" i="10" s="1"/>
  <c r="C3867" i="10"/>
  <c r="E3867" i="10" s="1"/>
  <c r="C3868" i="10"/>
  <c r="E3868" i="10" s="1"/>
  <c r="C3869" i="10"/>
  <c r="E3869" i="10" s="1"/>
  <c r="C3870" i="10"/>
  <c r="E3870" i="10" s="1"/>
  <c r="C3871" i="10"/>
  <c r="E3871" i="10" s="1"/>
  <c r="C3872" i="10"/>
  <c r="E3872" i="10" s="1"/>
  <c r="C3873" i="10"/>
  <c r="E3873" i="10" s="1"/>
  <c r="C3874" i="10"/>
  <c r="E3874" i="10" s="1"/>
  <c r="C3875" i="10"/>
  <c r="E3875" i="10" s="1"/>
  <c r="C3876" i="10"/>
  <c r="E3876" i="10" s="1"/>
  <c r="C3877" i="10"/>
  <c r="E3877" i="10" s="1"/>
  <c r="C3878" i="10"/>
  <c r="E3878" i="10" s="1"/>
  <c r="C3879" i="10"/>
  <c r="E3879" i="10" s="1"/>
  <c r="C3880" i="10"/>
  <c r="E3880" i="10" s="1"/>
  <c r="C3881" i="10"/>
  <c r="E3881" i="10" s="1"/>
  <c r="C3882" i="10"/>
  <c r="E3882" i="10" s="1"/>
  <c r="C3883" i="10"/>
  <c r="E3883" i="10" s="1"/>
  <c r="C3884" i="10"/>
  <c r="E3884" i="10" s="1"/>
  <c r="C3885" i="10"/>
  <c r="E3885" i="10" s="1"/>
  <c r="C3886" i="10"/>
  <c r="E3886" i="10" s="1"/>
  <c r="C3887" i="10"/>
  <c r="E3887" i="10" s="1"/>
  <c r="C3888" i="10"/>
  <c r="E3888" i="10" s="1"/>
  <c r="C3889" i="10"/>
  <c r="E3889" i="10" s="1"/>
  <c r="C3890" i="10"/>
  <c r="E3890" i="10" s="1"/>
  <c r="C3891" i="10"/>
  <c r="E3891" i="10" s="1"/>
  <c r="C3892" i="10"/>
  <c r="E3892" i="10" s="1"/>
  <c r="C3893" i="10"/>
  <c r="E3893" i="10" s="1"/>
  <c r="C3894" i="10"/>
  <c r="E3894" i="10" s="1"/>
  <c r="C3895" i="10"/>
  <c r="E3895" i="10" s="1"/>
  <c r="C3896" i="10"/>
  <c r="E3896" i="10" s="1"/>
  <c r="C3897" i="10"/>
  <c r="E3897" i="10" s="1"/>
  <c r="C3898" i="10"/>
  <c r="E3898" i="10" s="1"/>
  <c r="C3899" i="10"/>
  <c r="E3899" i="10" s="1"/>
  <c r="C3900" i="10"/>
  <c r="E3900" i="10" s="1"/>
  <c r="C3901" i="10"/>
  <c r="E3901" i="10" s="1"/>
  <c r="C3902" i="10"/>
  <c r="E3902" i="10" s="1"/>
  <c r="C3903" i="10"/>
  <c r="E3903" i="10" s="1"/>
  <c r="C3904" i="10"/>
  <c r="E3904" i="10" s="1"/>
  <c r="C3905" i="10"/>
  <c r="E3905" i="10" s="1"/>
  <c r="C3906" i="10"/>
  <c r="E3906" i="10" s="1"/>
  <c r="C3907" i="10"/>
  <c r="E3907" i="10" s="1"/>
  <c r="C3908" i="10"/>
  <c r="E3908" i="10" s="1"/>
  <c r="C3909" i="10"/>
  <c r="E3909" i="10" s="1"/>
  <c r="C3910" i="10"/>
  <c r="E3910" i="10" s="1"/>
  <c r="C3911" i="10"/>
  <c r="E3911" i="10" s="1"/>
  <c r="C3912" i="10"/>
  <c r="E3912" i="10" s="1"/>
  <c r="C3913" i="10"/>
  <c r="E3913" i="10" s="1"/>
  <c r="C3914" i="10"/>
  <c r="E3914" i="10" s="1"/>
  <c r="C3915" i="10"/>
  <c r="E3915" i="10" s="1"/>
  <c r="C3916" i="10"/>
  <c r="E3916" i="10" s="1"/>
  <c r="C3917" i="10"/>
  <c r="E3917" i="10" s="1"/>
  <c r="C3918" i="10"/>
  <c r="E3918" i="10" s="1"/>
  <c r="C3919" i="10"/>
  <c r="E3919" i="10" s="1"/>
  <c r="C3920" i="10"/>
  <c r="E3920" i="10" s="1"/>
  <c r="C3921" i="10"/>
  <c r="E3921" i="10" s="1"/>
  <c r="C3922" i="10"/>
  <c r="E3922" i="10" s="1"/>
  <c r="C3923" i="10"/>
  <c r="E3923" i="10" s="1"/>
  <c r="C3924" i="10"/>
  <c r="E3924" i="10" s="1"/>
  <c r="C3925" i="10"/>
  <c r="E3925" i="10" s="1"/>
  <c r="C3926" i="10"/>
  <c r="E3926" i="10" s="1"/>
  <c r="C3927" i="10"/>
  <c r="E3927" i="10" s="1"/>
  <c r="C3928" i="10"/>
  <c r="E3928" i="10" s="1"/>
  <c r="C3929" i="10"/>
  <c r="E3929" i="10" s="1"/>
  <c r="C3930" i="10"/>
  <c r="E3930" i="10" s="1"/>
  <c r="C3931" i="10"/>
  <c r="E3931" i="10" s="1"/>
  <c r="C3932" i="10"/>
  <c r="E3932" i="10" s="1"/>
  <c r="C3933" i="10"/>
  <c r="E3933" i="10" s="1"/>
  <c r="C3934" i="10"/>
  <c r="E3934" i="10" s="1"/>
  <c r="C3935" i="10"/>
  <c r="E3935" i="10" s="1"/>
  <c r="C3936" i="10"/>
  <c r="E3936" i="10" s="1"/>
  <c r="C3937" i="10"/>
  <c r="E3937" i="10" s="1"/>
  <c r="C3938" i="10"/>
  <c r="E3938" i="10" s="1"/>
  <c r="C3939" i="10"/>
  <c r="E3939" i="10" s="1"/>
  <c r="C3940" i="10"/>
  <c r="E3940" i="10" s="1"/>
  <c r="C3941" i="10"/>
  <c r="E3941" i="10" s="1"/>
  <c r="C3942" i="10"/>
  <c r="E3942" i="10" s="1"/>
  <c r="C3943" i="10"/>
  <c r="E3943" i="10" s="1"/>
  <c r="C3944" i="10"/>
  <c r="E3944" i="10" s="1"/>
  <c r="C3945" i="10"/>
  <c r="E3945" i="10" s="1"/>
  <c r="C3946" i="10"/>
  <c r="E3946" i="10" s="1"/>
  <c r="C3947" i="10"/>
  <c r="E3947" i="10" s="1"/>
  <c r="C3948" i="10"/>
  <c r="E3948" i="10" s="1"/>
  <c r="C3949" i="10"/>
  <c r="E3949" i="10" s="1"/>
  <c r="C3950" i="10"/>
  <c r="E3950" i="10" s="1"/>
  <c r="C3951" i="10"/>
  <c r="E3951" i="10" s="1"/>
  <c r="C3952" i="10"/>
  <c r="E3952" i="10" s="1"/>
  <c r="C3953" i="10"/>
  <c r="E3953" i="10" s="1"/>
  <c r="C3954" i="10"/>
  <c r="E3954" i="10" s="1"/>
  <c r="C3955" i="10"/>
  <c r="E3955" i="10" s="1"/>
  <c r="C3956" i="10"/>
  <c r="E3956" i="10" s="1"/>
  <c r="C3957" i="10"/>
  <c r="E3957" i="10" s="1"/>
  <c r="C3958" i="10"/>
  <c r="E3958" i="10" s="1"/>
  <c r="C3959" i="10"/>
  <c r="E3959" i="10" s="1"/>
  <c r="C3960" i="10"/>
  <c r="E3960" i="10" s="1"/>
  <c r="C3961" i="10"/>
  <c r="E3961" i="10" s="1"/>
  <c r="C3962" i="10"/>
  <c r="E3962" i="10" s="1"/>
  <c r="C3963" i="10"/>
  <c r="E3963" i="10" s="1"/>
  <c r="C3964" i="10"/>
  <c r="E3964" i="10" s="1"/>
  <c r="C3965" i="10"/>
  <c r="E3965" i="10" s="1"/>
  <c r="C3966" i="10"/>
  <c r="E3966" i="10" s="1"/>
  <c r="C3967" i="10"/>
  <c r="E3967" i="10" s="1"/>
  <c r="C3968" i="10"/>
  <c r="E3968" i="10" s="1"/>
  <c r="C3969" i="10"/>
  <c r="E3969" i="10" s="1"/>
  <c r="C3970" i="10"/>
  <c r="E3970" i="10" s="1"/>
  <c r="C3971" i="10"/>
  <c r="E3971" i="10" s="1"/>
  <c r="C3972" i="10"/>
  <c r="E3972" i="10" s="1"/>
  <c r="C3973" i="10"/>
  <c r="E3973" i="10" s="1"/>
  <c r="C3974" i="10"/>
  <c r="E3974" i="10" s="1"/>
  <c r="C3975" i="10"/>
  <c r="E3975" i="10" s="1"/>
  <c r="C3976" i="10"/>
  <c r="E3976" i="10" s="1"/>
  <c r="C3977" i="10"/>
  <c r="E3977" i="10" s="1"/>
  <c r="C3978" i="10"/>
  <c r="E3978" i="10" s="1"/>
  <c r="C3979" i="10"/>
  <c r="E3979" i="10" s="1"/>
  <c r="C3980" i="10"/>
  <c r="E3980" i="10" s="1"/>
  <c r="C3981" i="10"/>
  <c r="E3981" i="10" s="1"/>
  <c r="C3982" i="10"/>
  <c r="E3982" i="10" s="1"/>
  <c r="C3983" i="10"/>
  <c r="E3983" i="10" s="1"/>
  <c r="C3984" i="10"/>
  <c r="E3984" i="10" s="1"/>
  <c r="C3985" i="10"/>
  <c r="E3985" i="10" s="1"/>
  <c r="C3986" i="10"/>
  <c r="E3986" i="10" s="1"/>
  <c r="C3987" i="10"/>
  <c r="E3987" i="10" s="1"/>
  <c r="C3988" i="10"/>
  <c r="E3988" i="10" s="1"/>
  <c r="C3989" i="10"/>
  <c r="E3989" i="10" s="1"/>
  <c r="C3990" i="10"/>
  <c r="E3990" i="10" s="1"/>
  <c r="C3991" i="10"/>
  <c r="E3991" i="10" s="1"/>
  <c r="C3992" i="10"/>
  <c r="E3992" i="10" s="1"/>
  <c r="C3993" i="10"/>
  <c r="E3993" i="10" s="1"/>
  <c r="C3994" i="10"/>
  <c r="E3994" i="10" s="1"/>
  <c r="C3995" i="10"/>
  <c r="E3995" i="10" s="1"/>
  <c r="C3996" i="10"/>
  <c r="E3996" i="10" s="1"/>
  <c r="C3997" i="10"/>
  <c r="E3997" i="10" s="1"/>
  <c r="C3998" i="10"/>
  <c r="E3998" i="10" s="1"/>
  <c r="C3999" i="10"/>
  <c r="E3999" i="10" s="1"/>
  <c r="C4000" i="10"/>
  <c r="E4000" i="10" s="1"/>
  <c r="C4001" i="10"/>
  <c r="E4001" i="10" s="1"/>
  <c r="C4002" i="10"/>
  <c r="E4002" i="10" s="1"/>
  <c r="C4003" i="10"/>
  <c r="E4003" i="10" s="1"/>
  <c r="C4004" i="10"/>
  <c r="E4004" i="10" s="1"/>
  <c r="C4005" i="10"/>
  <c r="E4005" i="10" s="1"/>
  <c r="C4006" i="10"/>
  <c r="E4006" i="10" s="1"/>
  <c r="C4007" i="10"/>
  <c r="E4007" i="10" s="1"/>
  <c r="C4008" i="10"/>
  <c r="E4008" i="10" s="1"/>
  <c r="C4009" i="10"/>
  <c r="E4009" i="10" s="1"/>
  <c r="C4010" i="10"/>
  <c r="E4010" i="10" s="1"/>
  <c r="C4011" i="10"/>
  <c r="E4011" i="10" s="1"/>
  <c r="C4012" i="10"/>
  <c r="E4012" i="10" s="1"/>
  <c r="C4013" i="10"/>
  <c r="E4013" i="10" s="1"/>
  <c r="C4014" i="10"/>
  <c r="E4014" i="10" s="1"/>
  <c r="C4015" i="10"/>
  <c r="E4015" i="10" s="1"/>
  <c r="C4016" i="10"/>
  <c r="E4016" i="10" s="1"/>
  <c r="C4017" i="10"/>
  <c r="E4017" i="10" s="1"/>
  <c r="C4018" i="10"/>
  <c r="E4018" i="10" s="1"/>
  <c r="C4019" i="10"/>
  <c r="E4019" i="10" s="1"/>
  <c r="C4020" i="10"/>
  <c r="E4020" i="10" s="1"/>
  <c r="C4021" i="10"/>
  <c r="E4021" i="10" s="1"/>
  <c r="C4022" i="10"/>
  <c r="E4022" i="10" s="1"/>
  <c r="C4023" i="10"/>
  <c r="E4023" i="10" s="1"/>
  <c r="C4024" i="10"/>
  <c r="E4024" i="10" s="1"/>
  <c r="C4025" i="10"/>
  <c r="E4025" i="10" s="1"/>
  <c r="C4026" i="10"/>
  <c r="E4026" i="10" s="1"/>
  <c r="C4027" i="10"/>
  <c r="E4027" i="10" s="1"/>
  <c r="C4028" i="10"/>
  <c r="E4028" i="10" s="1"/>
  <c r="C4029" i="10"/>
  <c r="E4029" i="10" s="1"/>
  <c r="C4030" i="10"/>
  <c r="E4030" i="10" s="1"/>
  <c r="C4031" i="10"/>
  <c r="E4031" i="10" s="1"/>
  <c r="C4032" i="10"/>
  <c r="E4032" i="10" s="1"/>
  <c r="C4033" i="10"/>
  <c r="E4033" i="10" s="1"/>
  <c r="C4034" i="10"/>
  <c r="E4034" i="10" s="1"/>
  <c r="C4035" i="10"/>
  <c r="E4035" i="10" s="1"/>
  <c r="C4036" i="10"/>
  <c r="E4036" i="10" s="1"/>
  <c r="C4037" i="10"/>
  <c r="E4037" i="10" s="1"/>
  <c r="C4038" i="10"/>
  <c r="E4038" i="10" s="1"/>
  <c r="C4039" i="10"/>
  <c r="E4039" i="10" s="1"/>
  <c r="C4040" i="10"/>
  <c r="E4040" i="10" s="1"/>
  <c r="C4041" i="10"/>
  <c r="E4041" i="10" s="1"/>
  <c r="C4042" i="10"/>
  <c r="E4042" i="10" s="1"/>
  <c r="C4043" i="10"/>
  <c r="E4043" i="10" s="1"/>
  <c r="C4044" i="10"/>
  <c r="E4044" i="10" s="1"/>
  <c r="C4045" i="10"/>
  <c r="E4045" i="10" s="1"/>
  <c r="C4046" i="10"/>
  <c r="E4046" i="10" s="1"/>
  <c r="C4047" i="10"/>
  <c r="E4047" i="10" s="1"/>
  <c r="C4048" i="10"/>
  <c r="E4048" i="10" s="1"/>
  <c r="C4049" i="10"/>
  <c r="E4049" i="10" s="1"/>
  <c r="C4050" i="10"/>
  <c r="E4050" i="10" s="1"/>
  <c r="C4051" i="10"/>
  <c r="E4051" i="10" s="1"/>
  <c r="C4052" i="10"/>
  <c r="E4052" i="10" s="1"/>
  <c r="C4053" i="10"/>
  <c r="E4053" i="10" s="1"/>
  <c r="C4054" i="10"/>
  <c r="E4054" i="10" s="1"/>
  <c r="C4055" i="10"/>
  <c r="E4055" i="10" s="1"/>
  <c r="C4056" i="10"/>
  <c r="E4056" i="10" s="1"/>
  <c r="C4057" i="10"/>
  <c r="E4057" i="10" s="1"/>
  <c r="C4058" i="10"/>
  <c r="E4058" i="10" s="1"/>
  <c r="C4059" i="10"/>
  <c r="E4059" i="10" s="1"/>
  <c r="C4060" i="10"/>
  <c r="E4060" i="10" s="1"/>
  <c r="C4061" i="10"/>
  <c r="E4061" i="10" s="1"/>
  <c r="C4062" i="10"/>
  <c r="E4062" i="10" s="1"/>
  <c r="C4063" i="10"/>
  <c r="E4063" i="10" s="1"/>
  <c r="C4064" i="10"/>
  <c r="E4064" i="10" s="1"/>
  <c r="C4065" i="10"/>
  <c r="E4065" i="10" s="1"/>
  <c r="C4066" i="10"/>
  <c r="E4066" i="10" s="1"/>
  <c r="C4067" i="10"/>
  <c r="E4067" i="10" s="1"/>
  <c r="C4068" i="10"/>
  <c r="E4068" i="10" s="1"/>
  <c r="C4069" i="10"/>
  <c r="E4069" i="10" s="1"/>
  <c r="C4070" i="10"/>
  <c r="E4070" i="10" s="1"/>
  <c r="C4071" i="10"/>
  <c r="E4071" i="10" s="1"/>
  <c r="C4072" i="10"/>
  <c r="E4072" i="10" s="1"/>
  <c r="C4073" i="10"/>
  <c r="E4073" i="10" s="1"/>
  <c r="C4074" i="10"/>
  <c r="E4074" i="10" s="1"/>
  <c r="C4075" i="10"/>
  <c r="E4075" i="10" s="1"/>
  <c r="C4076" i="10"/>
  <c r="E4076" i="10" s="1"/>
  <c r="C4077" i="10"/>
  <c r="E4077" i="10" s="1"/>
  <c r="C4078" i="10"/>
  <c r="E4078" i="10" s="1"/>
  <c r="C4079" i="10"/>
  <c r="E4079" i="10" s="1"/>
  <c r="C4080" i="10"/>
  <c r="E4080" i="10" s="1"/>
  <c r="C4081" i="10"/>
  <c r="E4081" i="10" s="1"/>
  <c r="C4082" i="10"/>
  <c r="E4082" i="10" s="1"/>
  <c r="C4083" i="10"/>
  <c r="E4083" i="10" s="1"/>
  <c r="C4084" i="10"/>
  <c r="E4084" i="10" s="1"/>
  <c r="C4085" i="10"/>
  <c r="E4085" i="10" s="1"/>
  <c r="C4086" i="10"/>
  <c r="E4086" i="10" s="1"/>
  <c r="C4087" i="10"/>
  <c r="E4087" i="10" s="1"/>
  <c r="C4088" i="10"/>
  <c r="E4088" i="10" s="1"/>
  <c r="C4089" i="10"/>
  <c r="E4089" i="10" s="1"/>
  <c r="C4090" i="10"/>
  <c r="E4090" i="10" s="1"/>
  <c r="C4091" i="10"/>
  <c r="E4091" i="10" s="1"/>
  <c r="C4092" i="10"/>
  <c r="E4092" i="10" s="1"/>
  <c r="C4093" i="10"/>
  <c r="E4093" i="10" s="1"/>
  <c r="C4094" i="10"/>
  <c r="E4094" i="10" s="1"/>
  <c r="C4095" i="10"/>
  <c r="E4095" i="10" s="1"/>
  <c r="C4096" i="10"/>
  <c r="E4096" i="10" s="1"/>
  <c r="C4097" i="10"/>
  <c r="E4097" i="10" s="1"/>
  <c r="C4098" i="10"/>
  <c r="E4098" i="10" s="1"/>
  <c r="C4099" i="10"/>
  <c r="E4099" i="10" s="1"/>
  <c r="C4100" i="10"/>
  <c r="E4100" i="10" s="1"/>
  <c r="C4101" i="10"/>
  <c r="E4101" i="10" s="1"/>
  <c r="C4102" i="10"/>
  <c r="E4102" i="10" s="1"/>
  <c r="C4103" i="10"/>
  <c r="E4103" i="10" s="1"/>
  <c r="C4104" i="10"/>
  <c r="E4104" i="10" s="1"/>
  <c r="C4105" i="10"/>
  <c r="E4105" i="10" s="1"/>
  <c r="C4106" i="10"/>
  <c r="E4106" i="10" s="1"/>
  <c r="C4107" i="10"/>
  <c r="E4107" i="10" s="1"/>
  <c r="C4108" i="10"/>
  <c r="E4108" i="10" s="1"/>
  <c r="C4109" i="10"/>
  <c r="E4109" i="10" s="1"/>
  <c r="C4110" i="10"/>
  <c r="E4110" i="10" s="1"/>
  <c r="C4111" i="10"/>
  <c r="E4111" i="10" s="1"/>
  <c r="C4112" i="10"/>
  <c r="E4112" i="10" s="1"/>
  <c r="C4113" i="10"/>
  <c r="E4113" i="10" s="1"/>
  <c r="C4114" i="10"/>
  <c r="E4114" i="10" s="1"/>
  <c r="C4115" i="10"/>
  <c r="E4115" i="10" s="1"/>
  <c r="C4116" i="10"/>
  <c r="E4116" i="10" s="1"/>
  <c r="C4117" i="10"/>
  <c r="E4117" i="10" s="1"/>
  <c r="C4118" i="10"/>
  <c r="E4118" i="10" s="1"/>
  <c r="C4119" i="10"/>
  <c r="E4119" i="10" s="1"/>
  <c r="C4120" i="10"/>
  <c r="E4120" i="10" s="1"/>
  <c r="C4121" i="10"/>
  <c r="E4121" i="10" s="1"/>
  <c r="C4122" i="10"/>
  <c r="E4122" i="10" s="1"/>
  <c r="C4123" i="10"/>
  <c r="E4123" i="10" s="1"/>
  <c r="C4124" i="10"/>
  <c r="E4124" i="10" s="1"/>
  <c r="C4125" i="10"/>
  <c r="E4125" i="10" s="1"/>
  <c r="C4126" i="10"/>
  <c r="E4126" i="10" s="1"/>
  <c r="C4127" i="10"/>
  <c r="E4127" i="10" s="1"/>
  <c r="C4128" i="10"/>
  <c r="E4128" i="10" s="1"/>
  <c r="C4129" i="10"/>
  <c r="E4129" i="10" s="1"/>
  <c r="C4130" i="10"/>
  <c r="E4130" i="10" s="1"/>
  <c r="C4131" i="10"/>
  <c r="E4131" i="10" s="1"/>
  <c r="C4132" i="10"/>
  <c r="E4132" i="10" s="1"/>
  <c r="C4133" i="10"/>
  <c r="E4133" i="10" s="1"/>
  <c r="C4134" i="10"/>
  <c r="E4134" i="10" s="1"/>
  <c r="C4135" i="10"/>
  <c r="E4135" i="10" s="1"/>
  <c r="C4136" i="10"/>
  <c r="E4136" i="10" s="1"/>
  <c r="C4137" i="10"/>
  <c r="E4137" i="10" s="1"/>
  <c r="C4138" i="10"/>
  <c r="E4138" i="10" s="1"/>
  <c r="C4139" i="10"/>
  <c r="E4139" i="10" s="1"/>
  <c r="C4140" i="10"/>
  <c r="E4140" i="10" s="1"/>
  <c r="C4141" i="10"/>
  <c r="E4141" i="10" s="1"/>
  <c r="C4142" i="10"/>
  <c r="E4142" i="10" s="1"/>
  <c r="C4143" i="10"/>
  <c r="E4143" i="10" s="1"/>
  <c r="C4144" i="10"/>
  <c r="E4144" i="10" s="1"/>
  <c r="C4145" i="10"/>
  <c r="E4145" i="10" s="1"/>
  <c r="C4146" i="10"/>
  <c r="E4146" i="10" s="1"/>
  <c r="C4147" i="10"/>
  <c r="E4147" i="10" s="1"/>
  <c r="C4148" i="10"/>
  <c r="E4148" i="10" s="1"/>
  <c r="C4149" i="10"/>
  <c r="E4149" i="10" s="1"/>
  <c r="C4150" i="10"/>
  <c r="E4150" i="10" s="1"/>
  <c r="C4151" i="10"/>
  <c r="E4151" i="10" s="1"/>
  <c r="C4152" i="10"/>
  <c r="E4152" i="10" s="1"/>
  <c r="C4153" i="10"/>
  <c r="E4153" i="10" s="1"/>
  <c r="C4154" i="10"/>
  <c r="E4154" i="10" s="1"/>
  <c r="C4155" i="10"/>
  <c r="E4155" i="10" s="1"/>
  <c r="C4156" i="10"/>
  <c r="E4156" i="10" s="1"/>
  <c r="C4157" i="10"/>
  <c r="E4157" i="10" s="1"/>
  <c r="C4158" i="10"/>
  <c r="E4158" i="10" s="1"/>
  <c r="C4159" i="10"/>
  <c r="E4159" i="10" s="1"/>
  <c r="C4160" i="10"/>
  <c r="E4160" i="10" s="1"/>
  <c r="C4161" i="10"/>
  <c r="E4161" i="10" s="1"/>
  <c r="C4162" i="10"/>
  <c r="E4162" i="10" s="1"/>
  <c r="C4163" i="10"/>
  <c r="E4163" i="10" s="1"/>
  <c r="C4164" i="10"/>
  <c r="E4164" i="10" s="1"/>
  <c r="C4165" i="10"/>
  <c r="E4165" i="10" s="1"/>
  <c r="C4166" i="10"/>
  <c r="E4166" i="10" s="1"/>
  <c r="C4167" i="10"/>
  <c r="E4167" i="10" s="1"/>
  <c r="C4168" i="10"/>
  <c r="E4168" i="10" s="1"/>
  <c r="C4169" i="10"/>
  <c r="E4169" i="10" s="1"/>
  <c r="C4170" i="10"/>
  <c r="E4170" i="10" s="1"/>
  <c r="C4171" i="10"/>
  <c r="E4171" i="10" s="1"/>
  <c r="C4172" i="10"/>
  <c r="E4172" i="10" s="1"/>
  <c r="C4173" i="10"/>
  <c r="E4173" i="10" s="1"/>
  <c r="C4174" i="10"/>
  <c r="E4174" i="10" s="1"/>
  <c r="C4175" i="10"/>
  <c r="E4175" i="10" s="1"/>
  <c r="C4176" i="10"/>
  <c r="E4176" i="10" s="1"/>
  <c r="C4177" i="10"/>
  <c r="E4177" i="10" s="1"/>
  <c r="C4178" i="10"/>
  <c r="E4178" i="10" s="1"/>
  <c r="C4179" i="10"/>
  <c r="E4179" i="10" s="1"/>
  <c r="C4180" i="10"/>
  <c r="E4180" i="10" s="1"/>
  <c r="C4181" i="10"/>
  <c r="E4181" i="10" s="1"/>
  <c r="C4182" i="10"/>
  <c r="E4182" i="10" s="1"/>
  <c r="C4183" i="10"/>
  <c r="E4183" i="10" s="1"/>
  <c r="C4184" i="10"/>
  <c r="E4184" i="10" s="1"/>
  <c r="C4185" i="10"/>
  <c r="E4185" i="10" s="1"/>
  <c r="C4186" i="10"/>
  <c r="E4186" i="10" s="1"/>
  <c r="C4187" i="10"/>
  <c r="E4187" i="10" s="1"/>
  <c r="C4188" i="10"/>
  <c r="E4188" i="10" s="1"/>
  <c r="C4189" i="10"/>
  <c r="E4189" i="10" s="1"/>
  <c r="C4190" i="10"/>
  <c r="E4190" i="10" s="1"/>
  <c r="C4191" i="10"/>
  <c r="E4191" i="10" s="1"/>
  <c r="C4192" i="10"/>
  <c r="E4192" i="10" s="1"/>
  <c r="C4193" i="10"/>
  <c r="E4193" i="10" s="1"/>
  <c r="C4194" i="10"/>
  <c r="E4194" i="10" s="1"/>
  <c r="C4195" i="10"/>
  <c r="E4195" i="10" s="1"/>
  <c r="C4196" i="10"/>
  <c r="E4196" i="10" s="1"/>
  <c r="C4197" i="10"/>
  <c r="E4197" i="10" s="1"/>
  <c r="C4198" i="10"/>
  <c r="E4198" i="10" s="1"/>
  <c r="C4199" i="10"/>
  <c r="E4199" i="10" s="1"/>
  <c r="C4200" i="10"/>
  <c r="E4200" i="10" s="1"/>
  <c r="C4201" i="10"/>
  <c r="E4201" i="10" s="1"/>
  <c r="C4202" i="10"/>
  <c r="E4202" i="10" s="1"/>
  <c r="C4203" i="10"/>
  <c r="E4203" i="10" s="1"/>
  <c r="C4204" i="10"/>
  <c r="E4204" i="10" s="1"/>
  <c r="C4205" i="10"/>
  <c r="E4205" i="10" s="1"/>
  <c r="C4206" i="10"/>
  <c r="E4206" i="10" s="1"/>
  <c r="C4207" i="10"/>
  <c r="E4207" i="10" s="1"/>
  <c r="C4208" i="10"/>
  <c r="E4208" i="10" s="1"/>
  <c r="C4209" i="10"/>
  <c r="E4209" i="10" s="1"/>
  <c r="C4210" i="10"/>
  <c r="E4210" i="10" s="1"/>
  <c r="C4211" i="10"/>
  <c r="E4211" i="10" s="1"/>
  <c r="C4212" i="10"/>
  <c r="E4212" i="10" s="1"/>
  <c r="C4213" i="10"/>
  <c r="E4213" i="10" s="1"/>
  <c r="C4214" i="10"/>
  <c r="E4214" i="10" s="1"/>
  <c r="C4215" i="10"/>
  <c r="E4215" i="10" s="1"/>
  <c r="C4216" i="10"/>
  <c r="E4216" i="10" s="1"/>
  <c r="C4217" i="10"/>
  <c r="E4217" i="10" s="1"/>
  <c r="C4218" i="10"/>
  <c r="E4218" i="10" s="1"/>
  <c r="C4219" i="10"/>
  <c r="E4219" i="10" s="1"/>
  <c r="C4220" i="10"/>
  <c r="E4220" i="10" s="1"/>
  <c r="C4221" i="10"/>
  <c r="E4221" i="10" s="1"/>
  <c r="C4222" i="10"/>
  <c r="E4222" i="10" s="1"/>
  <c r="C4223" i="10"/>
  <c r="E4223" i="10" s="1"/>
  <c r="C4224" i="10"/>
  <c r="E4224" i="10" s="1"/>
  <c r="C4225" i="10"/>
  <c r="E4225" i="10" s="1"/>
  <c r="C4226" i="10"/>
  <c r="E4226" i="10" s="1"/>
  <c r="C4227" i="10"/>
  <c r="E4227" i="10" s="1"/>
  <c r="C4228" i="10"/>
  <c r="E4228" i="10" s="1"/>
  <c r="C4229" i="10"/>
  <c r="E4229" i="10" s="1"/>
  <c r="C4230" i="10"/>
  <c r="E4230" i="10" s="1"/>
  <c r="C4231" i="10"/>
  <c r="E4231" i="10" s="1"/>
  <c r="C4232" i="10"/>
  <c r="E4232" i="10" s="1"/>
  <c r="C4233" i="10"/>
  <c r="E4233" i="10" s="1"/>
  <c r="C4234" i="10"/>
  <c r="E4234" i="10" s="1"/>
  <c r="C4235" i="10"/>
  <c r="E4235" i="10" s="1"/>
  <c r="C4236" i="10"/>
  <c r="E4236" i="10" s="1"/>
  <c r="C4237" i="10"/>
  <c r="E4237" i="10" s="1"/>
  <c r="C4238" i="10"/>
  <c r="E4238" i="10" s="1"/>
  <c r="C4239" i="10"/>
  <c r="E4239" i="10" s="1"/>
  <c r="C4240" i="10"/>
  <c r="E4240" i="10" s="1"/>
  <c r="C4241" i="10"/>
  <c r="E4241" i="10" s="1"/>
  <c r="C4242" i="10"/>
  <c r="E4242" i="10" s="1"/>
  <c r="C4243" i="10"/>
  <c r="E4243" i="10" s="1"/>
  <c r="C4244" i="10"/>
  <c r="E4244" i="10" s="1"/>
  <c r="C4245" i="10"/>
  <c r="E4245" i="10" s="1"/>
  <c r="C4246" i="10"/>
  <c r="E4246" i="10" s="1"/>
  <c r="C4247" i="10"/>
  <c r="E4247" i="10" s="1"/>
  <c r="C4248" i="10"/>
  <c r="E4248" i="10" s="1"/>
  <c r="C4249" i="10"/>
  <c r="E4249" i="10" s="1"/>
  <c r="C4250" i="10"/>
  <c r="E4250" i="10" s="1"/>
  <c r="C4251" i="10"/>
  <c r="E4251" i="10" s="1"/>
  <c r="C4252" i="10"/>
  <c r="E4252" i="10" s="1"/>
  <c r="C4253" i="10"/>
  <c r="E4253" i="10" s="1"/>
  <c r="C4254" i="10"/>
  <c r="E4254" i="10" s="1"/>
  <c r="C4255" i="10"/>
  <c r="E4255" i="10" s="1"/>
  <c r="C4256" i="10"/>
  <c r="E4256" i="10" s="1"/>
  <c r="C4257" i="10"/>
  <c r="E4257" i="10" s="1"/>
  <c r="C4258" i="10"/>
  <c r="E4258" i="10" s="1"/>
  <c r="C4259" i="10"/>
  <c r="E4259" i="10" s="1"/>
  <c r="C4260" i="10"/>
  <c r="E4260" i="10" s="1"/>
  <c r="C4261" i="10"/>
  <c r="E4261" i="10" s="1"/>
  <c r="C4262" i="10"/>
  <c r="E4262" i="10" s="1"/>
  <c r="C4263" i="10"/>
  <c r="E4263" i="10" s="1"/>
  <c r="C4264" i="10"/>
  <c r="E4264" i="10" s="1"/>
  <c r="C4265" i="10"/>
  <c r="E4265" i="10" s="1"/>
  <c r="C4266" i="10"/>
  <c r="E4266" i="10" s="1"/>
  <c r="C4267" i="10"/>
  <c r="E4267" i="10" s="1"/>
  <c r="C4268" i="10"/>
  <c r="E4268" i="10" s="1"/>
  <c r="C4269" i="10"/>
  <c r="E4269" i="10" s="1"/>
  <c r="C4270" i="10"/>
  <c r="E4270" i="10" s="1"/>
  <c r="C4271" i="10"/>
  <c r="E4271" i="10" s="1"/>
  <c r="C4272" i="10"/>
  <c r="E4272" i="10" s="1"/>
  <c r="C4273" i="10"/>
  <c r="E4273" i="10" s="1"/>
  <c r="C4274" i="10"/>
  <c r="E4274" i="10" s="1"/>
  <c r="C4275" i="10"/>
  <c r="E4275" i="10" s="1"/>
  <c r="C4276" i="10"/>
  <c r="E4276" i="10" s="1"/>
  <c r="C4277" i="10"/>
  <c r="E4277" i="10" s="1"/>
  <c r="C4278" i="10"/>
  <c r="E4278" i="10" s="1"/>
  <c r="C4279" i="10"/>
  <c r="E4279" i="10" s="1"/>
  <c r="C4280" i="10"/>
  <c r="E4280" i="10" s="1"/>
  <c r="C4281" i="10"/>
  <c r="E4281" i="10" s="1"/>
  <c r="C4282" i="10"/>
  <c r="E4282" i="10" s="1"/>
  <c r="C4283" i="10"/>
  <c r="E4283" i="10" s="1"/>
  <c r="C4284" i="10"/>
  <c r="E4284" i="10" s="1"/>
  <c r="C4285" i="10"/>
  <c r="E4285" i="10" s="1"/>
  <c r="C4286" i="10"/>
  <c r="E4286" i="10" s="1"/>
  <c r="C4287" i="10"/>
  <c r="E4287" i="10" s="1"/>
  <c r="C4288" i="10"/>
  <c r="E4288" i="10" s="1"/>
  <c r="C4289" i="10"/>
  <c r="E4289" i="10" s="1"/>
  <c r="C4290" i="10"/>
  <c r="E4290" i="10" s="1"/>
  <c r="C4291" i="10"/>
  <c r="E4291" i="10" s="1"/>
  <c r="C4292" i="10"/>
  <c r="E4292" i="10" s="1"/>
  <c r="C4293" i="10"/>
  <c r="E4293" i="10" s="1"/>
  <c r="C4294" i="10"/>
  <c r="E4294" i="10" s="1"/>
  <c r="C4295" i="10"/>
  <c r="E4295" i="10" s="1"/>
  <c r="C4296" i="10"/>
  <c r="E4296" i="10" s="1"/>
  <c r="C4297" i="10"/>
  <c r="E4297" i="10" s="1"/>
  <c r="C4298" i="10"/>
  <c r="E4298" i="10" s="1"/>
  <c r="C4299" i="10"/>
  <c r="E4299" i="10" s="1"/>
  <c r="C4300" i="10"/>
  <c r="E4300" i="10" s="1"/>
  <c r="C4301" i="10"/>
  <c r="E4301" i="10" s="1"/>
  <c r="C4302" i="10"/>
  <c r="E4302" i="10" s="1"/>
  <c r="C4303" i="10"/>
  <c r="E4303" i="10" s="1"/>
  <c r="C4304" i="10"/>
  <c r="E4304" i="10" s="1"/>
  <c r="C4305" i="10"/>
  <c r="E4305" i="10" s="1"/>
  <c r="C4306" i="10"/>
  <c r="E4306" i="10" s="1"/>
  <c r="C4307" i="10"/>
  <c r="E4307" i="10" s="1"/>
  <c r="C4308" i="10"/>
  <c r="E4308" i="10" s="1"/>
  <c r="C4309" i="10"/>
  <c r="E4309" i="10" s="1"/>
  <c r="C4310" i="10"/>
  <c r="E4310" i="10" s="1"/>
  <c r="C4311" i="10"/>
  <c r="E4311" i="10" s="1"/>
  <c r="C4312" i="10"/>
  <c r="E4312" i="10" s="1"/>
  <c r="C4313" i="10"/>
  <c r="E4313" i="10" s="1"/>
  <c r="C4314" i="10"/>
  <c r="E4314" i="10" s="1"/>
  <c r="C4315" i="10"/>
  <c r="E4315" i="10" s="1"/>
  <c r="C4316" i="10"/>
  <c r="E4316" i="10" s="1"/>
  <c r="C4317" i="10"/>
  <c r="E4317" i="10" s="1"/>
  <c r="C4318" i="10"/>
  <c r="E4318" i="10" s="1"/>
  <c r="C4319" i="10"/>
  <c r="E4319" i="10" s="1"/>
  <c r="C4320" i="10"/>
  <c r="E4320" i="10" s="1"/>
  <c r="C4321" i="10"/>
  <c r="E4321" i="10" s="1"/>
  <c r="C4322" i="10"/>
  <c r="E4322" i="10" s="1"/>
  <c r="C4323" i="10"/>
  <c r="E4323" i="10" s="1"/>
  <c r="C4324" i="10"/>
  <c r="E4324" i="10" s="1"/>
  <c r="C4325" i="10"/>
  <c r="E4325" i="10" s="1"/>
  <c r="C4326" i="10"/>
  <c r="E4326" i="10" s="1"/>
  <c r="C4327" i="10"/>
  <c r="E4327" i="10" s="1"/>
  <c r="C4328" i="10"/>
  <c r="E4328" i="10" s="1"/>
  <c r="C4329" i="10"/>
  <c r="E4329" i="10" s="1"/>
  <c r="C4330" i="10"/>
  <c r="E4330" i="10" s="1"/>
  <c r="C4331" i="10"/>
  <c r="E4331" i="10" s="1"/>
  <c r="C4332" i="10"/>
  <c r="E4332" i="10" s="1"/>
  <c r="C4333" i="10"/>
  <c r="E4333" i="10" s="1"/>
  <c r="C4334" i="10"/>
  <c r="E4334" i="10" s="1"/>
  <c r="C4335" i="10"/>
  <c r="E4335" i="10" s="1"/>
  <c r="C4336" i="10"/>
  <c r="E4336" i="10" s="1"/>
  <c r="C4337" i="10"/>
  <c r="E4337" i="10" s="1"/>
  <c r="C4338" i="10"/>
  <c r="E4338" i="10" s="1"/>
  <c r="C4339" i="10"/>
  <c r="E4339" i="10" s="1"/>
  <c r="C4340" i="10"/>
  <c r="E4340" i="10" s="1"/>
  <c r="C4341" i="10"/>
  <c r="E4341" i="10" s="1"/>
  <c r="C4342" i="10"/>
  <c r="E4342" i="10" s="1"/>
  <c r="C4343" i="10"/>
  <c r="E4343" i="10" s="1"/>
  <c r="C4344" i="10"/>
  <c r="E4344" i="10" s="1"/>
  <c r="C4345" i="10"/>
  <c r="E4345" i="10" s="1"/>
  <c r="C4346" i="10"/>
  <c r="E4346" i="10" s="1"/>
  <c r="C4347" i="10"/>
  <c r="E4347" i="10" s="1"/>
  <c r="C4348" i="10"/>
  <c r="E4348" i="10" s="1"/>
  <c r="C4349" i="10"/>
  <c r="E4349" i="10" s="1"/>
  <c r="C4350" i="10"/>
  <c r="E4350" i="10" s="1"/>
  <c r="C4351" i="10"/>
  <c r="E4351" i="10" s="1"/>
  <c r="C4352" i="10"/>
  <c r="E4352" i="10" s="1"/>
  <c r="C4353" i="10"/>
  <c r="E4353" i="10" s="1"/>
  <c r="C4354" i="10"/>
  <c r="E4354" i="10" s="1"/>
  <c r="C4355" i="10"/>
  <c r="E4355" i="10" s="1"/>
  <c r="C4356" i="10"/>
  <c r="E4356" i="10" s="1"/>
  <c r="C4357" i="10"/>
  <c r="E4357" i="10" s="1"/>
  <c r="C4358" i="10"/>
  <c r="E4358" i="10" s="1"/>
  <c r="C4359" i="10"/>
  <c r="E4359" i="10" s="1"/>
  <c r="C4360" i="10"/>
  <c r="E4360" i="10" s="1"/>
  <c r="C4361" i="10"/>
  <c r="E4361" i="10" s="1"/>
  <c r="C4362" i="10"/>
  <c r="E4362" i="10" s="1"/>
  <c r="C4363" i="10"/>
  <c r="E4363" i="10" s="1"/>
  <c r="C4364" i="10"/>
  <c r="E4364" i="10" s="1"/>
  <c r="C4365" i="10"/>
  <c r="E4365" i="10" s="1"/>
  <c r="C4366" i="10"/>
  <c r="E4366" i="10" s="1"/>
  <c r="C4367" i="10"/>
  <c r="E4367" i="10" s="1"/>
  <c r="C4368" i="10"/>
  <c r="E4368" i="10" s="1"/>
  <c r="C4369" i="10"/>
  <c r="E4369" i="10" s="1"/>
  <c r="C4370" i="10"/>
  <c r="E4370" i="10" s="1"/>
  <c r="C4371" i="10"/>
  <c r="E4371" i="10" s="1"/>
  <c r="C4372" i="10"/>
  <c r="E4372" i="10" s="1"/>
  <c r="C4373" i="10"/>
  <c r="E4373" i="10" s="1"/>
  <c r="C4374" i="10"/>
  <c r="E4374" i="10" s="1"/>
  <c r="C4375" i="10"/>
  <c r="E4375" i="10" s="1"/>
  <c r="C4376" i="10"/>
  <c r="E4376" i="10" s="1"/>
  <c r="C4377" i="10"/>
  <c r="E4377" i="10" s="1"/>
  <c r="C4378" i="10"/>
  <c r="E4378" i="10" s="1"/>
  <c r="C4379" i="10"/>
  <c r="E4379" i="10" s="1"/>
  <c r="C4380" i="10"/>
  <c r="E4380" i="10" s="1"/>
  <c r="C4381" i="10"/>
  <c r="E4381" i="10" s="1"/>
  <c r="C4382" i="10"/>
  <c r="E4382" i="10" s="1"/>
  <c r="C4383" i="10"/>
  <c r="E4383" i="10" s="1"/>
  <c r="C4384" i="10"/>
  <c r="E4384" i="10" s="1"/>
  <c r="C4385" i="10"/>
  <c r="E4385" i="10" s="1"/>
  <c r="C4386" i="10"/>
  <c r="E4386" i="10" s="1"/>
  <c r="C4387" i="10"/>
  <c r="E4387" i="10" s="1"/>
  <c r="C4388" i="10"/>
  <c r="E4388" i="10" s="1"/>
  <c r="C4389" i="10"/>
  <c r="E4389" i="10" s="1"/>
  <c r="C4390" i="10"/>
  <c r="E4390" i="10" s="1"/>
  <c r="C4391" i="10"/>
  <c r="E4391" i="10" s="1"/>
  <c r="C4392" i="10"/>
  <c r="E4392" i="10" s="1"/>
  <c r="C4393" i="10"/>
  <c r="E4393" i="10" s="1"/>
  <c r="C4394" i="10"/>
  <c r="E4394" i="10" s="1"/>
  <c r="C4395" i="10"/>
  <c r="E4395" i="10" s="1"/>
  <c r="C4396" i="10"/>
  <c r="E4396" i="10" s="1"/>
  <c r="C4397" i="10"/>
  <c r="E4397" i="10" s="1"/>
  <c r="C4398" i="10"/>
  <c r="E4398" i="10" s="1"/>
  <c r="C4399" i="10"/>
  <c r="E4399" i="10" s="1"/>
  <c r="C4400" i="10"/>
  <c r="E4400" i="10" s="1"/>
  <c r="C4401" i="10"/>
  <c r="E4401" i="10" s="1"/>
  <c r="C4402" i="10"/>
  <c r="E4402" i="10" s="1"/>
  <c r="C4403" i="10"/>
  <c r="E4403" i="10" s="1"/>
  <c r="C4404" i="10"/>
  <c r="E4404" i="10" s="1"/>
  <c r="C4405" i="10"/>
  <c r="E4405" i="10" s="1"/>
  <c r="C4406" i="10"/>
  <c r="E4406" i="10" s="1"/>
  <c r="C4407" i="10"/>
  <c r="E4407" i="10" s="1"/>
  <c r="C4408" i="10"/>
  <c r="E4408" i="10" s="1"/>
  <c r="C4409" i="10"/>
  <c r="E4409" i="10" s="1"/>
  <c r="C4410" i="10"/>
  <c r="E4410" i="10" s="1"/>
  <c r="C4411" i="10"/>
  <c r="E4411" i="10" s="1"/>
  <c r="C4412" i="10"/>
  <c r="E4412" i="10" s="1"/>
  <c r="C4413" i="10"/>
  <c r="E4413" i="10" s="1"/>
  <c r="C4414" i="10"/>
  <c r="E4414" i="10" s="1"/>
  <c r="C4415" i="10"/>
  <c r="E4415" i="10" s="1"/>
  <c r="C4416" i="10"/>
  <c r="E4416" i="10" s="1"/>
  <c r="C4417" i="10"/>
  <c r="E4417" i="10" s="1"/>
  <c r="C4418" i="10"/>
  <c r="E4418" i="10" s="1"/>
  <c r="C4419" i="10"/>
  <c r="E4419" i="10" s="1"/>
  <c r="C4420" i="10"/>
  <c r="E4420" i="10" s="1"/>
  <c r="C4421" i="10"/>
  <c r="E4421" i="10" s="1"/>
  <c r="C4422" i="10"/>
  <c r="E4422" i="10" s="1"/>
  <c r="C4423" i="10"/>
  <c r="E4423" i="10" s="1"/>
  <c r="C4424" i="10"/>
  <c r="E4424" i="10" s="1"/>
  <c r="C4425" i="10"/>
  <c r="E4425" i="10" s="1"/>
  <c r="C4426" i="10"/>
  <c r="E4426" i="10" s="1"/>
  <c r="C4427" i="10"/>
  <c r="E4427" i="10" s="1"/>
  <c r="C4428" i="10"/>
  <c r="E4428" i="10" s="1"/>
  <c r="C4429" i="10"/>
  <c r="E4429" i="10" s="1"/>
  <c r="C4430" i="10"/>
  <c r="E4430" i="10" s="1"/>
  <c r="C4431" i="10"/>
  <c r="E4431" i="10" s="1"/>
  <c r="C4432" i="10"/>
  <c r="E4432" i="10" s="1"/>
  <c r="C4433" i="10"/>
  <c r="E4433" i="10" s="1"/>
  <c r="C4434" i="10"/>
  <c r="E4434" i="10" s="1"/>
  <c r="C4435" i="10"/>
  <c r="E4435" i="10" s="1"/>
  <c r="C4436" i="10"/>
  <c r="E4436" i="10" s="1"/>
  <c r="C4437" i="10"/>
  <c r="E4437" i="10" s="1"/>
  <c r="C4438" i="10"/>
  <c r="E4438" i="10" s="1"/>
  <c r="C4439" i="10"/>
  <c r="E4439" i="10" s="1"/>
  <c r="C4440" i="10"/>
  <c r="E4440" i="10" s="1"/>
  <c r="C4441" i="10"/>
  <c r="E4441" i="10" s="1"/>
  <c r="C4442" i="10"/>
  <c r="E4442" i="10" s="1"/>
  <c r="C4443" i="10"/>
  <c r="E4443" i="10" s="1"/>
  <c r="C4444" i="10"/>
  <c r="E4444" i="10" s="1"/>
  <c r="C4445" i="10"/>
  <c r="E4445" i="10" s="1"/>
  <c r="C4446" i="10"/>
  <c r="E4446" i="10" s="1"/>
  <c r="C4447" i="10"/>
  <c r="E4447" i="10" s="1"/>
  <c r="C4448" i="10"/>
  <c r="E4448" i="10" s="1"/>
  <c r="C4449" i="10"/>
  <c r="E4449" i="10" s="1"/>
  <c r="C4450" i="10"/>
  <c r="E4450" i="10" s="1"/>
  <c r="C4451" i="10"/>
  <c r="E4451" i="10" s="1"/>
  <c r="C4452" i="10"/>
  <c r="E4452" i="10" s="1"/>
  <c r="C4453" i="10"/>
  <c r="E4453" i="10" s="1"/>
  <c r="C4454" i="10"/>
  <c r="E4454" i="10" s="1"/>
  <c r="C4455" i="10"/>
  <c r="E4455" i="10" s="1"/>
  <c r="C4456" i="10"/>
  <c r="E4456" i="10" s="1"/>
  <c r="C4457" i="10"/>
  <c r="E4457" i="10" s="1"/>
  <c r="C4458" i="10"/>
  <c r="E4458" i="10" s="1"/>
  <c r="C4459" i="10"/>
  <c r="E4459" i="10" s="1"/>
  <c r="C4460" i="10"/>
  <c r="E4460" i="10" s="1"/>
  <c r="C4461" i="10"/>
  <c r="E4461" i="10" s="1"/>
  <c r="C4462" i="10"/>
  <c r="E4462" i="10" s="1"/>
  <c r="C4463" i="10"/>
  <c r="E4463" i="10" s="1"/>
  <c r="C4464" i="10"/>
  <c r="E4464" i="10" s="1"/>
  <c r="C4465" i="10"/>
  <c r="E4465" i="10" s="1"/>
  <c r="C4466" i="10"/>
  <c r="E4466" i="10" s="1"/>
  <c r="C4467" i="10"/>
  <c r="E4467" i="10" s="1"/>
  <c r="C4468" i="10"/>
  <c r="E4468" i="10" s="1"/>
  <c r="C4469" i="10"/>
  <c r="E4469" i="10" s="1"/>
  <c r="C4470" i="10"/>
  <c r="E4470" i="10" s="1"/>
  <c r="C4471" i="10"/>
  <c r="E4471" i="10" s="1"/>
  <c r="C4472" i="10"/>
  <c r="E4472" i="10" s="1"/>
  <c r="C4473" i="10"/>
  <c r="E4473" i="10" s="1"/>
  <c r="C4474" i="10"/>
  <c r="E4474" i="10" s="1"/>
  <c r="C4475" i="10"/>
  <c r="E4475" i="10" s="1"/>
  <c r="C4476" i="10"/>
  <c r="E4476" i="10" s="1"/>
  <c r="C4477" i="10"/>
  <c r="E4477" i="10" s="1"/>
  <c r="C4478" i="10"/>
  <c r="E4478" i="10" s="1"/>
  <c r="C4479" i="10"/>
  <c r="E4479" i="10" s="1"/>
  <c r="C4480" i="10"/>
  <c r="E4480" i="10" s="1"/>
  <c r="C4481" i="10"/>
  <c r="E4481" i="10" s="1"/>
  <c r="C4482" i="10"/>
  <c r="E4482" i="10" s="1"/>
  <c r="C4483" i="10"/>
  <c r="E4483" i="10" s="1"/>
  <c r="C4484" i="10"/>
  <c r="E4484" i="10" s="1"/>
  <c r="C4485" i="10"/>
  <c r="E4485" i="10" s="1"/>
  <c r="C4486" i="10"/>
  <c r="E4486" i="10" s="1"/>
  <c r="C4487" i="10"/>
  <c r="E4487" i="10" s="1"/>
  <c r="C4488" i="10"/>
  <c r="E4488" i="10" s="1"/>
  <c r="C4489" i="10"/>
  <c r="E4489" i="10" s="1"/>
  <c r="C4490" i="10"/>
  <c r="E4490" i="10" s="1"/>
  <c r="C4491" i="10"/>
  <c r="E4491" i="10" s="1"/>
  <c r="C4492" i="10"/>
  <c r="E4492" i="10" s="1"/>
  <c r="C4493" i="10"/>
  <c r="E4493" i="10" s="1"/>
  <c r="C4494" i="10"/>
  <c r="E4494" i="10" s="1"/>
  <c r="C4495" i="10"/>
  <c r="E4495" i="10" s="1"/>
  <c r="C4496" i="10"/>
  <c r="E4496" i="10" s="1"/>
  <c r="C4497" i="10"/>
  <c r="E4497" i="10" s="1"/>
  <c r="C4498" i="10"/>
  <c r="E4498" i="10" s="1"/>
  <c r="C4499" i="10"/>
  <c r="E4499" i="10" s="1"/>
  <c r="C4500" i="10"/>
  <c r="E4500" i="10" s="1"/>
  <c r="C4501" i="10"/>
  <c r="E4501" i="10" s="1"/>
  <c r="C4502" i="10"/>
  <c r="E4502" i="10" s="1"/>
  <c r="C4503" i="10"/>
  <c r="E4503" i="10" s="1"/>
  <c r="C4504" i="10"/>
  <c r="E4504" i="10" s="1"/>
  <c r="C4505" i="10"/>
  <c r="E4505" i="10" s="1"/>
  <c r="C4506" i="10"/>
  <c r="E4506" i="10" s="1"/>
  <c r="C4507" i="10"/>
  <c r="E4507" i="10" s="1"/>
  <c r="C4508" i="10"/>
  <c r="E4508" i="10" s="1"/>
  <c r="C4509" i="10"/>
  <c r="E4509" i="10" s="1"/>
  <c r="C4510" i="10"/>
  <c r="E4510" i="10" s="1"/>
  <c r="C4511" i="10"/>
  <c r="E4511" i="10" s="1"/>
  <c r="C4512" i="10"/>
  <c r="E4512" i="10" s="1"/>
  <c r="C4513" i="10"/>
  <c r="E4513" i="10" s="1"/>
  <c r="C4514" i="10"/>
  <c r="E4514" i="10" s="1"/>
  <c r="C4515" i="10"/>
  <c r="E4515" i="10" s="1"/>
  <c r="C4516" i="10"/>
  <c r="E4516" i="10" s="1"/>
  <c r="C4517" i="10"/>
  <c r="E4517" i="10" s="1"/>
  <c r="C4518" i="10"/>
  <c r="E4518" i="10" s="1"/>
  <c r="C4519" i="10"/>
  <c r="E4519" i="10" s="1"/>
  <c r="C4520" i="10"/>
  <c r="E4520" i="10" s="1"/>
  <c r="C4521" i="10"/>
  <c r="E4521" i="10" s="1"/>
  <c r="C4522" i="10"/>
  <c r="E4522" i="10" s="1"/>
  <c r="C4523" i="10"/>
  <c r="E4523" i="10" s="1"/>
  <c r="C4524" i="10"/>
  <c r="E4524" i="10" s="1"/>
  <c r="C4525" i="10"/>
  <c r="E4525" i="10" s="1"/>
  <c r="C4526" i="10"/>
  <c r="E4526" i="10" s="1"/>
  <c r="C4527" i="10"/>
  <c r="E4527" i="10" s="1"/>
  <c r="C4528" i="10"/>
  <c r="E4528" i="10" s="1"/>
  <c r="C4529" i="10"/>
  <c r="E4529" i="10" s="1"/>
  <c r="C4530" i="10"/>
  <c r="E4530" i="10" s="1"/>
  <c r="C4531" i="10"/>
  <c r="E4531" i="10" s="1"/>
  <c r="C4532" i="10"/>
  <c r="E4532" i="10" s="1"/>
  <c r="C4533" i="10"/>
  <c r="E4533" i="10" s="1"/>
  <c r="C4534" i="10"/>
  <c r="E4534" i="10" s="1"/>
  <c r="C4535" i="10"/>
  <c r="E4535" i="10" s="1"/>
  <c r="C4536" i="10"/>
  <c r="E4536" i="10" s="1"/>
  <c r="C4537" i="10"/>
  <c r="E4537" i="10" s="1"/>
  <c r="C4538" i="10"/>
  <c r="E4538" i="10" s="1"/>
  <c r="C4539" i="10"/>
  <c r="E4539" i="10" s="1"/>
  <c r="C4540" i="10"/>
  <c r="E4540" i="10" s="1"/>
  <c r="C4541" i="10"/>
  <c r="E4541" i="10" s="1"/>
  <c r="C4542" i="10"/>
  <c r="E4542" i="10" s="1"/>
  <c r="C4543" i="10"/>
  <c r="E4543" i="10" s="1"/>
  <c r="C4544" i="10"/>
  <c r="E4544" i="10" s="1"/>
  <c r="C4545" i="10"/>
  <c r="E4545" i="10" s="1"/>
  <c r="C4546" i="10"/>
  <c r="E4546" i="10" s="1"/>
  <c r="C4547" i="10"/>
  <c r="E4547" i="10" s="1"/>
  <c r="C4548" i="10"/>
  <c r="E4548" i="10" s="1"/>
  <c r="C4549" i="10"/>
  <c r="E4549" i="10" s="1"/>
  <c r="C4550" i="10"/>
  <c r="E4550" i="10" s="1"/>
  <c r="C4551" i="10"/>
  <c r="E4551" i="10" s="1"/>
  <c r="C4552" i="10"/>
  <c r="E4552" i="10" s="1"/>
  <c r="C4553" i="10"/>
  <c r="E4553" i="10" s="1"/>
  <c r="C4554" i="10"/>
  <c r="E4554" i="10" s="1"/>
  <c r="C4555" i="10"/>
  <c r="E4555" i="10" s="1"/>
  <c r="C4556" i="10"/>
  <c r="E4556" i="10" s="1"/>
  <c r="C4557" i="10"/>
  <c r="E4557" i="10" s="1"/>
  <c r="C4558" i="10"/>
  <c r="E4558" i="10" s="1"/>
  <c r="C4559" i="10"/>
  <c r="E4559" i="10" s="1"/>
  <c r="C4560" i="10"/>
  <c r="E4560" i="10" s="1"/>
  <c r="C4561" i="10"/>
  <c r="E4561" i="10" s="1"/>
  <c r="C4562" i="10"/>
  <c r="E4562" i="10" s="1"/>
  <c r="C4563" i="10"/>
  <c r="E4563" i="10" s="1"/>
  <c r="C4564" i="10"/>
  <c r="E4564" i="10" s="1"/>
  <c r="C4565" i="10"/>
  <c r="E4565" i="10" s="1"/>
  <c r="C4566" i="10"/>
  <c r="E4566" i="10" s="1"/>
  <c r="C4567" i="10"/>
  <c r="E4567" i="10" s="1"/>
  <c r="C4568" i="10"/>
  <c r="E4568" i="10" s="1"/>
  <c r="C4569" i="10"/>
  <c r="E4569" i="10" s="1"/>
  <c r="C4570" i="10"/>
  <c r="E4570" i="10" s="1"/>
  <c r="C4571" i="10"/>
  <c r="E4571" i="10" s="1"/>
  <c r="C4572" i="10"/>
  <c r="E4572" i="10" s="1"/>
  <c r="C4573" i="10"/>
  <c r="E4573" i="10" s="1"/>
  <c r="C4574" i="10"/>
  <c r="E4574" i="10" s="1"/>
  <c r="C4575" i="10"/>
  <c r="E4575" i="10" s="1"/>
  <c r="C4576" i="10"/>
  <c r="E4576" i="10" s="1"/>
  <c r="C4577" i="10"/>
  <c r="E4577" i="10" s="1"/>
  <c r="C4578" i="10"/>
  <c r="E4578" i="10" s="1"/>
  <c r="C4579" i="10"/>
  <c r="E4579" i="10" s="1"/>
  <c r="C4580" i="10"/>
  <c r="E4580" i="10" s="1"/>
  <c r="C4581" i="10"/>
  <c r="E4581" i="10" s="1"/>
  <c r="C4582" i="10"/>
  <c r="E4582" i="10" s="1"/>
  <c r="C4583" i="10"/>
  <c r="E4583" i="10" s="1"/>
  <c r="C4584" i="10"/>
  <c r="E4584" i="10" s="1"/>
  <c r="C4585" i="10"/>
  <c r="E4585" i="10" s="1"/>
  <c r="C4586" i="10"/>
  <c r="E4586" i="10" s="1"/>
  <c r="C4587" i="10"/>
  <c r="E4587" i="10" s="1"/>
  <c r="C4588" i="10"/>
  <c r="E4588" i="10" s="1"/>
  <c r="C4589" i="10"/>
  <c r="E4589" i="10" s="1"/>
  <c r="C4590" i="10"/>
  <c r="E4590" i="10" s="1"/>
  <c r="C4591" i="10"/>
  <c r="E4591" i="10" s="1"/>
  <c r="C4592" i="10"/>
  <c r="E4592" i="10" s="1"/>
  <c r="C4593" i="10"/>
  <c r="E4593" i="10" s="1"/>
  <c r="C4594" i="10"/>
  <c r="E4594" i="10" s="1"/>
  <c r="C4595" i="10"/>
  <c r="E4595" i="10" s="1"/>
  <c r="C4596" i="10"/>
  <c r="E4596" i="10" s="1"/>
  <c r="C4597" i="10"/>
  <c r="E4597" i="10" s="1"/>
  <c r="C4598" i="10"/>
  <c r="E4598" i="10" s="1"/>
  <c r="C4599" i="10"/>
  <c r="E4599" i="10" s="1"/>
  <c r="C4600" i="10"/>
  <c r="E4600" i="10" s="1"/>
  <c r="C4601" i="10"/>
  <c r="E4601" i="10" s="1"/>
  <c r="C4602" i="10"/>
  <c r="E4602" i="10" s="1"/>
  <c r="C4603" i="10"/>
  <c r="E4603" i="10" s="1"/>
  <c r="C4604" i="10"/>
  <c r="E4604" i="10" s="1"/>
  <c r="C4605" i="10"/>
  <c r="E4605" i="10" s="1"/>
  <c r="C4606" i="10"/>
  <c r="E4606" i="10" s="1"/>
  <c r="C4607" i="10"/>
  <c r="E4607" i="10" s="1"/>
  <c r="C4608" i="10"/>
  <c r="E4608" i="10" s="1"/>
  <c r="C4609" i="10"/>
  <c r="E4609" i="10" s="1"/>
  <c r="C4610" i="10"/>
  <c r="E4610" i="10" s="1"/>
  <c r="C4611" i="10"/>
  <c r="E4611" i="10" s="1"/>
  <c r="C4612" i="10"/>
  <c r="E4612" i="10" s="1"/>
  <c r="C4613" i="10"/>
  <c r="E4613" i="10" s="1"/>
  <c r="C4614" i="10"/>
  <c r="E4614" i="10" s="1"/>
  <c r="C4615" i="10"/>
  <c r="E4615" i="10" s="1"/>
  <c r="C4616" i="10"/>
  <c r="E4616" i="10" s="1"/>
  <c r="C4617" i="10"/>
  <c r="E4617" i="10" s="1"/>
  <c r="C4618" i="10"/>
  <c r="E4618" i="10" s="1"/>
  <c r="C4619" i="10"/>
  <c r="E4619" i="10" s="1"/>
  <c r="C4620" i="10"/>
  <c r="E4620" i="10" s="1"/>
  <c r="C4621" i="10"/>
  <c r="E4621" i="10" s="1"/>
  <c r="C4622" i="10"/>
  <c r="E4622" i="10" s="1"/>
  <c r="C4623" i="10"/>
  <c r="E4623" i="10" s="1"/>
  <c r="C4624" i="10"/>
  <c r="E4624" i="10" s="1"/>
  <c r="C4625" i="10"/>
  <c r="E4625" i="10" s="1"/>
  <c r="C4626" i="10"/>
  <c r="E4626" i="10" s="1"/>
  <c r="C4627" i="10"/>
  <c r="E4627" i="10" s="1"/>
  <c r="C4628" i="10"/>
  <c r="E4628" i="10" s="1"/>
  <c r="C4629" i="10"/>
  <c r="E4629" i="10" s="1"/>
  <c r="C4630" i="10"/>
  <c r="E4630" i="10" s="1"/>
  <c r="C4631" i="10"/>
  <c r="E4631" i="10" s="1"/>
  <c r="C4632" i="10"/>
  <c r="E4632" i="10" s="1"/>
  <c r="C4633" i="10"/>
  <c r="E4633" i="10" s="1"/>
  <c r="C4634" i="10"/>
  <c r="E4634" i="10" s="1"/>
  <c r="C4635" i="10"/>
  <c r="E4635" i="10" s="1"/>
  <c r="C4636" i="10"/>
  <c r="E4636" i="10" s="1"/>
  <c r="C4637" i="10"/>
  <c r="E4637" i="10" s="1"/>
  <c r="C4638" i="10"/>
  <c r="E4638" i="10" s="1"/>
  <c r="C4639" i="10"/>
  <c r="E4639" i="10" s="1"/>
  <c r="C4640" i="10"/>
  <c r="E4640" i="10" s="1"/>
  <c r="C4641" i="10"/>
  <c r="E4641" i="10" s="1"/>
  <c r="C4642" i="10"/>
  <c r="E4642" i="10" s="1"/>
  <c r="C4643" i="10"/>
  <c r="E4643" i="10" s="1"/>
  <c r="C4644" i="10"/>
  <c r="E4644" i="10" s="1"/>
  <c r="C4645" i="10"/>
  <c r="E4645" i="10" s="1"/>
  <c r="C4646" i="10"/>
  <c r="E4646" i="10" s="1"/>
  <c r="C4647" i="10"/>
  <c r="E4647" i="10" s="1"/>
  <c r="C4648" i="10"/>
  <c r="E4648" i="10" s="1"/>
  <c r="C4649" i="10"/>
  <c r="E4649" i="10" s="1"/>
  <c r="C4650" i="10"/>
  <c r="E4650" i="10" s="1"/>
  <c r="C4651" i="10"/>
  <c r="E4651" i="10" s="1"/>
  <c r="C4652" i="10"/>
  <c r="E4652" i="10" s="1"/>
  <c r="C4653" i="10"/>
  <c r="E4653" i="10" s="1"/>
  <c r="C4654" i="10"/>
  <c r="E4654" i="10" s="1"/>
  <c r="C4655" i="10"/>
  <c r="E4655" i="10" s="1"/>
  <c r="C4656" i="10"/>
  <c r="E4656" i="10" s="1"/>
  <c r="C4657" i="10"/>
  <c r="E4657" i="10" s="1"/>
  <c r="C4658" i="10"/>
  <c r="E4658" i="10" s="1"/>
  <c r="C4659" i="10"/>
  <c r="E4659" i="10" s="1"/>
  <c r="C4660" i="10"/>
  <c r="E4660" i="10" s="1"/>
  <c r="C4661" i="10"/>
  <c r="E4661" i="10" s="1"/>
  <c r="C4662" i="10"/>
  <c r="E4662" i="10" s="1"/>
  <c r="C4663" i="10"/>
  <c r="E4663" i="10" s="1"/>
  <c r="C4664" i="10"/>
  <c r="E4664" i="10" s="1"/>
  <c r="C4665" i="10"/>
  <c r="E4665" i="10" s="1"/>
  <c r="C4666" i="10"/>
  <c r="E4666" i="10" s="1"/>
  <c r="C4667" i="10"/>
  <c r="E4667" i="10" s="1"/>
  <c r="C4668" i="10"/>
  <c r="E4668" i="10" s="1"/>
  <c r="C4669" i="10"/>
  <c r="E4669" i="10" s="1"/>
  <c r="C4670" i="10"/>
  <c r="E4670" i="10" s="1"/>
  <c r="C4671" i="10"/>
  <c r="E4671" i="10" s="1"/>
  <c r="C4672" i="10"/>
  <c r="E4672" i="10" s="1"/>
  <c r="C4673" i="10"/>
  <c r="E4673" i="10" s="1"/>
  <c r="C4674" i="10"/>
  <c r="E4674" i="10" s="1"/>
  <c r="C4675" i="10"/>
  <c r="E4675" i="10" s="1"/>
  <c r="C4676" i="10"/>
  <c r="E4676" i="10" s="1"/>
  <c r="C4677" i="10"/>
  <c r="E4677" i="10" s="1"/>
  <c r="C4678" i="10"/>
  <c r="E4678" i="10" s="1"/>
  <c r="C4679" i="10"/>
  <c r="E4679" i="10" s="1"/>
  <c r="C4680" i="10"/>
  <c r="E4680" i="10" s="1"/>
  <c r="C4681" i="10"/>
  <c r="E4681" i="10" s="1"/>
  <c r="C4682" i="10"/>
  <c r="E4682" i="10" s="1"/>
  <c r="C4683" i="10"/>
  <c r="E4683" i="10" s="1"/>
  <c r="C4684" i="10"/>
  <c r="E4684" i="10" s="1"/>
  <c r="C4685" i="10"/>
  <c r="E4685" i="10" s="1"/>
  <c r="C4686" i="10"/>
  <c r="E4686" i="10" s="1"/>
  <c r="C4687" i="10"/>
  <c r="E4687" i="10" s="1"/>
  <c r="C4688" i="10"/>
  <c r="E4688" i="10" s="1"/>
  <c r="C4689" i="10"/>
  <c r="E4689" i="10" s="1"/>
  <c r="C4690" i="10"/>
  <c r="E4690" i="10" s="1"/>
  <c r="C4691" i="10"/>
  <c r="E4691" i="10" s="1"/>
  <c r="C4692" i="10"/>
  <c r="E4692" i="10" s="1"/>
  <c r="C4693" i="10"/>
  <c r="E4693" i="10" s="1"/>
  <c r="C4694" i="10"/>
  <c r="E4694" i="10" s="1"/>
  <c r="C4695" i="10"/>
  <c r="E4695" i="10" s="1"/>
  <c r="C4696" i="10"/>
  <c r="E4696" i="10" s="1"/>
  <c r="C4697" i="10"/>
  <c r="E4697" i="10" s="1"/>
  <c r="C4698" i="10"/>
  <c r="E4698" i="10" s="1"/>
  <c r="C4699" i="10"/>
  <c r="E4699" i="10" s="1"/>
  <c r="C4700" i="10"/>
  <c r="E4700" i="10" s="1"/>
  <c r="C4701" i="10"/>
  <c r="E4701" i="10" s="1"/>
  <c r="C4702" i="10"/>
  <c r="E4702" i="10" s="1"/>
  <c r="C4703" i="10"/>
  <c r="E4703" i="10" s="1"/>
  <c r="C4704" i="10"/>
  <c r="E4704" i="10" s="1"/>
  <c r="C4705" i="10"/>
  <c r="E4705" i="10" s="1"/>
  <c r="C4706" i="10"/>
  <c r="E4706" i="10" s="1"/>
  <c r="C4707" i="10"/>
  <c r="E4707" i="10" s="1"/>
  <c r="C4708" i="10"/>
  <c r="E4708" i="10" s="1"/>
  <c r="C4709" i="10"/>
  <c r="E4709" i="10" s="1"/>
  <c r="C4710" i="10"/>
  <c r="E4710" i="10" s="1"/>
  <c r="C4711" i="10"/>
  <c r="E4711" i="10" s="1"/>
  <c r="C4712" i="10"/>
  <c r="E4712" i="10" s="1"/>
  <c r="C4713" i="10"/>
  <c r="E4713" i="10" s="1"/>
  <c r="C4714" i="10"/>
  <c r="E4714" i="10" s="1"/>
  <c r="C4715" i="10"/>
  <c r="E4715" i="10" s="1"/>
  <c r="C4716" i="10"/>
  <c r="E4716" i="10" s="1"/>
  <c r="C4717" i="10"/>
  <c r="E4717" i="10" s="1"/>
  <c r="C4718" i="10"/>
  <c r="E4718" i="10" s="1"/>
  <c r="C4719" i="10"/>
  <c r="E4719" i="10" s="1"/>
  <c r="C4720" i="10"/>
  <c r="E4720" i="10" s="1"/>
  <c r="C4721" i="10"/>
  <c r="E4721" i="10" s="1"/>
  <c r="C4722" i="10"/>
  <c r="E4722" i="10" s="1"/>
  <c r="C4723" i="10"/>
  <c r="E4723" i="10" s="1"/>
  <c r="C4724" i="10"/>
  <c r="E4724" i="10" s="1"/>
  <c r="C4725" i="10"/>
  <c r="E4725" i="10" s="1"/>
  <c r="C4726" i="10"/>
  <c r="E4726" i="10" s="1"/>
  <c r="C4727" i="10"/>
  <c r="E4727" i="10" s="1"/>
  <c r="C4728" i="10"/>
  <c r="E4728" i="10" s="1"/>
  <c r="C4729" i="10"/>
  <c r="E4729" i="10" s="1"/>
  <c r="C4730" i="10"/>
  <c r="E4730" i="10" s="1"/>
  <c r="C4731" i="10"/>
  <c r="E4731" i="10" s="1"/>
  <c r="C4732" i="10"/>
  <c r="E4732" i="10" s="1"/>
  <c r="C4733" i="10"/>
  <c r="E4733" i="10" s="1"/>
  <c r="C4734" i="10"/>
  <c r="E4734" i="10" s="1"/>
  <c r="C4735" i="10"/>
  <c r="E4735" i="10" s="1"/>
  <c r="C4736" i="10"/>
  <c r="E4736" i="10" s="1"/>
  <c r="C4737" i="10"/>
  <c r="E4737" i="10" s="1"/>
  <c r="C4738" i="10"/>
  <c r="E4738" i="10" s="1"/>
  <c r="C4739" i="10"/>
  <c r="E4739" i="10" s="1"/>
  <c r="C4740" i="10"/>
  <c r="E4740" i="10" s="1"/>
  <c r="C4741" i="10"/>
  <c r="E4741" i="10" s="1"/>
  <c r="C4742" i="10"/>
  <c r="E4742" i="10" s="1"/>
  <c r="C4743" i="10"/>
  <c r="E4743" i="10" s="1"/>
  <c r="C4744" i="10"/>
  <c r="E4744" i="10" s="1"/>
  <c r="C4745" i="10"/>
  <c r="E4745" i="10" s="1"/>
  <c r="C4746" i="10"/>
  <c r="E4746" i="10" s="1"/>
  <c r="C4747" i="10"/>
  <c r="E4747" i="10" s="1"/>
  <c r="C4748" i="10"/>
  <c r="E4748" i="10" s="1"/>
  <c r="C4749" i="10"/>
  <c r="E4749" i="10" s="1"/>
  <c r="C4750" i="10"/>
  <c r="E4750" i="10" s="1"/>
  <c r="C4751" i="10"/>
  <c r="E4751" i="10" s="1"/>
  <c r="C4752" i="10"/>
  <c r="E4752" i="10" s="1"/>
  <c r="C4753" i="10"/>
  <c r="E4753" i="10" s="1"/>
  <c r="C4754" i="10"/>
  <c r="E4754" i="10" s="1"/>
  <c r="C4755" i="10"/>
  <c r="E4755" i="10" s="1"/>
  <c r="C4756" i="10"/>
  <c r="E4756" i="10" s="1"/>
  <c r="C4757" i="10"/>
  <c r="E4757" i="10" s="1"/>
  <c r="C4758" i="10"/>
  <c r="E4758" i="10" s="1"/>
  <c r="C4759" i="10"/>
  <c r="E4759" i="10" s="1"/>
  <c r="C4760" i="10"/>
  <c r="E4760" i="10" s="1"/>
  <c r="C4761" i="10"/>
  <c r="E4761" i="10" s="1"/>
  <c r="C4762" i="10"/>
  <c r="E4762" i="10" s="1"/>
  <c r="C4763" i="10"/>
  <c r="E4763" i="10" s="1"/>
  <c r="C4764" i="10"/>
  <c r="E4764" i="10" s="1"/>
  <c r="C4765" i="10"/>
  <c r="E4765" i="10" s="1"/>
  <c r="C4766" i="10"/>
  <c r="E4766" i="10" s="1"/>
  <c r="C4767" i="10"/>
  <c r="E4767" i="10" s="1"/>
  <c r="C4768" i="10"/>
  <c r="E4768" i="10" s="1"/>
  <c r="C4769" i="10"/>
  <c r="E4769" i="10" s="1"/>
  <c r="C4770" i="10"/>
  <c r="E4770" i="10" s="1"/>
  <c r="C4771" i="10"/>
  <c r="E4771" i="10" s="1"/>
  <c r="C4772" i="10"/>
  <c r="E4772" i="10" s="1"/>
  <c r="C4773" i="10"/>
  <c r="E4773" i="10" s="1"/>
  <c r="C4774" i="10"/>
  <c r="E4774" i="10" s="1"/>
  <c r="C4775" i="10"/>
  <c r="E4775" i="10" s="1"/>
  <c r="C4776" i="10"/>
  <c r="E4776" i="10" s="1"/>
  <c r="C4777" i="10"/>
  <c r="E4777" i="10" s="1"/>
  <c r="C4778" i="10"/>
  <c r="E4778" i="10" s="1"/>
  <c r="C4779" i="10"/>
  <c r="E4779" i="10" s="1"/>
  <c r="C4780" i="10"/>
  <c r="E4780" i="10" s="1"/>
  <c r="C4781" i="10"/>
  <c r="E4781" i="10" s="1"/>
  <c r="C4782" i="10"/>
  <c r="E4782" i="10" s="1"/>
  <c r="C4783" i="10"/>
  <c r="E4783" i="10" s="1"/>
  <c r="C4784" i="10"/>
  <c r="E4784" i="10" s="1"/>
  <c r="C4785" i="10"/>
  <c r="E4785" i="10" s="1"/>
  <c r="C4786" i="10"/>
  <c r="E4786" i="10" s="1"/>
  <c r="C4787" i="10"/>
  <c r="E4787" i="10" s="1"/>
  <c r="C4788" i="10"/>
  <c r="E4788" i="10" s="1"/>
  <c r="C4789" i="10"/>
  <c r="E4789" i="10" s="1"/>
  <c r="C4790" i="10"/>
  <c r="E4790" i="10" s="1"/>
  <c r="C4791" i="10"/>
  <c r="E4791" i="10" s="1"/>
  <c r="C4792" i="10"/>
  <c r="E4792" i="10" s="1"/>
  <c r="C4793" i="10"/>
  <c r="E4793" i="10" s="1"/>
  <c r="C4794" i="10"/>
  <c r="E4794" i="10" s="1"/>
  <c r="C4795" i="10"/>
  <c r="E4795" i="10" s="1"/>
  <c r="C4796" i="10"/>
  <c r="E4796" i="10" s="1"/>
  <c r="C4797" i="10"/>
  <c r="E4797" i="10" s="1"/>
  <c r="C4798" i="10"/>
  <c r="E4798" i="10" s="1"/>
  <c r="C4799" i="10"/>
  <c r="E4799" i="10" s="1"/>
  <c r="C4800" i="10"/>
  <c r="E4800" i="10" s="1"/>
  <c r="C4801" i="10"/>
  <c r="E4801" i="10" s="1"/>
  <c r="C4802" i="10"/>
  <c r="E4802" i="10" s="1"/>
  <c r="C4803" i="10"/>
  <c r="E4803" i="10" s="1"/>
  <c r="C4804" i="10"/>
  <c r="E4804" i="10" s="1"/>
  <c r="C4805" i="10"/>
  <c r="E4805" i="10" s="1"/>
  <c r="C4806" i="10"/>
  <c r="E4806" i="10" s="1"/>
  <c r="C4807" i="10"/>
  <c r="E4807" i="10" s="1"/>
  <c r="C4808" i="10"/>
  <c r="E4808" i="10" s="1"/>
  <c r="C4809" i="10"/>
  <c r="E4809" i="10" s="1"/>
  <c r="C4810" i="10"/>
  <c r="E4810" i="10" s="1"/>
  <c r="C4811" i="10"/>
  <c r="E4811" i="10" s="1"/>
  <c r="C4812" i="10"/>
  <c r="E4812" i="10" s="1"/>
  <c r="C4813" i="10"/>
  <c r="E4813" i="10" s="1"/>
  <c r="C4814" i="10"/>
  <c r="E4814" i="10" s="1"/>
  <c r="C4815" i="10"/>
  <c r="E4815" i="10" s="1"/>
  <c r="C4816" i="10"/>
  <c r="E4816" i="10" s="1"/>
  <c r="C4817" i="10"/>
  <c r="E4817" i="10" s="1"/>
  <c r="C4818" i="10"/>
  <c r="E4818" i="10" s="1"/>
  <c r="C4819" i="10"/>
  <c r="E4819" i="10" s="1"/>
  <c r="C4820" i="10"/>
  <c r="E4820" i="10" s="1"/>
  <c r="C4821" i="10"/>
  <c r="E4821" i="10" s="1"/>
  <c r="C4822" i="10"/>
  <c r="E4822" i="10" s="1"/>
  <c r="C4823" i="10"/>
  <c r="E4823" i="10" s="1"/>
  <c r="C4824" i="10"/>
  <c r="E4824" i="10" s="1"/>
  <c r="C4825" i="10"/>
  <c r="E4825" i="10" s="1"/>
  <c r="C4826" i="10"/>
  <c r="E4826" i="10" s="1"/>
  <c r="C4827" i="10"/>
  <c r="E4827" i="10" s="1"/>
  <c r="C4828" i="10"/>
  <c r="E4828" i="10" s="1"/>
  <c r="C4829" i="10"/>
  <c r="E4829" i="10" s="1"/>
  <c r="C4830" i="10"/>
  <c r="E4830" i="10" s="1"/>
  <c r="C4831" i="10"/>
  <c r="E4831" i="10" s="1"/>
  <c r="C4832" i="10"/>
  <c r="E4832" i="10" s="1"/>
  <c r="C4833" i="10"/>
  <c r="E4833" i="10" s="1"/>
  <c r="C4834" i="10"/>
  <c r="E4834" i="10" s="1"/>
  <c r="C4835" i="10"/>
  <c r="E4835" i="10" s="1"/>
  <c r="C4836" i="10"/>
  <c r="E4836" i="10" s="1"/>
  <c r="C4837" i="10"/>
  <c r="E4837" i="10" s="1"/>
  <c r="C4838" i="10"/>
  <c r="E4838" i="10" s="1"/>
  <c r="C4839" i="10"/>
  <c r="E4839" i="10" s="1"/>
  <c r="C4840" i="10"/>
  <c r="E4840" i="10" s="1"/>
  <c r="C4841" i="10"/>
  <c r="E4841" i="10" s="1"/>
  <c r="C4842" i="10"/>
  <c r="E4842" i="10" s="1"/>
  <c r="C4843" i="10"/>
  <c r="E4843" i="10" s="1"/>
  <c r="C4844" i="10"/>
  <c r="E4844" i="10" s="1"/>
  <c r="C4845" i="10"/>
  <c r="E4845" i="10" s="1"/>
  <c r="C4846" i="10"/>
  <c r="E4846" i="10" s="1"/>
  <c r="C4847" i="10"/>
  <c r="E4847" i="10" s="1"/>
  <c r="C4848" i="10"/>
  <c r="E4848" i="10" s="1"/>
  <c r="C4849" i="10"/>
  <c r="E4849" i="10" s="1"/>
  <c r="C4850" i="10"/>
  <c r="E4850" i="10" s="1"/>
  <c r="C4851" i="10"/>
  <c r="E4851" i="10" s="1"/>
  <c r="C4852" i="10"/>
  <c r="E4852" i="10" s="1"/>
  <c r="C4853" i="10"/>
  <c r="E4853" i="10" s="1"/>
  <c r="C4854" i="10"/>
  <c r="E4854" i="10" s="1"/>
  <c r="C4855" i="10"/>
  <c r="E4855" i="10" s="1"/>
  <c r="C4856" i="10"/>
  <c r="E4856" i="10" s="1"/>
  <c r="C4857" i="10"/>
  <c r="E4857" i="10" s="1"/>
  <c r="C4858" i="10"/>
  <c r="E4858" i="10" s="1"/>
  <c r="C4859" i="10"/>
  <c r="E4859" i="10" s="1"/>
  <c r="C4860" i="10"/>
  <c r="E4860" i="10" s="1"/>
  <c r="C4861" i="10"/>
  <c r="E4861" i="10" s="1"/>
  <c r="C4862" i="10"/>
  <c r="E4862" i="10" s="1"/>
  <c r="C4863" i="10"/>
  <c r="E4863" i="10" s="1"/>
  <c r="C4864" i="10"/>
  <c r="E4864" i="10" s="1"/>
  <c r="C4865" i="10"/>
  <c r="E4865" i="10" s="1"/>
  <c r="C4866" i="10"/>
  <c r="E4866" i="10" s="1"/>
  <c r="C4867" i="10"/>
  <c r="E4867" i="10" s="1"/>
  <c r="C4868" i="10"/>
  <c r="E4868" i="10" s="1"/>
  <c r="C4869" i="10"/>
  <c r="E4869" i="10" s="1"/>
  <c r="C4870" i="10"/>
  <c r="E4870" i="10" s="1"/>
  <c r="C4871" i="10"/>
  <c r="E4871" i="10" s="1"/>
  <c r="C4872" i="10"/>
  <c r="E4872" i="10" s="1"/>
  <c r="C4873" i="10"/>
  <c r="E4873" i="10" s="1"/>
  <c r="C4874" i="10"/>
  <c r="E4874" i="10" s="1"/>
  <c r="C4875" i="10"/>
  <c r="E4875" i="10" s="1"/>
  <c r="C4876" i="10"/>
  <c r="E4876" i="10" s="1"/>
  <c r="C4877" i="10"/>
  <c r="E4877" i="10" s="1"/>
  <c r="C4878" i="10"/>
  <c r="E4878" i="10" s="1"/>
  <c r="C4879" i="10"/>
  <c r="E4879" i="10" s="1"/>
  <c r="C4880" i="10"/>
  <c r="E4880" i="10" s="1"/>
  <c r="C4881" i="10"/>
  <c r="E4881" i="10" s="1"/>
  <c r="C4882" i="10"/>
  <c r="E4882" i="10" s="1"/>
  <c r="C4883" i="10"/>
  <c r="E4883" i="10" s="1"/>
  <c r="C4884" i="10"/>
  <c r="E4884" i="10" s="1"/>
  <c r="C4885" i="10"/>
  <c r="E4885" i="10" s="1"/>
  <c r="C4886" i="10"/>
  <c r="E4886" i="10" s="1"/>
  <c r="C4887" i="10"/>
  <c r="E4887" i="10" s="1"/>
  <c r="C4888" i="10"/>
  <c r="E4888" i="10" s="1"/>
  <c r="C4889" i="10"/>
  <c r="E4889" i="10" s="1"/>
  <c r="C4890" i="10"/>
  <c r="E4890" i="10" s="1"/>
  <c r="C4891" i="10"/>
  <c r="E4891" i="10" s="1"/>
  <c r="C4892" i="10"/>
  <c r="E4892" i="10" s="1"/>
  <c r="C4893" i="10"/>
  <c r="E4893" i="10" s="1"/>
  <c r="C4894" i="10"/>
  <c r="E4894" i="10" s="1"/>
  <c r="C4895" i="10"/>
  <c r="E4895" i="10" s="1"/>
  <c r="C4896" i="10"/>
  <c r="E4896" i="10" s="1"/>
  <c r="C4897" i="10"/>
  <c r="E4897" i="10" s="1"/>
  <c r="C4898" i="10"/>
  <c r="E4898" i="10" s="1"/>
  <c r="C4899" i="10"/>
  <c r="E4899" i="10" s="1"/>
  <c r="C4900" i="10"/>
  <c r="E4900" i="10" s="1"/>
  <c r="C4901" i="10"/>
  <c r="E4901" i="10" s="1"/>
  <c r="C4902" i="10"/>
  <c r="E4902" i="10" s="1"/>
  <c r="C4903" i="10"/>
  <c r="E4903" i="10" s="1"/>
  <c r="C4904" i="10"/>
  <c r="E4904" i="10" s="1"/>
  <c r="C4905" i="10"/>
  <c r="E4905" i="10" s="1"/>
  <c r="C4906" i="10"/>
  <c r="E4906" i="10" s="1"/>
  <c r="C4907" i="10"/>
  <c r="E4907" i="10" s="1"/>
  <c r="C4908" i="10"/>
  <c r="E4908" i="10" s="1"/>
  <c r="C4909" i="10"/>
  <c r="E4909" i="10" s="1"/>
  <c r="C4910" i="10"/>
  <c r="E4910" i="10" s="1"/>
  <c r="C4911" i="10"/>
  <c r="E4911" i="10" s="1"/>
  <c r="C4912" i="10"/>
  <c r="E4912" i="10" s="1"/>
  <c r="C4913" i="10"/>
  <c r="E4913" i="10" s="1"/>
  <c r="C4914" i="10"/>
  <c r="E4914" i="10" s="1"/>
  <c r="C4915" i="10"/>
  <c r="E4915" i="10" s="1"/>
  <c r="C4916" i="10"/>
  <c r="E4916" i="10" s="1"/>
  <c r="C4917" i="10"/>
  <c r="E4917" i="10" s="1"/>
  <c r="C4918" i="10"/>
  <c r="E4918" i="10" s="1"/>
  <c r="C4919" i="10"/>
  <c r="E4919" i="10" s="1"/>
  <c r="C4920" i="10"/>
  <c r="E4920" i="10" s="1"/>
  <c r="C4921" i="10"/>
  <c r="E4921" i="10" s="1"/>
  <c r="C4922" i="10"/>
  <c r="E4922" i="10" s="1"/>
  <c r="C4923" i="10"/>
  <c r="E4923" i="10" s="1"/>
  <c r="C4924" i="10"/>
  <c r="E4924" i="10" s="1"/>
  <c r="C4925" i="10"/>
  <c r="E4925" i="10" s="1"/>
  <c r="C4926" i="10"/>
  <c r="E4926" i="10" s="1"/>
  <c r="C4927" i="10"/>
  <c r="E4927" i="10" s="1"/>
  <c r="C4928" i="10"/>
  <c r="E4928" i="10" s="1"/>
  <c r="C4929" i="10"/>
  <c r="E4929" i="10" s="1"/>
  <c r="C4930" i="10"/>
  <c r="E4930" i="10" s="1"/>
  <c r="C4931" i="10"/>
  <c r="E4931" i="10" s="1"/>
  <c r="C4932" i="10"/>
  <c r="E4932" i="10" s="1"/>
  <c r="C4933" i="10"/>
  <c r="E4933" i="10" s="1"/>
  <c r="C4934" i="10"/>
  <c r="E4934" i="10" s="1"/>
  <c r="C4935" i="10"/>
  <c r="E4935" i="10" s="1"/>
  <c r="C4936" i="10"/>
  <c r="E4936" i="10" s="1"/>
  <c r="C4937" i="10"/>
  <c r="E4937" i="10" s="1"/>
  <c r="C4938" i="10"/>
  <c r="E4938" i="10" s="1"/>
  <c r="C4939" i="10"/>
  <c r="E4939" i="10" s="1"/>
  <c r="C4940" i="10"/>
  <c r="E4940" i="10" s="1"/>
  <c r="C4941" i="10"/>
  <c r="E4941" i="10" s="1"/>
  <c r="C4942" i="10"/>
  <c r="E4942" i="10" s="1"/>
  <c r="C4943" i="10"/>
  <c r="E4943" i="10" s="1"/>
  <c r="C4944" i="10"/>
  <c r="E4944" i="10" s="1"/>
  <c r="C4945" i="10"/>
  <c r="E4945" i="10" s="1"/>
  <c r="C4946" i="10"/>
  <c r="E4946" i="10" s="1"/>
  <c r="C4947" i="10"/>
  <c r="E4947" i="10" s="1"/>
  <c r="C4948" i="10"/>
  <c r="E4948" i="10" s="1"/>
  <c r="C4949" i="10"/>
  <c r="E4949" i="10" s="1"/>
  <c r="C4950" i="10"/>
  <c r="E4950" i="10" s="1"/>
  <c r="C4951" i="10"/>
  <c r="E4951" i="10" s="1"/>
  <c r="C4952" i="10"/>
  <c r="E4952" i="10" s="1"/>
  <c r="C4953" i="10"/>
  <c r="E4953" i="10" s="1"/>
  <c r="C4954" i="10"/>
  <c r="E4954" i="10" s="1"/>
  <c r="C4955" i="10"/>
  <c r="E4955" i="10" s="1"/>
  <c r="C4956" i="10"/>
  <c r="E4956" i="10" s="1"/>
  <c r="C4957" i="10"/>
  <c r="E4957" i="10" s="1"/>
  <c r="C4958" i="10"/>
  <c r="E4958" i="10" s="1"/>
  <c r="C4959" i="10"/>
  <c r="E4959" i="10" s="1"/>
  <c r="C4960" i="10"/>
  <c r="E4960" i="10" s="1"/>
  <c r="C4961" i="10"/>
  <c r="E4961" i="10" s="1"/>
  <c r="C4962" i="10"/>
  <c r="E4962" i="10" s="1"/>
  <c r="C4963" i="10"/>
  <c r="E4963" i="10" s="1"/>
  <c r="C4964" i="10"/>
  <c r="E4964" i="10" s="1"/>
  <c r="C4965" i="10"/>
  <c r="E4965" i="10" s="1"/>
  <c r="C4966" i="10"/>
  <c r="E4966" i="10" s="1"/>
  <c r="C4967" i="10"/>
  <c r="E4967" i="10" s="1"/>
  <c r="C4968" i="10"/>
  <c r="E4968" i="10" s="1"/>
  <c r="C4969" i="10"/>
  <c r="E4969" i="10" s="1"/>
  <c r="C4970" i="10"/>
  <c r="E4970" i="10" s="1"/>
  <c r="C4971" i="10"/>
  <c r="E4971" i="10" s="1"/>
  <c r="C4972" i="10"/>
  <c r="E4972" i="10" s="1"/>
  <c r="C4973" i="10"/>
  <c r="E4973" i="10" s="1"/>
  <c r="C4974" i="10"/>
  <c r="E4974" i="10" s="1"/>
  <c r="C4975" i="10"/>
  <c r="E4975" i="10" s="1"/>
  <c r="C4976" i="10"/>
  <c r="E4976" i="10" s="1"/>
  <c r="C4977" i="10"/>
  <c r="E4977" i="10" s="1"/>
  <c r="C4978" i="10"/>
  <c r="E4978" i="10" s="1"/>
  <c r="C4979" i="10"/>
  <c r="E4979" i="10" s="1"/>
  <c r="C4980" i="10"/>
  <c r="E4980" i="10" s="1"/>
  <c r="C4981" i="10"/>
  <c r="E4981" i="10" s="1"/>
  <c r="C4982" i="10"/>
  <c r="E4982" i="10" s="1"/>
  <c r="C4983" i="10"/>
  <c r="E4983" i="10" s="1"/>
  <c r="C4984" i="10"/>
  <c r="E4984" i="10" s="1"/>
  <c r="C4985" i="10"/>
  <c r="E4985" i="10" s="1"/>
  <c r="C4986" i="10"/>
  <c r="E4986" i="10" s="1"/>
  <c r="C4987" i="10"/>
  <c r="E4987" i="10" s="1"/>
  <c r="C4988" i="10"/>
  <c r="E4988" i="10" s="1"/>
  <c r="C4989" i="10"/>
  <c r="E4989" i="10" s="1"/>
  <c r="C4990" i="10"/>
  <c r="E4990" i="10" s="1"/>
  <c r="C4991" i="10"/>
  <c r="E4991" i="10" s="1"/>
  <c r="C4992" i="10"/>
  <c r="E4992" i="10" s="1"/>
  <c r="C4993" i="10"/>
  <c r="E4993" i="10" s="1"/>
  <c r="C4994" i="10"/>
  <c r="E4994" i="10" s="1"/>
  <c r="C4995" i="10"/>
  <c r="E4995" i="10" s="1"/>
  <c r="C4996" i="10"/>
  <c r="E4996" i="10" s="1"/>
  <c r="C4997" i="10"/>
  <c r="E4997" i="10" s="1"/>
  <c r="C4998" i="10"/>
  <c r="E4998" i="10" s="1"/>
  <c r="C4999" i="10"/>
  <c r="E4999" i="10" s="1"/>
  <c r="C5000" i="10"/>
  <c r="E5000" i="10" s="1"/>
  <c r="C5001" i="10"/>
  <c r="E5001" i="10" s="1"/>
  <c r="C5002" i="10"/>
  <c r="E5002" i="10" s="1"/>
  <c r="C5003" i="10"/>
  <c r="E5003" i="10" s="1"/>
  <c r="C5004" i="10"/>
  <c r="E5004" i="10" s="1"/>
  <c r="C5005" i="10"/>
  <c r="E5005" i="10" s="1"/>
  <c r="C5006" i="10"/>
  <c r="E5006" i="10" s="1"/>
  <c r="C5007" i="10"/>
  <c r="E5007" i="10" s="1"/>
  <c r="C5008" i="10"/>
  <c r="E5008" i="10" s="1"/>
  <c r="C5009" i="10"/>
  <c r="E5009" i="10" s="1"/>
  <c r="C5010" i="10"/>
  <c r="E5010" i="10" s="1"/>
  <c r="C5011" i="10"/>
  <c r="E5011" i="10" s="1"/>
  <c r="C5012" i="10"/>
  <c r="E5012" i="10" s="1"/>
  <c r="C5013" i="10"/>
  <c r="E5013" i="10" s="1"/>
  <c r="C5014" i="10"/>
  <c r="E5014" i="10" s="1"/>
  <c r="C5015" i="10"/>
  <c r="E5015" i="10" s="1"/>
  <c r="C5016" i="10"/>
  <c r="E5016" i="10" s="1"/>
  <c r="C5017" i="10"/>
  <c r="E5017" i="10" s="1"/>
  <c r="C5018" i="10"/>
  <c r="E5018" i="10" s="1"/>
  <c r="C5019" i="10"/>
  <c r="E5019" i="10" s="1"/>
  <c r="C5020" i="10"/>
  <c r="E5020" i="10" s="1"/>
  <c r="C5021" i="10"/>
  <c r="E5021" i="10" s="1"/>
  <c r="C5022" i="10"/>
  <c r="E5022" i="10" s="1"/>
  <c r="C5023" i="10"/>
  <c r="E5023" i="10" s="1"/>
  <c r="C5024" i="10"/>
  <c r="E5024" i="10" s="1"/>
  <c r="C5025" i="10"/>
  <c r="E5025" i="10" s="1"/>
  <c r="C5026" i="10"/>
  <c r="E5026" i="10" s="1"/>
  <c r="C5027" i="10"/>
  <c r="E5027" i="10" s="1"/>
  <c r="C5028" i="10"/>
  <c r="E5028" i="10" s="1"/>
  <c r="C5029" i="10"/>
  <c r="E5029" i="10" s="1"/>
  <c r="C5030" i="10"/>
  <c r="E5030" i="10" s="1"/>
  <c r="C5031" i="10"/>
  <c r="E5031" i="10" s="1"/>
  <c r="C5032" i="10"/>
  <c r="E5032" i="10" s="1"/>
  <c r="C5033" i="10"/>
  <c r="E5033" i="10" s="1"/>
  <c r="C5034" i="10"/>
  <c r="E5034" i="10" s="1"/>
  <c r="C5035" i="10"/>
  <c r="E5035" i="10" s="1"/>
  <c r="C5036" i="10"/>
  <c r="E5036" i="10" s="1"/>
  <c r="C5037" i="10"/>
  <c r="E5037" i="10" s="1"/>
  <c r="C5038" i="10"/>
  <c r="E5038" i="10" s="1"/>
  <c r="C5039" i="10"/>
  <c r="E5039" i="10" s="1"/>
  <c r="C5040" i="10"/>
  <c r="E5040" i="10" s="1"/>
  <c r="C5041" i="10"/>
  <c r="E5041" i="10" s="1"/>
  <c r="C5042" i="10"/>
  <c r="E5042" i="10" s="1"/>
  <c r="C5043" i="10"/>
  <c r="E5043" i="10" s="1"/>
  <c r="C5044" i="10"/>
  <c r="E5044" i="10" s="1"/>
  <c r="C5045" i="10"/>
  <c r="E5045" i="10" s="1"/>
  <c r="C5046" i="10"/>
  <c r="E5046" i="10" s="1"/>
  <c r="C5047" i="10"/>
  <c r="E5047" i="10" s="1"/>
  <c r="C5048" i="10"/>
  <c r="E5048" i="10" s="1"/>
  <c r="C5049" i="10"/>
  <c r="E5049" i="10" s="1"/>
  <c r="C5050" i="10"/>
  <c r="E5050" i="10" s="1"/>
  <c r="C5051" i="10"/>
  <c r="E5051" i="10" s="1"/>
  <c r="C5052" i="10"/>
  <c r="E5052" i="10" s="1"/>
  <c r="C5053" i="10"/>
  <c r="E5053" i="10" s="1"/>
  <c r="C5054" i="10"/>
  <c r="E5054" i="10" s="1"/>
  <c r="C5055" i="10"/>
  <c r="E5055" i="10" s="1"/>
  <c r="C5056" i="10"/>
  <c r="E5056" i="10" s="1"/>
  <c r="C5057" i="10"/>
  <c r="E5057" i="10" s="1"/>
  <c r="C5058" i="10"/>
  <c r="E5058" i="10" s="1"/>
  <c r="C5059" i="10"/>
  <c r="E5059" i="10" s="1"/>
  <c r="C5060" i="10"/>
  <c r="E5060" i="10" s="1"/>
  <c r="C5061" i="10"/>
  <c r="E5061" i="10" s="1"/>
  <c r="C5062" i="10"/>
  <c r="E5062" i="10" s="1"/>
  <c r="C5063" i="10"/>
  <c r="E5063" i="10" s="1"/>
  <c r="C5064" i="10"/>
  <c r="E5064" i="10" s="1"/>
  <c r="C5065" i="10"/>
  <c r="E5065" i="10" s="1"/>
  <c r="C5066" i="10"/>
  <c r="E5066" i="10" s="1"/>
  <c r="C5067" i="10"/>
  <c r="E5067" i="10" s="1"/>
  <c r="C5068" i="10"/>
  <c r="E5068" i="10" s="1"/>
  <c r="C5069" i="10"/>
  <c r="E5069" i="10" s="1"/>
  <c r="C5070" i="10"/>
  <c r="E5070" i="10" s="1"/>
  <c r="C5071" i="10"/>
  <c r="E5071" i="10" s="1"/>
  <c r="C5072" i="10"/>
  <c r="E5072" i="10" s="1"/>
  <c r="C5073" i="10"/>
  <c r="E5073" i="10" s="1"/>
  <c r="C5074" i="10"/>
  <c r="E5074" i="10" s="1"/>
  <c r="C5075" i="10"/>
  <c r="E5075" i="10" s="1"/>
  <c r="C5076" i="10"/>
  <c r="E5076" i="10" s="1"/>
  <c r="C5077" i="10"/>
  <c r="E5077" i="10" s="1"/>
  <c r="C5078" i="10"/>
  <c r="E5078" i="10" s="1"/>
  <c r="C5079" i="10"/>
  <c r="E5079" i="10" s="1"/>
  <c r="C5080" i="10"/>
  <c r="E5080" i="10" s="1"/>
  <c r="C5081" i="10"/>
  <c r="E5081" i="10" s="1"/>
  <c r="C5082" i="10"/>
  <c r="E5082" i="10" s="1"/>
  <c r="C5083" i="10"/>
  <c r="E5083" i="10" s="1"/>
  <c r="C5084" i="10"/>
  <c r="E5084" i="10" s="1"/>
  <c r="C5085" i="10"/>
  <c r="E5085" i="10" s="1"/>
  <c r="C5086" i="10"/>
  <c r="E5086" i="10" s="1"/>
  <c r="C5087" i="10"/>
  <c r="E5087" i="10" s="1"/>
  <c r="C5088" i="10"/>
  <c r="E5088" i="10" s="1"/>
  <c r="C5089" i="10"/>
  <c r="E5089" i="10" s="1"/>
  <c r="C5090" i="10"/>
  <c r="E5090" i="10" s="1"/>
  <c r="C5091" i="10"/>
  <c r="E5091" i="10" s="1"/>
  <c r="C5092" i="10"/>
  <c r="E5092" i="10" s="1"/>
  <c r="C5093" i="10"/>
  <c r="E5093" i="10" s="1"/>
  <c r="C5094" i="10"/>
  <c r="E5094" i="10" s="1"/>
  <c r="C5095" i="10"/>
  <c r="E5095" i="10" s="1"/>
  <c r="C5096" i="10"/>
  <c r="E5096" i="10" s="1"/>
  <c r="C5097" i="10"/>
  <c r="E5097" i="10" s="1"/>
  <c r="C5098" i="10"/>
  <c r="E5098" i="10" s="1"/>
  <c r="C5099" i="10"/>
  <c r="E5099" i="10" s="1"/>
  <c r="C5100" i="10"/>
  <c r="E5100" i="10" s="1"/>
  <c r="C5101" i="10"/>
  <c r="E5101" i="10" s="1"/>
  <c r="C5102" i="10"/>
  <c r="E5102" i="10" s="1"/>
  <c r="C5103" i="10"/>
  <c r="E5103" i="10" s="1"/>
  <c r="C5104" i="10"/>
  <c r="E5104" i="10" s="1"/>
  <c r="C5105" i="10"/>
  <c r="E5105" i="10" s="1"/>
  <c r="C5106" i="10"/>
  <c r="E5106" i="10" s="1"/>
  <c r="C5107" i="10"/>
  <c r="E5107" i="10" s="1"/>
  <c r="C5108" i="10"/>
  <c r="E5108" i="10" s="1"/>
  <c r="C5109" i="10"/>
  <c r="E5109" i="10" s="1"/>
  <c r="C5110" i="10"/>
  <c r="E5110" i="10" s="1"/>
  <c r="C5111" i="10"/>
  <c r="E5111" i="10" s="1"/>
  <c r="C5112" i="10"/>
  <c r="E5112" i="10" s="1"/>
  <c r="C5113" i="10"/>
  <c r="E5113" i="10" s="1"/>
  <c r="C5114" i="10"/>
  <c r="E5114" i="10" s="1"/>
  <c r="C5115" i="10"/>
  <c r="E5115" i="10" s="1"/>
  <c r="C5116" i="10"/>
  <c r="E5116" i="10" s="1"/>
  <c r="C5117" i="10"/>
  <c r="E5117" i="10" s="1"/>
  <c r="C5118" i="10"/>
  <c r="E5118" i="10" s="1"/>
  <c r="C5119" i="10"/>
  <c r="E5119" i="10" s="1"/>
  <c r="C5120" i="10"/>
  <c r="E5120" i="10" s="1"/>
  <c r="C5121" i="10"/>
  <c r="E5121" i="10" s="1"/>
  <c r="C5122" i="10"/>
  <c r="E5122" i="10" s="1"/>
  <c r="C5123" i="10"/>
  <c r="E5123" i="10" s="1"/>
  <c r="C5124" i="10"/>
  <c r="E5124" i="10" s="1"/>
  <c r="C5125" i="10"/>
  <c r="E5125" i="10" s="1"/>
  <c r="C5126" i="10"/>
  <c r="E5126" i="10" s="1"/>
  <c r="C5127" i="10"/>
  <c r="E5127" i="10" s="1"/>
  <c r="C5128" i="10"/>
  <c r="E5128" i="10" s="1"/>
  <c r="C5129" i="10"/>
  <c r="E5129" i="10" s="1"/>
  <c r="C5130" i="10"/>
  <c r="E5130" i="10" s="1"/>
  <c r="C5131" i="10"/>
  <c r="E5131" i="10" s="1"/>
  <c r="C5132" i="10"/>
  <c r="E5132" i="10" s="1"/>
  <c r="C5133" i="10"/>
  <c r="E5133" i="10" s="1"/>
  <c r="C5134" i="10"/>
  <c r="E5134" i="10" s="1"/>
  <c r="C5135" i="10"/>
  <c r="E5135" i="10" s="1"/>
  <c r="C5136" i="10"/>
  <c r="E5136" i="10" s="1"/>
  <c r="C5137" i="10"/>
  <c r="E5137" i="10" s="1"/>
  <c r="C5138" i="10"/>
  <c r="E5138" i="10" s="1"/>
  <c r="C5139" i="10"/>
  <c r="E5139" i="10" s="1"/>
  <c r="C5140" i="10"/>
  <c r="E5140" i="10" s="1"/>
  <c r="C5141" i="10"/>
  <c r="E5141" i="10" s="1"/>
  <c r="C5142" i="10"/>
  <c r="E5142" i="10" s="1"/>
  <c r="C5143" i="10"/>
  <c r="E5143" i="10" s="1"/>
  <c r="C5144" i="10"/>
  <c r="E5144" i="10" s="1"/>
  <c r="C5145" i="10"/>
  <c r="E5145" i="10" s="1"/>
  <c r="C5146" i="10"/>
  <c r="E5146" i="10" s="1"/>
  <c r="C5147" i="10"/>
  <c r="E5147" i="10" s="1"/>
  <c r="C5148" i="10"/>
  <c r="E5148" i="10" s="1"/>
  <c r="C5149" i="10"/>
  <c r="E5149" i="10" s="1"/>
  <c r="C5150" i="10"/>
  <c r="E5150" i="10" s="1"/>
  <c r="C5151" i="10"/>
  <c r="E5151" i="10" s="1"/>
  <c r="C5152" i="10"/>
  <c r="E5152" i="10" s="1"/>
  <c r="C5153" i="10"/>
  <c r="E5153" i="10" s="1"/>
  <c r="C5154" i="10"/>
  <c r="E5154" i="10" s="1"/>
  <c r="C5155" i="10"/>
  <c r="E5155" i="10" s="1"/>
  <c r="C5156" i="10"/>
  <c r="E5156" i="10" s="1"/>
  <c r="C5157" i="10"/>
  <c r="E5157" i="10" s="1"/>
  <c r="C5158" i="10"/>
  <c r="E5158" i="10" s="1"/>
  <c r="C5159" i="10"/>
  <c r="E5159" i="10" s="1"/>
  <c r="C5160" i="10"/>
  <c r="E5160" i="10" s="1"/>
  <c r="C5161" i="10"/>
  <c r="E5161" i="10" s="1"/>
  <c r="C5162" i="10"/>
  <c r="E5162" i="10" s="1"/>
  <c r="C5163" i="10"/>
  <c r="E5163" i="10" s="1"/>
  <c r="C5164" i="10"/>
  <c r="E5164" i="10" s="1"/>
  <c r="C5165" i="10"/>
  <c r="E5165" i="10" s="1"/>
  <c r="C5166" i="10"/>
  <c r="E5166" i="10" s="1"/>
  <c r="C5167" i="10"/>
  <c r="E5167" i="10" s="1"/>
  <c r="C5168" i="10"/>
  <c r="E5168" i="10" s="1"/>
  <c r="C5169" i="10"/>
  <c r="E5169" i="10" s="1"/>
  <c r="C5170" i="10"/>
  <c r="E5170" i="10" s="1"/>
  <c r="C5171" i="10"/>
  <c r="E5171" i="10" s="1"/>
  <c r="C5172" i="10"/>
  <c r="E5172" i="10" s="1"/>
  <c r="C5173" i="10"/>
  <c r="E5173" i="10" s="1"/>
  <c r="C5174" i="10"/>
  <c r="E5174" i="10" s="1"/>
  <c r="C5175" i="10"/>
  <c r="E5175" i="10" s="1"/>
  <c r="C5176" i="10"/>
  <c r="E5176" i="10" s="1"/>
  <c r="C5177" i="10"/>
  <c r="E5177" i="10" s="1"/>
  <c r="C5178" i="10"/>
  <c r="E5178" i="10" s="1"/>
  <c r="C5179" i="10"/>
  <c r="E5179" i="10" s="1"/>
  <c r="C5180" i="10"/>
  <c r="E5180" i="10" s="1"/>
  <c r="C5181" i="10"/>
  <c r="E5181" i="10" s="1"/>
  <c r="C5182" i="10"/>
  <c r="E5182" i="10" s="1"/>
  <c r="C5183" i="10"/>
  <c r="E5183" i="10" s="1"/>
  <c r="C5184" i="10"/>
  <c r="E5184" i="10" s="1"/>
  <c r="C5185" i="10"/>
  <c r="E5185" i="10" s="1"/>
  <c r="C5186" i="10"/>
  <c r="E5186" i="10" s="1"/>
  <c r="C5187" i="10"/>
  <c r="E5187" i="10" s="1"/>
  <c r="C5188" i="10"/>
  <c r="E5188" i="10" s="1"/>
  <c r="C5189" i="10"/>
  <c r="E5189" i="10" s="1"/>
  <c r="C5190" i="10"/>
  <c r="E5190" i="10" s="1"/>
  <c r="C5191" i="10"/>
  <c r="E5191" i="10" s="1"/>
  <c r="C5192" i="10"/>
  <c r="E5192" i="10" s="1"/>
  <c r="C5193" i="10"/>
  <c r="E5193" i="10" s="1"/>
  <c r="C5194" i="10"/>
  <c r="E5194" i="10" s="1"/>
  <c r="C5195" i="10"/>
  <c r="E5195" i="10" s="1"/>
  <c r="C5196" i="10"/>
  <c r="E5196" i="10" s="1"/>
  <c r="C5197" i="10"/>
  <c r="E5197" i="10" s="1"/>
  <c r="C5198" i="10"/>
  <c r="E5198" i="10" s="1"/>
  <c r="C5199" i="10"/>
  <c r="E5199" i="10" s="1"/>
  <c r="C5200" i="10"/>
  <c r="E5200" i="10" s="1"/>
  <c r="C5201" i="10"/>
  <c r="E5201" i="10" s="1"/>
  <c r="C5202" i="10"/>
  <c r="E5202" i="10" s="1"/>
  <c r="C5203" i="10"/>
  <c r="E5203" i="10" s="1"/>
  <c r="C5204" i="10"/>
  <c r="E5204" i="10" s="1"/>
  <c r="C5205" i="10"/>
  <c r="E5205" i="10" s="1"/>
  <c r="C5206" i="10"/>
  <c r="E5206" i="10" s="1"/>
  <c r="C5207" i="10"/>
  <c r="E5207" i="10" s="1"/>
  <c r="C5208" i="10"/>
  <c r="E5208" i="10" s="1"/>
  <c r="C5209" i="10"/>
  <c r="E5209" i="10" s="1"/>
  <c r="C5210" i="10"/>
  <c r="E5210" i="10" s="1"/>
  <c r="C5211" i="10"/>
  <c r="E5211" i="10" s="1"/>
  <c r="C5212" i="10"/>
  <c r="E5212" i="10" s="1"/>
  <c r="C5213" i="10"/>
  <c r="E5213" i="10" s="1"/>
  <c r="C5214" i="10"/>
  <c r="E5214" i="10" s="1"/>
  <c r="C5215" i="10"/>
  <c r="E5215" i="10" s="1"/>
  <c r="C5216" i="10"/>
  <c r="E5216" i="10" s="1"/>
  <c r="C5217" i="10"/>
  <c r="E5217" i="10" s="1"/>
  <c r="C5218" i="10"/>
  <c r="E5218" i="10" s="1"/>
  <c r="C5219" i="10"/>
  <c r="E5219" i="10" s="1"/>
  <c r="C5220" i="10"/>
  <c r="E5220" i="10" s="1"/>
  <c r="C5221" i="10"/>
  <c r="E5221" i="10" s="1"/>
  <c r="C5222" i="10"/>
  <c r="E5222" i="10" s="1"/>
  <c r="C5223" i="10"/>
  <c r="E5223" i="10" s="1"/>
  <c r="C5224" i="10"/>
  <c r="E5224" i="10" s="1"/>
  <c r="C5225" i="10"/>
  <c r="E5225" i="10" s="1"/>
  <c r="C5226" i="10"/>
  <c r="E5226" i="10" s="1"/>
  <c r="C5227" i="10"/>
  <c r="E5227" i="10" s="1"/>
  <c r="C5228" i="10"/>
  <c r="E5228" i="10" s="1"/>
  <c r="C5229" i="10"/>
  <c r="E5229" i="10" s="1"/>
  <c r="C5230" i="10"/>
  <c r="E5230" i="10" s="1"/>
  <c r="C5231" i="10"/>
  <c r="E5231" i="10" s="1"/>
  <c r="C5232" i="10"/>
  <c r="E5232" i="10" s="1"/>
  <c r="C5233" i="10"/>
  <c r="E5233" i="10" s="1"/>
  <c r="C5234" i="10"/>
  <c r="E5234" i="10" s="1"/>
  <c r="C5235" i="10"/>
  <c r="E5235" i="10" s="1"/>
  <c r="C5236" i="10"/>
  <c r="E5236" i="10" s="1"/>
  <c r="C5237" i="10"/>
  <c r="E5237" i="10" s="1"/>
  <c r="C5238" i="10"/>
  <c r="E5238" i="10" s="1"/>
  <c r="C5239" i="10"/>
  <c r="E5239" i="10" s="1"/>
  <c r="C5240" i="10"/>
  <c r="E5240" i="10" s="1"/>
  <c r="C5241" i="10"/>
  <c r="E5241" i="10" s="1"/>
  <c r="C5242" i="10"/>
  <c r="E5242" i="10" s="1"/>
  <c r="C5243" i="10"/>
  <c r="E5243" i="10" s="1"/>
  <c r="C5244" i="10"/>
  <c r="E5244" i="10" s="1"/>
  <c r="C5245" i="10"/>
  <c r="E5245" i="10" s="1"/>
  <c r="C5246" i="10"/>
  <c r="E5246" i="10" s="1"/>
  <c r="C5247" i="10"/>
  <c r="E5247" i="10" s="1"/>
  <c r="C5248" i="10"/>
  <c r="E5248" i="10" s="1"/>
  <c r="C5249" i="10"/>
  <c r="E5249" i="10" s="1"/>
  <c r="C5250" i="10"/>
  <c r="E5250" i="10" s="1"/>
  <c r="C5251" i="10"/>
  <c r="E5251" i="10" s="1"/>
  <c r="C5252" i="10"/>
  <c r="E5252" i="10" s="1"/>
  <c r="C5253" i="10"/>
  <c r="E5253" i="10" s="1"/>
  <c r="C5254" i="10"/>
  <c r="E5254" i="10" s="1"/>
  <c r="C5255" i="10"/>
  <c r="E5255" i="10" s="1"/>
  <c r="C5256" i="10"/>
  <c r="E5256" i="10" s="1"/>
  <c r="C5257" i="10"/>
  <c r="E5257" i="10" s="1"/>
  <c r="C5258" i="10"/>
  <c r="E5258" i="10" s="1"/>
  <c r="C5259" i="10"/>
  <c r="E5259" i="10" s="1"/>
  <c r="C5260" i="10"/>
  <c r="E5260" i="10" s="1"/>
  <c r="C5261" i="10"/>
  <c r="E5261" i="10" s="1"/>
  <c r="C5262" i="10"/>
  <c r="E5262" i="10" s="1"/>
  <c r="C5263" i="10"/>
  <c r="E5263" i="10" s="1"/>
  <c r="C5264" i="10"/>
  <c r="E5264" i="10" s="1"/>
  <c r="C5265" i="10"/>
  <c r="E5265" i="10" s="1"/>
  <c r="C5266" i="10"/>
  <c r="E5266" i="10" s="1"/>
  <c r="C5267" i="10"/>
  <c r="E5267" i="10" s="1"/>
  <c r="C5268" i="10"/>
  <c r="E5268" i="10" s="1"/>
  <c r="C5269" i="10"/>
  <c r="E5269" i="10" s="1"/>
  <c r="C5270" i="10"/>
  <c r="E5270" i="10" s="1"/>
  <c r="C5271" i="10"/>
  <c r="E5271" i="10" s="1"/>
  <c r="C5272" i="10"/>
  <c r="E5272" i="10" s="1"/>
  <c r="C5273" i="10"/>
  <c r="E5273" i="10" s="1"/>
  <c r="C5274" i="10"/>
  <c r="E5274" i="10" s="1"/>
  <c r="C5275" i="10"/>
  <c r="E5275" i="10" s="1"/>
  <c r="C5276" i="10"/>
  <c r="E5276" i="10" s="1"/>
  <c r="C5277" i="10"/>
  <c r="E5277" i="10" s="1"/>
  <c r="C5278" i="10"/>
  <c r="E5278" i="10" s="1"/>
  <c r="C5279" i="10"/>
  <c r="E5279" i="10" s="1"/>
  <c r="C5280" i="10"/>
  <c r="E5280" i="10" s="1"/>
  <c r="C5281" i="10"/>
  <c r="E5281" i="10" s="1"/>
  <c r="C5282" i="10"/>
  <c r="E5282" i="10" s="1"/>
  <c r="C5283" i="10"/>
  <c r="E5283" i="10" s="1"/>
  <c r="C5284" i="10"/>
  <c r="E5284" i="10" s="1"/>
  <c r="C5285" i="10"/>
  <c r="E5285" i="10" s="1"/>
  <c r="C5286" i="10"/>
  <c r="E5286" i="10" s="1"/>
  <c r="C5287" i="10"/>
  <c r="E5287" i="10" s="1"/>
  <c r="C5288" i="10"/>
  <c r="E5288" i="10" s="1"/>
  <c r="C5289" i="10"/>
  <c r="E5289" i="10" s="1"/>
  <c r="C5290" i="10"/>
  <c r="E5290" i="10" s="1"/>
  <c r="C5291" i="10"/>
  <c r="E5291" i="10" s="1"/>
  <c r="C5292" i="10"/>
  <c r="E5292" i="10" s="1"/>
  <c r="C5293" i="10"/>
  <c r="E5293" i="10" s="1"/>
  <c r="C5294" i="10"/>
  <c r="E5294" i="10" s="1"/>
  <c r="C5295" i="10"/>
  <c r="E5295" i="10" s="1"/>
  <c r="C5296" i="10"/>
  <c r="E5296" i="10" s="1"/>
  <c r="C5297" i="10"/>
  <c r="E5297" i="10" s="1"/>
  <c r="C5298" i="10"/>
  <c r="E5298" i="10" s="1"/>
  <c r="C5299" i="10"/>
  <c r="E5299" i="10" s="1"/>
  <c r="C5300" i="10"/>
  <c r="E5300" i="10" s="1"/>
  <c r="C5301" i="10"/>
  <c r="E5301" i="10" s="1"/>
  <c r="C5302" i="10"/>
  <c r="E5302" i="10" s="1"/>
  <c r="C5303" i="10"/>
  <c r="E5303" i="10" s="1"/>
  <c r="C5304" i="10"/>
  <c r="E5304" i="10" s="1"/>
  <c r="C5305" i="10"/>
  <c r="E5305" i="10" s="1"/>
  <c r="C5306" i="10"/>
  <c r="E5306" i="10" s="1"/>
  <c r="C5307" i="10"/>
  <c r="E5307" i="10" s="1"/>
  <c r="C5308" i="10"/>
  <c r="E5308" i="10" s="1"/>
  <c r="C5309" i="10"/>
  <c r="E5309" i="10" s="1"/>
  <c r="C5310" i="10"/>
  <c r="E5310" i="10" s="1"/>
  <c r="C5311" i="10"/>
  <c r="E5311" i="10" s="1"/>
  <c r="C5312" i="10"/>
  <c r="E5312" i="10" s="1"/>
  <c r="C5313" i="10"/>
  <c r="E5313" i="10" s="1"/>
  <c r="C5314" i="10"/>
  <c r="E5314" i="10" s="1"/>
  <c r="C5315" i="10"/>
  <c r="E5315" i="10" s="1"/>
  <c r="C5316" i="10"/>
  <c r="E5316" i="10" s="1"/>
  <c r="C5317" i="10"/>
  <c r="E5317" i="10" s="1"/>
  <c r="C5318" i="10"/>
  <c r="E5318" i="10" s="1"/>
  <c r="C5319" i="10"/>
  <c r="E5319" i="10" s="1"/>
  <c r="C5320" i="10"/>
  <c r="E5320" i="10" s="1"/>
  <c r="C5321" i="10"/>
  <c r="E5321" i="10" s="1"/>
  <c r="C5322" i="10"/>
  <c r="E5322" i="10" s="1"/>
  <c r="C5323" i="10"/>
  <c r="E5323" i="10" s="1"/>
  <c r="C5324" i="10"/>
  <c r="E5324" i="10" s="1"/>
  <c r="C5325" i="10"/>
  <c r="E5325" i="10" s="1"/>
  <c r="C5326" i="10"/>
  <c r="E5326" i="10" s="1"/>
  <c r="C5327" i="10"/>
  <c r="E5327" i="10" s="1"/>
  <c r="C5328" i="10"/>
  <c r="E5328" i="10" s="1"/>
  <c r="C5329" i="10"/>
  <c r="E5329" i="10" s="1"/>
  <c r="C5330" i="10"/>
  <c r="E5330" i="10" s="1"/>
  <c r="C5331" i="10"/>
  <c r="E5331" i="10" s="1"/>
  <c r="C5332" i="10"/>
  <c r="E5332" i="10" s="1"/>
  <c r="C5333" i="10"/>
  <c r="E5333" i="10" s="1"/>
  <c r="C5334" i="10"/>
  <c r="E5334" i="10" s="1"/>
  <c r="C5335" i="10"/>
  <c r="E5335" i="10" s="1"/>
  <c r="C5336" i="10"/>
  <c r="E5336" i="10" s="1"/>
  <c r="C5337" i="10"/>
  <c r="E5337" i="10" s="1"/>
  <c r="C5338" i="10"/>
  <c r="E5338" i="10" s="1"/>
  <c r="C5339" i="10"/>
  <c r="E5339" i="10" s="1"/>
  <c r="C5340" i="10"/>
  <c r="E5340" i="10" s="1"/>
  <c r="C5341" i="10"/>
  <c r="E5341" i="10" s="1"/>
  <c r="C5342" i="10"/>
  <c r="E5342" i="10" s="1"/>
  <c r="C5343" i="10"/>
  <c r="E5343" i="10" s="1"/>
  <c r="C5344" i="10"/>
  <c r="E5344" i="10" s="1"/>
  <c r="C5345" i="10"/>
  <c r="E5345" i="10" s="1"/>
  <c r="C5346" i="10"/>
  <c r="E5346" i="10" s="1"/>
  <c r="C5347" i="10"/>
  <c r="E5347" i="10" s="1"/>
  <c r="C5348" i="10"/>
  <c r="E5348" i="10" s="1"/>
  <c r="C5349" i="10"/>
  <c r="E5349" i="10" s="1"/>
  <c r="C5350" i="10"/>
  <c r="E5350" i="10" s="1"/>
  <c r="C5351" i="10"/>
  <c r="E5351" i="10" s="1"/>
  <c r="C5352" i="10"/>
  <c r="E5352" i="10" s="1"/>
  <c r="C5353" i="10"/>
  <c r="E5353" i="10" s="1"/>
  <c r="C5354" i="10"/>
  <c r="E5354" i="10" s="1"/>
  <c r="C5355" i="10"/>
  <c r="E5355" i="10" s="1"/>
  <c r="C5356" i="10"/>
  <c r="E5356" i="10" s="1"/>
  <c r="C5357" i="10"/>
  <c r="E5357" i="10" s="1"/>
  <c r="C5358" i="10"/>
  <c r="E5358" i="10" s="1"/>
  <c r="C5359" i="10"/>
  <c r="E5359" i="10" s="1"/>
  <c r="C5360" i="10"/>
  <c r="E5360" i="10" s="1"/>
  <c r="C5361" i="10"/>
  <c r="E5361" i="10" s="1"/>
  <c r="C5362" i="10"/>
  <c r="E5362" i="10" s="1"/>
  <c r="C5363" i="10"/>
  <c r="E5363" i="10" s="1"/>
  <c r="C5364" i="10"/>
  <c r="E5364" i="10" s="1"/>
  <c r="C5365" i="10"/>
  <c r="E5365" i="10" s="1"/>
  <c r="C5366" i="10"/>
  <c r="E5366" i="10" s="1"/>
  <c r="C5367" i="10"/>
  <c r="E5367" i="10" s="1"/>
  <c r="C5368" i="10"/>
  <c r="E5368" i="10" s="1"/>
  <c r="C5369" i="10"/>
  <c r="E5369" i="10" s="1"/>
  <c r="C5370" i="10"/>
  <c r="E5370" i="10" s="1"/>
  <c r="C5371" i="10"/>
  <c r="E5371" i="10" s="1"/>
  <c r="C5372" i="10"/>
  <c r="E5372" i="10" s="1"/>
  <c r="C5373" i="10"/>
  <c r="E5373" i="10" s="1"/>
  <c r="C5374" i="10"/>
  <c r="E5374" i="10" s="1"/>
  <c r="C5375" i="10"/>
  <c r="E5375" i="10" s="1"/>
  <c r="C5376" i="10"/>
  <c r="E5376" i="10" s="1"/>
  <c r="C5377" i="10"/>
  <c r="E5377" i="10" s="1"/>
  <c r="C5378" i="10"/>
  <c r="E5378" i="10" s="1"/>
  <c r="C5379" i="10"/>
  <c r="E5379" i="10" s="1"/>
  <c r="C5380" i="10"/>
  <c r="E5380" i="10" s="1"/>
  <c r="C5381" i="10"/>
  <c r="E5381" i="10" s="1"/>
  <c r="C5382" i="10"/>
  <c r="E5382" i="10" s="1"/>
  <c r="C5383" i="10"/>
  <c r="E5383" i="10" s="1"/>
  <c r="C5384" i="10"/>
  <c r="E5384" i="10" s="1"/>
  <c r="C5385" i="10"/>
  <c r="E5385" i="10" s="1"/>
  <c r="C5386" i="10"/>
  <c r="E5386" i="10" s="1"/>
  <c r="C5387" i="10"/>
  <c r="E5387" i="10" s="1"/>
  <c r="C5388" i="10"/>
  <c r="E5388" i="10" s="1"/>
  <c r="C5389" i="10"/>
  <c r="E5389" i="10" s="1"/>
  <c r="C5390" i="10"/>
  <c r="E5390" i="10" s="1"/>
  <c r="C5391" i="10"/>
  <c r="E5391" i="10" s="1"/>
  <c r="C5392" i="10"/>
  <c r="E5392" i="10" s="1"/>
  <c r="C5393" i="10"/>
  <c r="E5393" i="10" s="1"/>
  <c r="C5394" i="10"/>
  <c r="E5394" i="10" s="1"/>
  <c r="C5395" i="10"/>
  <c r="E5395" i="10" s="1"/>
  <c r="C5396" i="10"/>
  <c r="E5396" i="10" s="1"/>
  <c r="C5397" i="10"/>
  <c r="E5397" i="10" s="1"/>
  <c r="C5398" i="10"/>
  <c r="E5398" i="10" s="1"/>
  <c r="C5399" i="10"/>
  <c r="E5399" i="10" s="1"/>
  <c r="C5400" i="10"/>
  <c r="E5400" i="10" s="1"/>
  <c r="C5401" i="10"/>
  <c r="E5401" i="10" s="1"/>
  <c r="C5402" i="10"/>
  <c r="E5402" i="10" s="1"/>
  <c r="C5403" i="10"/>
  <c r="E5403" i="10" s="1"/>
  <c r="C5404" i="10"/>
  <c r="E5404" i="10" s="1"/>
  <c r="C5405" i="10"/>
  <c r="E5405" i="10" s="1"/>
  <c r="C5406" i="10"/>
  <c r="E5406" i="10" s="1"/>
  <c r="C5407" i="10"/>
  <c r="E5407" i="10" s="1"/>
  <c r="C5408" i="10"/>
  <c r="E5408" i="10" s="1"/>
  <c r="C5409" i="10"/>
  <c r="E5409" i="10" s="1"/>
  <c r="C5410" i="10"/>
  <c r="E5410" i="10" s="1"/>
  <c r="C5411" i="10"/>
  <c r="E5411" i="10" s="1"/>
  <c r="C5412" i="10"/>
  <c r="E5412" i="10" s="1"/>
  <c r="C5413" i="10"/>
  <c r="E5413" i="10" s="1"/>
  <c r="C5414" i="10"/>
  <c r="E5414" i="10" s="1"/>
  <c r="C5415" i="10"/>
  <c r="E5415" i="10" s="1"/>
  <c r="C5416" i="10"/>
  <c r="E5416" i="10" s="1"/>
  <c r="C5417" i="10"/>
  <c r="E5417" i="10" s="1"/>
  <c r="C5418" i="10"/>
  <c r="E5418" i="10" s="1"/>
  <c r="C5419" i="10"/>
  <c r="E5419" i="10" s="1"/>
  <c r="C5420" i="10"/>
  <c r="E5420" i="10" s="1"/>
  <c r="C5421" i="10"/>
  <c r="E5421" i="10" s="1"/>
  <c r="C5422" i="10"/>
  <c r="E5422" i="10" s="1"/>
  <c r="C5423" i="10"/>
  <c r="E5423" i="10" s="1"/>
  <c r="C5424" i="10"/>
  <c r="E5424" i="10" s="1"/>
  <c r="C5425" i="10"/>
  <c r="E5425" i="10" s="1"/>
  <c r="C5426" i="10"/>
  <c r="E5426" i="10" s="1"/>
  <c r="C5427" i="10"/>
  <c r="E5427" i="10" s="1"/>
  <c r="C5428" i="10"/>
  <c r="E5428" i="10" s="1"/>
  <c r="C5429" i="10"/>
  <c r="E5429" i="10" s="1"/>
  <c r="C5430" i="10"/>
  <c r="E5430" i="10" s="1"/>
  <c r="C5431" i="10"/>
  <c r="E5431" i="10" s="1"/>
  <c r="C5432" i="10"/>
  <c r="E5432" i="10" s="1"/>
  <c r="C5433" i="10"/>
  <c r="E5433" i="10" s="1"/>
  <c r="C5434" i="10"/>
  <c r="E5434" i="10" s="1"/>
  <c r="C5435" i="10"/>
  <c r="E5435" i="10" s="1"/>
  <c r="C5436" i="10"/>
  <c r="E5436" i="10" s="1"/>
  <c r="C5437" i="10"/>
  <c r="E5437" i="10" s="1"/>
  <c r="C5438" i="10"/>
  <c r="E5438" i="10" s="1"/>
  <c r="C5439" i="10"/>
  <c r="E5439" i="10" s="1"/>
  <c r="C5440" i="10"/>
  <c r="E5440" i="10" s="1"/>
  <c r="C5441" i="10"/>
  <c r="E5441" i="10" s="1"/>
  <c r="C5442" i="10"/>
  <c r="E5442" i="10" s="1"/>
  <c r="C5443" i="10"/>
  <c r="E5443" i="10" s="1"/>
  <c r="C5444" i="10"/>
  <c r="E5444" i="10" s="1"/>
  <c r="C5445" i="10"/>
  <c r="E5445" i="10" s="1"/>
  <c r="C5446" i="10"/>
  <c r="E5446" i="10" s="1"/>
  <c r="C5447" i="10"/>
  <c r="E5447" i="10" s="1"/>
  <c r="C5448" i="10"/>
  <c r="E5448" i="10" s="1"/>
  <c r="C5449" i="10"/>
  <c r="E5449" i="10" s="1"/>
  <c r="C5450" i="10"/>
  <c r="E5450" i="10" s="1"/>
  <c r="C5451" i="10"/>
  <c r="E5451" i="10" s="1"/>
  <c r="C5452" i="10"/>
  <c r="E5452" i="10" s="1"/>
  <c r="C5453" i="10"/>
  <c r="E5453" i="10" s="1"/>
  <c r="C5454" i="10"/>
  <c r="E5454" i="10" s="1"/>
  <c r="C5455" i="10"/>
  <c r="E5455" i="10" s="1"/>
  <c r="C5456" i="10"/>
  <c r="E5456" i="10" s="1"/>
  <c r="C5457" i="10"/>
  <c r="E5457" i="10" s="1"/>
  <c r="C5458" i="10"/>
  <c r="E5458" i="10" s="1"/>
  <c r="C5459" i="10"/>
  <c r="E5459" i="10" s="1"/>
  <c r="C5460" i="10"/>
  <c r="E5460" i="10" s="1"/>
  <c r="C5461" i="10"/>
  <c r="E5461" i="10" s="1"/>
  <c r="C5462" i="10"/>
  <c r="E5462" i="10" s="1"/>
  <c r="C5463" i="10"/>
  <c r="E5463" i="10" s="1"/>
  <c r="C5464" i="10"/>
  <c r="E5464" i="10" s="1"/>
  <c r="C5465" i="10"/>
  <c r="E5465" i="10" s="1"/>
  <c r="C5466" i="10"/>
  <c r="E5466" i="10" s="1"/>
  <c r="C5467" i="10"/>
  <c r="E5467" i="10" s="1"/>
  <c r="C5468" i="10"/>
  <c r="E5468" i="10" s="1"/>
  <c r="C5469" i="10"/>
  <c r="E5469" i="10" s="1"/>
  <c r="C5470" i="10"/>
  <c r="E5470" i="10" s="1"/>
  <c r="C5471" i="10"/>
  <c r="E5471" i="10" s="1"/>
  <c r="C5472" i="10"/>
  <c r="E5472" i="10" s="1"/>
  <c r="C5473" i="10"/>
  <c r="E5473" i="10" s="1"/>
  <c r="C5474" i="10"/>
  <c r="E5474" i="10" s="1"/>
  <c r="C5475" i="10"/>
  <c r="E5475" i="10" s="1"/>
  <c r="C5476" i="10"/>
  <c r="E5476" i="10" s="1"/>
  <c r="C5477" i="10"/>
  <c r="E5477" i="10" s="1"/>
  <c r="C5478" i="10"/>
  <c r="E5478" i="10" s="1"/>
  <c r="C5479" i="10"/>
  <c r="E5479" i="10" s="1"/>
  <c r="C5480" i="10"/>
  <c r="E5480" i="10" s="1"/>
  <c r="C5481" i="10"/>
  <c r="E5481" i="10" s="1"/>
  <c r="C5482" i="10"/>
  <c r="E5482" i="10" s="1"/>
  <c r="C5483" i="10"/>
  <c r="E5483" i="10" s="1"/>
  <c r="C5484" i="10"/>
  <c r="E5484" i="10" s="1"/>
  <c r="C5485" i="10"/>
  <c r="E5485" i="10" s="1"/>
  <c r="C5486" i="10"/>
  <c r="E5486" i="10" s="1"/>
  <c r="C5487" i="10"/>
  <c r="E5487" i="10" s="1"/>
  <c r="C5488" i="10"/>
  <c r="E5488" i="10" s="1"/>
  <c r="C5489" i="10"/>
  <c r="E5489" i="10" s="1"/>
  <c r="C5490" i="10"/>
  <c r="E5490" i="10" s="1"/>
  <c r="C5491" i="10"/>
  <c r="E5491" i="10" s="1"/>
  <c r="C5492" i="10"/>
  <c r="E5492" i="10" s="1"/>
  <c r="C5493" i="10"/>
  <c r="E5493" i="10" s="1"/>
  <c r="C5494" i="10"/>
  <c r="E5494" i="10" s="1"/>
  <c r="C5495" i="10"/>
  <c r="E5495" i="10" s="1"/>
  <c r="C5496" i="10"/>
  <c r="E5496" i="10" s="1"/>
  <c r="C5497" i="10"/>
  <c r="E5497" i="10" s="1"/>
  <c r="C5498" i="10"/>
  <c r="E5498" i="10" s="1"/>
  <c r="C5499" i="10"/>
  <c r="E5499" i="10" s="1"/>
  <c r="C5500" i="10"/>
  <c r="E5500" i="10" s="1"/>
  <c r="C5501" i="10"/>
  <c r="E5501" i="10" s="1"/>
  <c r="C5502" i="10"/>
  <c r="E5502" i="10" s="1"/>
  <c r="C5503" i="10"/>
  <c r="E5503" i="10" s="1"/>
  <c r="C5504" i="10"/>
  <c r="E5504" i="10" s="1"/>
  <c r="C5505" i="10"/>
  <c r="E5505" i="10" s="1"/>
  <c r="C5506" i="10"/>
  <c r="E5506" i="10" s="1"/>
  <c r="C5507" i="10"/>
  <c r="E5507" i="10" s="1"/>
  <c r="C5508" i="10"/>
  <c r="E5508" i="10" s="1"/>
  <c r="C5509" i="10"/>
  <c r="E5509" i="10" s="1"/>
  <c r="C5510" i="10"/>
  <c r="E5510" i="10" s="1"/>
  <c r="C5511" i="10"/>
  <c r="E5511" i="10" s="1"/>
  <c r="C5512" i="10"/>
  <c r="E5512" i="10" s="1"/>
  <c r="C5513" i="10"/>
  <c r="E5513" i="10" s="1"/>
  <c r="C5514" i="10"/>
  <c r="E5514" i="10" s="1"/>
  <c r="C5515" i="10"/>
  <c r="E5515" i="10" s="1"/>
  <c r="C5516" i="10"/>
  <c r="E5516" i="10" s="1"/>
  <c r="C5517" i="10"/>
  <c r="E5517" i="10" s="1"/>
  <c r="C5518" i="10"/>
  <c r="E5518" i="10" s="1"/>
  <c r="C5519" i="10"/>
  <c r="E5519" i="10" s="1"/>
  <c r="C5520" i="10"/>
  <c r="E5520" i="10" s="1"/>
  <c r="C5521" i="10"/>
  <c r="E5521" i="10" s="1"/>
  <c r="C5522" i="10"/>
  <c r="E5522" i="10" s="1"/>
  <c r="C5523" i="10"/>
  <c r="E5523" i="10" s="1"/>
  <c r="C5524" i="10"/>
  <c r="E5524" i="10" s="1"/>
  <c r="C5525" i="10"/>
  <c r="E5525" i="10" s="1"/>
  <c r="C5526" i="10"/>
  <c r="E5526" i="10" s="1"/>
  <c r="C5527" i="10"/>
  <c r="E5527" i="10" s="1"/>
  <c r="C5528" i="10"/>
  <c r="E5528" i="10" s="1"/>
  <c r="C5529" i="10"/>
  <c r="E5529" i="10" s="1"/>
  <c r="C5530" i="10"/>
  <c r="E5530" i="10" s="1"/>
  <c r="C5531" i="10"/>
  <c r="E5531" i="10" s="1"/>
  <c r="C5532" i="10"/>
  <c r="E5532" i="10" s="1"/>
  <c r="C5533" i="10"/>
  <c r="E5533" i="10" s="1"/>
  <c r="C5534" i="10"/>
  <c r="E5534" i="10" s="1"/>
  <c r="C5535" i="10"/>
  <c r="E5535" i="10" s="1"/>
  <c r="C5536" i="10"/>
  <c r="E5536" i="10" s="1"/>
  <c r="C5537" i="10"/>
  <c r="E5537" i="10" s="1"/>
  <c r="C5538" i="10"/>
  <c r="E5538" i="10" s="1"/>
  <c r="C5539" i="10"/>
  <c r="E5539" i="10" s="1"/>
  <c r="C5540" i="10"/>
  <c r="E5540" i="10" s="1"/>
  <c r="C5541" i="10"/>
  <c r="E5541" i="10" s="1"/>
  <c r="C5542" i="10"/>
  <c r="E5542" i="10" s="1"/>
  <c r="C5543" i="10"/>
  <c r="E5543" i="10" s="1"/>
  <c r="C5544" i="10"/>
  <c r="E5544" i="10" s="1"/>
  <c r="C5545" i="10"/>
  <c r="E5545" i="10" s="1"/>
  <c r="C5546" i="10"/>
  <c r="E5546" i="10" s="1"/>
  <c r="C5547" i="10"/>
  <c r="E5547" i="10" s="1"/>
  <c r="C5548" i="10"/>
  <c r="E5548" i="10" s="1"/>
  <c r="C5549" i="10"/>
  <c r="E5549" i="10" s="1"/>
  <c r="C5550" i="10"/>
  <c r="E5550" i="10" s="1"/>
  <c r="C5551" i="10"/>
  <c r="E5551" i="10" s="1"/>
  <c r="C5552" i="10"/>
  <c r="E5552" i="10" s="1"/>
  <c r="C5553" i="10"/>
  <c r="E5553" i="10" s="1"/>
  <c r="C5554" i="10"/>
  <c r="E5554" i="10" s="1"/>
  <c r="C5555" i="10"/>
  <c r="E5555" i="10" s="1"/>
  <c r="C5556" i="10"/>
  <c r="E5556" i="10" s="1"/>
  <c r="C5557" i="10"/>
  <c r="E5557" i="10" s="1"/>
  <c r="C5558" i="10"/>
  <c r="E5558" i="10" s="1"/>
  <c r="C5559" i="10"/>
  <c r="E5559" i="10" s="1"/>
  <c r="C5560" i="10"/>
  <c r="E5560" i="10" s="1"/>
  <c r="C5561" i="10"/>
  <c r="E5561" i="10" s="1"/>
  <c r="C5562" i="10"/>
  <c r="E5562" i="10" s="1"/>
  <c r="C5563" i="10"/>
  <c r="E5563" i="10" s="1"/>
  <c r="C5564" i="10"/>
  <c r="E5564" i="10" s="1"/>
  <c r="C5565" i="10"/>
  <c r="E5565" i="10" s="1"/>
  <c r="C5566" i="10"/>
  <c r="E5566" i="10" s="1"/>
  <c r="C5567" i="10"/>
  <c r="E5567" i="10" s="1"/>
  <c r="C5568" i="10"/>
  <c r="E5568" i="10" s="1"/>
  <c r="C5569" i="10"/>
  <c r="E5569" i="10" s="1"/>
  <c r="C5570" i="10"/>
  <c r="E5570" i="10" s="1"/>
  <c r="C5571" i="10"/>
  <c r="E5571" i="10" s="1"/>
  <c r="C5572" i="10"/>
  <c r="E5572" i="10" s="1"/>
  <c r="C5573" i="10"/>
  <c r="E5573" i="10" s="1"/>
  <c r="C5574" i="10"/>
  <c r="E5574" i="10" s="1"/>
  <c r="C5575" i="10"/>
  <c r="E5575" i="10" s="1"/>
  <c r="C5576" i="10"/>
  <c r="E5576" i="10" s="1"/>
  <c r="C5577" i="10"/>
  <c r="E5577" i="10" s="1"/>
  <c r="C5578" i="10"/>
  <c r="E5578" i="10" s="1"/>
  <c r="C5579" i="10"/>
  <c r="E5579" i="10" s="1"/>
  <c r="C5580" i="10"/>
  <c r="E5580" i="10" s="1"/>
  <c r="C5581" i="10"/>
  <c r="E5581" i="10" s="1"/>
  <c r="C5582" i="10"/>
  <c r="E5582" i="10" s="1"/>
  <c r="C5583" i="10"/>
  <c r="E5583" i="10" s="1"/>
  <c r="C5584" i="10"/>
  <c r="E5584" i="10" s="1"/>
  <c r="C5585" i="10"/>
  <c r="E5585" i="10" s="1"/>
  <c r="C5586" i="10"/>
  <c r="E5586" i="10" s="1"/>
  <c r="C5587" i="10"/>
  <c r="E5587" i="10" s="1"/>
  <c r="C5588" i="10"/>
  <c r="E5588" i="10" s="1"/>
  <c r="C5589" i="10"/>
  <c r="E5589" i="10" s="1"/>
  <c r="C5590" i="10"/>
  <c r="E5590" i="10" s="1"/>
  <c r="C5591" i="10"/>
  <c r="E5591" i="10" s="1"/>
  <c r="C5592" i="10"/>
  <c r="E5592" i="10" s="1"/>
  <c r="C5593" i="10"/>
  <c r="E5593" i="10" s="1"/>
  <c r="C5594" i="10"/>
  <c r="E5594" i="10" s="1"/>
  <c r="C5595" i="10"/>
  <c r="E5595" i="10" s="1"/>
  <c r="C5596" i="10"/>
  <c r="E5596" i="10" s="1"/>
  <c r="C5597" i="10"/>
  <c r="E5597" i="10" s="1"/>
  <c r="C5598" i="10"/>
  <c r="E5598" i="10" s="1"/>
  <c r="C5599" i="10"/>
  <c r="E5599" i="10" s="1"/>
  <c r="C5600" i="10"/>
  <c r="E5600" i="10" s="1"/>
  <c r="C5601" i="10"/>
  <c r="E5601" i="10" s="1"/>
  <c r="C5602" i="10"/>
  <c r="E5602" i="10" s="1"/>
  <c r="C5603" i="10"/>
  <c r="E5603" i="10" s="1"/>
  <c r="C5604" i="10"/>
  <c r="E5604" i="10" s="1"/>
  <c r="C5605" i="10"/>
  <c r="E5605" i="10" s="1"/>
  <c r="C5606" i="10"/>
  <c r="E5606" i="10" s="1"/>
  <c r="C5607" i="10"/>
  <c r="E5607" i="10" s="1"/>
  <c r="C5608" i="10"/>
  <c r="E5608" i="10" s="1"/>
  <c r="C5609" i="10"/>
  <c r="E5609" i="10" s="1"/>
  <c r="C5610" i="10"/>
  <c r="E5610" i="10" s="1"/>
  <c r="C5611" i="10"/>
  <c r="E5611" i="10" s="1"/>
  <c r="C5612" i="10"/>
  <c r="E5612" i="10" s="1"/>
  <c r="C5613" i="10"/>
  <c r="E5613" i="10" s="1"/>
  <c r="C5614" i="10"/>
  <c r="E5614" i="10" s="1"/>
  <c r="C5615" i="10"/>
  <c r="E5615" i="10" s="1"/>
  <c r="C5616" i="10"/>
  <c r="E5616" i="10" s="1"/>
  <c r="C5617" i="10"/>
  <c r="E5617" i="10" s="1"/>
  <c r="C5618" i="10"/>
  <c r="E5618" i="10" s="1"/>
  <c r="C5619" i="10"/>
  <c r="E5619" i="10" s="1"/>
  <c r="C5620" i="10"/>
  <c r="E5620" i="10" s="1"/>
  <c r="C5621" i="10"/>
  <c r="E5621" i="10" s="1"/>
  <c r="C5622" i="10"/>
  <c r="E5622" i="10" s="1"/>
  <c r="C5623" i="10"/>
  <c r="E5623" i="10" s="1"/>
  <c r="C5624" i="10"/>
  <c r="E5624" i="10" s="1"/>
  <c r="C5625" i="10"/>
  <c r="E5625" i="10" s="1"/>
  <c r="C5626" i="10"/>
  <c r="E5626" i="10" s="1"/>
  <c r="C5627" i="10"/>
  <c r="E5627" i="10" s="1"/>
  <c r="C5628" i="10"/>
  <c r="E5628" i="10" s="1"/>
  <c r="C5629" i="10"/>
  <c r="E5629" i="10" s="1"/>
  <c r="C5630" i="10"/>
  <c r="E5630" i="10" s="1"/>
  <c r="C5631" i="10"/>
  <c r="E5631" i="10" s="1"/>
  <c r="C5632" i="10"/>
  <c r="E5632" i="10" s="1"/>
  <c r="C5633" i="10"/>
  <c r="E5633" i="10" s="1"/>
  <c r="C5634" i="10"/>
  <c r="E5634" i="10" s="1"/>
  <c r="C5635" i="10"/>
  <c r="E5635" i="10" s="1"/>
  <c r="C5636" i="10"/>
  <c r="E5636" i="10" s="1"/>
  <c r="C5637" i="10"/>
  <c r="E5637" i="10" s="1"/>
  <c r="C5638" i="10"/>
  <c r="E5638" i="10" s="1"/>
  <c r="C5639" i="10"/>
  <c r="E5639" i="10" s="1"/>
  <c r="C5640" i="10"/>
  <c r="E5640" i="10" s="1"/>
  <c r="C5641" i="10"/>
  <c r="E5641" i="10" s="1"/>
  <c r="C5642" i="10"/>
  <c r="E5642" i="10" s="1"/>
  <c r="C5643" i="10"/>
  <c r="E5643" i="10" s="1"/>
  <c r="C5644" i="10"/>
  <c r="E5644" i="10" s="1"/>
  <c r="C5645" i="10"/>
  <c r="E5645" i="10" s="1"/>
  <c r="C5646" i="10"/>
  <c r="E5646" i="10" s="1"/>
  <c r="C5647" i="10"/>
  <c r="E5647" i="10" s="1"/>
  <c r="C5648" i="10"/>
  <c r="E5648" i="10" s="1"/>
  <c r="C5649" i="10"/>
  <c r="E5649" i="10" s="1"/>
  <c r="C5650" i="10"/>
  <c r="E5650" i="10" s="1"/>
  <c r="C5651" i="10"/>
  <c r="E5651" i="10" s="1"/>
  <c r="C5652" i="10"/>
  <c r="E5652" i="10" s="1"/>
  <c r="C5653" i="10"/>
  <c r="E5653" i="10" s="1"/>
  <c r="C5654" i="10"/>
  <c r="E5654" i="10" s="1"/>
  <c r="C5655" i="10"/>
  <c r="E5655" i="10" s="1"/>
  <c r="C5656" i="10"/>
  <c r="E5656" i="10" s="1"/>
  <c r="C5657" i="10"/>
  <c r="E5657" i="10" s="1"/>
  <c r="C5658" i="10"/>
  <c r="E5658" i="10" s="1"/>
  <c r="C5659" i="10"/>
  <c r="E5659" i="10" s="1"/>
  <c r="C5660" i="10"/>
  <c r="E5660" i="10" s="1"/>
  <c r="C5661" i="10"/>
  <c r="E5661" i="10" s="1"/>
  <c r="C5662" i="10"/>
  <c r="E5662" i="10" s="1"/>
  <c r="C5663" i="10"/>
  <c r="E5663" i="10" s="1"/>
  <c r="C5664" i="10"/>
  <c r="E5664" i="10" s="1"/>
  <c r="C5665" i="10"/>
  <c r="E5665" i="10" s="1"/>
  <c r="C5666" i="10"/>
  <c r="E5666" i="10" s="1"/>
  <c r="C5667" i="10"/>
  <c r="E5667" i="10" s="1"/>
  <c r="C5668" i="10"/>
  <c r="E5668" i="10" s="1"/>
  <c r="C5669" i="10"/>
  <c r="E5669" i="10" s="1"/>
  <c r="C5670" i="10"/>
  <c r="E5670" i="10" s="1"/>
  <c r="C5671" i="10"/>
  <c r="E5671" i="10" s="1"/>
  <c r="C5672" i="10"/>
  <c r="E5672" i="10" s="1"/>
  <c r="C5673" i="10"/>
  <c r="E5673" i="10" s="1"/>
  <c r="C5674" i="10"/>
  <c r="E5674" i="10" s="1"/>
  <c r="C5675" i="10"/>
  <c r="E5675" i="10" s="1"/>
  <c r="C5676" i="10"/>
  <c r="E5676" i="10" s="1"/>
  <c r="C5677" i="10"/>
  <c r="E5677" i="10" s="1"/>
  <c r="C5678" i="10"/>
  <c r="E5678" i="10" s="1"/>
  <c r="C5679" i="10"/>
  <c r="E5679" i="10" s="1"/>
  <c r="C5680" i="10"/>
  <c r="E5680" i="10" s="1"/>
  <c r="C5681" i="10"/>
  <c r="E5681" i="10" s="1"/>
  <c r="C5682" i="10"/>
  <c r="E5682" i="10" s="1"/>
  <c r="C5683" i="10"/>
  <c r="E5683" i="10" s="1"/>
  <c r="C5684" i="10"/>
  <c r="E5684" i="10" s="1"/>
  <c r="C5685" i="10"/>
  <c r="E5685" i="10" s="1"/>
  <c r="C5686" i="10"/>
  <c r="E5686" i="10" s="1"/>
  <c r="C5687" i="10"/>
  <c r="E5687" i="10" s="1"/>
  <c r="C5688" i="10"/>
  <c r="E5688" i="10" s="1"/>
  <c r="C5689" i="10"/>
  <c r="E5689" i="10" s="1"/>
  <c r="C5690" i="10"/>
  <c r="E5690" i="10" s="1"/>
  <c r="C5691" i="10"/>
  <c r="E5691" i="10" s="1"/>
  <c r="C5692" i="10"/>
  <c r="E5692" i="10" s="1"/>
  <c r="C5693" i="10"/>
  <c r="E5693" i="10" s="1"/>
  <c r="C5694" i="10"/>
  <c r="E5694" i="10" s="1"/>
  <c r="C5695" i="10"/>
  <c r="E5695" i="10" s="1"/>
  <c r="C5696" i="10"/>
  <c r="E5696" i="10" s="1"/>
  <c r="C5697" i="10"/>
  <c r="E5697" i="10" s="1"/>
  <c r="C5698" i="10"/>
  <c r="E5698" i="10" s="1"/>
  <c r="C5699" i="10"/>
  <c r="E5699" i="10" s="1"/>
  <c r="C5700" i="10"/>
  <c r="E5700" i="10" s="1"/>
  <c r="C5701" i="10"/>
  <c r="E5701" i="10" s="1"/>
  <c r="C5702" i="10"/>
  <c r="E5702" i="10" s="1"/>
  <c r="C5703" i="10"/>
  <c r="E5703" i="10" s="1"/>
  <c r="C5704" i="10"/>
  <c r="E5704" i="10" s="1"/>
  <c r="C5705" i="10"/>
  <c r="E5705" i="10" s="1"/>
  <c r="C5706" i="10"/>
  <c r="E5706" i="10" s="1"/>
  <c r="C5707" i="10"/>
  <c r="E5707" i="10" s="1"/>
  <c r="C5708" i="10"/>
  <c r="E5708" i="10" s="1"/>
  <c r="C5709" i="10"/>
  <c r="E5709" i="10" s="1"/>
  <c r="C5710" i="10"/>
  <c r="E5710" i="10" s="1"/>
  <c r="C5711" i="10"/>
  <c r="E5711" i="10" s="1"/>
  <c r="C5712" i="10"/>
  <c r="E5712" i="10" s="1"/>
  <c r="C5713" i="10"/>
  <c r="E5713" i="10" s="1"/>
  <c r="C5714" i="10"/>
  <c r="E5714" i="10" s="1"/>
  <c r="C5715" i="10"/>
  <c r="E5715" i="10" s="1"/>
  <c r="C5716" i="10"/>
  <c r="E5716" i="10" s="1"/>
  <c r="C5717" i="10"/>
  <c r="E5717" i="10" s="1"/>
  <c r="C5718" i="10"/>
  <c r="E5718" i="10" s="1"/>
  <c r="C5719" i="10"/>
  <c r="E5719" i="10" s="1"/>
  <c r="C5720" i="10"/>
  <c r="E5720" i="10" s="1"/>
  <c r="C5721" i="10"/>
  <c r="E5721" i="10" s="1"/>
  <c r="C5722" i="10"/>
  <c r="E5722" i="10" s="1"/>
  <c r="C5723" i="10"/>
  <c r="E5723" i="10" s="1"/>
  <c r="C5724" i="10"/>
  <c r="E5724" i="10" s="1"/>
  <c r="C5725" i="10"/>
  <c r="E5725" i="10" s="1"/>
  <c r="C5726" i="10"/>
  <c r="E5726" i="10" s="1"/>
  <c r="C5727" i="10"/>
  <c r="E5727" i="10" s="1"/>
  <c r="C5728" i="10"/>
  <c r="E5728" i="10" s="1"/>
  <c r="C5729" i="10"/>
  <c r="E5729" i="10" s="1"/>
  <c r="C5730" i="10"/>
  <c r="E5730" i="10" s="1"/>
  <c r="C5731" i="10"/>
  <c r="E5731" i="10" s="1"/>
  <c r="C5732" i="10"/>
  <c r="E5732" i="10" s="1"/>
  <c r="C5733" i="10"/>
  <c r="E5733" i="10" s="1"/>
  <c r="C5734" i="10"/>
  <c r="E5734" i="10" s="1"/>
  <c r="C5735" i="10"/>
  <c r="E5735" i="10" s="1"/>
  <c r="C5736" i="10"/>
  <c r="E5736" i="10" s="1"/>
  <c r="C5737" i="10"/>
  <c r="E5737" i="10" s="1"/>
  <c r="C5738" i="10"/>
  <c r="E5738" i="10" s="1"/>
  <c r="C5739" i="10"/>
  <c r="E5739" i="10" s="1"/>
  <c r="C5740" i="10"/>
  <c r="E5740" i="10" s="1"/>
  <c r="C5741" i="10"/>
  <c r="E5741" i="10" s="1"/>
  <c r="C5742" i="10"/>
  <c r="E5742" i="10" s="1"/>
  <c r="C5743" i="10"/>
  <c r="E5743" i="10" s="1"/>
  <c r="C5744" i="10"/>
  <c r="E5744" i="10" s="1"/>
  <c r="C5745" i="10"/>
  <c r="E5745" i="10" s="1"/>
  <c r="C5746" i="10"/>
  <c r="E5746" i="10" s="1"/>
  <c r="C5747" i="10"/>
  <c r="E5747" i="10" s="1"/>
  <c r="C5748" i="10"/>
  <c r="E5748" i="10" s="1"/>
  <c r="C5749" i="10"/>
  <c r="E5749" i="10" s="1"/>
  <c r="C5750" i="10"/>
  <c r="E5750" i="10" s="1"/>
  <c r="C5751" i="10"/>
  <c r="E5751" i="10" s="1"/>
  <c r="C5752" i="10"/>
  <c r="E5752" i="10" s="1"/>
  <c r="C5753" i="10"/>
  <c r="E5753" i="10" s="1"/>
  <c r="C5754" i="10"/>
  <c r="E5754" i="10" s="1"/>
  <c r="C5755" i="10"/>
  <c r="E5755" i="10" s="1"/>
  <c r="C5756" i="10"/>
  <c r="E5756" i="10" s="1"/>
  <c r="C5757" i="10"/>
  <c r="E5757" i="10" s="1"/>
  <c r="C5758" i="10"/>
  <c r="E5758" i="10" s="1"/>
  <c r="C5759" i="10"/>
  <c r="E5759" i="10" s="1"/>
  <c r="C5760" i="10"/>
  <c r="E5760" i="10" s="1"/>
  <c r="C5761" i="10"/>
  <c r="E5761" i="10" s="1"/>
  <c r="C5762" i="10"/>
  <c r="E5762" i="10" s="1"/>
  <c r="C5763" i="10"/>
  <c r="E5763" i="10" s="1"/>
  <c r="C5764" i="10"/>
  <c r="E5764" i="10" s="1"/>
  <c r="C5765" i="10"/>
  <c r="E5765" i="10" s="1"/>
  <c r="C5766" i="10"/>
  <c r="E5766" i="10" s="1"/>
  <c r="C5767" i="10"/>
  <c r="E5767" i="10" s="1"/>
  <c r="C5768" i="10"/>
  <c r="E5768" i="10" s="1"/>
  <c r="C5769" i="10"/>
  <c r="E5769" i="10" s="1"/>
  <c r="C5770" i="10"/>
  <c r="E5770" i="10" s="1"/>
  <c r="C5771" i="10"/>
  <c r="E5771" i="10" s="1"/>
  <c r="C5772" i="10"/>
  <c r="E5772" i="10" s="1"/>
  <c r="C5773" i="10"/>
  <c r="E5773" i="10" s="1"/>
  <c r="C5774" i="10"/>
  <c r="E5774" i="10" s="1"/>
  <c r="C5775" i="10"/>
  <c r="E5775" i="10" s="1"/>
  <c r="C5776" i="10"/>
  <c r="E5776" i="10" s="1"/>
  <c r="C5777" i="10"/>
  <c r="E5777" i="10" s="1"/>
  <c r="C5778" i="10"/>
  <c r="E5778" i="10" s="1"/>
  <c r="C5779" i="10"/>
  <c r="E5779" i="10" s="1"/>
  <c r="C5780" i="10"/>
  <c r="E5780" i="10" s="1"/>
  <c r="C5781" i="10"/>
  <c r="E5781" i="10" s="1"/>
  <c r="C5782" i="10"/>
  <c r="E5782" i="10" s="1"/>
  <c r="C5783" i="10"/>
  <c r="E5783" i="10" s="1"/>
  <c r="C5784" i="10"/>
  <c r="E5784" i="10" s="1"/>
  <c r="C5785" i="10"/>
  <c r="E5785" i="10" s="1"/>
  <c r="C5786" i="10"/>
  <c r="E5786" i="10" s="1"/>
  <c r="C5787" i="10"/>
  <c r="E5787" i="10" s="1"/>
  <c r="C5788" i="10"/>
  <c r="E5788" i="10" s="1"/>
  <c r="C5789" i="10"/>
  <c r="E5789" i="10" s="1"/>
  <c r="C5790" i="10"/>
  <c r="E5790" i="10" s="1"/>
  <c r="C5791" i="10"/>
  <c r="E5791" i="10" s="1"/>
  <c r="C5792" i="10"/>
  <c r="E5792" i="10" s="1"/>
  <c r="C5793" i="10"/>
  <c r="E5793" i="10" s="1"/>
  <c r="C5794" i="10"/>
  <c r="E5794" i="10" s="1"/>
  <c r="C5795" i="10"/>
  <c r="E5795" i="10" s="1"/>
  <c r="C5796" i="10"/>
  <c r="E5796" i="10" s="1"/>
  <c r="C5797" i="10"/>
  <c r="E5797" i="10" s="1"/>
  <c r="C5798" i="10"/>
  <c r="E5798" i="10" s="1"/>
  <c r="C5799" i="10"/>
  <c r="E5799" i="10" s="1"/>
  <c r="C5800" i="10"/>
  <c r="E5800" i="10" s="1"/>
  <c r="C5801" i="10"/>
  <c r="E5801" i="10" s="1"/>
  <c r="C5802" i="10"/>
  <c r="E5802" i="10" s="1"/>
  <c r="C5803" i="10"/>
  <c r="E5803" i="10" s="1"/>
  <c r="C5804" i="10"/>
  <c r="E5804" i="10" s="1"/>
  <c r="C5805" i="10"/>
  <c r="E5805" i="10" s="1"/>
  <c r="C5806" i="10"/>
  <c r="E5806" i="10" s="1"/>
  <c r="C5807" i="10"/>
  <c r="E5807" i="10" s="1"/>
  <c r="C5808" i="10"/>
  <c r="E5808" i="10" s="1"/>
  <c r="C5809" i="10"/>
  <c r="E5809" i="10" s="1"/>
  <c r="C5810" i="10"/>
  <c r="E5810" i="10" s="1"/>
  <c r="C5811" i="10"/>
  <c r="E5811" i="10" s="1"/>
  <c r="C5812" i="10"/>
  <c r="E5812" i="10" s="1"/>
  <c r="C5813" i="10"/>
  <c r="E5813" i="10" s="1"/>
  <c r="C5814" i="10"/>
  <c r="E5814" i="10" s="1"/>
  <c r="C5815" i="10"/>
  <c r="E5815" i="10" s="1"/>
  <c r="C5816" i="10"/>
  <c r="E5816" i="10" s="1"/>
  <c r="C5817" i="10"/>
  <c r="E5817" i="10" s="1"/>
  <c r="C5818" i="10"/>
  <c r="E5818" i="10" s="1"/>
  <c r="C5819" i="10"/>
  <c r="E5819" i="10" s="1"/>
  <c r="C5820" i="10"/>
  <c r="E5820" i="10" s="1"/>
  <c r="C5821" i="10"/>
  <c r="E5821" i="10" s="1"/>
  <c r="C5822" i="10"/>
  <c r="E5822" i="10" s="1"/>
  <c r="C5823" i="10"/>
  <c r="E5823" i="10" s="1"/>
  <c r="C5824" i="10"/>
  <c r="E5824" i="10" s="1"/>
  <c r="C5825" i="10"/>
  <c r="E5825" i="10" s="1"/>
  <c r="C5826" i="10"/>
  <c r="E5826" i="10" s="1"/>
  <c r="C5827" i="10"/>
  <c r="E5827" i="10" s="1"/>
  <c r="C5828" i="10"/>
  <c r="E5828" i="10" s="1"/>
  <c r="C5829" i="10"/>
  <c r="E5829" i="10" s="1"/>
  <c r="C5830" i="10"/>
  <c r="E5830" i="10" s="1"/>
  <c r="C5831" i="10"/>
  <c r="E5831" i="10" s="1"/>
  <c r="C5832" i="10"/>
  <c r="E5832" i="10" s="1"/>
  <c r="C5833" i="10"/>
  <c r="E5833" i="10" s="1"/>
  <c r="C5834" i="10"/>
  <c r="E5834" i="10" s="1"/>
  <c r="C5835" i="10"/>
  <c r="E5835" i="10" s="1"/>
  <c r="C5836" i="10"/>
  <c r="E5836" i="10" s="1"/>
  <c r="C5837" i="10"/>
  <c r="E5837" i="10" s="1"/>
  <c r="C5838" i="10"/>
  <c r="E5838" i="10" s="1"/>
  <c r="C5839" i="10"/>
  <c r="E5839" i="10" s="1"/>
  <c r="C5840" i="10"/>
  <c r="E5840" i="10" s="1"/>
  <c r="C5841" i="10"/>
  <c r="E5841" i="10" s="1"/>
  <c r="C5842" i="10"/>
  <c r="E5842" i="10" s="1"/>
  <c r="C5843" i="10"/>
  <c r="E5843" i="10" s="1"/>
  <c r="C5844" i="10"/>
  <c r="E5844" i="10" s="1"/>
  <c r="C5845" i="10"/>
  <c r="E5845" i="10" s="1"/>
  <c r="C5846" i="10"/>
  <c r="E5846" i="10" s="1"/>
  <c r="C5847" i="10"/>
  <c r="E5847" i="10" s="1"/>
  <c r="C5848" i="10"/>
  <c r="E5848" i="10" s="1"/>
  <c r="C5849" i="10"/>
  <c r="E5849" i="10" s="1"/>
  <c r="C5850" i="10"/>
  <c r="E5850" i="10" s="1"/>
  <c r="C5851" i="10"/>
  <c r="E5851" i="10" s="1"/>
  <c r="C5852" i="10"/>
  <c r="E5852" i="10" s="1"/>
  <c r="C5853" i="10"/>
  <c r="E5853" i="10" s="1"/>
  <c r="C5854" i="10"/>
  <c r="E5854" i="10" s="1"/>
  <c r="C5855" i="10"/>
  <c r="E5855" i="10" s="1"/>
  <c r="C5856" i="10"/>
  <c r="E5856" i="10" s="1"/>
  <c r="C5857" i="10"/>
  <c r="E5857" i="10" s="1"/>
  <c r="C5858" i="10"/>
  <c r="E5858" i="10" s="1"/>
  <c r="C5859" i="10"/>
  <c r="E5859" i="10" s="1"/>
  <c r="C5860" i="10"/>
  <c r="E5860" i="10" s="1"/>
  <c r="C5861" i="10"/>
  <c r="E5861" i="10" s="1"/>
  <c r="C5862" i="10"/>
  <c r="E5862" i="10" s="1"/>
  <c r="C5863" i="10"/>
  <c r="E5863" i="10" s="1"/>
  <c r="C5864" i="10"/>
  <c r="E5864" i="10" s="1"/>
  <c r="C5865" i="10"/>
  <c r="E5865" i="10" s="1"/>
  <c r="C5866" i="10"/>
  <c r="E5866" i="10" s="1"/>
  <c r="C5867" i="10"/>
  <c r="E5867" i="10" s="1"/>
  <c r="C5868" i="10"/>
  <c r="E5868" i="10" s="1"/>
  <c r="C5869" i="10"/>
  <c r="E5869" i="10" s="1"/>
  <c r="C5870" i="10"/>
  <c r="E5870" i="10" s="1"/>
  <c r="C5871" i="10"/>
  <c r="E5871" i="10" s="1"/>
  <c r="C5872" i="10"/>
  <c r="E5872" i="10" s="1"/>
  <c r="C5873" i="10"/>
  <c r="E5873" i="10" s="1"/>
  <c r="C5874" i="10"/>
  <c r="E5874" i="10" s="1"/>
  <c r="C5875" i="10"/>
  <c r="E5875" i="10" s="1"/>
  <c r="C5876" i="10"/>
  <c r="E5876" i="10" s="1"/>
  <c r="C5877" i="10"/>
  <c r="E5877" i="10" s="1"/>
  <c r="C5878" i="10"/>
  <c r="E5878" i="10" s="1"/>
  <c r="C5879" i="10"/>
  <c r="E5879" i="10" s="1"/>
  <c r="C5880" i="10"/>
  <c r="E5880" i="10" s="1"/>
  <c r="C5881" i="10"/>
  <c r="E5881" i="10" s="1"/>
  <c r="C5882" i="10"/>
  <c r="E5882" i="10" s="1"/>
  <c r="C5883" i="10"/>
  <c r="E5883" i="10" s="1"/>
  <c r="C5884" i="10"/>
  <c r="E5884" i="10" s="1"/>
  <c r="C5885" i="10"/>
  <c r="E5885" i="10" s="1"/>
  <c r="C5886" i="10"/>
  <c r="E5886" i="10" s="1"/>
  <c r="C5887" i="10"/>
  <c r="E5887" i="10" s="1"/>
  <c r="C5888" i="10"/>
  <c r="E5888" i="10" s="1"/>
  <c r="C5889" i="10"/>
  <c r="E5889" i="10" s="1"/>
  <c r="C5890" i="10"/>
  <c r="E5890" i="10" s="1"/>
  <c r="C5891" i="10"/>
  <c r="E5891" i="10" s="1"/>
  <c r="C5892" i="10"/>
  <c r="E5892" i="10" s="1"/>
  <c r="C5893" i="10"/>
  <c r="E5893" i="10" s="1"/>
  <c r="C5894" i="10"/>
  <c r="E5894" i="10" s="1"/>
  <c r="C5895" i="10"/>
  <c r="E5895" i="10" s="1"/>
  <c r="C5896" i="10"/>
  <c r="E5896" i="10" s="1"/>
  <c r="C5897" i="10"/>
  <c r="E5897" i="10" s="1"/>
  <c r="C5898" i="10"/>
  <c r="E5898" i="10" s="1"/>
  <c r="C5899" i="10"/>
  <c r="E5899" i="10" s="1"/>
  <c r="C5900" i="10"/>
  <c r="E5900" i="10" s="1"/>
  <c r="C5901" i="10"/>
  <c r="E5901" i="10" s="1"/>
  <c r="C5902" i="10"/>
  <c r="E5902" i="10" s="1"/>
  <c r="C5903" i="10"/>
  <c r="E5903" i="10" s="1"/>
  <c r="C5904" i="10"/>
  <c r="E5904" i="10" s="1"/>
  <c r="C5905" i="10"/>
  <c r="E5905" i="10" s="1"/>
  <c r="C5906" i="10"/>
  <c r="E5906" i="10" s="1"/>
  <c r="C5907" i="10"/>
  <c r="E5907" i="10" s="1"/>
  <c r="C5908" i="10"/>
  <c r="E5908" i="10" s="1"/>
  <c r="C5909" i="10"/>
  <c r="E5909" i="10" s="1"/>
  <c r="C5910" i="10"/>
  <c r="E5910" i="10" s="1"/>
  <c r="C5911" i="10"/>
  <c r="E5911" i="10" s="1"/>
  <c r="C5912" i="10"/>
  <c r="E5912" i="10" s="1"/>
  <c r="C5913" i="10"/>
  <c r="E5913" i="10" s="1"/>
  <c r="C5914" i="10"/>
  <c r="E5914" i="10" s="1"/>
  <c r="C5915" i="10"/>
  <c r="E5915" i="10" s="1"/>
  <c r="C5916" i="10"/>
  <c r="E5916" i="10" s="1"/>
  <c r="C5917" i="10"/>
  <c r="E5917" i="10" s="1"/>
  <c r="C5918" i="10"/>
  <c r="E5918" i="10" s="1"/>
  <c r="C5919" i="10"/>
  <c r="E5919" i="10" s="1"/>
  <c r="C5920" i="10"/>
  <c r="E5920" i="10" s="1"/>
  <c r="C5921" i="10"/>
  <c r="E5921" i="10" s="1"/>
  <c r="C5922" i="10"/>
  <c r="E5922" i="10" s="1"/>
  <c r="C5923" i="10"/>
  <c r="E5923" i="10" s="1"/>
  <c r="C5924" i="10"/>
  <c r="E5924" i="10" s="1"/>
  <c r="C5925" i="10"/>
  <c r="E5925" i="10" s="1"/>
  <c r="C5926" i="10"/>
  <c r="E5926" i="10" s="1"/>
  <c r="C5927" i="10"/>
  <c r="E5927" i="10" s="1"/>
  <c r="C5928" i="10"/>
  <c r="E5928" i="10" s="1"/>
  <c r="C5929" i="10"/>
  <c r="E5929" i="10" s="1"/>
  <c r="C5930" i="10"/>
  <c r="E5930" i="10" s="1"/>
  <c r="C5931" i="10"/>
  <c r="E5931" i="10" s="1"/>
  <c r="C5932" i="10"/>
  <c r="E5932" i="10" s="1"/>
  <c r="C5933" i="10"/>
  <c r="E5933" i="10" s="1"/>
  <c r="C5934" i="10"/>
  <c r="E5934" i="10" s="1"/>
  <c r="C5935" i="10"/>
  <c r="E5935" i="10" s="1"/>
  <c r="C5936" i="10"/>
  <c r="E5936" i="10" s="1"/>
  <c r="C5937" i="10"/>
  <c r="E5937" i="10" s="1"/>
  <c r="C5938" i="10"/>
  <c r="E5938" i="10" s="1"/>
  <c r="C5939" i="10"/>
  <c r="E5939" i="10" s="1"/>
  <c r="C5940" i="10"/>
  <c r="E5940" i="10" s="1"/>
  <c r="C5941" i="10"/>
  <c r="E5941" i="10" s="1"/>
  <c r="C5942" i="10"/>
  <c r="E5942" i="10" s="1"/>
  <c r="C5943" i="10"/>
  <c r="E5943" i="10" s="1"/>
  <c r="C5944" i="10"/>
  <c r="E5944" i="10" s="1"/>
  <c r="C5945" i="10"/>
  <c r="E5945" i="10" s="1"/>
  <c r="C5946" i="10"/>
  <c r="E5946" i="10" s="1"/>
  <c r="C5947" i="10"/>
  <c r="E5947" i="10" s="1"/>
  <c r="C5948" i="10"/>
  <c r="E5948" i="10" s="1"/>
  <c r="C5949" i="10"/>
  <c r="E5949" i="10" s="1"/>
  <c r="C5950" i="10"/>
  <c r="E5950" i="10" s="1"/>
  <c r="C5951" i="10"/>
  <c r="E5951" i="10" s="1"/>
  <c r="C5952" i="10"/>
  <c r="E5952" i="10" s="1"/>
  <c r="C5953" i="10"/>
  <c r="E5953" i="10" s="1"/>
  <c r="C5954" i="10"/>
  <c r="E5954" i="10" s="1"/>
  <c r="C5955" i="10"/>
  <c r="E5955" i="10" s="1"/>
  <c r="C5956" i="10"/>
  <c r="E5956" i="10" s="1"/>
  <c r="C5957" i="10"/>
  <c r="E5957" i="10" s="1"/>
  <c r="C5958" i="10"/>
  <c r="E5958" i="10" s="1"/>
  <c r="C5959" i="10"/>
  <c r="E5959" i="10" s="1"/>
  <c r="C5960" i="10"/>
  <c r="E5960" i="10" s="1"/>
  <c r="C5961" i="10"/>
  <c r="E5961" i="10" s="1"/>
  <c r="C5962" i="10"/>
  <c r="E5962" i="10" s="1"/>
  <c r="C5963" i="10"/>
  <c r="E5963" i="10" s="1"/>
  <c r="C5964" i="10"/>
  <c r="E5964" i="10" s="1"/>
  <c r="C5965" i="10"/>
  <c r="E5965" i="10" s="1"/>
  <c r="C5966" i="10"/>
  <c r="E5966" i="10" s="1"/>
  <c r="C5967" i="10"/>
  <c r="E5967" i="10" s="1"/>
  <c r="C5968" i="10"/>
  <c r="E5968" i="10" s="1"/>
  <c r="C5969" i="10"/>
  <c r="E5969" i="10" s="1"/>
  <c r="C5970" i="10"/>
  <c r="E5970" i="10" s="1"/>
  <c r="C5971" i="10"/>
  <c r="E5971" i="10" s="1"/>
  <c r="C5972" i="10"/>
  <c r="E5972" i="10" s="1"/>
  <c r="C5973" i="10"/>
  <c r="E5973" i="10" s="1"/>
  <c r="C5974" i="10"/>
  <c r="E5974" i="10" s="1"/>
  <c r="C5975" i="10"/>
  <c r="E5975" i="10" s="1"/>
  <c r="C5976" i="10"/>
  <c r="E5976" i="10" s="1"/>
  <c r="C5977" i="10"/>
  <c r="E5977" i="10" s="1"/>
  <c r="C5978" i="10"/>
  <c r="E5978" i="10" s="1"/>
  <c r="C5979" i="10"/>
  <c r="E5979" i="10" s="1"/>
  <c r="C5980" i="10"/>
  <c r="E5980" i="10" s="1"/>
  <c r="C5981" i="10"/>
  <c r="E5981" i="10" s="1"/>
  <c r="C5982" i="10"/>
  <c r="E5982" i="10" s="1"/>
  <c r="C5983" i="10"/>
  <c r="E5983" i="10" s="1"/>
  <c r="C5984" i="10"/>
  <c r="E5984" i="10" s="1"/>
  <c r="C5985" i="10"/>
  <c r="E5985" i="10" s="1"/>
  <c r="C5986" i="10"/>
  <c r="E5986" i="10" s="1"/>
  <c r="C5987" i="10"/>
  <c r="E5987" i="10" s="1"/>
  <c r="C5988" i="10"/>
  <c r="E5988" i="10" s="1"/>
  <c r="C5989" i="10"/>
  <c r="E5989" i="10" s="1"/>
  <c r="C5990" i="10"/>
  <c r="E5990" i="10" s="1"/>
  <c r="C5991" i="10"/>
  <c r="E5991" i="10" s="1"/>
  <c r="C5992" i="10"/>
  <c r="E5992" i="10" s="1"/>
  <c r="C5993" i="10"/>
  <c r="E5993" i="10" s="1"/>
  <c r="C5994" i="10"/>
  <c r="E5994" i="10" s="1"/>
  <c r="C5995" i="10"/>
  <c r="E5995" i="10" s="1"/>
  <c r="C5996" i="10"/>
  <c r="E5996" i="10" s="1"/>
  <c r="C5997" i="10"/>
  <c r="E5997" i="10" s="1"/>
  <c r="C5998" i="10"/>
  <c r="E5998" i="10" s="1"/>
  <c r="C5999" i="10"/>
  <c r="E5999" i="10" s="1"/>
  <c r="C6000" i="10"/>
  <c r="E6000" i="10" s="1"/>
  <c r="C6001" i="10"/>
  <c r="E6001" i="10" s="1"/>
  <c r="C6002" i="10"/>
  <c r="E6002" i="10" s="1"/>
  <c r="C6003" i="10"/>
  <c r="E6003" i="10" s="1"/>
  <c r="C6004" i="10"/>
  <c r="E6004" i="10" s="1"/>
  <c r="C6005" i="10"/>
  <c r="E6005" i="10" s="1"/>
  <c r="C6006" i="10"/>
  <c r="E6006" i="10" s="1"/>
  <c r="C6007" i="10"/>
  <c r="E6007" i="10" s="1"/>
  <c r="C6008" i="10"/>
  <c r="E6008" i="10" s="1"/>
  <c r="C6009" i="10"/>
  <c r="E6009" i="10" s="1"/>
  <c r="C6010" i="10"/>
  <c r="E6010" i="10" s="1"/>
  <c r="C6011" i="10"/>
  <c r="E6011" i="10" s="1"/>
  <c r="C6012" i="10"/>
  <c r="E6012" i="10" s="1"/>
  <c r="C6013" i="10"/>
  <c r="E6013" i="10" s="1"/>
  <c r="C6014" i="10"/>
  <c r="E6014" i="10" s="1"/>
  <c r="C6015" i="10"/>
  <c r="E6015" i="10" s="1"/>
  <c r="C6016" i="10"/>
  <c r="E6016" i="10" s="1"/>
  <c r="C6017" i="10"/>
  <c r="E6017" i="10" s="1"/>
  <c r="C6018" i="10"/>
  <c r="E6018" i="10" s="1"/>
  <c r="C6019" i="10"/>
  <c r="E6019" i="10" s="1"/>
  <c r="C6020" i="10"/>
  <c r="E6020" i="10" s="1"/>
  <c r="C6021" i="10"/>
  <c r="E6021" i="10" s="1"/>
  <c r="C6022" i="10"/>
  <c r="E6022" i="10" s="1"/>
  <c r="C6023" i="10"/>
  <c r="E6023" i="10" s="1"/>
  <c r="C6024" i="10"/>
  <c r="E6024" i="10" s="1"/>
  <c r="C6025" i="10"/>
  <c r="E6025" i="10" s="1"/>
  <c r="C6026" i="10"/>
  <c r="E6026" i="10" s="1"/>
  <c r="C6027" i="10"/>
  <c r="E6027" i="10" s="1"/>
  <c r="C6028" i="10"/>
  <c r="E6028" i="10" s="1"/>
  <c r="C6029" i="10"/>
  <c r="E6029" i="10" s="1"/>
  <c r="C6030" i="10"/>
  <c r="E6030" i="10" s="1"/>
  <c r="C6031" i="10"/>
  <c r="E6031" i="10" s="1"/>
  <c r="C6032" i="10"/>
  <c r="E6032" i="10" s="1"/>
  <c r="C6033" i="10"/>
  <c r="E6033" i="10" s="1"/>
  <c r="C6034" i="10"/>
  <c r="E6034" i="10" s="1"/>
  <c r="C6035" i="10"/>
  <c r="E6035" i="10" s="1"/>
  <c r="C6036" i="10"/>
  <c r="E6036" i="10" s="1"/>
  <c r="C6037" i="10"/>
  <c r="E6037" i="10" s="1"/>
  <c r="C6038" i="10"/>
  <c r="E6038" i="10" s="1"/>
  <c r="C6039" i="10"/>
  <c r="E6039" i="10" s="1"/>
  <c r="C6040" i="10"/>
  <c r="E6040" i="10" s="1"/>
  <c r="C6041" i="10"/>
  <c r="E6041" i="10" s="1"/>
  <c r="C6042" i="10"/>
  <c r="E6042" i="10" s="1"/>
  <c r="C6043" i="10"/>
  <c r="E6043" i="10" s="1"/>
  <c r="C6044" i="10"/>
  <c r="E6044" i="10" s="1"/>
  <c r="C6045" i="10"/>
  <c r="E6045" i="10" s="1"/>
  <c r="C6046" i="10"/>
  <c r="E6046" i="10" s="1"/>
  <c r="C6047" i="10"/>
  <c r="E6047" i="10" s="1"/>
  <c r="C6048" i="10"/>
  <c r="E6048" i="10" s="1"/>
  <c r="C6049" i="10"/>
  <c r="E6049" i="10" s="1"/>
  <c r="C6050" i="10"/>
  <c r="E6050" i="10" s="1"/>
  <c r="C6051" i="10"/>
  <c r="E6051" i="10" s="1"/>
  <c r="C6052" i="10"/>
  <c r="E6052" i="10" s="1"/>
  <c r="C6053" i="10"/>
  <c r="E6053" i="10" s="1"/>
  <c r="C6054" i="10"/>
  <c r="E6054" i="10" s="1"/>
  <c r="C6055" i="10"/>
  <c r="E6055" i="10" s="1"/>
  <c r="C6056" i="10"/>
  <c r="E6056" i="10" s="1"/>
  <c r="C6057" i="10"/>
  <c r="E6057" i="10" s="1"/>
  <c r="C6058" i="10"/>
  <c r="E6058" i="10" s="1"/>
  <c r="C6059" i="10"/>
  <c r="E6059" i="10" s="1"/>
  <c r="C6060" i="10"/>
  <c r="E6060" i="10" s="1"/>
  <c r="C6061" i="10"/>
  <c r="E6061" i="10" s="1"/>
  <c r="C6062" i="10"/>
  <c r="E6062" i="10" s="1"/>
  <c r="C6063" i="10"/>
  <c r="E6063" i="10" s="1"/>
  <c r="C6064" i="10"/>
  <c r="E6064" i="10" s="1"/>
  <c r="C6065" i="10"/>
  <c r="E6065" i="10" s="1"/>
  <c r="C6066" i="10"/>
  <c r="E6066" i="10" s="1"/>
  <c r="C6067" i="10"/>
  <c r="E6067" i="10" s="1"/>
  <c r="C6068" i="10"/>
  <c r="E6068" i="10" s="1"/>
  <c r="C6069" i="10"/>
  <c r="E6069" i="10" s="1"/>
  <c r="C6070" i="10"/>
  <c r="E6070" i="10" s="1"/>
  <c r="C6071" i="10"/>
  <c r="E6071" i="10" s="1"/>
  <c r="C6072" i="10"/>
  <c r="E6072" i="10" s="1"/>
  <c r="C6073" i="10"/>
  <c r="E6073" i="10" s="1"/>
  <c r="C6074" i="10"/>
  <c r="E6074" i="10" s="1"/>
  <c r="C6075" i="10"/>
  <c r="E6075" i="10" s="1"/>
  <c r="C6076" i="10"/>
  <c r="E6076" i="10" s="1"/>
  <c r="C6077" i="10"/>
  <c r="E6077" i="10" s="1"/>
  <c r="C6078" i="10"/>
  <c r="E6078" i="10" s="1"/>
  <c r="C6079" i="10"/>
  <c r="E6079" i="10" s="1"/>
  <c r="C6080" i="10"/>
  <c r="E6080" i="10" s="1"/>
  <c r="C6081" i="10"/>
  <c r="E6081" i="10" s="1"/>
  <c r="C6082" i="10"/>
  <c r="E6082" i="10" s="1"/>
  <c r="B113" i="15" l="1"/>
  <c r="D124" i="15"/>
  <c r="K124" i="15" s="1"/>
  <c r="D123" i="15"/>
  <c r="K123" i="15" s="1"/>
  <c r="H118" i="15"/>
  <c r="C118" i="15"/>
  <c r="G1997" i="11" l="1"/>
  <c r="G736" i="11"/>
  <c r="B6" i="8" a="1"/>
  <c r="B6" i="8" s="1"/>
  <c r="B7" i="8" a="1"/>
  <c r="B7" i="8" s="1"/>
  <c r="B8" i="8" a="1"/>
  <c r="B8" i="8" s="1"/>
  <c r="B9" i="8" a="1"/>
  <c r="B9" i="8" s="1"/>
  <c r="B10" i="8" a="1"/>
  <c r="B10" i="8" s="1"/>
  <c r="B11" i="8" a="1"/>
  <c r="B11" i="8" s="1"/>
  <c r="B12" i="8" a="1"/>
  <c r="B12" i="8" s="1"/>
  <c r="B13" i="8" a="1"/>
  <c r="B13" i="8" s="1"/>
  <c r="B14" i="8" a="1"/>
  <c r="B14" i="8" s="1"/>
  <c r="B15" i="8" a="1"/>
  <c r="B15" i="8" s="1"/>
  <c r="B16" i="8" a="1"/>
  <c r="B16" i="8" s="1"/>
  <c r="B17" i="8" a="1"/>
  <c r="B17" i="8" s="1"/>
  <c r="B18" i="8" a="1"/>
  <c r="B18" i="8" s="1"/>
  <c r="B19" i="8" a="1"/>
  <c r="B19" i="8" s="1"/>
  <c r="B20" i="8" a="1"/>
  <c r="B20" i="8" s="1"/>
  <c r="B21" i="8" a="1"/>
  <c r="B21" i="8" s="1"/>
  <c r="B22" i="8" a="1"/>
  <c r="B22" i="8" s="1"/>
  <c r="B23" i="8" a="1"/>
  <c r="B23" i="8" s="1"/>
  <c r="B24" i="8" a="1"/>
  <c r="B24" i="8" s="1"/>
  <c r="B25" i="8" a="1"/>
  <c r="B25" i="8" s="1"/>
  <c r="B26" i="8" a="1"/>
  <c r="B26" i="8" s="1"/>
  <c r="B27" i="8" a="1"/>
  <c r="B27" i="8" s="1"/>
  <c r="B28" i="8" a="1"/>
  <c r="B28" i="8" s="1"/>
  <c r="B29" i="8" a="1"/>
  <c r="B29" i="8" s="1"/>
  <c r="B30" i="8" a="1"/>
  <c r="B30" i="8" s="1"/>
  <c r="B31" i="8" a="1"/>
  <c r="B31" i="8" s="1"/>
  <c r="B32" i="8" a="1"/>
  <c r="B32" i="8" s="1"/>
  <c r="B33" i="8" a="1"/>
  <c r="B33" i="8" s="1"/>
  <c r="B34" i="8" a="1"/>
  <c r="B34" i="8" s="1"/>
  <c r="B35" i="8" a="1"/>
  <c r="B35" i="8" s="1"/>
  <c r="B36" i="8" a="1"/>
  <c r="B36" i="8" s="1"/>
  <c r="B37" i="8" a="1"/>
  <c r="B37" i="8" s="1"/>
  <c r="B38" i="8" a="1"/>
  <c r="B38" i="8" s="1"/>
  <c r="B39" i="8" a="1"/>
  <c r="B39" i="8" s="1"/>
  <c r="B40" i="8" a="1"/>
  <c r="B40" i="8" s="1"/>
  <c r="B41" i="8" a="1"/>
  <c r="B41" i="8" s="1"/>
  <c r="B42" i="8" a="1"/>
  <c r="B42" i="8" s="1"/>
  <c r="B43" i="8" a="1"/>
  <c r="B43" i="8" s="1"/>
  <c r="B44" i="8" a="1"/>
  <c r="B44" i="8" s="1"/>
  <c r="B45" i="8" a="1"/>
  <c r="B45" i="8" s="1"/>
  <c r="B46" i="8" a="1"/>
  <c r="B46" i="8" s="1"/>
  <c r="B47" i="8" a="1"/>
  <c r="B47" i="8" s="1"/>
  <c r="B48" i="8" a="1"/>
  <c r="B48" i="8" s="1"/>
  <c r="B49" i="8" a="1"/>
  <c r="B49" i="8" s="1"/>
  <c r="B50" i="8" a="1"/>
  <c r="B50" i="8" s="1"/>
  <c r="B51" i="8" a="1"/>
  <c r="B51" i="8" s="1"/>
  <c r="B52" i="8" a="1"/>
  <c r="B52" i="8" s="1"/>
  <c r="B53" i="8" a="1"/>
  <c r="B53" i="8" s="1"/>
  <c r="B54" i="8" a="1"/>
  <c r="B54" i="8" s="1"/>
  <c r="B55" i="8" a="1"/>
  <c r="B55" i="8" s="1"/>
  <c r="B56" i="8" a="1"/>
  <c r="B56" i="8" s="1"/>
  <c r="B57" i="8" a="1"/>
  <c r="B57" i="8" s="1"/>
  <c r="B58" i="8" a="1"/>
  <c r="B58" i="8" s="1"/>
  <c r="B59" i="8" a="1"/>
  <c r="B59" i="8" s="1"/>
  <c r="B60" i="8" a="1"/>
  <c r="B60" i="8" s="1"/>
  <c r="B61" i="8" a="1"/>
  <c r="B61" i="8" s="1"/>
  <c r="B62" i="8" a="1"/>
  <c r="B62" i="8" s="1"/>
  <c r="B63" i="8" a="1"/>
  <c r="B63" i="8" s="1"/>
  <c r="B64" i="8" a="1"/>
  <c r="B64" i="8" s="1"/>
  <c r="B65" i="8" a="1"/>
  <c r="B65" i="8" s="1"/>
  <c r="B66" i="8" a="1"/>
  <c r="B66" i="8" s="1"/>
  <c r="B67" i="8" a="1"/>
  <c r="B67" i="8" s="1"/>
  <c r="B68" i="8" a="1"/>
  <c r="B68" i="8" s="1"/>
  <c r="B69" i="8" a="1"/>
  <c r="B69" i="8" s="1"/>
  <c r="B70" i="8" a="1"/>
  <c r="B70" i="8" s="1"/>
  <c r="B71" i="8" a="1"/>
  <c r="B71" i="8" s="1"/>
  <c r="B72" i="8" a="1"/>
  <c r="B72" i="8" s="1"/>
  <c r="B73" i="8" a="1"/>
  <c r="B73" i="8" s="1"/>
  <c r="B74" i="8" a="1"/>
  <c r="B74" i="8" s="1"/>
  <c r="B75" i="8" a="1"/>
  <c r="B75" i="8" s="1"/>
  <c r="B76" i="8" a="1"/>
  <c r="B76" i="8" s="1"/>
  <c r="B77" i="8" a="1"/>
  <c r="B77" i="8" s="1"/>
  <c r="B78" i="8" a="1"/>
  <c r="B78" i="8" s="1"/>
  <c r="B79" i="8" a="1"/>
  <c r="B79" i="8" s="1"/>
  <c r="B80" i="8" a="1"/>
  <c r="B80" i="8" s="1"/>
  <c r="B81" i="8" a="1"/>
  <c r="B81" i="8" s="1"/>
  <c r="B82" i="8" a="1"/>
  <c r="B82" i="8" s="1"/>
  <c r="B83" i="8" a="1"/>
  <c r="B83" i="8" s="1"/>
  <c r="B84" i="8" a="1"/>
  <c r="B84" i="8" s="1"/>
  <c r="B85" i="8" a="1"/>
  <c r="B85" i="8" s="1"/>
  <c r="B86" i="8" a="1"/>
  <c r="B86" i="8" s="1"/>
  <c r="B87" i="8" a="1"/>
  <c r="B87" i="8" s="1"/>
  <c r="B88" i="8" a="1"/>
  <c r="B88" i="8" s="1"/>
  <c r="B89" i="8" a="1"/>
  <c r="B89" i="8" s="1"/>
  <c r="B90" i="8" a="1"/>
  <c r="B90" i="8" s="1"/>
  <c r="B91" i="8" a="1"/>
  <c r="B91" i="8" s="1"/>
  <c r="B92" i="8" a="1"/>
  <c r="B92" i="8" s="1"/>
  <c r="B93" i="8" a="1"/>
  <c r="B93" i="8" s="1"/>
  <c r="B94" i="8" a="1"/>
  <c r="B94" i="8" s="1"/>
  <c r="B95" i="8" a="1"/>
  <c r="B95" i="8" s="1"/>
  <c r="B96" i="8" a="1"/>
  <c r="B96" i="8" s="1"/>
  <c r="B97" i="8" a="1"/>
  <c r="B97" i="8" s="1"/>
  <c r="B98" i="8" a="1"/>
  <c r="B98" i="8" s="1"/>
  <c r="B99" i="8" a="1"/>
  <c r="B99" i="8" s="1"/>
  <c r="B100" i="8" a="1"/>
  <c r="B100" i="8" s="1"/>
  <c r="B101" i="8" a="1"/>
  <c r="B101" i="8" s="1"/>
  <c r="B102" i="8" a="1"/>
  <c r="B102" i="8" s="1"/>
  <c r="B103" i="8" a="1"/>
  <c r="B103" i="8" s="1"/>
  <c r="B104" i="8" a="1"/>
  <c r="B104" i="8" s="1"/>
  <c r="B105" i="8" a="1"/>
  <c r="B105" i="8" s="1"/>
  <c r="B106" i="8" a="1"/>
  <c r="B106" i="8" s="1"/>
  <c r="B107" i="8" a="1"/>
  <c r="B107" i="8" s="1"/>
  <c r="B108" i="8" a="1"/>
  <c r="B108" i="8" s="1"/>
  <c r="B109" i="8" a="1"/>
  <c r="B109" i="8" s="1"/>
  <c r="B110" i="8" a="1"/>
  <c r="B110" i="8" s="1"/>
  <c r="B111" i="8" a="1"/>
  <c r="B111" i="8" s="1"/>
  <c r="B112" i="8" a="1"/>
  <c r="B112" i="8" s="1"/>
  <c r="B113" i="8" a="1"/>
  <c r="B113" i="8" s="1"/>
  <c r="B114" i="8" a="1"/>
  <c r="B114" i="8" s="1"/>
  <c r="B115" i="8" a="1"/>
  <c r="B115" i="8" s="1"/>
  <c r="B116" i="8" a="1"/>
  <c r="B116" i="8" s="1"/>
  <c r="B117" i="8" a="1"/>
  <c r="B117" i="8" s="1"/>
  <c r="B118" i="8" a="1"/>
  <c r="B118" i="8" s="1"/>
  <c r="B119" i="8" a="1"/>
  <c r="B119" i="8" s="1"/>
  <c r="B120" i="8" a="1"/>
  <c r="B120" i="8" s="1"/>
  <c r="B121" i="8" a="1"/>
  <c r="B121" i="8" s="1"/>
  <c r="B122" i="8" a="1"/>
  <c r="B122" i="8" s="1"/>
  <c r="B123" i="8" a="1"/>
  <c r="B123" i="8" s="1"/>
  <c r="B124" i="8" a="1"/>
  <c r="B124" i="8" s="1"/>
  <c r="B125" i="8" a="1"/>
  <c r="B125" i="8" s="1"/>
  <c r="B126" i="8" a="1"/>
  <c r="B126" i="8" s="1"/>
  <c r="B127" i="8" a="1"/>
  <c r="B127" i="8" s="1"/>
  <c r="B128" i="8" a="1"/>
  <c r="B128" i="8" s="1"/>
  <c r="B129" i="8" a="1"/>
  <c r="B129" i="8" s="1"/>
  <c r="B130" i="8" a="1"/>
  <c r="B130" i="8" s="1"/>
  <c r="B131" i="8" a="1"/>
  <c r="B131" i="8" s="1"/>
  <c r="B132" i="8" a="1"/>
  <c r="B132" i="8" s="1"/>
  <c r="B133" i="8" a="1"/>
  <c r="B133" i="8" s="1"/>
  <c r="B134" i="8" a="1"/>
  <c r="B134" i="8" s="1"/>
  <c r="B135" i="8" a="1"/>
  <c r="B135" i="8" s="1"/>
  <c r="B136" i="8" a="1"/>
  <c r="B136" i="8" s="1"/>
  <c r="B137" i="8" a="1"/>
  <c r="B137" i="8" s="1"/>
  <c r="B138" i="8" a="1"/>
  <c r="B138" i="8" s="1"/>
  <c r="B139" i="8" a="1"/>
  <c r="B139" i="8" s="1"/>
  <c r="B140" i="8" a="1"/>
  <c r="B140" i="8" s="1"/>
  <c r="B141" i="8" a="1"/>
  <c r="B141" i="8" s="1"/>
  <c r="B142" i="8" a="1"/>
  <c r="B142" i="8" s="1"/>
  <c r="B143" i="8" a="1"/>
  <c r="B143" i="8" s="1"/>
  <c r="B144" i="8" a="1"/>
  <c r="B144" i="8" s="1"/>
  <c r="B145" i="8" a="1"/>
  <c r="B145" i="8" s="1"/>
  <c r="B146" i="8" a="1"/>
  <c r="B146" i="8" s="1"/>
  <c r="B147" i="8" a="1"/>
  <c r="B147" i="8" s="1"/>
  <c r="B148" i="8" a="1"/>
  <c r="B148" i="8" s="1"/>
  <c r="B149" i="8" a="1"/>
  <c r="B149" i="8" s="1"/>
  <c r="B150" i="8" a="1"/>
  <c r="B150" i="8" s="1"/>
  <c r="B151" i="8" a="1"/>
  <c r="B151" i="8" s="1"/>
  <c r="B152" i="8" a="1"/>
  <c r="B152" i="8" s="1"/>
  <c r="B153" i="8" a="1"/>
  <c r="B153" i="8" s="1"/>
  <c r="B154" i="8" a="1"/>
  <c r="B154" i="8" s="1"/>
  <c r="B155" i="8" a="1"/>
  <c r="B155" i="8" s="1"/>
  <c r="B156" i="8" a="1"/>
  <c r="B156" i="8" s="1"/>
  <c r="B157" i="8" a="1"/>
  <c r="B157" i="8" s="1"/>
  <c r="B158" i="8" a="1"/>
  <c r="B158" i="8" s="1"/>
  <c r="B159" i="8" a="1"/>
  <c r="B159" i="8" s="1"/>
  <c r="B160" i="8" a="1"/>
  <c r="B160" i="8" s="1"/>
  <c r="B161" i="8" a="1"/>
  <c r="B161" i="8" s="1"/>
  <c r="B162" i="8" a="1"/>
  <c r="B162" i="8" s="1"/>
  <c r="B163" i="8" a="1"/>
  <c r="B163" i="8" s="1"/>
  <c r="B164" i="8" a="1"/>
  <c r="B164" i="8" s="1"/>
  <c r="B165" i="8" a="1"/>
  <c r="B165" i="8" s="1"/>
  <c r="B166" i="8" a="1"/>
  <c r="B166" i="8" s="1"/>
  <c r="B167" i="8" a="1"/>
  <c r="B167" i="8" s="1"/>
  <c r="B168" i="8" a="1"/>
  <c r="B168" i="8" s="1"/>
  <c r="B169" i="8" a="1"/>
  <c r="B169" i="8" s="1"/>
  <c r="B170" i="8" a="1"/>
  <c r="B170" i="8" s="1"/>
  <c r="B171" i="8" a="1"/>
  <c r="B171" i="8" s="1"/>
  <c r="B172" i="8" a="1"/>
  <c r="B172" i="8" s="1"/>
  <c r="B173" i="8" a="1"/>
  <c r="B173" i="8" s="1"/>
  <c r="B174" i="8" a="1"/>
  <c r="B174" i="8" s="1"/>
  <c r="B175" i="8" a="1"/>
  <c r="B175" i="8" s="1"/>
  <c r="B176" i="8" a="1"/>
  <c r="B176" i="8" s="1"/>
  <c r="B177" i="8" a="1"/>
  <c r="B177" i="8" s="1"/>
  <c r="B178" i="8" a="1"/>
  <c r="B178" i="8" s="1"/>
  <c r="B179" i="8" a="1"/>
  <c r="B179" i="8" s="1"/>
  <c r="B180" i="8" a="1"/>
  <c r="B180" i="8" s="1"/>
  <c r="B181" i="8" a="1"/>
  <c r="B181" i="8" s="1"/>
  <c r="B182" i="8" a="1"/>
  <c r="B182" i="8" s="1"/>
  <c r="B183" i="8" a="1"/>
  <c r="B183" i="8" s="1"/>
  <c r="B184" i="8" a="1"/>
  <c r="B184" i="8" s="1"/>
  <c r="B185" i="8" a="1"/>
  <c r="B185" i="8" s="1"/>
  <c r="B186" i="8" a="1"/>
  <c r="B186" i="8" s="1"/>
  <c r="B187" i="8" a="1"/>
  <c r="B187" i="8" s="1"/>
  <c r="B188" i="8" a="1"/>
  <c r="B188" i="8" s="1"/>
  <c r="B189" i="8" a="1"/>
  <c r="B189" i="8" s="1"/>
  <c r="B190" i="8" a="1"/>
  <c r="B190" i="8" s="1"/>
  <c r="B191" i="8" a="1"/>
  <c r="B191" i="8" s="1"/>
  <c r="B192" i="8" a="1"/>
  <c r="B192" i="8" s="1"/>
  <c r="B193" i="8" a="1"/>
  <c r="B193" i="8" s="1"/>
  <c r="B194" i="8" a="1"/>
  <c r="B194" i="8" s="1"/>
  <c r="B195" i="8" a="1"/>
  <c r="B195" i="8" s="1"/>
  <c r="B196" i="8" a="1"/>
  <c r="B196" i="8" s="1"/>
  <c r="B197" i="8" a="1"/>
  <c r="B197" i="8" s="1"/>
  <c r="B198" i="8" a="1"/>
  <c r="B198" i="8" s="1"/>
  <c r="B199" i="8" a="1"/>
  <c r="B199" i="8" s="1"/>
  <c r="B200" i="8" a="1"/>
  <c r="B200" i="8" s="1"/>
  <c r="B201" i="8" a="1"/>
  <c r="B201" i="8" s="1"/>
  <c r="B202" i="8" a="1"/>
  <c r="B202" i="8" s="1"/>
  <c r="B203" i="8" a="1"/>
  <c r="B203" i="8" s="1"/>
  <c r="B204" i="8" a="1"/>
  <c r="B204" i="8" s="1"/>
  <c r="B205" i="8" a="1"/>
  <c r="B205" i="8" s="1"/>
  <c r="B206" i="8" a="1"/>
  <c r="B206" i="8" s="1"/>
  <c r="B207" i="8" a="1"/>
  <c r="B207" i="8" s="1"/>
  <c r="B208" i="8" a="1"/>
  <c r="B208" i="8" s="1"/>
  <c r="B209" i="8" a="1"/>
  <c r="B209" i="8" s="1"/>
  <c r="B210" i="8" a="1"/>
  <c r="B210" i="8" s="1"/>
  <c r="B211" i="8" a="1"/>
  <c r="B211" i="8" s="1"/>
  <c r="B212" i="8" a="1"/>
  <c r="B212" i="8" s="1"/>
  <c r="B213" i="8" a="1"/>
  <c r="B213" i="8" s="1"/>
  <c r="B214" i="8" a="1"/>
  <c r="B214" i="8" s="1"/>
  <c r="B215" i="8" a="1"/>
  <c r="B215" i="8" s="1"/>
  <c r="B216" i="8" a="1"/>
  <c r="B216" i="8" s="1"/>
  <c r="B217" i="8" a="1"/>
  <c r="B217" i="8" s="1"/>
  <c r="B218" i="8" a="1"/>
  <c r="B218" i="8" s="1"/>
  <c r="B219" i="8" a="1"/>
  <c r="B219" i="8" s="1"/>
  <c r="B220" i="8" a="1"/>
  <c r="B220" i="8" s="1"/>
  <c r="B221" i="8" a="1"/>
  <c r="B221" i="8" s="1"/>
  <c r="B222" i="8" a="1"/>
  <c r="B222" i="8" s="1"/>
  <c r="B223" i="8" a="1"/>
  <c r="B223" i="8" s="1"/>
  <c r="B224" i="8" a="1"/>
  <c r="B224" i="8" s="1"/>
  <c r="B225" i="8" a="1"/>
  <c r="B225" i="8" s="1"/>
  <c r="B226" i="8" a="1"/>
  <c r="B226" i="8" s="1"/>
  <c r="B227" i="8" a="1"/>
  <c r="B227" i="8" s="1"/>
  <c r="B228" i="8" a="1"/>
  <c r="B228" i="8" s="1"/>
  <c r="B229" i="8" a="1"/>
  <c r="B229" i="8" s="1"/>
  <c r="B230" i="8" a="1"/>
  <c r="B230" i="8" s="1"/>
  <c r="B231" i="8" a="1"/>
  <c r="B231" i="8" s="1"/>
  <c r="B232" i="8" a="1"/>
  <c r="B232" i="8" s="1"/>
  <c r="B233" i="8" a="1"/>
  <c r="B233" i="8" s="1"/>
  <c r="B234" i="8" a="1"/>
  <c r="B234" i="8" s="1"/>
  <c r="B235" i="8" a="1"/>
  <c r="B235" i="8" s="1"/>
  <c r="B236" i="8" a="1"/>
  <c r="B236" i="8" s="1"/>
  <c r="B237" i="8" a="1"/>
  <c r="B237" i="8" s="1"/>
  <c r="B238" i="8" a="1"/>
  <c r="B238" i="8" s="1"/>
  <c r="B239" i="8" a="1"/>
  <c r="B239" i="8" s="1"/>
  <c r="B240" i="8" a="1"/>
  <c r="B240" i="8" s="1"/>
  <c r="B241" i="8" a="1"/>
  <c r="B241" i="8" s="1"/>
  <c r="B242" i="8" a="1"/>
  <c r="B242" i="8" s="1"/>
  <c r="B243" i="8" a="1"/>
  <c r="B243" i="8" s="1"/>
  <c r="B244" i="8" a="1"/>
  <c r="B244" i="8" s="1"/>
  <c r="B245" i="8" a="1"/>
  <c r="B245" i="8" s="1"/>
  <c r="B246" i="8" a="1"/>
  <c r="B246" i="8" s="1"/>
  <c r="B247" i="8" a="1"/>
  <c r="B247" i="8" s="1"/>
  <c r="B248" i="8" a="1"/>
  <c r="B248" i="8" s="1"/>
  <c r="B249" i="8" a="1"/>
  <c r="B249" i="8" s="1"/>
  <c r="B250" i="8" a="1"/>
  <c r="B250" i="8" s="1"/>
  <c r="B251" i="8" a="1"/>
  <c r="B251" i="8" s="1"/>
  <c r="B252" i="8" a="1"/>
  <c r="B252" i="8" s="1"/>
  <c r="B253" i="8" a="1"/>
  <c r="B253" i="8" s="1"/>
  <c r="B254" i="8" a="1"/>
  <c r="B254" i="8" s="1"/>
  <c r="B255" i="8" a="1"/>
  <c r="B255" i="8" s="1"/>
  <c r="B256" i="8" a="1"/>
  <c r="B256" i="8" s="1"/>
  <c r="B257" i="8" a="1"/>
  <c r="B257" i="8" s="1"/>
  <c r="B258" i="8" a="1"/>
  <c r="B258" i="8" s="1"/>
  <c r="B259" i="8" a="1"/>
  <c r="B259" i="8" s="1"/>
  <c r="B260" i="8" a="1"/>
  <c r="B260" i="8" s="1"/>
  <c r="B261" i="8" a="1"/>
  <c r="B261" i="8" s="1"/>
  <c r="B262" i="8" a="1"/>
  <c r="B262" i="8" s="1"/>
  <c r="B263" i="8" a="1"/>
  <c r="B263" i="8" s="1"/>
  <c r="B264" i="8" a="1"/>
  <c r="B264" i="8" s="1"/>
  <c r="B265" i="8" a="1"/>
  <c r="B265" i="8" s="1"/>
  <c r="B266" i="8" a="1"/>
  <c r="B266" i="8" s="1"/>
  <c r="B267" i="8" a="1"/>
  <c r="B267" i="8" s="1"/>
  <c r="B268" i="8" a="1"/>
  <c r="B268" i="8" s="1"/>
  <c r="B269" i="8" a="1"/>
  <c r="B269" i="8" s="1"/>
  <c r="B270" i="8" a="1"/>
  <c r="B270" i="8" s="1"/>
  <c r="B271" i="8" a="1"/>
  <c r="B271" i="8" s="1"/>
  <c r="B272" i="8" a="1"/>
  <c r="B272" i="8" s="1"/>
  <c r="B273" i="8" a="1"/>
  <c r="B273" i="8" s="1"/>
  <c r="B274" i="8" a="1"/>
  <c r="B274" i="8" s="1"/>
  <c r="B275" i="8" a="1"/>
  <c r="B275" i="8" s="1"/>
  <c r="B276" i="8" a="1"/>
  <c r="B276" i="8" s="1"/>
  <c r="B277" i="8" a="1"/>
  <c r="B277" i="8" s="1"/>
  <c r="B278" i="8" a="1"/>
  <c r="B278" i="8" s="1"/>
  <c r="B279" i="8" a="1"/>
  <c r="B279" i="8" s="1"/>
  <c r="B280" i="8" a="1"/>
  <c r="B280" i="8" s="1"/>
  <c r="B281" i="8" a="1"/>
  <c r="B281" i="8" s="1"/>
  <c r="B282" i="8" a="1"/>
  <c r="B282" i="8" s="1"/>
  <c r="B283" i="8" a="1"/>
  <c r="B283" i="8" s="1"/>
  <c r="B284" i="8" a="1"/>
  <c r="B284" i="8" s="1"/>
  <c r="B285" i="8" a="1"/>
  <c r="B285" i="8" s="1"/>
  <c r="B286" i="8" a="1"/>
  <c r="B286" i="8" s="1"/>
  <c r="B287" i="8" a="1"/>
  <c r="B287" i="8" s="1"/>
  <c r="B288" i="8" a="1"/>
  <c r="B288" i="8" s="1"/>
  <c r="B289" i="8" a="1"/>
  <c r="B289" i="8" s="1"/>
  <c r="B290" i="8" a="1"/>
  <c r="B290" i="8" s="1"/>
  <c r="B291" i="8" a="1"/>
  <c r="B291" i="8" s="1"/>
  <c r="B292" i="8" a="1"/>
  <c r="B292" i="8" s="1"/>
  <c r="B293" i="8" a="1"/>
  <c r="B293" i="8" s="1"/>
  <c r="B294" i="8" a="1"/>
  <c r="B294" i="8" s="1"/>
  <c r="B295" i="8" a="1"/>
  <c r="B295" i="8" s="1"/>
  <c r="B296" i="8" a="1"/>
  <c r="B296" i="8" s="1"/>
  <c r="B297" i="8" a="1"/>
  <c r="B297" i="8" s="1"/>
  <c r="B298" i="8" a="1"/>
  <c r="B298" i="8" s="1"/>
  <c r="B299" i="8" a="1"/>
  <c r="B299" i="8" s="1"/>
  <c r="B300" i="8" a="1"/>
  <c r="B300" i="8" s="1"/>
  <c r="B301" i="8" a="1"/>
  <c r="B301" i="8" s="1"/>
  <c r="B302" i="8" a="1"/>
  <c r="B302" i="8" s="1"/>
  <c r="B303" i="8" a="1"/>
  <c r="B303" i="8" s="1"/>
  <c r="B304" i="8" a="1"/>
  <c r="B304" i="8" s="1"/>
  <c r="B305" i="8" a="1"/>
  <c r="B305" i="8" s="1"/>
  <c r="B306" i="8" a="1"/>
  <c r="B306" i="8" s="1"/>
  <c r="B307" i="8" a="1"/>
  <c r="B307" i="8" s="1"/>
  <c r="B308" i="8" a="1"/>
  <c r="B308" i="8" s="1"/>
  <c r="B309" i="8" a="1"/>
  <c r="B309" i="8" s="1"/>
  <c r="B310" i="8" a="1"/>
  <c r="B310" i="8" s="1"/>
  <c r="B311" i="8" a="1"/>
  <c r="B311" i="8" s="1"/>
  <c r="B312" i="8" a="1"/>
  <c r="B312" i="8" s="1"/>
  <c r="B313" i="8" a="1"/>
  <c r="B313" i="8" s="1"/>
  <c r="B314" i="8" a="1"/>
  <c r="B314" i="8" s="1"/>
  <c r="B315" i="8" a="1"/>
  <c r="B315" i="8" s="1"/>
  <c r="B316" i="8" a="1"/>
  <c r="B316" i="8" s="1"/>
  <c r="B317" i="8" a="1"/>
  <c r="B317" i="8" s="1"/>
  <c r="B318" i="8" a="1"/>
  <c r="B318" i="8" s="1"/>
  <c r="B319" i="8" a="1"/>
  <c r="B319" i="8" s="1"/>
  <c r="B320" i="8" a="1"/>
  <c r="B320" i="8" s="1"/>
  <c r="B321" i="8" a="1"/>
  <c r="B321" i="8" s="1"/>
  <c r="B322" i="8" a="1"/>
  <c r="B322" i="8" s="1"/>
  <c r="B323" i="8" a="1"/>
  <c r="B323" i="8" s="1"/>
  <c r="B324" i="8" a="1"/>
  <c r="B324" i="8" s="1"/>
  <c r="B325" i="8" a="1"/>
  <c r="B325" i="8" s="1"/>
  <c r="B326" i="8" a="1"/>
  <c r="B326" i="8" s="1"/>
  <c r="B327" i="8" a="1"/>
  <c r="B327" i="8" s="1"/>
  <c r="B328" i="8" a="1"/>
  <c r="B328" i="8" s="1"/>
  <c r="B329" i="8" a="1"/>
  <c r="B329" i="8" s="1"/>
  <c r="B330" i="8" a="1"/>
  <c r="B330" i="8" s="1"/>
  <c r="B331" i="8" a="1"/>
  <c r="B331" i="8" s="1"/>
  <c r="B332" i="8" a="1"/>
  <c r="B332" i="8" s="1"/>
  <c r="B333" i="8" a="1"/>
  <c r="B333" i="8" s="1"/>
  <c r="B334" i="8" a="1"/>
  <c r="B334" i="8" s="1"/>
  <c r="B335" i="8" a="1"/>
  <c r="B335" i="8" s="1"/>
  <c r="B336" i="8" a="1"/>
  <c r="B336" i="8" s="1"/>
  <c r="B337" i="8" a="1"/>
  <c r="B337" i="8" s="1"/>
  <c r="B338" i="8" a="1"/>
  <c r="B338" i="8" s="1"/>
  <c r="B339" i="8" a="1"/>
  <c r="B339" i="8" s="1"/>
  <c r="B340" i="8" a="1"/>
  <c r="B340" i="8" s="1"/>
  <c r="B341" i="8" a="1"/>
  <c r="B341" i="8" s="1"/>
  <c r="B342" i="8" a="1"/>
  <c r="B342" i="8" s="1"/>
  <c r="B343" i="8" a="1"/>
  <c r="B343" i="8" s="1"/>
  <c r="B344" i="8" a="1"/>
  <c r="B344" i="8" s="1"/>
  <c r="B345" i="8" a="1"/>
  <c r="B345" i="8" s="1"/>
  <c r="B346" i="8" a="1"/>
  <c r="B346" i="8" s="1"/>
  <c r="B347" i="8" a="1"/>
  <c r="B347" i="8" s="1"/>
  <c r="B348" i="8" a="1"/>
  <c r="B348" i="8" s="1"/>
  <c r="B349" i="8" a="1"/>
  <c r="B349" i="8" s="1"/>
  <c r="B350" i="8" a="1"/>
  <c r="B350" i="8" s="1"/>
  <c r="B351" i="8" a="1"/>
  <c r="B351" i="8" s="1"/>
  <c r="B352" i="8" a="1"/>
  <c r="B352" i="8" s="1"/>
  <c r="B353" i="8" a="1"/>
  <c r="B353" i="8" s="1"/>
  <c r="B354" i="8" a="1"/>
  <c r="B354" i="8" s="1"/>
  <c r="B355" i="8" a="1"/>
  <c r="B355" i="8" s="1"/>
  <c r="B356" i="8" a="1"/>
  <c r="B356" i="8" s="1"/>
  <c r="B357" i="8" a="1"/>
  <c r="B357" i="8" s="1"/>
  <c r="B358" i="8" a="1"/>
  <c r="B358" i="8" s="1"/>
  <c r="B359" i="8" a="1"/>
  <c r="B359" i="8" s="1"/>
  <c r="B360" i="8" a="1"/>
  <c r="B360" i="8" s="1"/>
  <c r="B361" i="8" a="1"/>
  <c r="B361" i="8" s="1"/>
  <c r="B362" i="8" a="1"/>
  <c r="B362" i="8" s="1"/>
  <c r="B363" i="8" a="1"/>
  <c r="B363" i="8" s="1"/>
  <c r="B364" i="8" a="1"/>
  <c r="B364" i="8" s="1"/>
  <c r="B365" i="8" a="1"/>
  <c r="B365" i="8" s="1"/>
  <c r="B366" i="8" a="1"/>
  <c r="B366" i="8" s="1"/>
  <c r="B367" i="8" a="1"/>
  <c r="B367" i="8" s="1"/>
  <c r="B368" i="8" a="1"/>
  <c r="B368" i="8" s="1"/>
  <c r="B369" i="8" a="1"/>
  <c r="B369" i="8" s="1"/>
  <c r="B370" i="8" a="1"/>
  <c r="B370" i="8" s="1"/>
  <c r="B371" i="8" a="1"/>
  <c r="B371" i="8" s="1"/>
  <c r="B372" i="8" a="1"/>
  <c r="B372" i="8" s="1"/>
  <c r="B373" i="8" a="1"/>
  <c r="B373" i="8" s="1"/>
  <c r="B374" i="8" a="1"/>
  <c r="B374" i="8" s="1"/>
  <c r="B375" i="8" a="1"/>
  <c r="B375" i="8" s="1"/>
  <c r="B376" i="8" a="1"/>
  <c r="B376" i="8" s="1"/>
  <c r="B377" i="8" a="1"/>
  <c r="B377" i="8" s="1"/>
  <c r="B378" i="8" a="1"/>
  <c r="B378" i="8" s="1"/>
  <c r="B379" i="8" a="1"/>
  <c r="B379" i="8" s="1"/>
  <c r="B380" i="8" a="1"/>
  <c r="B380" i="8" s="1"/>
  <c r="B381" i="8" a="1"/>
  <c r="B381" i="8" s="1"/>
  <c r="B382" i="8" a="1"/>
  <c r="B382" i="8" s="1"/>
  <c r="B383" i="8" a="1"/>
  <c r="B383" i="8" s="1"/>
  <c r="B384" i="8" a="1"/>
  <c r="B384" i="8" s="1"/>
  <c r="B385" i="8" a="1"/>
  <c r="B385" i="8" s="1"/>
  <c r="B386" i="8" a="1"/>
  <c r="B386" i="8" s="1"/>
  <c r="B387" i="8" a="1"/>
  <c r="B387" i="8" s="1"/>
  <c r="B388" i="8" a="1"/>
  <c r="B388" i="8" s="1"/>
  <c r="B389" i="8" a="1"/>
  <c r="B389" i="8" s="1"/>
  <c r="B390" i="8" a="1"/>
  <c r="B390" i="8" s="1"/>
  <c r="B391" i="8" a="1"/>
  <c r="B391" i="8" s="1"/>
  <c r="B392" i="8" a="1"/>
  <c r="B392" i="8" s="1"/>
  <c r="B393" i="8" a="1"/>
  <c r="B393" i="8" s="1"/>
  <c r="B394" i="8" a="1"/>
  <c r="B394" i="8" s="1"/>
  <c r="B395" i="8" a="1"/>
  <c r="B395" i="8" s="1"/>
  <c r="B396" i="8" a="1"/>
  <c r="B396" i="8" s="1"/>
  <c r="B397" i="8" a="1"/>
  <c r="B397" i="8" s="1"/>
  <c r="B398" i="8" a="1"/>
  <c r="B398" i="8" s="1"/>
  <c r="B399" i="8" a="1"/>
  <c r="B399" i="8" s="1"/>
  <c r="B400" i="8" a="1"/>
  <c r="B400" i="8" s="1"/>
  <c r="B401" i="8" a="1"/>
  <c r="B401" i="8" s="1"/>
  <c r="B402" i="8" a="1"/>
  <c r="B402" i="8" s="1"/>
  <c r="B403" i="8" a="1"/>
  <c r="B403" i="8" s="1"/>
  <c r="B404" i="8" a="1"/>
  <c r="B404" i="8" s="1"/>
  <c r="B405" i="8" a="1"/>
  <c r="B405" i="8" s="1"/>
  <c r="G23" i="15"/>
  <c r="B15" i="15"/>
  <c r="F13" i="15"/>
  <c r="G500" i="11"/>
  <c r="B118" i="15" l="1"/>
  <c r="G32" i="15"/>
  <c r="J33" i="15" s="1"/>
  <c r="G31" i="15"/>
  <c r="H31" i="15" l="1"/>
  <c r="J32" i="15"/>
  <c r="H32" i="15"/>
  <c r="G30" i="15"/>
  <c r="J30" i="15" s="1"/>
  <c r="K30" i="15" s="1"/>
  <c r="B119" i="15"/>
  <c r="K33" i="15" l="1"/>
  <c r="G119" i="15"/>
  <c r="C119" i="15"/>
  <c r="K9" i="15" l="1"/>
  <c r="K17" i="15" l="1"/>
  <c r="A6" i="15"/>
  <c r="G117" i="15" l="1"/>
  <c r="H117" i="15"/>
  <c r="G118" i="15"/>
  <c r="H119" i="15"/>
  <c r="H116" i="15"/>
  <c r="G116" i="15"/>
  <c r="B117" i="15"/>
  <c r="C117" i="15"/>
  <c r="C116" i="15"/>
  <c r="B116" i="15"/>
  <c r="G120" i="15" l="1"/>
  <c r="H120" i="15"/>
  <c r="B120" i="15"/>
  <c r="C120" i="15"/>
  <c r="K120" i="15" s="1"/>
  <c r="K119" i="15" l="1"/>
  <c r="K121" i="15"/>
  <c r="L124" i="15" s="1"/>
  <c r="K126" i="15" s="1"/>
  <c r="L126" i="15" s="1"/>
  <c r="L123" i="15"/>
  <c r="K125" i="15" s="1"/>
  <c r="L125" i="15" s="1"/>
  <c r="H10" i="15"/>
  <c r="D100" i="15"/>
  <c r="H123" i="15" l="1"/>
  <c r="H124" i="15"/>
  <c r="K100" i="15"/>
  <c r="K101" i="15" s="1"/>
  <c r="C1" i="11"/>
  <c r="G1352" i="11"/>
  <c r="C294" i="8" l="1"/>
  <c r="C296" i="8"/>
  <c r="C297" i="8"/>
  <c r="C300" i="8"/>
  <c r="C302" i="8"/>
  <c r="C303" i="8"/>
  <c r="C304" i="8"/>
  <c r="C305" i="8"/>
  <c r="C308" i="8"/>
  <c r="C310" i="8"/>
  <c r="C312" i="8"/>
  <c r="C313" i="8"/>
  <c r="C314" i="8"/>
  <c r="C316" i="8"/>
  <c r="C318" i="8"/>
  <c r="C319" i="8"/>
  <c r="C320" i="8"/>
  <c r="C321" i="8"/>
  <c r="C322" i="8"/>
  <c r="C324" i="8"/>
  <c r="C325" i="8"/>
  <c r="C326" i="8"/>
  <c r="C327" i="8"/>
  <c r="C329" i="8"/>
  <c r="C330" i="8"/>
  <c r="C331" i="8"/>
  <c r="C332" i="8"/>
  <c r="C333" i="8"/>
  <c r="C334" i="8"/>
  <c r="C335" i="8"/>
  <c r="C337" i="8"/>
  <c r="C338" i="8"/>
  <c r="C339" i="8"/>
  <c r="C340" i="8"/>
  <c r="C342" i="8"/>
  <c r="C346" i="8"/>
  <c r="C347" i="8"/>
  <c r="C348" i="8"/>
  <c r="C350" i="8"/>
  <c r="C352" i="8"/>
  <c r="C353" i="8"/>
  <c r="C354" i="8"/>
  <c r="C355" i="8"/>
  <c r="C293" i="8"/>
  <c r="C295" i="8"/>
  <c r="C298" i="8"/>
  <c r="C301" i="8"/>
  <c r="C306" i="8"/>
  <c r="C309" i="8"/>
  <c r="C311" i="8"/>
  <c r="C317" i="8"/>
  <c r="A7" i="8"/>
  <c r="D403" i="8" l="1"/>
  <c r="D395" i="8"/>
  <c r="D387" i="8"/>
  <c r="D379" i="8"/>
  <c r="D371" i="8"/>
  <c r="D363" i="8"/>
  <c r="D292" i="8"/>
  <c r="D284" i="8"/>
  <c r="D276" i="8"/>
  <c r="D268" i="8"/>
  <c r="D260" i="8"/>
  <c r="D252" i="8"/>
  <c r="D244" i="8"/>
  <c r="D236" i="8"/>
  <c r="D228" i="8"/>
  <c r="D220" i="8"/>
  <c r="D212" i="8"/>
  <c r="D204" i="8"/>
  <c r="D196" i="8"/>
  <c r="D188" i="8"/>
  <c r="D180" i="8"/>
  <c r="D172" i="8"/>
  <c r="D164" i="8"/>
  <c r="D156" i="8"/>
  <c r="D148" i="8"/>
  <c r="D140" i="8"/>
  <c r="D132" i="8"/>
  <c r="D124" i="8"/>
  <c r="D116" i="8"/>
  <c r="D108" i="8"/>
  <c r="D100" i="8"/>
  <c r="D92" i="8"/>
  <c r="D84" i="8"/>
  <c r="D76" i="8"/>
  <c r="D68" i="8"/>
  <c r="D60" i="8"/>
  <c r="D52" i="8"/>
  <c r="D44" i="8"/>
  <c r="D36" i="8"/>
  <c r="D28" i="8"/>
  <c r="D20" i="8"/>
  <c r="D12" i="8"/>
  <c r="D349" i="8"/>
  <c r="D341" i="8"/>
  <c r="D333" i="8"/>
  <c r="D325" i="8"/>
  <c r="D317" i="8"/>
  <c r="D309" i="8"/>
  <c r="D401" i="8"/>
  <c r="D393" i="8"/>
  <c r="D385" i="8"/>
  <c r="D377" i="8"/>
  <c r="D369" i="8"/>
  <c r="D361" i="8"/>
  <c r="D290" i="8"/>
  <c r="D282" i="8"/>
  <c r="D274" i="8"/>
  <c r="D266" i="8"/>
  <c r="D258" i="8"/>
  <c r="D250" i="8"/>
  <c r="D242" i="8"/>
  <c r="D234" i="8"/>
  <c r="D226" i="8"/>
  <c r="D218" i="8"/>
  <c r="D210" i="8"/>
  <c r="D202" i="8"/>
  <c r="D194" i="8"/>
  <c r="D186" i="8"/>
  <c r="D178" i="8"/>
  <c r="D170" i="8"/>
  <c r="D162" i="8"/>
  <c r="D154" i="8"/>
  <c r="D146" i="8"/>
  <c r="D138" i="8"/>
  <c r="D130" i="8"/>
  <c r="D122" i="8"/>
  <c r="D114" i="8"/>
  <c r="D106" i="8"/>
  <c r="D98" i="8"/>
  <c r="D90" i="8"/>
  <c r="D82" i="8"/>
  <c r="D74" i="8"/>
  <c r="D66" i="8"/>
  <c r="D58" i="8"/>
  <c r="D50" i="8"/>
  <c r="D42" i="8"/>
  <c r="D34" i="8"/>
  <c r="D26" i="8"/>
  <c r="D18" i="8"/>
  <c r="D10" i="8"/>
  <c r="D323" i="8"/>
  <c r="D315" i="8"/>
  <c r="D307" i="8"/>
  <c r="D299" i="8"/>
  <c r="D400" i="8"/>
  <c r="D392" i="8"/>
  <c r="D384" i="8"/>
  <c r="D376" i="8"/>
  <c r="D368" i="8"/>
  <c r="D360" i="8"/>
  <c r="D289" i="8"/>
  <c r="D281" i="8"/>
  <c r="D273" i="8"/>
  <c r="D265" i="8"/>
  <c r="D257" i="8"/>
  <c r="D249" i="8"/>
  <c r="D241" i="8"/>
  <c r="D233" i="8"/>
  <c r="D225" i="8"/>
  <c r="D217" i="8"/>
  <c r="D209" i="8"/>
  <c r="D201" i="8"/>
  <c r="D193" i="8"/>
  <c r="D185" i="8"/>
  <c r="D177" i="8"/>
  <c r="D169" i="8"/>
  <c r="D161" i="8"/>
  <c r="D153" i="8"/>
  <c r="D145" i="8"/>
  <c r="D137" i="8"/>
  <c r="D129" i="8"/>
  <c r="D121" i="8"/>
  <c r="D113" i="8"/>
  <c r="D105" i="8"/>
  <c r="D97" i="8"/>
  <c r="D89" i="8"/>
  <c r="D81" i="8"/>
  <c r="D73" i="8"/>
  <c r="D65" i="8"/>
  <c r="D57" i="8"/>
  <c r="D49" i="8"/>
  <c r="D41" i="8"/>
  <c r="D33" i="8"/>
  <c r="D25" i="8"/>
  <c r="D17" i="8"/>
  <c r="D9" i="8"/>
  <c r="D338" i="8"/>
  <c r="D330" i="8"/>
  <c r="D322" i="8"/>
  <c r="D314" i="8"/>
  <c r="D306" i="8"/>
  <c r="D298" i="8"/>
  <c r="D6" i="8"/>
  <c r="D399" i="8"/>
  <c r="D391" i="8"/>
  <c r="D383" i="8"/>
  <c r="D375" i="8"/>
  <c r="D367" i="8"/>
  <c r="D359" i="8"/>
  <c r="D288" i="8"/>
  <c r="D280" i="8"/>
  <c r="D272" i="8"/>
  <c r="D264" i="8"/>
  <c r="D256" i="8"/>
  <c r="D248" i="8"/>
  <c r="D240" i="8"/>
  <c r="D232" i="8"/>
  <c r="D224" i="8"/>
  <c r="D216" i="8"/>
  <c r="D208" i="8"/>
  <c r="D200" i="8"/>
  <c r="D192" i="8"/>
  <c r="D184" i="8"/>
  <c r="D176" i="8"/>
  <c r="D168" i="8"/>
  <c r="D160" i="8"/>
  <c r="D152" i="8"/>
  <c r="D144" i="8"/>
  <c r="D136" i="8"/>
  <c r="D128" i="8"/>
  <c r="D120" i="8"/>
  <c r="D112" i="8"/>
  <c r="D104" i="8"/>
  <c r="D96" i="8"/>
  <c r="D88" i="8"/>
  <c r="D80" i="8"/>
  <c r="D72" i="8"/>
  <c r="D64" i="8"/>
  <c r="D56" i="8"/>
  <c r="D48" i="8"/>
  <c r="D40" i="8"/>
  <c r="D32" i="8"/>
  <c r="D24" i="8"/>
  <c r="D16" i="8"/>
  <c r="D8" i="8"/>
  <c r="D345" i="8"/>
  <c r="D337" i="8"/>
  <c r="D329" i="8"/>
  <c r="D321" i="8"/>
  <c r="D313" i="8"/>
  <c r="D305" i="8"/>
  <c r="D297" i="8"/>
  <c r="D398" i="8"/>
  <c r="D390" i="8"/>
  <c r="D382" i="8"/>
  <c r="D374" i="8"/>
  <c r="D366" i="8"/>
  <c r="D358" i="8"/>
  <c r="D287" i="8"/>
  <c r="D279" i="8"/>
  <c r="D271" i="8"/>
  <c r="D263" i="8"/>
  <c r="D255" i="8"/>
  <c r="D247" i="8"/>
  <c r="D239" i="8"/>
  <c r="D231" i="8"/>
  <c r="D223" i="8"/>
  <c r="D215" i="8"/>
  <c r="D207" i="8"/>
  <c r="D199" i="8"/>
  <c r="D191" i="8"/>
  <c r="D183" i="8"/>
  <c r="D175" i="8"/>
  <c r="D167" i="8"/>
  <c r="D159" i="8"/>
  <c r="D151" i="8"/>
  <c r="D143" i="8"/>
  <c r="D135" i="8"/>
  <c r="D127" i="8"/>
  <c r="D119" i="8"/>
  <c r="D111" i="8"/>
  <c r="D103" i="8"/>
  <c r="D95" i="8"/>
  <c r="D87" i="8"/>
  <c r="D79" i="8"/>
  <c r="D71" i="8"/>
  <c r="D63" i="8"/>
  <c r="D55" i="8"/>
  <c r="D47" i="8"/>
  <c r="D39" i="8"/>
  <c r="D31" i="8"/>
  <c r="D23" i="8"/>
  <c r="D15" i="8"/>
  <c r="D7" i="8"/>
  <c r="D344" i="8"/>
  <c r="D336" i="8"/>
  <c r="D328" i="8"/>
  <c r="D320" i="8"/>
  <c r="D312" i="8"/>
  <c r="D304" i="8"/>
  <c r="D296" i="8"/>
  <c r="D405" i="8"/>
  <c r="D397" i="8"/>
  <c r="D389" i="8"/>
  <c r="D381" i="8"/>
  <c r="D373" i="8"/>
  <c r="D365" i="8"/>
  <c r="D357" i="8"/>
  <c r="D286" i="8"/>
  <c r="D278" i="8"/>
  <c r="D270" i="8"/>
  <c r="D262" i="8"/>
  <c r="D254" i="8"/>
  <c r="D246" i="8"/>
  <c r="D238" i="8"/>
  <c r="D230" i="8"/>
  <c r="D222" i="8"/>
  <c r="D214" i="8"/>
  <c r="D206" i="8"/>
  <c r="D198" i="8"/>
  <c r="D190" i="8"/>
  <c r="D182" i="8"/>
  <c r="D174" i="8"/>
  <c r="D166" i="8"/>
  <c r="D158" i="8"/>
  <c r="D150" i="8"/>
  <c r="D142" i="8"/>
  <c r="D134" i="8"/>
  <c r="D126" i="8"/>
  <c r="D118" i="8"/>
  <c r="D110" i="8"/>
  <c r="D102" i="8"/>
  <c r="D94" i="8"/>
  <c r="D86" i="8"/>
  <c r="D78" i="8"/>
  <c r="D70" i="8"/>
  <c r="D62" i="8"/>
  <c r="D54" i="8"/>
  <c r="D46" i="8"/>
  <c r="D38" i="8"/>
  <c r="D30" i="8"/>
  <c r="D22" i="8"/>
  <c r="D14" i="8"/>
  <c r="D351" i="8"/>
  <c r="D343" i="8"/>
  <c r="D335" i="8"/>
  <c r="D327" i="8"/>
  <c r="D319" i="8"/>
  <c r="D311" i="8"/>
  <c r="D303" i="8"/>
  <c r="D295" i="8"/>
  <c r="D404" i="8"/>
  <c r="D396" i="8"/>
  <c r="D388" i="8"/>
  <c r="D380" i="8"/>
  <c r="D372" i="8"/>
  <c r="D364" i="8"/>
  <c r="D356" i="8"/>
  <c r="D285" i="8"/>
  <c r="D277" i="8"/>
  <c r="D269" i="8"/>
  <c r="D261" i="8"/>
  <c r="D253" i="8"/>
  <c r="D245" i="8"/>
  <c r="D237" i="8"/>
  <c r="D229" i="8"/>
  <c r="D221" i="8"/>
  <c r="D213" i="8"/>
  <c r="D205" i="8"/>
  <c r="D197" i="8"/>
  <c r="D189" i="8"/>
  <c r="D181" i="8"/>
  <c r="D173" i="8"/>
  <c r="D165" i="8"/>
  <c r="D157" i="8"/>
  <c r="D149" i="8"/>
  <c r="D141" i="8"/>
  <c r="D133" i="8"/>
  <c r="D125" i="8"/>
  <c r="D117" i="8"/>
  <c r="D109" i="8"/>
  <c r="D101" i="8"/>
  <c r="D93" i="8"/>
  <c r="D85" i="8"/>
  <c r="D77" i="8"/>
  <c r="D69" i="8"/>
  <c r="D61" i="8"/>
  <c r="D53" i="8"/>
  <c r="D45" i="8"/>
  <c r="D37" i="8"/>
  <c r="D29" i="8"/>
  <c r="D21" i="8"/>
  <c r="D13" i="8"/>
  <c r="D301" i="8"/>
  <c r="D293" i="8"/>
  <c r="D402" i="8"/>
  <c r="D394" i="8"/>
  <c r="D386" i="8"/>
  <c r="D378" i="8"/>
  <c r="D370" i="8"/>
  <c r="D362" i="8"/>
  <c r="D291" i="8"/>
  <c r="D283" i="8"/>
  <c r="D275" i="8"/>
  <c r="D267" i="8"/>
  <c r="D259" i="8"/>
  <c r="D251" i="8"/>
  <c r="D243" i="8"/>
  <c r="D235" i="8"/>
  <c r="D227" i="8"/>
  <c r="D219" i="8"/>
  <c r="D211" i="8"/>
  <c r="D203" i="8"/>
  <c r="D195" i="8"/>
  <c r="D187" i="8"/>
  <c r="D179" i="8"/>
  <c r="D171" i="8"/>
  <c r="D163" i="8"/>
  <c r="D155" i="8"/>
  <c r="D147" i="8"/>
  <c r="D139" i="8"/>
  <c r="D131" i="8"/>
  <c r="D123" i="8"/>
  <c r="D115" i="8"/>
  <c r="D107" i="8"/>
  <c r="D99" i="8"/>
  <c r="D91" i="8"/>
  <c r="D83" i="8"/>
  <c r="D75" i="8"/>
  <c r="D67" i="8"/>
  <c r="D59" i="8"/>
  <c r="D51" i="8"/>
  <c r="D43" i="8"/>
  <c r="D35" i="8"/>
  <c r="D27" i="8"/>
  <c r="D19" i="8"/>
  <c r="D11" i="8"/>
  <c r="C343" i="8"/>
  <c r="C328" i="8"/>
  <c r="C336" i="8"/>
  <c r="C344" i="8"/>
  <c r="C345" i="8"/>
  <c r="C323" i="8"/>
  <c r="C351" i="8"/>
  <c r="C299" i="8"/>
  <c r="C307" i="8"/>
  <c r="C315" i="8"/>
  <c r="C349" i="8"/>
  <c r="C341" i="8"/>
  <c r="B406" i="8"/>
  <c r="D348" i="8"/>
  <c r="D340" i="8"/>
  <c r="D332" i="8"/>
  <c r="D324" i="8"/>
  <c r="D316" i="8"/>
  <c r="D308" i="8"/>
  <c r="D300" i="8"/>
  <c r="D355" i="8"/>
  <c r="D347" i="8"/>
  <c r="D339" i="8"/>
  <c r="D331" i="8"/>
  <c r="D354" i="8"/>
  <c r="D346" i="8"/>
  <c r="D353" i="8"/>
  <c r="D352" i="8"/>
  <c r="C6" i="8"/>
  <c r="D350" i="8"/>
  <c r="D342" i="8"/>
  <c r="D334" i="8"/>
  <c r="D326" i="8"/>
  <c r="D318" i="8"/>
  <c r="D310" i="8"/>
  <c r="D302" i="8"/>
  <c r="D294" i="8"/>
  <c r="J118" i="15" l="1"/>
  <c r="J117" i="15"/>
  <c r="J116" i="15"/>
  <c r="J119" i="15"/>
  <c r="J53" i="15"/>
  <c r="J52" i="15"/>
  <c r="J54" i="15"/>
  <c r="J55" i="15"/>
  <c r="K93" i="15" l="1"/>
  <c r="N93" i="15" s="1"/>
  <c r="H56" i="15" l="1"/>
  <c r="G56" i="15"/>
  <c r="C56" i="15"/>
  <c r="B56" i="15"/>
  <c r="K57" i="15" l="1"/>
  <c r="L58" i="15" s="1"/>
  <c r="K53" i="15"/>
  <c r="K56" i="15"/>
  <c r="K55" i="15"/>
  <c r="K52" i="15"/>
  <c r="K71" i="15"/>
  <c r="K73" i="15"/>
  <c r="K65" i="15"/>
  <c r="K67" i="15"/>
  <c r="J43" i="15" l="1"/>
  <c r="J44" i="15"/>
  <c r="G45" i="15" s="1"/>
  <c r="G43" i="15" s="1"/>
  <c r="L57" i="15"/>
  <c r="L55" i="15"/>
  <c r="B59" i="15" s="1"/>
  <c r="G44" i="15" l="1"/>
  <c r="J45" i="15"/>
  <c r="K103" i="15"/>
  <c r="A102" i="15" s="1"/>
  <c r="D122" i="15"/>
  <c r="H43" i="15" l="1"/>
  <c r="H122" i="15" l="1"/>
  <c r="G1060" i="11"/>
  <c r="G2078" i="11" l="1"/>
  <c r="F1" i="11" l="1"/>
  <c r="A5" i="15" l="1"/>
  <c r="C8" i="8"/>
  <c r="C7" i="8"/>
  <c r="D1" i="11" l="1"/>
  <c r="E1" i="11"/>
  <c r="G3" i="11"/>
  <c r="G4" i="11"/>
  <c r="G5" i="11"/>
  <c r="G6" i="1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6" i="11"/>
  <c r="G67" i="11"/>
  <c r="G68" i="11"/>
  <c r="G69" i="11"/>
  <c r="G70" i="11"/>
  <c r="G71" i="11"/>
  <c r="G72" i="11"/>
  <c r="G73" i="11"/>
  <c r="G74" i="11"/>
  <c r="G75" i="11"/>
  <c r="G76" i="11"/>
  <c r="G77" i="11"/>
  <c r="G78" i="11"/>
  <c r="G79" i="11"/>
  <c r="G80" i="11"/>
  <c r="G81" i="11"/>
  <c r="G82" i="11"/>
  <c r="G83" i="11"/>
  <c r="G84" i="11"/>
  <c r="G85" i="11"/>
  <c r="G86" i="11"/>
  <c r="G87" i="11"/>
  <c r="G88" i="11"/>
  <c r="G89" i="11"/>
  <c r="G90" i="11"/>
  <c r="G91" i="11"/>
  <c r="G92" i="11"/>
  <c r="G93" i="11"/>
  <c r="G94" i="11"/>
  <c r="G95" i="11"/>
  <c r="G96" i="11"/>
  <c r="G97" i="11"/>
  <c r="G98" i="11"/>
  <c r="G99" i="11"/>
  <c r="G100" i="11"/>
  <c r="G101" i="11"/>
  <c r="G102" i="11"/>
  <c r="G103" i="11"/>
  <c r="G104" i="11"/>
  <c r="G105" i="11"/>
  <c r="G106" i="11"/>
  <c r="G107" i="11"/>
  <c r="G108" i="11"/>
  <c r="G109" i="11"/>
  <c r="G110" i="11"/>
  <c r="G111" i="11"/>
  <c r="G112" i="11"/>
  <c r="G113" i="11"/>
  <c r="G114" i="11"/>
  <c r="G115" i="11"/>
  <c r="G116" i="11"/>
  <c r="G117" i="11"/>
  <c r="G118" i="11"/>
  <c r="G119" i="11"/>
  <c r="G120" i="11"/>
  <c r="G121" i="11"/>
  <c r="G122" i="11"/>
  <c r="G123" i="11"/>
  <c r="G124" i="11"/>
  <c r="G125" i="11"/>
  <c r="G126" i="11"/>
  <c r="G127" i="11"/>
  <c r="G128" i="11"/>
  <c r="G129" i="11"/>
  <c r="G130" i="11"/>
  <c r="G131" i="11"/>
  <c r="G132" i="11"/>
  <c r="G133" i="11"/>
  <c r="G134" i="11"/>
  <c r="G135" i="11"/>
  <c r="G136" i="11"/>
  <c r="G137" i="11"/>
  <c r="G138" i="11"/>
  <c r="G139" i="11"/>
  <c r="G140" i="11"/>
  <c r="G141" i="11"/>
  <c r="G142" i="11"/>
  <c r="G143" i="11"/>
  <c r="G144" i="11"/>
  <c r="G145" i="11"/>
  <c r="G146" i="11"/>
  <c r="G147" i="11"/>
  <c r="G148" i="11"/>
  <c r="G149" i="11"/>
  <c r="G150" i="11"/>
  <c r="G151" i="11"/>
  <c r="G152" i="11"/>
  <c r="G153" i="11"/>
  <c r="G154" i="11"/>
  <c r="G155" i="11"/>
  <c r="G156" i="11"/>
  <c r="G157" i="11"/>
  <c r="G158" i="11"/>
  <c r="G159" i="11"/>
  <c r="G160" i="11"/>
  <c r="G161" i="11"/>
  <c r="G162" i="11"/>
  <c r="G163" i="11"/>
  <c r="G164" i="11"/>
  <c r="G165" i="11"/>
  <c r="G166" i="11"/>
  <c r="G167" i="11"/>
  <c r="G168" i="11"/>
  <c r="G169" i="11"/>
  <c r="G170" i="11"/>
  <c r="G171" i="11"/>
  <c r="G172" i="11"/>
  <c r="G173" i="11"/>
  <c r="G174" i="11"/>
  <c r="G175" i="11"/>
  <c r="G176" i="11"/>
  <c r="G177" i="11"/>
  <c r="G178" i="11"/>
  <c r="G179" i="11"/>
  <c r="G180" i="11"/>
  <c r="G181" i="11"/>
  <c r="G182" i="11"/>
  <c r="G183" i="11"/>
  <c r="G184" i="11"/>
  <c r="G185" i="11"/>
  <c r="G186" i="11"/>
  <c r="G187" i="11"/>
  <c r="G188" i="11"/>
  <c r="G189" i="11"/>
  <c r="G190" i="11"/>
  <c r="G191" i="11"/>
  <c r="G192" i="11"/>
  <c r="G193" i="11"/>
  <c r="G194" i="11"/>
  <c r="G195" i="11"/>
  <c r="G196" i="11"/>
  <c r="G197" i="11"/>
  <c r="G198" i="11"/>
  <c r="G199" i="11"/>
  <c r="G200" i="11"/>
  <c r="G201" i="11"/>
  <c r="G202" i="11"/>
  <c r="G203" i="11"/>
  <c r="G204" i="11"/>
  <c r="G205" i="11"/>
  <c r="G206" i="11"/>
  <c r="G207" i="11"/>
  <c r="G208" i="11"/>
  <c r="G209" i="11"/>
  <c r="G210" i="11"/>
  <c r="G211" i="11"/>
  <c r="G212" i="11"/>
  <c r="G213" i="11"/>
  <c r="G214" i="11"/>
  <c r="G215" i="11"/>
  <c r="G216" i="11"/>
  <c r="G217" i="11"/>
  <c r="G218" i="11"/>
  <c r="G219" i="11"/>
  <c r="G220" i="11"/>
  <c r="G221" i="11"/>
  <c r="G222" i="11"/>
  <c r="G223" i="11"/>
  <c r="G224" i="11"/>
  <c r="G225" i="11"/>
  <c r="G226" i="11"/>
  <c r="G227" i="11"/>
  <c r="G228" i="11"/>
  <c r="G229" i="11"/>
  <c r="G230" i="11"/>
  <c r="G231" i="11"/>
  <c r="G232" i="11"/>
  <c r="G233" i="11"/>
  <c r="G234" i="11"/>
  <c r="G235" i="11"/>
  <c r="G236" i="11"/>
  <c r="G237" i="11"/>
  <c r="G238" i="11"/>
  <c r="G239" i="11"/>
  <c r="G240" i="11"/>
  <c r="G241" i="11"/>
  <c r="G242" i="11"/>
  <c r="G243" i="11"/>
  <c r="G244" i="11"/>
  <c r="G245" i="11"/>
  <c r="G246" i="11"/>
  <c r="G247" i="11"/>
  <c r="G248" i="11"/>
  <c r="G249" i="11"/>
  <c r="G250" i="11"/>
  <c r="G251" i="11"/>
  <c r="G252" i="11"/>
  <c r="G253" i="11"/>
  <c r="G254" i="11"/>
  <c r="G255" i="11"/>
  <c r="G256" i="11"/>
  <c r="G257" i="11"/>
  <c r="G258" i="11"/>
  <c r="G259" i="11"/>
  <c r="G260" i="11"/>
  <c r="G261" i="11"/>
  <c r="G262" i="11"/>
  <c r="G263" i="11"/>
  <c r="G264" i="11"/>
  <c r="G265" i="11"/>
  <c r="G266" i="11"/>
  <c r="G267" i="11"/>
  <c r="G268" i="11"/>
  <c r="G269" i="11"/>
  <c r="G270" i="11"/>
  <c r="G271" i="11"/>
  <c r="G272" i="11"/>
  <c r="G273" i="11"/>
  <c r="G274" i="11"/>
  <c r="G275" i="11"/>
  <c r="G276" i="11"/>
  <c r="G277" i="11"/>
  <c r="G278" i="11"/>
  <c r="G279" i="11"/>
  <c r="G280" i="11"/>
  <c r="G281" i="11"/>
  <c r="G282" i="11"/>
  <c r="G283" i="11"/>
  <c r="G284" i="11"/>
  <c r="G285" i="11"/>
  <c r="G286" i="11"/>
  <c r="G287" i="11"/>
  <c r="G288" i="11"/>
  <c r="G289" i="11"/>
  <c r="G290" i="11"/>
  <c r="G291" i="11"/>
  <c r="G292" i="11"/>
  <c r="G293" i="11"/>
  <c r="G294" i="11"/>
  <c r="G295" i="11"/>
  <c r="G296" i="11"/>
  <c r="G297" i="11"/>
  <c r="G298" i="11"/>
  <c r="G299" i="11"/>
  <c r="G300" i="11"/>
  <c r="G301" i="11"/>
  <c r="G302" i="11"/>
  <c r="G303" i="11"/>
  <c r="G304" i="11"/>
  <c r="G305" i="11"/>
  <c r="G306" i="11"/>
  <c r="G307" i="11"/>
  <c r="G308" i="11"/>
  <c r="G309" i="11"/>
  <c r="G310" i="11"/>
  <c r="G311" i="11"/>
  <c r="G312" i="11"/>
  <c r="G313" i="11"/>
  <c r="G314" i="11"/>
  <c r="G315" i="11"/>
  <c r="G316" i="11"/>
  <c r="G317" i="11"/>
  <c r="G318" i="11"/>
  <c r="G319" i="11"/>
  <c r="G320" i="11"/>
  <c r="G321" i="11"/>
  <c r="G322" i="11"/>
  <c r="G323" i="11"/>
  <c r="G324" i="11"/>
  <c r="G325" i="11"/>
  <c r="G326" i="11"/>
  <c r="G327" i="11"/>
  <c r="G328" i="11"/>
  <c r="G329" i="11"/>
  <c r="G330" i="11"/>
  <c r="G331" i="11"/>
  <c r="G332" i="11"/>
  <c r="G333" i="11"/>
  <c r="G334" i="11"/>
  <c r="G335" i="11"/>
  <c r="G336" i="11"/>
  <c r="G337" i="11"/>
  <c r="G338" i="11"/>
  <c r="G339" i="11"/>
  <c r="G340" i="11"/>
  <c r="G341" i="11"/>
  <c r="G342" i="11"/>
  <c r="G343" i="11"/>
  <c r="G344" i="11"/>
  <c r="G345" i="11"/>
  <c r="G346" i="11"/>
  <c r="G347" i="11"/>
  <c r="G348" i="11"/>
  <c r="G349" i="11"/>
  <c r="G350" i="11"/>
  <c r="G351" i="11"/>
  <c r="G352" i="11"/>
  <c r="G353" i="11"/>
  <c r="G354" i="11"/>
  <c r="G355" i="11"/>
  <c r="G356" i="11"/>
  <c r="G357" i="11"/>
  <c r="G358" i="11"/>
  <c r="G359" i="11"/>
  <c r="G360" i="11"/>
  <c r="G361" i="11"/>
  <c r="G362" i="11"/>
  <c r="G363" i="11"/>
  <c r="G364" i="11"/>
  <c r="G365" i="11"/>
  <c r="G366" i="11"/>
  <c r="G367" i="11"/>
  <c r="G368" i="11"/>
  <c r="G369" i="11"/>
  <c r="G370" i="11"/>
  <c r="G371" i="11"/>
  <c r="G372" i="11"/>
  <c r="G373" i="11"/>
  <c r="G374" i="11"/>
  <c r="G375" i="11"/>
  <c r="G376" i="11"/>
  <c r="G377" i="11"/>
  <c r="G378" i="11"/>
  <c r="G379" i="11"/>
  <c r="G380" i="11"/>
  <c r="G381" i="11"/>
  <c r="G382" i="11"/>
  <c r="G383" i="11"/>
  <c r="G384" i="11"/>
  <c r="G385" i="11"/>
  <c r="G386" i="11"/>
  <c r="G387" i="11"/>
  <c r="G388" i="11"/>
  <c r="G389" i="11"/>
  <c r="G390" i="11"/>
  <c r="G391" i="11"/>
  <c r="G392" i="11"/>
  <c r="G393" i="11"/>
  <c r="G394" i="11"/>
  <c r="G395" i="11"/>
  <c r="G396" i="11"/>
  <c r="G397" i="11"/>
  <c r="G398" i="11"/>
  <c r="G399" i="11"/>
  <c r="G400" i="11"/>
  <c r="G401" i="11"/>
  <c r="G402" i="11"/>
  <c r="G403" i="11"/>
  <c r="G404" i="11"/>
  <c r="G405" i="11"/>
  <c r="G406" i="11"/>
  <c r="G407" i="11"/>
  <c r="G408" i="11"/>
  <c r="G409" i="11"/>
  <c r="G410" i="11"/>
  <c r="G411" i="11"/>
  <c r="G412" i="11"/>
  <c r="G413" i="11"/>
  <c r="G414" i="11"/>
  <c r="G415" i="11"/>
  <c r="G416" i="11"/>
  <c r="G417" i="11"/>
  <c r="G418" i="11"/>
  <c r="G419" i="11"/>
  <c r="G420" i="11"/>
  <c r="G421" i="11"/>
  <c r="G422" i="11"/>
  <c r="G423" i="11"/>
  <c r="G424" i="11"/>
  <c r="G425" i="11"/>
  <c r="G426" i="11"/>
  <c r="G427" i="11"/>
  <c r="G428" i="11"/>
  <c r="G429" i="11"/>
  <c r="G430" i="11"/>
  <c r="G431" i="11"/>
  <c r="G432" i="11"/>
  <c r="G433" i="11"/>
  <c r="G434" i="11"/>
  <c r="G435" i="11"/>
  <c r="G436" i="11"/>
  <c r="G437" i="11"/>
  <c r="G438" i="11"/>
  <c r="G439" i="11"/>
  <c r="G440" i="11"/>
  <c r="G441" i="11"/>
  <c r="G442" i="11"/>
  <c r="G443" i="11"/>
  <c r="G444" i="11"/>
  <c r="G445" i="11"/>
  <c r="G446" i="11"/>
  <c r="G447" i="11"/>
  <c r="G448" i="11"/>
  <c r="G449" i="11"/>
  <c r="G450" i="11"/>
  <c r="G451" i="11"/>
  <c r="G452" i="11"/>
  <c r="G453" i="11"/>
  <c r="G454" i="11"/>
  <c r="G455" i="11"/>
  <c r="G456" i="11"/>
  <c r="G457" i="11"/>
  <c r="G458" i="11"/>
  <c r="G459" i="11"/>
  <c r="G460" i="11"/>
  <c r="G461" i="11"/>
  <c r="G462" i="11"/>
  <c r="G463" i="11"/>
  <c r="G464" i="11"/>
  <c r="G465" i="11"/>
  <c r="G466" i="11"/>
  <c r="G467" i="11"/>
  <c r="G468" i="11"/>
  <c r="G469" i="11"/>
  <c r="G470" i="11"/>
  <c r="G471" i="11"/>
  <c r="G472" i="11"/>
  <c r="G473" i="11"/>
  <c r="G474" i="11"/>
  <c r="G475" i="11"/>
  <c r="G476" i="11"/>
  <c r="G477" i="11"/>
  <c r="G478" i="11"/>
  <c r="G479" i="11"/>
  <c r="G480" i="11"/>
  <c r="G481" i="11"/>
  <c r="G482" i="11"/>
  <c r="G483" i="11"/>
  <c r="G484" i="11"/>
  <c r="G485" i="11"/>
  <c r="G486" i="11"/>
  <c r="G487" i="11"/>
  <c r="G488" i="11"/>
  <c r="G489" i="11"/>
  <c r="G490" i="11"/>
  <c r="G491" i="11"/>
  <c r="G492" i="11"/>
  <c r="G493" i="11"/>
  <c r="G494" i="11"/>
  <c r="G495" i="11"/>
  <c r="G496" i="11"/>
  <c r="G497" i="11"/>
  <c r="G498" i="11"/>
  <c r="G499" i="11"/>
  <c r="G501" i="11"/>
  <c r="G502" i="11"/>
  <c r="G503" i="11"/>
  <c r="G504" i="11"/>
  <c r="G505" i="11"/>
  <c r="G506" i="11"/>
  <c r="G507" i="11"/>
  <c r="G508" i="11"/>
  <c r="G509" i="11"/>
  <c r="G510" i="11"/>
  <c r="G511" i="11"/>
  <c r="G512" i="11"/>
  <c r="G513" i="11"/>
  <c r="G514" i="11"/>
  <c r="G515" i="11"/>
  <c r="G516" i="11"/>
  <c r="G517" i="11"/>
  <c r="G518" i="11"/>
  <c r="G519" i="11"/>
  <c r="G520" i="11"/>
  <c r="G521" i="11"/>
  <c r="G522" i="11"/>
  <c r="G523" i="11"/>
  <c r="G524" i="11"/>
  <c r="G525" i="11"/>
  <c r="G526" i="11"/>
  <c r="G527" i="11"/>
  <c r="G528" i="11"/>
  <c r="G529" i="11"/>
  <c r="G530" i="11"/>
  <c r="G531" i="11"/>
  <c r="G532" i="11"/>
  <c r="G533" i="11"/>
  <c r="G534" i="11"/>
  <c r="G535" i="11"/>
  <c r="G536" i="11"/>
  <c r="G537" i="11"/>
  <c r="G538" i="11"/>
  <c r="G539" i="11"/>
  <c r="G540" i="11"/>
  <c r="G541" i="11"/>
  <c r="G542" i="11"/>
  <c r="G543" i="11"/>
  <c r="G544" i="11"/>
  <c r="G545" i="11"/>
  <c r="G546" i="11"/>
  <c r="G547" i="11"/>
  <c r="G548" i="11"/>
  <c r="G549" i="11"/>
  <c r="G550" i="11"/>
  <c r="G551" i="11"/>
  <c r="G552" i="11"/>
  <c r="G553" i="11"/>
  <c r="G554" i="11"/>
  <c r="G555" i="11"/>
  <c r="G556" i="11"/>
  <c r="G557" i="11"/>
  <c r="G558" i="11"/>
  <c r="G559" i="11"/>
  <c r="G560" i="11"/>
  <c r="G561" i="11"/>
  <c r="G562" i="11"/>
  <c r="G563" i="11"/>
  <c r="G564" i="11"/>
  <c r="G565" i="11"/>
  <c r="G566" i="11"/>
  <c r="G567" i="11"/>
  <c r="G568" i="11"/>
  <c r="G569" i="11"/>
  <c r="G570" i="11"/>
  <c r="G571" i="11"/>
  <c r="G572" i="11"/>
  <c r="G573" i="11"/>
  <c r="G574" i="11"/>
  <c r="G575" i="11"/>
  <c r="G576" i="11"/>
  <c r="G577" i="11"/>
  <c r="G578" i="11"/>
  <c r="G579" i="11"/>
  <c r="G580" i="11"/>
  <c r="G581" i="11"/>
  <c r="G582" i="11"/>
  <c r="G583" i="11"/>
  <c r="G584" i="11"/>
  <c r="G585" i="11"/>
  <c r="G586" i="11"/>
  <c r="G587" i="11"/>
  <c r="G588" i="11"/>
  <c r="G589" i="11"/>
  <c r="G590" i="11"/>
  <c r="G591" i="11"/>
  <c r="G592" i="11"/>
  <c r="G593" i="11"/>
  <c r="G594" i="11"/>
  <c r="G595" i="11"/>
  <c r="G596" i="11"/>
  <c r="G597" i="11"/>
  <c r="G598" i="11"/>
  <c r="G599" i="11"/>
  <c r="G600" i="11"/>
  <c r="G601" i="11"/>
  <c r="G602" i="11"/>
  <c r="G603" i="11"/>
  <c r="G604" i="11"/>
  <c r="G605" i="11"/>
  <c r="G606" i="11"/>
  <c r="G607" i="11"/>
  <c r="G608" i="11"/>
  <c r="G609" i="11"/>
  <c r="G610" i="11"/>
  <c r="G611" i="11"/>
  <c r="G612" i="11"/>
  <c r="G613" i="11"/>
  <c r="G614" i="11"/>
  <c r="G615" i="11"/>
  <c r="G616" i="11"/>
  <c r="G617" i="11"/>
  <c r="G618" i="11"/>
  <c r="G619" i="11"/>
  <c r="G620" i="11"/>
  <c r="G621" i="11"/>
  <c r="G622" i="11"/>
  <c r="G623" i="11"/>
  <c r="G624" i="11"/>
  <c r="G625" i="11"/>
  <c r="G626" i="11"/>
  <c r="G627" i="11"/>
  <c r="G628" i="11"/>
  <c r="G629" i="11"/>
  <c r="G630" i="11"/>
  <c r="G631" i="11"/>
  <c r="G632" i="11"/>
  <c r="G633" i="11"/>
  <c r="G634" i="11"/>
  <c r="G635" i="11"/>
  <c r="G636" i="11"/>
  <c r="G637" i="11"/>
  <c r="G638" i="11"/>
  <c r="G639" i="11"/>
  <c r="G640" i="11"/>
  <c r="G641" i="11"/>
  <c r="G642" i="11"/>
  <c r="G643" i="11"/>
  <c r="G644" i="11"/>
  <c r="G645" i="11"/>
  <c r="G646" i="11"/>
  <c r="G647" i="11"/>
  <c r="G648" i="11"/>
  <c r="G649" i="11"/>
  <c r="G650" i="11"/>
  <c r="G651" i="11"/>
  <c r="G652" i="11"/>
  <c r="G653" i="11"/>
  <c r="G654" i="11"/>
  <c r="G655" i="11"/>
  <c r="G656" i="11"/>
  <c r="G657" i="11"/>
  <c r="G658" i="11"/>
  <c r="G659" i="11"/>
  <c r="G660" i="11"/>
  <c r="G661" i="11"/>
  <c r="G662" i="11"/>
  <c r="G663" i="11"/>
  <c r="G664" i="11"/>
  <c r="G665" i="11"/>
  <c r="G666" i="11"/>
  <c r="G667" i="11"/>
  <c r="G668" i="11"/>
  <c r="G669" i="11"/>
  <c r="G670" i="11"/>
  <c r="G671" i="11"/>
  <c r="G672" i="11"/>
  <c r="G673" i="11"/>
  <c r="G674" i="11"/>
  <c r="G675" i="11"/>
  <c r="G676" i="11"/>
  <c r="G677" i="11"/>
  <c r="G678" i="11"/>
  <c r="G679" i="11"/>
  <c r="G680" i="11"/>
  <c r="G681" i="11"/>
  <c r="G682" i="11"/>
  <c r="G683" i="11"/>
  <c r="G684" i="11"/>
  <c r="G685" i="11"/>
  <c r="G686" i="11"/>
  <c r="G687" i="11"/>
  <c r="G688" i="11"/>
  <c r="G689" i="11"/>
  <c r="G690" i="11"/>
  <c r="G691" i="11"/>
  <c r="G692" i="11"/>
  <c r="G693" i="11"/>
  <c r="G694" i="11"/>
  <c r="G695" i="11"/>
  <c r="G696" i="11"/>
  <c r="G697" i="11"/>
  <c r="G698" i="11"/>
  <c r="G699" i="11"/>
  <c r="G700" i="11"/>
  <c r="G701" i="11"/>
  <c r="G702" i="11"/>
  <c r="G703" i="11"/>
  <c r="G704" i="11"/>
  <c r="G705" i="11"/>
  <c r="G706" i="11"/>
  <c r="G707" i="11"/>
  <c r="G708" i="11"/>
  <c r="G709" i="11"/>
  <c r="G710" i="11"/>
  <c r="G711" i="11"/>
  <c r="G712" i="11"/>
  <c r="G713" i="11"/>
  <c r="G714" i="11"/>
  <c r="G715" i="11"/>
  <c r="G716" i="11"/>
  <c r="G717" i="11"/>
  <c r="G718" i="11"/>
  <c r="G719" i="11"/>
  <c r="G720" i="11"/>
  <c r="G721" i="11"/>
  <c r="G722" i="11"/>
  <c r="G723" i="11"/>
  <c r="G724" i="11"/>
  <c r="G725" i="11"/>
  <c r="G726" i="11"/>
  <c r="G727" i="11"/>
  <c r="G728" i="11"/>
  <c r="G729" i="11"/>
  <c r="G730" i="11"/>
  <c r="G731" i="11"/>
  <c r="G732" i="11"/>
  <c r="G733" i="11"/>
  <c r="G734" i="11"/>
  <c r="G735" i="11"/>
  <c r="G737" i="11"/>
  <c r="G738" i="11"/>
  <c r="G739" i="11"/>
  <c r="G740" i="11"/>
  <c r="G741" i="11"/>
  <c r="G742" i="11"/>
  <c r="G743" i="11"/>
  <c r="G744" i="11"/>
  <c r="G745" i="11"/>
  <c r="G746" i="11"/>
  <c r="G747" i="11"/>
  <c r="G748" i="11"/>
  <c r="G749" i="11"/>
  <c r="G750" i="11"/>
  <c r="G751" i="11"/>
  <c r="G752" i="11"/>
  <c r="G753" i="11"/>
  <c r="G754" i="11"/>
  <c r="G755" i="11"/>
  <c r="G756" i="11"/>
  <c r="G757" i="11"/>
  <c r="G758" i="11"/>
  <c r="G759" i="11"/>
  <c r="G760" i="11"/>
  <c r="G761" i="11"/>
  <c r="G762" i="11"/>
  <c r="G763" i="11"/>
  <c r="G764" i="11"/>
  <c r="G765" i="11"/>
  <c r="G766" i="11"/>
  <c r="G767" i="11"/>
  <c r="G768" i="11"/>
  <c r="G769" i="11"/>
  <c r="G770" i="11"/>
  <c r="G771" i="11"/>
  <c r="G772" i="11"/>
  <c r="G773" i="11"/>
  <c r="G774" i="11"/>
  <c r="G775" i="11"/>
  <c r="G776" i="11"/>
  <c r="G777" i="11"/>
  <c r="G778" i="11"/>
  <c r="G779" i="11"/>
  <c r="G780" i="11"/>
  <c r="G781" i="11"/>
  <c r="G782" i="11"/>
  <c r="G783" i="11"/>
  <c r="G784" i="11"/>
  <c r="G785" i="11"/>
  <c r="G786" i="11"/>
  <c r="G787" i="11"/>
  <c r="G788" i="11"/>
  <c r="G789" i="11"/>
  <c r="G790" i="11"/>
  <c r="G791" i="11"/>
  <c r="G792" i="11"/>
  <c r="G793" i="11"/>
  <c r="G794" i="11"/>
  <c r="G795" i="11"/>
  <c r="G796" i="11"/>
  <c r="G797" i="11"/>
  <c r="G798" i="11"/>
  <c r="G799" i="11"/>
  <c r="G800" i="11"/>
  <c r="G801" i="11"/>
  <c r="G802" i="11"/>
  <c r="G803" i="11"/>
  <c r="G804" i="11"/>
  <c r="G805" i="11"/>
  <c r="G806" i="11"/>
  <c r="G807" i="11"/>
  <c r="G808" i="11"/>
  <c r="G809" i="11"/>
  <c r="G810" i="11"/>
  <c r="G811" i="11"/>
  <c r="G812" i="11"/>
  <c r="G813" i="11"/>
  <c r="G814" i="11"/>
  <c r="G815" i="11"/>
  <c r="G816" i="11"/>
  <c r="G817" i="11"/>
  <c r="G818" i="11"/>
  <c r="G819" i="11"/>
  <c r="G820" i="11"/>
  <c r="G821" i="11"/>
  <c r="G822" i="11"/>
  <c r="G823" i="11"/>
  <c r="G824" i="11"/>
  <c r="G825" i="11"/>
  <c r="G826" i="11"/>
  <c r="G827" i="11"/>
  <c r="G828" i="11"/>
  <c r="G829" i="11"/>
  <c r="G830" i="11"/>
  <c r="G831" i="11"/>
  <c r="G832" i="11"/>
  <c r="G833" i="11"/>
  <c r="G834" i="11"/>
  <c r="G835" i="11"/>
  <c r="G836" i="11"/>
  <c r="G837" i="11"/>
  <c r="G838" i="11"/>
  <c r="G839" i="11"/>
  <c r="G840" i="11"/>
  <c r="G841" i="11"/>
  <c r="G842" i="11"/>
  <c r="G843" i="11"/>
  <c r="G844" i="11"/>
  <c r="G845" i="11"/>
  <c r="G846" i="11"/>
  <c r="G847" i="11"/>
  <c r="G848" i="11"/>
  <c r="G849" i="11"/>
  <c r="G850" i="11"/>
  <c r="G851" i="11"/>
  <c r="G852" i="11"/>
  <c r="G853" i="11"/>
  <c r="G854" i="11"/>
  <c r="G855" i="11"/>
  <c r="G856" i="11"/>
  <c r="G857" i="11"/>
  <c r="G858" i="11"/>
  <c r="G859" i="11"/>
  <c r="G860" i="11"/>
  <c r="G861" i="11"/>
  <c r="G862" i="11"/>
  <c r="G863" i="11"/>
  <c r="G864" i="11"/>
  <c r="G865" i="11"/>
  <c r="G866" i="11"/>
  <c r="G867" i="11"/>
  <c r="G868" i="11"/>
  <c r="G869" i="11"/>
  <c r="G870" i="11"/>
  <c r="G871" i="11"/>
  <c r="G872" i="11"/>
  <c r="G873" i="11"/>
  <c r="G874" i="11"/>
  <c r="G875" i="11"/>
  <c r="G876" i="11"/>
  <c r="G877" i="11"/>
  <c r="G878" i="11"/>
  <c r="G879" i="11"/>
  <c r="G880" i="11"/>
  <c r="G881" i="11"/>
  <c r="G882" i="11"/>
  <c r="G883" i="11"/>
  <c r="G884" i="11"/>
  <c r="G885" i="11"/>
  <c r="G886" i="11"/>
  <c r="G887" i="11"/>
  <c r="G888" i="11"/>
  <c r="G889" i="11"/>
  <c r="G890" i="11"/>
  <c r="G891" i="11"/>
  <c r="G892" i="11"/>
  <c r="G893" i="11"/>
  <c r="G894" i="11"/>
  <c r="G895" i="11"/>
  <c r="G896" i="11"/>
  <c r="G897" i="11"/>
  <c r="G898" i="11"/>
  <c r="G899" i="11"/>
  <c r="G900" i="11"/>
  <c r="G901" i="11"/>
  <c r="G902" i="11"/>
  <c r="G903" i="11"/>
  <c r="G904" i="11"/>
  <c r="G905" i="11"/>
  <c r="G906" i="11"/>
  <c r="G907" i="11"/>
  <c r="G908" i="11"/>
  <c r="G909" i="11"/>
  <c r="G910" i="11"/>
  <c r="G911" i="11"/>
  <c r="G912" i="11"/>
  <c r="G913" i="11"/>
  <c r="G914" i="11"/>
  <c r="G915" i="11"/>
  <c r="G916" i="11"/>
  <c r="G917" i="11"/>
  <c r="G918" i="11"/>
  <c r="G919" i="11"/>
  <c r="G920" i="11"/>
  <c r="G921" i="11"/>
  <c r="G922" i="11"/>
  <c r="G923" i="11"/>
  <c r="G924" i="11"/>
  <c r="G925" i="11"/>
  <c r="G926" i="11"/>
  <c r="G927" i="11"/>
  <c r="G928" i="11"/>
  <c r="G929" i="11"/>
  <c r="G930" i="11"/>
  <c r="G931" i="11"/>
  <c r="G932" i="11"/>
  <c r="G933" i="11"/>
  <c r="G934" i="11"/>
  <c r="G935" i="11"/>
  <c r="G936" i="11"/>
  <c r="G937" i="11"/>
  <c r="G938" i="11"/>
  <c r="G939" i="11"/>
  <c r="G940" i="11"/>
  <c r="G941" i="11"/>
  <c r="G942" i="11"/>
  <c r="G943" i="11"/>
  <c r="G944" i="11"/>
  <c r="G945" i="11"/>
  <c r="G946" i="11"/>
  <c r="G947" i="11"/>
  <c r="G948" i="11"/>
  <c r="G949" i="11"/>
  <c r="G950" i="11"/>
  <c r="G951" i="11"/>
  <c r="G952" i="11"/>
  <c r="G953" i="11"/>
  <c r="G954" i="11"/>
  <c r="G955" i="11"/>
  <c r="G956" i="11"/>
  <c r="G957" i="11"/>
  <c r="G958" i="11"/>
  <c r="G959" i="11"/>
  <c r="G960" i="11"/>
  <c r="G961" i="11"/>
  <c r="G962" i="11"/>
  <c r="G963" i="11"/>
  <c r="G964" i="11"/>
  <c r="G965" i="11"/>
  <c r="G966" i="11"/>
  <c r="G967" i="11"/>
  <c r="G968" i="11"/>
  <c r="G969" i="11"/>
  <c r="G970" i="11"/>
  <c r="G971" i="11"/>
  <c r="G972" i="11"/>
  <c r="G973" i="11"/>
  <c r="G974" i="11"/>
  <c r="G975" i="11"/>
  <c r="G976" i="11"/>
  <c r="G977" i="11"/>
  <c r="G978" i="11"/>
  <c r="G979" i="11"/>
  <c r="G980" i="11"/>
  <c r="G981" i="11"/>
  <c r="G982" i="11"/>
  <c r="G983" i="11"/>
  <c r="G984" i="11"/>
  <c r="G985" i="11"/>
  <c r="G986" i="11"/>
  <c r="G987" i="11"/>
  <c r="G988" i="11"/>
  <c r="G989" i="11"/>
  <c r="G990" i="11"/>
  <c r="G991" i="11"/>
  <c r="G992" i="11"/>
  <c r="G993" i="11"/>
  <c r="G994" i="11"/>
  <c r="G995" i="11"/>
  <c r="G996" i="11"/>
  <c r="G997" i="11"/>
  <c r="G998" i="11"/>
  <c r="G999" i="11"/>
  <c r="G1000" i="11"/>
  <c r="G1001" i="11"/>
  <c r="G1002" i="11"/>
  <c r="G1003" i="11"/>
  <c r="G1004" i="11"/>
  <c r="G1005" i="11"/>
  <c r="G1006" i="11"/>
  <c r="G1007" i="11"/>
  <c r="G1008" i="11"/>
  <c r="G1009" i="11"/>
  <c r="G1010" i="11"/>
  <c r="G1011" i="11"/>
  <c r="G1012" i="11"/>
  <c r="G1013" i="11"/>
  <c r="G1014" i="11"/>
  <c r="G1015" i="11"/>
  <c r="G1016" i="11"/>
  <c r="G1017" i="11"/>
  <c r="G1018" i="11"/>
  <c r="G1019" i="11"/>
  <c r="G1020" i="11"/>
  <c r="G1021" i="11"/>
  <c r="G1022" i="11"/>
  <c r="G1023" i="11"/>
  <c r="G1024" i="11"/>
  <c r="G1025" i="11"/>
  <c r="G1026" i="11"/>
  <c r="G1027" i="11"/>
  <c r="G1028" i="11"/>
  <c r="G1029" i="11"/>
  <c r="G1030" i="11"/>
  <c r="G1031" i="11"/>
  <c r="G1032" i="11"/>
  <c r="G1033" i="11"/>
  <c r="G1034" i="11"/>
  <c r="G1035" i="11"/>
  <c r="G1036" i="11"/>
  <c r="G1037" i="11"/>
  <c r="G1038" i="11"/>
  <c r="G1039" i="11"/>
  <c r="G1040" i="11"/>
  <c r="G1041" i="11"/>
  <c r="G1042" i="11"/>
  <c r="G1043" i="11"/>
  <c r="G1044" i="11"/>
  <c r="G1045" i="11"/>
  <c r="G1046" i="11"/>
  <c r="G1047" i="11"/>
  <c r="G1048" i="11"/>
  <c r="G1049" i="11"/>
  <c r="G1050" i="11"/>
  <c r="G1051" i="11"/>
  <c r="G1052" i="11"/>
  <c r="G1053" i="11"/>
  <c r="G1054" i="11"/>
  <c r="G1055" i="11"/>
  <c r="G1056" i="11"/>
  <c r="G1057" i="11"/>
  <c r="G1058" i="11"/>
  <c r="G1059" i="11"/>
  <c r="G1061" i="11"/>
  <c r="G1062" i="11"/>
  <c r="G1063" i="11"/>
  <c r="G1064" i="11"/>
  <c r="G1065" i="11"/>
  <c r="G1066" i="11"/>
  <c r="G1067" i="11"/>
  <c r="G1068" i="11"/>
  <c r="G1069" i="11"/>
  <c r="G1070" i="11"/>
  <c r="G1071" i="11"/>
  <c r="G1072" i="11"/>
  <c r="G1073" i="11"/>
  <c r="G1074" i="11"/>
  <c r="G1075" i="11"/>
  <c r="G1076" i="11"/>
  <c r="G1077" i="11"/>
  <c r="G1078" i="11"/>
  <c r="G1079" i="11"/>
  <c r="G1080" i="11"/>
  <c r="G1081" i="11"/>
  <c r="G1082" i="11"/>
  <c r="G1083" i="11"/>
  <c r="G1084" i="11"/>
  <c r="G1085" i="11"/>
  <c r="G1086" i="11"/>
  <c r="G1087" i="11"/>
  <c r="G1088" i="11"/>
  <c r="G1089" i="11"/>
  <c r="G1090" i="11"/>
  <c r="G1091" i="11"/>
  <c r="G1092" i="11"/>
  <c r="G1093" i="11"/>
  <c r="G1094" i="11"/>
  <c r="G1095" i="11"/>
  <c r="G1096" i="11"/>
  <c r="G1097" i="11"/>
  <c r="G1098" i="11"/>
  <c r="G1099" i="11"/>
  <c r="G1100" i="11"/>
  <c r="G1101" i="11"/>
  <c r="G1102" i="11"/>
  <c r="G1103" i="11"/>
  <c r="G1104" i="11"/>
  <c r="G1105" i="11"/>
  <c r="G1106" i="11"/>
  <c r="G1107" i="11"/>
  <c r="G1108" i="11"/>
  <c r="G1109" i="11"/>
  <c r="G1110" i="11"/>
  <c r="G1111" i="11"/>
  <c r="G1112" i="11"/>
  <c r="G1113" i="11"/>
  <c r="G1114" i="11"/>
  <c r="G1115" i="11"/>
  <c r="G1116" i="11"/>
  <c r="G1117" i="11"/>
  <c r="G1118" i="11"/>
  <c r="G1119" i="11"/>
  <c r="G1120" i="11"/>
  <c r="G1121" i="11"/>
  <c r="G1122" i="11"/>
  <c r="G1123" i="11"/>
  <c r="G1124" i="11"/>
  <c r="G1125" i="11"/>
  <c r="G1126" i="11"/>
  <c r="G1127" i="11"/>
  <c r="G1128" i="11"/>
  <c r="G1129" i="11"/>
  <c r="G1130" i="11"/>
  <c r="G1131" i="11"/>
  <c r="G1132" i="11"/>
  <c r="G1133" i="11"/>
  <c r="G1134" i="11"/>
  <c r="G1135" i="11"/>
  <c r="G1136" i="11"/>
  <c r="G1137" i="11"/>
  <c r="G1138" i="11"/>
  <c r="G1139" i="11"/>
  <c r="G1140" i="11"/>
  <c r="G1141" i="11"/>
  <c r="G1142" i="11"/>
  <c r="G1143" i="11"/>
  <c r="G1144" i="11"/>
  <c r="G1145" i="11"/>
  <c r="G1146" i="11"/>
  <c r="G1147" i="11"/>
  <c r="G1148" i="11"/>
  <c r="G1149" i="11"/>
  <c r="G1150" i="11"/>
  <c r="G1151" i="11"/>
  <c r="G1152" i="11"/>
  <c r="G1153" i="11"/>
  <c r="G1154" i="11"/>
  <c r="G1155" i="11"/>
  <c r="G1156" i="11"/>
  <c r="G1157" i="11"/>
  <c r="G1158" i="11"/>
  <c r="G1159" i="11"/>
  <c r="G1160" i="11"/>
  <c r="G1161" i="11"/>
  <c r="G1162" i="11"/>
  <c r="G1163" i="11"/>
  <c r="G1164" i="11"/>
  <c r="G1165" i="11"/>
  <c r="G1166" i="11"/>
  <c r="G1167" i="11"/>
  <c r="G1168" i="11"/>
  <c r="G1169" i="11"/>
  <c r="G1170" i="11"/>
  <c r="G1171" i="11"/>
  <c r="G1172" i="11"/>
  <c r="G1173" i="11"/>
  <c r="G1174" i="11"/>
  <c r="G1175" i="11"/>
  <c r="G1176" i="11"/>
  <c r="G1177" i="11"/>
  <c r="G1178" i="11"/>
  <c r="G1179" i="11"/>
  <c r="G1180" i="11"/>
  <c r="G1181" i="11"/>
  <c r="G1182" i="11"/>
  <c r="G1183" i="11"/>
  <c r="G1184" i="11"/>
  <c r="G1185" i="11"/>
  <c r="G1186" i="11"/>
  <c r="G1187" i="11"/>
  <c r="G1188" i="11"/>
  <c r="G1189" i="11"/>
  <c r="G1190" i="11"/>
  <c r="G1191" i="11"/>
  <c r="G1192" i="11"/>
  <c r="G1193" i="11"/>
  <c r="G1194" i="11"/>
  <c r="G1195" i="11"/>
  <c r="G1196" i="11"/>
  <c r="G1197" i="11"/>
  <c r="G1198" i="11"/>
  <c r="G1199" i="11"/>
  <c r="G1200" i="11"/>
  <c r="G1201" i="11"/>
  <c r="G1202" i="11"/>
  <c r="G1203" i="11"/>
  <c r="G1204" i="11"/>
  <c r="G1205" i="11"/>
  <c r="G1206" i="11"/>
  <c r="G1207" i="11"/>
  <c r="G1208" i="11"/>
  <c r="G1209" i="11"/>
  <c r="G1210" i="11"/>
  <c r="G1211" i="11"/>
  <c r="G1212" i="11"/>
  <c r="G1213" i="11"/>
  <c r="G1214" i="11"/>
  <c r="G1215" i="11"/>
  <c r="G1216" i="11"/>
  <c r="G1217" i="11"/>
  <c r="G1218" i="11"/>
  <c r="G1219" i="11"/>
  <c r="G1220" i="11"/>
  <c r="G1221" i="11"/>
  <c r="G1222" i="11"/>
  <c r="G1223" i="11"/>
  <c r="G1224" i="11"/>
  <c r="G1225" i="11"/>
  <c r="G1226" i="11"/>
  <c r="G1227" i="11"/>
  <c r="G1228" i="11"/>
  <c r="G1229" i="11"/>
  <c r="G1230" i="11"/>
  <c r="G1231" i="11"/>
  <c r="G1232" i="11"/>
  <c r="G1233" i="11"/>
  <c r="G1234" i="11"/>
  <c r="G1235" i="11"/>
  <c r="G1236" i="11"/>
  <c r="G1237" i="11"/>
  <c r="G1238" i="11"/>
  <c r="G1239" i="11"/>
  <c r="G1240" i="11"/>
  <c r="G1241" i="11"/>
  <c r="G1242" i="11"/>
  <c r="G1243" i="11"/>
  <c r="G1244" i="11"/>
  <c r="G1245" i="11"/>
  <c r="G1246" i="11"/>
  <c r="G1247" i="11"/>
  <c r="G1248" i="11"/>
  <c r="G1249" i="11"/>
  <c r="G1250" i="11"/>
  <c r="G1251" i="11"/>
  <c r="G1252" i="11"/>
  <c r="G1253" i="11"/>
  <c r="G1254" i="11"/>
  <c r="G1255" i="11"/>
  <c r="G1256" i="11"/>
  <c r="G1257" i="11"/>
  <c r="G1258" i="11"/>
  <c r="G1259" i="11"/>
  <c r="G1260" i="11"/>
  <c r="G1261" i="11"/>
  <c r="G1262" i="11"/>
  <c r="G1263" i="11"/>
  <c r="G1264" i="11"/>
  <c r="G1265" i="11"/>
  <c r="G1266" i="11"/>
  <c r="G1267" i="11"/>
  <c r="G1268" i="11"/>
  <c r="G1269" i="11"/>
  <c r="G1270" i="11"/>
  <c r="G1271" i="11"/>
  <c r="G1272" i="11"/>
  <c r="G1273" i="11"/>
  <c r="G1274" i="11"/>
  <c r="G1275" i="11"/>
  <c r="G1276" i="11"/>
  <c r="G1277" i="11"/>
  <c r="G1278" i="11"/>
  <c r="G1279" i="11"/>
  <c r="G1280" i="11"/>
  <c r="G1281" i="11"/>
  <c r="G1282" i="11"/>
  <c r="G1283" i="11"/>
  <c r="G1284" i="11"/>
  <c r="G1285" i="11"/>
  <c r="G1286" i="11"/>
  <c r="G1287" i="11"/>
  <c r="G1288" i="11"/>
  <c r="G1289" i="11"/>
  <c r="G1290" i="11"/>
  <c r="G1291" i="11"/>
  <c r="G1292" i="11"/>
  <c r="G1293" i="11"/>
  <c r="G1294" i="11"/>
  <c r="G1295" i="11"/>
  <c r="G1296" i="11"/>
  <c r="G1297" i="11"/>
  <c r="G1298" i="11"/>
  <c r="G1299" i="11"/>
  <c r="G1300" i="11"/>
  <c r="G1301" i="11"/>
  <c r="G1302" i="11"/>
  <c r="G1303" i="11"/>
  <c r="G1304" i="11"/>
  <c r="G1305" i="11"/>
  <c r="G1306" i="11"/>
  <c r="G1307" i="11"/>
  <c r="G1308" i="11"/>
  <c r="G1309" i="11"/>
  <c r="G1310" i="11"/>
  <c r="G1311" i="11"/>
  <c r="G1312" i="11"/>
  <c r="G1313" i="11"/>
  <c r="G1314" i="11"/>
  <c r="G1315" i="11"/>
  <c r="G1316" i="11"/>
  <c r="G1317" i="11"/>
  <c r="G1318" i="11"/>
  <c r="G1319" i="11"/>
  <c r="G1320" i="11"/>
  <c r="G1321" i="11"/>
  <c r="G1322" i="11"/>
  <c r="G1323" i="11"/>
  <c r="G1324" i="11"/>
  <c r="G1325" i="11"/>
  <c r="G1326" i="11"/>
  <c r="G1327" i="11"/>
  <c r="G1328" i="11"/>
  <c r="G1329" i="11"/>
  <c r="G1330" i="11"/>
  <c r="G1331" i="11"/>
  <c r="G1332" i="11"/>
  <c r="G1333" i="11"/>
  <c r="G1334" i="11"/>
  <c r="G1335" i="11"/>
  <c r="G1336" i="11"/>
  <c r="G1337" i="11"/>
  <c r="G1338" i="11"/>
  <c r="G1339" i="11"/>
  <c r="G1340" i="11"/>
  <c r="G1341" i="11"/>
  <c r="G1342" i="11"/>
  <c r="G1343" i="11"/>
  <c r="G1344" i="11"/>
  <c r="G1345" i="11"/>
  <c r="G1346" i="11"/>
  <c r="G1347" i="11"/>
  <c r="G1348" i="11"/>
  <c r="G1349" i="11"/>
  <c r="G1350" i="11"/>
  <c r="G1351" i="11"/>
  <c r="G1353" i="11"/>
  <c r="G1354" i="11"/>
  <c r="G1355" i="11"/>
  <c r="G1553" i="11"/>
  <c r="G1356" i="11"/>
  <c r="G1357" i="11"/>
  <c r="G1358" i="11"/>
  <c r="G1359" i="11"/>
  <c r="G1360" i="11"/>
  <c r="G1361" i="11"/>
  <c r="G1362" i="11"/>
  <c r="G1363" i="11"/>
  <c r="G1364" i="11"/>
  <c r="G1365" i="11"/>
  <c r="G1366" i="11"/>
  <c r="G1367" i="11"/>
  <c r="G1368" i="11"/>
  <c r="G1369" i="11"/>
  <c r="G1370" i="11"/>
  <c r="G1371" i="11"/>
  <c r="G1372" i="11"/>
  <c r="G1373" i="11"/>
  <c r="G1374" i="11"/>
  <c r="G1375" i="11"/>
  <c r="G1376" i="11"/>
  <c r="G1377" i="11"/>
  <c r="G1378" i="11"/>
  <c r="G1379" i="11"/>
  <c r="G1380" i="11"/>
  <c r="G1381" i="11"/>
  <c r="G1382" i="11"/>
  <c r="G1383" i="11"/>
  <c r="G1384" i="11"/>
  <c r="G1385" i="11"/>
  <c r="G1386" i="11"/>
  <c r="G1387" i="11"/>
  <c r="G1388" i="11"/>
  <c r="G1389" i="11"/>
  <c r="G1390" i="11"/>
  <c r="G1391" i="11"/>
  <c r="G1392" i="11"/>
  <c r="G1393" i="11"/>
  <c r="G1394" i="11"/>
  <c r="G1395" i="11"/>
  <c r="G1396" i="11"/>
  <c r="G1397" i="11"/>
  <c r="G1398" i="11"/>
  <c r="G1399" i="11"/>
  <c r="G1400" i="11"/>
  <c r="G1401" i="11"/>
  <c r="G1402" i="11"/>
  <c r="G1403" i="11"/>
  <c r="G1404" i="11"/>
  <c r="G1405" i="11"/>
  <c r="G1406" i="11"/>
  <c r="G1407" i="11"/>
  <c r="G1408" i="11"/>
  <c r="G1409" i="11"/>
  <c r="G1410" i="11"/>
  <c r="G1411" i="11"/>
  <c r="G1412" i="11"/>
  <c r="G1413" i="11"/>
  <c r="G1414" i="11"/>
  <c r="G1415" i="11"/>
  <c r="G1416" i="11"/>
  <c r="G1417" i="11"/>
  <c r="G1418" i="11"/>
  <c r="G1419" i="11"/>
  <c r="G1420" i="11"/>
  <c r="G1421" i="11"/>
  <c r="G1422" i="11"/>
  <c r="G1423" i="11"/>
  <c r="G1424" i="11"/>
  <c r="G1425" i="11"/>
  <c r="G1426" i="11"/>
  <c r="G1427" i="11"/>
  <c r="G1428" i="11"/>
  <c r="G1429" i="11"/>
  <c r="G1430" i="11"/>
  <c r="G1431" i="11"/>
  <c r="G1432" i="11"/>
  <c r="G1433" i="11"/>
  <c r="G1434" i="11"/>
  <c r="G1435" i="11"/>
  <c r="G1436" i="11"/>
  <c r="G1437" i="11"/>
  <c r="G1438" i="11"/>
  <c r="G1439" i="11"/>
  <c r="G1440" i="11"/>
  <c r="G1441" i="11"/>
  <c r="G1442" i="11"/>
  <c r="G1443" i="11"/>
  <c r="G1444" i="11"/>
  <c r="G1445" i="11"/>
  <c r="G1446" i="11"/>
  <c r="G1447" i="11"/>
  <c r="G1448" i="11"/>
  <c r="G1449" i="11"/>
  <c r="G1450" i="11"/>
  <c r="G1451" i="11"/>
  <c r="G1452" i="11"/>
  <c r="G1453" i="11"/>
  <c r="G1454" i="11"/>
  <c r="G1455" i="11"/>
  <c r="G1456" i="11"/>
  <c r="G1457" i="11"/>
  <c r="G1458" i="11"/>
  <c r="G1459" i="11"/>
  <c r="G1460" i="11"/>
  <c r="G1461" i="11"/>
  <c r="G1462" i="11"/>
  <c r="G1463" i="11"/>
  <c r="G1464" i="11"/>
  <c r="G1465" i="11"/>
  <c r="G1466" i="11"/>
  <c r="G1467" i="11"/>
  <c r="G1468" i="11"/>
  <c r="G1469" i="11"/>
  <c r="G1470" i="11"/>
  <c r="G1471" i="11"/>
  <c r="G1472" i="11"/>
  <c r="G1473" i="11"/>
  <c r="G1474" i="11"/>
  <c r="G1475" i="11"/>
  <c r="G1476" i="11"/>
  <c r="G1477" i="11"/>
  <c r="G1478" i="11"/>
  <c r="G1479" i="11"/>
  <c r="G1480" i="11"/>
  <c r="G1481" i="11"/>
  <c r="G1482" i="11"/>
  <c r="G1483" i="11"/>
  <c r="G1484" i="11"/>
  <c r="G1485" i="11"/>
  <c r="G1486" i="11"/>
  <c r="G1487" i="11"/>
  <c r="G1488" i="11"/>
  <c r="G1489" i="11"/>
  <c r="G1490" i="11"/>
  <c r="G1491" i="11"/>
  <c r="G1492" i="11"/>
  <c r="G1493" i="11"/>
  <c r="G1494" i="11"/>
  <c r="G1495" i="11"/>
  <c r="G1496" i="11"/>
  <c r="G1497" i="11"/>
  <c r="G1498" i="11"/>
  <c r="G1499" i="11"/>
  <c r="G1500" i="11"/>
  <c r="G1501" i="11"/>
  <c r="G1502" i="11"/>
  <c r="G1503" i="11"/>
  <c r="G1504" i="11"/>
  <c r="G1505" i="11"/>
  <c r="G1506" i="11"/>
  <c r="G1507" i="11"/>
  <c r="G1508" i="11"/>
  <c r="G1509" i="11"/>
  <c r="G1510" i="11"/>
  <c r="G1511" i="11"/>
  <c r="G1512" i="11"/>
  <c r="G1513" i="11"/>
  <c r="G1514" i="11"/>
  <c r="G1515" i="11"/>
  <c r="G1516" i="11"/>
  <c r="G1517" i="11"/>
  <c r="G1518" i="11"/>
  <c r="G1519" i="11"/>
  <c r="G1520" i="11"/>
  <c r="G1521" i="11"/>
  <c r="G1522" i="11"/>
  <c r="G1523" i="11"/>
  <c r="G1524" i="11"/>
  <c r="G1525" i="11"/>
  <c r="G1526" i="11"/>
  <c r="G1527" i="11"/>
  <c r="G1528" i="11"/>
  <c r="G1529" i="11"/>
  <c r="G1530" i="11"/>
  <c r="G1531" i="11"/>
  <c r="G1532" i="11"/>
  <c r="G1533" i="11"/>
  <c r="G1534" i="11"/>
  <c r="G1535" i="11"/>
  <c r="G1536" i="11"/>
  <c r="G1537" i="11"/>
  <c r="G1538" i="11"/>
  <c r="G1539" i="11"/>
  <c r="G1540" i="11"/>
  <c r="G1541" i="11"/>
  <c r="G1542" i="11"/>
  <c r="G1543" i="11"/>
  <c r="G1544" i="11"/>
  <c r="G1545" i="11"/>
  <c r="G1546" i="11"/>
  <c r="G1547" i="11"/>
  <c r="G1548" i="11"/>
  <c r="G1549" i="11"/>
  <c r="G1550" i="11"/>
  <c r="G1551" i="11"/>
  <c r="G1552" i="11"/>
  <c r="G1554" i="11"/>
  <c r="G1555" i="11"/>
  <c r="G1556" i="11"/>
  <c r="G1557" i="11"/>
  <c r="G1558" i="11"/>
  <c r="G1559" i="11"/>
  <c r="G1560" i="11"/>
  <c r="G1561" i="11"/>
  <c r="G1562" i="11"/>
  <c r="G1563" i="11"/>
  <c r="G1564" i="11"/>
  <c r="G1565" i="11"/>
  <c r="G1566" i="11"/>
  <c r="G1567" i="11"/>
  <c r="G1568" i="11"/>
  <c r="G1569" i="11"/>
  <c r="G1570" i="11"/>
  <c r="G1571" i="11"/>
  <c r="G1572" i="11"/>
  <c r="G1573" i="11"/>
  <c r="G1574" i="11"/>
  <c r="G1575" i="11"/>
  <c r="G1576" i="11"/>
  <c r="G1577" i="11"/>
  <c r="G1578" i="11"/>
  <c r="G1579" i="11"/>
  <c r="G1580" i="11"/>
  <c r="G1581" i="11"/>
  <c r="G1582" i="11"/>
  <c r="G1583" i="11"/>
  <c r="G1584" i="11"/>
  <c r="G1585" i="11"/>
  <c r="G1586" i="11"/>
  <c r="G1587" i="11"/>
  <c r="G1588" i="11"/>
  <c r="G1589" i="11"/>
  <c r="G1590" i="11"/>
  <c r="G1591" i="11"/>
  <c r="G1592" i="11"/>
  <c r="G1593" i="11"/>
  <c r="G1594" i="11"/>
  <c r="G1595" i="11"/>
  <c r="G1596" i="11"/>
  <c r="G1597" i="11"/>
  <c r="G1598" i="11"/>
  <c r="G1599" i="11"/>
  <c r="G1600" i="11"/>
  <c r="G1601" i="11"/>
  <c r="G1602" i="11"/>
  <c r="G1603" i="11"/>
  <c r="G1604" i="11"/>
  <c r="G1605" i="11"/>
  <c r="G1606" i="11"/>
  <c r="G1607" i="11"/>
  <c r="G1608" i="11"/>
  <c r="G1609" i="11"/>
  <c r="G1610" i="11"/>
  <c r="G1611" i="11"/>
  <c r="G1612" i="11"/>
  <c r="G1613" i="11"/>
  <c r="G1614" i="11"/>
  <c r="G1615" i="11"/>
  <c r="G1616" i="11"/>
  <c r="G1617" i="11"/>
  <c r="G1618" i="11"/>
  <c r="G1619" i="11"/>
  <c r="G1620" i="11"/>
  <c r="G1621" i="11"/>
  <c r="G1622" i="11"/>
  <c r="G1623" i="11"/>
  <c r="G1624" i="11"/>
  <c r="G1625" i="11"/>
  <c r="G1626" i="11"/>
  <c r="G1627" i="11"/>
  <c r="G1628" i="11"/>
  <c r="G1629" i="11"/>
  <c r="G1630" i="11"/>
  <c r="G1631" i="11"/>
  <c r="G1632" i="11"/>
  <c r="G1633" i="11"/>
  <c r="G1634" i="11"/>
  <c r="G1635" i="11"/>
  <c r="G1636" i="11"/>
  <c r="G1637" i="11"/>
  <c r="G1638" i="11"/>
  <c r="G1639" i="11"/>
  <c r="G1640" i="11"/>
  <c r="G1641" i="11"/>
  <c r="G1642" i="11"/>
  <c r="G1643" i="11"/>
  <c r="G1644" i="11"/>
  <c r="G1645" i="11"/>
  <c r="G1646" i="11"/>
  <c r="G1647" i="11"/>
  <c r="G1648" i="11"/>
  <c r="G1649" i="11"/>
  <c r="G1650" i="11"/>
  <c r="G1651" i="11"/>
  <c r="G1652" i="11"/>
  <c r="G1653" i="11"/>
  <c r="G1654" i="11"/>
  <c r="G1655" i="11"/>
  <c r="G1656" i="11"/>
  <c r="G1657" i="11"/>
  <c r="G1658" i="11"/>
  <c r="G1659" i="11"/>
  <c r="G1660" i="11"/>
  <c r="G1661" i="11"/>
  <c r="G1662" i="11"/>
  <c r="G1663" i="11"/>
  <c r="G1664" i="11"/>
  <c r="G1665" i="11"/>
  <c r="G1666" i="11"/>
  <c r="G1667" i="11"/>
  <c r="G1668" i="11"/>
  <c r="G1669" i="11"/>
  <c r="G1670" i="11"/>
  <c r="G1671" i="11"/>
  <c r="G1672" i="11"/>
  <c r="G1673" i="11"/>
  <c r="G1674" i="11"/>
  <c r="G1675" i="11"/>
  <c r="G1676" i="11"/>
  <c r="G1677" i="11"/>
  <c r="G1678" i="11"/>
  <c r="G1679" i="11"/>
  <c r="G1680" i="11"/>
  <c r="G1681" i="11"/>
  <c r="G1682" i="11"/>
  <c r="G1683" i="11"/>
  <c r="G1684" i="11"/>
  <c r="G1685" i="11"/>
  <c r="G1686" i="11"/>
  <c r="G1687" i="11"/>
  <c r="G1688" i="11"/>
  <c r="G1689" i="11"/>
  <c r="G1690" i="11"/>
  <c r="G1691" i="11"/>
  <c r="G1692" i="11"/>
  <c r="G1693" i="11"/>
  <c r="G1694" i="11"/>
  <c r="G1695" i="11"/>
  <c r="G1696" i="11"/>
  <c r="G1697" i="11"/>
  <c r="G1698" i="11"/>
  <c r="G1699" i="11"/>
  <c r="G1700" i="11"/>
  <c r="G1701" i="11"/>
  <c r="G1702" i="11"/>
  <c r="G1703" i="11"/>
  <c r="G1704" i="11"/>
  <c r="G1705" i="11"/>
  <c r="G1706" i="11"/>
  <c r="G1707" i="11"/>
  <c r="G1708" i="11"/>
  <c r="G1709" i="11"/>
  <c r="G1710" i="11"/>
  <c r="G1711" i="11"/>
  <c r="G1712" i="11"/>
  <c r="G1713" i="11"/>
  <c r="G1714" i="11"/>
  <c r="G1715" i="11"/>
  <c r="G1716" i="11"/>
  <c r="G1717" i="11"/>
  <c r="G1718" i="11"/>
  <c r="G1719" i="11"/>
  <c r="G1720" i="11"/>
  <c r="G1721" i="11"/>
  <c r="G1722" i="11"/>
  <c r="G1723" i="11"/>
  <c r="G1724" i="11"/>
  <c r="G1725" i="11"/>
  <c r="G1726" i="11"/>
  <c r="G1727" i="11"/>
  <c r="G1728" i="11"/>
  <c r="G1729" i="11"/>
  <c r="G1730" i="11"/>
  <c r="G1731" i="11"/>
  <c r="G1732" i="11"/>
  <c r="G1733" i="11"/>
  <c r="G1734" i="11"/>
  <c r="G1735" i="11"/>
  <c r="G1736" i="11"/>
  <c r="G1737" i="11"/>
  <c r="G1738" i="11"/>
  <c r="G1739" i="11"/>
  <c r="G1740" i="11"/>
  <c r="G1741" i="11"/>
  <c r="G1742" i="11"/>
  <c r="G1743" i="11"/>
  <c r="G1744" i="11"/>
  <c r="G1745" i="11"/>
  <c r="G1746" i="11"/>
  <c r="G1747" i="11"/>
  <c r="G1748" i="11"/>
  <c r="G1749" i="11"/>
  <c r="G1750" i="11"/>
  <c r="G1751" i="11"/>
  <c r="G1752" i="11"/>
  <c r="G1753" i="11"/>
  <c r="G1754" i="11"/>
  <c r="G1755" i="11"/>
  <c r="G1756" i="11"/>
  <c r="G1757" i="11"/>
  <c r="G1758" i="11"/>
  <c r="G1759" i="11"/>
  <c r="G1760" i="11"/>
  <c r="G1761" i="11"/>
  <c r="G1762" i="11"/>
  <c r="G1763" i="11"/>
  <c r="G1764" i="11"/>
  <c r="G1765" i="11"/>
  <c r="G1766" i="11"/>
  <c r="G1767" i="11"/>
  <c r="G1768" i="11"/>
  <c r="G1769" i="11"/>
  <c r="G1770" i="11"/>
  <c r="G1771" i="11"/>
  <c r="G1772" i="11"/>
  <c r="G1773" i="11"/>
  <c r="G1774" i="11"/>
  <c r="G1775" i="11"/>
  <c r="G1776" i="11"/>
  <c r="G1777" i="11"/>
  <c r="G1778" i="11"/>
  <c r="G1779" i="11"/>
  <c r="G1780" i="11"/>
  <c r="G1781" i="11"/>
  <c r="G1782" i="11"/>
  <c r="G1783" i="11"/>
  <c r="G1784" i="11"/>
  <c r="G1785" i="11"/>
  <c r="G1786" i="11"/>
  <c r="G1787" i="11"/>
  <c r="G1788" i="11"/>
  <c r="G1789" i="11"/>
  <c r="G1790" i="11"/>
  <c r="G1791" i="11"/>
  <c r="G1792" i="11"/>
  <c r="G1793" i="11"/>
  <c r="G1794" i="11"/>
  <c r="G1795" i="11"/>
  <c r="G1796" i="11"/>
  <c r="G1797" i="11"/>
  <c r="G1798" i="11"/>
  <c r="G1799" i="11"/>
  <c r="G1800" i="11"/>
  <c r="G1801" i="11"/>
  <c r="G1802" i="11"/>
  <c r="G1803" i="11"/>
  <c r="G1804" i="11"/>
  <c r="G1805" i="11"/>
  <c r="G1806" i="11"/>
  <c r="G1807" i="11"/>
  <c r="G1808" i="11"/>
  <c r="G1809" i="11"/>
  <c r="G1810" i="11"/>
  <c r="G1811" i="11"/>
  <c r="G1812" i="11"/>
  <c r="G1813" i="11"/>
  <c r="G1814" i="11"/>
  <c r="G1815" i="11"/>
  <c r="G1816" i="11"/>
  <c r="G1817" i="11"/>
  <c r="G1818" i="11"/>
  <c r="G1819" i="11"/>
  <c r="G1820" i="11"/>
  <c r="G1821" i="11"/>
  <c r="G1822" i="11"/>
  <c r="G1823" i="11"/>
  <c r="G1824" i="11"/>
  <c r="G1825" i="11"/>
  <c r="G1826" i="11"/>
  <c r="G1827" i="11"/>
  <c r="G1828" i="11"/>
  <c r="G1829" i="11"/>
  <c r="G1830" i="11"/>
  <c r="G1831" i="11"/>
  <c r="G1832" i="11"/>
  <c r="G1833" i="11"/>
  <c r="G1834" i="11"/>
  <c r="G1835" i="11"/>
  <c r="G1836" i="11"/>
  <c r="G1837" i="11"/>
  <c r="G1838" i="11"/>
  <c r="G1839" i="11"/>
  <c r="G1840" i="11"/>
  <c r="G1841" i="11"/>
  <c r="G1842" i="11"/>
  <c r="G1843" i="11"/>
  <c r="G1844" i="11"/>
  <c r="G1845" i="11"/>
  <c r="G1846" i="11"/>
  <c r="G1847" i="11"/>
  <c r="G1848" i="11"/>
  <c r="G1849" i="11"/>
  <c r="G1850" i="11"/>
  <c r="G1851" i="11"/>
  <c r="G1852" i="11"/>
  <c r="G1853" i="11"/>
  <c r="G1854" i="11"/>
  <c r="G1855" i="11"/>
  <c r="G1856" i="11"/>
  <c r="G1857" i="11"/>
  <c r="G1858" i="11"/>
  <c r="G1859" i="11"/>
  <c r="G1860" i="11"/>
  <c r="G1861" i="11"/>
  <c r="G1862" i="11"/>
  <c r="G1863" i="11"/>
  <c r="G1864" i="11"/>
  <c r="G1865" i="11"/>
  <c r="G1866" i="11"/>
  <c r="G1867" i="11"/>
  <c r="G1868" i="11"/>
  <c r="G1869" i="11"/>
  <c r="G1870" i="11"/>
  <c r="G1871" i="11"/>
  <c r="G1872" i="11"/>
  <c r="G1873" i="11"/>
  <c r="G1874" i="11"/>
  <c r="G1875" i="11"/>
  <c r="G1876" i="11"/>
  <c r="G1877" i="11"/>
  <c r="G1878" i="11"/>
  <c r="G1879" i="11"/>
  <c r="G1880" i="11"/>
  <c r="G1881" i="11"/>
  <c r="G1882" i="11"/>
  <c r="G1883" i="11"/>
  <c r="G1884" i="11"/>
  <c r="G1885" i="11"/>
  <c r="G1886" i="11"/>
  <c r="G1887" i="11"/>
  <c r="G1888" i="11"/>
  <c r="G1889" i="11"/>
  <c r="G1890" i="11"/>
  <c r="G1891" i="11"/>
  <c r="G1892" i="11"/>
  <c r="G1893" i="11"/>
  <c r="G1894" i="11"/>
  <c r="G1895" i="11"/>
  <c r="G1896" i="11"/>
  <c r="G1897" i="11"/>
  <c r="G1898" i="11"/>
  <c r="G1899" i="11"/>
  <c r="G1900" i="11"/>
  <c r="G1901" i="11"/>
  <c r="G1902" i="11"/>
  <c r="G1903" i="11"/>
  <c r="G1904" i="11"/>
  <c r="G1905" i="11"/>
  <c r="G1906" i="11"/>
  <c r="G1907" i="11"/>
  <c r="G1908" i="11"/>
  <c r="G1909" i="11"/>
  <c r="G1910" i="11"/>
  <c r="G1911" i="11"/>
  <c r="G1912" i="11"/>
  <c r="G1913" i="11"/>
  <c r="G1914" i="11"/>
  <c r="G1915" i="11"/>
  <c r="G1916" i="11"/>
  <c r="G1917" i="11"/>
  <c r="G1918" i="11"/>
  <c r="G1919" i="11"/>
  <c r="G1920" i="11"/>
  <c r="G1921" i="11"/>
  <c r="G1922" i="11"/>
  <c r="G1923" i="11"/>
  <c r="G1924" i="11"/>
  <c r="G1925" i="11"/>
  <c r="G1926" i="11"/>
  <c r="G1927" i="11"/>
  <c r="G1928" i="11"/>
  <c r="G1929" i="11"/>
  <c r="G1930" i="11"/>
  <c r="G1931" i="11"/>
  <c r="G1932" i="11"/>
  <c r="G1933" i="11"/>
  <c r="G1934" i="11"/>
  <c r="G1935" i="11"/>
  <c r="G1936" i="11"/>
  <c r="G1937" i="11"/>
  <c r="G1938" i="11"/>
  <c r="G1939" i="11"/>
  <c r="G1940" i="11"/>
  <c r="G1941" i="11"/>
  <c r="G1942" i="11"/>
  <c r="G1943" i="11"/>
  <c r="G1944" i="11"/>
  <c r="G1945" i="11"/>
  <c r="G1946" i="11"/>
  <c r="G1947" i="11"/>
  <c r="G1948" i="11"/>
  <c r="G1949" i="11"/>
  <c r="G1950" i="11"/>
  <c r="G1951" i="11"/>
  <c r="G1952" i="11"/>
  <c r="G1953" i="11"/>
  <c r="G1954" i="11"/>
  <c r="G1955" i="11"/>
  <c r="G1956" i="11"/>
  <c r="G1957" i="11"/>
  <c r="G1958" i="11"/>
  <c r="G1959" i="11"/>
  <c r="G1960" i="11"/>
  <c r="G1961" i="11"/>
  <c r="G1962" i="11"/>
  <c r="G1963" i="11"/>
  <c r="G1964" i="11"/>
  <c r="G1965" i="11"/>
  <c r="G1966" i="11"/>
  <c r="G1967" i="11"/>
  <c r="G1968" i="11"/>
  <c r="G1969" i="11"/>
  <c r="G1970" i="11"/>
  <c r="G1971" i="11"/>
  <c r="G1972" i="11"/>
  <c r="G1973" i="11"/>
  <c r="G1974" i="11"/>
  <c r="G1975" i="11"/>
  <c r="G1976" i="11"/>
  <c r="G1977" i="11"/>
  <c r="G1978" i="11"/>
  <c r="G1979" i="11"/>
  <c r="G1980" i="11"/>
  <c r="G1981" i="11"/>
  <c r="G1982" i="11"/>
  <c r="G1983" i="11"/>
  <c r="G1984" i="11"/>
  <c r="G1985" i="11"/>
  <c r="G1986" i="11"/>
  <c r="G1987" i="11"/>
  <c r="G1988" i="11"/>
  <c r="G1989" i="11"/>
  <c r="G1990" i="11"/>
  <c r="G1991" i="11"/>
  <c r="G1992" i="11"/>
  <c r="G1993" i="11"/>
  <c r="G1994" i="11"/>
  <c r="G1995" i="11"/>
  <c r="G1996" i="11"/>
  <c r="G1998" i="11"/>
  <c r="G1999" i="11"/>
  <c r="G2000" i="11"/>
  <c r="G2001" i="11"/>
  <c r="G2002" i="11"/>
  <c r="G2003" i="11"/>
  <c r="G2004" i="11"/>
  <c r="G2005" i="11"/>
  <c r="G2006" i="11"/>
  <c r="G2007" i="11"/>
  <c r="G2008" i="11"/>
  <c r="G2009" i="11"/>
  <c r="G2010" i="11"/>
  <c r="G2011" i="11"/>
  <c r="G2012" i="11"/>
  <c r="G2013" i="11"/>
  <c r="G2014" i="11"/>
  <c r="G2015" i="11"/>
  <c r="G2016" i="11"/>
  <c r="G2017" i="11"/>
  <c r="G2018" i="11"/>
  <c r="G2019" i="11"/>
  <c r="G2020" i="11"/>
  <c r="G2021" i="11"/>
  <c r="G2022" i="11"/>
  <c r="G2023" i="11"/>
  <c r="G2024" i="11"/>
  <c r="G2025" i="11"/>
  <c r="G2026" i="11"/>
  <c r="G2027" i="11"/>
  <c r="G2028" i="11"/>
  <c r="G2029" i="11"/>
  <c r="G2030" i="11"/>
  <c r="G2031" i="11"/>
  <c r="G2032" i="11"/>
  <c r="G2033" i="11"/>
  <c r="G2034" i="11"/>
  <c r="G2035" i="11"/>
  <c r="G2036" i="11"/>
  <c r="G2037" i="11"/>
  <c r="G2038" i="11"/>
  <c r="G2039" i="11"/>
  <c r="G2040" i="11"/>
  <c r="G2041" i="11"/>
  <c r="G2042" i="11"/>
  <c r="G2043" i="11"/>
  <c r="G2044" i="11"/>
  <c r="G2045" i="11"/>
  <c r="G2046" i="11"/>
  <c r="G2047" i="11"/>
  <c r="G2048" i="11"/>
  <c r="G2049" i="11"/>
  <c r="G2050" i="11"/>
  <c r="G2051" i="11"/>
  <c r="G2052" i="11"/>
  <c r="G2053" i="11"/>
  <c r="G2054" i="11"/>
  <c r="G2055" i="11"/>
  <c r="G2056" i="11"/>
  <c r="G2057" i="11"/>
  <c r="G2058" i="11"/>
  <c r="G2059" i="11"/>
  <c r="G2060" i="11"/>
  <c r="G2061" i="11"/>
  <c r="G2062" i="11"/>
  <c r="G2063" i="11"/>
  <c r="G2064" i="11"/>
  <c r="G2065" i="11"/>
  <c r="G2066" i="11"/>
  <c r="G2067" i="11"/>
  <c r="G2068" i="11"/>
  <c r="G2069" i="11"/>
  <c r="G2070" i="11"/>
  <c r="G2071" i="11"/>
  <c r="G2072" i="11"/>
  <c r="G2073" i="11"/>
  <c r="G2074" i="11"/>
  <c r="G2075" i="11"/>
  <c r="G2076" i="11"/>
  <c r="G2077" i="11"/>
  <c r="G2079" i="11"/>
  <c r="G2080" i="11"/>
  <c r="G2081" i="11"/>
  <c r="G2082" i="11"/>
  <c r="G2083" i="11"/>
  <c r="G2084" i="11"/>
  <c r="G2085" i="11"/>
  <c r="G2086" i="11"/>
  <c r="G2087" i="11"/>
  <c r="G2088" i="11"/>
  <c r="G2089" i="11"/>
  <c r="G2090" i="11"/>
  <c r="G2091" i="11"/>
  <c r="G2092" i="11"/>
  <c r="G2093" i="11"/>
  <c r="G2094" i="11"/>
  <c r="G2095" i="11"/>
  <c r="G2096" i="11"/>
  <c r="G2097" i="11"/>
  <c r="G2098" i="11"/>
  <c r="G2099" i="11"/>
  <c r="G2100" i="11"/>
  <c r="G2101" i="11"/>
  <c r="G2102" i="11"/>
  <c r="G2103" i="11"/>
  <c r="G2104" i="11"/>
  <c r="G2105" i="11"/>
  <c r="G2106" i="11"/>
  <c r="G2107" i="11"/>
  <c r="G2108" i="11"/>
  <c r="G2109" i="11"/>
  <c r="G2110" i="11"/>
  <c r="G2111" i="11"/>
  <c r="G2112" i="11"/>
  <c r="G2113" i="11"/>
  <c r="G2114" i="11"/>
  <c r="G2115" i="11"/>
  <c r="G2116" i="11"/>
  <c r="G2117" i="11"/>
  <c r="G2118" i="11"/>
  <c r="G2119" i="11"/>
  <c r="G2120" i="11"/>
  <c r="G2121" i="11"/>
  <c r="G2122" i="11"/>
  <c r="G2123" i="11"/>
  <c r="G2124" i="11"/>
  <c r="G2125" i="11"/>
  <c r="G2126" i="11"/>
  <c r="G2127" i="11"/>
  <c r="G2128" i="11"/>
  <c r="G2129" i="11"/>
  <c r="G2130" i="11"/>
  <c r="G2131" i="11"/>
  <c r="G2132" i="11"/>
  <c r="G2133" i="11"/>
  <c r="G2134" i="11"/>
  <c r="G2135" i="11"/>
  <c r="G2136" i="11"/>
  <c r="G2137" i="11"/>
  <c r="G2138" i="11"/>
  <c r="G2139" i="11"/>
  <c r="G2140" i="11"/>
  <c r="G2141" i="11"/>
  <c r="G2142" i="11"/>
  <c r="G2143" i="11"/>
  <c r="G2144" i="11"/>
  <c r="G2145" i="11"/>
  <c r="G2146" i="11"/>
  <c r="G2147" i="11"/>
  <c r="G2148" i="11"/>
  <c r="G2149" i="11"/>
  <c r="G2150" i="11"/>
  <c r="G2151" i="11"/>
  <c r="G2152" i="11"/>
  <c r="G2153" i="11"/>
  <c r="G2154" i="11"/>
  <c r="G2155" i="11"/>
  <c r="G2156" i="11"/>
  <c r="G2157" i="11"/>
  <c r="G2158" i="11"/>
  <c r="G2159" i="11"/>
  <c r="G2160" i="11"/>
  <c r="G2161" i="11"/>
  <c r="G2162" i="11"/>
  <c r="G2163" i="11"/>
  <c r="G2164" i="11"/>
  <c r="G2165" i="11"/>
  <c r="G2166" i="11"/>
  <c r="G2167" i="11"/>
  <c r="G2168" i="11"/>
  <c r="G2169" i="11"/>
  <c r="G2170" i="11"/>
  <c r="G2171" i="11"/>
  <c r="G2172" i="11"/>
  <c r="G2173" i="11"/>
  <c r="G2174" i="11"/>
  <c r="G2175" i="11"/>
  <c r="G2176" i="11"/>
  <c r="G2177" i="11"/>
  <c r="G2178" i="11"/>
  <c r="G2179" i="11"/>
  <c r="G2180" i="11"/>
  <c r="G2181" i="11"/>
  <c r="G2182" i="11"/>
  <c r="G2183" i="11"/>
  <c r="G2184" i="11"/>
  <c r="G2185" i="11"/>
  <c r="G2186" i="11"/>
  <c r="G2187" i="11"/>
  <c r="G2188" i="11"/>
  <c r="G2189" i="11"/>
  <c r="G2190" i="11"/>
  <c r="G2191" i="11"/>
  <c r="G2192" i="11"/>
  <c r="G2193" i="11"/>
  <c r="G2194" i="11"/>
  <c r="G2195" i="11"/>
  <c r="G2196" i="11"/>
  <c r="G2197" i="11"/>
  <c r="G2198" i="11"/>
  <c r="G2199" i="11"/>
  <c r="G2200" i="11"/>
  <c r="G2201" i="11"/>
  <c r="G2202" i="11"/>
  <c r="G2203" i="11"/>
  <c r="G2204" i="11"/>
  <c r="G2205" i="11"/>
  <c r="G2206" i="11"/>
  <c r="G2207" i="11"/>
  <c r="G2208" i="11"/>
  <c r="G2209" i="11"/>
  <c r="G2210" i="11"/>
  <c r="G2211" i="11"/>
  <c r="G2212" i="11"/>
  <c r="G2213" i="11"/>
  <c r="G2214" i="11"/>
  <c r="G2215" i="11"/>
  <c r="G2216" i="11"/>
  <c r="G2217" i="11"/>
  <c r="G2218" i="11"/>
  <c r="G2219" i="11"/>
  <c r="G2220" i="11"/>
  <c r="G2221" i="11"/>
  <c r="G2222" i="11"/>
  <c r="G2223" i="11"/>
  <c r="G2224" i="11"/>
  <c r="G2225" i="11"/>
  <c r="G2226" i="11"/>
  <c r="G2227" i="11"/>
  <c r="G2228" i="11"/>
  <c r="G2229" i="11"/>
  <c r="G2230" i="11"/>
  <c r="G2231" i="11"/>
  <c r="G2232" i="11"/>
  <c r="G2233" i="11"/>
  <c r="G2234" i="11"/>
  <c r="G2235" i="11"/>
  <c r="G2236" i="11"/>
  <c r="G2237" i="11"/>
  <c r="G2238" i="11"/>
  <c r="G2239" i="11"/>
  <c r="G2240" i="11"/>
  <c r="G2241" i="11"/>
  <c r="G2242" i="11"/>
  <c r="G2243" i="11"/>
  <c r="G2244" i="11"/>
  <c r="G2245" i="11"/>
  <c r="G2246" i="11"/>
  <c r="G2247" i="11"/>
  <c r="G2248" i="11"/>
  <c r="G2249" i="11"/>
  <c r="G2250" i="11"/>
  <c r="G2251" i="11"/>
  <c r="G2252" i="11"/>
  <c r="G2253" i="11"/>
  <c r="G2254" i="11"/>
  <c r="G2255" i="11"/>
  <c r="G2256" i="11"/>
  <c r="G2257" i="11"/>
  <c r="G2258" i="11"/>
  <c r="G2259" i="11"/>
  <c r="G2260" i="11"/>
  <c r="G2261" i="11"/>
  <c r="G2262" i="11"/>
  <c r="G2263" i="11"/>
  <c r="G2264" i="11"/>
  <c r="G2265" i="11"/>
  <c r="G2266" i="11"/>
  <c r="G2267" i="11"/>
  <c r="G2268" i="11"/>
  <c r="G2269" i="11"/>
  <c r="G2270" i="11"/>
  <c r="G2271" i="11"/>
  <c r="G2272" i="11"/>
  <c r="G2273" i="11"/>
  <c r="G2274" i="11"/>
  <c r="G2275" i="11"/>
  <c r="G2276" i="11"/>
  <c r="G2277" i="11"/>
  <c r="G2278" i="11"/>
  <c r="G2279" i="11"/>
  <c r="G2280" i="11"/>
  <c r="G2281" i="11"/>
  <c r="G2282" i="11"/>
  <c r="G2283" i="11"/>
  <c r="G2284" i="11"/>
  <c r="G2285" i="11"/>
  <c r="G2286" i="11"/>
  <c r="G2287" i="11"/>
  <c r="G2288" i="11"/>
  <c r="G2289" i="11"/>
  <c r="G2290" i="11"/>
  <c r="G2291" i="11"/>
  <c r="G2292" i="11"/>
  <c r="G2293" i="11"/>
  <c r="G2294" i="11"/>
  <c r="G2295" i="11"/>
  <c r="G2296" i="11"/>
  <c r="G2297" i="11"/>
  <c r="G2298" i="11"/>
  <c r="G2299" i="11"/>
  <c r="G2300" i="11"/>
  <c r="G2301" i="11"/>
  <c r="G2302" i="11"/>
  <c r="G2303" i="11"/>
  <c r="G2304" i="11"/>
  <c r="G2305" i="11"/>
  <c r="G2306" i="11"/>
  <c r="G2307" i="11"/>
  <c r="G2308" i="11"/>
  <c r="G2309" i="11"/>
  <c r="G2310" i="11"/>
  <c r="G2311" i="11"/>
  <c r="G2312" i="11"/>
  <c r="G2313" i="11"/>
  <c r="G2314" i="11"/>
  <c r="G2315" i="11"/>
  <c r="G2316" i="11"/>
  <c r="G2317" i="11"/>
  <c r="G2318" i="11"/>
  <c r="G2319" i="11"/>
  <c r="G2320" i="11"/>
  <c r="G2321" i="11"/>
  <c r="G2322" i="11"/>
  <c r="G2323" i="11"/>
  <c r="G2324" i="11"/>
  <c r="G2325" i="11"/>
  <c r="G2326" i="11"/>
  <c r="G2327" i="11"/>
  <c r="G2328" i="11"/>
  <c r="G2329" i="11"/>
  <c r="G2330" i="11"/>
  <c r="G2331" i="11"/>
  <c r="G2332" i="11"/>
  <c r="G2333" i="11"/>
  <c r="G2334" i="11"/>
  <c r="G2335" i="11"/>
  <c r="G2336" i="11"/>
  <c r="G2337" i="11"/>
  <c r="G2338" i="11"/>
  <c r="G2339" i="11"/>
  <c r="G2340" i="11"/>
  <c r="G2341" i="11"/>
  <c r="G2342" i="11"/>
  <c r="G2343" i="11"/>
  <c r="G2344" i="11"/>
  <c r="G2345" i="11"/>
  <c r="G2346" i="11"/>
  <c r="G2347" i="11"/>
  <c r="G2348" i="11"/>
  <c r="G2349" i="11"/>
  <c r="G2350" i="11"/>
  <c r="G2351" i="11"/>
  <c r="G2352" i="11"/>
  <c r="G2353" i="11"/>
  <c r="G2354" i="11"/>
  <c r="G2355" i="11"/>
  <c r="G2356" i="11"/>
  <c r="G2357" i="11"/>
  <c r="G2358" i="11"/>
  <c r="G2359" i="11"/>
  <c r="G2360" i="11"/>
  <c r="G2361" i="11"/>
  <c r="G2362" i="11"/>
  <c r="G2363" i="11"/>
  <c r="G2364" i="11"/>
  <c r="G2365" i="11"/>
  <c r="G2366" i="11"/>
  <c r="G2367" i="11"/>
  <c r="G2368" i="11"/>
  <c r="G2369" i="11"/>
  <c r="G2370" i="11"/>
  <c r="G2371" i="11"/>
  <c r="G2372" i="11"/>
  <c r="G2373" i="11"/>
  <c r="G2374" i="11"/>
  <c r="G2375" i="11"/>
  <c r="G2376" i="11"/>
  <c r="G2377" i="11"/>
  <c r="G2378" i="11"/>
  <c r="G2379" i="11"/>
  <c r="G2380" i="11"/>
  <c r="G2381" i="11"/>
  <c r="G2382" i="11"/>
  <c r="G2383" i="11"/>
  <c r="G2384" i="11"/>
  <c r="G2385" i="11"/>
  <c r="G2386" i="11"/>
  <c r="G2387" i="11"/>
  <c r="G2388" i="11"/>
  <c r="G2389" i="11"/>
  <c r="G2390" i="11"/>
  <c r="G2391" i="11"/>
  <c r="G2392" i="11"/>
  <c r="G2393" i="11"/>
  <c r="G2394" i="11"/>
  <c r="G2395" i="11"/>
  <c r="G2396" i="11"/>
  <c r="G2397" i="11"/>
  <c r="G2398" i="11"/>
  <c r="G2399" i="11"/>
  <c r="G2400" i="11"/>
  <c r="G2401" i="11"/>
  <c r="G2402" i="11"/>
  <c r="G2403" i="11"/>
  <c r="G2404" i="11"/>
  <c r="G2405" i="11"/>
  <c r="G2406" i="11"/>
  <c r="G2407" i="11"/>
  <c r="G2408" i="11"/>
  <c r="G2409" i="11"/>
  <c r="G2410" i="11"/>
  <c r="G2411" i="11"/>
  <c r="G2412" i="11"/>
  <c r="G2413" i="11"/>
  <c r="G2414" i="11"/>
  <c r="G2415" i="11"/>
  <c r="G2416" i="11"/>
  <c r="G2417" i="11"/>
  <c r="G2418" i="11"/>
  <c r="G2419" i="11"/>
  <c r="G2420" i="11"/>
  <c r="G2421" i="11"/>
  <c r="G2422" i="11"/>
  <c r="G2423" i="11"/>
  <c r="G2424" i="11"/>
  <c r="G2425" i="11"/>
  <c r="G2426" i="11"/>
  <c r="G2427" i="11"/>
  <c r="G2428" i="11"/>
  <c r="G2429" i="11"/>
  <c r="G2430" i="11"/>
  <c r="G2431" i="11"/>
  <c r="G2432" i="11"/>
  <c r="G2433" i="11"/>
  <c r="G2434" i="11"/>
  <c r="G2435" i="11"/>
  <c r="G2436" i="11"/>
  <c r="G2437" i="11"/>
  <c r="G2438" i="11"/>
  <c r="G2439" i="11"/>
  <c r="G2440" i="11"/>
  <c r="G2441" i="11"/>
  <c r="G2442" i="11"/>
  <c r="G2443" i="11"/>
  <c r="G2444" i="11"/>
  <c r="G2445" i="11"/>
  <c r="G2446" i="11"/>
  <c r="G2447" i="11"/>
  <c r="G2448" i="11"/>
  <c r="G2449" i="11"/>
  <c r="G2450" i="11"/>
  <c r="G2451" i="11"/>
  <c r="G2452" i="11"/>
  <c r="G2453" i="11"/>
  <c r="G2454" i="11"/>
  <c r="G2455" i="11"/>
  <c r="G2456" i="11"/>
  <c r="G2457" i="11"/>
  <c r="G2458" i="11"/>
  <c r="G2459" i="11"/>
  <c r="G2460" i="11"/>
  <c r="G2461" i="11"/>
  <c r="G2462" i="11"/>
  <c r="G2463" i="11"/>
  <c r="G2464" i="11"/>
  <c r="G2465" i="11"/>
  <c r="G2466" i="11"/>
  <c r="G2467" i="11"/>
  <c r="G2468" i="11"/>
  <c r="G2469" i="11"/>
  <c r="G2470" i="11"/>
  <c r="G2471" i="11"/>
  <c r="G2472" i="11"/>
  <c r="G2473" i="11"/>
  <c r="G2474" i="11"/>
  <c r="G2475" i="11"/>
  <c r="G2476" i="11"/>
  <c r="G2477" i="11"/>
  <c r="G2478" i="11"/>
  <c r="G2479" i="11"/>
  <c r="G2480" i="11"/>
  <c r="G2481" i="11"/>
  <c r="G2482" i="11"/>
  <c r="G2483" i="11"/>
  <c r="G2484" i="11"/>
  <c r="G2485" i="11"/>
  <c r="G2486" i="11"/>
  <c r="G2487" i="11"/>
  <c r="G2488" i="11"/>
  <c r="G2489" i="11"/>
  <c r="G2490" i="11"/>
  <c r="G2491" i="11"/>
  <c r="G2492" i="11"/>
  <c r="G2493" i="11"/>
  <c r="G2494" i="11"/>
  <c r="G2495" i="11"/>
  <c r="G2496" i="11"/>
  <c r="G2497" i="11"/>
  <c r="G2498" i="11"/>
  <c r="G2499" i="11"/>
  <c r="G2500" i="11"/>
  <c r="G2501" i="11"/>
  <c r="G2502" i="11"/>
  <c r="G2503" i="11"/>
  <c r="G2504" i="11"/>
  <c r="G2505" i="11"/>
  <c r="G2506" i="11"/>
  <c r="G2507" i="11"/>
  <c r="G2508" i="11"/>
  <c r="G2509" i="11"/>
  <c r="G2510" i="11"/>
  <c r="G2511" i="11"/>
  <c r="G2512" i="11"/>
  <c r="G2513" i="11"/>
  <c r="G2514" i="11"/>
  <c r="G2515" i="11"/>
  <c r="G2516" i="11"/>
  <c r="G2517" i="11"/>
  <c r="G2518" i="11"/>
  <c r="G2519" i="11"/>
  <c r="G2520" i="11"/>
  <c r="G2521" i="11"/>
  <c r="G2522" i="11"/>
  <c r="G2523" i="11"/>
  <c r="G2524" i="11"/>
  <c r="G2525" i="11"/>
  <c r="G2526" i="11"/>
  <c r="G2527" i="11"/>
  <c r="G2528" i="11"/>
  <c r="G2529" i="11"/>
  <c r="G2530" i="11"/>
  <c r="G2531" i="11"/>
  <c r="G2532" i="11"/>
  <c r="G2533" i="11"/>
  <c r="G2534" i="11"/>
  <c r="G2535" i="11"/>
  <c r="G2536" i="11"/>
  <c r="G2537" i="11"/>
  <c r="G2538" i="11"/>
  <c r="G2539" i="11"/>
  <c r="G2540" i="11"/>
  <c r="G2541" i="11"/>
  <c r="G2542" i="11"/>
  <c r="G2543" i="11"/>
  <c r="G2544" i="11"/>
  <c r="G2545" i="11"/>
  <c r="G2546" i="11"/>
  <c r="G2547" i="11"/>
  <c r="G2548" i="11"/>
  <c r="G2549" i="11"/>
  <c r="G2550" i="11"/>
  <c r="G2551" i="11"/>
  <c r="G2552" i="11"/>
  <c r="G2553" i="11"/>
  <c r="A8" i="8" l="1"/>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D19" i="15" l="1"/>
  <c r="A31" i="8"/>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A174" i="8" s="1"/>
  <c r="A175" i="8" s="1"/>
  <c r="A176" i="8" s="1"/>
  <c r="A177" i="8" s="1"/>
  <c r="A178" i="8" s="1"/>
  <c r="A179" i="8" s="1"/>
  <c r="A180" i="8" s="1"/>
  <c r="A181" i="8" s="1"/>
  <c r="A182" i="8" s="1"/>
  <c r="A183" i="8" s="1"/>
  <c r="A184" i="8" s="1"/>
  <c r="A185" i="8" s="1"/>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8" i="8" s="1"/>
  <c r="A209" i="8" s="1"/>
  <c r="A210" i="8" s="1"/>
  <c r="A211" i="8" s="1"/>
  <c r="A212" i="8" s="1"/>
  <c r="A213" i="8" s="1"/>
  <c r="A214" i="8" s="1"/>
  <c r="A215" i="8" s="1"/>
  <c r="A216" i="8" s="1"/>
  <c r="A217" i="8" s="1"/>
  <c r="A218" i="8" s="1"/>
  <c r="A219" i="8" s="1"/>
  <c r="A220" i="8" s="1"/>
  <c r="A221" i="8" s="1"/>
  <c r="A222" i="8" s="1"/>
  <c r="A223" i="8" s="1"/>
  <c r="A224" i="8" s="1"/>
  <c r="A225" i="8" s="1"/>
  <c r="A226" i="8" s="1"/>
  <c r="A227" i="8" s="1"/>
  <c r="A228" i="8" s="1"/>
  <c r="A229" i="8" s="1"/>
  <c r="A230" i="8" s="1"/>
  <c r="A231" i="8" s="1"/>
  <c r="A232" i="8" s="1"/>
  <c r="A233" i="8" s="1"/>
  <c r="A234" i="8" s="1"/>
  <c r="A235" i="8" s="1"/>
  <c r="A236" i="8" s="1"/>
  <c r="A237" i="8" s="1"/>
  <c r="A238" i="8" s="1"/>
  <c r="A239" i="8" s="1"/>
  <c r="A240" i="8" s="1"/>
  <c r="A241" i="8" s="1"/>
  <c r="A242" i="8" s="1"/>
  <c r="A243" i="8" s="1"/>
  <c r="A244" i="8" s="1"/>
  <c r="A245" i="8" s="1"/>
  <c r="A246" i="8" s="1"/>
  <c r="A247" i="8" s="1"/>
  <c r="A248" i="8" s="1"/>
  <c r="A249" i="8" s="1"/>
  <c r="A250" i="8" s="1"/>
  <c r="A251" i="8" s="1"/>
  <c r="A252" i="8" s="1"/>
  <c r="A253" i="8" s="1"/>
  <c r="A254" i="8" s="1"/>
  <c r="A255" i="8" s="1"/>
  <c r="A256" i="8" s="1"/>
  <c r="A257" i="8" s="1"/>
  <c r="A258" i="8" s="1"/>
  <c r="A259" i="8" s="1"/>
  <c r="A260" i="8" s="1"/>
  <c r="A261" i="8" s="1"/>
  <c r="A262" i="8" s="1"/>
  <c r="A263" i="8" s="1"/>
  <c r="A264" i="8" s="1"/>
  <c r="A265" i="8" s="1"/>
  <c r="A266" i="8" s="1"/>
  <c r="A267" i="8" s="1"/>
  <c r="A268" i="8" s="1"/>
  <c r="A269" i="8" s="1"/>
  <c r="A270" i="8" s="1"/>
  <c r="A271" i="8" s="1"/>
  <c r="A272" i="8" s="1"/>
  <c r="A273" i="8" s="1"/>
  <c r="A274" i="8" s="1"/>
  <c r="A275" i="8" s="1"/>
  <c r="A276" i="8" s="1"/>
  <c r="A277" i="8" s="1"/>
  <c r="A278" i="8" s="1"/>
  <c r="A279" i="8" s="1"/>
  <c r="A280" i="8" s="1"/>
  <c r="A281" i="8" s="1"/>
  <c r="A282" i="8" s="1"/>
  <c r="A283" i="8" s="1"/>
  <c r="A284" i="8" s="1"/>
  <c r="A285" i="8" s="1"/>
  <c r="A286" i="8" s="1"/>
  <c r="A287" i="8" s="1"/>
  <c r="A288" i="8" s="1"/>
  <c r="A289" i="8" s="1"/>
  <c r="A290" i="8" s="1"/>
  <c r="A291" i="8" s="1"/>
  <c r="A292" i="8" s="1"/>
  <c r="A293" i="8" s="1"/>
  <c r="A294" i="8" s="1"/>
  <c r="A295" i="8" s="1"/>
  <c r="A296" i="8" s="1"/>
  <c r="A297" i="8" s="1"/>
  <c r="A298" i="8" s="1"/>
  <c r="A299" i="8" s="1"/>
  <c r="A300" i="8" s="1"/>
  <c r="A301" i="8" s="1"/>
  <c r="A302" i="8" s="1"/>
  <c r="A303" i="8" s="1"/>
  <c r="A304" i="8" s="1"/>
  <c r="A305" i="8" s="1"/>
  <c r="A306" i="8" s="1"/>
  <c r="A307" i="8" s="1"/>
  <c r="A308" i="8" s="1"/>
  <c r="A309" i="8" s="1"/>
  <c r="A310" i="8" s="1"/>
  <c r="A311" i="8" s="1"/>
  <c r="A312" i="8" s="1"/>
  <c r="A313" i="8" s="1"/>
  <c r="A314" i="8" s="1"/>
  <c r="A315" i="8" s="1"/>
  <c r="A316" i="8" s="1"/>
  <c r="A317" i="8" s="1"/>
  <c r="A318" i="8" s="1"/>
  <c r="A319" i="8" s="1"/>
  <c r="A320" i="8" s="1"/>
  <c r="A321" i="8" s="1"/>
  <c r="A322" i="8" s="1"/>
  <c r="A323" i="8" s="1"/>
  <c r="A324" i="8" s="1"/>
  <c r="A325" i="8" s="1"/>
  <c r="A326" i="8" s="1"/>
  <c r="A327" i="8" s="1"/>
  <c r="A328" i="8" s="1"/>
  <c r="A329" i="8" s="1"/>
  <c r="A330" i="8" s="1"/>
  <c r="A331" i="8" s="1"/>
  <c r="A332" i="8" s="1"/>
  <c r="A333" i="8" s="1"/>
  <c r="A334" i="8" s="1"/>
  <c r="A335" i="8" s="1"/>
  <c r="A336" i="8" s="1"/>
  <c r="A337" i="8" s="1"/>
  <c r="A338" i="8" s="1"/>
  <c r="A339" i="8" s="1"/>
  <c r="A340" i="8" s="1"/>
  <c r="A341" i="8" s="1"/>
  <c r="A342" i="8" s="1"/>
  <c r="A343" i="8" s="1"/>
  <c r="A344" i="8" s="1"/>
  <c r="A345" i="8" s="1"/>
  <c r="A346" i="8" s="1"/>
  <c r="A347" i="8" s="1"/>
  <c r="A348" i="8" s="1"/>
  <c r="A349" i="8" s="1"/>
  <c r="A350" i="8" s="1"/>
  <c r="A351" i="8" s="1"/>
  <c r="A352" i="8" s="1"/>
  <c r="A353" i="8" s="1"/>
  <c r="A354" i="8" s="1"/>
  <c r="A355" i="8" s="1"/>
  <c r="A356" i="8" s="1"/>
  <c r="A357" i="8" s="1"/>
  <c r="A358" i="8" s="1"/>
  <c r="A359" i="8" s="1"/>
  <c r="A360" i="8" s="1"/>
  <c r="A361" i="8" s="1"/>
  <c r="A362" i="8" s="1"/>
  <c r="A363" i="8" s="1"/>
  <c r="A364" i="8" s="1"/>
  <c r="A365" i="8" s="1"/>
  <c r="A366" i="8" s="1"/>
  <c r="A367" i="8" s="1"/>
  <c r="A368" i="8" s="1"/>
  <c r="A369" i="8" s="1"/>
  <c r="A370" i="8" s="1"/>
  <c r="A371" i="8" s="1"/>
  <c r="A372" i="8" s="1"/>
  <c r="A373" i="8" s="1"/>
  <c r="A374" i="8" s="1"/>
  <c r="A375" i="8" s="1"/>
  <c r="A376" i="8" s="1"/>
  <c r="A377" i="8" s="1"/>
  <c r="A378" i="8" s="1"/>
  <c r="A379" i="8" s="1"/>
  <c r="A380" i="8" s="1"/>
  <c r="A381" i="8" s="1"/>
  <c r="A382" i="8" s="1"/>
  <c r="A383" i="8" s="1"/>
  <c r="A384" i="8" s="1"/>
  <c r="A385" i="8" s="1"/>
  <c r="A386" i="8" s="1"/>
  <c r="A387" i="8" s="1"/>
  <c r="A388" i="8" s="1"/>
  <c r="A389" i="8" s="1"/>
  <c r="A390" i="8" s="1"/>
  <c r="A391" i="8" s="1"/>
  <c r="A392" i="8" s="1"/>
  <c r="A393" i="8" s="1"/>
  <c r="A394" i="8" s="1"/>
  <c r="A395" i="8" s="1"/>
  <c r="A396" i="8" s="1"/>
  <c r="A397" i="8" s="1"/>
  <c r="A398" i="8" s="1"/>
  <c r="A399" i="8" s="1"/>
  <c r="A400" i="8" s="1"/>
  <c r="A401" i="8" s="1"/>
  <c r="A402" i="8" s="1"/>
  <c r="A403" i="8" s="1"/>
  <c r="A404" i="8" s="1"/>
  <c r="A405" i="8" s="1"/>
  <c r="C32" i="8" l="1"/>
  <c r="C10" i="8"/>
  <c r="C66" i="8"/>
  <c r="C377" i="8"/>
  <c r="C234" i="8"/>
  <c r="C182" i="8"/>
  <c r="C229" i="8"/>
  <c r="C381" i="8"/>
  <c r="C126" i="8"/>
  <c r="C214" i="8"/>
  <c r="C62" i="8"/>
  <c r="C360" i="8"/>
  <c r="C266" i="8"/>
  <c r="C221" i="8"/>
  <c r="C178" i="8"/>
  <c r="C399" i="8"/>
  <c r="C277" i="8"/>
  <c r="C245" i="8"/>
  <c r="C150" i="8"/>
  <c r="C375" i="8"/>
  <c r="C250" i="8"/>
  <c r="C162" i="8"/>
  <c r="C34" i="8"/>
  <c r="C395" i="8"/>
  <c r="C392" i="8"/>
  <c r="C269" i="8"/>
  <c r="C198" i="8"/>
  <c r="C134" i="8"/>
  <c r="C70" i="8"/>
  <c r="C403" i="8"/>
  <c r="C369" i="8"/>
  <c r="C274" i="8"/>
  <c r="C242" i="8"/>
  <c r="C146" i="8"/>
  <c r="C82" i="8"/>
  <c r="C18" i="8"/>
  <c r="C356" i="8"/>
  <c r="C389" i="8"/>
  <c r="C368" i="8"/>
  <c r="C379" i="8"/>
  <c r="C201" i="8"/>
  <c r="C265" i="8"/>
  <c r="C371" i="8"/>
  <c r="C385" i="8"/>
  <c r="C285" i="8"/>
  <c r="C380" i="8"/>
  <c r="C397" i="8"/>
  <c r="C387" i="8"/>
  <c r="C118" i="8"/>
  <c r="C194" i="8"/>
  <c r="C233" i="8"/>
  <c r="C278" i="8"/>
  <c r="C261" i="8"/>
  <c r="C54" i="8"/>
  <c r="C361" i="8"/>
  <c r="C130" i="8"/>
  <c r="C384" i="8"/>
  <c r="C190" i="8"/>
  <c r="C149" i="8"/>
  <c r="C253" i="8"/>
  <c r="C102" i="8"/>
  <c r="C401" i="8"/>
  <c r="C258" i="8"/>
  <c r="C114" i="8"/>
  <c r="C400" i="8"/>
  <c r="C257" i="8"/>
  <c r="C110" i="8"/>
  <c r="C405" i="8"/>
  <c r="C372" i="8"/>
  <c r="C154" i="8"/>
  <c r="C166" i="8"/>
  <c r="C38" i="8"/>
  <c r="C290" i="8"/>
  <c r="C226" i="8"/>
  <c r="C50" i="8"/>
  <c r="C289" i="8"/>
  <c r="C174" i="8"/>
  <c r="C46" i="8"/>
  <c r="C270" i="8"/>
  <c r="C105" i="8"/>
  <c r="C213" i="8"/>
  <c r="C86" i="8"/>
  <c r="C22" i="8"/>
  <c r="C396" i="8"/>
  <c r="C282" i="8"/>
  <c r="C218" i="8"/>
  <c r="C98" i="8"/>
  <c r="C376" i="8"/>
  <c r="C373" i="8"/>
  <c r="C281" i="8"/>
  <c r="C249" i="8"/>
  <c r="C217" i="8"/>
  <c r="C158" i="8"/>
  <c r="C94" i="8"/>
  <c r="C30" i="8"/>
  <c r="C364" i="8"/>
  <c r="C393" i="8"/>
  <c r="C365" i="8"/>
  <c r="C246" i="8"/>
  <c r="C138" i="8"/>
  <c r="C181" i="8"/>
  <c r="C53" i="8"/>
  <c r="C137" i="8"/>
  <c r="C41" i="8"/>
  <c r="C116" i="8"/>
  <c r="C225" i="8"/>
  <c r="C237" i="8"/>
  <c r="C391" i="8"/>
  <c r="C210" i="8"/>
  <c r="C273" i="8"/>
  <c r="C241" i="8"/>
  <c r="C206" i="8"/>
  <c r="C142" i="8"/>
  <c r="C78" i="8"/>
  <c r="C14" i="8"/>
  <c r="C388" i="8"/>
  <c r="C286" i="8"/>
  <c r="C238" i="8"/>
  <c r="C90" i="8"/>
  <c r="C169" i="8"/>
  <c r="C224" i="8"/>
  <c r="C202" i="8"/>
  <c r="C74" i="8"/>
  <c r="C197" i="8"/>
  <c r="C165" i="8"/>
  <c r="C121" i="8"/>
  <c r="C85" i="8"/>
  <c r="C292" i="8"/>
  <c r="C136" i="8"/>
  <c r="C91" i="8"/>
  <c r="C26" i="8"/>
  <c r="C185" i="8"/>
  <c r="C153" i="8"/>
  <c r="C117" i="8"/>
  <c r="C73" i="8"/>
  <c r="C276" i="8"/>
  <c r="C219" i="8"/>
  <c r="C89" i="8"/>
  <c r="C200" i="8"/>
  <c r="C283" i="8"/>
  <c r="C227" i="8"/>
  <c r="C155" i="8"/>
  <c r="C133" i="8"/>
  <c r="C101" i="8"/>
  <c r="C69" i="8"/>
  <c r="C25" i="8"/>
  <c r="C260" i="8"/>
  <c r="C180" i="8"/>
  <c r="C96" i="8"/>
  <c r="C259" i="8"/>
  <c r="C27" i="8"/>
  <c r="C57" i="8"/>
  <c r="C9" i="8"/>
  <c r="C244" i="8"/>
  <c r="C160" i="8"/>
  <c r="C72" i="8"/>
  <c r="C390" i="8"/>
  <c r="C52" i="8"/>
  <c r="C370" i="8"/>
  <c r="C59" i="8"/>
  <c r="C93" i="8"/>
  <c r="C61" i="8"/>
  <c r="C13" i="8"/>
  <c r="C264" i="8"/>
  <c r="C228" i="8"/>
  <c r="C164" i="8"/>
  <c r="C100" i="8"/>
  <c r="C56" i="8"/>
  <c r="C394" i="8"/>
  <c r="C291" i="8"/>
  <c r="C235" i="8"/>
  <c r="C107" i="8"/>
  <c r="C43" i="8"/>
  <c r="C37" i="8"/>
  <c r="C21" i="8"/>
  <c r="C367" i="8"/>
  <c r="C288" i="8"/>
  <c r="C272" i="8"/>
  <c r="C256" i="8"/>
  <c r="C240" i="8"/>
  <c r="C216" i="8"/>
  <c r="C196" i="8"/>
  <c r="C176" i="8"/>
  <c r="C152" i="8"/>
  <c r="C132" i="8"/>
  <c r="C112" i="8"/>
  <c r="C88" i="8"/>
  <c r="C68" i="8"/>
  <c r="C48" i="8"/>
  <c r="C24" i="8"/>
  <c r="C386" i="8"/>
  <c r="C362" i="8"/>
  <c r="C279" i="8"/>
  <c r="C251" i="8"/>
  <c r="C203" i="8"/>
  <c r="C139" i="8"/>
  <c r="C75" i="8"/>
  <c r="C11" i="8"/>
  <c r="C383" i="8"/>
  <c r="C357" i="8"/>
  <c r="C262" i="8"/>
  <c r="C230" i="8"/>
  <c r="C186" i="8"/>
  <c r="C58" i="8"/>
  <c r="C209" i="8"/>
  <c r="C193" i="8"/>
  <c r="C177" i="8"/>
  <c r="C161" i="8"/>
  <c r="C129" i="8"/>
  <c r="C97" i="8"/>
  <c r="C65" i="8"/>
  <c r="C33" i="8"/>
  <c r="C363" i="8"/>
  <c r="C268" i="8"/>
  <c r="C252" i="8"/>
  <c r="C232" i="8"/>
  <c r="C192" i="8"/>
  <c r="C168" i="8"/>
  <c r="C148" i="8"/>
  <c r="C104" i="8"/>
  <c r="C84" i="8"/>
  <c r="C64" i="8"/>
  <c r="C40" i="8"/>
  <c r="C20" i="8"/>
  <c r="C402" i="8"/>
  <c r="C378" i="8"/>
  <c r="C358" i="8"/>
  <c r="C275" i="8"/>
  <c r="C243" i="8"/>
  <c r="C187" i="8"/>
  <c r="C123" i="8"/>
  <c r="C254" i="8"/>
  <c r="C222" i="8"/>
  <c r="C170" i="8"/>
  <c r="C42" i="8"/>
  <c r="C205" i="8"/>
  <c r="C189" i="8"/>
  <c r="C173" i="8"/>
  <c r="C157" i="8"/>
  <c r="C141" i="8"/>
  <c r="C125" i="8"/>
  <c r="C109" i="8"/>
  <c r="C77" i="8"/>
  <c r="C45" i="8"/>
  <c r="C29" i="8"/>
  <c r="C280" i="8"/>
  <c r="C248" i="8"/>
  <c r="C208" i="8"/>
  <c r="C184" i="8"/>
  <c r="C144" i="8"/>
  <c r="C120" i="8"/>
  <c r="C80" i="8"/>
  <c r="C36" i="8"/>
  <c r="C16" i="8"/>
  <c r="C374" i="8"/>
  <c r="C267" i="8"/>
  <c r="C171" i="8"/>
  <c r="C83" i="8"/>
  <c r="C236" i="8"/>
  <c r="C220" i="8"/>
  <c r="C188" i="8"/>
  <c r="C172" i="8"/>
  <c r="C156" i="8"/>
  <c r="C140" i="8"/>
  <c r="C124" i="8"/>
  <c r="C108" i="8"/>
  <c r="C92" i="8"/>
  <c r="C76" i="8"/>
  <c r="C60" i="8"/>
  <c r="C44" i="8"/>
  <c r="C28" i="8"/>
  <c r="C12" i="8"/>
  <c r="C398" i="8"/>
  <c r="C382" i="8"/>
  <c r="C366" i="8"/>
  <c r="C287" i="8"/>
  <c r="C15" i="8"/>
  <c r="C263" i="8"/>
  <c r="C247" i="8"/>
  <c r="C231" i="8"/>
  <c r="C215" i="8"/>
  <c r="C199" i="8"/>
  <c r="C183" i="8"/>
  <c r="C167" i="8"/>
  <c r="C151" i="8"/>
  <c r="C135" i="8"/>
  <c r="C119" i="8"/>
  <c r="C103" i="8"/>
  <c r="C87" i="8"/>
  <c r="C71" i="8"/>
  <c r="C55" i="8"/>
  <c r="C39" i="8"/>
  <c r="C23" i="8"/>
  <c r="C211" i="8"/>
  <c r="C195" i="8"/>
  <c r="C179" i="8"/>
  <c r="C163" i="8"/>
  <c r="C147" i="8"/>
  <c r="C131" i="8"/>
  <c r="C115" i="8"/>
  <c r="C99" i="8"/>
  <c r="C67" i="8"/>
  <c r="C51" i="8"/>
  <c r="C35" i="8"/>
  <c r="C19" i="8"/>
  <c r="C204" i="8"/>
  <c r="C271" i="8"/>
  <c r="C255" i="8"/>
  <c r="C239" i="8"/>
  <c r="C223" i="8"/>
  <c r="C207" i="8"/>
  <c r="C191" i="8"/>
  <c r="C175" i="8"/>
  <c r="C159" i="8"/>
  <c r="C143" i="8"/>
  <c r="C127" i="8"/>
  <c r="C111" i="8"/>
  <c r="C95" i="8"/>
  <c r="C79" i="8"/>
  <c r="C63" i="8"/>
  <c r="C47" i="8"/>
  <c r="C31" i="8"/>
  <c r="C17" i="8" l="1"/>
  <c r="C81" i="8"/>
  <c r="C145" i="8"/>
  <c r="C404" i="8"/>
  <c r="C359" i="8"/>
  <c r="C106" i="8"/>
  <c r="C128" i="8"/>
  <c r="C212" i="8"/>
  <c r="C284" i="8"/>
  <c r="C49" i="8"/>
  <c r="C113" i="8"/>
  <c r="C12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<sst xmlns="http://schemas.openxmlformats.org/spreadsheetml/2006/main" count="40853" uniqueCount="18952">
  <si>
    <t>1.</t>
  </si>
  <si>
    <t>Antragsteller</t>
  </si>
  <si>
    <t>Auskunft erteilt (ggf. Vertretungsberechtigte/r)</t>
  </si>
  <si>
    <t>2.</t>
  </si>
  <si>
    <t>Erklärung zur Berechtigung zum Vorsteuerabzug</t>
  </si>
  <si>
    <t>nein</t>
  </si>
  <si>
    <t>nicht berechtigt ist.</t>
  </si>
  <si>
    <t>berechtigt ist.</t>
  </si>
  <si>
    <t>3.</t>
  </si>
  <si>
    <t>4.</t>
  </si>
  <si>
    <t>6.</t>
  </si>
  <si>
    <t>7.</t>
  </si>
  <si>
    <t>8.</t>
  </si>
  <si>
    <t>9.</t>
  </si>
  <si>
    <t>Schul-nummer</t>
  </si>
  <si>
    <t>Telefon</t>
  </si>
  <si>
    <t>E-Mail-Adresse</t>
  </si>
  <si>
    <t>Schule</t>
  </si>
  <si>
    <t>SNR</t>
  </si>
  <si>
    <t>PLZ</t>
  </si>
  <si>
    <t>Ort</t>
  </si>
  <si>
    <t>RBZ</t>
  </si>
  <si>
    <t>Städtisches Abendgymnasium für Berufstätige im Anton-Fingerle-Bildungszentrum München</t>
  </si>
  <si>
    <t>Gemeinde</t>
  </si>
  <si>
    <t>Erzbischöfliches Abendgymnasium für Berufstätige Bamberg</t>
  </si>
  <si>
    <t>Privates Abendgymnasium für Berufstätige der Gesellschaft f.Erwachsenenbildung e.V., Regensburg</t>
  </si>
  <si>
    <t>Gesellschaft für Erwachsenenbildung e.V., Regensburg</t>
  </si>
  <si>
    <t>Fränkische Akademie für Sprache und Kommunikation und berufliche Fortbildung e.V.</t>
  </si>
  <si>
    <t>Abendrealschule für Berufstätige der Stadt Augsburg</t>
  </si>
  <si>
    <t>Städt. Franz-Auweck-Abendschule München - Abendrealschule f.Berufstätige -</t>
  </si>
  <si>
    <t>Städtische Abendrealschule an der Veit-Stoß-Realschule Nürnberg</t>
  </si>
  <si>
    <t>Städt. Berufsfachschule für Ernährung und Versorgung München</t>
  </si>
  <si>
    <t>Klara-Oppenheimer-Schule, Städt.Berufsfachsch.f.Sozialpflege Würzb.</t>
  </si>
  <si>
    <t>Klara-Oppenheimer-Schule, Städt.Berufsfachschule für Ernährung und Versorgung Würzburg</t>
  </si>
  <si>
    <t>Klara-Oppenheimer-Schule, Städt.Berufsfachsch.f.Kinderpflege Würzb.</t>
  </si>
  <si>
    <t>Städt. Berufsfachschule für Ernährung und Versorgung Augsburg</t>
  </si>
  <si>
    <t>Berufsfachschule für Sozialpflege der Franziskuswerk Schönbrunn gGmbH Markt Indersdorf</t>
  </si>
  <si>
    <t>Franziskuswerk Schönbrunn gGmbH</t>
  </si>
  <si>
    <t>Priv. Berufsfachschule für Sozialpflege zur sonderpäd.Förd. in Traunreut, Förderschwerp.Lernen</t>
  </si>
  <si>
    <t>Priv. Berufsfachschule f. Kinderpflege d. Gemeinn.Gesellsch. f. soz. Dienste, Ingolstadt</t>
  </si>
  <si>
    <t>Berufsfachschule für Assistenten für Hotel- und Tourismusmanagement des Kermess e.V. in München</t>
  </si>
  <si>
    <t>Priv. Berufsfachschule f. Ernährung u. Versorgung d. Gem.Gesellsch.f.soz.Dienste, Ingolstadt</t>
  </si>
  <si>
    <t>CJD Christophorusschule Berchtesgaden, st. anerk. Berufsfachschule f. Kinderpflege in Bischofswiesen</t>
  </si>
  <si>
    <t>Caritas Don Bosco Berufsfachschule für Kinderpflege München</t>
  </si>
  <si>
    <t>Caritasverband der Erzdiözese München und Freising e.V.</t>
  </si>
  <si>
    <t>Berufsfachschule für Kinderpflege Rottenbuch der Regens-Wagner- Stiftung Erlkam</t>
  </si>
  <si>
    <t>Priv. Berufsfachschule f.Sozialpfl. d. Kuratoriums Wohnen im Alter gemeinn. AG Pfarrkirchen</t>
  </si>
  <si>
    <t>Kuratorium Wohnen im Alter gemeinnützige AG Unterhaching</t>
  </si>
  <si>
    <t>Berufsfachschule für Sozialpflege d. Altenpflegeakademie Bayerischer Wald Grafenau</t>
  </si>
  <si>
    <t>Altenpflegeakademie Bayerischer Wald gGmbH, Grafenau</t>
  </si>
  <si>
    <t>Berufl. Fortbildungszentren der Bayer. Wirtschaft (bfz) gGmbH</t>
  </si>
  <si>
    <t>Berufsfachschule für Kinderpflege St.Kunigund in Vierzehnheiligen</t>
  </si>
  <si>
    <t>Berufsfachschule für Kinderpflege Mariahilf der Erzdiözese Bamberg</t>
  </si>
  <si>
    <t>Berufsfachschule für Ernährung und Versorgung Mariahilf der Erzdiözese Bamberg</t>
  </si>
  <si>
    <t>Berufsfachschule für Sozialpflege Mariahilf der Erzdiözese Bamberg</t>
  </si>
  <si>
    <t>Berufsfachschule f. Sozialpflege Coburg d.Gemeinn. Gesellschaft f. soziale Dienste - DAA - mbH</t>
  </si>
  <si>
    <t>Liselotte-Nold-Schule Berufsfachsch.f.Kinderpflege der Evang.-Luth. Kirchengemeinde Nördlingen</t>
  </si>
  <si>
    <t>Deutsches Erwachsenen-Bildungswerk, gemeinnützige Schulträger-Gesellschaft mit beschränkter Haftung</t>
  </si>
  <si>
    <t>Staatl. Berufsfachschule für Assistenten für Hotel- und Tourismusmanagement Freilassing</t>
  </si>
  <si>
    <t>Staatl. Berufsfachschule f. Sozialpflege Traunstein</t>
  </si>
  <si>
    <t>Staatl. Berufsfachschule für Sozialpflege Neuburg a.d.Donau</t>
  </si>
  <si>
    <t>Staatl. Berufsfachschule für Ernährung und Versorgung Neuburg a.d.Donau</t>
  </si>
  <si>
    <t>Staatl. Berufsfachschule f. Kinderpflege Neuburg a.d.Donau</t>
  </si>
  <si>
    <t>Staatl. Berufsfachschule für Ernährung und Versorgung Traunstein</t>
  </si>
  <si>
    <t>Staatl. Berufsfachschule für Ernährung und Versorgung Schongau</t>
  </si>
  <si>
    <t>Staatl.Berufsfachschule für Ernährung und Versorgung Miesbach</t>
  </si>
  <si>
    <t>Staatl. Berufsfachschule f. Kinderpflege Traunstein</t>
  </si>
  <si>
    <t>Staatl. Berufsfachschule für gastgewerbliche Berufe Traunstein</t>
  </si>
  <si>
    <t>Staatl. Berufsfachschule f. Kinderpflege Pfarrkirchen</t>
  </si>
  <si>
    <t>Staatl. Berufsfachschule für Kinderpflege Mitterfels</t>
  </si>
  <si>
    <t>Staatl. Berufsfachschule für Assistenten für Hotel- und Tourismusmanagement Grafenau</t>
  </si>
  <si>
    <t>Staatl. Berufsfachschule für Ernährung und Versorgung Pfarrkirchen</t>
  </si>
  <si>
    <t>Staatl. Berufsfachschule für Ernährung und Versorgung Vilshofen a.d.Donau</t>
  </si>
  <si>
    <t>Staatl. Berufsfachschule f. Kinderpflege Vilshofen a.d.Donau</t>
  </si>
  <si>
    <t>Staatl. Berufsfachschule für Ernährung und Versorgung Mitterfels</t>
  </si>
  <si>
    <t>Staatl. Berufsfachschule für Sozialpflege Straubing</t>
  </si>
  <si>
    <t>Staatl. Berufsfachschule für Ernährung und Versorgung Oberviechtach</t>
  </si>
  <si>
    <t>Staatl. Berufsfachschule für Kinderpflege Neustadt a.d.Waldnaab</t>
  </si>
  <si>
    <t>Staatl. Berufsfachschule für Ernährung und Versorgung Neustadt an der Waldnaab</t>
  </si>
  <si>
    <t>Staatl. Berufsfachschule für Kinderpflege Regensburg</t>
  </si>
  <si>
    <t>Staatl. Berufsfachschule für Ernährung und Versorgung Regensburg</t>
  </si>
  <si>
    <t>Staatl.Berufsfachschule für Ernährung und Versorgung Sulzbach-Rosenberg</t>
  </si>
  <si>
    <t>Staatl. Berufsfachschule f. Kinderpflege Sulzbach-Rosenberg</t>
  </si>
  <si>
    <t>Staatl. Berufsfachschule für Kinderpflege Oberviechtach</t>
  </si>
  <si>
    <t>Staatl. Berufsfachschule für Sozialpflege Oberviechtach</t>
  </si>
  <si>
    <t>Staatl. Berufsfachschule für Sozialpflege Regensburg</t>
  </si>
  <si>
    <t>Staatl. Berufsfachschule für Sozialpflege Sulzbach-Rosenberg</t>
  </si>
  <si>
    <t>Staatl. Berufsfachschule für Assistenten für Hotel- und Tourismusmanagement Wiesau</t>
  </si>
  <si>
    <t>Staatl. Berufsfachschule für Sozialpflege Neustadt a.d.Waldnaab</t>
  </si>
  <si>
    <t>Staatl. Berufsfachschule für Ernährung und Versorgung Kronach</t>
  </si>
  <si>
    <t>Staatl. Berufsfachschule für Ernährung und Versorgung Bayreuth</t>
  </si>
  <si>
    <t>Staatl. Berufsfachschule für Hotel- und Tourismusmanagement in Kronach</t>
  </si>
  <si>
    <t>Staatl. Berufsfachschule für Ernährung und Versorgung Ahornberg</t>
  </si>
  <si>
    <t>Staatl. Berufsfachschule für Ernährung und Versorgung Coburg</t>
  </si>
  <si>
    <t>Staatl. Berufsfachschule für Ernährung und Versorgung Forchheim</t>
  </si>
  <si>
    <t>Staatl. Berufsfachschule für Kinderpflege Ahornberg</t>
  </si>
  <si>
    <t>Staatliche Berufsfachschule für Kinderpflege Forchheim</t>
  </si>
  <si>
    <t>Staatl. Berufsfachschule für Sozialpflege in Bayreuth</t>
  </si>
  <si>
    <t>Staatl. Berufsfachschule für Kinderpflege in Bayreuth</t>
  </si>
  <si>
    <t>Staatl. Berufsfachschule für Ernährung und Versorgung Fürth</t>
  </si>
  <si>
    <t>Staatl. Berufsfachschule für Ernährung und Versorgung Ansbach</t>
  </si>
  <si>
    <t>Staatliche Berufsfachschule für Kinderpflege Ansbach</t>
  </si>
  <si>
    <t>Staatl. Berufsfachschule für Ernährung und Versorgung Höchstadt a.d.Aisch</t>
  </si>
  <si>
    <t>Staatliche Berufsfachschule für Kinderpflege Höchstadt a.d. Aisch</t>
  </si>
  <si>
    <t>Staatl. Berufsfachschule für Ernährung und Versorgung Scheinfeld</t>
  </si>
  <si>
    <t>Staatliche Berufsfachschule für Kinderpflege Scheinfeld</t>
  </si>
  <si>
    <t>Staatliche Berufsfachschule für Kinderpflege Rothenburg o.d.Tauber</t>
  </si>
  <si>
    <t>Staatliche Berufsfachschule für Sozialpflege Ansbach</t>
  </si>
  <si>
    <t>Staatl. Berufsfachschule für Sozialpflege Höchstadt</t>
  </si>
  <si>
    <t>Staatl. Berufsfachschule für Sozialpflege Scheinfeld</t>
  </si>
  <si>
    <t>Staatl. Berufsfachschule für Sozialpflege Münnerstadt</t>
  </si>
  <si>
    <t>Staatl. Berufsfachschule für Sozialpflege in Aschaffenburg</t>
  </si>
  <si>
    <t>Staatliche Berufsfachschule für Kinderpflege Aschaffenburg</t>
  </si>
  <si>
    <t>Staatl. Berufsfachschule für Ernährung und Versorgung Aschaffenburg</t>
  </si>
  <si>
    <t>Staatliche Berufsfachschule für Kinderpflege Münnerstadt</t>
  </si>
  <si>
    <t>Staatl. Berufsfachschule für Ernährung und Versorgung Münnerstadt</t>
  </si>
  <si>
    <t>Staatliche Berufsfachschule für Kinderpflege Ochsenfurt</t>
  </si>
  <si>
    <t>Staatl. Berufsfachschule für Ernährung und Versorgung Ochsenfurt</t>
  </si>
  <si>
    <t>Staatliche Berufsfachschule für Kinderpflege Schweinfurt</t>
  </si>
  <si>
    <t>Staatl. Berufsfachschule für Ernährung und Versorgung Schweinfurt</t>
  </si>
  <si>
    <t>Staatl. Berufsfachschule für Ernährung und Versorgung Haßfurt</t>
  </si>
  <si>
    <t>Staatl. Berufsfachschule für Sozialpflege Schweinfurt</t>
  </si>
  <si>
    <t>Staatl. Berufsfachschule für Ernährung und Versorgung Illertissen</t>
  </si>
  <si>
    <t>Staatl. Berufsfachschule für Sozialpflege Memmingen</t>
  </si>
  <si>
    <t>Staatl. Berufsfachschule für Ernährung und Versorgung Marktoberdorf</t>
  </si>
  <si>
    <t>Berufl. Schulen Wittelsbacher Land Staatl. Berufsfachschule für Kinderpflege Friedberg</t>
  </si>
  <si>
    <t>Staatl. Berufsfachschule für Kinderpflege Höchstädt a.d.Donau</t>
  </si>
  <si>
    <t>Staatl. Berufsfachschule für Assistenten für Hotel- und Tourismusmanagement Bad Wörishofen</t>
  </si>
  <si>
    <t>Staatl. Berufsfachschule für Kinderpflege Kaufbeuren</t>
  </si>
  <si>
    <t>Staatl. Berufsfachschule für Kinderpflege Kempten (Allgäu)</t>
  </si>
  <si>
    <t>Berufliches Schulzentrum Kempten (Allgäu), Zweckverband</t>
  </si>
  <si>
    <t>Staatl. Berufsfachschule für Kinderpflege Memmingen</t>
  </si>
  <si>
    <t>Staatl. Berufsfachschule für Ernährung und Versorgung Krumbach</t>
  </si>
  <si>
    <t>Staatl. Berufsfachschule für Ernährung und Versorgung Höchstädt a.d. Donau</t>
  </si>
  <si>
    <t>Staatl. Berufsfachschule für Ernährung und Versorgung Immenstadt i.Allgäu</t>
  </si>
  <si>
    <t>Staatl. Berufsfachschule für Ernährung und Versorgung Kaufbeuren</t>
  </si>
  <si>
    <t>Staatl. Berufsfachschule für Ernährung und Versorgung Memmingen</t>
  </si>
  <si>
    <t>Staatl. Berufsfachschule für Ernährung und Versorgung Neusäß</t>
  </si>
  <si>
    <t>Staatl. Berufsfachschule für Sozialpflege Kempten (Allgäu)</t>
  </si>
  <si>
    <t>Staatl. Berufsfachschule für Sozialpflege Höchstädt a.d.Donau</t>
  </si>
  <si>
    <t>Berufsfachschule für Logopädie Ingolstadt des Krankenhauszweckverbandes Ingolstadt</t>
  </si>
  <si>
    <t>Berufsfachschule für Krankenpflegehilfe Gabersee am Bezirkskrankenhaus des Bezirks Oberbayern</t>
  </si>
  <si>
    <t>Kommunalunternehmen Kliniken des Bezirks Oberbayern</t>
  </si>
  <si>
    <t>Berufsfachschule für Krankenpflegehilfe des Krankenhauszweckverbandes am Klinikum Ingolstadt</t>
  </si>
  <si>
    <t>Berufsfachschule für Notfallsanitäterinnen und Notfallsanitäter der Landeshauptstadt München</t>
  </si>
  <si>
    <t>Berufsfachschule für Krankenpflegehilfe am Klinikum Landkreis Erding in Erding</t>
  </si>
  <si>
    <t>Kommunalunternehmen Akutkrankenhaus des Landkr. Landsberg am Lech im Klinikum Landsberg am Lech</t>
  </si>
  <si>
    <t>Städtische Berufsfachschule für Ergotherapie München</t>
  </si>
  <si>
    <t>Berufsfachschule für Physiotherapie des Krankenhauszweckverbands Ingolstadt am Klinikum</t>
  </si>
  <si>
    <t>Berufsfachschule für Ergotherapie des Krankenhauszweckverbandes Ingolstadt am Klinikum</t>
  </si>
  <si>
    <t>Berufsfachschule für Krankenpflegehilfe am DONAUISAR Klinikum Deggendorf</t>
  </si>
  <si>
    <t>Berufsfachschule für Physiotherapie am DONAUISAR Klinikum Deggendorf</t>
  </si>
  <si>
    <t>Berufsfachschule für Krankenpflegehilfe am Kreiskrankenhaus Vilsbiburg des Lkr. Landshut</t>
  </si>
  <si>
    <t>Berufsfachschule für Krankenpflegehilfe d. Medizinische Einricht. des Bez. Oberpfalz - KU</t>
  </si>
  <si>
    <t>Medizinische Einrichtungen des Bezirks Oberpfalz - Kommunalunternehmen</t>
  </si>
  <si>
    <t>Kommunalunternehmen Krankenhäuser des Lkr. Amberg-Sulzbach</t>
  </si>
  <si>
    <t>Kommunalunternehmen Gesundheitseinrichtungen des Bezirks Oberfranken – Anstalt des öffentlichen Rechts.</t>
  </si>
  <si>
    <t>Anregiomed, gemeinsames Kommunalunternehmen, Anstalt des öffentl. Rechts des Landkreises Ansbach</t>
  </si>
  <si>
    <t>Klinikum Nürnberg, selbständiges Kommunalunternehmen als Anstalt des öffentlichen Rechts</t>
  </si>
  <si>
    <t>Kommunalunternehmen Kliniken des Landkreises Neustadt a.d.Aisch - Bad Windsheim</t>
  </si>
  <si>
    <t>Berufsfachschule für Krankenpflegehilfe am Klinikum Nürnberg</t>
  </si>
  <si>
    <t>Berufsfachschule f.Altenpflegehilfe Marktheidenfeld des Landkreises Main-Spessart</t>
  </si>
  <si>
    <t>Berufsfachschule für Krankenpflegehilfe Buchloe der Kliniken Ostallgäu-Kaufbeuren (gKU)</t>
  </si>
  <si>
    <t>gKU Wertachkliniken Bobingen und Schwabmünchen, Kommunalunternehmen</t>
  </si>
  <si>
    <t>Berufsfachschule f.Altenpflegehilfe der Hans-Weinberger-Akademie d.Arbeiterwohlfahrt Münch</t>
  </si>
  <si>
    <t>Berufsfachschule für Altenpflegehilfe der Gemeinn. Gesellschaft für soziale Dienste DAA-mbH Miesbach</t>
  </si>
  <si>
    <t>Berufsfachschulen Heimerer GmbH</t>
  </si>
  <si>
    <t>Berufsfachschule f.Altenpflegehilfe des Caritasverbandes d. Erzdiözese München u. Freising</t>
  </si>
  <si>
    <t>Berufsfachschule für Physiotherapie der Heimerer Stiftung, München</t>
  </si>
  <si>
    <t>Berufsfachschule für Krankenpflegehilfe d.Kliniken d.Stadt u.d. Landkreises Rosenheim GmbH, Rosenheim</t>
  </si>
  <si>
    <t>Kliniken der Stadt und des Landkreises Rosenheim GmbH</t>
  </si>
  <si>
    <t>Private Berufsfachschule für Krankenpflegehilfe Dachau der HELIOS Gesellschaft</t>
  </si>
  <si>
    <t>Berufsfachschule für Ergotherapie der Franziskuswerk Schönbrunn gGmbH Markt Indersdorf</t>
  </si>
  <si>
    <t>Hilfe im Alter gGmbH - Landkreis München</t>
  </si>
  <si>
    <t>Berufsfachschule für Altenpflegehilfe d. Gemeinn. Gesellschaft f. soziale Dienste DAA-mbH in München</t>
  </si>
  <si>
    <t>Berufsfachschule f.Altenpflegehilfe der Hans-Weinberger-Akademie der AWO e.V., Eichstätt</t>
  </si>
  <si>
    <t>Berufsfachschule f.Altenpflegehilfe d. Franziskuswerks Schönbrunn in Markt Indersdorf</t>
  </si>
  <si>
    <t>Berufsfachschule f.Altenpflegehilfe der Hans-Weinberger-Akademie der Arbeiterwohlfahrt Mar</t>
  </si>
  <si>
    <t>Stiftung St. Johannes in Neuburg</t>
  </si>
  <si>
    <t>Berufsfachschule für Ergotherapie Neuötting d. Berufl. Fortbildungszentren der Bayer. Wirtschaft</t>
  </si>
  <si>
    <t>Berufsfachschule für Physiotherapie der Döpfer Schulen München GmbH</t>
  </si>
  <si>
    <t>Priv. Berufsfachschule für Physiotherapie Traunstein Chiemsee-Schule-Zimmermann GmbH</t>
  </si>
  <si>
    <t>Berufsfachschule für Logopädie der Döpfer Schulen München GmbH</t>
  </si>
  <si>
    <t>Berufsfachschule für Physiotherapie d. Kliniken d. Stadt u.d. Lkr. Rosenheim GmbH Wasserburg am Inn</t>
  </si>
  <si>
    <t>Berufsfachschule für Logopädie der Medizinische Akademie IB MEDAU GmbH, München</t>
  </si>
  <si>
    <t>Berufsfachschule für Ergotherapie der Heimerer Stiftung, München</t>
  </si>
  <si>
    <t>Berufsfachschule für Ergotherapie der Döpfer Schulen München GmbH</t>
  </si>
  <si>
    <t>Berufsfachschule für Notfallsanitäter der MKT-Institut für Notfallmedizin in München</t>
  </si>
  <si>
    <t>MKT-Institut für Notfallmedizin und Katastrophenschutzausbildung in Bayern gGmbH</t>
  </si>
  <si>
    <t>Berufsfachschule für Notfallsanitäter des Bayer. Roten Kreuzes in Burghausen</t>
  </si>
  <si>
    <t>Bayerisches Rotes Kreuz Kreisverband Altötting</t>
  </si>
  <si>
    <t>Berufsfachschule f. Notfallsanitäter d. Lehrinstitut f. präklin. Rettungsmedizin München</t>
  </si>
  <si>
    <t>Berufsfachschule f. Altenpflegehilfe Pfaffenhofen d. Gemeinn.Gesellschaft f. soziale Dienste-DAA-mbH</t>
  </si>
  <si>
    <t>Berufsfachschule für Krankenpflegehilfe der Kliniken Südostbayern AG in Traunstein</t>
  </si>
  <si>
    <t>Kongregation der Barmh.Schwestern vom Hl.Vinzenz von Paul, München</t>
  </si>
  <si>
    <t>Starnberger Kliniken GmbH</t>
  </si>
  <si>
    <t>Priv. Berufsfachschule für Massage München der Dr. Lenhart Massage GmbH</t>
  </si>
  <si>
    <t>Berufsfachschule f.pharm.-techn. Assistenten des Ver.zur Unterh. d. pharm.-techn. Lehranst. München</t>
  </si>
  <si>
    <t>Verein zur Unterhaltung der pharm.-techn. Lehranstalten in Bayern e.V., München</t>
  </si>
  <si>
    <t>Berufsfachschule für Orthoptik d. Vereins z. Förd. d.Aus- u. Fortbild. i.d. Orthoptik e.V. in München</t>
  </si>
  <si>
    <t>Verein zur Förderung der Aus- und Fortbildung in der Orthoptik e.V. in München</t>
  </si>
  <si>
    <t>Berufsfachschule für Ergotherapie Rosenheim der Berufl.Fortbildungszentr. d.Bayer.Wirtschaft (bfz)</t>
  </si>
  <si>
    <t>Private Berufsfachschule für Massage Inntal e.V. Rosenheim</t>
  </si>
  <si>
    <t>Private Massage-Schule Inntal, Berufsfachschule für Massage e.V.</t>
  </si>
  <si>
    <t>Priv. Berufsfachschule für Altenpflegehilfe des Kuratorium Wohnen im Alter Pfarrkirchen</t>
  </si>
  <si>
    <t>Kliniken Am Goldenen Steig gGmbH</t>
  </si>
  <si>
    <t>Priv. Berufsakademie für Aus- und Weiterbildung Passau gGmbH</t>
  </si>
  <si>
    <t>Berufsfachschule f.Altenpflegehilfe d.Priv. Berufsakad.f. Aus- und Weiterbildung Passau gGmbH</t>
  </si>
  <si>
    <t>Berufsfachschule für Altenpflegehilfe d. Altenpflegeakademie Bayerischer Wald Grafenau</t>
  </si>
  <si>
    <t>Priv. Berufsfachschule für Altenpflegehilfe der Volkshochschule Landshut e.V.</t>
  </si>
  <si>
    <t>BRK - Bezirksverband Niederbayern/Oberpfalz</t>
  </si>
  <si>
    <t>Priv. Berufsfachschule für Altenpflegehilfe des Kuratorium Wohnen im Alter Bad Griesbach im Rottal</t>
  </si>
  <si>
    <t>Priv.Berufsfachschule für Altenpflegehilfe des Caritasverb. f.d. Diöz.Regensburg e.V. in Landshut</t>
  </si>
  <si>
    <t>Priv. Berufsfachschule für Ergotherapie der ZB-Privatschule gGmbH in Vilshofen</t>
  </si>
  <si>
    <t>Berufsfachschule f.Altenpflegehilfe des Franziskanerinnenklosters St. Josef in Aiterhofen</t>
  </si>
  <si>
    <t>Priv. Berufsfachschule für Physiotherapie der VPT Berufsfachschule GmbH in Bad Birnbach</t>
  </si>
  <si>
    <t>Berufsfachschule f. Masseure u. medizin. Bademeister d. Johannesbad Akademie in Bad Füssing</t>
  </si>
  <si>
    <t>Berufsfachschule für pharm.-techn. Assistenten in Passau - staatl. anerkannt</t>
  </si>
  <si>
    <t>Institut für Aus-, Fort- und Weiterbildung im Gesundheitswesen e.V.</t>
  </si>
  <si>
    <t>Priv. Berufsfachschule für Massage der VPT Berufsfachschule GmbH in Bad Birnbach</t>
  </si>
  <si>
    <t>Berufsfachschule für Physiotherapie der PhysioFRG gGmbH in Freyung</t>
  </si>
  <si>
    <t>Priv.Berufsfachschule f.Krankenpflegehilfe Mainb. d.Instit.f.Aus-,Fort-u.Weiterbild.im Gesundheitsw.</t>
  </si>
  <si>
    <t>Berufsfachschule f. Physiotherapie d.Bildungszentr.f.Gesundheitsberufe Bad Gögging</t>
  </si>
  <si>
    <t>Bildungszentrum für Gesundheitsberufe Bad Gögging gGmbH</t>
  </si>
  <si>
    <t>Berufsfachschule für Physiotherapie der Akademie für Gesundheitsberufe gGmbH in Rotthalmünster</t>
  </si>
  <si>
    <t>Priv. Berufsfachschule für Ergotherapie der Döpfer-Schulen GmbH Schwandorf</t>
  </si>
  <si>
    <t>Priv. Berufsfachschule für Notfallsanitäter der Malteser Hilfsdienst gGmbH in Regensstauf</t>
  </si>
  <si>
    <t>Malteser Hilfsdienst gGmbH Regenstauf</t>
  </si>
  <si>
    <t>Priv. Berufsfachschule für Massage der Döpfer-Schulen Regensburg gemeinn. GmbH in Regensb</t>
  </si>
  <si>
    <t>Priv. Berufsfachschule für Altenpflegehilfe der Volkshochschule im Lkr. Cham e.V.,Bad Kötzting</t>
  </si>
  <si>
    <t>Private Berufsfachschule für Physiotherapie des Bayer. Roten Kreuzes Regensburg</t>
  </si>
  <si>
    <t>ISE Fachschule für Altenpflege und Allgemeinbildung gGmbH</t>
  </si>
  <si>
    <t>Priv. Berufsfachschule f. Physiotherapie d. Döpfer-Schulen in Regensburg</t>
  </si>
  <si>
    <t>Priv. Berufsfachschule für Altenpflegehilfe des Bayer. Roten Kreuzes in Neustadt a.d.Waldnaab</t>
  </si>
  <si>
    <t>Priv. Berufsfachschule für Altenpflegehilfe Döpfer Schwandorf</t>
  </si>
  <si>
    <t>Priv. Berufsfachschule für Altenpflegehilfe d.Peter Hiebl GmbH Schwandorf</t>
  </si>
  <si>
    <t>Priv. Berufsfachschule für Krankenpflegehilfe der Kliniken Nordoberpfalz AG Neustadt a.d.Waldnaab</t>
  </si>
  <si>
    <t>Berufsfortbildungswerk,Gemeinn.Bildungseinrichtung des DGB GmbH Bezirksgeschäftsstelle Bayern</t>
  </si>
  <si>
    <t>Priv. Berufsfachschule für Physiotherapie Cham der Volkshochschule im Lkr. Cham e.V.</t>
  </si>
  <si>
    <t>Priv. Berufsfachschule für Krankenpflegehilfe der Barmherzige Brüder gGmbH Regensburg</t>
  </si>
  <si>
    <t>Barmherzige Brüder gemeinnützige Krankenhaus GmbH</t>
  </si>
  <si>
    <t>Priv.Berufsfachschule f.Altenpflegehilfe d.Berufl. Fortbildungszentren der Bayer. Wirtschaft Neumarkt</t>
  </si>
  <si>
    <t>Priv.Berufsfachschule f.Altenpflegehilfe d.Caritas verb.f.d.Diözese Regensb. e.V., Sulzbach-Rosenberg</t>
  </si>
  <si>
    <t>Priv. Berufsfachschule für Altenpflegehilfe des DGB GmbH Regensburg</t>
  </si>
  <si>
    <t>Priv. Berufsfachschule für Physiotherapie der Döpfer-Schulen GmbH Schwandorf</t>
  </si>
  <si>
    <t>Berufsfachschule f. Diätassistenten Bayreuth d. gemeinn. Ges. für soziale Dienste - DAA - mbH</t>
  </si>
  <si>
    <t>Bayerisches Rotes Kreuz – Kreisverband Kulmbach</t>
  </si>
  <si>
    <t>Berufsfachschule f.Altenpflegehilfe Bayreuth d.Berufl.Fortbildungszentren d.Bayer.Wirtschaft</t>
  </si>
  <si>
    <t>Berufsfachschule für Altenpflegehilfe Coburg der Gemeinn. Gesellsch. f. soziale Dienste - DAA - mbH</t>
  </si>
  <si>
    <t>Berufsfachschule f.Altenpflegehilfe Marktredw. der Berufl. Fortbildungszentren der Bayer. Wirtschaft</t>
  </si>
  <si>
    <t>Private Berufsfachschule für Ergotherapie Bayreuth d.Gemeinn.Gesellsch.f. soziale Dienste - DAA - mbH</t>
  </si>
  <si>
    <t>Medau-Schule, Staatl. anerk. Berufsfachschule für Gymnastik und Physiotherapie Schloß Hohenfels</t>
  </si>
  <si>
    <t>Schwesternschaft Nürnberg vom BRK e.V.</t>
  </si>
  <si>
    <t>Kliniken HochFranken, Anstalt des öff. Rechts d. Lkr. Hof</t>
  </si>
  <si>
    <t>Berufsfachschule für Altenpflegehilfe Forchheim d. Berufl. Fortbildungszentren der Bayer. Wirtschaft</t>
  </si>
  <si>
    <t>Bamberger Bildungszentrum für Altenpflege gemeinnützige GmbH</t>
  </si>
  <si>
    <t>Berufsfachschule für Logopädie der Medau-Schulen priv. gemeinnützige Gesellschaft mbH Coburg</t>
  </si>
  <si>
    <t>Berufsfachschule für pharm.-techn. Assistenten Bamberg</t>
  </si>
  <si>
    <t>Berufsfachschule f. Krankenpflegehilfe Erl.d. Malteser Waldkrankenhaus Erl.gGmbH</t>
  </si>
  <si>
    <t>Berufsfachschule für Physiotherapie Nürnberg der Medizinischen Akademie IB Medau GmbH</t>
  </si>
  <si>
    <t>Berufsfachschule f.Notfallsanitäter Lauf a.d. Pegnitz der ASB-Schulen Bayern gemeinnützige GmbH</t>
  </si>
  <si>
    <t>Berufsfachschule für Massage der Kybalion gemeinnützige GmbH Bad Windsheim</t>
  </si>
  <si>
    <t>Berufsfachschule f. Logopädie Fürth d.Berufl. Fortbildungszentren d. Bay. Wirtschaft (bfz) gGmbH</t>
  </si>
  <si>
    <t>Berufsfachschule f.Notfallsanitäter Nürnberg des BRK Kreisverbandes Nürnberg-Stadt</t>
  </si>
  <si>
    <t>Berufsfachschule f.Notfallsanitäter Stein der Arbeitsgemeinschaft Notfallmedizin Fürth e.V.</t>
  </si>
  <si>
    <t>Berufsfachschule f. Altenpflegehilfe Nürnberg d. Die Rummelsberger Dienste f. Menschen gGmbH</t>
  </si>
  <si>
    <t>Berufsfachschule für Physiotherapie Erlangen des Schulvereins für Physiotherapie Erlangen e.V.</t>
  </si>
  <si>
    <t>Priv. Berufsfachschule für Ergotherapie Nürnberg der Gemeinn. Gesellsch. für soz. Dienste - DAA-mbH</t>
  </si>
  <si>
    <t>Priv. Berufsfachschule für Ergotherapie Erlangen der Berufl. Fortbildungszentr.d. Bayer. Wirtschaft</t>
  </si>
  <si>
    <t>Priv. Berufsfachschule für pharm.-techn. Assist. Nürnberg d. Ver.z. Unterh.d.pharm.-techn.Lehranst.</t>
  </si>
  <si>
    <t>Berufsfachschule für Orthoptik Erlangen d. Vereins z. Aus- u.Weiterbildung i.d. Orth. Nordbayern e.V.</t>
  </si>
  <si>
    <t>Verein zur Aus- und Weiterbildung in der Orthoptik Nordbayern e.V.</t>
  </si>
  <si>
    <t>Schwesternschaft Nürnberg vom Bayerischen Roten Kreuz e.V.</t>
  </si>
  <si>
    <t>Martha-Maria Krankenhaus gemeinnützige GmbH</t>
  </si>
  <si>
    <t>Berufsfachschule für Krankenpflegehilfe Rummelsb. am Krankenhaus Rummelsberg gGmbH</t>
  </si>
  <si>
    <t>Berufsfachschule für Krankenpflegehilfe am Krankenhaus Rummelsberg gGmbH</t>
  </si>
  <si>
    <t>Priv.Berufsfachschule f.Altenpflegehilfe Weißenb. der Die Rummelsberger Dienste für Menschen gGmbH</t>
  </si>
  <si>
    <t>Philanthropos Berufsfachschule für Physiotherapie d.Vereins f.physiotherap. Ausbildungen in Erlangen</t>
  </si>
  <si>
    <t>Verein für physiotherapeutische Ausbildungen Erlangen e.V.</t>
  </si>
  <si>
    <t>Berufsfachschule für Altenpflegehilfe der Gemeinn.Gesellsch.f.soz. Dienste-DAA-mbH Nürnberg</t>
  </si>
  <si>
    <t>Berufsfachschule für Physiotherapie der Kybalion gemeinnützige GmbH Bad Windsheim</t>
  </si>
  <si>
    <t>Berufsfachschule f.Altenpflegehilfe Fürth d. Hans-Weinberger-Akademie d. Arbeiterwohlfahrt e.V.</t>
  </si>
  <si>
    <t>Priv. Berufsfachschule für Physiotherapie Nürnberg der Döpfer Schulen Nürnberg GmbH</t>
  </si>
  <si>
    <t>Berufsfachschule für Podologie Schwab. d. Dt.Erwachsenen-Bildungswerk gemeinn.GmbH</t>
  </si>
  <si>
    <t>Priv. Berufsfachschule für Ergotherapie Nürnberg der Döpfer Schulen Nürnberg GmbH</t>
  </si>
  <si>
    <t>Berufsfachschule f. Altenpflegehilfe Würzburg d. Berufl. Fortbildungszentren d.Bay.Wirtschaft (bfz)</t>
  </si>
  <si>
    <t>Schwesternschaft München vom BRK e.V.</t>
  </si>
  <si>
    <t>Priv. Berufsfachsch. f. pharm.-techn.Ass. Würzburg d. Ver. z. Unterhaltung d. pharm.-techn. Lehranst.</t>
  </si>
  <si>
    <t>Berufsfachschule für Logopädie der Caritas-Schulen gGmbH in Würzburg</t>
  </si>
  <si>
    <t>Priv. Berufsfachschule für Ergotherapie d. Gesell- schaft f. berufsbez. Aus- und Weiterbildung Rimpar</t>
  </si>
  <si>
    <t>Gesellschaft für berufsbez. Aus- und Weiterbildung gGmbH (GFAW)</t>
  </si>
  <si>
    <t>Priv.Berufsfachschule f.Altenpflegehilfe d.Berufl. Fortbildungszentren d.Bayer.Wirtsch. Bad Kissingen</t>
  </si>
  <si>
    <t>Berufsfachschule f.Altenpflegehilfe Hofheim der Caritas-Schulen gGmbH</t>
  </si>
  <si>
    <t>Berufsfachschule f.Altenpflegehilfe in Erlenbach a.Main des BRK- Bezirksverbandes Unterfranken</t>
  </si>
  <si>
    <t>Berufsfachschule für Physiotherapie Schweinfurt d. Hans-Weinberger-Akademie d. Arbeiterwohlfahrt e.V.</t>
  </si>
  <si>
    <t>Berufsfachschule f.Altenpflegehilfe Aschaffenburg der Hans-Weinberger-Akademie der Arbeiterwohlfahrt</t>
  </si>
  <si>
    <t>Berufsfachschule für Notfallsanitäter, Schwabmünchen, des Bayer. Roten Kreuzes</t>
  </si>
  <si>
    <t>Universitätsklinikum Augsburg, rechtsfähige Anstalt des öffentlichen Rechts</t>
  </si>
  <si>
    <t>Berufsfachschule f. Ergotherapie Augsburg d.Berufl. Fortbildungszentren d.Bay. Wirtschaft</t>
  </si>
  <si>
    <t>Berufsfachschule für Krankenpflegehilfe beim Universitätsklinikum Augsburg</t>
  </si>
  <si>
    <t>Priv. Berufsfachschule für Altenpflegehilfe Mering des Berufsbildungszentrums Augsburg</t>
  </si>
  <si>
    <t>Berufsfachschule f.Altenpflegehilfe der Gemeinn. Gesellsch. f. soziale Dienste -DAA- mbH in Kempten</t>
  </si>
  <si>
    <t>Liselotte-Nold-Schule,Berufsfachsch.f.Ergotherapie Nördlingen, d. Evang.-Luth. Kirchengem. Nördlingen</t>
  </si>
  <si>
    <t>Berufsfachschule für Physiotherapie Kempten (Allgäu)</t>
  </si>
  <si>
    <t>Seb.-Kneipp-Berufsfachschule für Physiotherapie des Kneipp-Bundes e.V. Bad Wörishofen</t>
  </si>
  <si>
    <t>Sebastian-Kneipp-Berufsfachschule für Massage des Kneipp-Bundes e.V. Bad Wörishofen</t>
  </si>
  <si>
    <t>Berufsfachschule f. pharmaz.-techn. Ass. Augsburg d.Ver.z.Unterh.d.pharm.-techn.Lehranst.in Bay.e.V.</t>
  </si>
  <si>
    <t>Berufsfachschule für Krankenpflegehilfe Aichach d. Berufsbildungszentrums Augsburg</t>
  </si>
  <si>
    <t>Berufsfachschule für Physiotherapie beim Universitätsklinikum Augsburg</t>
  </si>
  <si>
    <t>Berufsfachschule f.Altenpflegehilfe Immenstadt i.A d. Berufl.Fortbildungszentr.d. Bay. Wirtsch. (bfz)</t>
  </si>
  <si>
    <t>Berufsfachschule für Altenpflegehilfe der Gemeinn. Gesellsch. f. soz. Dienste -DAA- mbH in Kaufbeuren</t>
  </si>
  <si>
    <t>Berufsfachschule für Physiotherapie Augsburg d. Berufl. Fortbildungszentren d. Bayer. Wirtschaft</t>
  </si>
  <si>
    <t>Berufsfachschule für Altenpflegehilfe Augsburg d. Caritasverbandes für die Diözese Augsburg e.V.</t>
  </si>
  <si>
    <t>Berufsfachschule f.Altenpflegehilfe Memmingen der Berufl. Fortbildungszentren der Bayer. Wirtschaft</t>
  </si>
  <si>
    <t>Berufsfachschule f.Altenpflegehilfe der Berufsfachschulen Heimerer GmbH Augsburg</t>
  </si>
  <si>
    <t>Priv.Berufsfachschule für Altenpflegehilfe Nördlingen der Evang.-Luth. Kirchengemeinde</t>
  </si>
  <si>
    <t>Berufsfachschule f.Altenpflegehilfe der Rummelsberger Dienste für Menschen gGmbH, Penzberg</t>
  </si>
  <si>
    <t>Rummelsberger Anstalten (Dienste) der Inneren Mission e.V.</t>
  </si>
  <si>
    <t>Berufsfachschule für Podologie d.Berufsförderungswerk München gGmbH Kirchseeon</t>
  </si>
  <si>
    <t>Berufsfachschule für Krankenpflegehilfe der Asklepios Krankenpflegeschulen Bad Tölz</t>
  </si>
  <si>
    <t>Berufsfachschule für Notfallsanitäter des Bayer. Roten Kreuzes - Kreisverband Bayreuth</t>
  </si>
  <si>
    <t>Berufsfachschule für Ergotherapie der Medau-Schule, priv.gemeinn.Gesellsch.mbH Coburg</t>
  </si>
  <si>
    <t>Berufsfachschule für Logopädie Nürnberg der Medizinischen Akademie IB Medau GmbH</t>
  </si>
  <si>
    <t>Berufsfachschule für Physiotherapie Nürnberg der Ludwig Fresenius Schulen gem. GmbH</t>
  </si>
  <si>
    <t>Priv. Berufsfachschule für Massage Nürnberg der Döpfer Schulen Nürnberg GmbH</t>
  </si>
  <si>
    <t>Berufsfachschule für Notfallsanitäter Würzburg des Bayer. Roten Kreuzes Bezirksverband Unterfranken</t>
  </si>
  <si>
    <t>Staatliche Berufsfachschule für Krankenpflegehilfe am Klinikum der Universität München</t>
  </si>
  <si>
    <t>Staatl. Berufsfachschule für Massage am Klinikum der Universität München</t>
  </si>
  <si>
    <t>Staatl. Berufsfachschule für Physiotherapie am Klinikum der Universität München</t>
  </si>
  <si>
    <t>Staatl. Berufsfachschule für Logopädie am Klinikum der Universität München</t>
  </si>
  <si>
    <t>Staatl. Berufsfachschule für Logopädie am Klinikum der Universität Regensburg</t>
  </si>
  <si>
    <t>Staatl. Berufsfachschule für Massage am Klinikum der Universität Würzburg</t>
  </si>
  <si>
    <t>Staatl. Berufsfachschule für Diätassistenten am Klinikum der Universität Würzburg</t>
  </si>
  <si>
    <t>Staatl. Berufsfachschule für Diätassistenten in Schwabmünchen</t>
  </si>
  <si>
    <t>Fremdspracheninstitut der Landeshauptstadt München Städt. Berufsfachschule für Fremdsprachenberufe</t>
  </si>
  <si>
    <t>Priv. Berufsfachschule für Fremdsprachenberufe des Vereins Priv.Oberlandschulen Weilh. e.V., Weilheim</t>
  </si>
  <si>
    <t>Berufsfachschule für Fremdsprachenberufe der Private Berufsfachschule IFB GmbH Rosenheim</t>
  </si>
  <si>
    <t>Gemeinn. Schulverein inlingua Berufsfachschule für Fremdsprachenberufe e.V., Ingolstadt</t>
  </si>
  <si>
    <t>EURO Fremdsprachenschule Ingolstadt, Berufsfachsch.f.Fremdsprachenberufe</t>
  </si>
  <si>
    <t>Sprachen- und Dolmetscher-Institut München Priv. Berufsfachschule für Fremdsprachenberufe</t>
  </si>
  <si>
    <t>Inlingua-Sprachschule München Priv. Berufsfachschule für Fremdsprachenberufe</t>
  </si>
  <si>
    <t>Inlingua Berufsfachschule für Fremdsprachenberufe München e.V.</t>
  </si>
  <si>
    <t>Staatl. anerk. Berufsfachschule für Fremdsprachenberufe Passau</t>
  </si>
  <si>
    <t>Private Berufsfachschule für Fremdsprachenberufe der Volkshochschule Landshut e.V.</t>
  </si>
  <si>
    <t>Trägervereinigung des Instituts f. Fremdsprachen u. Auslandskunde b.d. Friedrich-Alexander-Universi</t>
  </si>
  <si>
    <t>St.anerk.Berufsfachschule f.Fremdsprachenber.Nbg. d.gemeinn.Schulver.Nürnb.Fremdsprachenschule e.V.</t>
  </si>
  <si>
    <t>Euro-Sprachenschule Aschaffenburg Priv. Berufsfachschule für Fremdsprachenberufe</t>
  </si>
  <si>
    <t>Würzburger Dolmetscherschule Priv. Berufsfachschule für Fremdsprachenberufe</t>
  </si>
  <si>
    <t>inlingua-Sprachschule - Staatl.anerk. Berufsfachschule für Fremdsprachenberufe Augsburg</t>
  </si>
  <si>
    <t>Inlingua Berufsfachschule für Fremdsprachenberufe Augsburg - Gemeinütziger Schulverein e.V.</t>
  </si>
  <si>
    <t>Staatl. Berufsfachschule für Fremdsprachenberufe Weiden</t>
  </si>
  <si>
    <t>Berufsfachschule für Musik des Landkreises Deggendorf in Plattling</t>
  </si>
  <si>
    <t>Berufsfachschule für Musik des Bezirks Oberpfalz in Sulzbach-Rosenberg</t>
  </si>
  <si>
    <t>Berufsfachschule für Musik und Sing- und Musikschulwerk Oberfranken, Zweckverband</t>
  </si>
  <si>
    <t>Berufsfachschule für Musik des Bezirks Mittelfranken in Dinkelsbühl</t>
  </si>
  <si>
    <t>Berufsfachschule für Musik Bad Königshofen i.Grabfeld</t>
  </si>
  <si>
    <t>Berufsfachschule für Musik - Fachr. Rock/Pop/Jazz des Vereins Neue Jazzschool München e.V., München</t>
  </si>
  <si>
    <t>Music College Regensburg gemeinnützige GmbH Priv. Berufsfachschule für Musik Jazz - Rock - Pop</t>
  </si>
  <si>
    <t>Berufsfachschule für Musik der Musication gemeinnützige Schulbetriebs-GmbH Nürnberg</t>
  </si>
  <si>
    <t>Berufsfachschule für Musik Krumbach gemeinnütziger Schulträger GmbH</t>
  </si>
  <si>
    <t>Komm. Berufsfachschule für biol.-techn. Assist. des Berufsschulverbandes Straubing-Bogen in Straub</t>
  </si>
  <si>
    <t>Städt. Berufsfachschule für bekleidungstechnische Assistenten Nürnberg</t>
  </si>
  <si>
    <t>Berufsfachschule für technische Assistenten für Informatik der Stadt Nürnberg</t>
  </si>
  <si>
    <t>BIT-Bildungsakademie Inn-Salzach Technologiezentrum Gendorf GmbH</t>
  </si>
  <si>
    <t>Chemieschule Dr. Erwin Elhardt, Berufsfachschule f chem.-techn.u.umweltschutztechn.Ass., München</t>
  </si>
  <si>
    <t>Staatl. Berufsfachschule für techn. Assistenten für Informatik - Landshut</t>
  </si>
  <si>
    <t>berufliche Schulen Landshut (Stadt und Landkreis), Zweckverband</t>
  </si>
  <si>
    <t>Staatl. Berufsfachschule für technische Assistenten für Informatik Lichtenfels</t>
  </si>
  <si>
    <t>Staatl. Berufsfachschule für bekleidungstechn. Assistenten Naila</t>
  </si>
  <si>
    <t>Staatl. Berufsfachschule für techn. Assistenten für Informatik Bamberg</t>
  </si>
  <si>
    <t>Staatl. Berufsfachschule für techn. Assistenten für Informatik Hof</t>
  </si>
  <si>
    <t>Zweckverband Berufsschule und Bildung in Stadt und Landkreis Hof</t>
  </si>
  <si>
    <t>Staatl. Berufsfachschule für technische Assistenten für Informatik Roth</t>
  </si>
  <si>
    <t>Staatl. Berufsfachschule für techn. Assistenten für Informatik Ansbach</t>
  </si>
  <si>
    <t>Staatl. Berufsfachschule für techn. Assistenten für Informatik Haßfurt</t>
  </si>
  <si>
    <t>Staatl. Berufsfachschule für techn. Assistenten für Informatik Lauingen</t>
  </si>
  <si>
    <t>Städtische Anita-Augspurg-Berufsoberschule für Sozialwesen und Gesundheit München</t>
  </si>
  <si>
    <t>Städtische Berufsoberschule Regensburg Ausbildungsrichtung Wirtschaft</t>
  </si>
  <si>
    <t>Berufsoberschule Bad Wörishofen des Zweckverbandes Beruflicher Schulen Bad Wörishofen</t>
  </si>
  <si>
    <t>Staatliche Berufsoberschule Triesdorf in Weidenbach</t>
  </si>
  <si>
    <t>Aschaffenburg - Fachoberschule / Berufsoberschule -, Zweckverband</t>
  </si>
  <si>
    <t>Hans-Leipelt-Schule Staatliche Berufsoberschule Donauwörth</t>
  </si>
  <si>
    <t>Regiomontanus-Schule Staatliche Berufsoberschule Coburg</t>
  </si>
  <si>
    <t>Aloys-Fischer-Schule Staatliche Berufsoberschule Deggendorf</t>
  </si>
  <si>
    <t>Staatliche Fachoberschule und Berufsoberschule Fürth, Zweckverband</t>
  </si>
  <si>
    <t>Maximilian-Kolbe-Schule Staatliche Berufsoberschule Neumarkt i.d.OPf.</t>
  </si>
  <si>
    <t>Friedrich-Fischer-Schule Staatl.Berufsoberschule Schweinfurt</t>
  </si>
  <si>
    <t>Fachoberschule / Berufsoberschule Schweinfurt, Zweckverband</t>
  </si>
  <si>
    <t>Adalbert-Raps-Schule Staatliche Berufsoberschule Kulmbach</t>
  </si>
  <si>
    <t>Städt. Berufsschule für den Einzelhandel München Nord</t>
  </si>
  <si>
    <t>Städt. Berufsschule für Industrieelektronik München</t>
  </si>
  <si>
    <t>Städt. Berufsschule für Holztechnik und Innenausbau München</t>
  </si>
  <si>
    <t>Städt. Berufsschule für das Bau- und Kunsthandwerk München</t>
  </si>
  <si>
    <t>Städt. Berufsschule für Buchbindetechnik und Fotografie München</t>
  </si>
  <si>
    <t>Städt. Berufsschule für elektrische Anlagen- und Gebäudetechnik München</t>
  </si>
  <si>
    <t>Städt. Berufsschule für Gartenbau, Floristik und Vermessungstechnik München</t>
  </si>
  <si>
    <t>Städt. Berufsschule zur Berufsvorbereitung am Bogenhauser Kirchplatz München</t>
  </si>
  <si>
    <t>Städt. Berufsschule f. Spedition und Touristik München</t>
  </si>
  <si>
    <t>Städt. Berufsschule für Finanz-, Immobilien- und Automobilwirtschaft München</t>
  </si>
  <si>
    <t>Städt. Berufsschule für den Einzelhandel München Mitte</t>
  </si>
  <si>
    <t>Städt. Berufsschule für Versicherungs- und Personalwesen München</t>
  </si>
  <si>
    <t>Städt. Berufsschule für Kraftfahrzeugtechnik München</t>
  </si>
  <si>
    <t>Städt. Berufsschule für Fahrzeugtechnik, Eisenbahn und Fahrbetrieb München</t>
  </si>
  <si>
    <t>Städt. Berufsschule für das Bäcker- und Konditorenhandwerk München</t>
  </si>
  <si>
    <t>Städt. Berufsschule f. das Hotel-, Gaststätten- und Braugewerbe München</t>
  </si>
  <si>
    <t>Städt. Berufsschule für das Metzgerhandwerk München</t>
  </si>
  <si>
    <t>Städt. Berufsschule für Informationstechnik München</t>
  </si>
  <si>
    <t>Städt. Berufsschule für Farbe und Gestaltung München</t>
  </si>
  <si>
    <t>Städt. Berufsschule für Rechts- und Verwaltungsberufe München</t>
  </si>
  <si>
    <t>Städt. Berufsschule für Zahntechnik, Chemie-, Biologie- und Drogerieberufe München</t>
  </si>
  <si>
    <t>Städt. Berufsschule für zahnmedizinische Fachangestellte München</t>
  </si>
  <si>
    <t>Städt. Berufsschule f.Fachkräfte in Arzt- u. Tierarztpraxen und pharmazeut.-kfm.Angest. München</t>
  </si>
  <si>
    <t>Städt. Berufsschule I für Metall- und Elektrotechnik Regensburg</t>
  </si>
  <si>
    <t>Städt. Berufsschule II f.Ernährungs-, Bau-, Holz-, Farb- u. gestalt.Berufe u.z.Berufsvorber.Regensb.</t>
  </si>
  <si>
    <t>Städt. Berufsschule III für kaufmännische- und Gesundheitsberufe Regensburg</t>
  </si>
  <si>
    <t>Städt. Berufsschule 8 Nürnberg für Gesundheits- und naturwissenschaftliche Berufe</t>
  </si>
  <si>
    <t>Städt. Berufsschule 1 Nürnberg (Elektro- u. Bau-Metallberufe)</t>
  </si>
  <si>
    <t>Städt. Berufsschule 2 Nürnberg (Metall-, Kfz- u. Verkehrsberufe)</t>
  </si>
  <si>
    <t>Städt. Berufsschule 3 Nürnberg für Naturwissenschaft, Nahrung, Gastronomie</t>
  </si>
  <si>
    <t>Städt. Berufsschule 5 Nürnberg (Körperpflege, Textil/Bekleidung, Floristen, JoA, Berufsvorb.)</t>
  </si>
  <si>
    <t>Städt. Berufsschule 6 Nürnberg (Kaufm. Berufe, Gewerbl. Berufe)</t>
  </si>
  <si>
    <t>Städt. Berufsschule 9 Nürnberg (Kaufm. Berufe: verwaltungsorient. und bürowirtsch. Berufe)</t>
  </si>
  <si>
    <t>Städt. Berufsschule 11 Nürnberg für Bau-, Maler- und Holzberufe</t>
  </si>
  <si>
    <t>Franz-Oberthür-Schule Würzburg Städt. Berufsschule I</t>
  </si>
  <si>
    <t>Klara-Oppenheimer-Schule, Städt. BBZ, Städt. kaufm. Berufsschule Würzburg</t>
  </si>
  <si>
    <t>Städt. BBZ für kaufm., hausw. u.soz. Ber. Würzburg Städt. Berufsschule für Hauswirtschaft Würzburg</t>
  </si>
  <si>
    <t>Josef-Greising-Schule Städt. gewerbl. Berufsschule II Würzburg</t>
  </si>
  <si>
    <t>Staatl. Berufsschule Berchtesgadener Land Freilassing</t>
  </si>
  <si>
    <t>Leo-von-Klenze-Schule Staatl. Berufsschule II Ingolstadt</t>
  </si>
  <si>
    <t>Karl-Peter-Obermaier-Schule Passau Staatl. Berufsschule I</t>
  </si>
  <si>
    <t>Hermann-Höcherl-Schule Staatl. Berufsschule Regensburg</t>
  </si>
  <si>
    <t>Freiherr-von-Rast-Schule Staatl. Berufsschule I Coburg</t>
  </si>
  <si>
    <t>Johann-Vießmann-Schule Staatl. Berufsschule Hof - Stadt und Land</t>
  </si>
  <si>
    <t>Martin-Segitz-Schule Staatl. Berufsschule III Fürth</t>
  </si>
  <si>
    <t>Staatl. Berufsschule Herzogenaurach-Höchst. a.d. Aisch</t>
  </si>
  <si>
    <t>Staatl. Berufsschule Nürnberger Land, Lauf a.d.Pegnitz</t>
  </si>
  <si>
    <t>Staatl. Berufsschule Rothenburg o.d.Tauber - Dinkelsbühl</t>
  </si>
  <si>
    <t>Jakob-Preh-Schule Staatl. Berufsschule Bad Neustadt a.d.Saale</t>
  </si>
  <si>
    <t>Dr.-Georg-Schäfer-Schule Schweinfurt Staatl. Berufsschule I</t>
  </si>
  <si>
    <t>Ludwig-Erhard-Schule Staatl. Berufsschule II Schweinfurt</t>
  </si>
  <si>
    <t>Ludwig-Bölkow-Schule Staatliche Berufsschule Donauwörth</t>
  </si>
  <si>
    <t>Johann-Bierwirth-Schule Memmingen Staatl. Berufsschule I</t>
  </si>
  <si>
    <t>Berufl. Schulen Wittelsbacher Land Staatl. Berufsschule Aichach-Friedberg</t>
  </si>
  <si>
    <t>Berufsschule z. sonderpäd. Förderung des Bezirks Oberbayern Förderschwerp. Hören u.Sprache, München</t>
  </si>
  <si>
    <t>Berufsschule zur sonderpäd.Förd., Förderschwerpunkt Hören und Sprache in Nürnberg</t>
  </si>
  <si>
    <t>Priv. Berufsschule zur sonderpäd. Förd., Förder- schwerpunkt soz.u.emot. Entwicklung, Hallbergmoos</t>
  </si>
  <si>
    <t>Agnes-Neuhaus-Berufsschule Gauting,Staatl. anerk. Priv. Berufsschule zur sonderpädagog. Förderung</t>
  </si>
  <si>
    <t>Regens-Wagner-Stiftung Hohenwart</t>
  </si>
  <si>
    <t>Regens-Wagner-Schule Holzhausen, Priv.Berufssch.z. sonderpäd.Förd., Förderschwerpunkt Lernen, Igling</t>
  </si>
  <si>
    <t>Schloss Zinneberg, St.anerk. priv. Berufsschule z. sonderpäd.Förd.,Förderschwerpunkt emot.u.soz.Entw.</t>
  </si>
  <si>
    <t>Kolping-Bildungswerk Diözesanverband München und Freising e.V.</t>
  </si>
  <si>
    <t>Berufsschule St.Erhard, St.anerk.priv.Berufsschule z.sonderpäd. Förd.,Förderschwerp.Lernen Plattling</t>
  </si>
  <si>
    <t>Berufsschule St.Franziskus Abensb.,Berufsschule z. sonderpäd.Förd.d.Kath.Jugendf.d.Diöz.Regensb.e.V.</t>
  </si>
  <si>
    <t>Private Berufsschule zur sonderpäd. Förderung, Förderschwerpunkt Lernen in Vilshofen</t>
  </si>
  <si>
    <t>Adolph-Kolping-Schule, Berufsschule zur sonderpäd. Förderung, Förderschwerpunkt Lernen in Regen</t>
  </si>
  <si>
    <t>Berufsschule z.sonderpäd.Förderung mit d. Förderschwerp.Lernen d.St.Michaelswerks Grafenwöhr</t>
  </si>
  <si>
    <t>Pater-Rupert-Mayer-Schule Private Berufsschule für Körperbehinderte Regensburg der kath. Jugendfürs.</t>
  </si>
  <si>
    <t>Priv.Berufsschule z.sonderpäd.Förd.,Förderschwerp. soz. und emot. Entwickl. in Fassoldshof, Mainleus</t>
  </si>
  <si>
    <t>Priv. Berufsschule zur sonderpäd. Förderung, Förderschwerpunkt Lernen</t>
  </si>
  <si>
    <t>Diakonie Hochfranken Diakonie am Campus gGmbH</t>
  </si>
  <si>
    <t>Priv.Berufsschule z.sonderpäd.Förd., Förderschwerp.körp.u.motor.Entw.in Rummelsb.</t>
  </si>
  <si>
    <t>Berufsschule z.sonderpäd.Förd., Förderschwerp.soz.u.emot.Entwickl.Schwarzenbruck</t>
  </si>
  <si>
    <t>Adolph-Kolping-Schule, Berufsschule zur sonderpäd. Förd., Förderschwerp. Lernen u. soz.u.emot. Entw.</t>
  </si>
  <si>
    <t>Kolping-Schulwerk GmbH</t>
  </si>
  <si>
    <t>Johannes-de-la-Salle-Schule, Berufsschule zur sonderpäd. Förderung Aschaffenburg</t>
  </si>
  <si>
    <t>Von-Pelkhoven-Schule St.Ludwig, Berufsschule z.sonderp.Förd.m.FSP soz.u.emot.Entw.</t>
  </si>
  <si>
    <t>Antonia-Werr-Zentrum GmbH gemeinnützige heilpädagogisch/therapeutische Einrichtung für Mädchen und junge Frauen</t>
  </si>
  <si>
    <t>Don-Bosco-Schule, BS z. sonderpäd. Förd., Förderschwerp.Lernen u. emot.u.soz.Entwickl.Würzb.</t>
  </si>
  <si>
    <t>Berufsschule St.Nikolaus z.sonderp. Förd. Dürrlauingen, Förderschw.Lernen u. em.u.soz.Entw.</t>
  </si>
  <si>
    <t>Dominikus-Ringeisen-Werk Ursberg,Priv.Berufsschule zur sonderpäd. Förderung, Förderschwerpunkt Lernen</t>
  </si>
  <si>
    <t>Benedikt von Nursia-Berufsschule Augsburg, priv. staatl. anerk. Berufsschule zur sonderpäd. Förd.</t>
  </si>
  <si>
    <t>Priv. Berufsschule zur sonderpäd. Förd., Förderschwerp. körp.u.motor. Entwicklung Altdorf</t>
  </si>
  <si>
    <t>RDB Rummelsberger Dienste für Menschen mit Behinderung gGmbH</t>
  </si>
  <si>
    <t>Otto-Falckenberg-Schule München Städt. Fachakademie für Darstellende Kunst</t>
  </si>
  <si>
    <t>Fachakademie für Sozialpädagogik der Landeshauptstadt München</t>
  </si>
  <si>
    <t>Städt. Fachakademie für Ernährungs- und Versorgungsmanagement München</t>
  </si>
  <si>
    <t>Fachakademie für Ernährungs- und Versorgungsmanagement in Vilshofen</t>
  </si>
  <si>
    <t>Fachakademie für Sozialpädagogik des Landkreises Deggendorf in Plattling</t>
  </si>
  <si>
    <t>Städtische Fachakademie für Ernährungs- und Versorgungsmanagement Regensburg</t>
  </si>
  <si>
    <t>Städt. Fachakademie für Wirtschaft Nürnberg (Schwerpunkt Außenwirtschaft)</t>
  </si>
  <si>
    <t>Fachakademie für Sozialpädagogik der Stadt Nürnberg</t>
  </si>
  <si>
    <t>Fachakademie für Medizintechnik Ansbach des Bezirks Mittelfranken</t>
  </si>
  <si>
    <t>Fachakademie für Sozialpädagogik Altdorf des Landkreises Nürnberger Land</t>
  </si>
  <si>
    <t>Fachakademie f.Sozialpädagogik Höchstadt a.d.Aisch des Landkreises Erlangen-Höchstadt</t>
  </si>
  <si>
    <t>Städt. Fachakademie für Ernährungs- und Versorgungsmanagement Augsburg</t>
  </si>
  <si>
    <t>Fachakademie für Sozialpädagogik des Diakonischen Werks Traunstein e.V., Traunstein</t>
  </si>
  <si>
    <t>Fachakademie f. Sozialpädagogik d. Arbeiterwohlfahrt in München u. Oberbayern gGmbH</t>
  </si>
  <si>
    <t>Fachakademie für Sozialpädagogik der Arbeiterwohlfahrt in München und Oberbayern gemeinnützige GmbH</t>
  </si>
  <si>
    <t>Fachakademie für Sozialpädagogik Rosenheim der gem. Gesellschaft für soziale Dienste - DAA - mbH</t>
  </si>
  <si>
    <t>Fachakademie für Sozialpädagogik München der gemeinn. Gesellschaft für soziale Dienste -DAA-mbH</t>
  </si>
  <si>
    <t>Priv. Fachakademie für Darstellende Kunst Passau des Vereins zur Förderung der Kunst des Theaters</t>
  </si>
  <si>
    <t>Verein zur Förderung der Kunst des Theaters e.V. Athanor</t>
  </si>
  <si>
    <t>Fachakademie für Heilpädagogik Markt Indersdorf der Franziskuswerk Schönbrunn gGmbH</t>
  </si>
  <si>
    <t>Fachakademie für Brau- und Getränketechnologie Gräfelfing des Doemens e.V.</t>
  </si>
  <si>
    <t>Stiftung Kath. Bildungsstätten für Sozialberufe in Bayern</t>
  </si>
  <si>
    <t>Fachakademie für Sozialpädagogik München der Armen Schulschwestern von Unserer Lieben Frau</t>
  </si>
  <si>
    <t>Kongregation der Armen Schulschwestern v.U.L.Fr., München</t>
  </si>
  <si>
    <t>Caritas Don Bosco Fachakademie für Sozialpädagogik München</t>
  </si>
  <si>
    <t>Fachakademie für Sozialpädagogik des Diakonischen Werks Traunstein e.V. in Mühldorf</t>
  </si>
  <si>
    <t>Priv. Fachakademie z. Ausbildung v. Restauratoren f. Möbel und Holzobjekte München d. Goering-Inst.</t>
  </si>
  <si>
    <t>Priv. Fachakademie für Sozialpädagogik in Pfarrkirchen des KWA Kuratorium Wohnen im Alter</t>
  </si>
  <si>
    <t>Fachakademie für Sozialpädagogik der Schulstiftung Seligenthal in Landshut</t>
  </si>
  <si>
    <t>Kongregation der Armen Franziskanerinnen, Mallersdorf</t>
  </si>
  <si>
    <t>Priv. Fachakademie für Sozialpädagogik der Ursulinen-Schulstiftung in Straubing</t>
  </si>
  <si>
    <t>Priv.Fachakademie für Heilpädagogik d. Kath. Jugendfürsorge, Regensburg</t>
  </si>
  <si>
    <t>Caritas-Fachakademie für Sozialpädagogik im Haus St. Elisabeth, Bamberg</t>
  </si>
  <si>
    <t>Fachakademie f. Sozialpädagogik Coburg d. Gemeinn. Gesellschaft f. soziale Dienste - DAA - mbH</t>
  </si>
  <si>
    <t>Fachakademie für Sozialpädagogik d. Gemeinn. Gesellschaft f. Soziale Dienste Nürnberg</t>
  </si>
  <si>
    <t>Evangelische Fachakademie f. Sozialpädagogik Nürnberg d. Rummelsberger Dienste für Menschen</t>
  </si>
  <si>
    <t>FAK f. Fremdsprachenberufe Erlangen d.Vereinig.z. Unterhalt.d.Instituts für Fremdsprachenberufe</t>
  </si>
  <si>
    <t>Josef-Mayr-Nusser-Fachakademie für Sozialpädagogik Erlangen des Caritasverbandes für die Erzdiözese</t>
  </si>
  <si>
    <t>Fachakademie für Sozialpädagogik d. Rummelsb. Dienste f. Menschen gemeinn. GmbH</t>
  </si>
  <si>
    <t>Fachakademie für Heilpädagogik der Die Rummelsb. Dienste f. Menschen gemeinn. GmbH Schwarzenbruck</t>
  </si>
  <si>
    <t>Fachakademie für Sozialpädagogik St. Hildegard Würzburg der Caritas-Schulen gGmbH</t>
  </si>
  <si>
    <t>Johann-Hinrich-Wichern-Fachakademie für Sozialpädagogik Schweinfurt</t>
  </si>
  <si>
    <t>Würzburger Dolmetscherschule Priv. Fachakademie für Fremdsprachen</t>
  </si>
  <si>
    <t>Fachakademie für Heilpädagogik Würzburg des Sozialdienstes kath. Frauen e.V.</t>
  </si>
  <si>
    <t>Fachakademie f. Sozialpädagogik Augsburg d. Berufl. Fortbildungszentren d.Bay.Wirtschaft (bfz)</t>
  </si>
  <si>
    <t>Joseph-Bernhart-Fachakademie für Sozialpädagogik in Krumbach gemeinnützige Schulträger GmbH</t>
  </si>
  <si>
    <t>Private Fachakademie für Heilpädagogik d. Kath. Jugendfürs. der Diözese Augsburg e.V.</t>
  </si>
  <si>
    <t>Fachakademie für Sozialpädagogik der Evang. Diakonissenanstalt Augsburg</t>
  </si>
  <si>
    <t>Fachakademie f.Sozialpädagog.d.Christl.Jugendhilfe Kempten (Allgäu) d.Schulwerks d.Diözese Augsburg</t>
  </si>
  <si>
    <t>Fachakademie für Sozialpädagogik der Heimerer Stiftung, München</t>
  </si>
  <si>
    <t>Fachakademie für Sozialpädagogik Ingolstadt der bfz gemeinnützige GmbH</t>
  </si>
  <si>
    <t>Fachakademie f. Sozialpädagogik Bamberg d. Berufl. Fortbildungszentren d. Bay.Wirtschaft (bfz) gGmbH</t>
  </si>
  <si>
    <t>Fachakademie für Sozialpädagogik der PFH gemeinnützige GmbH Feucht</t>
  </si>
  <si>
    <t>Fachakademie für Sozialpädagogik Mering des Berufsbildungszentrums Augsburg</t>
  </si>
  <si>
    <t>Staatl. Fachakademie für Sozialpädagogik Traunstein</t>
  </si>
  <si>
    <t>Staatl. Fachakademie für Sozialpädagogik Neuburg a.d.Donau</t>
  </si>
  <si>
    <t>Staatliche Fachakademie für Sozialpädagogik Neustadt a.d.Waldnaab</t>
  </si>
  <si>
    <t>Staatl. Fachakademie für Sozialpädagogik Regensburg</t>
  </si>
  <si>
    <t>Staatl. Fachakademie für Sozialpädagogik Kaufbeuren</t>
  </si>
  <si>
    <t>Städt. Rainer-Werner-Fassbinder-Fachoberschule für Sozialwesen München</t>
  </si>
  <si>
    <t>Städt. Robert-Bosch-Fachoberschule für Wirtschaft München</t>
  </si>
  <si>
    <t>Fachoberschule Bad Wörishofen des Zweckverbandes Beruflicher Schulen Bad Wörishofen</t>
  </si>
  <si>
    <t>Städtische Fachoberschule für Sozialwesen und Gesundheit München Nord</t>
  </si>
  <si>
    <t>Priv. Fachoberschule d.Mathilde-Zimmer-Stiftung in Scheinfeld</t>
  </si>
  <si>
    <t>Mathilde-Zimmer-Stiftung Landschulheim Schule Schloss Schwarzenberg e.V.</t>
  </si>
  <si>
    <t>Evang. Friedrich Oberlin Fachoberschule f. Sozialw. u. Wirtsch., Verw. u. Rechtspfl. München</t>
  </si>
  <si>
    <t>Wilhelm-Löhe-Schule Nürnberg Evang. Kooperative Gesamtschule - Fachoberschule</t>
  </si>
  <si>
    <t>Institut Schloß Brannenburg St.anerk.priv.Realsch. mit Internat f.Knaben u.Mäd. Schloß Brannenb. Gmb</t>
  </si>
  <si>
    <t>Private Christian-von-Bomhard- Fachoberschule für Sozialwesen Uffenheim</t>
  </si>
  <si>
    <t>E.-Barlach-Schulen,Priv.Fachoberschule z.sonderpäd Förderung,Förderschwerp.körp.u.motor.Entw. München</t>
  </si>
  <si>
    <t>Erzbischöfliche Fachoberschule Franz von Assisi Freilassing</t>
  </si>
  <si>
    <t>Isar Wirtschaftsschule GmbH</t>
  </si>
  <si>
    <t>Fachoberschule Karlsfeld des Fachoberschule Dachau e.V.</t>
  </si>
  <si>
    <t>Private staatlich anerkannte neuhof pro Fachoberschule München der neuhof Bildungswerk gGm</t>
  </si>
  <si>
    <t>Montessori-Fachoberschule der Montessori-Vereinigung Nürnberger Land e.V.,Lauf a</t>
  </si>
  <si>
    <t>Montessori-Vereinigung Nürnberger Land e.V.</t>
  </si>
  <si>
    <t>Private Fachoberschule der Private Schulen Breitschaft gemeinnützige GmbH in Regensburg</t>
  </si>
  <si>
    <t>Private Fachoberschule der Private Schulen Pindl GmbH in Regensburg</t>
  </si>
  <si>
    <t>Erzbischöfliche St.-Irmengard-Fachoberschule Garmisch-Partenkirchen</t>
  </si>
  <si>
    <t>CJD Christophorusschulen Berchtesgaden - Private Fachoberschule des CJD in Schönau am Königssee</t>
  </si>
  <si>
    <t>MOS Allgäu - Priv. Montessori Fachoberschule d. Augsburger Gesellsch.f.Lehmbau, Kempten</t>
  </si>
  <si>
    <t>Mediadesign Akademie für Aus- und Weiterbildung München</t>
  </si>
  <si>
    <t>Private SABEL Fachoberschule der SABEL Schulen Nürnberg gGmbH, staatlich genehmigt</t>
  </si>
  <si>
    <t>Montessori-Fachoberschule des Montessori-Schule Rosenheim- Rohrdorf Fördervereins e.V. in Rohrdorf</t>
  </si>
  <si>
    <t>Montessori-Schule Rosenheim-Rohrdorf Förderverein e.V.</t>
  </si>
  <si>
    <t>Montessori-Fördergemeinschaft Passau und Umgebung e.V.</t>
  </si>
  <si>
    <t>Montessori-Fachoberschule des Montessori Fördervereins des Kreises Dillingen e.V.Wertingen</t>
  </si>
  <si>
    <t>Montessori-Fachoberschule der Montessori-Zentrum München gemeinnützige GmbH in München</t>
  </si>
  <si>
    <t>Staatl. genehmigte DBBC-Privatschule - Fachoberschule - Diakon.Institut in Bad Aibling</t>
  </si>
  <si>
    <t>Diakonisches Institut für Bildung und Soziales gemeinnützige GmbH in Bad Aibling</t>
  </si>
  <si>
    <t>Private Fachoberschule für Wirtschaft und Verwaltung der EuroKolleg Privatschulen in München</t>
  </si>
  <si>
    <t>EuroKolleg Privatschulen Deutschland gUG (haftungsbeschränkt)</t>
  </si>
  <si>
    <t>Erzbischöfliche Fachoberschule Vinzenz von Paul Markt Indersdorf</t>
  </si>
  <si>
    <t>Verein Montessori-Fördergemeinschaft Kronach und Umgebung e.V.</t>
  </si>
  <si>
    <t>Erzbischöfliches Spätberufenenseminar St.Matthias Wolfratshausen</t>
  </si>
  <si>
    <t>St.-Bonaventura-Fachoberschule Dillingen des Schulwerks der Diözese Augsburg</t>
  </si>
  <si>
    <t>Regiomontanus-Schule Staatliche Fachoberschule Coburg</t>
  </si>
  <si>
    <t>Aloys-Fischer-Schule Staatliche Fachoberschule Deggendorf</t>
  </si>
  <si>
    <t>Hans-Leipelt-Schule Staatliche Fachoberschule Donauwörth</t>
  </si>
  <si>
    <t>Max-Grundig-Schule Staatliche Fachoberschule Fürth</t>
  </si>
  <si>
    <t>Maximilian-Kolbe-Schule Staatliche Fachoberschule Neumarkt i.d.OPf.</t>
  </si>
  <si>
    <t>Friedrich-Fischer-Schule Staatliche Fachoberschule Schweinfurt</t>
  </si>
  <si>
    <t>Adalbert-Raps-Schule Staatl. Fachoberschule Kulmbach</t>
  </si>
  <si>
    <t>Lothar-von-Faber-Schule Staatliche Fachoberschule Nürnberg</t>
  </si>
  <si>
    <t>Dr.Karl-Kroiß-Schule, Förderzentrum, Förderschwerp Hören d.Bez.Unterfranken in Würzb.</t>
  </si>
  <si>
    <t>Schule für Kranke an der Klinik Hochried/Murnau Zentrum für Kinder- und Jugendmedizin Murnau</t>
  </si>
  <si>
    <t>Phoenix-Schule München, Priv. kond. Förderzentrum, Förderschwerp.körperl. u. motor. Entwickl.</t>
  </si>
  <si>
    <t>Phoenix GmbH Konduktive Förderung der Stiftung Pfennigparade</t>
  </si>
  <si>
    <t>Adolf-Rebl-Schule Pfaffenhofen Förderzentrum, Förderschwerpunkt geistige Entwicklung</t>
  </si>
  <si>
    <t>Private Heimschule, Förderzentrum, Förderschwerpunkt emot. u. soz. Entwicklung</t>
  </si>
  <si>
    <t>Dr.-Elisabeth-Bamberger-Schule Hebertshausen,Priv. Förderzentrum, Förderschwerp.emot.u.soz.Entwickl.</t>
  </si>
  <si>
    <t>Schloss Zinneberg, st. anerk. priv. Förderzentrum mit Förderschwerpunkt emot. u. soz. Entwicklung</t>
  </si>
  <si>
    <t>St.Nikolaus-Schule Erding, Priv. Förderzentr., Förderschwerp.geist.Entwickl., München</t>
  </si>
  <si>
    <t>Kath. Jugendfürsorge der Erzdiözese München und Freising e.V.</t>
  </si>
  <si>
    <t>Maria-Ludwig-Ferdinand-Schule, Priv.Förderzentrum, Förderschwerp. Sehen u. weit. Förderbed., München</t>
  </si>
  <si>
    <t>Regens-Wagner-Schule Holzhausen,Priv.Förderz. Förderschwerp. Lernen u.geist.Entw.,Igling,</t>
  </si>
  <si>
    <t>Priv. Förderzentrum, Förderschwerp. körperl. und motor. Entwickl. Aschau i.Chiemgau</t>
  </si>
  <si>
    <t>Makarius-Wiedemann-Schule Wasserb. a.Inn, Priv. Förderzentrum, Förderschwerpunkt geist. Entwickl.</t>
  </si>
  <si>
    <t>Stiftung Attl des Caritasverbands der Erzdiözese München u. Freising</t>
  </si>
  <si>
    <t>Cäcilien-Schule Fürstenfeldbruck, Priv. Förder zentrum, Förderschwerp. geistige Entwicklung</t>
  </si>
  <si>
    <t>CJD Christophorusschule Berchtesg. Priv. Förderzentrum, Förderschwerp. körp.u.motor.Entw.</t>
  </si>
  <si>
    <t>Christophorus-Schule, Priv. Förderzentrum, Förderschwp. emot. u.soz. Entw. München</t>
  </si>
  <si>
    <t>Anton-von-Bucher-Schule,Geisenfeld, priv.Sonderpäd Förderzentrum des Heilpäd. Zentrums</t>
  </si>
  <si>
    <t>Joh.-Nepomuk-Werner-Schule Priv. Förderzentrum, Förderschwp. emot. u.soz. Entw. (HS-Stufe) Weyarn</t>
  </si>
  <si>
    <t>Don-Bosco-Schule Rottenbuch Priv. Förderzentrum, Förderschwerpunkt geistige Entwicklung</t>
  </si>
  <si>
    <t>Franziskus-von-Assisi-Schule Au/Inn, Priv.Förderz. mit Förderschwerpunkt geistige Entwicklung</t>
  </si>
  <si>
    <t>Privates Sonderpädagogisches Förderzentrum im Caritas Kinderdorf Irschenberg</t>
  </si>
  <si>
    <t>Anna-Kittenbacher-Schule Pfaffenh., Priv. Sonderpäd. Förderzentrum d. Heilpäd.Zentrums</t>
  </si>
  <si>
    <t>Agnes-Neuhaus-Schule Gauting Staatl.anerk.Priv. Förderzentrum Förderschwerpunkt:emot.u.soz.Entw.</t>
  </si>
  <si>
    <t>Franziskus-Schule Söcking, Starnb., Priv. Förderz. Förderschwerp.geist.Entwickl. d. Lebensh.Starnberg</t>
  </si>
  <si>
    <t>Von-Rothmund-Schule Bad Tölz, Priv. Förderzentrum mit Förderschwerp. geistige Entwicklung</t>
  </si>
  <si>
    <t>Korbinianschule Steinhöring, Priv. Förderzentrum, Förderschwerpunkt geist. Entwicklung</t>
  </si>
  <si>
    <t>Sophie-Scholl-Schule, Priv. Förderzentrum, Förder- schwerpunkt geist. Entwicklung Neuburg</t>
  </si>
  <si>
    <t>Konrad-von-Parzham-Schule Altötting, Priv. Förderzentrum, Förderschwerp. geistige Entwicklung</t>
  </si>
  <si>
    <t>Edith-Stein-Schule, Priv. staatl. anerk.Förderzent Förderschwerp. Sehen d.Sehbehind.- u.Blindenzentr.</t>
  </si>
  <si>
    <t>Sehbehinderten- und Blindenzentrum e.V.</t>
  </si>
  <si>
    <t>Priv. Förderzentrum, Förderschwerpunkt geist. Entwickl.u. weit. Förderbedarf München</t>
  </si>
  <si>
    <t>Staatl. anerk. priv. Förderzentrum Förderschwerp. soz. u. emot. Entwicklung Eichstätt</t>
  </si>
  <si>
    <t>Caritas-Förderzentrum St.-Severin-Schule Passau, Förderschwerpunkt geist. Entwickl. Passau</t>
  </si>
  <si>
    <t>Cabrini-Schule Offenstetten, Priv. Förderzentrum Förderschwerp. geist.Entwickl. d. Kath.Jugendfürs.</t>
  </si>
  <si>
    <t>Prälat-Michael-Thaller-Schule, Priv. Sonderpäd. Förderzentrum Abensberg d. Kath. Jugendf. Regensb.</t>
  </si>
  <si>
    <t>Franz-Xaver-Eggersdorfer-Schule Priv. Sonderpädagogisches Förderzentrum Vilshofen</t>
  </si>
  <si>
    <t>Caritasschule St. Elisabeth Freyung, Priv. Förderzentrum, Förderschwerp. geistige Entwickl.</t>
  </si>
  <si>
    <t>Caritas-Förderzentrum St. Ulrich-Schule Pocking, Förderschwerpunkt geist. Entwickl. Pocking</t>
  </si>
  <si>
    <t>Caritas-Förderzentrum Don-Bosco-Schule Passau, Förderschwp körp. u. mot. Entwickl. Passau</t>
  </si>
  <si>
    <t>St.-Notker-Schule, Priv. Förderzentrum, Förderschwerp. geistige Entw. Deggendorf</t>
  </si>
  <si>
    <t>St.-Wolfgang-Schule, Priv. Förderzentrum, Förderschwerpunkt geistige Entwicklung Straubing</t>
  </si>
  <si>
    <t>St.-Rupert-Schule, Priv. Förderzentrum, Förderschwerp. geistige Entw. Eggenfelden</t>
  </si>
  <si>
    <t>Papst-Benedikt-Schule Straubing, Priv.Förderzentr. Förderschwerp. körperliche u. motorische Entwickl.</t>
  </si>
  <si>
    <t>Heilpädagogisches Zentrum - Lebenshilfe für Behinderte e.V.</t>
  </si>
  <si>
    <t>Priv. Förderzentrum, Förderschwerpunkt geist. Entwickl. Neumarkt i.d.OPf.</t>
  </si>
  <si>
    <t>Dr. Nardini-Schule Parsberg, Priv. Förderzentrum, Förderschwerpunkt emot. u. soz.. Entwicklung</t>
  </si>
  <si>
    <t>Rupert-Egenberger-Schule Amberg,Priv.Förderzentr., Förderschwerpunkt geist. Entwickl. der Lebenshilfe</t>
  </si>
  <si>
    <t>St.-Gunther-Schule Cham, Priv. Förderzentrum, Förderschwerpunkt geist. Entwicklung</t>
  </si>
  <si>
    <t>Pater-Rupert-Mayer-Schule Regensb., Priv. Förderzentrum, Förderschw. körp.u.motor. Entwickl.</t>
  </si>
  <si>
    <t>Priv. Förderzentrum Schwerpunkt geistige Entwickl. Mitterteich der Lebenshilfe Kreisver. Tirschenr.</t>
  </si>
  <si>
    <t>Von Lerchenfeld-Schule Bamberg, Priv.Förderzentrum Förderschwerpunkt Hören d.Kath. Bildungszentrums</t>
  </si>
  <si>
    <t>Katholisches Bildungszentrum am Oberen Stephansberg e.V.</t>
  </si>
  <si>
    <t>Regens-Wagner-Schule, Priv. Förderzentrum, Förderschwerpunkt geist. Entwicklung Burgkunstadt</t>
  </si>
  <si>
    <t>Priv. Förderzentrum, Förderschwerpunkt emot.u.soz. Entwickl. in Fassoldshof</t>
  </si>
  <si>
    <t>Schule am Martinsberg Priv. Sonderpädagogisches Förderzentrum in Naila</t>
  </si>
  <si>
    <t>Diakoniewerk Martinsberg e.V.</t>
  </si>
  <si>
    <t>Dr. Kurt-Blaser-Schule, Priv. Förderzentrum, Förderschwerpunkt geistige Entwicklung in Bayreuth</t>
  </si>
  <si>
    <t>Priv. Förderzentrum, Förderschwerpunkt geistige Entwicklung in Marktredwitz</t>
  </si>
  <si>
    <t>Lebenshilfe im Fichtelgebirge e.V.</t>
  </si>
  <si>
    <t>Diakonie Hochfranken Jugend- und Familienhilfe Marienberg Psychologische Beratung gGmbH</t>
  </si>
  <si>
    <t>Bertold-Scharfenberg-Schule, Priv. Förderzentrum Förderschwerpunkt geistige Entwicklung in Bamberg</t>
  </si>
  <si>
    <t>Lebenshilfe Bamberg e.V.</t>
  </si>
  <si>
    <t>Don-Bosco-Schule, Priv. Sonderpäd. Förderzentrum Burgebrach-Stappenbach</t>
  </si>
  <si>
    <t>Pestalozzi-Schule, Priv. sonderpäd. Förderzentrum in Kronach</t>
  </si>
  <si>
    <t>Dietrich-Bonhoeffer-Schule, Priv. Sonderpäd. Förderzentrum Bayreuth mit Außenstelle Weidenberg</t>
  </si>
  <si>
    <t>Erich Kästner-Schule, Priv. Sonderpäd.Förderzentr. in Marktredwitz d.Vereins "Hilfe f.d.lernbeh.Kind"</t>
  </si>
  <si>
    <t>Dr.-Dittrich-Schule Priv. Sonderpädagogisches Förderzentrum Pegnitz</t>
  </si>
  <si>
    <t>Glockenbergschule, Priv. Sonderpäd. Förderzentrum in Neustadt b.Coburg</t>
  </si>
  <si>
    <t>Werner-Grampp-Schule, Priv. Sonderpäd.Förderzentr. u.Priv.Förderzentr.,Förderschwerp.geist.Entwickl.</t>
  </si>
  <si>
    <t>Siebensternschule, Priv. Sonderpäd. Förderzentrum Selb mit Außenstellen</t>
  </si>
  <si>
    <t>Hainbrunnenschule, Priv. Förderzentrum, Förderschwerp. geistige Entwicklung Forchheim</t>
  </si>
  <si>
    <t>Giechburgschule Priv. sonderpäd. Förderzentrum Scheßlitz</t>
  </si>
  <si>
    <t>Martin-Wiesend-Schule, Priv. Sonderpäd. Förderzentrum Bamberg</t>
  </si>
  <si>
    <t>Janusz-Korczak-Schule, Priv.Förderzentrum, Förderschwerp. emot.u.soz. Entwickl. Bayr.</t>
  </si>
  <si>
    <t>Regens-Wagner-Schule Zell, Priv. Förderzentrum, Förderschwerp. Hören u.weit. Förderbed.,Hilpoltst.</t>
  </si>
  <si>
    <t>Priv. Förderzentrum, Förderschwerpunkt körperliche und motorische Entwicklung, Altdorf</t>
  </si>
  <si>
    <t>Clara u. Dr. Isaak Hallemann Schule, Priv. Förderzentrum, Förderschw. geist.Entwickl., Fürth</t>
  </si>
  <si>
    <t>Lebenshilfe für Menschen mit geistiger oder anderer Behinderung Fürth e.V.</t>
  </si>
  <si>
    <t>Georg-Zahn-Schule, Priv. Förderzentrum, Förderschwerpunkt geist. Entwicklung in Erlangen</t>
  </si>
  <si>
    <t>Hans-Peter-Ruf-Schule, Priv. Förderzentrum, Förderschwerpunkt geist. Entwickl., Schwabach</t>
  </si>
  <si>
    <t>Lebenshilfe Neustadt an der Aisch – Bad Windsheim e.V.</t>
  </si>
  <si>
    <t>Priv. Förderzentrum, Förderschwerp. emotionale u. soziale Entwicklung Buckenhof, Der Puckenhof e.V.</t>
  </si>
  <si>
    <t>Privates Förderzentr., Förderschwerp. soz.u. emot.Entw.Schwarzenbruck</t>
  </si>
  <si>
    <t>Arche-Noah-Schule, Priv. Sonderpäd.Förderzentrum I d. Diak.Werkes Neustadt a.d.Aisch in Bad Windsheim</t>
  </si>
  <si>
    <t>Diakoniewerk d.Ev.-Luth.Dekanatsbezirke Bad Windsheim,Markt Einersheim,Neust.a.d.Aisch u.Uffen</t>
  </si>
  <si>
    <t>Römerbrunnenschule, Priv. Förderzentrum, Förderschwerpunkt geist. Entwickl., Weißenburg</t>
  </si>
  <si>
    <t>Schule am Dachsberg, Priv. Förderzentrum, Förder- schwerpunkt Sehen u. weit. Förderbed., Rückersdorf</t>
  </si>
  <si>
    <t>Martin-Luther-Schule, Priv. Förderzentrum, Förderschwerp. emot.u.soz. Entwickl. Nürnberg</t>
  </si>
  <si>
    <t>Comenius-Schule,Priv.Förderzentrum, Förderschwerpunkt geist. Entwickl., Hilpoltstein</t>
  </si>
  <si>
    <t>Priv. Förderzentrum, Förderschwerpunkt Sehen, Nürnberg, Blindenanstalt Nürnberg e.V.</t>
  </si>
  <si>
    <t>Sonderpädagogisches Förderzentrum Altdorf der Rummelsberger Dienste Schwarzenbr.</t>
  </si>
  <si>
    <t>Elisabeth Krauß Schule, Priv.Sonderpäd. Förderzentr., Teilzentr. I in Oberasbach</t>
  </si>
  <si>
    <t>Franz-Ludwig-von-Erthal-Schule Sonderpädagogisches Förderzentrum Haßfurt</t>
  </si>
  <si>
    <t>Saaletal-Schule Bad Kissingen Sonderpädagogisches Förderzentrum</t>
  </si>
  <si>
    <t>Sankt-Martin-Schule Sonderpädagogisches Förderzentrum Riedenberg d. Caritas-Schulen gGmbH</t>
  </si>
  <si>
    <t>St.-Martin-Schule, Förderzentrum, Förderschwerpukt geistige Entwicklung der Lebenshilfe in Kitzingen</t>
  </si>
  <si>
    <t>Christophorus-Schule, Förderzentrum, Förderschwerpunkt geistige Entwickl. in Würzburg</t>
  </si>
  <si>
    <t>Dom.-Savio-Schule, Priv. Sonderpäd. Förderzentrum Pfaffendorf d. Dt.Provinz d. Salesianer Don Boscos</t>
  </si>
  <si>
    <t>Elisabeth-Weber-Schule, Förderzentrum, Förderschwerp. emot.u.soz. Entwickl. in Würzb.</t>
  </si>
  <si>
    <t>Von-Pelkhoven-Schule St.Ludwig, Förderzentrum, Förderschwerp.emot.u.soz.Entwickl.</t>
  </si>
  <si>
    <t>St. Kilian-Schule Marktheidenfeld Sonderpädagogisches Förderzentrum</t>
  </si>
  <si>
    <t>Graf-zu-Bentheim-Schule, Förderzentrum, Förderschwp. Sehen u.weiterer Förderbedarf, Würzb.</t>
  </si>
  <si>
    <t>Dr.-Alfred-Hauser-Schule Ostheim, Sonderpäd. Förderzentrum der Caritas-Schulen gGmbH</t>
  </si>
  <si>
    <t>Wichern-Schule Priv. Schule für Kranke in Würzburg d.Diakonischen Werkes Würzburg e.V.</t>
  </si>
  <si>
    <t>Förderzentrum, Förderschwerpunkt körperliche u. motorische Entwickl. in Aschaffenburg</t>
  </si>
  <si>
    <t>Irena-Sendler-Schule, Sonderpädagogisches Förderzentrum Hohenroth</t>
  </si>
  <si>
    <t>Franz-von-Prümmer-Schule, Förderzentrum, Förderschwerp. geistige Entwickl. in Bad Kissingen</t>
  </si>
  <si>
    <t>Richard-Galmbacher-Schule, Förderzentrum, Förderschwerp. geistige Entwicklung in Elsenfeld</t>
  </si>
  <si>
    <t>Lebenshilfe Haßberge e.V.</t>
  </si>
  <si>
    <t>Erich Kästner Schule, Priv. Sonderpädagogisches Förderzentrum Kitzingen</t>
  </si>
  <si>
    <t>Förderverein Erich-Kästner-Schule im Lkr. Kitzingen e.V.</t>
  </si>
  <si>
    <t>Katharinen-Schule, Förderzentrum, Förderschwerp. geist.Entwickl. Fuchsstadt,d.Lebenshilfe Schweinf.</t>
  </si>
  <si>
    <t>St.-Nikolaus-Schule Marktheidenfeld, Förderzentrum,Förderschwerp.geist.Entwickl.</t>
  </si>
  <si>
    <t>Herbert-Meder-Schule, Förderzentrum, Förderschwerpunkt geistige Entwicklung Unsleben</t>
  </si>
  <si>
    <t>Maria-Stern-Schule, Förderzentrum, Förderschwerpunkt Sprache in Würzburg</t>
  </si>
  <si>
    <t>Adolph-Kolping-Schule, Förderzentrum, Förderschwerp. emot. und soz. Entwickl. Würzb.</t>
  </si>
  <si>
    <t>Dr.Albert-Liebmann-Schule, Förderzentrum, Förderschwerpunkt Sprache in Hösbach</t>
  </si>
  <si>
    <t>Julius-Kardinal-Döpfner-Schule, Förderzentrum, Förderschwerpunkt Sprache in Schweinfurt</t>
  </si>
  <si>
    <t>Carl-Sonnenschein-Schule, Förderzentrum, Förderschwerp.soz.u.emot.Entwickl. in Schweinfurt</t>
  </si>
  <si>
    <t>Franziskus-Schule, Förderzentrum, Förderschwerp. geist. Entwickl. der Lebenshilfe in Schweinfurt</t>
  </si>
  <si>
    <t>Fritz-Felsenstein-Schule Königsbrunn, Priv. Förderzentrum, Förderschwerp. körp.u.motor. Entw..</t>
  </si>
  <si>
    <t>Fritz-Felsenstein-Haus e. V.</t>
  </si>
  <si>
    <t>Elisabethschule, Priv.Förderz., Förderschwerp. geist. Entwickl. d. Lebenshilfe Aichach-Fr.</t>
  </si>
  <si>
    <t>Lebenshilfe für Behinderte, Kreisvereinigung Aichach-Friedberg e.V.</t>
  </si>
  <si>
    <t>Lindenhofschule Senden, Priv. Förderzentrum Förderschwerpunkt geistige Entwicklung</t>
  </si>
  <si>
    <t>Schwabenhilfe für Kinder, Verein zur Erziehungshilfe und Sprachförderung e.V.</t>
  </si>
  <si>
    <t>Priv. Förderzentrum Augsburg Förderschwerpunkt Hören</t>
  </si>
  <si>
    <t>Schwäbisches Förderzentrum für Hörgeschädigte Augsburg GmbH</t>
  </si>
  <si>
    <t>Philipp-Neri-Schule Kempten (Allgäu), Priv. Förderzentrum m. Förderschwp.emot.u.soziale Entw.</t>
  </si>
  <si>
    <t>St. Gallus-Schule Scheidegg, Priv. Schule f.Kranke a.d. Fachklinik Prinzreg.Luitpold d. Kath.Jugendf.</t>
  </si>
  <si>
    <t>Hermann-Keßler-Schule Möttingen, Priv. Förder- zentrum, Förderschwerpunkt geistige Entwicklung</t>
  </si>
  <si>
    <t>Tom-Mutters-Schule, priv. Förderzentrum, Förderschwerpunkt geist. Entwicklung</t>
  </si>
  <si>
    <t>Lebenshilfe für Menschen mit Behinderung e.V. Kempten</t>
  </si>
  <si>
    <t>Notker-Schule Memmingen, Pr.Förderzentrum, Förderschwerp.geist.Entw. d.Lebenshilfe Memmingen</t>
  </si>
  <si>
    <t>Agnes-Wyssach-Schule Kempten priv. Sonderpäd. Förderzentrum der Schwabenhilfe für Kinder e.V.</t>
  </si>
  <si>
    <t>Brunnenschule Königsbrunn, Privates Förderzentrum, Förderschwerpunkt geist. Entwickl. d. Lebenshilfe</t>
  </si>
  <si>
    <t>Astrid-Lindgren-Schule, Priv.Förderzentrum, Förderschwerp. körp.u.motorische Entw. Kempten</t>
  </si>
  <si>
    <t>Regens-Wagner-Schule Dillingen Privates Förderzentrum, Förderschwerpunkt geistige Entw.</t>
  </si>
  <si>
    <t>Theresia-Haselmayr-Schule Priv. Sonderpäd. Förderzentrum Dillingen a.d.Donau</t>
  </si>
  <si>
    <t>Frere-Roger-Schule Augsburg, Priv. Förderzentrum m d. Förderschwerpunkt emot. und soz. Entw.</t>
  </si>
  <si>
    <t>Alois-Wagner-Schule Private Schule für Kranke an der Hochgebirgsklinik Mittelberg</t>
  </si>
  <si>
    <t>Priv. Schule für Kranke an der Alpenklinik Santa Maria Oberjoch Markt Bad Hindelang,</t>
  </si>
  <si>
    <t>Parzival-Schule München, privates Förderzentrum, Förderschwerpunkt Lernen</t>
  </si>
  <si>
    <t>Raphael-Schule Bad Aibling Heilpäd. Waldorfschule, Priv. Förderzentrum, Förderschwerp. geist. Entw.</t>
  </si>
  <si>
    <t>Förderverein Freie Heilpäd. Waldorfschule Rosenheim und Umgebung e.V.</t>
  </si>
  <si>
    <t>Johannesschule Haus Hohenfried, Priv. Förderzentr. mit Schwerpunkt geistige Entwicklung Bayer.Gmain</t>
  </si>
  <si>
    <t>Priv.Schule für Kranke am Dt. Zentrum für Kinder- und Jugendrheumatologie Garmisch-Partenkirchen</t>
  </si>
  <si>
    <t>Clemens-Maria-Hofbauer-Schule, Priv. Förderz. m.d. Förderschw. emot. u. soz. Entw.,Putzbrunn</t>
  </si>
  <si>
    <t>Privates Förderzentrum, Förderschwerpunkt körperl. und motorische Entwicklung Murnau/Hochried</t>
  </si>
  <si>
    <t>Schule für Kranke an der Klinik Schönsicht in Berchtesgaden des Schulverein Kl. Schönsicht e.V.</t>
  </si>
  <si>
    <t>Friedel-Eder-Schule München, priv. Förderzentrum, Förderschwp. geist. Entwicklung</t>
  </si>
  <si>
    <t>Pestalozzischule, Priv. Förderzentrum, Förderschwerpunkt geistige Entwicklung Landshut</t>
  </si>
  <si>
    <t>Lebenshilfeschule Förderzentrum, Förderschwerpunkt geist. Entwicklung, Landau a.d.Isar</t>
  </si>
  <si>
    <t>Christophorus-Schule, Priv. Förderzentrum, Förderschwerpunkt geistige Entwicklung Schweinhütt</t>
  </si>
  <si>
    <t>St. Vincent-Schule Regensburg, Priv.Förderzentrum, Förderschwerp. emot. u. soz. Entwicklung</t>
  </si>
  <si>
    <t>Schule am Lindenbühl, Priv. Förderzentrum, Förderschwerpunkt geistige Entwicklung in Hof</t>
  </si>
  <si>
    <t>Lebenshilfe für Menschen mit Behinderung – Stadt und Landkreis Hof e.V.</t>
  </si>
  <si>
    <t>Petra-Döring-Schule, priv. Förderzentrum, Förderschwerpunkt geist. Entwickl. in Kronach</t>
  </si>
  <si>
    <t>Lebenshilfe für Menschen mit Behinderung, Kreisvereinigung Kronach e.V.</t>
  </si>
  <si>
    <t>Bartolomeo-Garelli-Schule, Priv. Förderzentrum, Förderschwerp. emot. u. soz. Entwickl. Bamberg</t>
  </si>
  <si>
    <t>Deutsche Provinz der Salesianer Don Boscos</t>
  </si>
  <si>
    <t>Johannes-Schule, Priv.Förderzentrum, Förderschwerp geist. Entwicklung in Scheßlitz</t>
  </si>
  <si>
    <t>Initiative Johanni e.V.</t>
  </si>
  <si>
    <t>Förderzentrum, Förderschwerpunkt geist.Entwickl.d. Karl-König-Schule gemeinnützige GmbH in Nürnberg</t>
  </si>
  <si>
    <t>Gesellschaft Karl-König-Schule gemeinützige GmbH Nürnberg</t>
  </si>
  <si>
    <t>Leo-Weismantel-Schule Karlst.-Gem., Sonderpäd. Förderzentrum m. Förderschwerp. geist.Entw.</t>
  </si>
  <si>
    <t>Elsava-Schule Elsenfeld, Priv. Förderzentrum, Förderschwerp. emot.u.soz. Entwickl. (HS-Stufe)</t>
  </si>
  <si>
    <t>Johann-Hinrich-Wichern-Schule, Förderzentrum mit Förderschwerpunkt geist. Entwickl. Stadtlauringen</t>
  </si>
  <si>
    <t>Evang. Haus Gottesgüte Oberlauringen e. V.</t>
  </si>
  <si>
    <t>Priv. Schule für Kranke in Schweinfurt der Caritas-Schulen gGmbH</t>
  </si>
  <si>
    <t>Rudolf-Steiner-Schule Augsburg, Priv. Förderzentrum, Förderschwerp. geistige Entwicklung</t>
  </si>
  <si>
    <t>Förderkreis für Heilpädagogik und Sozialtherapie Augsburg</t>
  </si>
  <si>
    <t>Sophie-Scholl-Schule,Pr.Förderzen. a.d.Kl.S.Maria, Oberjoch,Förderschwerpunkt körp.u.motor.Entwickl.</t>
  </si>
  <si>
    <t>Bayerische Landesschule f.Körperbehinderte München Förderzentr., Förderschwerp.körperl.u.mot.Entw.</t>
  </si>
  <si>
    <t>Sonderpädagogisches Förderzentrum Sankt Zeno Bad Reichenhall</t>
  </si>
  <si>
    <t>Katharina-Fischer-Schule Sonderpädagogisches Förderzentrum Erding</t>
  </si>
  <si>
    <t>Pestalozzischule Sonderpädagogisches Förderzentrum Neuötting</t>
  </si>
  <si>
    <t>Johann-Comenius-Schule Sonderpädagogisches Förderzentrum Grafing</t>
  </si>
  <si>
    <t>Sonderpädag. Förderzentrum Freising, Förderschwerp. Sprache, Lernen, Sozial-emot.Entw.</t>
  </si>
  <si>
    <t>Pestalozzi-Schule Sonderpädagogisches Förderzentrum Fürstenfeldbruck</t>
  </si>
  <si>
    <t>August-Horch-Schule, Sonderpädagogisches Förderzentrum Ingolstadt I</t>
  </si>
  <si>
    <t>Schule am Luisenhof, Sonderpädagogisches Förderzentrum Landsberg a.Lech</t>
  </si>
  <si>
    <t>Anton-Weilmaier-Schule Sonderpädagogisches Förderzentrum Hausham</t>
  </si>
  <si>
    <t>Joseph-von-Eichendorff-Schule Sonderpädagogisches Förderzentrum Waldkraiburg</t>
  </si>
  <si>
    <t>Sonderpädagogisches Förderzentrum München Mitte 3, Am Westpark</t>
  </si>
  <si>
    <t>Sonderpädagogisches Förderzentrum Dachauer Straße 98 / Nadistraße / München Mitte 1</t>
  </si>
  <si>
    <t>Sonderpädagogisches Förderzentrum Innsbrucker Ring/Berg-am-Laim-Str./ München Mitte 4</t>
  </si>
  <si>
    <t>Sonderpädagogisches Förderzentrum München-Ost an der Astrid-Lindgren-Str. 5</t>
  </si>
  <si>
    <t>Musenbergschule, Förderzentrum, Förderschwerpunkt Hören, München</t>
  </si>
  <si>
    <t>Rupert-Egenberger-Schule, Sonderpädagogisches Förderzentrum Unterschleißheim</t>
  </si>
  <si>
    <t>Schule im Englischen Institut, Sonderpädagogisches Förderzentrum Wasserburg a.Inn</t>
  </si>
  <si>
    <t>Sonderpädagogisches Förderzentrum Weilheim - Schule am Gögerl</t>
  </si>
  <si>
    <t>Janusz-Korczak-Schule Penzberg Sonderpädagogisches Förderzentrum</t>
  </si>
  <si>
    <t>Franz-Marc-Schule Geretsried Sonderpädagogisches Förderzentrum</t>
  </si>
  <si>
    <t>Eugen-Papst-Schule Sonderpädagogisches Förderzentrum Unterpfaffenhofen in Germering</t>
  </si>
  <si>
    <t>Fünfseen-Schule Starnberg Sonderpädagogisches Förderzentrum</t>
  </si>
  <si>
    <t>Carl-August-Heckscher-Schule, Förderschule und Schule für Kranke in München</t>
  </si>
  <si>
    <t>Schule an der Altmühl, Sonderpädagogisches Förderzentrum Eichstätt mit Außenstelle Beilngries</t>
  </si>
  <si>
    <t>Rupert-Egenberger-Schule Sonderpädagogisches Förderzentrum Bad Aibling</t>
  </si>
  <si>
    <t>Greta-Fischer-Schule, Sonderpädagogisches Förderzentrum Dachau</t>
  </si>
  <si>
    <t>Christophorus-Schule Sonderpädagogisches Förderzentrum Farchant</t>
  </si>
  <si>
    <t>Schönachschule, Sonderpädagogisches Förderzentrum Altenstadt</t>
  </si>
  <si>
    <t>Schule an der Traun, Sonderpädagogisches Förderzentrum Traunstein</t>
  </si>
  <si>
    <t>Emmi-Böck-Schule, Sonderpädagogisches Förderzentrum Ingolstadt II</t>
  </si>
  <si>
    <t>Sonderpädagogisches Förderzentrum Rothwiesenstraße /München Nord-West</t>
  </si>
  <si>
    <t>Prof.-Otto-Speck-Schule Förderzentrum emot. und soz. Entwicklung, München</t>
  </si>
  <si>
    <t>Sonderpädagogisches Förderzentrum München-Nord an der Paulckestraße</t>
  </si>
  <si>
    <t>Sonderpädagogisches Förderzentrum München Mitte 2, An der Isar</t>
  </si>
  <si>
    <t>Dr.-Walter-Asam-Schule, Sonderpädagogisches Förderzentrum Neuburg a.d.Donau</t>
  </si>
  <si>
    <t>Seerosenschule Sonderpädagogisches Förderzentrum Poing</t>
  </si>
  <si>
    <t>Anni-Braun-Schule, Förderzentrum,Förderschwerpunkt Sprache an der Musenbergstraße München</t>
  </si>
  <si>
    <t>Sonderpädagogisches Förderzentrum München Süd-Ost Neuperlach</t>
  </si>
  <si>
    <t>Hachinger Tal Schule, Sonderpädagogisches Förderzentrum Unterhaching</t>
  </si>
  <si>
    <t>Johann-Nepomuk-von-Kurz-Schule, Förderzentr. mit Förderschwerpunkt körp.u.motor.Entwickl.,Ingolst.</t>
  </si>
  <si>
    <t>Inntal-Schule, Sonderpädagogisches Förderzentrum Brannenburg</t>
  </si>
  <si>
    <t>Kampenwand-Schule, Sonderpädagogisches Förderzentrum Prien a.Chiemsee</t>
  </si>
  <si>
    <t>St.-Benedikt-Schule Sonderpädagogisches Förderzentrum Mallersdorf-Pfaffenberg</t>
  </si>
  <si>
    <t>Schule an der Bina, Sonderpädagogisches Förderzentrum Bonbruck in Bodenkirchen</t>
  </si>
  <si>
    <t>Pestalozzischule Deggendorf Sonderpädagogisches Förderzentrum</t>
  </si>
  <si>
    <t>Herzog-Georg-Schule Sonderpädagogisches Förderzentrum Dingolfing</t>
  </si>
  <si>
    <t>Michael-Atzesberger-Schule Sonderpädagogisches Förderzentrum Hauzenberg</t>
  </si>
  <si>
    <t>Eduard-Staudt-Schule, Sonderpädagogisches Förderzentrum Kelheim</t>
  </si>
  <si>
    <t>Pfarrer-Huber-Schule Sonderpädagogisches Förderzentrum Landau a.d.Isar</t>
  </si>
  <si>
    <t>Hans-Bayerlein-Schule Sonderpädagogisches Förderzentrum Passau</t>
  </si>
  <si>
    <t>Betty-Greif-Schule Sonderpädagogisches Förderzentrum Pfarrkirchen</t>
  </si>
  <si>
    <t>Sonderpädagogisches Förderzentrum Pocking, Anne-Frank-Schule</t>
  </si>
  <si>
    <t>Schule am Weinberg Sonderpädagogisches Förderzentrum Regen</t>
  </si>
  <si>
    <t>Sonderpädagogisches Förderzentrum Schöllnach - Osterhofen</t>
  </si>
  <si>
    <t>Schule am Stadtpark Waldkirchen, Sonderpädagogisches Förderzentrum</t>
  </si>
  <si>
    <t>Sonderpädagogisches Förderzentrum Landshut-Land in Ergolding</t>
  </si>
  <si>
    <t>Albertus-Schule Sonderpädagogisches Förderzentrum Bogen</t>
  </si>
  <si>
    <t>Astrid-Lindgren-Schule Rottenburg Sonderpädagogisches Förderzentrum</t>
  </si>
  <si>
    <t>Johannes-Still-Schule Sonderpädagogisches Förderzentrum Eggenfelden</t>
  </si>
  <si>
    <t>Staatl. Schule für Kranke im RBZ Niederbayern Landshut</t>
  </si>
  <si>
    <t>Schule am Regenbogen Sonderpädagogisches Förderzentrum Cham</t>
  </si>
  <si>
    <t>Sonderpädagogisches Förderzentrum Eschenbach i.d.OPf.</t>
  </si>
  <si>
    <t>Sonderpädagogisches Förderzentrum Maxhütte-Leonberg</t>
  </si>
  <si>
    <t>Maria-Schwägerl-Schule, Sonderpädagogisches Förderzentrum Nabburg</t>
  </si>
  <si>
    <t>Willmannschule Sonderpädagogisches Förderzentrum Amberg</t>
  </si>
  <si>
    <t>Sonderpädagogisches Förderzentrum Regensburg an der Bajuwarenstraße</t>
  </si>
  <si>
    <t>Sonderpädagogisches Förderzentrum Sulzbach-Rosenberg</t>
  </si>
  <si>
    <t>Stötzner-Schule Sonderpädagogisches Förderzentrum Weiden i.d.OPf.</t>
  </si>
  <si>
    <t>St.-Felix-Schule Sonderpädagogisches Förderzentrum Neustadt an der Waldnaab</t>
  </si>
  <si>
    <t>Jakob-Muth-Schule, Sonderpädagogisches Förderzentrum Regensburg</t>
  </si>
  <si>
    <t>Pestalozzischule Sonderpädagogisches Förderzentrum Forchheim</t>
  </si>
  <si>
    <t>Markgrafenschule Förderzentrum Förderschwerpunkt Sprache</t>
  </si>
  <si>
    <t>Klinikschule Oberfranken Staatliche Schule für Kranke im Regierungsbezirk Oberfranken in Bayreuth</t>
  </si>
  <si>
    <t>Paul-Ritter-Schule Förderzentrum Förderschwerpunkt Hören Nürnberg</t>
  </si>
  <si>
    <t>Georg-Ehnes-Schule Sonderpädagogisches Förderzentrum Dinkelsbühl</t>
  </si>
  <si>
    <t>Otto-Lilienthal-Schule Sonderpädagogisches Förderzentrum Fürth-Nord</t>
  </si>
  <si>
    <t>Jakob-Wassermann-Schule Sonderpädagogisches Förderzentrum Fürth-Süd</t>
  </si>
  <si>
    <t>Sonderpädagogisches Förderzentrum Nürnberg-Langwasser</t>
  </si>
  <si>
    <t>Sonderpädagogisches Förderzentrum Nürnberg am Jean-Paul-Platz</t>
  </si>
  <si>
    <t>Paul-Moor-Schule Sonderpädagogisches Förderzentrum Nürnberg</t>
  </si>
  <si>
    <t>Eva-Seligmann-Schule Sonderpäd. Förderzentrum Nürnberg</t>
  </si>
  <si>
    <t>Sonderpädagogisches Förderzentrum Nürnberg an der Bärenschanze</t>
  </si>
  <si>
    <t>Erich-Kästner-Schule Sonderpädagogisches Förderzentrum Spardorf</t>
  </si>
  <si>
    <t>Merianschule, Förderzentrum, Förderschwerpunkt geist. Entwickl. Nürnberg</t>
  </si>
  <si>
    <t>Jakob-Herz-Schule, Staatliche Schule für Kranke Erlangen</t>
  </si>
  <si>
    <t>Sonderpädagogisches Förderzentrum Schwabach, Schule am Museum Schwabach</t>
  </si>
  <si>
    <t>Schule am Stadtpark Sonderpädagogisches Förderzentrum Roth (Teilzentrum I und II)</t>
  </si>
  <si>
    <t>Richard-Glimpel-Schule, Sonderpädagogisches Förderzentrum Lauf a.d.Pegnitz</t>
  </si>
  <si>
    <t>Dillenberg-Schule Sonderpäd. Förderzentrum - Teilzentrum II - im Lkr. Fürth, Cadolzburg</t>
  </si>
  <si>
    <t>Don-Bosco-Schule Sonderpädagogisches Förderzentrum Höchstadt</t>
  </si>
  <si>
    <t>Wilhelm-Pfeffer-Schule Herzogenaurach Förderzentrum, Förderschwerp. geist. Entwicklung</t>
  </si>
  <si>
    <t>Sebastian-Strobel-Schule, Förderz., Förderschwerp. geist.,körp.u.motor.Entwickl. Herrieden</t>
  </si>
  <si>
    <t>Wolfhard-Schule Sonderpädagogisches Förderzentrum Herrieden</t>
  </si>
  <si>
    <t>Förderzentrum Förderschwerpunkt Lernen Rothenburg o.d.Tauber</t>
  </si>
  <si>
    <t>Altmühlfranken-Schule, Sonderpäd. Förderzentrum im Lkr. Weißenburg-Gunzenhausen in Weißenburg</t>
  </si>
  <si>
    <t>Hahnenkamm-Schule Alzenau Förderzentrum Förderschwerpunkt Lernen</t>
  </si>
  <si>
    <t>Fröbel-Schule Aschaffenburg Förderzentrum Förderschwerpunkt Lernen</t>
  </si>
  <si>
    <t>Heinrich-Ernst-Stötzner-Schule Miltenberg, Förderzentrum Förderschwerpunkt Lernen</t>
  </si>
  <si>
    <t>Janusz-Korczak-Schule Elsenfeld Förderzentrum Förderschwerpunkt Lernen</t>
  </si>
  <si>
    <t>Pestalozzi-Schule Schweinfurt Förderzentrum Förderschwerpunkt Lernen</t>
  </si>
  <si>
    <t>Heide-Schule Schwebheim Förderzentrum Förderschwerpunkt Lernen</t>
  </si>
  <si>
    <t>Friedensreich-Hundertwasser-Schule, Sonderpädagogisches Förderzentrum Würzburg</t>
  </si>
  <si>
    <t>Comenius-Schule, Förderzentrum, Förderschwerpunkt geistige Entwicklung Aschaffenburg</t>
  </si>
  <si>
    <t>Pestalozzi-Schule Hösbach Förderzentrum Förderschwerpunkt Lernen</t>
  </si>
  <si>
    <t>Ulrichschule Sonderpädagogisches Förderzentrum I Augsburg Süd/West</t>
  </si>
  <si>
    <t>Martinschule Sonderpädagog. Förderzentrum II Augsburg Nord</t>
  </si>
  <si>
    <t>Pankratiusschule Sonderpädagog. Förderzentrum III Augsburg-Ost</t>
  </si>
  <si>
    <t>Vinzenz-Pallotti-Schule Sonderpädagogisches Förderzentrum Friedberg</t>
  </si>
  <si>
    <t>Erich Kästner Schule Füssen Sonderpädagogisches Förderzentrum</t>
  </si>
  <si>
    <t>Heinrich-Sinz-Schule Sonderpädagogisches Förderzentrum Ichenhausen</t>
  </si>
  <si>
    <t>Josef-Landes-Schule Sonderpädagogisches Förderzentrum Kaufbeuren</t>
  </si>
  <si>
    <t>Sonderpädagogisches Förderzentrum Kempten (Allgäu) - Teilzentrum II</t>
  </si>
  <si>
    <t>Sonderpädagogisches Förderzentrum - Teilzentrum - Kempten (Allgäu), Schulverband</t>
  </si>
  <si>
    <t>Antonio-Huber-Schule Sonderpädagogisches Förderzentrum Lindenberg i.Allgäu</t>
  </si>
  <si>
    <t>Reichshainschule Sonderpädagogisches Förderzentrum Memmingen</t>
  </si>
  <si>
    <t>Don-Bosco-Schule Sonderpädagogisches Förderzentrum Marktoberdorf</t>
  </si>
  <si>
    <t>Rupert-Egenberger-Schule Sonderpädagogisches Förderzentrum Neu-Ulm</t>
  </si>
  <si>
    <t>St.-Georg-Schule Sonderpädagogisches Förderzentrum Nördlingen</t>
  </si>
  <si>
    <t>Christophorus-Schule Sonderpädagogisches Förderzentrum Königsbrunn</t>
  </si>
  <si>
    <t>Ludwig-Reinhard-Schule Kaufbeuren Förderzentrum für den Förderschwerpunkt geistige Entwicklung</t>
  </si>
  <si>
    <t>Albert-Schweitzer-Schule Sonderpädagogisches Förderzentrum Sonthofen</t>
  </si>
  <si>
    <t>Wilhelm-Busch-Schule, Sonderpädagogisches Förderzentrum Illertissen-Weißenhorn</t>
  </si>
  <si>
    <t>Helen-Keller-Schule Sonderpädagogisches Förderzentrum Dinkelscherben</t>
  </si>
  <si>
    <t>Abt-Ulrich-Schule Sonderpädagogisches Förderzentrum Kaisheim</t>
  </si>
  <si>
    <t>Sankt-Martin-Schule Lindenberg i. Allgäu Förderz. f. d. Förderschwerp. geist. Entw.</t>
  </si>
  <si>
    <t>Franziskus-Schule Sonderpädagogisches Förderzentrum Gersthofen</t>
  </si>
  <si>
    <t>Edith-Stein-Schule, Sonderpädagogisches Förderzentrum Aichach</t>
  </si>
  <si>
    <t>Freie Waldorfschule Weilheim (Grund- und weiterführende Schule), Huglfing</t>
  </si>
  <si>
    <t>Freie Waldorfschule Regensburg des Trägervereins Freie Waldorfschule Regensburg e.V.</t>
  </si>
  <si>
    <t>Freie Waldorfschule Würzburg Schule nach der Pädagogik Rudolf Steiners</t>
  </si>
  <si>
    <t>Freie Waldorfschule Augsburg der Freien Waldorfschule u. Waldorfkindergärten Augsburg e.V.</t>
  </si>
  <si>
    <t>Freie Waldorfschule und Waldorfkindergärten Augsburg e.V.</t>
  </si>
  <si>
    <t>Freie Schule Albris in Buchenberg, einheitl.Grund- u.Höhere Schule i.d.Erz.-Kunst Rudolf Steiners</t>
  </si>
  <si>
    <t>Freie Waldorfschule Wernstein des Junger Main e.V., Mainleus</t>
  </si>
  <si>
    <t>Trägerverein Freie Waldorfschule Junger Main e.V.</t>
  </si>
  <si>
    <t>Verein Christian Morgenstern zur Förderung der Waldorfpädagogik e.V., Schondorf</t>
  </si>
  <si>
    <t>Gemeinnützige Genossenschaft zum Betrieb der Rudolf-Steiner-Schule München-Giesing in Ismaning</t>
  </si>
  <si>
    <t>Förderverein Freie Waldorfschule Rosenheim e.V.</t>
  </si>
  <si>
    <t>Freie Waldorfschule in den Mainauen Haßfurt des Gründungskreises Waldorfschule Mainfranken e.V.</t>
  </si>
  <si>
    <t>Freie Waldorfschule Isartal in Geretsried der Freie Waldorfschule Isartal in Geretsried gem.e.G.</t>
  </si>
  <si>
    <t>Freie Waldorfschule Isartal in Geretsried gemeinützige eG</t>
  </si>
  <si>
    <t>Freie Schule Lech-Donau gemeinützige GmbH, Buttenwiesen</t>
  </si>
  <si>
    <t>Gemeinnützige Genossenschaft zur Förderung der Freien Schulen Erlbach e.G.</t>
  </si>
  <si>
    <t>Berufsfachschule f. Holzschnitzer u. Schreiner des Landkreises Berchtesgadener Land</t>
  </si>
  <si>
    <t>Berufsfachschule für Schreiner und Holzbildhauer des Bezirks Oberbayern in Garmisch-Partenkirchen</t>
  </si>
  <si>
    <t>Städt. Berufsfachschule für das Holzbildhauerhandwerk München</t>
  </si>
  <si>
    <t>Berufsfachschule f. Maschinenbau Ansbach des Bezirks Mittelfranken</t>
  </si>
  <si>
    <t>Städt. Berufsfachschule für Fertigungstechnik Nürnberg</t>
  </si>
  <si>
    <t>Blocherer-Schule München Berufsfachschule für Innenarchitektur</t>
  </si>
  <si>
    <t>Staatl. Berufsfachschule für Musikinstrumentenbau Mittenwald</t>
  </si>
  <si>
    <t>Schnitzschule Oberammergau Staatl. Berufsfachschule für Holzbildhauer</t>
  </si>
  <si>
    <t>Staatliche Berufsfachschule für Maschinenbau Landshut</t>
  </si>
  <si>
    <t>Staatl. Berufsfachschule für Flechtwerkgestaltung Lichtenfels</t>
  </si>
  <si>
    <t>Staatliche Berufsfachschule für Glas und Schmuck Kaufbeuren-Neugablonz</t>
  </si>
  <si>
    <t>Staatliche Berufsfachschule für Metalltechnik Füssen</t>
  </si>
  <si>
    <t>Städt. Meisterschule für das Vergolderhandwerk München</t>
  </si>
  <si>
    <t>Städt. Meisterschule für das Maler und Lackiererhandwerk München</t>
  </si>
  <si>
    <t>Städt. Fachschule für Heizungs-, Lüftungs-, Klima- und Sanitärtechnik München</t>
  </si>
  <si>
    <t>Meisterschule f.Orthopädietechnik (Fachschule der Stadt München)</t>
  </si>
  <si>
    <t>Meisterschule für das Schreinerhandwerk (Fachschule der Landeshauptstadt München)</t>
  </si>
  <si>
    <t>Städt. Fachschule für Farb- und Lacktechnik München</t>
  </si>
  <si>
    <t>Meisterschule f.d. Gold- u. Silberschmiedehandwerk Fachschule der Landeshauptstadt München</t>
  </si>
  <si>
    <t>Meisterschule f. d. Konditorenhandwerk (Fachschule d. Landeshauptstadt München)</t>
  </si>
  <si>
    <t>Meisterschulen am Ostbahnhof, Zweckverband der Landeshauptstadt München und der Handwerkskammer</t>
  </si>
  <si>
    <t>Städt. Meisterschule für das Holzbildhauerhandwerk München</t>
  </si>
  <si>
    <t>Städt. Fachschule für Schnitt und Entwurf der Deutschen Meisterschule für Mode München</t>
  </si>
  <si>
    <t>Fachschule für Modellistik der Städt. Deutschen Meisterschule für Mode München</t>
  </si>
  <si>
    <t>Fachschule für Schreiner des Bezirks Oberbayern in Garmisch-Partenkirchen</t>
  </si>
  <si>
    <t>Städt. Fachschule für Druck- und Medientechnik Nürnberg</t>
  </si>
  <si>
    <t>Fachschule für Maschinenbautechnik Herzogenaurach des Landkreises Erlangen-Höchstadt</t>
  </si>
  <si>
    <t>Städt. Meisterschule für das Maler- und Lackierer-Handwerk Nürnberg</t>
  </si>
  <si>
    <t>Städt. Rudolf-Diesel-Fachschule für Techniker Nürnberg</t>
  </si>
  <si>
    <t>Fachschule für Maschinenbautechnik Ansbach des Bezirks Mittelfranken</t>
  </si>
  <si>
    <t>Meisterschule für Schneid- und Schleiftechnik des Lkr. Rhön-Grabfeld in Bad Neustadt a.d.Saale</t>
  </si>
  <si>
    <t>Städt. Fachschule (Meisterschule) für Steinmetzen und Steinbildhauer Aschaffenburg</t>
  </si>
  <si>
    <t>Städt. Fachschule f. Bauhandwerker Würzburg am Städt.Gewerblichen Berufsbildungszentrum II</t>
  </si>
  <si>
    <t>Städt. Fachschule f. Maler Würzburg am Städt.Gewerblichen Berufsbildungszentrum II</t>
  </si>
  <si>
    <t>Städt. Fachschule f. Straßenbauer Würzburg am Städt.Gewerblichen Berufsbildungszentrum II</t>
  </si>
  <si>
    <t>Städt. Fachschule für Techniker Würzburg (Bautechnik - Tiefbau)</t>
  </si>
  <si>
    <t>Meisterschule Ebern f.d.Schreinerhandwerk,Fachsch. d. Zweckverb. Meistersch. Ebern f.d.Schreinerhand.</t>
  </si>
  <si>
    <t>Meisterschule Ebern für das Schreinerhandwerk, Zweckverband</t>
  </si>
  <si>
    <t>Städt.Fachschule (Technikerschule) f.Elektrotechn. (Energie- u.Automatisierungstechn.) Aschaffenburg</t>
  </si>
  <si>
    <t>Städt. Fachsch. f. Techn. Würzburg (Masch.-Bau, Elektrotechn.,Metallbau,Heizung,Lüftung,Klimatchn)</t>
  </si>
  <si>
    <t>Fachschule für Bautechnik des Berufsförderungswerkes München gGmbH in Kirchseeon</t>
  </si>
  <si>
    <t>Fachschule für Braumeister (Meisterschule) Gräfelfing des Doemens e.V.</t>
  </si>
  <si>
    <t>Chemieschule Dr. Erwin Elhardt Fachschule für Chemietechnik München</t>
  </si>
  <si>
    <t>Fachschule f.d. Bauhandwerk der Baufachschule Niederbayern gGmbH in Ergolding</t>
  </si>
  <si>
    <t>Fachschule für Technik der Grundig-Akademie Nürnberg</t>
  </si>
  <si>
    <t>Grundig-Akademie für Wirtschaft und Technik - Gemeinnützige Stiftung e.V. Nürnberg</t>
  </si>
  <si>
    <t>Fachschule f.Kunststofftechnik Weißenburg d. Berufl.Fortbildungszentren d. Bayer.Wirtsch.</t>
  </si>
  <si>
    <t>Priv.Technikerschule Augsburg,Fachsch.f. Maschinenbau-,Elektro-, Umweltschutz- u. ITtechnik</t>
  </si>
  <si>
    <t>Fachschule der Bundeswehr für Elektrotechnik und Informatiktechnik Kleinaitingen</t>
  </si>
  <si>
    <t>Fachschule f. Meister der Kreishandwerkerschaft Ansbach</t>
  </si>
  <si>
    <t>Staatliche Fachschule für Kunststofftechnik und Faserverbundtechnologie Wasserburg</t>
  </si>
  <si>
    <t>Staatliche Fachschule für Umweltschutztechnik und regenerative Energien Altötting</t>
  </si>
  <si>
    <t>Staatl.Fachschule (Technikerschule) für Elektrotechnik Altötting</t>
  </si>
  <si>
    <t>Staatliche Fachschule (Technikerschule) für Fahrzeugtechnik und Elektromobilität</t>
  </si>
  <si>
    <t>Staatliche Fachschule (Technikerschule) für Maschinenbautechnik Passau</t>
  </si>
  <si>
    <t>Staatl. Fachschule (Technikerschule) für Stahl- und Metallbau Pfarrkirchen</t>
  </si>
  <si>
    <t>Staatl.Fachschule (Technikerschule) für Elektrotechnik Passau</t>
  </si>
  <si>
    <t>Staatl. Fachschule für Keramik und Design Landshut (Meisterschule)</t>
  </si>
  <si>
    <t>Staatl. Fachschule (Technikerschule) für Elektrotechnik in Straubing</t>
  </si>
  <si>
    <t>Staatl.Fachschule (Technikerschule) für Bau- und Glasbautechnik Vilshofen a.d.Donau</t>
  </si>
  <si>
    <t>Staatl. Fachschule (Technikerschule) für Maschinenbautechnik in Landshut</t>
  </si>
  <si>
    <t>Staatliche Fachschule (Technikerschule) für Bautechnik, energiesparendes Bauen Neumarkt/Opf</t>
  </si>
  <si>
    <t>Staatl.Fachschule (Technikerschule) für Mechatroniktechnik und Elektrotechnik Amberg</t>
  </si>
  <si>
    <t>Staatl. Fachschule für Umweltschutztechnik und regenerative Energien Waldmünchen</t>
  </si>
  <si>
    <t>Staatliche Fachschule (Technikerschule) für Maschinenbautechnik Coburg</t>
  </si>
  <si>
    <t>Staatliche Fachschule (Technikerschule) für Fahrzeugtechnik und Elektromobilität Bayreuth</t>
  </si>
  <si>
    <t>Staatl.Fachschule (Technikerschule) für Mechatroniktechnik Bamberg</t>
  </si>
  <si>
    <t>Staatl. Fachschule (Technikerschule) für Bekleidungstechnik Naila</t>
  </si>
  <si>
    <t>Staatl. Fachschule (Technikerschule) für Textiltechnik Münchberg</t>
  </si>
  <si>
    <t>Staatl. Fachschule (Technikerschule) für Werkstoff- und Prüftechnik Selb</t>
  </si>
  <si>
    <t>Staatl. Fachschule (Technikerschule) für Bautechnik Kulmbach</t>
  </si>
  <si>
    <t>Staatliche Fachschule (Technikerschule) für Fahrzeugtechnik und Elektromobilität Roth</t>
  </si>
  <si>
    <t>Staatl. Fachschule (Technikerschule) für Mechatroniktechnik Herzogenaurach</t>
  </si>
  <si>
    <t>Staatl. Fachschule (Meisterschule) für Schreiner Gunzenhausen</t>
  </si>
  <si>
    <t>Staatl.Fachschule für Fahrzeugtechnik und Elektromobilität Bad Neustadt a.d. Saale</t>
  </si>
  <si>
    <t>Staatliche Fachschule (Technikerschule) für Mechatroniktechnik Lohr</t>
  </si>
  <si>
    <t>Staatl.Fachschule (Technikerschule) für Elektrotechnik Bad Neustadt a.d.Saale</t>
  </si>
  <si>
    <t>Staatl. Fachschule (Technikerschule) für Maschinenbau Aschaffenburg</t>
  </si>
  <si>
    <t>Staatl. Fachschule für Kunststofftechnik u.Faserverbundtechnologie Donauwörth</t>
  </si>
  <si>
    <t>Staatliche Fachschule für Umweltschutztechnik u.regenerative Energien Höchstädt</t>
  </si>
  <si>
    <t>Staatl.Fachschule (Technikerschule) für Maschinenbautechnik Memmingen</t>
  </si>
  <si>
    <t>Staatl. Fachschule für Mechatroniktechnik Kempten (Allgäu)</t>
  </si>
  <si>
    <t>Staatl. Fachschule für Bau-, Elektro-, Maschinenbau- u. Mechatroniktechnik Nördlingen</t>
  </si>
  <si>
    <t>Dorfschule Walchensee, private staatl. anerkannte Grundschule der Dorfleben Walchensee gGmbH</t>
  </si>
  <si>
    <t>Bilinguale Grundschule Phorms München, Ersatzsch. in freier Trägerschaft d.Phorms Bavaria gGmbH</t>
  </si>
  <si>
    <t>Lukas-Schule München, private evangelische Grundschule der Lukas-Schulen gGmbH</t>
  </si>
  <si>
    <t>Sinai-Grundschule d.Israelitischen Kultusgemeinde, priv. staatl. anerk. jüdische Volksschule München</t>
  </si>
  <si>
    <t>Theresia-Gerhardinger-Grundschule am Anger der Armen Schulschwestern V.U.L.FR., München</t>
  </si>
  <si>
    <t>Jan-Amos-Comenius-Grundschule der Münchner Schulstiftung - Ernst v. Borries</t>
  </si>
  <si>
    <t>Private Heimvolksschule im Franziskushaus in Altötting (Grund- und Hauptschule)</t>
  </si>
  <si>
    <t>Priv. Maria-Ward-Grundschule Heiligenstatt, Tüßling (staatlich anerkannt)</t>
  </si>
  <si>
    <t>Julie-Kerschensteiner-Grundschule, Private Grundschule Schondorf am Ammersee</t>
  </si>
  <si>
    <t>Stiftung Landheim Schondorf am Ammersee</t>
  </si>
  <si>
    <t>Erzbischöfliche Pater-Rupert-Mayer-Volksschule Pullach</t>
  </si>
  <si>
    <t>Luise-Kiesselbach-Grundschule München, private inklusive Grundschule der IKF GmbH</t>
  </si>
  <si>
    <t>Grundschule der Schulstiftung Seligenthal in Landshut</t>
  </si>
  <si>
    <t>Abt-Joscio-Schulwerk e.V.</t>
  </si>
  <si>
    <t>Mittelschule Oberroning der Schulstiftung d. Diözese Regensburg</t>
  </si>
  <si>
    <t>Priorat der Benediktinerinnen der Anbetung Neustift, Ortenburg</t>
  </si>
  <si>
    <t>Bischof Manfred Müller Mittelschule der Schulstiftung der Diözese Regensburg</t>
  </si>
  <si>
    <t>Private Grundschule der Regensburger Domspatzen in Regensburg</t>
  </si>
  <si>
    <t>Stiftung Regensburger Domspatzen</t>
  </si>
  <si>
    <t>Evangelische Schule Naila, Priv. Grundschule und Mittelschule (MS)</t>
  </si>
  <si>
    <t>Evangelische Schule Naila, Priv. Grundschule und Mittelschule (GS)</t>
  </si>
  <si>
    <t>Evang. Mittelschule Ansbach der Evang.-Luth. Gesamtkirchengemeinde Ansbach</t>
  </si>
  <si>
    <t>Maria-Ward-Grundschule Nürnberg der Erzdiözese Bamberg</t>
  </si>
  <si>
    <t>Private Mittelschule des Seraphischen Liebeswerk Altötting im Liebfrauenhaus Herzogenaurach</t>
  </si>
  <si>
    <t>Private Grundschule des Seraphischen Liebeswerk Altötting im Liebfrauenhaus Herzogenaurach</t>
  </si>
  <si>
    <t>Priv. Volksschule "Lern' mit mir im Universellen Leben" - Mittelschule - Esselbach</t>
  </si>
  <si>
    <t>Private Kath. Volksschule der Diözese Würzburg im Elisabethenheim in Würzburg</t>
  </si>
  <si>
    <t>Vinzentinum, Private Katholische Mittelschule mit Tagesheim der Diözese Würzburg</t>
  </si>
  <si>
    <t>Priv. Volksschule Esselbach (Grundschule) Lern' mit mir im Universellen Leben</t>
  </si>
  <si>
    <t>Vinzentinum, Private Katholische Grundschule mit Tagesheim der Diözese Würzburg</t>
  </si>
  <si>
    <t>Josef-Kentenich-Schule, kath. Grundschule Kempten (Allgäu) des Kentenich-Pädagogik e.V.</t>
  </si>
  <si>
    <t>Franz-von-Assisi-Schule, Katholische Freie Grundschule Augsburg</t>
  </si>
  <si>
    <t>Lichtenstein-Rother-Volksschule Augsburg d. Evang. Schulvereins Augsburg (Grundschule)</t>
  </si>
  <si>
    <t>Franz-von-Assisi-Schule, Katholische Freie Mittelschule Augsburg</t>
  </si>
  <si>
    <t>St.-Michael-Schule, Katholische Freie Grundschule Neu-Ulm des Schulwerks der Diözese Augsburg</t>
  </si>
  <si>
    <t>Private Grundschule Bildungshaus Bad Aibling des Diakonischen Werks Rosenheim e.V.</t>
  </si>
  <si>
    <t>Private Jules Verne Grundschule der Jules Verne Campus gemeinnützige GmbH in München</t>
  </si>
  <si>
    <t>Montessori-Schule Grassau, private Mittelschule der Montessori-Fördergemeinschaft Chiemgau e.V.</t>
  </si>
  <si>
    <t>Montessori-Schule Hausham, Priv. Volksschule (Grund- und Hauptschule)</t>
  </si>
  <si>
    <t>Private Montessori-Volksschule Oberding - Aufkirchen (Grund- und Hauptschule)</t>
  </si>
  <si>
    <t>Priv. Bilinguale Deutsch-Italienische Grundschule Leonardo-da-Vinci d.BiDlBi e.V. München</t>
  </si>
  <si>
    <t>Bilingualer Deutsch-Italienischer Bildungsverein München e.V.</t>
  </si>
  <si>
    <t>Priv. Immanuel-Volksschule (Grundsch.) München d .Fördervereins adventistischer Schulen Bayern e.V.</t>
  </si>
  <si>
    <t>Förderverein adventistischer Schulen in Bayern e.V.</t>
  </si>
  <si>
    <t>Fördergemeinschaft Montessori-Kindergruppe Landkreis Starnberg e.V.</t>
  </si>
  <si>
    <t>Private Montessorischule Ingolstadt, staatlich genehmigte Grund- und Hauptschule</t>
  </si>
  <si>
    <t>Pädagogisches Zentrum Förderkreis + Haus Miteinander gGmbH</t>
  </si>
  <si>
    <t>Musisch-Aktive Montessori-Schule Bad Tölz, priv. Volksschule (Grund- und Hauptschule)</t>
  </si>
  <si>
    <t>Montessori-Schule Eichstätt, private Mittelschule des Montessori-Eichstätt e.V.</t>
  </si>
  <si>
    <t>Private Maria-Montessori- Volksschule München (Grund- und Hauptschule)</t>
  </si>
  <si>
    <t>Private Montessori-Volksschule Peißenberg (Grund- und Hauptschule)</t>
  </si>
  <si>
    <t>Priv.Griechische Volksschule München, THS II, Edmund-Rumpler-Str.,München,d.Republik Griechenl.</t>
  </si>
  <si>
    <t>Private Griechische Volksschule München, TH II, der Republik Griechenland</t>
  </si>
  <si>
    <t>Aristoteles-Schule,Priv.Volksschule (GS u.THS I) der Republik Griechenland, München</t>
  </si>
  <si>
    <t>Ecole primaire francaise Jean Renoir, Grundschule München</t>
  </si>
  <si>
    <t>AEFE - Agence pour l'Enseignement Francais a l'etranger (Französischer Staat)</t>
  </si>
  <si>
    <t>Montessori-Schule f. ganzheitliches Lernen, priv. Grund- u. Hauptschule, Freilassing</t>
  </si>
  <si>
    <t>Förderverein der Schulen für ganzheitliche Erziehung und Bildung e.V.</t>
  </si>
  <si>
    <t>Inklusive Montessori Schule an der Balanstraße, München, Volksschule (GS + HS)</t>
  </si>
  <si>
    <t>SIS Swiss International School Ingolstadt - Grundschule in Trägerschaft der SIS gGmbH</t>
  </si>
  <si>
    <t>Montessori-Schule München-Südost, in Neubiberg, priv. Grund- und Hauptschule</t>
  </si>
  <si>
    <t>Priv. Montessori-Volksschule Dachau (Grund- und Hauptschule)</t>
  </si>
  <si>
    <t>Montessori-Schule Freising, private Mittelschule des Montessori Landkreis Freising e.V.</t>
  </si>
  <si>
    <t>Private Montessori-Volksschule Moosach-Niederseeon (Grund- und Hauptschule)</t>
  </si>
  <si>
    <t>Montessori-Schule Clara Grunwald Unterschleißheim, priv. Grund- u. Hauptschule</t>
  </si>
  <si>
    <t>Montessori-Schule Neuötting, private Volksschule (Grund- und Hauptsch.) d.Montessori-Neuötting e.V.</t>
  </si>
  <si>
    <t>International Bilingual School Munich, Priv. Grundschule München</t>
  </si>
  <si>
    <t>Montessori-Schule Oberschweinbach in Günzlhofen, priv. Grund- und Hauptschule</t>
  </si>
  <si>
    <t>Bavarian Internat.School Haimhausen, priv. Volksschule (Grund- und Hauptschule)</t>
  </si>
  <si>
    <t>Bavarian International School gemeinnützige Aktiengesellschaft (BIS gAG)</t>
  </si>
  <si>
    <t>Montessori-Schule Freising, private Grundschule des Montessori Landkreis Freising e.V.</t>
  </si>
  <si>
    <t>Montessori-Schule Grassau, priv. Grundschule der Montessori-Fördergemeinschaft Chiemgau e.V.</t>
  </si>
  <si>
    <t>Montessori-Schule Eichstätt, private Grundschule des Montessori-Eichstätt e.V.</t>
  </si>
  <si>
    <t>Staatl.gen. DBBC-Privatschule - Mittelsch. - Diakon.Institut f.Bild. u.Soz.in Bad Aibling</t>
  </si>
  <si>
    <t>Aktive Projekt-Schule Stephanskirchen, Private Mittelschule d. Evang. Schulvereins</t>
  </si>
  <si>
    <t>St.-Franziskus-Schule, Kath. Freie Grundschule Neuburg a.d. Donau</t>
  </si>
  <si>
    <t>Montessori-Schule Rotthalmünster, Priv.Grund- und Hauptschule d. Mont.Fördergem. Rotthalmünster e.V.</t>
  </si>
  <si>
    <t>Priv. Montessori-Volksschule Geisenhausen (Grund- und Hauptschule)</t>
  </si>
  <si>
    <t>Private Montessori-Volksschule Eggenfelden (Grund- und Hauptschule)</t>
  </si>
  <si>
    <t>Montessori-Fördergemeinschaft Eggenfelden e.V.</t>
  </si>
  <si>
    <t>Priv. Montessori-Volksschule Passau (Grund- und Hauptschule)</t>
  </si>
  <si>
    <t>Montessori-Schule Landau, priv.Grund-u.Hauptschule der Mont. Fördergem. Landau a.d.Isar u. Umgeb.e.V.</t>
  </si>
  <si>
    <t>Montessori Fördergemeinschaft Landau an der Isar und Umgebung e.V.</t>
  </si>
  <si>
    <t>Aktive Montessori-Volksschule Bayerwald - Oberried in Drachselsried (Grundschule)</t>
  </si>
  <si>
    <t>Montessori-Schule Vilshofen Priv. Volksschule (Grund- und Hauptschule)</t>
  </si>
  <si>
    <t>Montessori-Fördergemeinschaft Vilshofen und Umgebung e.V., Lkr. Passau</t>
  </si>
  <si>
    <t>Montessori-Schule Essing, private Volksschule (Grund- und Hauptschule)</t>
  </si>
  <si>
    <t>Montessori-Schule Freyung, staatl. genehm. priv. Grundschule d. Mont. Schule Wolfstein e.V. Freyung</t>
  </si>
  <si>
    <t>Montessori Wolfstein e.V.</t>
  </si>
  <si>
    <t>Ilztalschule, Die Mittelschule für alle des Förderver. d. Ilztalschule Kalteneck/Hutthurm</t>
  </si>
  <si>
    <t>Montessori Schule Donau-Wald, Bogen, private Grundschule</t>
  </si>
  <si>
    <t>Private Montessori-Volksschule (Grund- und Hauptschule) Schönthal</t>
  </si>
  <si>
    <t>Private Montessori Grundschule Sulzbürg des Jura Montessori Vereins 2007 e.V.</t>
  </si>
  <si>
    <t>Priv. Montessori-Grundschule Gemeinsam Leben - Gemeinsam Lernen e.V. Weiden</t>
  </si>
  <si>
    <t>Gemeinsam Leben Gemeinsam Lernen Integration behinderter Menschen Weiden und Umkreis e.V.</t>
  </si>
  <si>
    <t>Montessori-Volksschule Sünching (Grundschule) der Montessori-Fördergemeinsch. Sünching u. Umgeb.e.V.</t>
  </si>
  <si>
    <t>Montessori-Fördergemeinschaft Sünching und Umgebung e.V.</t>
  </si>
  <si>
    <t>Der Regenbogen Priv. Montessori-Volksschule Amberg (Grund- und Hauptschule)</t>
  </si>
  <si>
    <t>Montessori Förderverein für den Stadt- und Landkreis Amberg e.V.</t>
  </si>
  <si>
    <t>Priv. Montessori-Volksschule Bamberg (Grund- und Hauptschule) des Montessori Bamberg e.V.</t>
  </si>
  <si>
    <t>Montessori Bamberg e.V.</t>
  </si>
  <si>
    <t>Priv. Montessori-Volksschule Arzberg (Grund- und Hauptschule)</t>
  </si>
  <si>
    <t>Priv. Montessori-Volksschule Forchheim (Grund- und Hauptschule)</t>
  </si>
  <si>
    <t>Freie Mittelschule Wernstein des Trägervereins Freie Waldorfschule Junger Main e.V.</t>
  </si>
  <si>
    <t>Freie Montessori-Volksschule Berg des Vereins Montessori-Vereinigung Hof e.V.</t>
  </si>
  <si>
    <t>Private Volksschule der Republik Griechenland in Nürnberg (Grund- und Teilhauptschule I)</t>
  </si>
  <si>
    <t>Priv. Montessori-Schule d.Montessori Trägervereins in Herzogenaurach (Grund- und Hauptschule)</t>
  </si>
  <si>
    <t>Montessori-Pädagogik Erlangen e.V.</t>
  </si>
  <si>
    <t>Priv. Montessori-Schule des Montessori-Vereins Roth-Schwabach e.V. in Büchenbach (GS u. HS)</t>
  </si>
  <si>
    <t>Priv. Montessori-Mittelschule Lauf a.d.Pegnitz der Montessori- Vereinigung Nürnberger Land e.V.</t>
  </si>
  <si>
    <t>Jenaplan-Schule Nürnberg Priv. Grundschule des Jenaplan-Schulvereins Nürnberg e.V.</t>
  </si>
  <si>
    <t>Private Volksschule der Republik Griechenland in Nürnberg (Teilhauptschule II)</t>
  </si>
  <si>
    <t>Priv. Grundschule der Frieda Lang Haus für Kinder gGmbH in Uffenheim</t>
  </si>
  <si>
    <t>Priv. Grundschule des Montessori Trägervereins Weißenburg-Gunzenhausen in Höttingen</t>
  </si>
  <si>
    <t>Luise-Leikam-Schule, Grundschule der Evangelischen Schulstiftung Fürth</t>
  </si>
  <si>
    <t>Inklusive Montessori-Grundschule des Montessori-Vereins Ansbach e.V.</t>
  </si>
  <si>
    <t>Private Mittelschule des Montessori-Trägerverein Weißenburg-Gunzenhausen e.V. in Pleinfeld</t>
  </si>
  <si>
    <t>Priv. Franconian International School (FIS) Erlangen (Grund- und Hauptschule)</t>
  </si>
  <si>
    <t>Priv. Montessori-Grundschule Lauf a.d.Pegnitz der Montessori-Vereinigung Nürnberger Land e.V.</t>
  </si>
  <si>
    <t>Private Montessori-Volksschule (Mittelschule) des Montessori-Fördervereins Schweinfurt e.V.</t>
  </si>
  <si>
    <t>Jenaplan-Volksschule Würzburg (Grund- und Hauptschule)</t>
  </si>
  <si>
    <t>Priv. Montessori-Volksschule Sulzbach (Grund- und Hauptschule)</t>
  </si>
  <si>
    <t>Montessori Förderverein Aschaffenburg-Miltenberg e.V.</t>
  </si>
  <si>
    <t>ISM - International School Mainfranken - Grundschule Schweinfurt</t>
  </si>
  <si>
    <t>Private Montessori-Volksschule (Grundschule) des Montessori-Fördervereins Schweinfurt e.V.</t>
  </si>
  <si>
    <t>Freie Aktive Landschule Blumenwiese Hendungen (Grund- und Hauptschule)</t>
  </si>
  <si>
    <t>Initiative Freie Aktive Landschule mit Kindergarten e.V. Blumenwiese</t>
  </si>
  <si>
    <t>Private Volksschule (Grundschule) der Kissori Lernzentrum GmbH in Bad Kissingen</t>
  </si>
  <si>
    <t>International School Neu-Ulm, Volksschule (GS u. HS) der Internat. Schule Neu-Ulm</t>
  </si>
  <si>
    <t>Private Montessori-Volksschule Weißenhorn (Grund- u. Hauptschule)</t>
  </si>
  <si>
    <t>Priv. Montessori-Schule (Grund- u. Hauptschule) Günzburg des Montessori Günzburg e.V.</t>
  </si>
  <si>
    <t>Montessori-Volksschule (Grund- und Hauptschule) Kempten (Allgäu)</t>
  </si>
  <si>
    <t>Montessori-Volksschule Sonthofen (Grund- u. Hauptschule)</t>
  </si>
  <si>
    <t>Montessori-Förderverein Südliches Oberallgäu e.V. Sonthofen</t>
  </si>
  <si>
    <t>International School Augsburg, Volksschule der International School Augsburg, Gersthofen</t>
  </si>
  <si>
    <t>International School Augsburg ISA - gemein. AG, Gersthofen</t>
  </si>
  <si>
    <t>Freie Schule Lindau (Bodensee) (Grundschule und Hauptschule) des Vereins Freie Schule Lindau e.V.</t>
  </si>
  <si>
    <t>Private Montessori-Volksschule Dinkelscherben (GS und HS)</t>
  </si>
  <si>
    <t>Montessori-Elternverein Augsburg Westliche Wälder e.V.</t>
  </si>
  <si>
    <t>Private Montessori-Volksschule Wertingen (Grund- und Hauptschule)</t>
  </si>
  <si>
    <t>Private Montessori-Volksschule Neu-Ulm (Grundschule und Hauptschule)</t>
  </si>
  <si>
    <t>Montessori-Schule Augsburg gGmbH</t>
  </si>
  <si>
    <t>Freie Montessori-Volksschule Allgäu (GS u. HS) Oberstaufen-Kalzhofen</t>
  </si>
  <si>
    <t>Monte - Verein z.Förd.d.Montessoripäd.im Grenzgeb. Oberallgäu/Westallgäu u. Breg.Wald (Österreich)</t>
  </si>
  <si>
    <t>Benediktbeuern - Grund- und Hauptschule -, Schulverband</t>
  </si>
  <si>
    <t>Hebertshausen - Grund- und Mittelschule -, Schulverband</t>
  </si>
  <si>
    <t>Bürgermeister-Hans-Reiner- Mittelschule Bad Kohlgrub</t>
  </si>
  <si>
    <t>Bürgermeister-Schütte-Mittelschule Garmisch-Partenkirchen</t>
  </si>
  <si>
    <t>Mittelschule Kirchheim b.München, an der Heimstettner Straße</t>
  </si>
  <si>
    <t>Kirchheim-Feldkirchen-Aschheim - Mittelschule -, Schulverband</t>
  </si>
  <si>
    <t>Erich Kästner-Mittelschule Höhenkirchen-Siegertsbrunn</t>
  </si>
  <si>
    <t>Fritz-Schäffer-Mittelschule Ostermünchen in Tuntenhausen</t>
  </si>
  <si>
    <t>Justus-von-Liebig-Mittelschule Heufeld, Markt Bruckmühl</t>
  </si>
  <si>
    <t>Rott a.Inn - Grund- und Mittelschule -, Schulverband</t>
  </si>
  <si>
    <t>Grundschule München, am Amphionpark, Welzenbachstraße 12</t>
  </si>
  <si>
    <t>Grundschule München, am Bayernplatz, Hiltenspergerstraße 72</t>
  </si>
  <si>
    <t>Mittelschule München, am Echardinger Grünstreifen, Innsbrucker Ring 75</t>
  </si>
  <si>
    <t>Utting a.Ammersee, Gemeinde</t>
  </si>
  <si>
    <t>Garching a.d.Alz, Schulverband</t>
  </si>
  <si>
    <t>Nikodem-Caro-Grundschule Hart / Wald in Garching a.d.Alz</t>
  </si>
  <si>
    <t>Stammham - Grund- und Teilhauptschule -, Schulverband</t>
  </si>
  <si>
    <t>Mittelschule Freilassing, an der Martin-Luther-Straße</t>
  </si>
  <si>
    <t>Wartenberg - Marie-Pettenbeck-Mittelschule -, Schulverband</t>
  </si>
  <si>
    <t>Markt Indersdorf - Grund- und Mittelschule -, Schulverband</t>
  </si>
  <si>
    <t>Odelzhausen - Grund- und Mittelschule -, Schulverband</t>
  </si>
  <si>
    <t>Frauenneuharting, Gemeinde</t>
  </si>
  <si>
    <t>Beilngries St., Gemeinde</t>
  </si>
  <si>
    <t>Mittelschule Fürstenfeldbruck, an der Theodor-Heuss-Straße</t>
  </si>
  <si>
    <t>Grundschule Fürstenfeldbruck, an der Philipp-Weiß-Straße</t>
  </si>
  <si>
    <t>Mittelschule Germering, an der Wittelsbacher Straße</t>
  </si>
  <si>
    <t>Grundschule Gröbenzell, an der Bernhard-Rößner-Straße</t>
  </si>
  <si>
    <t>Bürgermeister-Hans-Reiner- Grundschule Bad Kohlgrub</t>
  </si>
  <si>
    <t>Grundschule Garmisch-Partenkirchen, an der Burgstraße</t>
  </si>
  <si>
    <t>Bürgermeister-Schütte-Grundschule Garmisch-Partenkirchen</t>
  </si>
  <si>
    <t>Emanuel-von-Seidl-Grundschule Murnau a. Staffelsee</t>
  </si>
  <si>
    <t>Uffing-Seehausen a.Staffelsee - Grundschule -, Schulverband</t>
  </si>
  <si>
    <t>Grundschule Landsberg a.Lech, an der Platanenstraße</t>
  </si>
  <si>
    <t>Grundschule Kirchheim b.München, an der Martin-Luther-Straße</t>
  </si>
  <si>
    <t>Polling Lkr Mühldorf, Gemeinde</t>
  </si>
  <si>
    <t>Mittelschule Waldkraiburg, an der Franz-Liszt-Straße</t>
  </si>
  <si>
    <t>Carl-Steinmeier-Mittelschule Hohenbrunn, Schulverband</t>
  </si>
  <si>
    <t>Sigoho-Marchwart-Grundschule Höhenkirchen-Siegertsbrunn</t>
  </si>
  <si>
    <t>Grundschule Fürstenfeldbruck, an der Theodor-Heuss-Straße</t>
  </si>
  <si>
    <t>Mittelschule Ismaning, an der Erich-Zeitler-Straße</t>
  </si>
  <si>
    <t>Grundschule Kirchheim b.München, an der Heimstettner Straße</t>
  </si>
  <si>
    <t>Grundschule Ottobrunn, an der Albert-Schweitzer-Straße</t>
  </si>
  <si>
    <t>Mittelschule Unterschleißheim, an der Johann-Schmid-Straße</t>
  </si>
  <si>
    <t>Berg im Gau-Brunnen- Langenmosen - Grundschule -, Schulverband</t>
  </si>
  <si>
    <t>Grundschule Unterschleißheim, an der Ganghoferstraße</t>
  </si>
  <si>
    <t>Grundschule Unterschleißheim, an der Johann-Schmid-Straße</t>
  </si>
  <si>
    <t>Grundschule Landsberg a.Lech, in der Katharinenvorstadt</t>
  </si>
  <si>
    <t>Christian-Morgenstern-Grundschule Herrsching a.Ammersee</t>
  </si>
  <si>
    <t>Herrsching a.Ammersee, Gemeinde</t>
  </si>
  <si>
    <t>Fritz-Schäffer-Grundschule Ostermünchen in Tuntenhausen</t>
  </si>
  <si>
    <t>Justus-von-Liebig-Grundschule Heufeld, Markt Bruckmühl</t>
  </si>
  <si>
    <t>Feldkirchen-Westerham - Grundschule -, Schulverband</t>
  </si>
  <si>
    <t>Feldkirchen-Westerham - Mittelschule -, Schulverband</t>
  </si>
  <si>
    <t>Erich Kästner-Grundschule Höhenkirchen-Siegertsbrunn</t>
  </si>
  <si>
    <t>Christian-Morgenstern-Mittelschule Herrsching a.Ammersee</t>
  </si>
  <si>
    <t>Hohenfurch-Schwabniederhofen - Grundschule -, Schulverband</t>
  </si>
  <si>
    <t>Schwabbruck-Schwabsoien - Grundschule -, Schulverband</t>
  </si>
  <si>
    <t>Grundschule Jandelsbrunn - Schule der Künischen Dörfer</t>
  </si>
  <si>
    <t>Ortenburg - Grund- und Mittelschule -, Schulverband</t>
  </si>
  <si>
    <t>Haidmühle-Philippsreut - Grundschule -, Schulverband</t>
  </si>
  <si>
    <t>Grundschule Hinterschmiding-Grainet Schule am Haidel</t>
  </si>
  <si>
    <t>Hinterschmiding-Grainet - Grundschule -, Schulverband</t>
  </si>
  <si>
    <t>Mittelschule Jandelsbrunn - Schule der Künischen Dörfer</t>
  </si>
  <si>
    <t>Mainburg - Hallertauer Mittelschule -, Schulverband</t>
  </si>
  <si>
    <t>Altfraunhofen-Baierbach - Grundschule -, Schulverband</t>
  </si>
  <si>
    <t>Wurmannsquick-Mitterskirchen-Geratskirchen, Schulverband</t>
  </si>
  <si>
    <t>Niederwinkling-Mariaposching - Grundschule -, Schulverband</t>
  </si>
  <si>
    <t>Gerhardinger-Grundschule Stadtamhof-Steinweg in Regensburg</t>
  </si>
  <si>
    <t>Alteglofsheim-Köfering - Mittelschule -, Schulverband</t>
  </si>
  <si>
    <t>Waffenbrunn-Willmering - Grundschule -, Schulverband</t>
  </si>
  <si>
    <t>Fichtelnaabtal-Grundschule Ebnath-Neusorg, Schulverband</t>
  </si>
  <si>
    <t>Mittelschule an der Woffenbacher Straße Neumarkt i.d.OPf.</t>
  </si>
  <si>
    <t>Mittelschule an der Weinberger Straße Neumarkt i.d.OPf.</t>
  </si>
  <si>
    <t>Altenstadt a.d.Waldnaab - Hauptschule -, Schulverband</t>
  </si>
  <si>
    <t>Altenstadt a.d.Waldnaab - Grundschule -, Schulverband</t>
  </si>
  <si>
    <t>Neustadt a.d.Waldnaab - Grundschule -, Schulverband</t>
  </si>
  <si>
    <t>Pettendorf-Pielenhofen - Grundschule -, Schulverband</t>
  </si>
  <si>
    <t>Thomas-Aquinus-Rott-Grundschule Winklarn-Thanstein</t>
  </si>
  <si>
    <t>Fichtelnaabtal-Mittelschule Ebnath-Neusorg, Schulverband</t>
  </si>
  <si>
    <t>Johann-Andreas-Schmeller- Mittelschule Tirschenreuth</t>
  </si>
  <si>
    <t>Marktleugast M., Gemeinde</t>
  </si>
  <si>
    <t>Tröstau-Nagel - Kösseine-Mittelschule -, Schulverband</t>
  </si>
  <si>
    <t>Grundschule Altenburgblick Oberfranken in Stegaurach</t>
  </si>
  <si>
    <t>Schönbrunn-Ampferbach - Grundschule -, Schulverband</t>
  </si>
  <si>
    <t>Mittelschule Altenburgblick Oberfranken in Stegaurach</t>
  </si>
  <si>
    <t>Sebastian-Kneipp-Mittelschule Bad Berneck i.Fichtelgebirge</t>
  </si>
  <si>
    <t>Hollfeld-Wonsees-Plankenfels - Grundschule -, Schulverband</t>
  </si>
  <si>
    <t>Grundschule Neustadt b.Coburg an der Heubischer Straße</t>
  </si>
  <si>
    <t>Sonnefeld - Mittelschule -, Schulverband</t>
  </si>
  <si>
    <t>Weidhausen b.Coburg, Gemeinde</t>
  </si>
  <si>
    <t>Redwitz a.d.Rodach - Grund- und Mittelschule -, Schulverband</t>
  </si>
  <si>
    <t>Geschwister-Scholl-Mittelschule Schwarzenbach a.d.Saale</t>
  </si>
  <si>
    <t>Johann-Georg-Wilhelm-Meußdoerffer- Grundschule Kulmbach</t>
  </si>
  <si>
    <t>Untersteinach-Ludwigschorgast - Volksschule -, Schulverband</t>
  </si>
  <si>
    <t>Schirnding-Hohenberg a.d.Eger - Grundschule -, Schulverband</t>
  </si>
  <si>
    <t>Grundschule Erlangen-Bruck Max-und-Justine-Elsner-Schule</t>
  </si>
  <si>
    <t>Grundschule Nürnberg Friedrich-Wilhelm-Herschel-Schule</t>
  </si>
  <si>
    <t>Dietenhofen - Grund- und Mittelschule -, Schulverband</t>
  </si>
  <si>
    <t>Dombühl-Weißenkirchberg - Grundschule -, Schulverband</t>
  </si>
  <si>
    <t>Gebsattel-Insingen-Neusitz - Grundschule -, Schulverband</t>
  </si>
  <si>
    <t>Rothenburg ob der Tauber (Große Kreisstadt ), Gemeinde</t>
  </si>
  <si>
    <t>Valentin-Ickelsamer-Mittelschule Rothenburg o.d.Tauber</t>
  </si>
  <si>
    <t>Rothenburg - Valentin-Ickelsamer-Mittelschule -, Schulverband</t>
  </si>
  <si>
    <t>Aurach-Elbersroth-Weinberg - Grundschule -, Schulverband</t>
  </si>
  <si>
    <t>Wassertrüdingen - Betty-Staedtler-Mittelschule -, Schulverband</t>
  </si>
  <si>
    <t>Gnotzheim - Astrid-Lindgren-Volksschule -, Schulverband</t>
  </si>
  <si>
    <t>Geschwister-Scholl-Mittelschule Röthenbach a.d.Pegnitz</t>
  </si>
  <si>
    <t>Röthenbach/Pegnitz -Geschwister Scholl-Mittelschule -, Schulverband</t>
  </si>
  <si>
    <t>Dachsbach-Gerhardshofen - Grundschule -, Schulverband</t>
  </si>
  <si>
    <t>Lipprichhausen-Gollhofen - Grundschule -, Schulverband</t>
  </si>
  <si>
    <t>Wildflecken M., Gemeinde</t>
  </si>
  <si>
    <t>Buchbrunn - Grund- und Mittelschule -, Schulverband</t>
  </si>
  <si>
    <t>Sommerkahl-Blankenbach - Grundschule -, Schulverband</t>
  </si>
  <si>
    <t>Astrid-Lindgren-Grundschule Großostheim-Wenigumstadt</t>
  </si>
  <si>
    <t>Wilhelm-Emmanuel-von-Ketteler- Grundschule Kleinostheim</t>
  </si>
  <si>
    <t>Johannes-Petri-Mittelschule Elfershausen-Langendorf</t>
  </si>
  <si>
    <t>Münnerstadt, Mittelschulverband</t>
  </si>
  <si>
    <t>Karl-Ludwig-von-Guttenberg- Grundschule Bad Neustadt a.d.Saale</t>
  </si>
  <si>
    <t>Zeil a.Main, St., Gemeinde</t>
  </si>
  <si>
    <t>Dr.-Ernst-Hellmut-Vits-Grundschule Erlenbach a.Main</t>
  </si>
  <si>
    <t>Kardinal-Döpfner-Mittelschule Großwallstadt-Niedernberg</t>
  </si>
  <si>
    <t>Bachgrund in Gössenheim - Grundschule -, Schulverband</t>
  </si>
  <si>
    <t>Leonhard-Frank-Grundschule Würzburg-Heuchelhof/Rottenbauer</t>
  </si>
  <si>
    <t>Reichenberg M., Gemeinde</t>
  </si>
  <si>
    <t>Werner-von-Siemens-Grundschule Augsburg-Hochzoll-Nord</t>
  </si>
  <si>
    <t>Mittelschule Kempten (Allgäu) - Wittelsbacherschule</t>
  </si>
  <si>
    <t>Thierhaupten M., Gemeinde</t>
  </si>
  <si>
    <t>Fischach-Langenneufnach - Mittelschule -, Schulverband</t>
  </si>
  <si>
    <t>Schwabmünchen, Leonhard-Wagner-Mittelschule-, Schulverband</t>
  </si>
  <si>
    <t>Gundelfingen a.d.Donau, Mittelschule am Schlachtegg, Schulverband</t>
  </si>
  <si>
    <t>Josef-Anton-Schneller-Mittelschule Dillingen a.d.Donau</t>
  </si>
  <si>
    <t>Volksschule Haunsheim - Grundschule -, Schulverband</t>
  </si>
  <si>
    <t>Volksschule Schwenningen - Grundschule -, Schulverband</t>
  </si>
  <si>
    <t>Krumbach (Schwaben) St., Gemeinde</t>
  </si>
  <si>
    <t>Aitrang-Ruderatshofen - Grundschule -, Schulverband</t>
  </si>
  <si>
    <t>Donauwörth - Mittelschule (Ludwig-Auer-Schule) -, Schulverband</t>
  </si>
  <si>
    <t>Kleinerdlingen-Ederheim - Grundschule -, Schulverband</t>
  </si>
  <si>
    <t>Städt. Wirtschaftswissenschaftl. Gymnasium Bayreuth</t>
  </si>
  <si>
    <t>Landschulheim Schloß Ising am Chiemsee des Zweckverbands Bayer. Landschulheime - Gymnasium</t>
  </si>
  <si>
    <t>Landschulheim Kempfenhausen des Zweckverbandes Bayerische Landschulheime - Gymnasium -</t>
  </si>
  <si>
    <t>Städtische Peter-Vischer-Schule Nürnberg -Gymnasium-</t>
  </si>
  <si>
    <t>Steigerwald-Landschulheim Wiesentheid des Zweckverbands Bayer. Landschulheime - Gymnasium</t>
  </si>
  <si>
    <t>Städtische Bertolt-Brecht-Schule Nürnberg -Gymnasium-</t>
  </si>
  <si>
    <t>Maria-Ward-Gymnasium Altötting der Maria-Ward-Schulstiftung Passau</t>
  </si>
  <si>
    <t>Dr.-Johanna-Decker-Gymnasium Amberg der Schulstiftung der Diözese Regensburg</t>
  </si>
  <si>
    <t>Maria-Ward-Schule Mädchengymnasium der Maria-Ward-Stiftung Aschaffenburg</t>
  </si>
  <si>
    <t>Maria-Ward-Gymnasium Augsburg d. Schulwerks d. Diözese Augsburg</t>
  </si>
  <si>
    <t>A.B. von Stettensches Institut Augsburg -Gymnasium-</t>
  </si>
  <si>
    <t>A. B. von Stettensche Stiftungen</t>
  </si>
  <si>
    <t>Theresianum Bamberg - Spätberufenengymnasium der Caritas-Schulen gGmbH</t>
  </si>
  <si>
    <t>Marianum Buxheim Gymnasium des Schulwerks der Diözese Augsburg</t>
  </si>
  <si>
    <t>St.-Bonaventura-Gymnasium Dillingen des Schulwerks der Diözese Augsburg</t>
  </si>
  <si>
    <t>Erzbischöfliches St.-Irmengard-Gymnasium Garmisch-Partenkirchen</t>
  </si>
  <si>
    <t>Gymnasium Maria Stern Augsburg des Schulwerks der Diözese Augsburg</t>
  </si>
  <si>
    <t>Maria-Ward-Gymnasium Günzburg d. Schulwerks d. Diözese Augsburg</t>
  </si>
  <si>
    <t>Erzbischöfliches St.-Ursula-Gymnasium Schloss Hohenburg Lenggries</t>
  </si>
  <si>
    <t>Kolleg der Schulbrüder Illertissen - Gymnasium - des Schulwerks der Diözese Augsburg</t>
  </si>
  <si>
    <t>Gnadenthal-Gymnasium Ingolstadt der Diözese Eichstätt</t>
  </si>
  <si>
    <t>Marien-Gymnasium Kaufbeuren d. Schulwerks d. Diözese Augsburg</t>
  </si>
  <si>
    <t>Gymnasium der Schulstiftung Seligenthal in Landshut</t>
  </si>
  <si>
    <t>Erzbischöfliches Maria-Ward-Gymnasium Nymphenburg, München</t>
  </si>
  <si>
    <t>Nymphenburger Gymnasium München des Schulvereins Ernst Adam e.V.</t>
  </si>
  <si>
    <t>Kleines privates Lehrinstitut Derksen München -Gymnasium-</t>
  </si>
  <si>
    <t>Kleines privates Lehrinstitut Derksen, Neuspr. Gymnasium mit hum. Zweig, gemeinn. GmbH</t>
  </si>
  <si>
    <t>Schloss Neubeuern - Gymnasium Internatsschule für Mädchen und Jungen</t>
  </si>
  <si>
    <t>St.-Gotthard-Gymnasium der Benediktiner Niederaltaich</t>
  </si>
  <si>
    <t>Wilhelm-Löhe-Schule Nürnberg Evang. kooperative Gesamtschule -Gymnasium-</t>
  </si>
  <si>
    <t>St. Marien-Gymnasium der Schulstiftung der Diözese Regensburg</t>
  </si>
  <si>
    <t>Gymnasium d. Regensburger Domspatzen,Musisch.Gym., Naturw.-techn.Gym., Tr.:Stiftung Reg. Domspatzen</t>
  </si>
  <si>
    <t>Max-Rill-Gymnasium Schloss Reichersbeuern des Max-Rill-Gymnasium Schloss Reichersbeuern e.V.</t>
  </si>
  <si>
    <t>Rhabanus-Maurus-Gymnasium Sankt Ottilien des Schulwerks der Diözese Augsburg</t>
  </si>
  <si>
    <t>Schule Schloss Stein, Staatl.anerk. neusprachl. u. wirtschaftswiss.Gymnasium,Int. f. Jungen u.Mädchen</t>
  </si>
  <si>
    <t>Christian-von-Bomhard-Schule Uffenheim Evangelische Heimschule - Gymnasium -</t>
  </si>
  <si>
    <t>Ernst-Reisinger-Schule Schondorf, st. anerk. Gymn. m. neusprachl., wirtschafts- u. sozialwiss. Zweig</t>
  </si>
  <si>
    <t>Ringeisen-Gymnasium der St. Josefskongregation Ursberg</t>
  </si>
  <si>
    <t>Mutterhaus der Franziskanerinnen der St.-Josefs-Kongregation, Ursberg/Schwaben</t>
  </si>
  <si>
    <t>St.-Thomas-Gymnasium Wettenhausen d. Schulwerks d. Diözese Augsburg</t>
  </si>
  <si>
    <t>St.-Ursula-Schule der Ursulinen Würzburg - Gymnasium -</t>
  </si>
  <si>
    <t>Kongregation der Schwestern vom Hl. Kreuz, Gemünden am Main</t>
  </si>
  <si>
    <t>Isar-Gymnasium München - Schule in freier Trägerschaft -</t>
  </si>
  <si>
    <t>Gymnasium Huber München - Schule in freier Trägerschaft -</t>
  </si>
  <si>
    <t>Privates staatlich anerkanntes neuhof pro Gymnasium München der neuhof Bildungswerk gGmbH</t>
  </si>
  <si>
    <t>Dag-Hammarskjöld-Gymnasium, Evangelisches Gymnasium Würzburg</t>
  </si>
  <si>
    <t>Evangelisches Gymnasium Würzburg gemeinnützige GmbH</t>
  </si>
  <si>
    <t>Priv. wirtschafts- und sozialwiss. SABEL Gymnasium Nürnberg, staatlich genehmigt</t>
  </si>
  <si>
    <t>Privates Jules Verne Gymnasium der Jules Verne Campus gGmbH in München</t>
  </si>
  <si>
    <t>Jenaplan-Gymnasium Nürnberg der Jenaplan-Gymnasium Nürnberg gemeinnützige eG</t>
  </si>
  <si>
    <t>Montessori-Schule Gut Biberkor Gymnasium Berg-Höhenrain</t>
  </si>
  <si>
    <t>Privates staatlich genehmigtes neuhof neo Gymnasium München der neuhof Bildungswerk gGmbH</t>
  </si>
  <si>
    <t>Julius-Lohmann-Gymnasium Schondorf, staatl.gen. (wirtschafts- u. sozialwiss. Ausbildungsrichtung)</t>
  </si>
  <si>
    <t>SIS Swiss International School Ingolstadt - Gymnasium in Trägerschaft der SIS gem.GmbH</t>
  </si>
  <si>
    <t>Privates Gymnasium des Private Oberlandschulen e.V. Weilheim</t>
  </si>
  <si>
    <t>Privates evangelisches Lukas-Gymnasium der Lukas-Schulen gGmbH München</t>
  </si>
  <si>
    <t>SIS Swiss International School Regensburg, Priv. Gymnasium der SIS gemeinn. GmbH</t>
  </si>
  <si>
    <t>weiterführende Schulen im westlichen Teil des Landkreises Starnberg, Zweckverband</t>
  </si>
  <si>
    <t>Staatliche weiterführende Schulen im Südosten des Landkreises München, Zweckverband</t>
  </si>
  <si>
    <t>Staatliches Gymnasium Pullach i.Isartal, Zweckverband</t>
  </si>
  <si>
    <t>Herzog-Christian-August-Gymnasium Sulzbach-Rosenberg</t>
  </si>
  <si>
    <t>Staatliches Gymnasium Garching b.München, Zweckverband</t>
  </si>
  <si>
    <t>Geschwister-Scholl-Gymnasium Röthenbach a.d.Pegnitz</t>
  </si>
  <si>
    <t>Staatliche weiterführende Schulen in Unterschleißheim, Zweckverband</t>
  </si>
  <si>
    <t>Carl-Spitzweg-Gymnasium Unterpfaffenhofen in Germering</t>
  </si>
  <si>
    <t>Staatliche weiterführende Schulen im Osten des Landkreises München, Zweckverband</t>
  </si>
  <si>
    <t>Fachschule für das Hotel- und Gaststättengewerbe des Zweckverb. Berufl. Schulen Bad Wörishofen</t>
  </si>
  <si>
    <t>Fachschule f. Heilerziehungspflege u. -pflegehilfe Markt Indersdorf d. Franziskuswerk Schönbrunn</t>
  </si>
  <si>
    <t>Fachschule für das Hotel- u.Gaststättengewerbe des Vereins Bayer. Akad. f. Außenwirtschaft in München</t>
  </si>
  <si>
    <t>Fachschule für Heilerziehungspflege der Franziskuswerk Schönbrunn gGmbH in München</t>
  </si>
  <si>
    <t>Fachschule für Heilerziehungspflege Wolfratshausen der bfz gemeinnützige GmbH</t>
  </si>
  <si>
    <t>Priv. Fachschule f. Heilerziehungspflege u. -hilfe Altenhohenau d.Caritasv.d.Erzdiöz.Mü.u.Freis.</t>
  </si>
  <si>
    <t>Priv. Fachschule f.Heilerziehungspflege Passau d.berufl.Fortbildungszentren d. Bayer. Wirtschaft</t>
  </si>
  <si>
    <t>Priv. Fachschule f. Heilerziehungspflegehilfe Passau d.ber.Fortbildungszentren d.Bayer.Wirtsch.</t>
  </si>
  <si>
    <t>Priv. Fachschule für Heilerziehungspflege des Kuratorium Wohnen im Alter Pfarrkirchen</t>
  </si>
  <si>
    <t>Fachschule für Heilerziehungspflegehilfe in Pfarrkirchen des KWA Kuratorium Wohnen im Alter</t>
  </si>
  <si>
    <t>Regens-Wagner-Schule Neumarkt, Staatl.anerk. priv. Fachschule f. Heilerziehungspflege u.-pflegehilfe</t>
  </si>
  <si>
    <t>Fachschule für Heilerziehungspflegehilfe Coburg d. Gemeinn. Gesellschaft für soziale Dienste - DAA -</t>
  </si>
  <si>
    <t>Fachschule f. Heilerziehungspflegehilfe Bayreuth d. Gemeinn.Gesellschaft f. soz.Dienste - DAA - mbH</t>
  </si>
  <si>
    <t>Fachschule f. Heilerziehungspflege Bamberg d. Berufl.Fortbildungszentren d.Bay.Wirtschaft (bfz)</t>
  </si>
  <si>
    <t>Fachschule f.Heilerziehungspflegehilfe Bamberg d. Berufl.Fortbildungszentr. d. Bayer.Wirtschaft</t>
  </si>
  <si>
    <t>Fachschule f.Heilerziehungspflege Fürth d.Berufl. Fortbildungszentren d.Bay.Wirtschaft (bfz) gGmbH</t>
  </si>
  <si>
    <t>Fachschule f. Heilerziehungspflegehilfe Fürth d.Berufl.Fortbildungszentren d.Bay.Wirtschaft(bfz)</t>
  </si>
  <si>
    <t>Fachschule für Heilerziehungspflege Ebenried der Rummelsberger Dienste f.Menschen gemeinn. GmbH</t>
  </si>
  <si>
    <t>Fachschule f.Heilerziehungspflegehilfe Ebenried d. Rummelsberger Dienste f.Menschen gemeinn. GmbH</t>
  </si>
  <si>
    <t>Private Fachschule für Heilerziehungspflege Schweinfurt</t>
  </si>
  <si>
    <t>Private Fachschule für Heilerziehungspflege der Caritas-Schulen gGmbH in Münnerstadt</t>
  </si>
  <si>
    <t>Dr.Maria-Probst-Schule, Fachsch. f. Heilerziehungspflege u.-pflegehilfe Würzburg</t>
  </si>
  <si>
    <t>Fachschule für Heilerziehungspflege Kempten (Allgäu) der Kath. Jugendfürsorge</t>
  </si>
  <si>
    <t>Fachschule für Heilerziehungspflege Memmingen der Berufl. Fortbildungszentren der Bayer. Wirtschaft</t>
  </si>
  <si>
    <t>Fachschule f. Heilerziehungspflegehilfe Memmingen der Berufl. Fortbildungszentren d. Bayer. Wirtsch.</t>
  </si>
  <si>
    <t>Fachschule für Heilerziehungspflegehilfe Wolfratshausen der bfz gemeinnützige GmbH</t>
  </si>
  <si>
    <t>Luise-Kiesselbach-Fachschule für Heilerziehungspflege München</t>
  </si>
  <si>
    <t>Fachschule für Heilerziehungspflege des Berufsbildungszentrums Erbendorf e.V.</t>
  </si>
  <si>
    <t>Fachschule für Heilerziehungspflege d. gemeinn. Gesellschaft f. Soziale Dienste Nürnberg</t>
  </si>
  <si>
    <t>Zweckverband der Land- und Alpwirtschaftsschule Immenstadt</t>
  </si>
  <si>
    <t>Kommunale Berufsfachschule für kaufm. Assistenten Straubing</t>
  </si>
  <si>
    <t>Berufsfachschule f.informations- u.telekomm.techn. Berufe d.Lkr.Deggendorf,Plattling</t>
  </si>
  <si>
    <t>Städt. Berufsfachschule für informations- und telekommunikationstechnische Berufe Würzburg</t>
  </si>
  <si>
    <t>Städt. Berufsfachschule für kaufm. Assistenten Würzburg</t>
  </si>
  <si>
    <t>Berufsfachschule für kaufm. Assistenten Obernburg a.Main des Landkreises Miltenberg</t>
  </si>
  <si>
    <t>Berufsfachschule für Bürokommunikation des Priv. Wirtschaftsschule Oberland e.V. in Weilheim</t>
  </si>
  <si>
    <t>Priv. Berufsfachschule für informations- und telekommunikationstechnische Berufe Passau</t>
  </si>
  <si>
    <t>Berufsfachschule für Informatik und Wirtschaft der Private Berufsfachschule IFB GmbH Rosenheim</t>
  </si>
  <si>
    <t>Berufsfachschule z. sonderpäd.Förd. f. Bürokräfte, Förderschwerp. körp.u.mot. Entwickl. in München</t>
  </si>
  <si>
    <t>Staatl. Berufsfachschule für informations- und telekommunikationstechnische Berufe Wiesau</t>
  </si>
  <si>
    <t>Staatl. Berufsfachschule für informations- und telekommunikationstechnische Berufe Aschaffenburg</t>
  </si>
  <si>
    <t>Staatl. Fachschule für Wirtschaftsinformatik Wiesau</t>
  </si>
  <si>
    <t>Münchenkolleg - Städt. Institut zur Erlangung der Hochschulreife am Anton-Fingerle-Bildungszentrum</t>
  </si>
  <si>
    <t>Hermann-Kesten-Kolleg Nürnberg Städt. Institut zur Erlangung der Hochschulreife</t>
  </si>
  <si>
    <t>Theresianum Bamberg - Kolleg der Caritas-Schulen gGmbH</t>
  </si>
  <si>
    <t>Kath. Fachschule für Dorfhelferinnen und Dorfhelfer Neuburg a.d.Donau</t>
  </si>
  <si>
    <t>Katholische Dorfhelferinnen und Betriebshelfer in Bayern GmbH, Landshut</t>
  </si>
  <si>
    <t>Fachschule für Agrarwirtschaft, Ökologischer Landbau, Weilheim i.OB</t>
  </si>
  <si>
    <t>Zweckverband Landwirtschaftsschule Kempten im Allgäu</t>
  </si>
  <si>
    <t>Staatliche Technikerschule für Agrarwirtschaft Landsberg a.Lech Fachrichtung Landbau</t>
  </si>
  <si>
    <t>Staatliche Technikerschule für Agrarwirtschaft Triesdorf Fachrichtung Landbau</t>
  </si>
  <si>
    <t>Staatl. Fachschule für Agrarwirtschaft Landshut-Schönbrunn Fachrichtung ökologischer Land</t>
  </si>
  <si>
    <t>Staatl. Technikerschule für Agrarwirtsch. Kaufbeuren, Fachricht. Hauswirtschaft u. Ernährung</t>
  </si>
  <si>
    <t>Staatl. Fachschule für Agrarwirtschaft Kempten Fachrichtung Milchwirtschaft und Molkereiwesen</t>
  </si>
  <si>
    <t>Milchwirtschaftlicher Verein Bayern e. V.</t>
  </si>
  <si>
    <t>Staatl. Fachschule für Agrarwirtschaft Fürth Fachrichtung Gartenbau Fachgebiet Gemüsebau</t>
  </si>
  <si>
    <t>Staatl. Fachschule für Agrarwirtschaft Landshut, Fachricht. Gartenbau, Garten- u. Landschaftsbau</t>
  </si>
  <si>
    <t>Staatl. Fachschule für Agrarwirtschaft Triesdorf Fachrichtung Milchwirtschaftl. Laborwesen</t>
  </si>
  <si>
    <t>Staatl. Technikerschule f. Agrarwirtschaft Kempten Fachrichtung Milchwirtschaft und Molkereiwesen</t>
  </si>
  <si>
    <t>Staatl. Bayerische Technikerschule für Waldwirtschaft Lohr a.Main</t>
  </si>
  <si>
    <t>Agnes-Bernauer-Schule der Stadt Augsburg, Realschule für Mädchen</t>
  </si>
  <si>
    <t>Sebastian-Lotzer-Realschule Städt. Realschule Memmingen</t>
  </si>
  <si>
    <t>Städtische Peter-Vischer-Schule Nürnberg -Realschule-</t>
  </si>
  <si>
    <t>Städtische Bertolt-Brecht-Schule Nürnberg - Realschule -</t>
  </si>
  <si>
    <t>Mädchenrealschule Marienburg, Abenberg der Diözese Eichstätt</t>
  </si>
  <si>
    <t>Angela-Fraundorfer-Realschule der Franziskanerinnen Aiterhofen</t>
  </si>
  <si>
    <t>Maria-Ward-Realschule Altötting der Maria-Ward-Schulstiftung Passau</t>
  </si>
  <si>
    <t>Dr.-Johanna-Decker-Realschule Amberg der Schulstiftung der Diözese Regensburg</t>
  </si>
  <si>
    <t>Theresia-Gerhardinger-Realschule der Diözese Würzburg Amorbach</t>
  </si>
  <si>
    <t>Maria-Ward-Schule Aschaffenburg, Mädchenrealschule der Maria-Ward-Stiftung Aschaffenburg</t>
  </si>
  <si>
    <t>Maria-Ward-Realschule Augsburg d. Schulwerks d. Diözese Augsburg</t>
  </si>
  <si>
    <t>A.B. von Stettensches Institut Augsburg Realschule für Mädchen</t>
  </si>
  <si>
    <t>Maria-Ward-Realschule Burghausen der Maria-Ward-Schulstiftung Passau</t>
  </si>
  <si>
    <t>Realschule Deggendorf der Maria-Ward-Schulstiftung Passau</t>
  </si>
  <si>
    <t>Liebfrauenschule Dießen Mädchenrealschule des Schulwerks der Diözese Augsburg</t>
  </si>
  <si>
    <t>St. Bonaventura-Realschule Dillingen des Schulwerks der Diözese Augsburg</t>
  </si>
  <si>
    <t>Realschule Heilig Kreuz Donauwörth des Schulwerks der Diözese Augsburg</t>
  </si>
  <si>
    <t>Erzbischöfliche Mädchenrealschule Heilig Blut Erding</t>
  </si>
  <si>
    <t>Erzbischöfliche Mädchenrealschule Franz von Assisi Freilassing</t>
  </si>
  <si>
    <t>Erzbischöfliche St.-Irmengard-Realschule Garmisch-Partenkirchen</t>
  </si>
  <si>
    <t>Jacob-Ellrod-Realschule Evang. Ganztagsschule Gefrees</t>
  </si>
  <si>
    <t>Theodosius-Florentini-Schule, Realschule der Kreuzschwestern Gemünden</t>
  </si>
  <si>
    <t>Realschule Maria Stern Augsburg des Schulwerks der Diözese Augsburg</t>
  </si>
  <si>
    <t>Maria-Ward-Realschule Günzburg des Schulwerks der Diözese Augsburg</t>
  </si>
  <si>
    <t>Johannes-von-La Salle-Realschule Illertissen des Schulwerks der Diözese Augsburg</t>
  </si>
  <si>
    <t>Mädchenrealschule Maria Stern Immenstadt des Schulwerks der Diözese Augsburg</t>
  </si>
  <si>
    <t>Erzbischöfliche Realschule Vinzenz von Paul Markt Indersdorf</t>
  </si>
  <si>
    <t>Gnadenthal-Mädchenrealschule Ingolstadt der Diözese Eichstätt</t>
  </si>
  <si>
    <t>Marien-Realschule Kaufbeuren d. Schulwerks d. Diözese Augsburg</t>
  </si>
  <si>
    <t>Private Realschule Gut Warnberg der begemann gemeinnützige GmbH in München</t>
  </si>
  <si>
    <t>Maria-Ward-Schule Kempten Mädchenrealschule d. Schulwerks d.Diözese Augsburg</t>
  </si>
  <si>
    <t>Nardini-Realschule der Schulstiftung d. Diözese Regensburg in Mallersdorf-Pfaffenberg</t>
  </si>
  <si>
    <t>Leo Weismantel-Realschule Priv. Realschule d. Realschulver. Marktbreit e.V.</t>
  </si>
  <si>
    <t>Maria-Ward-Realschule Mindelheim des Schulwerks der Diözese Augsburg</t>
  </si>
  <si>
    <t>Maristenkolleg Mindelheim - Realschule - des Schulwerks der Diözese Augsburg</t>
  </si>
  <si>
    <t>Erzbischöfliche Maria-Ward-Realschule Nymphenburg, München</t>
  </si>
  <si>
    <t>Erzbischöfliche Theresia-Gerhardinger- Mädchenrealschule München-Au</t>
  </si>
  <si>
    <t>Priv. staatl. anerk. Realschule Krauß, Priv. Schulen Krauß e.V., Aschaffenburg</t>
  </si>
  <si>
    <t>Columba-Neef-Realschule der Benediktinerinnen der Anbetung Neustift</t>
  </si>
  <si>
    <t>Realschule der Dominikanerinnen St. Maria a.d.Isar, Niederviehbach</t>
  </si>
  <si>
    <t>Dominikanerinnenkloster St. Maria a.d. Isar, Niederviehbach</t>
  </si>
  <si>
    <t>Realschule Maria Stern Nördlingen des Schulwerks der Diözese Augsburg</t>
  </si>
  <si>
    <t>Private staatlich anerkannte neuhof pro Realschule München der neuhof Bildungswerk gGmbH</t>
  </si>
  <si>
    <t>Realschule Oberroning der Schulstiftung d. Diözese Regensburg in Rottenburg</t>
  </si>
  <si>
    <t>Evangelische Realschule Ortenburg der Evang. Erziehungsstiftung</t>
  </si>
  <si>
    <t>Private staatlich anerkannte Tilly-Realschule Ingolstadt</t>
  </si>
  <si>
    <t>Erzbischöfliche Pater-Rupert-Mayer-Realschule Pullach</t>
  </si>
  <si>
    <t>Mädchenrealschule der Armen Schulschwestern von Unserer Lieben Frau Regensburg-Niedermünster</t>
  </si>
  <si>
    <t>St. Marien-Realschule der Schulstiftung der Diözese Regensburg</t>
  </si>
  <si>
    <t>Mädchenrealschule St. Anna Riedenburg der Schulstiftung der Diözese Regensburg</t>
  </si>
  <si>
    <t>Priv. staatl. anerkannte Realschule Schloß Schwarzenberg</t>
  </si>
  <si>
    <t>Edith-Stein-Realschule Schillingsfürst der Erzdiözese Bamberg</t>
  </si>
  <si>
    <t>Erzbischöfliche Realschule St. Immaculata Schlehdorf</t>
  </si>
  <si>
    <t>Maria-Ward-Schule Schrobenhausen des Schulwerks der Diözese Augsburg</t>
  </si>
  <si>
    <t>Erzbischöfliche Maria-Ward-Mädchenrealschule Traunstein-Sparz</t>
  </si>
  <si>
    <t>Staatlich anerkannte Herder-Realschule Pielenhofen des Herder-Schulvereins e.V.Kallmünz</t>
  </si>
  <si>
    <t>Benedictus-Realschule Tutzing des Schulwerks der Diözese Augsburg</t>
  </si>
  <si>
    <t>Christian-von-Bomhard-Schule Evang. Heimschule Uffenheim -Realschule-</t>
  </si>
  <si>
    <t>Mädchenrealschule der Zisterzienserinnen Waldsassen</t>
  </si>
  <si>
    <t>Maria-Ward-Realschule Wallerstein des Schulwerks der Diözese Augsburg</t>
  </si>
  <si>
    <t>Erzbischöfliche Theresia-Gerhardinger-Realschule Weichs</t>
  </si>
  <si>
    <t>Private staatlich anerkannte Pestalozzi Realschule München der Offenes Bildungshaus gemeinn. GmbH</t>
  </si>
  <si>
    <t>Maria-Ward-Schule Würzburg Mädchenrealschule der Maria-Ward-Stiftung</t>
  </si>
  <si>
    <t>St.-Ursula-Schule der Ursulinen Würzburg -Mädchenrealschule-</t>
  </si>
  <si>
    <t>Private staatlich anerkannte Pelzl-Realschule Schweinfurt</t>
  </si>
  <si>
    <t>Gemeinnütziger Schulverein e.V., O.Pelzl, Schweinfurt</t>
  </si>
  <si>
    <t>Private staatl. anerkannte Lukas-Realschule der Lukas-Schulen gGmbH München</t>
  </si>
  <si>
    <t>CJD Christophorusschule Berchtesgaden Staatl. anerk. Realschule in Schönau</t>
  </si>
  <si>
    <t>Staatlich anerkannte Sabel Realschule München I der Stiftung Sabel Schulen</t>
  </si>
  <si>
    <t>Nymphenburger Realschule München des Schulvereins Ernst Adam e.V.</t>
  </si>
  <si>
    <t>Staatlich anerkannte Sabel Realschule Nürnberg I der Sabel Schulen Nürnberg gGmbH</t>
  </si>
  <si>
    <t>Coelestin-Maier-Realschule Schweiklberg in Vilshofen</t>
  </si>
  <si>
    <t>Private Realschule des Bildungswerks Marktbreit e.V.</t>
  </si>
  <si>
    <t>Staatlich genehmigte Sabel Realschule Nürnberg II der Sabel Schulen Nürnberg gGmbH</t>
  </si>
  <si>
    <t>Staatlich genehmigte Sabel Realschule München II der Stiftung Sabel Schulen</t>
  </si>
  <si>
    <t>Adolf-Reichwein-Schule Nürnberg -Private Realschule-</t>
  </si>
  <si>
    <t>Private staatlich genehmigte neuhof neo Realschule München der neuhof Bildungswerk gGmbH</t>
  </si>
  <si>
    <t>Staatl.genehmigte DBBC-Privatschule - Realschule - Diakon.Institut f. Bildung u.Soziales, Bad Aibling</t>
  </si>
  <si>
    <t>Johann-Turmair-Realschule Staatliche Realschule Abensberg</t>
  </si>
  <si>
    <t>Wittelsbacher-Realschule Staatliche Realschule Aichach</t>
  </si>
  <si>
    <t>Herzog-Ludwig-Realschule Staatliche Realschule Altötting</t>
  </si>
  <si>
    <t>Walter-Mohr-Realschule Staatl. Realschule Traunreut</t>
  </si>
  <si>
    <t>Bertolt-Brecht-Realschule Staatl. Realschule Augsburg I</t>
  </si>
  <si>
    <t>Heinrich-von-Buz-Realschule Staatliche Realschule Augsburg II</t>
  </si>
  <si>
    <t>Wilhelm-Leibl-Schule Staatliche Realschule Bad Aibling</t>
  </si>
  <si>
    <t>Werner-von-Siemens-Realschule Staatl. Realschule Bad Neustadt a.d.Saale</t>
  </si>
  <si>
    <t>Alexander-von-Humboldt-Realschule Staatliche Realschule Bayreuth I</t>
  </si>
  <si>
    <t>Johannes-Kepler-Realschule Staatliche Realschule Bayreuth II</t>
  </si>
  <si>
    <t>Altmühltal-Realschule Staatliche Realschule Beilngries</t>
  </si>
  <si>
    <t>Realschule am Kreuzberg Staatliche Realschule Burglengenfeld</t>
  </si>
  <si>
    <t>Herzog-Tassilo-Realschule Staatliche Realschule Dingolfing</t>
  </si>
  <si>
    <t>Dr.-Ernst-Schmidt-Realschule Staatliche Realschule Ebern</t>
  </si>
  <si>
    <t>Dr.-Wintrich-Schule Staatliche Realschule Ebersberg</t>
  </si>
  <si>
    <t>Herzog-Tassilo-Realschule Staatliche Realschule Erding</t>
  </si>
  <si>
    <t>Werner-von-Siemens-Realschule Staatliche Realschule Erlangen I</t>
  </si>
  <si>
    <t>Johann-Georg-von-Soldner-Schule Staatl. Realschule Feuchtwangen</t>
  </si>
  <si>
    <t>Georg-Hartmann-Realschule Staatliche Realschule Forchheim</t>
  </si>
  <si>
    <t>Realschule im Rupertiwinkel, Staatliche Realschule für Knaben Freilassing</t>
  </si>
  <si>
    <t>Karl-Meichelbeck-Realschule Staatl. Realschule Freising</t>
  </si>
  <si>
    <t>Konradin-Realschule - Staatl. Realschule Friedberg -</t>
  </si>
  <si>
    <t>Ferdinand-von-Miller-Schule Staatliche Realschule Fürstenfeldbruck</t>
  </si>
  <si>
    <t>Leopold-Ullstein-Realschule - Staatliche Realschule Fürth -</t>
  </si>
  <si>
    <t>Johann-Jakob-Herkomer-Schule Staatliche Realschule Füssen</t>
  </si>
  <si>
    <t>Ludwig-Derleth-Realschule Staatliche Realschule Gerolzhofen</t>
  </si>
  <si>
    <t>Ritter-Wirnt-Schule Staatliche Realschule Gräfenberg</t>
  </si>
  <si>
    <t>Dr.-Auguste-Kirchner-Realschule Staatliche Realschule Haßfurt</t>
  </si>
  <si>
    <t>Johann-Riederer-Schule Staatliche Realschule Hauzenberg</t>
  </si>
  <si>
    <t>Markgraf-Georg-Friedrich-Realschule Staatliche Realschule Heilsbronn</t>
  </si>
  <si>
    <t>Johannes-Scharrer-Realschule Staatliche Realschule Hersbruck</t>
  </si>
  <si>
    <t>Joh.-Georg-August-Wirth-Realschule Staatliche Realschule Hof</t>
  </si>
  <si>
    <t>Jacob-Curio-Realschule Staatliche Realschule Hofheim</t>
  </si>
  <si>
    <t>Freiherr-von-Ickstatt-Schule Staatliche Realschule Ingolstadt I</t>
  </si>
  <si>
    <t>Johann-Rudolph-Glauber-Schule Staatliche Realschule Karlstadt</t>
  </si>
  <si>
    <t>Sophie-La-Roche-Realschule Staatl. Realschule Kaufbeuren</t>
  </si>
  <si>
    <t>Realschule an der Salzstraße Staatliche Realschule Kempten</t>
  </si>
  <si>
    <t>Via-Claudia-Realschule Staatliche Realschule Königsbrunn</t>
  </si>
  <si>
    <t>Dr.-Karl-Grünewald-Schule Staatliche Realschule Bad Königshofen i.Gr.</t>
  </si>
  <si>
    <t>Staatliche Realschule Bad Kötzting - Realschule der Pfingstrittstadt</t>
  </si>
  <si>
    <t>Maximilian-von-Welsch-Schule Staatliche Realschule Kronach I</t>
  </si>
  <si>
    <t>Carl-von-Linde-Schule Staatliche Realschule Kulmbach</t>
  </si>
  <si>
    <t>Johann-Winklhofer-Realschule Staatliche Realschule Landsberg</t>
  </si>
  <si>
    <t>Oskar-Sembach-Realschule Staatl. Realschule Lauf a.d.Pegnitz</t>
  </si>
  <si>
    <t>Staatliche Realschule Lauingen Donau-Realschule Lauingen</t>
  </si>
  <si>
    <t>Realschule Tegernseer Tal, Staatliche Realschule Gmund a.Tegernsee</t>
  </si>
  <si>
    <t>Fichtelgebirgsrealschule Staatliche Realschule Marktredwitz</t>
  </si>
  <si>
    <t>Dr.-Max-Josef-Metzger-Schule Staatl. Realschule Meitingen</t>
  </si>
  <si>
    <t>Ignaz-Reder-Realschule Staatliche Realschule Mellrichstadt</t>
  </si>
  <si>
    <t>Gunetzrhainer-Schule Staatliche Realschule Miesbach</t>
  </si>
  <si>
    <t>Johannes-Hartung-Realschule Staatliche Realschule Miltenberg</t>
  </si>
  <si>
    <t>Staatl. Realschule Röthenbach a.d.Pegnitz Realschule am Fränkischen Dünenweg</t>
  </si>
  <si>
    <t>Hans-Maier-Realschule Staatliche Realschule Ichenhausen</t>
  </si>
  <si>
    <t>Gregor-von-Scherr-Schule Staatliche Realschule Neunburg vorm Wald</t>
  </si>
  <si>
    <t>Dietrich-Bonhoeffer-Schule Staatliche Realschule Neustadt a.d.Aisch</t>
  </si>
  <si>
    <t>Lobkowitz-Realschule Staatliche Realschule Neustadt a.d.Waldnaab</t>
  </si>
  <si>
    <t>Christoph-Probst-Realschule Staatliche Realschule Neu-Ulm</t>
  </si>
  <si>
    <t>Main-Limes-Realschule Staatliche Realschule Obernburg</t>
  </si>
  <si>
    <t>Realschule am Maindreieck Staatliche Realschule Ochsenfurt</t>
  </si>
  <si>
    <t>Landgraf-Leuchtenberg-Realschule Staatl. Realschule Osterhofen</t>
  </si>
  <si>
    <t>Edith-Stein-Realschule Staatliche Realschule Parsberg</t>
  </si>
  <si>
    <t>Heinrich-Campendonk-Realschule Staatliche Realschule Penzberg</t>
  </si>
  <si>
    <t>Georg-Hipp-Realschule Staatliche Realschule Pfaffenhofen a.d.Ilm</t>
  </si>
  <si>
    <t>Conrad-Graf-Preysing-Realschule Staatliche Realschule Plattling</t>
  </si>
  <si>
    <t>Siegfried-von-Vegesack-Realschule Staatliche Realschule Regen</t>
  </si>
  <si>
    <t>Realschule am Judenstein Staatliche Realschule Regensburg I</t>
  </si>
  <si>
    <t>Albert-Schweitzer-Realschule Staatl. Realschule Regensburg II</t>
  </si>
  <si>
    <t>Markgraf-Friedrich-Schule Staatliche Realschule Rehau</t>
  </si>
  <si>
    <t>Johann-Simon-Mayr-Schule Staatliche Realschule Riedenburg</t>
  </si>
  <si>
    <t>Konrad-Adenauer-Schule Staatliche Realschule Roding</t>
  </si>
  <si>
    <t>Johann-Rieder-Realschule Staatliche Realschule Rosenheim</t>
  </si>
  <si>
    <t>Wilhelm-von-Stieber-Realschule Staatliche Realschule Roth</t>
  </si>
  <si>
    <t>Oskar-von-Miller-Realschule Staatliche Realschule Rothenburg o.d.Tauber</t>
  </si>
  <si>
    <t>Wolfgang-Kubelka-Realschule Staatliche Realschule für Knaben Schondorf a. Ammersee</t>
  </si>
  <si>
    <t>Pfaffenwinkel-Realschule Staatl. Realschule Schongau</t>
  </si>
  <si>
    <t>Konrad-Max-Kunz-Realschule Staatl. Realschule Schwandorf</t>
  </si>
  <si>
    <t>Wilhelm-Sattler-Realschule Staatl. Realschule Schweinfurt</t>
  </si>
  <si>
    <t>Viktor-von-Scheffel-Schule Staatliche Realschule Bad Staffelstein</t>
  </si>
  <si>
    <t>Jakob-Sandtner-Schule Staatliche Realschule für Knaben Straubing</t>
  </si>
  <si>
    <t>Christoph-von-Schmid-Schule Staatliche Realschule Thannhausen</t>
  </si>
  <si>
    <t>Reiffenstuel-Realschule Staatl. Realschule Traunstein</t>
  </si>
  <si>
    <t>Realschule im Stiftland Staatliche Realschule für Knaben Waldsassen</t>
  </si>
  <si>
    <t>Anton-Heilingbrunner-Schule Staatliche Realschule Wasserburg</t>
  </si>
  <si>
    <t>Anton-Jaumann-Realschule Staatliche Realschule Wemding</t>
  </si>
  <si>
    <t>Anton-Rauch-Realschule Staatliche Realschule Wertingen</t>
  </si>
  <si>
    <t>Bessenbach Lkr. und Gemeinde - Staatl. Realschule, Zweckverband</t>
  </si>
  <si>
    <t>Isar-Loisach-Realschule, Staatliche Realschule Wolfratshausen</t>
  </si>
  <si>
    <t>Jakob-Stoll-Schule Staatliche Realschule Würzburg I</t>
  </si>
  <si>
    <t>Wolffskeel-Schule Staatliche Realschule Würzburg II</t>
  </si>
  <si>
    <t>Staatl. Realschule Holzkirchen Oberland-Realschule</t>
  </si>
  <si>
    <t>Marieluise-Fleißer-Realschule Staatl. Realschule München III</t>
  </si>
  <si>
    <t>Realschule am Europakanal Staatliche Realschule Erlangen II</t>
  </si>
  <si>
    <t>Georg-Büchner-Realschule Staatliche Realschule München I</t>
  </si>
  <si>
    <t>Peter-Henlein-Realschule Staatl. Realschule Nürnberg I</t>
  </si>
  <si>
    <t>Staatliche Realschule Passau Dreiflüsse-Realschule</t>
  </si>
  <si>
    <t>Inge-Aicher-Scholl-Realschule Staatliche Realschule Neu-Ulm-Pfuhl</t>
  </si>
  <si>
    <t>Hans-Scholl-Realschule Staatliche Realschule für Knaben Weiden</t>
  </si>
  <si>
    <t>Dominikus-Zimmermann-Realschule Staatl. Realschule Günzburg</t>
  </si>
  <si>
    <t>Jakob-Kaiser-Realschule Staatliche Realschule Hammelburg</t>
  </si>
  <si>
    <t>Realschule am Keltenwall Staatliche Realschule Manching</t>
  </si>
  <si>
    <t>Dr.-Josef-Schwalber-Realschule Staatliche Realschule Dachau</t>
  </si>
  <si>
    <t>Max-Ulrich-von-Drechsel-Realschule Staatliche Realschule Regenstauf</t>
  </si>
  <si>
    <t>Staatliche Realschule Schwabach Hermann-Stamm-Realschule</t>
  </si>
  <si>
    <t>Sigmund-Wann-Realschule Staatliche Realschule Wunsiedel</t>
  </si>
  <si>
    <t>David-Schuster-Realschule Staatl. Realschule Würzburg III</t>
  </si>
  <si>
    <t>Lena-Christ-Realschule Staatl. Realschule Markt Schwaben</t>
  </si>
  <si>
    <t>Orlando-di-Lasso-Realschule Staatl. Realschule Maisach</t>
  </si>
  <si>
    <t>Georg-Ludwig-Rexroth-Realschule Staatliche Realschule Lohr</t>
  </si>
  <si>
    <t>Anton-Fugger-Realschule Staatliche Realschule Babenhausen</t>
  </si>
  <si>
    <t>Johann-Steingruber-Schule Staatliche Realschule Ansbach</t>
  </si>
  <si>
    <t>Michael-Ignaz-Schmidt-Schule Staatliche Realschule Arnstein</t>
  </si>
  <si>
    <t>Leopold-Sonnemann-Realschule Staatliche Realschule Höchberg</t>
  </si>
  <si>
    <t>Franz-von-Lenbach-Schule Staatliche Realschule für Knaben Schrobenhausen</t>
  </si>
  <si>
    <t>Sophie-Scholl-Realschule Staatl. Realschule für Mädchen Weiden</t>
  </si>
  <si>
    <t>Franz-Xaver-von-Schönwerth- Realschule Staatliche Realschule Amberg</t>
  </si>
  <si>
    <t>Walter-Klingenbeck-Schule Staatliche Realschule Taufkirchen</t>
  </si>
  <si>
    <t>Staatliche Realschule Unterpfaffenhofen in Germering</t>
  </si>
  <si>
    <t>Ludwig-Fronhofer-Schule Staatl. Realschule Ingolstadt II</t>
  </si>
  <si>
    <t>Siegmund-Loewe-Schule Staatliche Realschule Kronach II</t>
  </si>
  <si>
    <t>Johann-Pachelbel-Realschule Staatl. Realschule Nürnberg III</t>
  </si>
  <si>
    <t>Dientzenhofer-Schule Staatliche Realschule Brannenburg</t>
  </si>
  <si>
    <t>Therese-Giehse-Realschule Staatl. Realschule Unterschleißheim</t>
  </si>
  <si>
    <t>Johann-Andreas-Schmeller-Realschule Staatliche Realschule Ismaning</t>
  </si>
  <si>
    <t>Leonhard-Wagner-Realschule Staatl. Realschule Schwabmünchen</t>
  </si>
  <si>
    <t>Achental-Realschule Staatl. Realschule Marquartstein</t>
  </si>
  <si>
    <t>Zugspitz-Realschule Staatl. Realschule für Knaben Garmisch-Partenkirchen</t>
  </si>
  <si>
    <t>Geschwister-Scholl-Realschule Staatl. Realschule Nürnberg II</t>
  </si>
  <si>
    <t>Großostheim - Staatliche Realschule -, Zweckverband</t>
  </si>
  <si>
    <t>Staatl. Realschule Murnau Realschule im Blauen Land</t>
  </si>
  <si>
    <t>E.-Barlach-Schulen GmbH, Priv. Realschule z. sonderpäd. Förderung, München</t>
  </si>
  <si>
    <t>Samuel-Heinicke-Schule, Priv. Realschule zur sonderpäd. Förd., Förderschwerpunkt Hören, München</t>
  </si>
  <si>
    <t>Edith-Stein-Schule, st.anerk.Realschule z. sonderpäd. Förd., Förderschwerpunkt Sehen</t>
  </si>
  <si>
    <t>Städtische Schulartunabhängige Orientierungsstufe München-Neuperlach</t>
  </si>
  <si>
    <t>Staatliche Gesamtschule Hollfeld Landratsamt Bayreuth, Zweckverband</t>
  </si>
  <si>
    <t>Bode-Schule München, Berufsfachschule für Gymnastik der Bode Schul-GmbH</t>
  </si>
  <si>
    <t>Kleine-Nestler-Schule München Berufsfachschule für Gymnastik</t>
  </si>
  <si>
    <t>Internat. Schule f. Schauspiel u. Acting München, Berufsfachschule für Schauspieler</t>
  </si>
  <si>
    <t>ISSA GmbH</t>
  </si>
  <si>
    <t>Schöner - Berufsfachschule für Kosmetik München, Inh. C. Frankl</t>
  </si>
  <si>
    <t>Münchn.Schmink-u.Kosmetikschule, Berufsfachsch.f. Kosmetik, Fr.Friedl Groh Kosmetik GmbH</t>
  </si>
  <si>
    <t>Fachschule f.d. Ausbild. für Werklehrer/-innen im sozialen Bereich der Landeshauptstadt München</t>
  </si>
  <si>
    <t>Wirtschaftsschule Alpenland des Landkreises Rosenheim Bad Aibling</t>
  </si>
  <si>
    <t>Städtische Friedrich-List- Wirtschaftsschule München</t>
  </si>
  <si>
    <t>Städtische Wirtschaftsschule Friedrich Arnold Amberg</t>
  </si>
  <si>
    <t>Städt. Graf-Stauffenberg- Wirtschaftsschule Bamberg</t>
  </si>
  <si>
    <t>Städtische Wirtschaftsschule im Röthelheimpark Erlangen</t>
  </si>
  <si>
    <t>Wirtschaftsschule des Zweckverbandes Berufl. Schulen Bad Wörishofen</t>
  </si>
  <si>
    <t>Private Wirtschaftsschule Pasold-Weissauer Holzkirchen</t>
  </si>
  <si>
    <t>gemeinnütziger Schulverein e.V. d. Pasold-Weissauer-Schulen</t>
  </si>
  <si>
    <t>Private Wirtschaftsschule Gester Schulbetriebs-GmbH</t>
  </si>
  <si>
    <t>gemeinnütziger Schulverein e.V. d. Begemann München</t>
  </si>
  <si>
    <t>Private Wirtschaftsschule des Vereins Priv. Oberlandschulen Weilheim e.V., Weilheim</t>
  </si>
  <si>
    <t>Private Wirtschaftsschule der Schulstiftung Seligenthal in Landshut</t>
  </si>
  <si>
    <t>Private Wirtschaftsschule Breitschaft gemeinnützige GmbH Regensburg</t>
  </si>
  <si>
    <t>Private Schulen Pindl GmbH Wirtschaftsschule Regensburg</t>
  </si>
  <si>
    <t>Priv. Wirtschaftsschule Bamberg der gemeinnützigen Quadriga GmbH</t>
  </si>
  <si>
    <t>Wirtschaftsschule der privaten Wirtschaftsschule Frenzel gGmbH Augsburg</t>
  </si>
  <si>
    <t>Priv. Wirtschaftsschule Donauwörth des Private Wirtschaftsschule Donauwörth e.V.</t>
  </si>
  <si>
    <t>Private Wirtschaftsschule Donauwörth e.V.</t>
  </si>
  <si>
    <t>Wirtschaftsschule der Privaten Wirtschaftsschule Frenzel gemeinn. GmbH Kaufbeuren</t>
  </si>
  <si>
    <t>Priv. Wirtschaftsschule Merkur Immenstadt i.Allgäu der gemeinn. Priv. Wirtschaftsschule Merkur GmbH</t>
  </si>
  <si>
    <t>Staatliche Dieter-Hildebrandt-Wirtschaftsschule München</t>
  </si>
  <si>
    <t>Staatliche Wirtschaftsschule Garmisch-Partenkirchen</t>
  </si>
  <si>
    <t>Staatl. Wirtschaftsschule München an der Bayer. Landesschule für Körperbehinderte</t>
  </si>
  <si>
    <t>Gustl-Lang-Schule Staatliche Wirtschaftsschule Weiden i.d.OPf.</t>
  </si>
  <si>
    <t>Staatl. Wirtschaftsschule Nürnberger Land, Lauf a.d.Pegnitz</t>
  </si>
  <si>
    <t>Friedrich-Bernbeck-Schule Staatliche Wirtschaftsschule Kitzingen</t>
  </si>
  <si>
    <t>Staatliche Wirtschaftsschule Bad Neustadt a.d. Saale</t>
  </si>
  <si>
    <t>Staatl. Wirtschaftsschule Wittelsbacher Land Aichach-Friedberg in Pöttmes</t>
  </si>
  <si>
    <t>Schulaufwandsträger</t>
  </si>
  <si>
    <t>SAT-ID</t>
  </si>
  <si>
    <t>lfd. Nr.</t>
  </si>
  <si>
    <t>5.</t>
  </si>
  <si>
    <t>Maßnahme</t>
  </si>
  <si>
    <t>Datum</t>
  </si>
  <si>
    <t>Zahlenmäßiger Nachweis</t>
  </si>
  <si>
    <t>Art</t>
  </si>
  <si>
    <t>Kennziffer des Schulaufwandsträgers</t>
  </si>
  <si>
    <t>Bestätigung</t>
  </si>
  <si>
    <t>a)</t>
  </si>
  <si>
    <t>b)</t>
  </si>
  <si>
    <t>c)</t>
  </si>
  <si>
    <t>d)</t>
  </si>
  <si>
    <t>e)</t>
  </si>
  <si>
    <t>f)</t>
  </si>
  <si>
    <t>g)</t>
  </si>
  <si>
    <r>
      <t xml:space="preserve">Zutreffendes bitte ankreuzen </t>
    </r>
    <r>
      <rPr>
        <sz val="11"/>
        <color theme="1"/>
        <rFont val="Wingdings 2"/>
        <family val="1"/>
        <charset val="2"/>
      </rPr>
      <t>T</t>
    </r>
    <r>
      <rPr>
        <sz val="11"/>
        <color theme="1"/>
        <rFont val="Calibri"/>
        <family val="2"/>
        <scheme val="minor"/>
      </rPr>
      <t xml:space="preserve"> oder ausfüllen</t>
    </r>
  </si>
  <si>
    <t>Montessori-Zentrum München gemeinnützige GmbH</t>
  </si>
  <si>
    <t>Der Antragsteller ist ein/eine:</t>
  </si>
  <si>
    <t>Gemeindekennziffer</t>
  </si>
  <si>
    <t>Freistaat Bayern - Bayerische Landesschule f.Körperbehinderte München</t>
  </si>
  <si>
    <t>Freistaat Bayern - Fachschule Blumenkunst Weihenstephan</t>
  </si>
  <si>
    <t>Freistaat Bayern - Fachschule Holztechnik Rosenheim</t>
  </si>
  <si>
    <t>Freistaat Bayern - Gabrieli-Gymnasium Eichstätt</t>
  </si>
  <si>
    <t>Freistaat Bayern - Max-Josef-Stift München</t>
  </si>
  <si>
    <t>Freistaat Bayern - Comenius-Gymnasium Deggendorf</t>
  </si>
  <si>
    <t>Freistaat Bayern - Gymnasium Pfarrkirchen</t>
  </si>
  <si>
    <t>Freistaat Bayern - Max-Reger-Gymnasium Amberg</t>
  </si>
  <si>
    <t>Freistaat Bayern - Markgräfin-Wilhelmine-Gymnasium Bayreuth</t>
  </si>
  <si>
    <t>Freistaat Bayern - Gymnasium Pegnitz</t>
  </si>
  <si>
    <t>Freistaat Bayern - Fachschule Textiltechnik Münchberg</t>
  </si>
  <si>
    <t>Freistaat Bayern - Matthias-Grünewald-Gymnasium Würzburg</t>
  </si>
  <si>
    <t>Freistaat Bayern - Bayernkolleg Schweinfurt</t>
  </si>
  <si>
    <t>Freistaat Bayern - Gymnasium Hohenschwangau</t>
  </si>
  <si>
    <t>Freistaat Bayern - Gymnasium Marktoberdorf</t>
  </si>
  <si>
    <t>Freistaat Bayern - Bayernkolleg Augsburg</t>
  </si>
  <si>
    <t>Sana Kliniken des Landkreises Cham gemeinnützige GmbH</t>
  </si>
  <si>
    <t>Lebenshilfe Amberg-Sulzbach e. V.</t>
  </si>
  <si>
    <t>Abdruck für Rechtsaufsichtsbehörde</t>
  </si>
  <si>
    <t>Berufsbildungszentrum (BBZ) Erbendorf e.V.</t>
  </si>
  <si>
    <t>Regens-Wagner-Stiftung Zell</t>
  </si>
  <si>
    <t>Schuldaten</t>
  </si>
  <si>
    <r>
      <t xml:space="preserve">Für </t>
    </r>
    <r>
      <rPr>
        <u/>
        <sz val="11"/>
        <color theme="1"/>
        <rFont val="Calibri"/>
        <family val="2"/>
        <scheme val="minor"/>
      </rPr>
      <t>kommunale</t>
    </r>
    <r>
      <rPr>
        <sz val="11"/>
        <color theme="1"/>
        <rFont val="Calibri"/>
        <family val="2"/>
        <scheme val="minor"/>
      </rPr>
      <t xml:space="preserve"> Schulaufwandsträger: Der Antragsteller erklärt, dass er der Rechtsaufsichtsbehörde einen Abdruck des Antrags übermittelt hat, soweit diese nicht selbst Bewilligungsbehörde ist.</t>
    </r>
  </si>
  <si>
    <t>Der Antragsteller erklärt, dass er für die unter Ziffer 2 aufgeführten Vorhaben zum Vorsteuerabzug</t>
  </si>
  <si>
    <t>Berufsfachschule f. Altenpflegehilfe der Hilfe im Alter- gemeinn.GmbH d.Inn.Miss. München in München</t>
  </si>
  <si>
    <t>Städtische Fachschule für Grundschulkindbetreuung der Landeshauptstadt München</t>
  </si>
  <si>
    <t>Fachschule für Grundschulkindbetreuung München der Kongregation der Armen Schulschwestern</t>
  </si>
  <si>
    <t>Private Montessori-Schule Bayreuth, Grundschule des Vereins Integrative Erziehung Bayreuth e.V.,</t>
  </si>
  <si>
    <t>Berufsfachschule für Krankenpflegehilfe der Kreisklinik Roth</t>
  </si>
  <si>
    <t>Montessori-Grundschule Nürnberg des MONTESSORI Förderkreis Nürnberg e.V.</t>
  </si>
  <si>
    <t>Straße, Hausnummer</t>
  </si>
  <si>
    <t>h)</t>
  </si>
  <si>
    <r>
      <t>ja, und zwar an:</t>
    </r>
    <r>
      <rPr>
        <sz val="9"/>
        <color theme="1"/>
        <rFont val="Calibri"/>
        <family val="2"/>
        <scheme val="minor"/>
      </rPr>
      <t xml:space="preserve">
</t>
    </r>
  </si>
  <si>
    <t>Freistaat Bayern - Staatsinstitut für die Ausbildung von Fachlehrern - Abteilung II, München</t>
  </si>
  <si>
    <t>Freistaat Bayern - Staatsinstitut für die Ausbildung von Förderlehrern - Abteilung II, Freising</t>
  </si>
  <si>
    <t>Freistaat Bayern - Staatsinstitut für die Ausbildung von Fachlehrern - Abteilung V, Bayreuth</t>
  </si>
  <si>
    <t>Freistaat Bayern - Staatsinstitut für die Ausbildung von Förderlehrern - Abteilung I, Bayreuth</t>
  </si>
  <si>
    <t>Freistaat Bayern - Staatsinstitut für die Ausbildung von Fachlehrern - Abteilung III, Ansbach</t>
  </si>
  <si>
    <t>Freistaat Bayern - Staatsinstitut für die Ausbildung von Fachlehrern - Abteilung IV, Ansbach</t>
  </si>
  <si>
    <t>Freistaat Bayern - Staatsinstitut für die Ausbildung von Fachlehrern - Abteilung I, Augsburg</t>
  </si>
  <si>
    <t>Freistaat Bayern - Studienkolleg bei den Universitäten des Freistaates Bayern in München</t>
  </si>
  <si>
    <t>Freistaat Bayern - Staatsministerium für Ernährung, Landwirtschaft und Forsten</t>
  </si>
  <si>
    <t>Xx900</t>
  </si>
  <si>
    <t>1k001</t>
  </si>
  <si>
    <t>1k002</t>
  </si>
  <si>
    <t>1k003</t>
  </si>
  <si>
    <t>1k004</t>
  </si>
  <si>
    <t>1k005</t>
  </si>
  <si>
    <t>1k006</t>
  </si>
  <si>
    <t>1k007</t>
  </si>
  <si>
    <t>1k008</t>
  </si>
  <si>
    <t>1k009</t>
  </si>
  <si>
    <t>1k010</t>
  </si>
  <si>
    <t>1k011</t>
  </si>
  <si>
    <t>1k012</t>
  </si>
  <si>
    <t>1k013</t>
  </si>
  <si>
    <t>1k014</t>
  </si>
  <si>
    <t>1k015</t>
  </si>
  <si>
    <t>1k016</t>
  </si>
  <si>
    <t>1k017</t>
  </si>
  <si>
    <t>1k018</t>
  </si>
  <si>
    <t>1k019</t>
  </si>
  <si>
    <t>1k020</t>
  </si>
  <si>
    <t>1k021</t>
  </si>
  <si>
    <t>1k022</t>
  </si>
  <si>
    <t>1k023</t>
  </si>
  <si>
    <t>1k024</t>
  </si>
  <si>
    <t>1k025</t>
  </si>
  <si>
    <t>1k026</t>
  </si>
  <si>
    <t>1k027</t>
  </si>
  <si>
    <t>1k028</t>
  </si>
  <si>
    <t>1k029</t>
  </si>
  <si>
    <t>1k030</t>
  </si>
  <si>
    <t>1k031</t>
  </si>
  <si>
    <t>1k032</t>
  </si>
  <si>
    <t>1k033</t>
  </si>
  <si>
    <t>1k034</t>
  </si>
  <si>
    <t>1k035</t>
  </si>
  <si>
    <t>1k036</t>
  </si>
  <si>
    <t>1k037</t>
  </si>
  <si>
    <t>1k038</t>
  </si>
  <si>
    <t>1k039</t>
  </si>
  <si>
    <t>1k040</t>
  </si>
  <si>
    <t>1k041</t>
  </si>
  <si>
    <t>1k042</t>
  </si>
  <si>
    <t>1k043</t>
  </si>
  <si>
    <t>1k044</t>
  </si>
  <si>
    <t>1k045</t>
  </si>
  <si>
    <t>1k046</t>
  </si>
  <si>
    <t>1k047</t>
  </si>
  <si>
    <t>1k048</t>
  </si>
  <si>
    <t>1k050</t>
  </si>
  <si>
    <t>1k051</t>
  </si>
  <si>
    <t>1k052</t>
  </si>
  <si>
    <t>1k053</t>
  </si>
  <si>
    <t>1k054</t>
  </si>
  <si>
    <t>1k055</t>
  </si>
  <si>
    <t>1k056</t>
  </si>
  <si>
    <t>1k057</t>
  </si>
  <si>
    <t>1k058</t>
  </si>
  <si>
    <t>1k059</t>
  </si>
  <si>
    <t>1k060</t>
  </si>
  <si>
    <t>1k061</t>
  </si>
  <si>
    <t>1k062</t>
  </si>
  <si>
    <t>1k063</t>
  </si>
  <si>
    <t>1k064</t>
  </si>
  <si>
    <t>1k065</t>
  </si>
  <si>
    <t>1k066</t>
  </si>
  <si>
    <t>1k067</t>
  </si>
  <si>
    <t>1k068</t>
  </si>
  <si>
    <t>1k069</t>
  </si>
  <si>
    <t>1k070</t>
  </si>
  <si>
    <t>1k071</t>
  </si>
  <si>
    <t>1k072</t>
  </si>
  <si>
    <t>1k073</t>
  </si>
  <si>
    <t>1k074</t>
  </si>
  <si>
    <t>1k076</t>
  </si>
  <si>
    <t>1k077</t>
  </si>
  <si>
    <t>1k078</t>
  </si>
  <si>
    <t>1k079</t>
  </si>
  <si>
    <t>1k080</t>
  </si>
  <si>
    <t>1k081</t>
  </si>
  <si>
    <t>1k082</t>
  </si>
  <si>
    <t>1k083</t>
  </si>
  <si>
    <t>1k084</t>
  </si>
  <si>
    <t>1k085</t>
  </si>
  <si>
    <t>1k086</t>
  </si>
  <si>
    <t>1k087</t>
  </si>
  <si>
    <t>1k088</t>
  </si>
  <si>
    <t>1k089</t>
  </si>
  <si>
    <t>1k090</t>
  </si>
  <si>
    <t>1k091</t>
  </si>
  <si>
    <t>1k092</t>
  </si>
  <si>
    <t>1k093</t>
  </si>
  <si>
    <t>1k094</t>
  </si>
  <si>
    <t>1k095</t>
  </si>
  <si>
    <t>1k096</t>
  </si>
  <si>
    <t>1k097</t>
  </si>
  <si>
    <t>1k098</t>
  </si>
  <si>
    <t>1k099</t>
  </si>
  <si>
    <t>1k100</t>
  </si>
  <si>
    <t>1k101</t>
  </si>
  <si>
    <t>1k102</t>
  </si>
  <si>
    <t>1k103</t>
  </si>
  <si>
    <t>1k104</t>
  </si>
  <si>
    <t>1k105</t>
  </si>
  <si>
    <t>1k106</t>
  </si>
  <si>
    <t>1k107</t>
  </si>
  <si>
    <t>1k108</t>
  </si>
  <si>
    <t>1k109</t>
  </si>
  <si>
    <t>1k110</t>
  </si>
  <si>
    <t>1k111</t>
  </si>
  <si>
    <t>1k112</t>
  </si>
  <si>
    <t>1k113</t>
  </si>
  <si>
    <t>1k114</t>
  </si>
  <si>
    <t>1k115</t>
  </si>
  <si>
    <t>1k116</t>
  </si>
  <si>
    <t>1k117</t>
  </si>
  <si>
    <t>1k118</t>
  </si>
  <si>
    <t>1k119</t>
  </si>
  <si>
    <t>1k120</t>
  </si>
  <si>
    <t>1k121</t>
  </si>
  <si>
    <t>1k122</t>
  </si>
  <si>
    <t>1k123</t>
  </si>
  <si>
    <t>1k124</t>
  </si>
  <si>
    <t>1k125</t>
  </si>
  <si>
    <t>1k126</t>
  </si>
  <si>
    <t>1k127</t>
  </si>
  <si>
    <t>1k128</t>
  </si>
  <si>
    <t>1k129</t>
  </si>
  <si>
    <t>1k130</t>
  </si>
  <si>
    <t>1k131</t>
  </si>
  <si>
    <t>1k132</t>
  </si>
  <si>
    <t>1k134</t>
  </si>
  <si>
    <t>1k135</t>
  </si>
  <si>
    <t>1k136</t>
  </si>
  <si>
    <t>1k137</t>
  </si>
  <si>
    <t>1k138</t>
  </si>
  <si>
    <t>1k139</t>
  </si>
  <si>
    <t>1k140</t>
  </si>
  <si>
    <t>1k141</t>
  </si>
  <si>
    <t>1k142</t>
  </si>
  <si>
    <t>1k143</t>
  </si>
  <si>
    <t>1k144</t>
  </si>
  <si>
    <t>1k145</t>
  </si>
  <si>
    <t>1k146</t>
  </si>
  <si>
    <t>1k147</t>
  </si>
  <si>
    <t>1k148</t>
  </si>
  <si>
    <t>1k149</t>
  </si>
  <si>
    <t>1k151</t>
  </si>
  <si>
    <t>1k152</t>
  </si>
  <si>
    <t>1k154</t>
  </si>
  <si>
    <t>1k155</t>
  </si>
  <si>
    <t>1k156</t>
  </si>
  <si>
    <t>1k157</t>
  </si>
  <si>
    <t>1k158</t>
  </si>
  <si>
    <t>1k159</t>
  </si>
  <si>
    <t>1k160</t>
  </si>
  <si>
    <t>1k161</t>
  </si>
  <si>
    <t>1k162</t>
  </si>
  <si>
    <t>1k163</t>
  </si>
  <si>
    <t>1k164</t>
  </si>
  <si>
    <t>1k165</t>
  </si>
  <si>
    <t>1k166</t>
  </si>
  <si>
    <t>1k167</t>
  </si>
  <si>
    <t>1k168</t>
  </si>
  <si>
    <t>1k169</t>
  </si>
  <si>
    <t>1k170</t>
  </si>
  <si>
    <t>1k171</t>
  </si>
  <si>
    <t>1k172</t>
  </si>
  <si>
    <t>1k173</t>
  </si>
  <si>
    <t>1k174</t>
  </si>
  <si>
    <t>1k175</t>
  </si>
  <si>
    <t>1k176</t>
  </si>
  <si>
    <t>1k178</t>
  </si>
  <si>
    <t>1k179</t>
  </si>
  <si>
    <t>1k180</t>
  </si>
  <si>
    <t>1k181</t>
  </si>
  <si>
    <t>1k182</t>
  </si>
  <si>
    <t>1k183</t>
  </si>
  <si>
    <t>1k184</t>
  </si>
  <si>
    <t>1k185</t>
  </si>
  <si>
    <t>1k186</t>
  </si>
  <si>
    <t>1k187</t>
  </si>
  <si>
    <t>1k188</t>
  </si>
  <si>
    <t>1k189</t>
  </si>
  <si>
    <t>1k190</t>
  </si>
  <si>
    <t>1k191</t>
  </si>
  <si>
    <t>1k192</t>
  </si>
  <si>
    <t>1k193</t>
  </si>
  <si>
    <t>1k194</t>
  </si>
  <si>
    <t>1k195</t>
  </si>
  <si>
    <t>1k196</t>
  </si>
  <si>
    <t>1k197</t>
  </si>
  <si>
    <t>1k198</t>
  </si>
  <si>
    <t>1k199</t>
  </si>
  <si>
    <t>1k200</t>
  </si>
  <si>
    <t>1k201</t>
  </si>
  <si>
    <t>1k202</t>
  </si>
  <si>
    <t>1k203</t>
  </si>
  <si>
    <t>1k204</t>
  </si>
  <si>
    <t>1k205</t>
  </si>
  <si>
    <t>1k206</t>
  </si>
  <si>
    <t>1k207</t>
  </si>
  <si>
    <t>1k208</t>
  </si>
  <si>
    <t>1k209</t>
  </si>
  <si>
    <t>1k210</t>
  </si>
  <si>
    <t>1k211</t>
  </si>
  <si>
    <t>1k212</t>
  </si>
  <si>
    <t>1k213</t>
  </si>
  <si>
    <t>1k214</t>
  </si>
  <si>
    <t>1k215</t>
  </si>
  <si>
    <t>1k216</t>
  </si>
  <si>
    <t>1k217</t>
  </si>
  <si>
    <t>1k218</t>
  </si>
  <si>
    <t>1k219</t>
  </si>
  <si>
    <t>1k220</t>
  </si>
  <si>
    <t>1k221</t>
  </si>
  <si>
    <t>1k222</t>
  </si>
  <si>
    <t>1k223</t>
  </si>
  <si>
    <t>1k224</t>
  </si>
  <si>
    <t>1k225</t>
  </si>
  <si>
    <t>1k226</t>
  </si>
  <si>
    <t>1k227</t>
  </si>
  <si>
    <t>1k228</t>
  </si>
  <si>
    <t>1k229</t>
  </si>
  <si>
    <t>1k230</t>
  </si>
  <si>
    <t>1k231</t>
  </si>
  <si>
    <t>1k232</t>
  </si>
  <si>
    <t>1k233</t>
  </si>
  <si>
    <t>1k234</t>
  </si>
  <si>
    <t>1k235</t>
  </si>
  <si>
    <t>1k236</t>
  </si>
  <si>
    <t>1k237</t>
  </si>
  <si>
    <t>1k238</t>
  </si>
  <si>
    <t>1k239</t>
  </si>
  <si>
    <t>1k240</t>
  </si>
  <si>
    <t>1k241</t>
  </si>
  <si>
    <t>1k242</t>
  </si>
  <si>
    <t>1k243</t>
  </si>
  <si>
    <t>1k244</t>
  </si>
  <si>
    <t>1k245</t>
  </si>
  <si>
    <t>1k246</t>
  </si>
  <si>
    <t>1k247</t>
  </si>
  <si>
    <t>1k248</t>
  </si>
  <si>
    <t>1k249</t>
  </si>
  <si>
    <t>1k250</t>
  </si>
  <si>
    <t>1k251</t>
  </si>
  <si>
    <t>1k252</t>
  </si>
  <si>
    <t>1k254</t>
  </si>
  <si>
    <t>1k255</t>
  </si>
  <si>
    <t>1k256</t>
  </si>
  <si>
    <t>1k257</t>
  </si>
  <si>
    <t>1k258</t>
  </si>
  <si>
    <t>1k259</t>
  </si>
  <si>
    <t>1k260</t>
  </si>
  <si>
    <t>1k261</t>
  </si>
  <si>
    <t>1k262</t>
  </si>
  <si>
    <t>1k263</t>
  </si>
  <si>
    <t>1k264</t>
  </si>
  <si>
    <t>1k265</t>
  </si>
  <si>
    <t>1k266</t>
  </si>
  <si>
    <t>1k267</t>
  </si>
  <si>
    <t>1k268</t>
  </si>
  <si>
    <t>1k269</t>
  </si>
  <si>
    <t>1k270</t>
  </si>
  <si>
    <t>1k271</t>
  </si>
  <si>
    <t>1k272</t>
  </si>
  <si>
    <t>1k273</t>
  </si>
  <si>
    <t>1k274</t>
  </si>
  <si>
    <t>1k275</t>
  </si>
  <si>
    <t>1k276</t>
  </si>
  <si>
    <t>1k277</t>
  </si>
  <si>
    <t>1k278</t>
  </si>
  <si>
    <t>1k279</t>
  </si>
  <si>
    <t>1k280</t>
  </si>
  <si>
    <t>1k281</t>
  </si>
  <si>
    <t>1k282</t>
  </si>
  <si>
    <t>1k283</t>
  </si>
  <si>
    <t>1k284</t>
  </si>
  <si>
    <t>1k285</t>
  </si>
  <si>
    <t>1k286</t>
  </si>
  <si>
    <t>1k287</t>
  </si>
  <si>
    <t>1k288</t>
  </si>
  <si>
    <t>1k289</t>
  </si>
  <si>
    <t>1k290</t>
  </si>
  <si>
    <t>1k291</t>
  </si>
  <si>
    <t>1k292</t>
  </si>
  <si>
    <t>1k293</t>
  </si>
  <si>
    <t>1k294</t>
  </si>
  <si>
    <t>1k295</t>
  </si>
  <si>
    <t>1k296</t>
  </si>
  <si>
    <t>1k297</t>
  </si>
  <si>
    <t>1k298</t>
  </si>
  <si>
    <t>1k299</t>
  </si>
  <si>
    <t>1k300</t>
  </si>
  <si>
    <t>1k301</t>
  </si>
  <si>
    <t>1k302</t>
  </si>
  <si>
    <t>1k303</t>
  </si>
  <si>
    <t>1k304</t>
  </si>
  <si>
    <t>1k305</t>
  </si>
  <si>
    <t>1k306</t>
  </si>
  <si>
    <t>1k307</t>
  </si>
  <si>
    <t>1k308</t>
  </si>
  <si>
    <t>1k309</t>
  </si>
  <si>
    <t>1k310</t>
  </si>
  <si>
    <t>1k311</t>
  </si>
  <si>
    <t>1k312</t>
  </si>
  <si>
    <t>1k313</t>
  </si>
  <si>
    <t>1k314</t>
  </si>
  <si>
    <t>1k315</t>
  </si>
  <si>
    <t>1k316</t>
  </si>
  <si>
    <t>1k317</t>
  </si>
  <si>
    <t>1k318</t>
  </si>
  <si>
    <t>1k319</t>
  </si>
  <si>
    <t>1k320</t>
  </si>
  <si>
    <t>1k321</t>
  </si>
  <si>
    <t>1k322</t>
  </si>
  <si>
    <t>1k323</t>
  </si>
  <si>
    <t>1k324</t>
  </si>
  <si>
    <t>1k325</t>
  </si>
  <si>
    <t>1k326</t>
  </si>
  <si>
    <t>1k327</t>
  </si>
  <si>
    <t>1k328</t>
  </si>
  <si>
    <t>1k329</t>
  </si>
  <si>
    <t>1k330</t>
  </si>
  <si>
    <t>1k331</t>
  </si>
  <si>
    <t>1k332</t>
  </si>
  <si>
    <t>1k333</t>
  </si>
  <si>
    <t>1k334</t>
  </si>
  <si>
    <t>1k335</t>
  </si>
  <si>
    <t>1k336</t>
  </si>
  <si>
    <t>1k337</t>
  </si>
  <si>
    <t>1k338</t>
  </si>
  <si>
    <t>1k339</t>
  </si>
  <si>
    <t>1k340</t>
  </si>
  <si>
    <t>1k341</t>
  </si>
  <si>
    <t>1k342</t>
  </si>
  <si>
    <t>1k343</t>
  </si>
  <si>
    <t>1k344</t>
  </si>
  <si>
    <t>1k345</t>
  </si>
  <si>
    <t>1k346</t>
  </si>
  <si>
    <t>1k347</t>
  </si>
  <si>
    <t>1k348</t>
  </si>
  <si>
    <t>1k349</t>
  </si>
  <si>
    <t>1k350</t>
  </si>
  <si>
    <t>1k351</t>
  </si>
  <si>
    <t>1k352</t>
  </si>
  <si>
    <t>1k353</t>
  </si>
  <si>
    <t>1k354</t>
  </si>
  <si>
    <t>1k355</t>
  </si>
  <si>
    <t>1k356</t>
  </si>
  <si>
    <t>1k357</t>
  </si>
  <si>
    <t>1k358</t>
  </si>
  <si>
    <t>1k359</t>
  </si>
  <si>
    <t>1k360</t>
  </si>
  <si>
    <t>1k361</t>
  </si>
  <si>
    <t>1k362</t>
  </si>
  <si>
    <t>1k363</t>
  </si>
  <si>
    <t>1k364</t>
  </si>
  <si>
    <t>1k365</t>
  </si>
  <si>
    <t>1k366</t>
  </si>
  <si>
    <t>1k367</t>
  </si>
  <si>
    <t>1k368</t>
  </si>
  <si>
    <t>1k369</t>
  </si>
  <si>
    <t>1k370</t>
  </si>
  <si>
    <t>1k371</t>
  </si>
  <si>
    <t>1k372</t>
  </si>
  <si>
    <t>1k373</t>
  </si>
  <si>
    <t>1k374</t>
  </si>
  <si>
    <t>1k375</t>
  </si>
  <si>
    <t>1k376</t>
  </si>
  <si>
    <t>1k377</t>
  </si>
  <si>
    <t>1k378</t>
  </si>
  <si>
    <t>1k379</t>
  </si>
  <si>
    <t>1k380</t>
  </si>
  <si>
    <t>1k381</t>
  </si>
  <si>
    <t>1k382</t>
  </si>
  <si>
    <t>1k383</t>
  </si>
  <si>
    <t>1k384</t>
  </si>
  <si>
    <t>1k385</t>
  </si>
  <si>
    <t>1k386</t>
  </si>
  <si>
    <t>1k387</t>
  </si>
  <si>
    <t>1k388</t>
  </si>
  <si>
    <t>1k389</t>
  </si>
  <si>
    <t>1k390</t>
  </si>
  <si>
    <t>1k391</t>
  </si>
  <si>
    <t>1k392</t>
  </si>
  <si>
    <t>1k393</t>
  </si>
  <si>
    <t>1k394</t>
  </si>
  <si>
    <t>1k395</t>
  </si>
  <si>
    <t>1k396</t>
  </si>
  <si>
    <t>1k397</t>
  </si>
  <si>
    <t>1k398</t>
  </si>
  <si>
    <t>1k399</t>
  </si>
  <si>
    <t>1k400</t>
  </si>
  <si>
    <t>1k401</t>
  </si>
  <si>
    <t>1k402</t>
  </si>
  <si>
    <t>1k403</t>
  </si>
  <si>
    <t>1k404</t>
  </si>
  <si>
    <t>1k405</t>
  </si>
  <si>
    <t>1k406</t>
  </si>
  <si>
    <t>1k407</t>
  </si>
  <si>
    <t>1k408</t>
  </si>
  <si>
    <t>1k409</t>
  </si>
  <si>
    <t>1k410</t>
  </si>
  <si>
    <t>1k411</t>
  </si>
  <si>
    <t>1k412</t>
  </si>
  <si>
    <t>1k413</t>
  </si>
  <si>
    <t>1k414</t>
  </si>
  <si>
    <t>1k415</t>
  </si>
  <si>
    <t>1k416</t>
  </si>
  <si>
    <t>1k417</t>
  </si>
  <si>
    <t>1k418</t>
  </si>
  <si>
    <t>1k419</t>
  </si>
  <si>
    <t>1k420</t>
  </si>
  <si>
    <t>1k421</t>
  </si>
  <si>
    <t>1k422</t>
  </si>
  <si>
    <t>1k423</t>
  </si>
  <si>
    <t>1k424</t>
  </si>
  <si>
    <t>1k425</t>
  </si>
  <si>
    <t>1k426</t>
  </si>
  <si>
    <t>1k427</t>
  </si>
  <si>
    <t>1k428</t>
  </si>
  <si>
    <t>1k429</t>
  </si>
  <si>
    <t>1k430</t>
  </si>
  <si>
    <t>1k431</t>
  </si>
  <si>
    <t>1k432</t>
  </si>
  <si>
    <t>1k433</t>
  </si>
  <si>
    <t>1k434</t>
  </si>
  <si>
    <t>1k435</t>
  </si>
  <si>
    <t>1k436</t>
  </si>
  <si>
    <t>1k437</t>
  </si>
  <si>
    <t>1k438</t>
  </si>
  <si>
    <t>1k439</t>
  </si>
  <si>
    <t>1k440</t>
  </si>
  <si>
    <t>1k441</t>
  </si>
  <si>
    <t>1k442</t>
  </si>
  <si>
    <t>1k443</t>
  </si>
  <si>
    <t>1k444</t>
  </si>
  <si>
    <t>1k445</t>
  </si>
  <si>
    <t>1k446</t>
  </si>
  <si>
    <t>1k447</t>
  </si>
  <si>
    <t>1k448</t>
  </si>
  <si>
    <t>1k449</t>
  </si>
  <si>
    <t>1k450</t>
  </si>
  <si>
    <t>1k451</t>
  </si>
  <si>
    <t>1k452</t>
  </si>
  <si>
    <t>1k453</t>
  </si>
  <si>
    <t>1k454</t>
  </si>
  <si>
    <t>1k455</t>
  </si>
  <si>
    <t>1k456</t>
  </si>
  <si>
    <t>1k457</t>
  </si>
  <si>
    <t>1k458</t>
  </si>
  <si>
    <t>1k459</t>
  </si>
  <si>
    <t>1k460</t>
  </si>
  <si>
    <t>1k461</t>
  </si>
  <si>
    <t>1k462</t>
  </si>
  <si>
    <t>1k463</t>
  </si>
  <si>
    <t>1k464</t>
  </si>
  <si>
    <t>1k465</t>
  </si>
  <si>
    <t>1k466</t>
  </si>
  <si>
    <t>1k467</t>
  </si>
  <si>
    <t>1k468</t>
  </si>
  <si>
    <t>1k469</t>
  </si>
  <si>
    <t>1k470</t>
  </si>
  <si>
    <t>1k471</t>
  </si>
  <si>
    <t>1k472</t>
  </si>
  <si>
    <t>1k473</t>
  </si>
  <si>
    <t>1k474</t>
  </si>
  <si>
    <t>1k475</t>
  </si>
  <si>
    <t>1k476</t>
  </si>
  <si>
    <t>1k477</t>
  </si>
  <si>
    <t>1k478</t>
  </si>
  <si>
    <t>1k479</t>
  </si>
  <si>
    <t>1k480</t>
  </si>
  <si>
    <t>1k481</t>
  </si>
  <si>
    <t>1k482</t>
  </si>
  <si>
    <t>1k483</t>
  </si>
  <si>
    <t>1k484</t>
  </si>
  <si>
    <t>1k485</t>
  </si>
  <si>
    <t>1k486</t>
  </si>
  <si>
    <t>1k487</t>
  </si>
  <si>
    <t>1k488</t>
  </si>
  <si>
    <t>1k489</t>
  </si>
  <si>
    <t>1k490</t>
  </si>
  <si>
    <t>1k491</t>
  </si>
  <si>
    <t>1k492</t>
  </si>
  <si>
    <t>1k493</t>
  </si>
  <si>
    <t>1k494</t>
  </si>
  <si>
    <t>1k495</t>
  </si>
  <si>
    <t>1k496</t>
  </si>
  <si>
    <t>1k497</t>
  </si>
  <si>
    <t>1k498</t>
  </si>
  <si>
    <t>1k499</t>
  </si>
  <si>
    <t>1k500</t>
  </si>
  <si>
    <t>1k501</t>
  </si>
  <si>
    <t>1x900</t>
  </si>
  <si>
    <t>1x901</t>
  </si>
  <si>
    <t>1x902</t>
  </si>
  <si>
    <t>1x903</t>
  </si>
  <si>
    <t>1x904</t>
  </si>
  <si>
    <t>1x905</t>
  </si>
  <si>
    <t>1x906</t>
  </si>
  <si>
    <t>1x910</t>
  </si>
  <si>
    <t>1x911</t>
  </si>
  <si>
    <t>1x912</t>
  </si>
  <si>
    <t>1p001</t>
  </si>
  <si>
    <t>1p002</t>
  </si>
  <si>
    <t>1p003</t>
  </si>
  <si>
    <t>1p004</t>
  </si>
  <si>
    <t>1p005</t>
  </si>
  <si>
    <t>1p006</t>
  </si>
  <si>
    <t>1p007</t>
  </si>
  <si>
    <t>1p008</t>
  </si>
  <si>
    <t>1p009</t>
  </si>
  <si>
    <t>1p010</t>
  </si>
  <si>
    <t>1p011</t>
  </si>
  <si>
    <t>1p012</t>
  </si>
  <si>
    <t>1p013</t>
  </si>
  <si>
    <t>1p014</t>
  </si>
  <si>
    <t>1p015</t>
  </si>
  <si>
    <t>1p016</t>
  </si>
  <si>
    <t>1p017</t>
  </si>
  <si>
    <t>1p018</t>
  </si>
  <si>
    <t>1p019</t>
  </si>
  <si>
    <t>1p020</t>
  </si>
  <si>
    <t>1p021</t>
  </si>
  <si>
    <t>1p022</t>
  </si>
  <si>
    <t>1p023</t>
  </si>
  <si>
    <t>1p024</t>
  </si>
  <si>
    <t>1p025</t>
  </si>
  <si>
    <t>1p026</t>
  </si>
  <si>
    <t>1p027</t>
  </si>
  <si>
    <t>1p028</t>
  </si>
  <si>
    <t>1p029</t>
  </si>
  <si>
    <t>1p030</t>
  </si>
  <si>
    <t>1p031</t>
  </si>
  <si>
    <t>1p033</t>
  </si>
  <si>
    <t>1p034</t>
  </si>
  <si>
    <t>1p035</t>
  </si>
  <si>
    <t>1p036</t>
  </si>
  <si>
    <t>1p037</t>
  </si>
  <si>
    <t>1p038</t>
  </si>
  <si>
    <t>1p039</t>
  </si>
  <si>
    <t>1p040</t>
  </si>
  <si>
    <t>1p041</t>
  </si>
  <si>
    <t>1p042</t>
  </si>
  <si>
    <t>1p043</t>
  </si>
  <si>
    <t>1p044</t>
  </si>
  <si>
    <t>1p045</t>
  </si>
  <si>
    <t>1p046</t>
  </si>
  <si>
    <t>1p047</t>
  </si>
  <si>
    <t>1p048</t>
  </si>
  <si>
    <t>1p050</t>
  </si>
  <si>
    <t>1p051</t>
  </si>
  <si>
    <t>1p052</t>
  </si>
  <si>
    <t>1p053</t>
  </si>
  <si>
    <t>1p054</t>
  </si>
  <si>
    <t>1p055</t>
  </si>
  <si>
    <t>1p056</t>
  </si>
  <si>
    <t>1p057</t>
  </si>
  <si>
    <t>1p058</t>
  </si>
  <si>
    <t>1p059</t>
  </si>
  <si>
    <t>1p060</t>
  </si>
  <si>
    <t>1p061</t>
  </si>
  <si>
    <t>1p062</t>
  </si>
  <si>
    <t>1p063</t>
  </si>
  <si>
    <t>1p064</t>
  </si>
  <si>
    <t>1p066</t>
  </si>
  <si>
    <t>1p067</t>
  </si>
  <si>
    <t>1p068</t>
  </si>
  <si>
    <t>1p069</t>
  </si>
  <si>
    <t>1p070</t>
  </si>
  <si>
    <t>1p071</t>
  </si>
  <si>
    <t>1p072</t>
  </si>
  <si>
    <t>1p073</t>
  </si>
  <si>
    <t>1p074</t>
  </si>
  <si>
    <t>1p075</t>
  </si>
  <si>
    <t>1p076</t>
  </si>
  <si>
    <t>1p077</t>
  </si>
  <si>
    <t>1p078</t>
  </si>
  <si>
    <t>1p079</t>
  </si>
  <si>
    <t>1p081</t>
  </si>
  <si>
    <t>1p082</t>
  </si>
  <si>
    <t>1p083</t>
  </si>
  <si>
    <t>1p084</t>
  </si>
  <si>
    <t>1p085</t>
  </si>
  <si>
    <t>1p086</t>
  </si>
  <si>
    <t>1p087</t>
  </si>
  <si>
    <t>1p088</t>
  </si>
  <si>
    <t>1p089</t>
  </si>
  <si>
    <t>1p090</t>
  </si>
  <si>
    <t>1p091</t>
  </si>
  <si>
    <t>1p092</t>
  </si>
  <si>
    <t>1p093</t>
  </si>
  <si>
    <t>1p094</t>
  </si>
  <si>
    <t>1p095</t>
  </si>
  <si>
    <t>1p096</t>
  </si>
  <si>
    <t>1p098</t>
  </si>
  <si>
    <t>1p099</t>
  </si>
  <si>
    <t>1p101</t>
  </si>
  <si>
    <t>1p102</t>
  </si>
  <si>
    <t>1p103</t>
  </si>
  <si>
    <t>1p104</t>
  </si>
  <si>
    <t>1p105</t>
  </si>
  <si>
    <t>1p106</t>
  </si>
  <si>
    <t>1p107</t>
  </si>
  <si>
    <t>1p108</t>
  </si>
  <si>
    <t>1p109</t>
  </si>
  <si>
    <t>1p110</t>
  </si>
  <si>
    <t>1p111</t>
  </si>
  <si>
    <t>1p112</t>
  </si>
  <si>
    <t>1p113</t>
  </si>
  <si>
    <t>1p114</t>
  </si>
  <si>
    <t>1p115</t>
  </si>
  <si>
    <t>1p116</t>
  </si>
  <si>
    <t>1p117</t>
  </si>
  <si>
    <t>1p118</t>
  </si>
  <si>
    <t>1p119</t>
  </si>
  <si>
    <t>1p120</t>
  </si>
  <si>
    <t>1p121</t>
  </si>
  <si>
    <t>1p122</t>
  </si>
  <si>
    <t>1p123</t>
  </si>
  <si>
    <t>1p124</t>
  </si>
  <si>
    <t>1p125</t>
  </si>
  <si>
    <t>1p126</t>
  </si>
  <si>
    <t>1p127</t>
  </si>
  <si>
    <t>1p128</t>
  </si>
  <si>
    <t>1p129</t>
  </si>
  <si>
    <t>1p130</t>
  </si>
  <si>
    <t>1p131</t>
  </si>
  <si>
    <t>1p132</t>
  </si>
  <si>
    <t>1p134</t>
  </si>
  <si>
    <t>1p135</t>
  </si>
  <si>
    <t>1p137</t>
  </si>
  <si>
    <t>1p138</t>
  </si>
  <si>
    <t>1p139</t>
  </si>
  <si>
    <t>1p140</t>
  </si>
  <si>
    <t>1p141</t>
  </si>
  <si>
    <t>1p142</t>
  </si>
  <si>
    <t>1p143</t>
  </si>
  <si>
    <t>1p144</t>
  </si>
  <si>
    <t>1p145</t>
  </si>
  <si>
    <t>1p146</t>
  </si>
  <si>
    <t>1p147</t>
  </si>
  <si>
    <t>1p148</t>
  </si>
  <si>
    <t>1p149</t>
  </si>
  <si>
    <t>1p150</t>
  </si>
  <si>
    <t>1p151</t>
  </si>
  <si>
    <t>1p152</t>
  </si>
  <si>
    <t>1p153</t>
  </si>
  <si>
    <t>1p154</t>
  </si>
  <si>
    <t>1p155</t>
  </si>
  <si>
    <t>1p156</t>
  </si>
  <si>
    <t>1p157</t>
  </si>
  <si>
    <t>1p158</t>
  </si>
  <si>
    <t>1p159</t>
  </si>
  <si>
    <t>1p160</t>
  </si>
  <si>
    <t>1p161</t>
  </si>
  <si>
    <t>1p162</t>
  </si>
  <si>
    <t>1p163</t>
  </si>
  <si>
    <t>1p164</t>
  </si>
  <si>
    <t>1p165</t>
  </si>
  <si>
    <t>1p166</t>
  </si>
  <si>
    <t>1p167</t>
  </si>
  <si>
    <t>1p233</t>
  </si>
  <si>
    <t>1p168</t>
  </si>
  <si>
    <t>1p169</t>
  </si>
  <si>
    <t>1p170</t>
  </si>
  <si>
    <t>1p172</t>
  </si>
  <si>
    <t>1p173</t>
  </si>
  <si>
    <t>1p174</t>
  </si>
  <si>
    <t>1p175</t>
  </si>
  <si>
    <t>1p176</t>
  </si>
  <si>
    <t>1p177</t>
  </si>
  <si>
    <t>1p178</t>
  </si>
  <si>
    <t>1p179</t>
  </si>
  <si>
    <t>1p180</t>
  </si>
  <si>
    <t>1p181</t>
  </si>
  <si>
    <t>1p182</t>
  </si>
  <si>
    <t>1p183</t>
  </si>
  <si>
    <t>1p184</t>
  </si>
  <si>
    <t>1p185</t>
  </si>
  <si>
    <t>1p186</t>
  </si>
  <si>
    <t>1p080</t>
  </si>
  <si>
    <t>1p187</t>
  </si>
  <si>
    <t>1p188</t>
  </si>
  <si>
    <t>1p190</t>
  </si>
  <si>
    <t>1p191</t>
  </si>
  <si>
    <t>1p192</t>
  </si>
  <si>
    <t>1p193</t>
  </si>
  <si>
    <t>1p194</t>
  </si>
  <si>
    <t>1p195</t>
  </si>
  <si>
    <t>1p197</t>
  </si>
  <si>
    <t>1p198</t>
  </si>
  <si>
    <t>1p199</t>
  </si>
  <si>
    <t>1p200</t>
  </si>
  <si>
    <t>1p201</t>
  </si>
  <si>
    <t>1p202</t>
  </si>
  <si>
    <t>1p203</t>
  </si>
  <si>
    <t>1p204</t>
  </si>
  <si>
    <t>1p205</t>
  </si>
  <si>
    <t>1p207</t>
  </si>
  <si>
    <t>1p208</t>
  </si>
  <si>
    <t>1p209</t>
  </si>
  <si>
    <t>1p210</t>
  </si>
  <si>
    <t>1p211</t>
  </si>
  <si>
    <t>1p212</t>
  </si>
  <si>
    <t>1p215</t>
  </si>
  <si>
    <t>1p216</t>
  </si>
  <si>
    <t>1p217</t>
  </si>
  <si>
    <t>1p218</t>
  </si>
  <si>
    <t>1p219</t>
  </si>
  <si>
    <t>1p220</t>
  </si>
  <si>
    <t>1p221</t>
  </si>
  <si>
    <t>1p222</t>
  </si>
  <si>
    <t>1p223</t>
  </si>
  <si>
    <t>1p224</t>
  </si>
  <si>
    <t>1p225</t>
  </si>
  <si>
    <t>1p226</t>
  </si>
  <si>
    <t>1p228</t>
  </si>
  <si>
    <t>1p229</t>
  </si>
  <si>
    <t>1p231</t>
  </si>
  <si>
    <t>1p232</t>
  </si>
  <si>
    <t>2k001</t>
  </si>
  <si>
    <t>2k002</t>
  </si>
  <si>
    <t>2k003</t>
  </si>
  <si>
    <t>2k004</t>
  </si>
  <si>
    <t>2k005</t>
  </si>
  <si>
    <t>2k006</t>
  </si>
  <si>
    <t>2k007</t>
  </si>
  <si>
    <t>2k008</t>
  </si>
  <si>
    <t>2k009</t>
  </si>
  <si>
    <t>2k010</t>
  </si>
  <si>
    <t>2k011</t>
  </si>
  <si>
    <t>2k012</t>
  </si>
  <si>
    <t>2k013</t>
  </si>
  <si>
    <t>2k014</t>
  </si>
  <si>
    <t>2k015</t>
  </si>
  <si>
    <t>2k016</t>
  </si>
  <si>
    <t>2k017</t>
  </si>
  <si>
    <t>2k018</t>
  </si>
  <si>
    <t>2k019</t>
  </si>
  <si>
    <t>2k020</t>
  </si>
  <si>
    <t>2k021</t>
  </si>
  <si>
    <t>2k023</t>
  </si>
  <si>
    <t>2k024</t>
  </si>
  <si>
    <t>2k025</t>
  </si>
  <si>
    <t>2k026</t>
  </si>
  <si>
    <t>2k027</t>
  </si>
  <si>
    <t>2k028</t>
  </si>
  <si>
    <t>2k029</t>
  </si>
  <si>
    <t>2k030</t>
  </si>
  <si>
    <t>2k031</t>
  </si>
  <si>
    <t>2k033</t>
  </si>
  <si>
    <t>2k034</t>
  </si>
  <si>
    <t>2k035</t>
  </si>
  <si>
    <t>2k036</t>
  </si>
  <si>
    <t>2k037</t>
  </si>
  <si>
    <t>2k038</t>
  </si>
  <si>
    <t>2k039</t>
  </si>
  <si>
    <t>2k040</t>
  </si>
  <si>
    <t>2k041</t>
  </si>
  <si>
    <t>2k042</t>
  </si>
  <si>
    <t>2k043</t>
  </si>
  <si>
    <t>2k044</t>
  </si>
  <si>
    <t>2k045</t>
  </si>
  <si>
    <t>2k046</t>
  </si>
  <si>
    <t>2k047</t>
  </si>
  <si>
    <t>2k048</t>
  </si>
  <si>
    <t>2k049</t>
  </si>
  <si>
    <t>2k050</t>
  </si>
  <si>
    <t>2k051</t>
  </si>
  <si>
    <t>2k052</t>
  </si>
  <si>
    <t>2k053</t>
  </si>
  <si>
    <t>2k054</t>
  </si>
  <si>
    <t>2k055</t>
  </si>
  <si>
    <t>2k056</t>
  </si>
  <si>
    <t>2k057</t>
  </si>
  <si>
    <t>2k058</t>
  </si>
  <si>
    <t>2k060</t>
  </si>
  <si>
    <t>2k061</t>
  </si>
  <si>
    <t>2k062</t>
  </si>
  <si>
    <t>2k063</t>
  </si>
  <si>
    <t>2k064</t>
  </si>
  <si>
    <t>2k065</t>
  </si>
  <si>
    <t>2k066</t>
  </si>
  <si>
    <t>2k067</t>
  </si>
  <si>
    <t>2k068</t>
  </si>
  <si>
    <t>2k069</t>
  </si>
  <si>
    <t>2k070</t>
  </si>
  <si>
    <t>2k071</t>
  </si>
  <si>
    <t>2k072</t>
  </si>
  <si>
    <t>2k073</t>
  </si>
  <si>
    <t>2k074</t>
  </si>
  <si>
    <t>2k075</t>
  </si>
  <si>
    <t>2k076</t>
  </si>
  <si>
    <t>2k077</t>
  </si>
  <si>
    <t>2k078</t>
  </si>
  <si>
    <t>2k079</t>
  </si>
  <si>
    <t>2k080</t>
  </si>
  <si>
    <t>2k081</t>
  </si>
  <si>
    <t>2k082</t>
  </si>
  <si>
    <t>2k083</t>
  </si>
  <si>
    <t>2k084</t>
  </si>
  <si>
    <t>2k085</t>
  </si>
  <si>
    <t>2k086</t>
  </si>
  <si>
    <t>2k087</t>
  </si>
  <si>
    <t>2k088</t>
  </si>
  <si>
    <t>2k089</t>
  </si>
  <si>
    <t>2k090</t>
  </si>
  <si>
    <t>2k092</t>
  </si>
  <si>
    <t>2k093</t>
  </si>
  <si>
    <t>2k094</t>
  </si>
  <si>
    <t>2k095</t>
  </si>
  <si>
    <t>2k096</t>
  </si>
  <si>
    <t>2k097</t>
  </si>
  <si>
    <t>2k099</t>
  </si>
  <si>
    <t>2k100</t>
  </si>
  <si>
    <t>2k101</t>
  </si>
  <si>
    <t>2k102</t>
  </si>
  <si>
    <t>2k103</t>
  </si>
  <si>
    <t>2k104</t>
  </si>
  <si>
    <t>2k105</t>
  </si>
  <si>
    <t>2k106</t>
  </si>
  <si>
    <t>2k107</t>
  </si>
  <si>
    <t>2k108</t>
  </si>
  <si>
    <t>2k109</t>
  </si>
  <si>
    <t>2k110</t>
  </si>
  <si>
    <t>2k111</t>
  </si>
  <si>
    <t>2k112</t>
  </si>
  <si>
    <t>2k113</t>
  </si>
  <si>
    <t>2k114</t>
  </si>
  <si>
    <t>2k115</t>
  </si>
  <si>
    <t>2k116</t>
  </si>
  <si>
    <t>2k117</t>
  </si>
  <si>
    <t>2k118</t>
  </si>
  <si>
    <t>2k119</t>
  </si>
  <si>
    <t>2k120</t>
  </si>
  <si>
    <t>2k121</t>
  </si>
  <si>
    <t>2k122</t>
  </si>
  <si>
    <t>2k123</t>
  </si>
  <si>
    <t>2k124</t>
  </si>
  <si>
    <t>2k125</t>
  </si>
  <si>
    <t>2k126</t>
  </si>
  <si>
    <t>2k127</t>
  </si>
  <si>
    <t>2k128</t>
  </si>
  <si>
    <t>2k129</t>
  </si>
  <si>
    <t>2k130</t>
  </si>
  <si>
    <t>2k131</t>
  </si>
  <si>
    <t>2k132</t>
  </si>
  <si>
    <t>2k133</t>
  </si>
  <si>
    <t>2k134</t>
  </si>
  <si>
    <t>2k135</t>
  </si>
  <si>
    <t>2k136</t>
  </si>
  <si>
    <t>2k137</t>
  </si>
  <si>
    <t>2k138</t>
  </si>
  <si>
    <t>2k139</t>
  </si>
  <si>
    <t>2k140</t>
  </si>
  <si>
    <t>2k141</t>
  </si>
  <si>
    <t>2k142</t>
  </si>
  <si>
    <t>2k143</t>
  </si>
  <si>
    <t>2k144</t>
  </si>
  <si>
    <t>2k145</t>
  </si>
  <si>
    <t>2k146</t>
  </si>
  <si>
    <t>2k147</t>
  </si>
  <si>
    <t>2k148</t>
  </si>
  <si>
    <t>2k149</t>
  </si>
  <si>
    <t>2k150</t>
  </si>
  <si>
    <t>2k151</t>
  </si>
  <si>
    <t>2k152</t>
  </si>
  <si>
    <t>2k266</t>
  </si>
  <si>
    <t>2k153</t>
  </si>
  <si>
    <t>2k154</t>
  </si>
  <si>
    <t>2k155</t>
  </si>
  <si>
    <t>2k156</t>
  </si>
  <si>
    <t>2k157</t>
  </si>
  <si>
    <t>2k158</t>
  </si>
  <si>
    <t>2k159</t>
  </si>
  <si>
    <t>2k160</t>
  </si>
  <si>
    <t>2k161</t>
  </si>
  <si>
    <t>2k162</t>
  </si>
  <si>
    <t>2k163</t>
  </si>
  <si>
    <t>2k164</t>
  </si>
  <si>
    <t>2k165</t>
  </si>
  <si>
    <t>2k166</t>
  </si>
  <si>
    <t>2k167</t>
  </si>
  <si>
    <t>2k168</t>
  </si>
  <si>
    <t>2k169</t>
  </si>
  <si>
    <t>2k170</t>
  </si>
  <si>
    <t>2k171</t>
  </si>
  <si>
    <t>2k172</t>
  </si>
  <si>
    <t>2k173</t>
  </si>
  <si>
    <t>2k174</t>
  </si>
  <si>
    <t>2k175</t>
  </si>
  <si>
    <t>2k176</t>
  </si>
  <si>
    <t>2k177</t>
  </si>
  <si>
    <t>2k178</t>
  </si>
  <si>
    <t>2k179</t>
  </si>
  <si>
    <t>2k180</t>
  </si>
  <si>
    <t>2k181</t>
  </si>
  <si>
    <t>2k182</t>
  </si>
  <si>
    <t>2k183</t>
  </si>
  <si>
    <t>2k184</t>
  </si>
  <si>
    <t>2k185</t>
  </si>
  <si>
    <t>2k186</t>
  </si>
  <si>
    <t>2k187</t>
  </si>
  <si>
    <t>2k188</t>
  </si>
  <si>
    <t>2k189</t>
  </si>
  <si>
    <t>2k190</t>
  </si>
  <si>
    <t>2k191</t>
  </si>
  <si>
    <t>2k192</t>
  </si>
  <si>
    <t>2k193</t>
  </si>
  <si>
    <t>2k194</t>
  </si>
  <si>
    <t>2k195</t>
  </si>
  <si>
    <t>2k196</t>
  </si>
  <si>
    <t>2k197</t>
  </si>
  <si>
    <t>2k198</t>
  </si>
  <si>
    <t>2k199</t>
  </si>
  <si>
    <t>2k200</t>
  </si>
  <si>
    <t>2k201</t>
  </si>
  <si>
    <t>2k202</t>
  </si>
  <si>
    <t>2k203</t>
  </si>
  <si>
    <t>2k204</t>
  </si>
  <si>
    <t>2k205</t>
  </si>
  <si>
    <t>2k206</t>
  </si>
  <si>
    <t>2k207</t>
  </si>
  <si>
    <t>2k208</t>
  </si>
  <si>
    <t>2k209</t>
  </si>
  <si>
    <t>2k210</t>
  </si>
  <si>
    <t>2k211</t>
  </si>
  <si>
    <t>2k212</t>
  </si>
  <si>
    <t>2k213</t>
  </si>
  <si>
    <t>2k214</t>
  </si>
  <si>
    <t>2k215</t>
  </si>
  <si>
    <t>2k216</t>
  </si>
  <si>
    <t>2k217</t>
  </si>
  <si>
    <t>2k218</t>
  </si>
  <si>
    <t>2k219</t>
  </si>
  <si>
    <t>2k220</t>
  </si>
  <si>
    <t>2k221</t>
  </si>
  <si>
    <t>2k222</t>
  </si>
  <si>
    <t>2k223</t>
  </si>
  <si>
    <t>2k224</t>
  </si>
  <si>
    <t>2k225</t>
  </si>
  <si>
    <t>2k226</t>
  </si>
  <si>
    <t>2k227</t>
  </si>
  <si>
    <t>2k228</t>
  </si>
  <si>
    <t>2k229</t>
  </si>
  <si>
    <t>2k230</t>
  </si>
  <si>
    <t>2k231</t>
  </si>
  <si>
    <t>2k232</t>
  </si>
  <si>
    <t>2k233</t>
  </si>
  <si>
    <t>2k234</t>
  </si>
  <si>
    <t>2k235</t>
  </si>
  <si>
    <t>2k236</t>
  </si>
  <si>
    <t>2k237</t>
  </si>
  <si>
    <t>2k238</t>
  </si>
  <si>
    <t>2k239</t>
  </si>
  <si>
    <t>2k240</t>
  </si>
  <si>
    <t>2k241</t>
  </si>
  <si>
    <t>2k242</t>
  </si>
  <si>
    <t>2k243</t>
  </si>
  <si>
    <t>2k244</t>
  </si>
  <si>
    <t>2k245</t>
  </si>
  <si>
    <t>2k246</t>
  </si>
  <si>
    <t>2k247</t>
  </si>
  <si>
    <t>2k248</t>
  </si>
  <si>
    <t>2k249</t>
  </si>
  <si>
    <t>2k250</t>
  </si>
  <si>
    <t>2k251</t>
  </si>
  <si>
    <t>2k252</t>
  </si>
  <si>
    <t>2k253</t>
  </si>
  <si>
    <t>2k254</t>
  </si>
  <si>
    <t>2k255</t>
  </si>
  <si>
    <t>2k256</t>
  </si>
  <si>
    <t>2k257</t>
  </si>
  <si>
    <t>2k258</t>
  </si>
  <si>
    <t>2k259</t>
  </si>
  <si>
    <t>2k260</t>
  </si>
  <si>
    <t>2k261</t>
  </si>
  <si>
    <t>2k262</t>
  </si>
  <si>
    <t>2k263</t>
  </si>
  <si>
    <t>2k264</t>
  </si>
  <si>
    <t>2k265</t>
  </si>
  <si>
    <t>2x900</t>
  </si>
  <si>
    <t>2x901</t>
  </si>
  <si>
    <t>2p001</t>
  </si>
  <si>
    <t>2p002</t>
  </si>
  <si>
    <t>2p003</t>
  </si>
  <si>
    <t>2p004</t>
  </si>
  <si>
    <t>2p005</t>
  </si>
  <si>
    <t>2p006</t>
  </si>
  <si>
    <t>2p007</t>
  </si>
  <si>
    <t>2p008</t>
  </si>
  <si>
    <t>2p009</t>
  </si>
  <si>
    <t>2p010</t>
  </si>
  <si>
    <t>2p011</t>
  </si>
  <si>
    <t>2p012</t>
  </si>
  <si>
    <t>2p013</t>
  </si>
  <si>
    <t>2p014</t>
  </si>
  <si>
    <t>2p016</t>
  </si>
  <si>
    <t>2p017</t>
  </si>
  <si>
    <t>2p018</t>
  </si>
  <si>
    <t>2p019</t>
  </si>
  <si>
    <t>2p020</t>
  </si>
  <si>
    <t>2p021</t>
  </si>
  <si>
    <t>2p022</t>
  </si>
  <si>
    <t>2p023</t>
  </si>
  <si>
    <t>2p025</t>
  </si>
  <si>
    <t>2p026</t>
  </si>
  <si>
    <t>2p027</t>
  </si>
  <si>
    <t>2p028</t>
  </si>
  <si>
    <t>2p030</t>
  </si>
  <si>
    <t>2p031</t>
  </si>
  <si>
    <t>2p034</t>
  </si>
  <si>
    <t>2p035</t>
  </si>
  <si>
    <t>2p036</t>
  </si>
  <si>
    <t>2p037</t>
  </si>
  <si>
    <t>2p038</t>
  </si>
  <si>
    <t>2p039</t>
  </si>
  <si>
    <t>2p040</t>
  </si>
  <si>
    <t>2p041</t>
  </si>
  <si>
    <t>2p042</t>
  </si>
  <si>
    <t>2p044</t>
  </si>
  <si>
    <t>2p045</t>
  </si>
  <si>
    <t>2p046</t>
  </si>
  <si>
    <t>2p047</t>
  </si>
  <si>
    <t>2p048</t>
  </si>
  <si>
    <t>2p049</t>
  </si>
  <si>
    <t>2p050</t>
  </si>
  <si>
    <t>2p051</t>
  </si>
  <si>
    <t>2p052</t>
  </si>
  <si>
    <t>2p053</t>
  </si>
  <si>
    <t>2p055</t>
  </si>
  <si>
    <t>2p056</t>
  </si>
  <si>
    <t>2p057</t>
  </si>
  <si>
    <t>2p058</t>
  </si>
  <si>
    <t>2p060</t>
  </si>
  <si>
    <t>2p061</t>
  </si>
  <si>
    <t>2p062</t>
  </si>
  <si>
    <t>2p063</t>
  </si>
  <si>
    <t>2p064</t>
  </si>
  <si>
    <t>2p065</t>
  </si>
  <si>
    <t>2p066</t>
  </si>
  <si>
    <t>2p067</t>
  </si>
  <si>
    <t>2p068</t>
  </si>
  <si>
    <t>2p069</t>
  </si>
  <si>
    <t>2p070</t>
  </si>
  <si>
    <t>2p071</t>
  </si>
  <si>
    <t>3k001</t>
  </si>
  <si>
    <t>3k002</t>
  </si>
  <si>
    <t>3k003</t>
  </si>
  <si>
    <t>3k004</t>
  </si>
  <si>
    <t>3k005</t>
  </si>
  <si>
    <t>3k006</t>
  </si>
  <si>
    <t>3k007</t>
  </si>
  <si>
    <t>3k008</t>
  </si>
  <si>
    <t>3k009</t>
  </si>
  <si>
    <t>3k010</t>
  </si>
  <si>
    <t>3k011</t>
  </si>
  <si>
    <t>3k012</t>
  </si>
  <si>
    <t>3k013</t>
  </si>
  <si>
    <t>3k014</t>
  </si>
  <si>
    <t>3k015</t>
  </si>
  <si>
    <t>3k016</t>
  </si>
  <si>
    <t>3k017</t>
  </si>
  <si>
    <t>3k018</t>
  </si>
  <si>
    <t>3k019</t>
  </si>
  <si>
    <t>3k020</t>
  </si>
  <si>
    <t>3k021</t>
  </si>
  <si>
    <t>3k022</t>
  </si>
  <si>
    <t>3k023</t>
  </si>
  <si>
    <t>3k024</t>
  </si>
  <si>
    <t>3k025</t>
  </si>
  <si>
    <t>3k026</t>
  </si>
  <si>
    <t>3k027</t>
  </si>
  <si>
    <t>3k028</t>
  </si>
  <si>
    <t>3k029</t>
  </si>
  <si>
    <t>3k030</t>
  </si>
  <si>
    <t>3k031</t>
  </si>
  <si>
    <t>3k032</t>
  </si>
  <si>
    <t>3k033</t>
  </si>
  <si>
    <t>3k034</t>
  </si>
  <si>
    <t>3k035</t>
  </si>
  <si>
    <t>3k036</t>
  </si>
  <si>
    <t>3k037</t>
  </si>
  <si>
    <t>3k038</t>
  </si>
  <si>
    <t>3k039</t>
  </si>
  <si>
    <t>3k040</t>
  </si>
  <si>
    <t>3k041</t>
  </si>
  <si>
    <t>3k042</t>
  </si>
  <si>
    <t>3k043</t>
  </si>
  <si>
    <t>3k044</t>
  </si>
  <si>
    <t>3k045</t>
  </si>
  <si>
    <t>3k046</t>
  </si>
  <si>
    <t>3k047</t>
  </si>
  <si>
    <t>3k048</t>
  </si>
  <si>
    <t>3k049</t>
  </si>
  <si>
    <t>3k050</t>
  </si>
  <si>
    <t>3k051</t>
  </si>
  <si>
    <t>3k052</t>
  </si>
  <si>
    <t>3k053</t>
  </si>
  <si>
    <t>3k054</t>
  </si>
  <si>
    <t>3k055</t>
  </si>
  <si>
    <t>3k056</t>
  </si>
  <si>
    <t>3k057</t>
  </si>
  <si>
    <t>3k058</t>
  </si>
  <si>
    <t>3k060</t>
  </si>
  <si>
    <t>3k061</t>
  </si>
  <si>
    <t>3k062</t>
  </si>
  <si>
    <t>3k063</t>
  </si>
  <si>
    <t>3k064</t>
  </si>
  <si>
    <t>3k065</t>
  </si>
  <si>
    <t>3k066</t>
  </si>
  <si>
    <t>3k067</t>
  </si>
  <si>
    <t>3k068</t>
  </si>
  <si>
    <t>3k069</t>
  </si>
  <si>
    <t>3k070</t>
  </si>
  <si>
    <t>3k071</t>
  </si>
  <si>
    <t>3k072</t>
  </si>
  <si>
    <t>3k073</t>
  </si>
  <si>
    <t>3k074</t>
  </si>
  <si>
    <t>3k075</t>
  </si>
  <si>
    <t>3k076</t>
  </si>
  <si>
    <t>3k077</t>
  </si>
  <si>
    <t>3k078</t>
  </si>
  <si>
    <t>3k079</t>
  </si>
  <si>
    <t>3k080</t>
  </si>
  <si>
    <t>3k081</t>
  </si>
  <si>
    <t>3k082</t>
  </si>
  <si>
    <t>3k083</t>
  </si>
  <si>
    <t>3k084</t>
  </si>
  <si>
    <t>3k085</t>
  </si>
  <si>
    <t>3k086</t>
  </si>
  <si>
    <t>3k087</t>
  </si>
  <si>
    <t>3k088</t>
  </si>
  <si>
    <t>3k089</t>
  </si>
  <si>
    <t>3k090</t>
  </si>
  <si>
    <t>3k091</t>
  </si>
  <si>
    <t>3k092</t>
  </si>
  <si>
    <t>3k093</t>
  </si>
  <si>
    <t>3k094</t>
  </si>
  <si>
    <t>3k095</t>
  </si>
  <si>
    <t>3k096</t>
  </si>
  <si>
    <t>3k097</t>
  </si>
  <si>
    <t>3k098</t>
  </si>
  <si>
    <t>3k099</t>
  </si>
  <si>
    <t>3k100</t>
  </si>
  <si>
    <t>3k101</t>
  </si>
  <si>
    <t>3k102</t>
  </si>
  <si>
    <t>3k103</t>
  </si>
  <si>
    <t>3k104</t>
  </si>
  <si>
    <t>3k105</t>
  </si>
  <si>
    <t>3k106</t>
  </si>
  <si>
    <t>3k108</t>
  </si>
  <si>
    <t>3k109</t>
  </si>
  <si>
    <t>3k110</t>
  </si>
  <si>
    <t>3k111</t>
  </si>
  <si>
    <t>3k112</t>
  </si>
  <si>
    <t>3k113</t>
  </si>
  <si>
    <t>3k114</t>
  </si>
  <si>
    <t>3k115</t>
  </si>
  <si>
    <t>3k116</t>
  </si>
  <si>
    <t>3k117</t>
  </si>
  <si>
    <t>3k118</t>
  </si>
  <si>
    <t>3k119</t>
  </si>
  <si>
    <t>3k120</t>
  </si>
  <si>
    <t>3k121</t>
  </si>
  <si>
    <t>3k122</t>
  </si>
  <si>
    <t>3k123</t>
  </si>
  <si>
    <t>3k124</t>
  </si>
  <si>
    <t>3k125</t>
  </si>
  <si>
    <t>3k126</t>
  </si>
  <si>
    <t>3k127</t>
  </si>
  <si>
    <t>3k128</t>
  </si>
  <si>
    <t>3k129</t>
  </si>
  <si>
    <t>3k130</t>
  </si>
  <si>
    <t>3k131</t>
  </si>
  <si>
    <t>3k132</t>
  </si>
  <si>
    <t>3k133</t>
  </si>
  <si>
    <t>3k134</t>
  </si>
  <si>
    <t>3k135</t>
  </si>
  <si>
    <t>3k136</t>
  </si>
  <si>
    <t>3k137</t>
  </si>
  <si>
    <t>3k138</t>
  </si>
  <si>
    <t>3k139</t>
  </si>
  <si>
    <t>3k140</t>
  </si>
  <si>
    <t>3k141</t>
  </si>
  <si>
    <t>3k142</t>
  </si>
  <si>
    <t>3k143</t>
  </si>
  <si>
    <t>3k144</t>
  </si>
  <si>
    <t>3k145</t>
  </si>
  <si>
    <t>3k146</t>
  </si>
  <si>
    <t>3k147</t>
  </si>
  <si>
    <t>3k148</t>
  </si>
  <si>
    <t>3k149</t>
  </si>
  <si>
    <t>3k150</t>
  </si>
  <si>
    <t>3k151</t>
  </si>
  <si>
    <t>3k152</t>
  </si>
  <si>
    <t>3k153</t>
  </si>
  <si>
    <t>3k154</t>
  </si>
  <si>
    <t>3k155</t>
  </si>
  <si>
    <t>3k156</t>
  </si>
  <si>
    <t>3k157</t>
  </si>
  <si>
    <t>3k158</t>
  </si>
  <si>
    <t>3k159</t>
  </si>
  <si>
    <t>3k160</t>
  </si>
  <si>
    <t>3k161</t>
  </si>
  <si>
    <t>3k162</t>
  </si>
  <si>
    <t>3k163</t>
  </si>
  <si>
    <t>3k164</t>
  </si>
  <si>
    <t>3k165</t>
  </si>
  <si>
    <t>3k166</t>
  </si>
  <si>
    <t>3k167</t>
  </si>
  <si>
    <t>3k168</t>
  </si>
  <si>
    <t>3k169</t>
  </si>
  <si>
    <t>3k170</t>
  </si>
  <si>
    <t>3k171</t>
  </si>
  <si>
    <t>3k172</t>
  </si>
  <si>
    <t>3k173</t>
  </si>
  <si>
    <t>3k174</t>
  </si>
  <si>
    <t>3k175</t>
  </si>
  <si>
    <t>3k176</t>
  </si>
  <si>
    <t>3k177</t>
  </si>
  <si>
    <t>3k178</t>
  </si>
  <si>
    <t>3k179</t>
  </si>
  <si>
    <t>3k180</t>
  </si>
  <si>
    <t>3k181</t>
  </si>
  <si>
    <t>3k182</t>
  </si>
  <si>
    <t>3k183</t>
  </si>
  <si>
    <t>3k184</t>
  </si>
  <si>
    <t>3k185</t>
  </si>
  <si>
    <t>3k186</t>
  </si>
  <si>
    <t>3k187</t>
  </si>
  <si>
    <t>3k188</t>
  </si>
  <si>
    <t>3k189</t>
  </si>
  <si>
    <t>3k190</t>
  </si>
  <si>
    <t>3k191</t>
  </si>
  <si>
    <t>3k192</t>
  </si>
  <si>
    <t>3k193</t>
  </si>
  <si>
    <t>3k194</t>
  </si>
  <si>
    <t>3k195</t>
  </si>
  <si>
    <t>3k196</t>
  </si>
  <si>
    <t>3k197</t>
  </si>
  <si>
    <t>3k198</t>
  </si>
  <si>
    <t>3k199</t>
  </si>
  <si>
    <t>3k200</t>
  </si>
  <si>
    <t>3k201</t>
  </si>
  <si>
    <t>3k202</t>
  </si>
  <si>
    <t>3k203</t>
  </si>
  <si>
    <t>3k204</t>
  </si>
  <si>
    <t>3k206</t>
  </si>
  <si>
    <t>3k207</t>
  </si>
  <si>
    <t>3k208</t>
  </si>
  <si>
    <t>3k209</t>
  </si>
  <si>
    <t>3k210</t>
  </si>
  <si>
    <t>3k211</t>
  </si>
  <si>
    <t>3k212</t>
  </si>
  <si>
    <t>3k213</t>
  </si>
  <si>
    <t>3k214</t>
  </si>
  <si>
    <t>3k215</t>
  </si>
  <si>
    <t>3x900</t>
  </si>
  <si>
    <t>3x901</t>
  </si>
  <si>
    <t>3p001</t>
  </si>
  <si>
    <t>3p002</t>
  </si>
  <si>
    <t>3p003</t>
  </si>
  <si>
    <t>3p004</t>
  </si>
  <si>
    <t>3p005</t>
  </si>
  <si>
    <t>3p006</t>
  </si>
  <si>
    <t>3p007</t>
  </si>
  <si>
    <t>3p050</t>
  </si>
  <si>
    <t>3p008</t>
  </si>
  <si>
    <t>3p009</t>
  </si>
  <si>
    <t>3p010</t>
  </si>
  <si>
    <t>3p012</t>
  </si>
  <si>
    <t>3p013</t>
  </si>
  <si>
    <t>3p014</t>
  </si>
  <si>
    <t>3p015</t>
  </si>
  <si>
    <t>3p016</t>
  </si>
  <si>
    <t>3p017</t>
  </si>
  <si>
    <t>3p018</t>
  </si>
  <si>
    <t>3p019</t>
  </si>
  <si>
    <t>3p020</t>
  </si>
  <si>
    <t>3p021</t>
  </si>
  <si>
    <t>3p022</t>
  </si>
  <si>
    <t>3p023</t>
  </si>
  <si>
    <t>3p024</t>
  </si>
  <si>
    <t>3p025</t>
  </si>
  <si>
    <t>3p026</t>
  </si>
  <si>
    <t>3p027</t>
  </si>
  <si>
    <t>3p028</t>
  </si>
  <si>
    <t>3p029</t>
  </si>
  <si>
    <t>3p030</t>
  </si>
  <si>
    <t>3p031</t>
  </si>
  <si>
    <t>3p032</t>
  </si>
  <si>
    <t>3p033</t>
  </si>
  <si>
    <t>3p034</t>
  </si>
  <si>
    <t>3p035</t>
  </si>
  <si>
    <t>3p038</t>
  </si>
  <si>
    <t>3p040</t>
  </si>
  <si>
    <t>3p041</t>
  </si>
  <si>
    <t>3p042</t>
  </si>
  <si>
    <t>3p043</t>
  </si>
  <si>
    <t>3p044</t>
  </si>
  <si>
    <t>3p045</t>
  </si>
  <si>
    <t>3p046</t>
  </si>
  <si>
    <t>3p047</t>
  </si>
  <si>
    <t>3p048</t>
  </si>
  <si>
    <t>3p049</t>
  </si>
  <si>
    <t>3p051</t>
  </si>
  <si>
    <t>3p052</t>
  </si>
  <si>
    <t>3p053</t>
  </si>
  <si>
    <t>4k001</t>
  </si>
  <si>
    <t>4k003</t>
  </si>
  <si>
    <t>4k004</t>
  </si>
  <si>
    <t>4k005</t>
  </si>
  <si>
    <t>4k006</t>
  </si>
  <si>
    <t>4k007</t>
  </si>
  <si>
    <t>4k008</t>
  </si>
  <si>
    <t>4k009</t>
  </si>
  <si>
    <t>4k010</t>
  </si>
  <si>
    <t>4k011</t>
  </si>
  <si>
    <t>4k012</t>
  </si>
  <si>
    <t>4k013</t>
  </si>
  <si>
    <t>4k014</t>
  </si>
  <si>
    <t>4k015</t>
  </si>
  <si>
    <t>4k016</t>
  </si>
  <si>
    <t>4k017</t>
  </si>
  <si>
    <t>4k018</t>
  </si>
  <si>
    <t>4k019</t>
  </si>
  <si>
    <t>4k020</t>
  </si>
  <si>
    <t>4k021</t>
  </si>
  <si>
    <t>4k022</t>
  </si>
  <si>
    <t>4k023</t>
  </si>
  <si>
    <t>4k024</t>
  </si>
  <si>
    <t>4k025</t>
  </si>
  <si>
    <t>4k026</t>
  </si>
  <si>
    <t>4k027</t>
  </si>
  <si>
    <t>4k028</t>
  </si>
  <si>
    <t>4k029</t>
  </si>
  <si>
    <t>4k030</t>
  </si>
  <si>
    <t>4k031</t>
  </si>
  <si>
    <t>4k032</t>
  </si>
  <si>
    <t>4k033</t>
  </si>
  <si>
    <t>4k034</t>
  </si>
  <si>
    <t>4k035</t>
  </si>
  <si>
    <t>4k036</t>
  </si>
  <si>
    <t>4k037</t>
  </si>
  <si>
    <t>4k038</t>
  </si>
  <si>
    <t>4k039</t>
  </si>
  <si>
    <t>4k040</t>
  </si>
  <si>
    <t>4k041</t>
  </si>
  <si>
    <t>4k042</t>
  </si>
  <si>
    <t>4k043</t>
  </si>
  <si>
    <t>4k044</t>
  </si>
  <si>
    <t>4k045</t>
  </si>
  <si>
    <t>4k046</t>
  </si>
  <si>
    <t>4k047</t>
  </si>
  <si>
    <t>4k048</t>
  </si>
  <si>
    <t>4k049</t>
  </si>
  <si>
    <t>4k051</t>
  </si>
  <si>
    <t>4k054</t>
  </si>
  <si>
    <t>4k055</t>
  </si>
  <si>
    <t>4k056</t>
  </si>
  <si>
    <t>4k057</t>
  </si>
  <si>
    <t>4k058</t>
  </si>
  <si>
    <t>4k059</t>
  </si>
  <si>
    <t>4k060</t>
  </si>
  <si>
    <t>4k061</t>
  </si>
  <si>
    <t>4k062</t>
  </si>
  <si>
    <t>4k063</t>
  </si>
  <si>
    <t>4k064</t>
  </si>
  <si>
    <t>4k065</t>
  </si>
  <si>
    <t>4k066</t>
  </si>
  <si>
    <t>4k067</t>
  </si>
  <si>
    <t>4k068</t>
  </si>
  <si>
    <t>4k069</t>
  </si>
  <si>
    <t>4k070</t>
  </si>
  <si>
    <t>4k071</t>
  </si>
  <si>
    <t>4k072</t>
  </si>
  <si>
    <t>4k073</t>
  </si>
  <si>
    <t>4k074</t>
  </si>
  <si>
    <t>4k075</t>
  </si>
  <si>
    <t>4k076</t>
  </si>
  <si>
    <t>4k077</t>
  </si>
  <si>
    <t>4k078</t>
  </si>
  <si>
    <t>4k079</t>
  </si>
  <si>
    <t>4k080</t>
  </si>
  <si>
    <t>4k081</t>
  </si>
  <si>
    <t>4k082</t>
  </si>
  <si>
    <t>4k083</t>
  </si>
  <si>
    <t>4k084</t>
  </si>
  <si>
    <t>4k085</t>
  </si>
  <si>
    <t>4k087</t>
  </si>
  <si>
    <t>4k088</t>
  </si>
  <si>
    <t>4k089</t>
  </si>
  <si>
    <t>4k090</t>
  </si>
  <si>
    <t>4k091</t>
  </si>
  <si>
    <t>4k092</t>
  </si>
  <si>
    <t>4k093</t>
  </si>
  <si>
    <t>4k094</t>
  </si>
  <si>
    <t>4k095</t>
  </si>
  <si>
    <t>4k096</t>
  </si>
  <si>
    <t>4k097</t>
  </si>
  <si>
    <t>4k098</t>
  </si>
  <si>
    <t>4k099</t>
  </si>
  <si>
    <t>4k100</t>
  </si>
  <si>
    <t>4k101</t>
  </si>
  <si>
    <t>4k102</t>
  </si>
  <si>
    <t>4k103</t>
  </si>
  <si>
    <t>4k104</t>
  </si>
  <si>
    <t>4k105</t>
  </si>
  <si>
    <t>4k106</t>
  </si>
  <si>
    <t>4k107</t>
  </si>
  <si>
    <t>4k108</t>
  </si>
  <si>
    <t>4k109</t>
  </si>
  <si>
    <t>4k110</t>
  </si>
  <si>
    <t>4k111</t>
  </si>
  <si>
    <t>4k114</t>
  </si>
  <si>
    <t>4k115</t>
  </si>
  <si>
    <t>4k116</t>
  </si>
  <si>
    <t>4k117</t>
  </si>
  <si>
    <t>4k118</t>
  </si>
  <si>
    <t>4k119</t>
  </si>
  <si>
    <t>4k120</t>
  </si>
  <si>
    <t>4k121</t>
  </si>
  <si>
    <t>4k122</t>
  </si>
  <si>
    <t>4k123</t>
  </si>
  <si>
    <t>4k124</t>
  </si>
  <si>
    <t>4k125</t>
  </si>
  <si>
    <t>4k126</t>
  </si>
  <si>
    <t>4k127</t>
  </si>
  <si>
    <t>4k128</t>
  </si>
  <si>
    <t>4k129</t>
  </si>
  <si>
    <t>4k130</t>
  </si>
  <si>
    <t>4k131</t>
  </si>
  <si>
    <t>4k132</t>
  </si>
  <si>
    <t>4k133</t>
  </si>
  <si>
    <t>4k134</t>
  </si>
  <si>
    <t>4k135</t>
  </si>
  <si>
    <t>4k136</t>
  </si>
  <si>
    <t>4k137</t>
  </si>
  <si>
    <t>4k138</t>
  </si>
  <si>
    <t>4k139</t>
  </si>
  <si>
    <t>4k140</t>
  </si>
  <si>
    <t>4k141</t>
  </si>
  <si>
    <t>4k142</t>
  </si>
  <si>
    <t>4k143</t>
  </si>
  <si>
    <t>4k144</t>
  </si>
  <si>
    <t>4k145</t>
  </si>
  <si>
    <t>4k146</t>
  </si>
  <si>
    <t>4k147</t>
  </si>
  <si>
    <t>4k148</t>
  </si>
  <si>
    <t>4k149</t>
  </si>
  <si>
    <t>4k150</t>
  </si>
  <si>
    <t>4k151</t>
  </si>
  <si>
    <t>4k152</t>
  </si>
  <si>
    <t>4k153</t>
  </si>
  <si>
    <t>4k154</t>
  </si>
  <si>
    <t>4k155</t>
  </si>
  <si>
    <t>4k156</t>
  </si>
  <si>
    <t>4k157</t>
  </si>
  <si>
    <t>4k158</t>
  </si>
  <si>
    <t>4k159</t>
  </si>
  <si>
    <t>4k160</t>
  </si>
  <si>
    <t>4k161</t>
  </si>
  <si>
    <t>4k162</t>
  </si>
  <si>
    <t>4k163</t>
  </si>
  <si>
    <t>4k164</t>
  </si>
  <si>
    <t>4k165</t>
  </si>
  <si>
    <t>4k166</t>
  </si>
  <si>
    <t>4k167</t>
  </si>
  <si>
    <t>4k168</t>
  </si>
  <si>
    <t>4k169</t>
  </si>
  <si>
    <t>4k170</t>
  </si>
  <si>
    <t>4k171</t>
  </si>
  <si>
    <t>4k172</t>
  </si>
  <si>
    <t>4k173</t>
  </si>
  <si>
    <t>4k174</t>
  </si>
  <si>
    <t>4k175</t>
  </si>
  <si>
    <t>4k176</t>
  </si>
  <si>
    <t>4k177</t>
  </si>
  <si>
    <t>4k178</t>
  </si>
  <si>
    <t>4k179</t>
  </si>
  <si>
    <t>4k180</t>
  </si>
  <si>
    <t>4k181</t>
  </si>
  <si>
    <t>4k182</t>
  </si>
  <si>
    <t>4k183</t>
  </si>
  <si>
    <t>4k184</t>
  </si>
  <si>
    <t>4k185</t>
  </si>
  <si>
    <t>4k186</t>
  </si>
  <si>
    <t>4k187</t>
  </si>
  <si>
    <t>4k188</t>
  </si>
  <si>
    <t>4k189</t>
  </si>
  <si>
    <t>4k190</t>
  </si>
  <si>
    <t>4k191</t>
  </si>
  <si>
    <t>4k192</t>
  </si>
  <si>
    <t>4k193</t>
  </si>
  <si>
    <t>4k194</t>
  </si>
  <si>
    <t>4k195</t>
  </si>
  <si>
    <t>4k196</t>
  </si>
  <si>
    <t>4k197</t>
  </si>
  <si>
    <t>4k198</t>
  </si>
  <si>
    <t>4k199</t>
  </si>
  <si>
    <t>4k200</t>
  </si>
  <si>
    <t>4k201</t>
  </si>
  <si>
    <t>4k202</t>
  </si>
  <si>
    <t>4k203</t>
  </si>
  <si>
    <t>4x900</t>
  </si>
  <si>
    <t>4x901</t>
  </si>
  <si>
    <t>4x902</t>
  </si>
  <si>
    <t>4x910</t>
  </si>
  <si>
    <t>4x911</t>
  </si>
  <si>
    <t>4x912</t>
  </si>
  <si>
    <t>4p001</t>
  </si>
  <si>
    <t>4p002</t>
  </si>
  <si>
    <t>4p003</t>
  </si>
  <si>
    <t>4p004</t>
  </si>
  <si>
    <t>4p005</t>
  </si>
  <si>
    <t>4p006</t>
  </si>
  <si>
    <t>4p007</t>
  </si>
  <si>
    <t>4p008</t>
  </si>
  <si>
    <t>4p009</t>
  </si>
  <si>
    <t>4p010</t>
  </si>
  <si>
    <t>4p012</t>
  </si>
  <si>
    <t>4p013</t>
  </si>
  <si>
    <t>4p015</t>
  </si>
  <si>
    <t>4p016</t>
  </si>
  <si>
    <t>4p017</t>
  </si>
  <si>
    <t>4p018</t>
  </si>
  <si>
    <t>4p022</t>
  </si>
  <si>
    <t>4p023</t>
  </si>
  <si>
    <t>4p024</t>
  </si>
  <si>
    <t>4p025</t>
  </si>
  <si>
    <t>4p026</t>
  </si>
  <si>
    <t>4p027</t>
  </si>
  <si>
    <t>4p028</t>
  </si>
  <si>
    <t>4p029</t>
  </si>
  <si>
    <t>4p030</t>
  </si>
  <si>
    <t>4p031</t>
  </si>
  <si>
    <t>4p032</t>
  </si>
  <si>
    <t>4p034</t>
  </si>
  <si>
    <t>4p035</t>
  </si>
  <si>
    <t>4p036</t>
  </si>
  <si>
    <t>4p037</t>
  </si>
  <si>
    <t>4p038</t>
  </si>
  <si>
    <t>4p039</t>
  </si>
  <si>
    <t>4p040</t>
  </si>
  <si>
    <t>4p041</t>
  </si>
  <si>
    <t>4p042</t>
  </si>
  <si>
    <t>4p043</t>
  </si>
  <si>
    <t>4p044</t>
  </si>
  <si>
    <t>4p045</t>
  </si>
  <si>
    <t>4p046</t>
  </si>
  <si>
    <t>4p047</t>
  </si>
  <si>
    <t>4p048</t>
  </si>
  <si>
    <t>4p049</t>
  </si>
  <si>
    <t>4p050</t>
  </si>
  <si>
    <t>4p051</t>
  </si>
  <si>
    <t>4p052</t>
  </si>
  <si>
    <t>4p053</t>
  </si>
  <si>
    <t>4p054</t>
  </si>
  <si>
    <t>4p057</t>
  </si>
  <si>
    <t>4p058</t>
  </si>
  <si>
    <t>4p059</t>
  </si>
  <si>
    <t>4p060</t>
  </si>
  <si>
    <t>4p061</t>
  </si>
  <si>
    <t>4p062</t>
  </si>
  <si>
    <t>4p063</t>
  </si>
  <si>
    <t>4p064</t>
  </si>
  <si>
    <t>4p065</t>
  </si>
  <si>
    <t>4p066</t>
  </si>
  <si>
    <t>4p067</t>
  </si>
  <si>
    <t>4p068</t>
  </si>
  <si>
    <t>5k001</t>
  </si>
  <si>
    <t>5k002</t>
  </si>
  <si>
    <t>5k003</t>
  </si>
  <si>
    <t>5k004</t>
  </si>
  <si>
    <t>5k005</t>
  </si>
  <si>
    <t>5k006</t>
  </si>
  <si>
    <t>5k007</t>
  </si>
  <si>
    <t>5k008</t>
  </si>
  <si>
    <t>5k009</t>
  </si>
  <si>
    <t>5k010</t>
  </si>
  <si>
    <t>5k011</t>
  </si>
  <si>
    <t>5k012</t>
  </si>
  <si>
    <t>5k013</t>
  </si>
  <si>
    <t>5k014</t>
  </si>
  <si>
    <t>5k015</t>
  </si>
  <si>
    <t>5k016</t>
  </si>
  <si>
    <t>5k017</t>
  </si>
  <si>
    <t>5k018</t>
  </si>
  <si>
    <t>5k019</t>
  </si>
  <si>
    <t>5k020</t>
  </si>
  <si>
    <t>5k021</t>
  </si>
  <si>
    <t>5k022</t>
  </si>
  <si>
    <t>5k023</t>
  </si>
  <si>
    <t>5k024</t>
  </si>
  <si>
    <t>5k025</t>
  </si>
  <si>
    <t>5k026</t>
  </si>
  <si>
    <t>5k027</t>
  </si>
  <si>
    <t>5k028</t>
  </si>
  <si>
    <t>5k029</t>
  </si>
  <si>
    <t>5k030</t>
  </si>
  <si>
    <t>5k031</t>
  </si>
  <si>
    <t>5k032</t>
  </si>
  <si>
    <t>5k033</t>
  </si>
  <si>
    <t>5k034</t>
  </si>
  <si>
    <t>5k035</t>
  </si>
  <si>
    <t>5k036</t>
  </si>
  <si>
    <t>5k037</t>
  </si>
  <si>
    <t>5k038</t>
  </si>
  <si>
    <t>5k039</t>
  </si>
  <si>
    <t>5k040</t>
  </si>
  <si>
    <t>5k041</t>
  </si>
  <si>
    <t>5k042</t>
  </si>
  <si>
    <t>5k043</t>
  </si>
  <si>
    <t>5k044</t>
  </si>
  <si>
    <t>5k045</t>
  </si>
  <si>
    <t>5k046</t>
  </si>
  <si>
    <t>5k047</t>
  </si>
  <si>
    <t>5k048</t>
  </si>
  <si>
    <t>5k049</t>
  </si>
  <si>
    <t>5k050</t>
  </si>
  <si>
    <t>5k052</t>
  </si>
  <si>
    <t>5k053</t>
  </si>
  <si>
    <t>5k054</t>
  </si>
  <si>
    <t>5k055</t>
  </si>
  <si>
    <t>5k056</t>
  </si>
  <si>
    <t>5k057</t>
  </si>
  <si>
    <t>5k058</t>
  </si>
  <si>
    <t>5k059</t>
  </si>
  <si>
    <t>5k060</t>
  </si>
  <si>
    <t>5k061</t>
  </si>
  <si>
    <t>5k062</t>
  </si>
  <si>
    <t>5k063</t>
  </si>
  <si>
    <t>5k064</t>
  </si>
  <si>
    <t>5k065</t>
  </si>
  <si>
    <t>5k066</t>
  </si>
  <si>
    <t>5k067</t>
  </si>
  <si>
    <t>5k068</t>
  </si>
  <si>
    <t>5k069</t>
  </si>
  <si>
    <t>5k070</t>
  </si>
  <si>
    <t>5k071</t>
  </si>
  <si>
    <t>5k072</t>
  </si>
  <si>
    <t>5k073</t>
  </si>
  <si>
    <t>5k074</t>
  </si>
  <si>
    <t>5k075</t>
  </si>
  <si>
    <t>5k076</t>
  </si>
  <si>
    <t>5k077</t>
  </si>
  <si>
    <t>5k078</t>
  </si>
  <si>
    <t>5k079</t>
  </si>
  <si>
    <t>5k080</t>
  </si>
  <si>
    <t>5k081</t>
  </si>
  <si>
    <t>5k082</t>
  </si>
  <si>
    <t>5k083</t>
  </si>
  <si>
    <t>5k084</t>
  </si>
  <si>
    <t>5k085</t>
  </si>
  <si>
    <t>5k086</t>
  </si>
  <si>
    <t>5k087</t>
  </si>
  <si>
    <t>5k088</t>
  </si>
  <si>
    <t>5k089</t>
  </si>
  <si>
    <t>5k090</t>
  </si>
  <si>
    <t>5k091</t>
  </si>
  <si>
    <t>5k092</t>
  </si>
  <si>
    <t>5k093</t>
  </si>
  <si>
    <t>5k094</t>
  </si>
  <si>
    <t>5k095</t>
  </si>
  <si>
    <t>5k096</t>
  </si>
  <si>
    <t>5k097</t>
  </si>
  <si>
    <t>5k098</t>
  </si>
  <si>
    <t>5k099</t>
  </si>
  <si>
    <t>5k100</t>
  </si>
  <si>
    <t>5k101</t>
  </si>
  <si>
    <t>5k102</t>
  </si>
  <si>
    <t>5k103</t>
  </si>
  <si>
    <t>5k104</t>
  </si>
  <si>
    <t>5k105</t>
  </si>
  <si>
    <t>5k106</t>
  </si>
  <si>
    <t>5k107</t>
  </si>
  <si>
    <t>5k108</t>
  </si>
  <si>
    <t>5k109</t>
  </si>
  <si>
    <t>5k110</t>
  </si>
  <si>
    <t>5k111</t>
  </si>
  <si>
    <t>5k112</t>
  </si>
  <si>
    <t>5k113</t>
  </si>
  <si>
    <t>5k114</t>
  </si>
  <si>
    <t>5k115</t>
  </si>
  <si>
    <t>5k116</t>
  </si>
  <si>
    <t>5k117</t>
  </si>
  <si>
    <t>5k118</t>
  </si>
  <si>
    <t>5k119</t>
  </si>
  <si>
    <t>5k120</t>
  </si>
  <si>
    <t>5k121</t>
  </si>
  <si>
    <t>5k122</t>
  </si>
  <si>
    <t>5k123</t>
  </si>
  <si>
    <t>5k124</t>
  </si>
  <si>
    <t>5k125</t>
  </si>
  <si>
    <t>5k126</t>
  </si>
  <si>
    <t>5k127</t>
  </si>
  <si>
    <t>5k128</t>
  </si>
  <si>
    <t>5k129</t>
  </si>
  <si>
    <t>5k130</t>
  </si>
  <si>
    <t>5k131</t>
  </si>
  <si>
    <t>5k132</t>
  </si>
  <si>
    <t>5k133</t>
  </si>
  <si>
    <t>5k134</t>
  </si>
  <si>
    <t>5k135</t>
  </si>
  <si>
    <t>5k136</t>
  </si>
  <si>
    <t>5k137</t>
  </si>
  <si>
    <t>5k138</t>
  </si>
  <si>
    <t>5k139</t>
  </si>
  <si>
    <t>5k140</t>
  </si>
  <si>
    <t>5k141</t>
  </si>
  <si>
    <t>5k142</t>
  </si>
  <si>
    <t>5k143</t>
  </si>
  <si>
    <t>5k144</t>
  </si>
  <si>
    <t>5k145</t>
  </si>
  <si>
    <t>5k146</t>
  </si>
  <si>
    <t>5k147</t>
  </si>
  <si>
    <t>5k148</t>
  </si>
  <si>
    <t>5k149</t>
  </si>
  <si>
    <t>5k150</t>
  </si>
  <si>
    <t>5k151</t>
  </si>
  <si>
    <t>5k152</t>
  </si>
  <si>
    <t>5k153</t>
  </si>
  <si>
    <t>5k154</t>
  </si>
  <si>
    <t>5k155</t>
  </si>
  <si>
    <t>5k156</t>
  </si>
  <si>
    <t>5k157</t>
  </si>
  <si>
    <t>5k158</t>
  </si>
  <si>
    <t>5k159</t>
  </si>
  <si>
    <t>5k160</t>
  </si>
  <si>
    <t>5k161</t>
  </si>
  <si>
    <t>5k162</t>
  </si>
  <si>
    <t>5k163</t>
  </si>
  <si>
    <t>5k164</t>
  </si>
  <si>
    <t>5k165</t>
  </si>
  <si>
    <t>5k166</t>
  </si>
  <si>
    <t>5k167</t>
  </si>
  <si>
    <t>5k168</t>
  </si>
  <si>
    <t>5k169</t>
  </si>
  <si>
    <t>5k170</t>
  </si>
  <si>
    <t>5k171</t>
  </si>
  <si>
    <t>5k172</t>
  </si>
  <si>
    <t>5k173</t>
  </si>
  <si>
    <t>5k174</t>
  </si>
  <si>
    <t>5k175</t>
  </si>
  <si>
    <t>5k176</t>
  </si>
  <si>
    <t>5k177</t>
  </si>
  <si>
    <t>5k178</t>
  </si>
  <si>
    <t>5k179</t>
  </si>
  <si>
    <t>5k180</t>
  </si>
  <si>
    <t>5k181</t>
  </si>
  <si>
    <t>5x900</t>
  </si>
  <si>
    <t>5x910</t>
  </si>
  <si>
    <t>5x911</t>
  </si>
  <si>
    <t>5p001</t>
  </si>
  <si>
    <t>5p002</t>
  </si>
  <si>
    <t>5p003</t>
  </si>
  <si>
    <t>5p004</t>
  </si>
  <si>
    <t>5p005</t>
  </si>
  <si>
    <t>5p006</t>
  </si>
  <si>
    <t>5p007</t>
  </si>
  <si>
    <t>5p008</t>
  </si>
  <si>
    <t>5p009</t>
  </si>
  <si>
    <t>5p010</t>
  </si>
  <si>
    <t>5p011</t>
  </si>
  <si>
    <t>5p012</t>
  </si>
  <si>
    <t>5p013</t>
  </si>
  <si>
    <t>5p014</t>
  </si>
  <si>
    <t>5p015</t>
  </si>
  <si>
    <t>5p016</t>
  </si>
  <si>
    <t>5p017</t>
  </si>
  <si>
    <t>5p018</t>
  </si>
  <si>
    <t>5p020</t>
  </si>
  <si>
    <t>5p021</t>
  </si>
  <si>
    <t>5p022</t>
  </si>
  <si>
    <t>5p023</t>
  </si>
  <si>
    <t>5p024</t>
  </si>
  <si>
    <t>5p025</t>
  </si>
  <si>
    <t>5p026</t>
  </si>
  <si>
    <t>5p028</t>
  </si>
  <si>
    <t>5p029</t>
  </si>
  <si>
    <t>5p031</t>
  </si>
  <si>
    <t>5p032</t>
  </si>
  <si>
    <t>5p033</t>
  </si>
  <si>
    <t>5p034</t>
  </si>
  <si>
    <t>5p035</t>
  </si>
  <si>
    <t>5p036</t>
  </si>
  <si>
    <t>5p037</t>
  </si>
  <si>
    <t>5p038</t>
  </si>
  <si>
    <t>5p039</t>
  </si>
  <si>
    <t>5p040</t>
  </si>
  <si>
    <t>5p041</t>
  </si>
  <si>
    <t>5p042</t>
  </si>
  <si>
    <t>5p043</t>
  </si>
  <si>
    <t>5p044</t>
  </si>
  <si>
    <t>5p045</t>
  </si>
  <si>
    <t>5p046</t>
  </si>
  <si>
    <t>5p047</t>
  </si>
  <si>
    <t>5p048</t>
  </si>
  <si>
    <t>5p049</t>
  </si>
  <si>
    <t>5p050</t>
  </si>
  <si>
    <t>5p051</t>
  </si>
  <si>
    <t>5p052</t>
  </si>
  <si>
    <t>5p053</t>
  </si>
  <si>
    <t>5p054</t>
  </si>
  <si>
    <t>5p055</t>
  </si>
  <si>
    <t>5p056</t>
  </si>
  <si>
    <t>5p057</t>
  </si>
  <si>
    <t>5p058</t>
  </si>
  <si>
    <t>5p059</t>
  </si>
  <si>
    <t>5p060</t>
  </si>
  <si>
    <t>5p061</t>
  </si>
  <si>
    <t>5p062</t>
  </si>
  <si>
    <t>5p063</t>
  </si>
  <si>
    <t>5p064</t>
  </si>
  <si>
    <t>5p065</t>
  </si>
  <si>
    <t>5p066</t>
  </si>
  <si>
    <t>5p068</t>
  </si>
  <si>
    <t>5p069</t>
  </si>
  <si>
    <t>5p070</t>
  </si>
  <si>
    <t>5p071</t>
  </si>
  <si>
    <t>5p072</t>
  </si>
  <si>
    <t>5p073</t>
  </si>
  <si>
    <t>5p074</t>
  </si>
  <si>
    <t>5p075</t>
  </si>
  <si>
    <t>5p076</t>
  </si>
  <si>
    <t>5p077</t>
  </si>
  <si>
    <t>5p078</t>
  </si>
  <si>
    <t>5p080</t>
  </si>
  <si>
    <t>5p081</t>
  </si>
  <si>
    <t>5p082</t>
  </si>
  <si>
    <t>5p083</t>
  </si>
  <si>
    <t>5p084</t>
  </si>
  <si>
    <t>5p085</t>
  </si>
  <si>
    <t>6k001</t>
  </si>
  <si>
    <t>6k002</t>
  </si>
  <si>
    <t>6k003</t>
  </si>
  <si>
    <t>6k004</t>
  </si>
  <si>
    <t>6k006</t>
  </si>
  <si>
    <t>6k007</t>
  </si>
  <si>
    <t>6k008</t>
  </si>
  <si>
    <t>6k009</t>
  </si>
  <si>
    <t>6k010</t>
  </si>
  <si>
    <t>6k011</t>
  </si>
  <si>
    <t>6k012</t>
  </si>
  <si>
    <t>6k013</t>
  </si>
  <si>
    <t>6k014</t>
  </si>
  <si>
    <t>6k015</t>
  </si>
  <si>
    <t>6k016</t>
  </si>
  <si>
    <t>6k017</t>
  </si>
  <si>
    <t>6k018</t>
  </si>
  <si>
    <t>6k019</t>
  </si>
  <si>
    <t>6k020</t>
  </si>
  <si>
    <t>6k021</t>
  </si>
  <si>
    <t>6k023</t>
  </si>
  <si>
    <t>6k024</t>
  </si>
  <si>
    <t>6k025</t>
  </si>
  <si>
    <t>6k026</t>
  </si>
  <si>
    <t>6k027</t>
  </si>
  <si>
    <t>6k028</t>
  </si>
  <si>
    <t>6k029</t>
  </si>
  <si>
    <t>6k030</t>
  </si>
  <si>
    <t>6k031</t>
  </si>
  <si>
    <t>6k032</t>
  </si>
  <si>
    <t>6k033</t>
  </si>
  <si>
    <t>6k034</t>
  </si>
  <si>
    <t>6k035</t>
  </si>
  <si>
    <t>6k036</t>
  </si>
  <si>
    <t>6k037</t>
  </si>
  <si>
    <t>6k038</t>
  </si>
  <si>
    <t>6k039</t>
  </si>
  <si>
    <t>6k040</t>
  </si>
  <si>
    <t>6k041</t>
  </si>
  <si>
    <t>6k042</t>
  </si>
  <si>
    <t>6k043</t>
  </si>
  <si>
    <t>6k044</t>
  </si>
  <si>
    <t>6k045</t>
  </si>
  <si>
    <t>6k046</t>
  </si>
  <si>
    <t>6k047</t>
  </si>
  <si>
    <t>6k048</t>
  </si>
  <si>
    <t>6k049</t>
  </si>
  <si>
    <t>6k050</t>
  </si>
  <si>
    <t>6k052</t>
  </si>
  <si>
    <t>6k053</t>
  </si>
  <si>
    <t>6k054</t>
  </si>
  <si>
    <t>6k055</t>
  </si>
  <si>
    <t>6k056</t>
  </si>
  <si>
    <t>6k057</t>
  </si>
  <si>
    <t>6k058</t>
  </si>
  <si>
    <t>6k059</t>
  </si>
  <si>
    <t>6k060</t>
  </si>
  <si>
    <t>6k061</t>
  </si>
  <si>
    <t>6k062</t>
  </si>
  <si>
    <t>6k063</t>
  </si>
  <si>
    <t>6k064</t>
  </si>
  <si>
    <t>6k065</t>
  </si>
  <si>
    <t>6k067</t>
  </si>
  <si>
    <t>6k068</t>
  </si>
  <si>
    <t>6k069</t>
  </si>
  <si>
    <t>6k070</t>
  </si>
  <si>
    <t>6k071</t>
  </si>
  <si>
    <t>6k072</t>
  </si>
  <si>
    <t>6k073</t>
  </si>
  <si>
    <t>6k074</t>
  </si>
  <si>
    <t>6k075</t>
  </si>
  <si>
    <t>6k076</t>
  </si>
  <si>
    <t>6k077</t>
  </si>
  <si>
    <t>6k078</t>
  </si>
  <si>
    <t>6k079</t>
  </si>
  <si>
    <t>6k080</t>
  </si>
  <si>
    <t>6k081</t>
  </si>
  <si>
    <t>6k082</t>
  </si>
  <si>
    <t>6k083</t>
  </si>
  <si>
    <t>6k084</t>
  </si>
  <si>
    <t>6k085</t>
  </si>
  <si>
    <t>6k086</t>
  </si>
  <si>
    <t>6k087</t>
  </si>
  <si>
    <t>6k088</t>
  </si>
  <si>
    <t>6k089</t>
  </si>
  <si>
    <t>6k090</t>
  </si>
  <si>
    <t>6k091</t>
  </si>
  <si>
    <t>6k092</t>
  </si>
  <si>
    <t>6k093</t>
  </si>
  <si>
    <t>6k094</t>
  </si>
  <si>
    <t>6k095</t>
  </si>
  <si>
    <t>6k096</t>
  </si>
  <si>
    <t>6k097</t>
  </si>
  <si>
    <t>6k098</t>
  </si>
  <si>
    <t>6k099</t>
  </si>
  <si>
    <t>6k100</t>
  </si>
  <si>
    <t>6k101</t>
  </si>
  <si>
    <t>6k102</t>
  </si>
  <si>
    <t>6k103</t>
  </si>
  <si>
    <t>6k105</t>
  </si>
  <si>
    <t>6k106</t>
  </si>
  <si>
    <t>6k107</t>
  </si>
  <si>
    <t>6k108</t>
  </si>
  <si>
    <t>6k109</t>
  </si>
  <si>
    <t>6k110</t>
  </si>
  <si>
    <t>6k111</t>
  </si>
  <si>
    <t>6k112</t>
  </si>
  <si>
    <t>6k113</t>
  </si>
  <si>
    <t>6k114</t>
  </si>
  <si>
    <t>6k115</t>
  </si>
  <si>
    <t>6k116</t>
  </si>
  <si>
    <t>6k117</t>
  </si>
  <si>
    <t>6k118</t>
  </si>
  <si>
    <t>6k119</t>
  </si>
  <si>
    <t>6k120</t>
  </si>
  <si>
    <t>6k121</t>
  </si>
  <si>
    <t>6k122</t>
  </si>
  <si>
    <t>6k123</t>
  </si>
  <si>
    <t>6k124</t>
  </si>
  <si>
    <t>6k125</t>
  </si>
  <si>
    <t>6k127</t>
  </si>
  <si>
    <t>6k128</t>
  </si>
  <si>
    <t>6k129</t>
  </si>
  <si>
    <t>6k130</t>
  </si>
  <si>
    <t>6k131</t>
  </si>
  <si>
    <t>6k132</t>
  </si>
  <si>
    <t>6k133</t>
  </si>
  <si>
    <t>6k134</t>
  </si>
  <si>
    <t>6k135</t>
  </si>
  <si>
    <t>6k136</t>
  </si>
  <si>
    <t>6k137</t>
  </si>
  <si>
    <t>6k138</t>
  </si>
  <si>
    <t>6k139</t>
  </si>
  <si>
    <t>6k140</t>
  </si>
  <si>
    <t>6k141</t>
  </si>
  <si>
    <t>6k142</t>
  </si>
  <si>
    <t>6k143</t>
  </si>
  <si>
    <t>6k144</t>
  </si>
  <si>
    <t>6k145</t>
  </si>
  <si>
    <t>6k146</t>
  </si>
  <si>
    <t>6k147</t>
  </si>
  <si>
    <t>6k148</t>
  </si>
  <si>
    <t>6k149</t>
  </si>
  <si>
    <t>6k150</t>
  </si>
  <si>
    <t>6k151</t>
  </si>
  <si>
    <t>6k152</t>
  </si>
  <si>
    <t>6k153</t>
  </si>
  <si>
    <t>6k154</t>
  </si>
  <si>
    <t>6k155</t>
  </si>
  <si>
    <t>6k156</t>
  </si>
  <si>
    <t>6k157</t>
  </si>
  <si>
    <t>6k158</t>
  </si>
  <si>
    <t>6k159</t>
  </si>
  <si>
    <t>6k160</t>
  </si>
  <si>
    <t>6k161</t>
  </si>
  <si>
    <t>6k162</t>
  </si>
  <si>
    <t>6k163</t>
  </si>
  <si>
    <t>6k164</t>
  </si>
  <si>
    <t>6k165</t>
  </si>
  <si>
    <t>6k166</t>
  </si>
  <si>
    <t>6k167</t>
  </si>
  <si>
    <t>6k168</t>
  </si>
  <si>
    <t>6k169</t>
  </si>
  <si>
    <t>6k170</t>
  </si>
  <si>
    <t>6k171</t>
  </si>
  <si>
    <t>6k172</t>
  </si>
  <si>
    <t>6k173</t>
  </si>
  <si>
    <t>6k174</t>
  </si>
  <si>
    <t>6k175</t>
  </si>
  <si>
    <t>6k176</t>
  </si>
  <si>
    <t>6k177</t>
  </si>
  <si>
    <t>6k178</t>
  </si>
  <si>
    <t>6k179</t>
  </si>
  <si>
    <t>6k180</t>
  </si>
  <si>
    <t>6k181</t>
  </si>
  <si>
    <t>6k182</t>
  </si>
  <si>
    <t>6k183</t>
  </si>
  <si>
    <t>6k184</t>
  </si>
  <si>
    <t>6k185</t>
  </si>
  <si>
    <t>6k186</t>
  </si>
  <si>
    <t>6k187</t>
  </si>
  <si>
    <t>6k188</t>
  </si>
  <si>
    <t>6k189</t>
  </si>
  <si>
    <t>6k190</t>
  </si>
  <si>
    <t>6k191</t>
  </si>
  <si>
    <t>6k192</t>
  </si>
  <si>
    <t>6k193</t>
  </si>
  <si>
    <t>6k194</t>
  </si>
  <si>
    <t>6k195</t>
  </si>
  <si>
    <t>6k196</t>
  </si>
  <si>
    <t>6k197</t>
  </si>
  <si>
    <t>6k198</t>
  </si>
  <si>
    <t>6k199</t>
  </si>
  <si>
    <t>6k200</t>
  </si>
  <si>
    <t>6k201</t>
  </si>
  <si>
    <t>6k202</t>
  </si>
  <si>
    <t>6k203</t>
  </si>
  <si>
    <t>6k204</t>
  </si>
  <si>
    <t>6k205</t>
  </si>
  <si>
    <t>6k206</t>
  </si>
  <si>
    <t>6k207</t>
  </si>
  <si>
    <t>6k208</t>
  </si>
  <si>
    <t>6k209</t>
  </si>
  <si>
    <t>6k210</t>
  </si>
  <si>
    <t>6k211</t>
  </si>
  <si>
    <t>6k212</t>
  </si>
  <si>
    <t>6k213</t>
  </si>
  <si>
    <t>6k214</t>
  </si>
  <si>
    <t>6k215</t>
  </si>
  <si>
    <t>6k216</t>
  </si>
  <si>
    <t>6k217</t>
  </si>
  <si>
    <t>6k218</t>
  </si>
  <si>
    <t>6k219</t>
  </si>
  <si>
    <t>6k220</t>
  </si>
  <si>
    <t>6k221</t>
  </si>
  <si>
    <t>6k222</t>
  </si>
  <si>
    <t>6k223</t>
  </si>
  <si>
    <t>6k224</t>
  </si>
  <si>
    <t>6k225</t>
  </si>
  <si>
    <t>6k226</t>
  </si>
  <si>
    <t>6k227</t>
  </si>
  <si>
    <t>6k228</t>
  </si>
  <si>
    <t>6k229</t>
  </si>
  <si>
    <t>6k230</t>
  </si>
  <si>
    <t>6k231</t>
  </si>
  <si>
    <t>6k232</t>
  </si>
  <si>
    <t>6k233</t>
  </si>
  <si>
    <t>6k234</t>
  </si>
  <si>
    <t>6k235</t>
  </si>
  <si>
    <t>6k236</t>
  </si>
  <si>
    <t>6k237</t>
  </si>
  <si>
    <t>6k238</t>
  </si>
  <si>
    <t>6k239</t>
  </si>
  <si>
    <t>6k240</t>
  </si>
  <si>
    <t>6x900</t>
  </si>
  <si>
    <t>6x901</t>
  </si>
  <si>
    <t>6x902</t>
  </si>
  <si>
    <t>6p001</t>
  </si>
  <si>
    <t>6p002</t>
  </si>
  <si>
    <t>6p003</t>
  </si>
  <si>
    <t>6p004</t>
  </si>
  <si>
    <t>6p006</t>
  </si>
  <si>
    <t>6p007</t>
  </si>
  <si>
    <t>6p008</t>
  </si>
  <si>
    <t>6p009</t>
  </si>
  <si>
    <t>6p012</t>
  </si>
  <si>
    <t>6p014</t>
  </si>
  <si>
    <t>6p015</t>
  </si>
  <si>
    <t>6p016</t>
  </si>
  <si>
    <t>6p017</t>
  </si>
  <si>
    <t>6p018</t>
  </si>
  <si>
    <t>6p019</t>
  </si>
  <si>
    <t>6p020</t>
  </si>
  <si>
    <t>6p021</t>
  </si>
  <si>
    <t>6p023</t>
  </si>
  <si>
    <t>6p024</t>
  </si>
  <si>
    <t>6p025</t>
  </si>
  <si>
    <t>6p026</t>
  </si>
  <si>
    <t>6p027</t>
  </si>
  <si>
    <t>6p028</t>
  </si>
  <si>
    <t>6p029</t>
  </si>
  <si>
    <t>6p030</t>
  </si>
  <si>
    <t>6p031</t>
  </si>
  <si>
    <t>6p033</t>
  </si>
  <si>
    <t>6p034</t>
  </si>
  <si>
    <t>6p035</t>
  </si>
  <si>
    <t>6p036</t>
  </si>
  <si>
    <t>6p037</t>
  </si>
  <si>
    <t>6p038</t>
  </si>
  <si>
    <t>6p039</t>
  </si>
  <si>
    <t>6p040</t>
  </si>
  <si>
    <t>6p042</t>
  </si>
  <si>
    <t>6p043</t>
  </si>
  <si>
    <t>6p044</t>
  </si>
  <si>
    <t>6p045</t>
  </si>
  <si>
    <t>6p046</t>
  </si>
  <si>
    <t>6p047</t>
  </si>
  <si>
    <t>6p048</t>
  </si>
  <si>
    <t>6p049</t>
  </si>
  <si>
    <t>6p050</t>
  </si>
  <si>
    <t>6p051</t>
  </si>
  <si>
    <t>6p052</t>
  </si>
  <si>
    <t>6p053</t>
  </si>
  <si>
    <t>6p054</t>
  </si>
  <si>
    <t>6p055</t>
  </si>
  <si>
    <t>6p056</t>
  </si>
  <si>
    <t>6p057</t>
  </si>
  <si>
    <t>6p058</t>
  </si>
  <si>
    <t>6p059</t>
  </si>
  <si>
    <t>6p060</t>
  </si>
  <si>
    <t>6p061</t>
  </si>
  <si>
    <t>6p062</t>
  </si>
  <si>
    <t>6p063</t>
  </si>
  <si>
    <t>6p064</t>
  </si>
  <si>
    <t>6p065</t>
  </si>
  <si>
    <t>6p066</t>
  </si>
  <si>
    <t>6p067</t>
  </si>
  <si>
    <t>6p068</t>
  </si>
  <si>
    <t>6p069</t>
  </si>
  <si>
    <t>6p070</t>
  </si>
  <si>
    <t>6p072</t>
  </si>
  <si>
    <t>6p073</t>
  </si>
  <si>
    <t>7k001</t>
  </si>
  <si>
    <t>7k002</t>
  </si>
  <si>
    <t>7k003</t>
  </si>
  <si>
    <t>7k004</t>
  </si>
  <si>
    <t>7k005</t>
  </si>
  <si>
    <t>7k006</t>
  </si>
  <si>
    <t>7k007</t>
  </si>
  <si>
    <t>7k008</t>
  </si>
  <si>
    <t>7k009</t>
  </si>
  <si>
    <t>7k010</t>
  </si>
  <si>
    <t>7k011</t>
  </si>
  <si>
    <t>7k012</t>
  </si>
  <si>
    <t>7k013</t>
  </si>
  <si>
    <t>7k014</t>
  </si>
  <si>
    <t>7k015</t>
  </si>
  <si>
    <t>7k016</t>
  </si>
  <si>
    <t>7k017</t>
  </si>
  <si>
    <t>7k018</t>
  </si>
  <si>
    <t>7k019</t>
  </si>
  <si>
    <t>7k020</t>
  </si>
  <si>
    <t>7k021</t>
  </si>
  <si>
    <t>7k022</t>
  </si>
  <si>
    <t>7k023</t>
  </si>
  <si>
    <t>7k024</t>
  </si>
  <si>
    <t>7k025</t>
  </si>
  <si>
    <t>7k026</t>
  </si>
  <si>
    <t>7k027</t>
  </si>
  <si>
    <t>7k028</t>
  </si>
  <si>
    <t>7k029</t>
  </si>
  <si>
    <t>7k030</t>
  </si>
  <si>
    <t>7k031</t>
  </si>
  <si>
    <t>7k032</t>
  </si>
  <si>
    <t>7k033</t>
  </si>
  <si>
    <t>7k034</t>
  </si>
  <si>
    <t>7k035</t>
  </si>
  <si>
    <t>7k036</t>
  </si>
  <si>
    <t>7k037</t>
  </si>
  <si>
    <t>7k038</t>
  </si>
  <si>
    <t>7k039</t>
  </si>
  <si>
    <t>7k040</t>
  </si>
  <si>
    <t>7k041</t>
  </si>
  <si>
    <t>7k042</t>
  </si>
  <si>
    <t>7k043</t>
  </si>
  <si>
    <t>7k044</t>
  </si>
  <si>
    <t>7k045</t>
  </si>
  <si>
    <t>7k046</t>
  </si>
  <si>
    <t>7k047</t>
  </si>
  <si>
    <t>7k048</t>
  </si>
  <si>
    <t>7k049</t>
  </si>
  <si>
    <t>7k050</t>
  </si>
  <si>
    <t>7k051</t>
  </si>
  <si>
    <t>7k052</t>
  </si>
  <si>
    <t>7k053</t>
  </si>
  <si>
    <t>7k054</t>
  </si>
  <si>
    <t>7k055</t>
  </si>
  <si>
    <t>7k056</t>
  </si>
  <si>
    <t>7k057</t>
  </si>
  <si>
    <t>7k058</t>
  </si>
  <si>
    <t>7k059</t>
  </si>
  <si>
    <t>7k060</t>
  </si>
  <si>
    <t>7k062</t>
  </si>
  <si>
    <t>7k063</t>
  </si>
  <si>
    <t>7k064</t>
  </si>
  <si>
    <t>7k065</t>
  </si>
  <si>
    <t>7k066</t>
  </si>
  <si>
    <t>7k067</t>
  </si>
  <si>
    <t>7k068</t>
  </si>
  <si>
    <t>7k069</t>
  </si>
  <si>
    <t>7k070</t>
  </si>
  <si>
    <t>7k071</t>
  </si>
  <si>
    <t>7k072</t>
  </si>
  <si>
    <t>7k073</t>
  </si>
  <si>
    <t>7k074</t>
  </si>
  <si>
    <t>7k075</t>
  </si>
  <si>
    <t>7k076</t>
  </si>
  <si>
    <t>7k078</t>
  </si>
  <si>
    <t>7k079</t>
  </si>
  <si>
    <t>7k080</t>
  </si>
  <si>
    <t>7k081</t>
  </si>
  <si>
    <t>7k082</t>
  </si>
  <si>
    <t>7k083</t>
  </si>
  <si>
    <t>7k084</t>
  </si>
  <si>
    <t>7k085</t>
  </si>
  <si>
    <t>7k086</t>
  </si>
  <si>
    <t>7k087</t>
  </si>
  <si>
    <t>7k089</t>
  </si>
  <si>
    <t>7k090</t>
  </si>
  <si>
    <t>7k091</t>
  </si>
  <si>
    <t>7k092</t>
  </si>
  <si>
    <t>7k093</t>
  </si>
  <si>
    <t>7k094</t>
  </si>
  <si>
    <t>7k095</t>
  </si>
  <si>
    <t>7k096</t>
  </si>
  <si>
    <t>7k097</t>
  </si>
  <si>
    <t>7k098</t>
  </si>
  <si>
    <t>7k099</t>
  </si>
  <si>
    <t>7k100</t>
  </si>
  <si>
    <t>7k101</t>
  </si>
  <si>
    <t>7k102</t>
  </si>
  <si>
    <t>7k104</t>
  </si>
  <si>
    <t>7k105</t>
  </si>
  <si>
    <t>7k106</t>
  </si>
  <si>
    <t>7k107</t>
  </si>
  <si>
    <t>7k108</t>
  </si>
  <si>
    <t>7k109</t>
  </si>
  <si>
    <t>7k110</t>
  </si>
  <si>
    <t>7k111</t>
  </si>
  <si>
    <t>7k112</t>
  </si>
  <si>
    <t>7k113</t>
  </si>
  <si>
    <t>7k114</t>
  </si>
  <si>
    <t>7k115</t>
  </si>
  <si>
    <t>7k116</t>
  </si>
  <si>
    <t>7k117</t>
  </si>
  <si>
    <t>7k118</t>
  </si>
  <si>
    <t>7k119</t>
  </si>
  <si>
    <t>7k120</t>
  </si>
  <si>
    <t>7k121</t>
  </si>
  <si>
    <t>7k122</t>
  </si>
  <si>
    <t>7k123</t>
  </si>
  <si>
    <t>7k124</t>
  </si>
  <si>
    <t>7k125</t>
  </si>
  <si>
    <t>7k126</t>
  </si>
  <si>
    <t>7k127</t>
  </si>
  <si>
    <t>7k128</t>
  </si>
  <si>
    <t>7k129</t>
  </si>
  <si>
    <t>7k130</t>
  </si>
  <si>
    <t>7k131</t>
  </si>
  <si>
    <t>7k132</t>
  </si>
  <si>
    <t>7k133</t>
  </si>
  <si>
    <t>7k134</t>
  </si>
  <si>
    <t>7k135</t>
  </si>
  <si>
    <t>7k136</t>
  </si>
  <si>
    <t>7k137</t>
  </si>
  <si>
    <t>7k138</t>
  </si>
  <si>
    <t>7k140</t>
  </si>
  <si>
    <t>7k141</t>
  </si>
  <si>
    <t>7k142</t>
  </si>
  <si>
    <t>7k143</t>
  </si>
  <si>
    <t>7k144</t>
  </si>
  <si>
    <t>7k145</t>
  </si>
  <si>
    <t>7k146</t>
  </si>
  <si>
    <t>7k147</t>
  </si>
  <si>
    <t>7k148</t>
  </si>
  <si>
    <t>7k149</t>
  </si>
  <si>
    <t>7k150</t>
  </si>
  <si>
    <t>7k151</t>
  </si>
  <si>
    <t>7k152</t>
  </si>
  <si>
    <t>7k153</t>
  </si>
  <si>
    <t>7k154</t>
  </si>
  <si>
    <t>7k155</t>
  </si>
  <si>
    <t>7k156</t>
  </si>
  <si>
    <t>7k157</t>
  </si>
  <si>
    <t>7k158</t>
  </si>
  <si>
    <t>7k159</t>
  </si>
  <si>
    <t>7k160</t>
  </si>
  <si>
    <t>7k161</t>
  </si>
  <si>
    <t>7k162</t>
  </si>
  <si>
    <t>7k163</t>
  </si>
  <si>
    <t>7k164</t>
  </si>
  <si>
    <t>7k165</t>
  </si>
  <si>
    <t>7k166</t>
  </si>
  <si>
    <t>7k167</t>
  </si>
  <si>
    <t>7k168</t>
  </si>
  <si>
    <t>7k169</t>
  </si>
  <si>
    <t>7k170</t>
  </si>
  <si>
    <t>7k171</t>
  </si>
  <si>
    <t>7k172</t>
  </si>
  <si>
    <t>7k173</t>
  </si>
  <si>
    <t>7k174</t>
  </si>
  <si>
    <t>7k175</t>
  </si>
  <si>
    <t>7k176</t>
  </si>
  <si>
    <t>7k177</t>
  </si>
  <si>
    <t>7k178</t>
  </si>
  <si>
    <t>7k179</t>
  </si>
  <si>
    <t>7k180</t>
  </si>
  <si>
    <t>7k181</t>
  </si>
  <si>
    <t>7k182</t>
  </si>
  <si>
    <t>7k184</t>
  </si>
  <si>
    <t>7k185</t>
  </si>
  <si>
    <t>7k186</t>
  </si>
  <si>
    <t>7k187</t>
  </si>
  <si>
    <t>7k188</t>
  </si>
  <si>
    <t>7k189</t>
  </si>
  <si>
    <t>7k190</t>
  </si>
  <si>
    <t>7k191</t>
  </si>
  <si>
    <t>7k192</t>
  </si>
  <si>
    <t>7k193</t>
  </si>
  <si>
    <t>7k194</t>
  </si>
  <si>
    <t>7k195</t>
  </si>
  <si>
    <t>7k196</t>
  </si>
  <si>
    <t>7k197</t>
  </si>
  <si>
    <t>7k198</t>
  </si>
  <si>
    <t>7k199</t>
  </si>
  <si>
    <t>7k200</t>
  </si>
  <si>
    <t>7k201</t>
  </si>
  <si>
    <t>7k202</t>
  </si>
  <si>
    <t>7k203</t>
  </si>
  <si>
    <t>7k204</t>
  </si>
  <si>
    <t>7k205</t>
  </si>
  <si>
    <t>7k206</t>
  </si>
  <si>
    <t>7k207</t>
  </si>
  <si>
    <t>7k208</t>
  </si>
  <si>
    <t>7k209</t>
  </si>
  <si>
    <t>7k210</t>
  </si>
  <si>
    <t>7k211</t>
  </si>
  <si>
    <t>7k212</t>
  </si>
  <si>
    <t>7k213</t>
  </si>
  <si>
    <t>7k214</t>
  </si>
  <si>
    <t>7k215</t>
  </si>
  <si>
    <t>7k216</t>
  </si>
  <si>
    <t>7k217</t>
  </si>
  <si>
    <t>7k218</t>
  </si>
  <si>
    <t>7k219</t>
  </si>
  <si>
    <t>7k220</t>
  </si>
  <si>
    <t>7k221</t>
  </si>
  <si>
    <t>7k222</t>
  </si>
  <si>
    <t>7k223</t>
  </si>
  <si>
    <t>7k224</t>
  </si>
  <si>
    <t>7k225</t>
  </si>
  <si>
    <t>7k226</t>
  </si>
  <si>
    <t>7k227</t>
  </si>
  <si>
    <t>7k228</t>
  </si>
  <si>
    <t>7k229</t>
  </si>
  <si>
    <t>7k230</t>
  </si>
  <si>
    <t>7k231</t>
  </si>
  <si>
    <t>7k232</t>
  </si>
  <si>
    <t>7k233</t>
  </si>
  <si>
    <t>7k234</t>
  </si>
  <si>
    <t>7k235</t>
  </si>
  <si>
    <t>7k236</t>
  </si>
  <si>
    <t>7k237</t>
  </si>
  <si>
    <t>7k238</t>
  </si>
  <si>
    <t>7k239</t>
  </si>
  <si>
    <t>7k240</t>
  </si>
  <si>
    <t>7k241</t>
  </si>
  <si>
    <t>7k242</t>
  </si>
  <si>
    <t>7k243</t>
  </si>
  <si>
    <t>7k244</t>
  </si>
  <si>
    <t>7k245</t>
  </si>
  <si>
    <t>7k246</t>
  </si>
  <si>
    <t>7k247</t>
  </si>
  <si>
    <t>7k248</t>
  </si>
  <si>
    <t>7k249</t>
  </si>
  <si>
    <t>7k250</t>
  </si>
  <si>
    <t>7k251</t>
  </si>
  <si>
    <t>7k252</t>
  </si>
  <si>
    <t>7k253</t>
  </si>
  <si>
    <t>7k254</t>
  </si>
  <si>
    <t>7k255</t>
  </si>
  <si>
    <t>7k256</t>
  </si>
  <si>
    <t>7k257</t>
  </si>
  <si>
    <t>7k258</t>
  </si>
  <si>
    <t>7k259</t>
  </si>
  <si>
    <t>7k260</t>
  </si>
  <si>
    <t>7k261</t>
  </si>
  <si>
    <t>7k262</t>
  </si>
  <si>
    <t>7k263</t>
  </si>
  <si>
    <t>7k264</t>
  </si>
  <si>
    <t>7k265</t>
  </si>
  <si>
    <t>7k266</t>
  </si>
  <si>
    <t>7k267</t>
  </si>
  <si>
    <t>7k268</t>
  </si>
  <si>
    <t>7k269</t>
  </si>
  <si>
    <t>7k270</t>
  </si>
  <si>
    <t>7k271</t>
  </si>
  <si>
    <t>7k272</t>
  </si>
  <si>
    <t>7k273</t>
  </si>
  <si>
    <t>7k274</t>
  </si>
  <si>
    <t>7k275</t>
  </si>
  <si>
    <t>7k276</t>
  </si>
  <si>
    <t>7k277</t>
  </si>
  <si>
    <t>7k278</t>
  </si>
  <si>
    <t>7k279</t>
  </si>
  <si>
    <t>7k280</t>
  </si>
  <si>
    <t>7k281</t>
  </si>
  <si>
    <t>7k282</t>
  </si>
  <si>
    <t>7k283</t>
  </si>
  <si>
    <t>7k284</t>
  </si>
  <si>
    <t>7k285</t>
  </si>
  <si>
    <t>7k286</t>
  </si>
  <si>
    <t>7k287</t>
  </si>
  <si>
    <t>7k288</t>
  </si>
  <si>
    <t>7k289</t>
  </si>
  <si>
    <t>7x900</t>
  </si>
  <si>
    <t>7x901</t>
  </si>
  <si>
    <t>7x902</t>
  </si>
  <si>
    <t>7x910</t>
  </si>
  <si>
    <t>7p001</t>
  </si>
  <si>
    <t>7p002</t>
  </si>
  <si>
    <t>7p003</t>
  </si>
  <si>
    <t>7p004</t>
  </si>
  <si>
    <t>7p005</t>
  </si>
  <si>
    <t>7p007</t>
  </si>
  <si>
    <t>7p008</t>
  </si>
  <si>
    <t>7p009</t>
  </si>
  <si>
    <t>7p010</t>
  </si>
  <si>
    <t>7p011</t>
  </si>
  <si>
    <t>7p012</t>
  </si>
  <si>
    <t>7p013</t>
  </si>
  <si>
    <t>7p014</t>
  </si>
  <si>
    <t>7p015</t>
  </si>
  <si>
    <t>7p016</t>
  </si>
  <si>
    <t>7p017</t>
  </si>
  <si>
    <t>7p018</t>
  </si>
  <si>
    <t>7p020</t>
  </si>
  <si>
    <t>7p021</t>
  </si>
  <si>
    <t>7p022</t>
  </si>
  <si>
    <t>7p024</t>
  </si>
  <si>
    <t>7p025</t>
  </si>
  <si>
    <t>7p026</t>
  </si>
  <si>
    <t>7p029</t>
  </si>
  <si>
    <t>7p031</t>
  </si>
  <si>
    <t>7p032</t>
  </si>
  <si>
    <t>7p033</t>
  </si>
  <si>
    <t>7p034</t>
  </si>
  <si>
    <t>7p035</t>
  </si>
  <si>
    <t>7p036</t>
  </si>
  <si>
    <t>7p037</t>
  </si>
  <si>
    <t>7p038</t>
  </si>
  <si>
    <t>7p071</t>
  </si>
  <si>
    <t>7p039</t>
  </si>
  <si>
    <t>7p040</t>
  </si>
  <si>
    <t>7p041</t>
  </si>
  <si>
    <t>7p042</t>
  </si>
  <si>
    <t>7p043</t>
  </si>
  <si>
    <t>7p044</t>
  </si>
  <si>
    <t>7p045</t>
  </si>
  <si>
    <t>7p046</t>
  </si>
  <si>
    <t>7p047</t>
  </si>
  <si>
    <t>7p048</t>
  </si>
  <si>
    <t>7p049</t>
  </si>
  <si>
    <t>7p050</t>
  </si>
  <si>
    <t>7p051</t>
  </si>
  <si>
    <t>7p052</t>
  </si>
  <si>
    <t>7p053</t>
  </si>
  <si>
    <t>7p054</t>
  </si>
  <si>
    <t>7p055</t>
  </si>
  <si>
    <t>7p056</t>
  </si>
  <si>
    <t>7p057</t>
  </si>
  <si>
    <t>7p058</t>
  </si>
  <si>
    <t>7p059</t>
  </si>
  <si>
    <t>7p060</t>
  </si>
  <si>
    <t>7p061</t>
  </si>
  <si>
    <t>7p062</t>
  </si>
  <si>
    <t>7p063</t>
  </si>
  <si>
    <t>7p064</t>
  </si>
  <si>
    <t>7p065</t>
  </si>
  <si>
    <t>7p067</t>
  </si>
  <si>
    <t>7p068</t>
  </si>
  <si>
    <t>7p069</t>
  </si>
  <si>
    <t>7p070</t>
  </si>
  <si>
    <t>Ramsau, Schulverband</t>
  </si>
  <si>
    <t>Salzachtal - Mittelschule -, Schulverband</t>
  </si>
  <si>
    <t>Arbeiterwohlfahrt Bezirksverband Schwaben e.V.</t>
  </si>
  <si>
    <t>Bode Schule gemeinnützige Schul-GmbH</t>
  </si>
  <si>
    <t>Diakonie Herzogsägmühle gGmbH</t>
  </si>
  <si>
    <t>Diakonisches Werk d.Evang.-Luth. Dekanatsbezirks Traunstein e.V.</t>
  </si>
  <si>
    <t>IKF integrative Kinderförderung GmbH</t>
  </si>
  <si>
    <t>Imagon Gemeinnützige GmbH</t>
  </si>
  <si>
    <t>InnKlinikum gKU Altötting und Mühldorf</t>
  </si>
  <si>
    <t>1p235</t>
  </si>
  <si>
    <t>MFZ Münchner Förderzentrum GmbH</t>
  </si>
  <si>
    <t>München Klinik gGmbH</t>
  </si>
  <si>
    <t>SchulCentrum Augustinum gGmbH</t>
  </si>
  <si>
    <t>Stiftung ICP München</t>
  </si>
  <si>
    <t>Rohr i.NB, Markt</t>
  </si>
  <si>
    <t>Viechtach, St., Gemeinde</t>
  </si>
  <si>
    <t>Franziskanerinnenkloster St. Josef, Aiterhofen</t>
  </si>
  <si>
    <t>Berufsschulen Amberg-Sulzbach, Zweckverband</t>
  </si>
  <si>
    <t>montessori regensburg e.V.</t>
  </si>
  <si>
    <t>Regens-Wagner-Stiftung Lauterhofen</t>
  </si>
  <si>
    <t>Berufsschulen Stadt und Landkreis Bamberg, Zweckverband</t>
  </si>
  <si>
    <t>Gymnasien Stadt und Landkreis Bamberg, Zweckverband</t>
  </si>
  <si>
    <t>Diakoneo KdöR</t>
  </si>
  <si>
    <t>Hilfe für das lernbehind. Kind im Landkreis Wunsiedel i.Fichtelgebirge e.V. in Marktredwitz</t>
  </si>
  <si>
    <t>Integrative Erziehung Bayreuth e.V.</t>
  </si>
  <si>
    <t>Sonderpädagogik für Kinder im Coburger Land e.V.</t>
  </si>
  <si>
    <t>Humanistische Vereinigung</t>
  </si>
  <si>
    <t>Koenig &amp; Bauer AG, Würzburg</t>
  </si>
  <si>
    <t>Medischulen gGmbH</t>
  </si>
  <si>
    <t>Stiftung Juliusspital Würzburg</t>
  </si>
  <si>
    <t>7k290</t>
  </si>
  <si>
    <t>Klinikum Memmingen, Anstalt des öffentlichen Rechts der Stadt Memmingen</t>
  </si>
  <si>
    <t>Mindelheim, St., Gemeinde</t>
  </si>
  <si>
    <t>Augsburger Gesellschaft für Lehmbau, Bildung und Arbeit gGmbH</t>
  </si>
  <si>
    <t>7p072</t>
  </si>
  <si>
    <t>KJF Klinik Josefinum gGmbH</t>
  </si>
  <si>
    <t>Klinikverbund Allgäu gGmbH</t>
  </si>
  <si>
    <t>Name</t>
  </si>
  <si>
    <t>Name_MD</t>
  </si>
  <si>
    <t>TKZ</t>
  </si>
  <si>
    <t>0001</t>
  </si>
  <si>
    <t>0002</t>
  </si>
  <si>
    <t>0003</t>
  </si>
  <si>
    <t>0004</t>
  </si>
  <si>
    <t>0005</t>
  </si>
  <si>
    <t>0006</t>
  </si>
  <si>
    <t>0007</t>
  </si>
  <si>
    <t>0008</t>
  </si>
  <si>
    <t>0009</t>
  </si>
  <si>
    <t>0010</t>
  </si>
  <si>
    <t>0011</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</si>
  <si>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</si>
  <si>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</si>
  <si>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</si>
  <si>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</si>
  <si>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</si>
  <si>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</si>
  <si>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</si>
  <si>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</si>
  <si>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</si>
  <si>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</si>
  <si>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</si>
  <si>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</si>
  <si>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</si>
  <si>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</si>
  <si>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</si>
  <si>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</si>
  <si>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</si>
  <si>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</si>
  <si>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</si>
  <si>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</si>
  <si>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</si>
  <si>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</si>
  <si>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</si>
  <si>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</si>
  <si>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</si>
  <si>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</si>
  <si>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Maria-Ward-Gymnasium Bamberg der Erzdiözese Bamberg</t>
  </si>
  <si>
    <t>0038</t>
  </si>
  <si>
    <t>0039</t>
  </si>
  <si>
    <t>0040</t>
  </si>
  <si>
    <t>0041</t>
  </si>
  <si>
    <t>0042</t>
  </si>
  <si>
    <t>0043</t>
  </si>
  <si>
    <t>0044</t>
  </si>
  <si>
    <t>0045</t>
  </si>
  <si>
    <t>CJD Christophorusschulen Berchtesgaden - Gymnasium d.CJD in Schönau am Königssee</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</si>
  <si>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</si>
  <si>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</si>
  <si>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</si>
  <si>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</si>
  <si>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</si>
  <si>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</si>
  <si>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</si>
  <si>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</si>
  <si>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</si>
  <si>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</si>
  <si>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</si>
  <si>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</si>
  <si>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</si>
  <si>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</si>
  <si>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</si>
  <si>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</si>
  <si>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</si>
  <si>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</si>
  <si>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</si>
  <si>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</si>
  <si>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</si>
  <si>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</si>
  <si>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</si>
  <si>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</si>
  <si>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</si>
  <si>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</si>
  <si>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</si>
  <si>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</si>
  <si>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</si>
  <si>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</si>
  <si>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</si>
  <si>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</si>
  <si>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</si>
  <si>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0080</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</si>
  <si>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</si>
  <si>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</si>
  <si>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</si>
  <si>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</si>
  <si>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</si>
  <si>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</si>
  <si>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</si>
  <si>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</si>
  <si>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</si>
  <si>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</si>
  <si>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</si>
  <si>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</si>
  <si>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</si>
  <si>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</si>
  <si>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</si>
  <si>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</si>
  <si>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</si>
  <si>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</si>
  <si>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</si>
  <si>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</si>
  <si>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</si>
  <si>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</si>
  <si>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</si>
  <si>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</si>
  <si>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</si>
  <si>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</si>
  <si>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</si>
  <si>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</si>
  <si>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</si>
  <si>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</si>
  <si>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</si>
  <si>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</si>
  <si>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</si>
  <si>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</si>
  <si>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</si>
  <si>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</si>
  <si>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</si>
  <si>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</si>
  <si>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</si>
  <si>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</si>
  <si>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</si>
  <si>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</si>
  <si>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</si>
  <si>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</si>
  <si>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</si>
  <si>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</si>
  <si>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</si>
  <si>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</si>
  <si>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</si>
  <si>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</si>
  <si>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</si>
  <si>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</si>
  <si>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</si>
  <si>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</si>
  <si>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</si>
  <si>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</si>
  <si>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</si>
  <si>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</si>
  <si>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</si>
  <si>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</si>
  <si>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</si>
  <si>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</si>
  <si>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</si>
  <si>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</si>
  <si>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</si>
  <si>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</si>
  <si>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</si>
  <si>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</si>
  <si>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</si>
  <si>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</si>
  <si>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</si>
  <si>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</si>
  <si>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</si>
  <si>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</si>
  <si>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</si>
  <si>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</si>
  <si>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</si>
  <si>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</si>
  <si>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</si>
  <si>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</si>
  <si>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</si>
  <si>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</si>
  <si>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</si>
  <si>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</si>
  <si>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</si>
  <si>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</si>
  <si>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</si>
  <si>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</si>
  <si>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</si>
  <si>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</si>
  <si>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</si>
  <si>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</si>
  <si>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</si>
  <si>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</si>
  <si>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</si>
  <si>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</si>
  <si>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</si>
  <si>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</si>
  <si>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</si>
  <si>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</si>
  <si>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</si>
  <si>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</si>
  <si>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</si>
  <si>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</si>
  <si>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</si>
  <si>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</si>
  <si>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</si>
  <si>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</si>
  <si>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</si>
  <si>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</si>
  <si>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</si>
  <si>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</si>
  <si>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</si>
  <si>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</si>
  <si>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</si>
  <si>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</si>
  <si>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</si>
  <si>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</si>
  <si>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</si>
  <si>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</si>
  <si>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</si>
  <si>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</si>
  <si>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</si>
  <si>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</si>
  <si>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</si>
  <si>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</si>
  <si>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</si>
  <si>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</si>
  <si>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</si>
  <si>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</si>
  <si>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</si>
  <si>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</si>
  <si>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</si>
  <si>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</si>
  <si>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</si>
  <si>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</si>
  <si>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</si>
  <si>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</si>
  <si>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</si>
  <si>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</si>
  <si>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Laurentius-Gymnasium Neuendettelsau der Diakoneo KdöR</t>
  </si>
  <si>
    <t>0223</t>
  </si>
  <si>
    <t>0224</t>
  </si>
  <si>
    <t>0225</t>
  </si>
  <si>
    <t>0226</t>
  </si>
  <si>
    <t>0227</t>
  </si>
  <si>
    <t>0228</t>
  </si>
  <si>
    <t>0229</t>
  </si>
  <si>
    <t>0230</t>
  </si>
  <si>
    <t>0231</t>
  </si>
  <si>
    <t>0232</t>
  </si>
  <si>
    <t>0233</t>
  </si>
  <si>
    <t>0234</t>
  </si>
  <si>
    <t>0235</t>
  </si>
  <si>
    <t>0236</t>
  </si>
  <si>
    <t>0237</t>
  </si>
  <si>
    <t>0238</t>
  </si>
  <si>
    <t>0239</t>
  </si>
  <si>
    <t>0240</t>
  </si>
  <si>
    <t>0241</t>
  </si>
  <si>
    <t>0242</t>
  </si>
  <si>
    <t>Maria-Ward-Gymnasium Nürnberg der Erzdiözese Bamberg</t>
  </si>
  <si>
    <t>0243</t>
  </si>
  <si>
    <t>0244</t>
  </si>
  <si>
    <t>0245</t>
  </si>
  <si>
    <t>0246</t>
  </si>
  <si>
    <t>0247</t>
  </si>
  <si>
    <t>0248</t>
  </si>
  <si>
    <t>0249</t>
  </si>
  <si>
    <t>0250</t>
  </si>
  <si>
    <t>0251</t>
  </si>
  <si>
    <t>0252</t>
  </si>
  <si>
    <t>0253</t>
  </si>
  <si>
    <t>0254</t>
  </si>
  <si>
    <t>0255</t>
  </si>
  <si>
    <t>0256</t>
  </si>
  <si>
    <t>0257</t>
  </si>
  <si>
    <t>0258</t>
  </si>
  <si>
    <t>0259</t>
  </si>
  <si>
    <t>0260</t>
  </si>
  <si>
    <t>0261</t>
  </si>
  <si>
    <t>0262</t>
  </si>
  <si>
    <t>Erzbischöfliches Pater-Rupert-Mayer-Gymnasium Pullach</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</si>
  <si>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</si>
  <si>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</si>
  <si>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</si>
  <si>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</si>
  <si>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</si>
  <si>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</si>
  <si>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</si>
  <si>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</si>
  <si>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</si>
  <si>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</si>
  <si>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</si>
  <si>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</si>
  <si>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</si>
  <si>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</si>
  <si>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</si>
  <si>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</si>
  <si>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</si>
  <si>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</si>
  <si>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</si>
  <si>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</si>
  <si>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</si>
  <si>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</si>
  <si>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</si>
  <si>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</si>
  <si>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</si>
  <si>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</si>
  <si>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</si>
  <si>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</si>
  <si>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</si>
  <si>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</si>
  <si>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</si>
  <si>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</si>
  <si>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</si>
  <si>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</si>
  <si>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</si>
  <si>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</si>
  <si>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</si>
  <si>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</si>
  <si>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</si>
  <si>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</si>
  <si>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</si>
  <si>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</si>
  <si>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</si>
  <si>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</si>
  <si>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</si>
  <si>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</si>
  <si>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</si>
  <si>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</si>
  <si>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</si>
  <si>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</si>
  <si>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</si>
  <si>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</si>
  <si>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</si>
  <si>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</si>
  <si>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</si>
  <si>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</si>
  <si>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</si>
  <si>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</si>
  <si>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</si>
  <si>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</si>
  <si>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</si>
  <si>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</si>
  <si>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</si>
  <si>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</si>
  <si>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</si>
  <si>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</si>
  <si>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</si>
  <si>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</si>
  <si>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Spätberufenengymnasium der Erzbischöflichen Stiftung St. Matthias Wolfratshausen-Waldram</t>
  </si>
  <si>
    <t>0332</t>
  </si>
  <si>
    <t>0333</t>
  </si>
  <si>
    <t>0334</t>
  </si>
  <si>
    <t>0335</t>
  </si>
  <si>
    <t>0336</t>
  </si>
  <si>
    <t>0337</t>
  </si>
  <si>
    <t>0339</t>
  </si>
  <si>
    <t>0340</t>
  </si>
  <si>
    <t>0341</t>
  </si>
  <si>
    <t>0342</t>
  </si>
  <si>
    <t>0343</t>
  </si>
  <si>
    <t>0344</t>
  </si>
  <si>
    <t>0345</t>
  </si>
  <si>
    <t>0346</t>
  </si>
  <si>
    <t>0347</t>
  </si>
  <si>
    <t>0348</t>
  </si>
  <si>
    <t>0349</t>
  </si>
  <si>
    <t>0350</t>
  </si>
  <si>
    <t>0351</t>
  </si>
  <si>
    <t>Bayernkolleg Schweinfurt, Staatl. Gymnasium des Zweiten Bildungsweges</t>
  </si>
  <si>
    <t>0352</t>
  </si>
  <si>
    <t>Kolleg der Erzbischöflichen Stiftung St. Matthias Wolfratshausen-Waldram</t>
  </si>
  <si>
    <t>0353</t>
  </si>
  <si>
    <t>0354</t>
  </si>
  <si>
    <t>0355</t>
  </si>
  <si>
    <t>0356</t>
  </si>
  <si>
    <t>0357</t>
  </si>
  <si>
    <t>0358</t>
  </si>
  <si>
    <t>0359</t>
  </si>
  <si>
    <t>0360</t>
  </si>
  <si>
    <t>0361</t>
  </si>
  <si>
    <t>0362</t>
  </si>
  <si>
    <t>0363</t>
  </si>
  <si>
    <t>0364</t>
  </si>
  <si>
    <t>0365</t>
  </si>
  <si>
    <t>0366</t>
  </si>
  <si>
    <t>0367</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</si>
  <si>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</si>
  <si>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</si>
  <si>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</si>
  <si>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</si>
  <si>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</si>
  <si>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</si>
  <si>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</si>
  <si>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</si>
  <si>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</si>
  <si>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</si>
  <si>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</si>
  <si>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</si>
  <si>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</si>
  <si>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</si>
  <si>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</si>
  <si>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</si>
  <si>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</si>
  <si>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</si>
  <si>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</si>
  <si>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</si>
  <si>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</si>
  <si>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</si>
  <si>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</si>
  <si>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</si>
  <si>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</si>
  <si>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</si>
  <si>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</si>
  <si>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</si>
  <si>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</si>
  <si>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</si>
  <si>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</si>
  <si>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0401</t>
  </si>
  <si>
    <t>0402</t>
  </si>
  <si>
    <t>0403</t>
  </si>
  <si>
    <t>0404</t>
  </si>
  <si>
    <t>0405</t>
  </si>
  <si>
    <t>0406</t>
  </si>
  <si>
    <t>0407</t>
  </si>
  <si>
    <t>0408</t>
  </si>
  <si>
    <t>0409</t>
  </si>
  <si>
    <t>0412</t>
  </si>
  <si>
    <t>0413</t>
  </si>
  <si>
    <t>0414</t>
  </si>
  <si>
    <t>0415</t>
  </si>
  <si>
    <t>0416</t>
  </si>
  <si>
    <t>0417</t>
  </si>
  <si>
    <t>0418</t>
  </si>
  <si>
    <t>0419</t>
  </si>
  <si>
    <t>0420</t>
  </si>
  <si>
    <t>0421</t>
  </si>
  <si>
    <t>0422</t>
  </si>
  <si>
    <t>0423</t>
  </si>
  <si>
    <t>0424</t>
  </si>
  <si>
    <t>0425</t>
  </si>
  <si>
    <t>0426</t>
  </si>
  <si>
    <t>0427</t>
  </si>
  <si>
    <t>Maria-Ward-Realschule Bamberg der Erzdiözese Bamberg</t>
  </si>
  <si>
    <t>0428</t>
  </si>
  <si>
    <t>0429</t>
  </si>
  <si>
    <t>0430</t>
  </si>
  <si>
    <t>0431</t>
  </si>
  <si>
    <t>0432</t>
  </si>
  <si>
    <t>0433</t>
  </si>
  <si>
    <t>Institut Schloss Brannenburg, staatl. anerkannte privat Realschule</t>
  </si>
  <si>
    <t>0434</t>
  </si>
  <si>
    <t>0435</t>
  </si>
  <si>
    <t>0436</t>
  </si>
  <si>
    <t>0437</t>
  </si>
  <si>
    <t>0438</t>
  </si>
  <si>
    <t>0439</t>
  </si>
  <si>
    <t>0441</t>
  </si>
  <si>
    <t>0442</t>
  </si>
  <si>
    <t>0443</t>
  </si>
  <si>
    <t>0444</t>
  </si>
  <si>
    <t>0445</t>
  </si>
  <si>
    <t>0447</t>
  </si>
  <si>
    <t>0448</t>
  </si>
  <si>
    <t>0449</t>
  </si>
  <si>
    <t>0450</t>
  </si>
  <si>
    <t>Realschule St. Ursula Donauwörth des Schulwerks der Diözese Augsburg</t>
  </si>
  <si>
    <t>0451</t>
  </si>
  <si>
    <t>0452</t>
  </si>
  <si>
    <t>0453</t>
  </si>
  <si>
    <t>0454</t>
  </si>
  <si>
    <t>0455</t>
  </si>
  <si>
    <t>Stefan-Krumenauer-Realschule Staatliche Realschule Eggenfelden</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</si>
  <si>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</si>
  <si>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</si>
  <si>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</si>
  <si>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</si>
  <si>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</si>
  <si>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</si>
  <si>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</si>
  <si>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</si>
  <si>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</si>
  <si>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</si>
  <si>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</si>
  <si>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</si>
  <si>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</si>
  <si>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</si>
  <si>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</si>
  <si>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</si>
  <si>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</si>
  <si>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</si>
  <si>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</si>
  <si>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</si>
  <si>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</si>
  <si>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</si>
  <si>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</si>
  <si>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</si>
  <si>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</si>
  <si>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</si>
  <si>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</si>
  <si>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</si>
  <si>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</si>
  <si>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</si>
  <si>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</si>
  <si>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Realschule Hensoltshöhe der Stiftung Hensoltshöhe gGmbH, Gunzenhausen</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</si>
  <si>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</si>
  <si>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</si>
  <si>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</si>
  <si>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</si>
  <si>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</si>
  <si>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</si>
  <si>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</si>
  <si>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</si>
  <si>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</si>
  <si>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</si>
  <si>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</si>
  <si>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</si>
  <si>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</si>
  <si>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</si>
  <si>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</si>
  <si>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</si>
  <si>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</si>
  <si>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</si>
  <si>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</si>
  <si>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</si>
  <si>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</si>
  <si>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</si>
  <si>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</si>
  <si>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</si>
  <si>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</si>
  <si>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</si>
  <si>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</si>
  <si>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</si>
  <si>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</si>
  <si>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</si>
  <si>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</si>
  <si>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</si>
  <si>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</si>
  <si>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</si>
  <si>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Viktor-Karell-Realschule, Staatliche Realschule Landau a d.Isar</t>
  </si>
  <si>
    <t>0521</t>
  </si>
  <si>
    <t>0522</t>
  </si>
  <si>
    <t>0523</t>
  </si>
  <si>
    <t>0524</t>
  </si>
  <si>
    <t>0525</t>
  </si>
  <si>
    <t>0526</t>
  </si>
  <si>
    <t>0527</t>
  </si>
  <si>
    <t>0528</t>
  </si>
  <si>
    <t>Staatliche Realschule Lindau Realschule im Dreiländereck</t>
  </si>
  <si>
    <t>0529</t>
  </si>
  <si>
    <t>Maria-Ward-Realschule Lindau des Schulwerks der Diözese Augsburg</t>
  </si>
  <si>
    <t>0530</t>
  </si>
  <si>
    <t>0531</t>
  </si>
  <si>
    <t>0532</t>
  </si>
  <si>
    <t>0533</t>
  </si>
  <si>
    <t>0534</t>
  </si>
  <si>
    <t>0535</t>
  </si>
  <si>
    <t>0536</t>
  </si>
  <si>
    <t>0537</t>
  </si>
  <si>
    <t>0538</t>
  </si>
  <si>
    <t>0539</t>
  </si>
  <si>
    <t>0540</t>
  </si>
  <si>
    <t>0541</t>
  </si>
  <si>
    <t>0542</t>
  </si>
  <si>
    <t>0543</t>
  </si>
  <si>
    <t>Bischof-Ulrich-Realschule Augsburg des Schulwerks der Diözese Augsburg</t>
  </si>
  <si>
    <t>0544</t>
  </si>
  <si>
    <t>0545</t>
  </si>
  <si>
    <t>0546</t>
  </si>
  <si>
    <t>0547</t>
  </si>
  <si>
    <t>0548</t>
  </si>
  <si>
    <t>0549</t>
  </si>
  <si>
    <t>0550</t>
  </si>
  <si>
    <t>0551</t>
  </si>
  <si>
    <t>0552</t>
  </si>
  <si>
    <t>0553</t>
  </si>
  <si>
    <t>0554</t>
  </si>
  <si>
    <t>0555</t>
  </si>
  <si>
    <t>0556</t>
  </si>
  <si>
    <t>0557</t>
  </si>
  <si>
    <t>0558</t>
  </si>
  <si>
    <t>0559</t>
  </si>
  <si>
    <t>0560</t>
  </si>
  <si>
    <t>0561</t>
  </si>
  <si>
    <t>0562</t>
  </si>
  <si>
    <t>0563</t>
  </si>
  <si>
    <t>0564</t>
  </si>
  <si>
    <t>0565</t>
  </si>
  <si>
    <t>0566</t>
  </si>
  <si>
    <t>0567</t>
  </si>
  <si>
    <t>0568</t>
  </si>
  <si>
    <t>0569</t>
  </si>
  <si>
    <t>0570</t>
  </si>
  <si>
    <t>0571</t>
  </si>
  <si>
    <t>0572</t>
  </si>
  <si>
    <t>Laurentius-Realschule Neuendettelsau der Diakoneo KdöR</t>
  </si>
  <si>
    <t>0573</t>
  </si>
  <si>
    <t>0574</t>
  </si>
  <si>
    <t>0575</t>
  </si>
  <si>
    <t>0576</t>
  </si>
  <si>
    <t>0577</t>
  </si>
  <si>
    <t>0578</t>
  </si>
  <si>
    <t>0579</t>
  </si>
  <si>
    <t>0580</t>
  </si>
  <si>
    <t>0581</t>
  </si>
  <si>
    <t>0582</t>
  </si>
  <si>
    <t>0583</t>
  </si>
  <si>
    <t>0584</t>
  </si>
  <si>
    <t>0585</t>
  </si>
  <si>
    <t>0586</t>
  </si>
  <si>
    <t>0587</t>
  </si>
  <si>
    <t>0588</t>
  </si>
  <si>
    <t>0589</t>
  </si>
  <si>
    <t>0590</t>
  </si>
  <si>
    <t>Maria-Ward-Realschule Nürnberg der Erzdiözese Bamberg</t>
  </si>
  <si>
    <t>0591</t>
  </si>
  <si>
    <t>0592</t>
  </si>
  <si>
    <t>0593</t>
  </si>
  <si>
    <t>0594</t>
  </si>
  <si>
    <t>0595</t>
  </si>
  <si>
    <t>0596</t>
  </si>
  <si>
    <t>0597</t>
  </si>
  <si>
    <t>0598</t>
  </si>
  <si>
    <t>0600</t>
  </si>
  <si>
    <t>0601</t>
  </si>
  <si>
    <t>0602</t>
  </si>
  <si>
    <t>0603</t>
  </si>
  <si>
    <t>0604</t>
  </si>
  <si>
    <t>0605</t>
  </si>
  <si>
    <t>0606</t>
  </si>
  <si>
    <t>0607</t>
  </si>
  <si>
    <t>0608</t>
  </si>
  <si>
    <t>0609</t>
  </si>
  <si>
    <t>0610</t>
  </si>
  <si>
    <t>0611</t>
  </si>
  <si>
    <t>0612</t>
  </si>
  <si>
    <t>0613</t>
  </si>
  <si>
    <t>0614</t>
  </si>
  <si>
    <t>0615</t>
  </si>
  <si>
    <t>0616</t>
  </si>
  <si>
    <t>0617</t>
  </si>
  <si>
    <t>0618</t>
  </si>
  <si>
    <t>0619</t>
  </si>
  <si>
    <t>0620</t>
  </si>
  <si>
    <t>0621</t>
  </si>
  <si>
    <t>0622</t>
  </si>
  <si>
    <t>0623</t>
  </si>
  <si>
    <t>0624</t>
  </si>
  <si>
    <t>0625</t>
  </si>
  <si>
    <t>0626</t>
  </si>
  <si>
    <t>0627</t>
  </si>
  <si>
    <t>0628</t>
  </si>
  <si>
    <t>0629</t>
  </si>
  <si>
    <t>0630</t>
  </si>
  <si>
    <t>0631</t>
  </si>
  <si>
    <t>0632</t>
  </si>
  <si>
    <t>0633</t>
  </si>
  <si>
    <t>0634</t>
  </si>
  <si>
    <t>0635</t>
  </si>
  <si>
    <t>0636</t>
  </si>
  <si>
    <t>0637</t>
  </si>
  <si>
    <t>0638</t>
  </si>
  <si>
    <t>0639</t>
  </si>
  <si>
    <t>0640</t>
  </si>
  <si>
    <t>0641</t>
  </si>
  <si>
    <t>0642</t>
  </si>
  <si>
    <t>0643</t>
  </si>
  <si>
    <t>0644</t>
  </si>
  <si>
    <t>0645</t>
  </si>
  <si>
    <t>Staatliche Realschule Tittling Realschule im Dreiburgenland</t>
  </si>
  <si>
    <t>0646</t>
  </si>
  <si>
    <t>0647</t>
  </si>
  <si>
    <t>0648</t>
  </si>
  <si>
    <t>0649</t>
  </si>
  <si>
    <t>0650</t>
  </si>
  <si>
    <t>0651</t>
  </si>
  <si>
    <t>0652</t>
  </si>
  <si>
    <t>0653</t>
  </si>
  <si>
    <t>0654</t>
  </si>
  <si>
    <t>0655</t>
  </si>
  <si>
    <t>0656</t>
  </si>
  <si>
    <t>0657</t>
  </si>
  <si>
    <t>0658</t>
  </si>
  <si>
    <t>0659</t>
  </si>
  <si>
    <t>0660</t>
  </si>
  <si>
    <t>0661</t>
  </si>
  <si>
    <t>0662</t>
  </si>
  <si>
    <t>0663</t>
  </si>
  <si>
    <t>0664</t>
  </si>
  <si>
    <t>0665</t>
  </si>
  <si>
    <t>0666</t>
  </si>
  <si>
    <t>0667</t>
  </si>
  <si>
    <t>0668</t>
  </si>
  <si>
    <t>0669</t>
  </si>
  <si>
    <t>0670</t>
  </si>
  <si>
    <t>0671</t>
  </si>
  <si>
    <t>0672</t>
  </si>
  <si>
    <t>0673</t>
  </si>
  <si>
    <t>0674</t>
  </si>
  <si>
    <t>0675</t>
  </si>
  <si>
    <t>0677</t>
  </si>
  <si>
    <t>0678</t>
  </si>
  <si>
    <t>0679</t>
  </si>
  <si>
    <t>0680</t>
  </si>
  <si>
    <t>0681</t>
  </si>
  <si>
    <t>0682</t>
  </si>
  <si>
    <t>0683</t>
  </si>
  <si>
    <t>0685</t>
  </si>
  <si>
    <t>0686</t>
  </si>
  <si>
    <t>0687</t>
  </si>
  <si>
    <t>0688</t>
  </si>
  <si>
    <t>0689</t>
  </si>
  <si>
    <t>0690</t>
  </si>
  <si>
    <t>0691</t>
  </si>
  <si>
    <t>0692</t>
  </si>
  <si>
    <t>0693</t>
  </si>
  <si>
    <t>0694</t>
  </si>
  <si>
    <t>0695</t>
  </si>
  <si>
    <t>0696</t>
  </si>
  <si>
    <t>0697</t>
  </si>
  <si>
    <t>0698</t>
  </si>
  <si>
    <t>0699</t>
  </si>
  <si>
    <t>0700</t>
  </si>
  <si>
    <t>0701</t>
  </si>
  <si>
    <t>0702</t>
  </si>
  <si>
    <t>0703</t>
  </si>
  <si>
    <t>0704</t>
  </si>
  <si>
    <t>0705</t>
  </si>
  <si>
    <t>0706</t>
  </si>
  <si>
    <t>0707</t>
  </si>
  <si>
    <t>0708</t>
  </si>
  <si>
    <t>0709</t>
  </si>
  <si>
    <t>0710</t>
  </si>
  <si>
    <t>0711</t>
  </si>
  <si>
    <t>0712</t>
  </si>
  <si>
    <t>0713</t>
  </si>
  <si>
    <t>0714</t>
  </si>
  <si>
    <t>0715</t>
  </si>
  <si>
    <t>0716</t>
  </si>
  <si>
    <t>0717</t>
  </si>
  <si>
    <t>0718</t>
  </si>
  <si>
    <t>0719</t>
  </si>
  <si>
    <t>0720</t>
  </si>
  <si>
    <t>0721</t>
  </si>
  <si>
    <t>0722</t>
  </si>
  <si>
    <t>0723</t>
  </si>
  <si>
    <t>0724</t>
  </si>
  <si>
    <t>0725</t>
  </si>
  <si>
    <t>0726</t>
  </si>
  <si>
    <t>0727</t>
  </si>
  <si>
    <t>0728</t>
  </si>
  <si>
    <t>0729</t>
  </si>
  <si>
    <t>0730</t>
  </si>
  <si>
    <t>0731</t>
  </si>
  <si>
    <t>0732</t>
  </si>
  <si>
    <t>0733</t>
  </si>
  <si>
    <t>0734</t>
  </si>
  <si>
    <t>0735</t>
  </si>
  <si>
    <t>0736</t>
  </si>
  <si>
    <t>0737</t>
  </si>
  <si>
    <t>0738</t>
  </si>
  <si>
    <t>0739</t>
  </si>
  <si>
    <t>0740</t>
  </si>
  <si>
    <t>0741</t>
  </si>
  <si>
    <t>0742</t>
  </si>
  <si>
    <t>0743</t>
  </si>
  <si>
    <t>0744</t>
  </si>
  <si>
    <t>0745</t>
  </si>
  <si>
    <t>0746</t>
  </si>
  <si>
    <t>0747</t>
  </si>
  <si>
    <t>0748</t>
  </si>
  <si>
    <t>0750</t>
  </si>
  <si>
    <t>0753</t>
  </si>
  <si>
    <t>0754</t>
  </si>
  <si>
    <t>0755</t>
  </si>
  <si>
    <t>0756</t>
  </si>
  <si>
    <t>0757</t>
  </si>
  <si>
    <t>0758</t>
  </si>
  <si>
    <t>0759</t>
  </si>
  <si>
    <t>0760</t>
  </si>
  <si>
    <t>0763</t>
  </si>
  <si>
    <t>0764</t>
  </si>
  <si>
    <t>0765</t>
  </si>
  <si>
    <t>0766</t>
  </si>
  <si>
    <t>0767</t>
  </si>
  <si>
    <t>0768</t>
  </si>
  <si>
    <t>0769</t>
  </si>
  <si>
    <t>0770</t>
  </si>
  <si>
    <t>0771</t>
  </si>
  <si>
    <t>0772</t>
  </si>
  <si>
    <t>0773</t>
  </si>
  <si>
    <t>0774</t>
  </si>
  <si>
    <t>0775</t>
  </si>
  <si>
    <t>0776</t>
  </si>
  <si>
    <t>0777</t>
  </si>
  <si>
    <t>0778</t>
  </si>
  <si>
    <t>0779</t>
  </si>
  <si>
    <t>0781</t>
  </si>
  <si>
    <t>0782</t>
  </si>
  <si>
    <t>0783</t>
  </si>
  <si>
    <t>Therese-von-Bayern-Schule, staatl. Berufsoberschule für Wirtschaft München</t>
  </si>
  <si>
    <t>0784</t>
  </si>
  <si>
    <t>0785</t>
  </si>
  <si>
    <t>0786</t>
  </si>
  <si>
    <t>0787</t>
  </si>
  <si>
    <t>0788</t>
  </si>
  <si>
    <t>0790</t>
  </si>
  <si>
    <t>0791</t>
  </si>
  <si>
    <t>0792</t>
  </si>
  <si>
    <t>0794</t>
  </si>
  <si>
    <t>0795</t>
  </si>
  <si>
    <t>0796</t>
  </si>
  <si>
    <t>0797</t>
  </si>
  <si>
    <t>0798</t>
  </si>
  <si>
    <t>0800</t>
  </si>
  <si>
    <t>0802</t>
  </si>
  <si>
    <t>0803</t>
  </si>
  <si>
    <t>0804</t>
  </si>
  <si>
    <t>0805</t>
  </si>
  <si>
    <t>Städtische Nelson-Mandela-Berufsoberschule Wirtschaft in München</t>
  </si>
  <si>
    <t>0806</t>
  </si>
  <si>
    <t>0808</t>
  </si>
  <si>
    <t>0809</t>
  </si>
  <si>
    <t>0813</t>
  </si>
  <si>
    <t>0816</t>
  </si>
  <si>
    <t>0817</t>
  </si>
  <si>
    <t>0818</t>
  </si>
  <si>
    <t>0819</t>
  </si>
  <si>
    <t>0820</t>
  </si>
  <si>
    <t>0821</t>
  </si>
  <si>
    <t>0822</t>
  </si>
  <si>
    <t>0823</t>
  </si>
  <si>
    <t>0824</t>
  </si>
  <si>
    <t>0825</t>
  </si>
  <si>
    <t>0827</t>
  </si>
  <si>
    <t>0828</t>
  </si>
  <si>
    <t>0830</t>
  </si>
  <si>
    <t>0831</t>
  </si>
  <si>
    <t>0832</t>
  </si>
  <si>
    <t>0833</t>
  </si>
  <si>
    <t>0834</t>
  </si>
  <si>
    <t>0835</t>
  </si>
  <si>
    <t>0836</t>
  </si>
  <si>
    <t>0837</t>
  </si>
  <si>
    <t>0838</t>
  </si>
  <si>
    <t>0839</t>
  </si>
  <si>
    <t>0840</t>
  </si>
  <si>
    <t>0841</t>
  </si>
  <si>
    <t>0842</t>
  </si>
  <si>
    <t>0843</t>
  </si>
  <si>
    <t>0844</t>
  </si>
  <si>
    <t>0845</t>
  </si>
  <si>
    <t>0846</t>
  </si>
  <si>
    <t>0847</t>
  </si>
  <si>
    <t>0848</t>
  </si>
  <si>
    <t>0849</t>
  </si>
  <si>
    <t>0850</t>
  </si>
  <si>
    <t>0851</t>
  </si>
  <si>
    <t>0852</t>
  </si>
  <si>
    <t>0853</t>
  </si>
  <si>
    <t>0854</t>
  </si>
  <si>
    <t>0855</t>
  </si>
  <si>
    <t>0856</t>
  </si>
  <si>
    <t>0857</t>
  </si>
  <si>
    <t>0858</t>
  </si>
  <si>
    <t>0859</t>
  </si>
  <si>
    <t>0860</t>
  </si>
  <si>
    <t>0861</t>
  </si>
  <si>
    <t>0862</t>
  </si>
  <si>
    <t>0863</t>
  </si>
  <si>
    <t>0864</t>
  </si>
  <si>
    <t>0865</t>
  </si>
  <si>
    <t>0866</t>
  </si>
  <si>
    <t>0867</t>
  </si>
  <si>
    <t>0868</t>
  </si>
  <si>
    <t>0869</t>
  </si>
  <si>
    <t>0870</t>
  </si>
  <si>
    <t>0871</t>
  </si>
  <si>
    <t>0872</t>
  </si>
  <si>
    <t>0873</t>
  </si>
  <si>
    <t>0874</t>
  </si>
  <si>
    <t>0875</t>
  </si>
  <si>
    <t>0876</t>
  </si>
  <si>
    <t>0877</t>
  </si>
  <si>
    <t>0878</t>
  </si>
  <si>
    <t>0879</t>
  </si>
  <si>
    <t>0880</t>
  </si>
  <si>
    <t>0881</t>
  </si>
  <si>
    <t>Laurentius-Fachoberschule für Sozialwesen und Gestaltung Neuendettelsau der Diakoneo KdöR</t>
  </si>
  <si>
    <t>0882</t>
  </si>
  <si>
    <t>0883</t>
  </si>
  <si>
    <t>0884</t>
  </si>
  <si>
    <t>0885</t>
  </si>
  <si>
    <t>0886</t>
  </si>
  <si>
    <t>0887</t>
  </si>
  <si>
    <t>0888</t>
  </si>
  <si>
    <t>0889</t>
  </si>
  <si>
    <t>0890</t>
  </si>
  <si>
    <t>0891</t>
  </si>
  <si>
    <t>0892</t>
  </si>
  <si>
    <t>0893</t>
  </si>
  <si>
    <t>0894</t>
  </si>
  <si>
    <t>0895</t>
  </si>
  <si>
    <t>0896</t>
  </si>
  <si>
    <t>0897</t>
  </si>
  <si>
    <t>0898</t>
  </si>
  <si>
    <t>0900</t>
  </si>
  <si>
    <t>0901</t>
  </si>
  <si>
    <t>0902</t>
  </si>
  <si>
    <t>Institut Schloss Brannenburg, staatl. anerkannte private Fachoberschule</t>
  </si>
  <si>
    <t>0903</t>
  </si>
  <si>
    <t>0904</t>
  </si>
  <si>
    <t>0905</t>
  </si>
  <si>
    <t>0906</t>
  </si>
  <si>
    <t>0907</t>
  </si>
  <si>
    <t>0908</t>
  </si>
  <si>
    <t>0909</t>
  </si>
  <si>
    <t>0910</t>
  </si>
  <si>
    <t>0911</t>
  </si>
  <si>
    <t>0912</t>
  </si>
  <si>
    <t>0913</t>
  </si>
  <si>
    <t>0914</t>
  </si>
  <si>
    <t>0915</t>
  </si>
  <si>
    <t>0916</t>
  </si>
  <si>
    <t>0917</t>
  </si>
  <si>
    <t>0918</t>
  </si>
  <si>
    <t>0919</t>
  </si>
  <si>
    <t>0920</t>
  </si>
  <si>
    <t>0921</t>
  </si>
  <si>
    <t>0922</t>
  </si>
  <si>
    <t>0923</t>
  </si>
  <si>
    <t>0924</t>
  </si>
  <si>
    <t>0925</t>
  </si>
  <si>
    <t>0926</t>
  </si>
  <si>
    <t>0927</t>
  </si>
  <si>
    <t>0928</t>
  </si>
  <si>
    <t>0930</t>
  </si>
  <si>
    <t>Therese-von-Bayern-Schule, Staatl. Fachoberschule für Wirtschaft München</t>
  </si>
  <si>
    <t>0931</t>
  </si>
  <si>
    <t>0932</t>
  </si>
  <si>
    <t>0933</t>
  </si>
  <si>
    <t>0936</t>
  </si>
  <si>
    <t>0937</t>
  </si>
  <si>
    <t>0938</t>
  </si>
  <si>
    <t>0939</t>
  </si>
  <si>
    <t>Montessori-Fachoberschule Regensburg von montessori regensburg e.V.</t>
  </si>
  <si>
    <t>0942</t>
  </si>
  <si>
    <t>0943</t>
  </si>
  <si>
    <t>0945</t>
  </si>
  <si>
    <t>0946</t>
  </si>
  <si>
    <t>0947</t>
  </si>
  <si>
    <t>Private SABEL Fachoberschule Kronach der Stiftung SABEL Schulen, staatlich anerkannt</t>
  </si>
  <si>
    <t>0948</t>
  </si>
  <si>
    <t>0949</t>
  </si>
  <si>
    <t>0950</t>
  </si>
  <si>
    <t>0951</t>
  </si>
  <si>
    <t>0952</t>
  </si>
  <si>
    <t>0953</t>
  </si>
  <si>
    <t>0954</t>
  </si>
  <si>
    <t>0955</t>
  </si>
  <si>
    <t>0956</t>
  </si>
  <si>
    <t>0957</t>
  </si>
  <si>
    <t>0958</t>
  </si>
  <si>
    <t>0959</t>
  </si>
  <si>
    <t>0960</t>
  </si>
  <si>
    <t>0961</t>
  </si>
  <si>
    <t>0962</t>
  </si>
  <si>
    <t>0963</t>
  </si>
  <si>
    <t>0964</t>
  </si>
  <si>
    <t>0965</t>
  </si>
  <si>
    <t>0966</t>
  </si>
  <si>
    <t>0967</t>
  </si>
  <si>
    <t>0968</t>
  </si>
  <si>
    <t>0969</t>
  </si>
  <si>
    <t>0970</t>
  </si>
  <si>
    <t>0971</t>
  </si>
  <si>
    <t>0972</t>
  </si>
  <si>
    <t>0973</t>
  </si>
  <si>
    <t>0974</t>
  </si>
  <si>
    <t>0975</t>
  </si>
  <si>
    <t>0976</t>
  </si>
  <si>
    <t>0977</t>
  </si>
  <si>
    <t>0978</t>
  </si>
  <si>
    <t>0979</t>
  </si>
  <si>
    <t>0980</t>
  </si>
  <si>
    <t>0981</t>
  </si>
  <si>
    <t>0982</t>
  </si>
  <si>
    <t>0983</t>
  </si>
  <si>
    <t>0984</t>
  </si>
  <si>
    <t>0985</t>
  </si>
  <si>
    <t>0986</t>
  </si>
  <si>
    <t>0987</t>
  </si>
  <si>
    <t>0989</t>
  </si>
  <si>
    <t>0991</t>
  </si>
  <si>
    <t>0992</t>
  </si>
  <si>
    <t>0993</t>
  </si>
  <si>
    <t>0994</t>
  </si>
  <si>
    <t>0995</t>
  </si>
  <si>
    <t>0996</t>
  </si>
  <si>
    <t>0998</t>
  </si>
  <si>
    <t>0999</t>
  </si>
  <si>
    <t>1002</t>
  </si>
  <si>
    <t>1006</t>
  </si>
  <si>
    <t>1007</t>
  </si>
  <si>
    <t>1008</t>
  </si>
  <si>
    <t>1009</t>
  </si>
  <si>
    <t>1012</t>
  </si>
  <si>
    <t>1016</t>
  </si>
  <si>
    <t>1018</t>
  </si>
  <si>
    <t>1019</t>
  </si>
  <si>
    <t>1020</t>
  </si>
  <si>
    <t>1021</t>
  </si>
  <si>
    <t>1022</t>
  </si>
  <si>
    <t>1023</t>
  </si>
  <si>
    <t>1033</t>
  </si>
  <si>
    <t>1034</t>
  </si>
  <si>
    <t>1035</t>
  </si>
  <si>
    <t>1037</t>
  </si>
  <si>
    <t>1038</t>
  </si>
  <si>
    <t>1039</t>
  </si>
  <si>
    <t>1041</t>
  </si>
  <si>
    <t>1042</t>
  </si>
  <si>
    <t>1044</t>
  </si>
  <si>
    <t>1045</t>
  </si>
  <si>
    <t>1046</t>
  </si>
  <si>
    <t>1048</t>
  </si>
  <si>
    <t>1049</t>
  </si>
  <si>
    <t>1050</t>
  </si>
  <si>
    <t>1051</t>
  </si>
  <si>
    <t>1070</t>
  </si>
  <si>
    <t>1071</t>
  </si>
  <si>
    <t>1072</t>
  </si>
  <si>
    <t>1073</t>
  </si>
  <si>
    <t>1074</t>
  </si>
  <si>
    <t>Chiemsee-Realschule, Staatliche Realschule Prien a.Chiemsee</t>
  </si>
  <si>
    <t>1075</t>
  </si>
  <si>
    <t>1076</t>
  </si>
  <si>
    <t>1077</t>
  </si>
  <si>
    <t>1078</t>
  </si>
  <si>
    <t>1079</t>
  </si>
  <si>
    <t>1080</t>
  </si>
  <si>
    <t>1081</t>
  </si>
  <si>
    <t>1082</t>
  </si>
  <si>
    <t>1100</t>
  </si>
  <si>
    <t>1101</t>
  </si>
  <si>
    <t>1102</t>
  </si>
  <si>
    <t>Montessori-Gymnasium Ingolstadt d.Pädagogi. Zentr. Förderkreis + Haus Miteinander gGmbH</t>
  </si>
  <si>
    <t>1133</t>
  </si>
  <si>
    <t>1134</t>
  </si>
  <si>
    <t>1136</t>
  </si>
  <si>
    <t>1137</t>
  </si>
  <si>
    <t>1170</t>
  </si>
  <si>
    <t>1171</t>
  </si>
  <si>
    <t>1172</t>
  </si>
  <si>
    <t>1173</t>
  </si>
  <si>
    <t>1174</t>
  </si>
  <si>
    <t>1175</t>
  </si>
  <si>
    <t>1176</t>
  </si>
  <si>
    <t>1178</t>
  </si>
  <si>
    <t>1180</t>
  </si>
  <si>
    <t>1181</t>
  </si>
  <si>
    <t>Herder-Schule, Private Fachoberschule des Herder-Schulvereins e.V. in Pielenhofen</t>
  </si>
  <si>
    <t>1182</t>
  </si>
  <si>
    <t>1183</t>
  </si>
  <si>
    <t>MD.A - Priv. Fachoberschule München für Gestaltung und Internationale Wirtschaft</t>
  </si>
  <si>
    <t>1184</t>
  </si>
  <si>
    <t>1186</t>
  </si>
  <si>
    <t>1187</t>
  </si>
  <si>
    <t>1188</t>
  </si>
  <si>
    <t>1190</t>
  </si>
  <si>
    <t>1191</t>
  </si>
  <si>
    <t>1192</t>
  </si>
  <si>
    <t>Fachoberschule der Erzbischöflichen Stiftung St. Matthias Wolfratshausen-Waldram</t>
  </si>
  <si>
    <t>1193</t>
  </si>
  <si>
    <t>1194</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</si>
  <si>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</si>
  <si>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</si>
  <si>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</si>
  <si>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</si>
  <si>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</si>
  <si>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</si>
  <si>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</si>
  <si>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</si>
  <si>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</si>
  <si>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</si>
  <si>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</si>
  <si>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</si>
  <si>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</si>
  <si>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</si>
  <si>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</si>
  <si>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</si>
  <si>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</si>
  <si>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</si>
  <si>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</si>
  <si>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</si>
  <si>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</si>
  <si>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</si>
  <si>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</si>
  <si>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</si>
  <si>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</si>
  <si>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Karlheinz-Böhm-Mittelschule Vaterstetten am Hans-Luft-Weg</t>
  </si>
  <si>
    <t>1221</t>
  </si>
  <si>
    <t>1222</t>
  </si>
  <si>
    <t>1223</t>
  </si>
  <si>
    <t>1224</t>
  </si>
  <si>
    <t>1225</t>
  </si>
  <si>
    <t>1226</t>
  </si>
  <si>
    <t>1227</t>
  </si>
  <si>
    <t>1228</t>
  </si>
  <si>
    <t>1229</t>
  </si>
  <si>
    <t>1230</t>
  </si>
  <si>
    <t>1231</t>
  </si>
  <si>
    <t>1232</t>
  </si>
  <si>
    <t>1233</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</si>
  <si>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</si>
  <si>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</si>
  <si>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</si>
  <si>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</si>
  <si>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</si>
  <si>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</si>
  <si>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</si>
  <si>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</si>
  <si>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</si>
  <si>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</si>
  <si>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</si>
  <si>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</si>
  <si>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</si>
  <si>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</si>
  <si>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</si>
  <si>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</si>
  <si>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</si>
  <si>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</si>
  <si>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</si>
  <si>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</si>
  <si>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</si>
  <si>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</si>
  <si>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</si>
  <si>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</si>
  <si>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</si>
  <si>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</si>
  <si>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</si>
  <si>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</si>
  <si>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</si>
  <si>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</si>
  <si>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</si>
  <si>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</si>
  <si>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</si>
  <si>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</si>
  <si>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</si>
  <si>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</si>
  <si>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</si>
  <si>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</si>
  <si>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</si>
  <si>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</si>
  <si>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1276</t>
  </si>
  <si>
    <t>1277</t>
  </si>
  <si>
    <t>1278</t>
  </si>
  <si>
    <t>1279</t>
  </si>
  <si>
    <t>1280</t>
  </si>
  <si>
    <t>1281</t>
  </si>
  <si>
    <t>1282</t>
  </si>
  <si>
    <t>1283</t>
  </si>
  <si>
    <t>1285</t>
  </si>
  <si>
    <t>1286</t>
  </si>
  <si>
    <t>1287</t>
  </si>
  <si>
    <t>1288</t>
  </si>
  <si>
    <t>1289</t>
  </si>
  <si>
    <t>1290</t>
  </si>
  <si>
    <t>1291</t>
  </si>
  <si>
    <t>Berufsfachschule für Altenpflegehilfe der Berufsfachschulen Heimerer GmbH, Schongau</t>
  </si>
  <si>
    <t>1292</t>
  </si>
  <si>
    <t>1294</t>
  </si>
  <si>
    <t>1295</t>
  </si>
  <si>
    <t>1296</t>
  </si>
  <si>
    <t>1298</t>
  </si>
  <si>
    <t>1299</t>
  </si>
  <si>
    <t>1300</t>
  </si>
  <si>
    <t>1302</t>
  </si>
  <si>
    <t>1304</t>
  </si>
  <si>
    <t>1307</t>
  </si>
  <si>
    <t>Berufsfachschule für Altenpflegehilfe der Berufsfachschulen Heimerer GmbH, Landsberg am Lech</t>
  </si>
  <si>
    <t>1308</t>
  </si>
  <si>
    <t>1309</t>
  </si>
  <si>
    <t>1310</t>
  </si>
  <si>
    <t>1313</t>
  </si>
  <si>
    <t>1315</t>
  </si>
  <si>
    <t>1316</t>
  </si>
  <si>
    <t>1317</t>
  </si>
  <si>
    <t>1318</t>
  </si>
  <si>
    <t>1319</t>
  </si>
  <si>
    <t>1321</t>
  </si>
  <si>
    <t>1326</t>
  </si>
  <si>
    <t>1327</t>
  </si>
  <si>
    <t>1331</t>
  </si>
  <si>
    <t>1332</t>
  </si>
  <si>
    <t>Fachschule f. Maschinenbautechnik Traunstein d. Berufl. Fortbildungszentren d. Bayer. Wirtschaft</t>
  </si>
  <si>
    <t>1334</t>
  </si>
  <si>
    <t>1335</t>
  </si>
  <si>
    <t>1336</t>
  </si>
  <si>
    <t>1337</t>
  </si>
  <si>
    <t>1340</t>
  </si>
  <si>
    <t>1343</t>
  </si>
  <si>
    <t>1344</t>
  </si>
  <si>
    <t>1345</t>
  </si>
  <si>
    <t>1351</t>
  </si>
  <si>
    <t>1353</t>
  </si>
  <si>
    <t>1358</t>
  </si>
  <si>
    <t>1360</t>
  </si>
  <si>
    <t>1361</t>
  </si>
  <si>
    <t>1363</t>
  </si>
  <si>
    <t>1365</t>
  </si>
  <si>
    <t>1366</t>
  </si>
  <si>
    <t>1368</t>
  </si>
  <si>
    <t>1371</t>
  </si>
  <si>
    <t>1373</t>
  </si>
  <si>
    <t>1374</t>
  </si>
  <si>
    <t>1375</t>
  </si>
  <si>
    <t>1378</t>
  </si>
  <si>
    <t>1380</t>
  </si>
  <si>
    <t>1381</t>
  </si>
  <si>
    <t>1384</t>
  </si>
  <si>
    <t>1386</t>
  </si>
  <si>
    <t>1388</t>
  </si>
  <si>
    <t>1389</t>
  </si>
  <si>
    <t>1390</t>
  </si>
  <si>
    <t>Berufsfachschule für Altenpflegehilfe der Berufsfachschulen Heimerer GmbH, München</t>
  </si>
  <si>
    <t>1392</t>
  </si>
  <si>
    <t>1399</t>
  </si>
  <si>
    <t>1401</t>
  </si>
  <si>
    <t>1404</t>
  </si>
  <si>
    <t>1411</t>
  </si>
  <si>
    <t>1412</t>
  </si>
  <si>
    <t>1414</t>
  </si>
  <si>
    <t>1415</t>
  </si>
  <si>
    <t>1418</t>
  </si>
  <si>
    <t>1422</t>
  </si>
  <si>
    <t>1424</t>
  </si>
  <si>
    <t>1427</t>
  </si>
  <si>
    <t>Liselotte von Lepel-Gnitz-Schule, Evang. Fachschule f. Heilerziehungspflege u.-pflegehilfe</t>
  </si>
  <si>
    <t>1434</t>
  </si>
  <si>
    <t>1436</t>
  </si>
  <si>
    <t>1438</t>
  </si>
  <si>
    <t>1440</t>
  </si>
  <si>
    <t>1441</t>
  </si>
  <si>
    <t>1446</t>
  </si>
  <si>
    <t>1447</t>
  </si>
  <si>
    <t>1449</t>
  </si>
  <si>
    <t>1453</t>
  </si>
  <si>
    <t>1455</t>
  </si>
  <si>
    <t>Alfons-Brandl-Schule, staatl. anerk. priv. Förderzentrum, Diakonie Herzogsägmühle gGmbH, Peit</t>
  </si>
  <si>
    <t>1461</t>
  </si>
  <si>
    <t>1466</t>
  </si>
  <si>
    <t>1468</t>
  </si>
  <si>
    <t>1469</t>
  </si>
  <si>
    <t>1471</t>
  </si>
  <si>
    <t>1473</t>
  </si>
  <si>
    <t>1479</t>
  </si>
  <si>
    <t>1481</t>
  </si>
  <si>
    <t>1484</t>
  </si>
  <si>
    <t>1486</t>
  </si>
  <si>
    <t>1491</t>
  </si>
  <si>
    <t>1494</t>
  </si>
  <si>
    <t>1495</t>
  </si>
  <si>
    <t>1496</t>
  </si>
  <si>
    <t>1497</t>
  </si>
  <si>
    <t>1498</t>
  </si>
  <si>
    <t>1500</t>
  </si>
  <si>
    <t>1501</t>
  </si>
  <si>
    <t>1502</t>
  </si>
  <si>
    <t>Marie-Luise-Schultze-Jahn-Schule, Sonderpädagogisches Förderzentrum Bad Tölz</t>
  </si>
  <si>
    <t>1505</t>
  </si>
  <si>
    <t>1506</t>
  </si>
  <si>
    <t>1507</t>
  </si>
  <si>
    <t>1508</t>
  </si>
  <si>
    <t>1510</t>
  </si>
  <si>
    <t>1511</t>
  </si>
  <si>
    <t>1512</t>
  </si>
  <si>
    <t>1513</t>
  </si>
  <si>
    <t>1514</t>
  </si>
  <si>
    <t>1515</t>
  </si>
  <si>
    <t>1516</t>
  </si>
  <si>
    <t>1519</t>
  </si>
  <si>
    <t>1520</t>
  </si>
  <si>
    <t>1521</t>
  </si>
  <si>
    <t>1523</t>
  </si>
  <si>
    <t>1524</t>
  </si>
  <si>
    <t>1526</t>
  </si>
  <si>
    <t>1527</t>
  </si>
  <si>
    <t>1528</t>
  </si>
  <si>
    <t>1529</t>
  </si>
  <si>
    <t>1531</t>
  </si>
  <si>
    <t>1534</t>
  </si>
  <si>
    <t>1536</t>
  </si>
  <si>
    <t>1537</t>
  </si>
  <si>
    <t>1539</t>
  </si>
  <si>
    <t>1540</t>
  </si>
  <si>
    <t>1542</t>
  </si>
  <si>
    <t>1543</t>
  </si>
  <si>
    <t>Luise-Kiesselbach-Schule, Priv.Förderzentrum, Förderschwerpunkt körperl.u.motor. Entwickl. d.Sti</t>
  </si>
  <si>
    <t>1544</t>
  </si>
  <si>
    <t>1546</t>
  </si>
  <si>
    <t>1547</t>
  </si>
  <si>
    <t>1549</t>
  </si>
  <si>
    <t>1550</t>
  </si>
  <si>
    <t>1551</t>
  </si>
  <si>
    <t>1552</t>
  </si>
  <si>
    <t>1553</t>
  </si>
  <si>
    <t>1554</t>
  </si>
  <si>
    <t>1555</t>
  </si>
  <si>
    <t>1556</t>
  </si>
  <si>
    <t>1557</t>
  </si>
  <si>
    <t>1558</t>
  </si>
  <si>
    <t>1560</t>
  </si>
  <si>
    <t>1561</t>
  </si>
  <si>
    <t>1562</t>
  </si>
  <si>
    <t>1563</t>
  </si>
  <si>
    <t>1564</t>
  </si>
  <si>
    <t>1565</t>
  </si>
  <si>
    <t>1566</t>
  </si>
  <si>
    <t>1567</t>
  </si>
  <si>
    <t>1568</t>
  </si>
  <si>
    <t>1569</t>
  </si>
  <si>
    <t>1570</t>
  </si>
  <si>
    <t>1571</t>
  </si>
  <si>
    <t>1572</t>
  </si>
  <si>
    <t>1573</t>
  </si>
  <si>
    <t>1574</t>
  </si>
  <si>
    <t>1575</t>
  </si>
  <si>
    <t>1576</t>
  </si>
  <si>
    <t>1577</t>
  </si>
  <si>
    <t>1579</t>
  </si>
  <si>
    <t>1580</t>
  </si>
  <si>
    <t>1583</t>
  </si>
  <si>
    <t>1585</t>
  </si>
  <si>
    <t>1586</t>
  </si>
  <si>
    <t>1587</t>
  </si>
  <si>
    <t>1589</t>
  </si>
  <si>
    <t>1590</t>
  </si>
  <si>
    <t>1591</t>
  </si>
  <si>
    <t>1592</t>
  </si>
  <si>
    <t>1593</t>
  </si>
  <si>
    <t>1594</t>
  </si>
  <si>
    <t>1595</t>
  </si>
  <si>
    <t>1596</t>
  </si>
  <si>
    <t>1597</t>
  </si>
  <si>
    <t>1598</t>
  </si>
  <si>
    <t>1599</t>
  </si>
  <si>
    <t>1600</t>
  </si>
  <si>
    <t>1601</t>
  </si>
  <si>
    <t>Technikersch. d. Landeshauptst. München,Fachschule f.Elektro-,Maschinenbau-,Metallbau-,Informatiktech</t>
  </si>
  <si>
    <t>1602</t>
  </si>
  <si>
    <t>1603</t>
  </si>
  <si>
    <t>1604</t>
  </si>
  <si>
    <t>1607</t>
  </si>
  <si>
    <t>1609</t>
  </si>
  <si>
    <t>1610</t>
  </si>
  <si>
    <t>1616</t>
  </si>
  <si>
    <t>1617</t>
  </si>
  <si>
    <t>1619</t>
  </si>
  <si>
    <t>1620</t>
  </si>
  <si>
    <t>1622</t>
  </si>
  <si>
    <t>1623</t>
  </si>
  <si>
    <t>1627</t>
  </si>
  <si>
    <t>1628</t>
  </si>
  <si>
    <t>1629</t>
  </si>
  <si>
    <t>1630</t>
  </si>
  <si>
    <t>1632</t>
  </si>
  <si>
    <t>1634</t>
  </si>
  <si>
    <t>1635</t>
  </si>
  <si>
    <t>1636</t>
  </si>
  <si>
    <t>1637</t>
  </si>
  <si>
    <t>1638</t>
  </si>
  <si>
    <t>1640</t>
  </si>
  <si>
    <t>1642</t>
  </si>
  <si>
    <t>1644</t>
  </si>
  <si>
    <t>1645</t>
  </si>
  <si>
    <t>1646</t>
  </si>
  <si>
    <t>1647</t>
  </si>
  <si>
    <t>1648</t>
  </si>
  <si>
    <t>1649</t>
  </si>
  <si>
    <t>1650</t>
  </si>
  <si>
    <t>1651</t>
  </si>
  <si>
    <t>1652</t>
  </si>
  <si>
    <t>1653</t>
  </si>
  <si>
    <t>1656</t>
  </si>
  <si>
    <t>1657</t>
  </si>
  <si>
    <t>1659</t>
  </si>
  <si>
    <t>1660</t>
  </si>
  <si>
    <t>1662</t>
  </si>
  <si>
    <t>1663</t>
  </si>
  <si>
    <t>1665</t>
  </si>
  <si>
    <t>1666</t>
  </si>
  <si>
    <t>1667</t>
  </si>
  <si>
    <t>1670</t>
  </si>
  <si>
    <t>1671</t>
  </si>
  <si>
    <t>Luise-Kiesselbach-Berufsschule, Priv. Berufsschule zur sonderpäd. Förd., Förderschwerp. körp.u.motor.</t>
  </si>
  <si>
    <t>1673</t>
  </si>
  <si>
    <t>1674</t>
  </si>
  <si>
    <t>1675</t>
  </si>
  <si>
    <t>1676</t>
  </si>
  <si>
    <t>1679</t>
  </si>
  <si>
    <t>1682</t>
  </si>
  <si>
    <t>1683</t>
  </si>
  <si>
    <t>1685</t>
  </si>
  <si>
    <t>1686</t>
  </si>
  <si>
    <t>1688</t>
  </si>
  <si>
    <t>Berufsfachschule für Pflege der Kliniken d. Stadt u.d. Lkr. Rosenheim GmbH, Wasserburg am Inn</t>
  </si>
  <si>
    <t>1689</t>
  </si>
  <si>
    <t>Berufsfachschule für Pflege der Kliniken Südostbayern AG in Traunstein</t>
  </si>
  <si>
    <t>1690</t>
  </si>
  <si>
    <t>Berufsfachschule für Pflege München der Schwesternschaft München vom BRK e.V.</t>
  </si>
  <si>
    <t>1691</t>
  </si>
  <si>
    <t>kbo-Berufsfachschule für Pflege Kliniken des Bezirks Oberbayern, Haar</t>
  </si>
  <si>
    <t>1693</t>
  </si>
  <si>
    <t>1694</t>
  </si>
  <si>
    <t>1695</t>
  </si>
  <si>
    <t>1696</t>
  </si>
  <si>
    <t>1697</t>
  </si>
  <si>
    <t>1698</t>
  </si>
  <si>
    <t>1700</t>
  </si>
  <si>
    <t>1701</t>
  </si>
  <si>
    <t>1702</t>
  </si>
  <si>
    <t>1704</t>
  </si>
  <si>
    <t>1706</t>
  </si>
  <si>
    <t>Berufsfachschule für Pflege der Franziskuswerk Schönbrunn gGmbH Markt Indersdorf</t>
  </si>
  <si>
    <t>1708</t>
  </si>
  <si>
    <t>1709</t>
  </si>
  <si>
    <t>1710</t>
  </si>
  <si>
    <t>1711</t>
  </si>
  <si>
    <t>1712</t>
  </si>
  <si>
    <t>1713</t>
  </si>
  <si>
    <t>1714</t>
  </si>
  <si>
    <t>1715</t>
  </si>
  <si>
    <t>1716</t>
  </si>
  <si>
    <t>1717</t>
  </si>
  <si>
    <t>1718</t>
  </si>
  <si>
    <t>1719</t>
  </si>
  <si>
    <t>1720</t>
  </si>
  <si>
    <t>Teresa-von-Avila-Berufsfachschule für Pflege in Griesstätt</t>
  </si>
  <si>
    <t>1721</t>
  </si>
  <si>
    <t>1723</t>
  </si>
  <si>
    <t>1724</t>
  </si>
  <si>
    <t>Berufsfachschule f. Pflege Maria Regina d. Barmherz.Schwe.v.hl.Vinzenz v.Paul München</t>
  </si>
  <si>
    <t>1725</t>
  </si>
  <si>
    <t>1726</t>
  </si>
  <si>
    <t>1727</t>
  </si>
  <si>
    <t>1730</t>
  </si>
  <si>
    <t>1731</t>
  </si>
  <si>
    <t>1732</t>
  </si>
  <si>
    <t>1733</t>
  </si>
  <si>
    <t>Berufsfachschule für Pflege der Berufsfachschulen Heimerer GmbH, Landsberg a. Lech</t>
  </si>
  <si>
    <t>1734</t>
  </si>
  <si>
    <t>1735</t>
  </si>
  <si>
    <t>1737</t>
  </si>
  <si>
    <t>1741</t>
  </si>
  <si>
    <t>1745</t>
  </si>
  <si>
    <t>1746</t>
  </si>
  <si>
    <t>1747</t>
  </si>
  <si>
    <t>1748</t>
  </si>
  <si>
    <t>1749</t>
  </si>
  <si>
    <t>1750</t>
  </si>
  <si>
    <t>Berufsfachschule für Pflege der Hans-Weinberger-Akademie Arbeiterwohl. e.V., Münch</t>
  </si>
  <si>
    <t>1751</t>
  </si>
  <si>
    <t>1753</t>
  </si>
  <si>
    <t>1754</t>
  </si>
  <si>
    <t>1755</t>
  </si>
  <si>
    <t>1756</t>
  </si>
  <si>
    <t>1757</t>
  </si>
  <si>
    <t>1759</t>
  </si>
  <si>
    <t>1760</t>
  </si>
  <si>
    <t>Fachakademie für Raum- und Objektdesign des Bezirks Oberbayern in Garmisch-Partenkirchen</t>
  </si>
  <si>
    <t>1762</t>
  </si>
  <si>
    <t>1768</t>
  </si>
  <si>
    <t>1769</t>
  </si>
  <si>
    <t>1771</t>
  </si>
  <si>
    <t>1772</t>
  </si>
  <si>
    <t>1773</t>
  </si>
  <si>
    <t>1774</t>
  </si>
  <si>
    <t>1776</t>
  </si>
  <si>
    <t>1779</t>
  </si>
  <si>
    <t>1780</t>
  </si>
  <si>
    <t>Berufsfachschule für Pflege der Starnberger Kliniken GmbH, Starnberg</t>
  </si>
  <si>
    <t>1781</t>
  </si>
  <si>
    <t>1782</t>
  </si>
  <si>
    <t>1783</t>
  </si>
  <si>
    <t>1784</t>
  </si>
  <si>
    <t>1785</t>
  </si>
  <si>
    <t>1787</t>
  </si>
  <si>
    <t>1789</t>
  </si>
  <si>
    <t>1792</t>
  </si>
  <si>
    <t>1799</t>
  </si>
  <si>
    <t>1801</t>
  </si>
  <si>
    <t>1806</t>
  </si>
  <si>
    <t>1807</t>
  </si>
  <si>
    <t>1808</t>
  </si>
  <si>
    <t>1817</t>
  </si>
  <si>
    <t>1823</t>
  </si>
  <si>
    <t>kbo-Berufsfachschule für Krankenpflegehilfe, Kliniken des Bezirks Oberbayern, Haar</t>
  </si>
  <si>
    <t>1825</t>
  </si>
  <si>
    <t>1828</t>
  </si>
  <si>
    <t>1830</t>
  </si>
  <si>
    <t>Berufsfachschule für Krankenpflegehilfe der München Klinik gGmbH, München</t>
  </si>
  <si>
    <t>1833</t>
  </si>
  <si>
    <t>Berufsfachschule für Pflege der Rummelsberger Dienste für Menschen gGmbH, Penzberg</t>
  </si>
  <si>
    <t>1834</t>
  </si>
  <si>
    <t>Berufsfachschule für Pflege der Gemeinn. Gesellschaft für soziale Dienste DAA-mbH Miesbach</t>
  </si>
  <si>
    <t>1847</t>
  </si>
  <si>
    <t>Berufsfachschule für Pflege der BG Klinikum Murnau gGmbH in Murnau</t>
  </si>
  <si>
    <t>1850</t>
  </si>
  <si>
    <t>1856</t>
  </si>
  <si>
    <t>1857</t>
  </si>
  <si>
    <t>1858</t>
  </si>
  <si>
    <t>1860</t>
  </si>
  <si>
    <t>1861</t>
  </si>
  <si>
    <t>1862</t>
  </si>
  <si>
    <t>1864</t>
  </si>
  <si>
    <t>1866</t>
  </si>
  <si>
    <t>Priv. Berufsfachschule für Pflege Dritter Orden u. Barmherzige Brüder München</t>
  </si>
  <si>
    <t>1868</t>
  </si>
  <si>
    <t>1869</t>
  </si>
  <si>
    <t>1870</t>
  </si>
  <si>
    <t>1873</t>
  </si>
  <si>
    <t>Berufsfachschule für Pflege der Stiftung St. Johannes in Neuburg a.d. Donau</t>
  </si>
  <si>
    <t>1874</t>
  </si>
  <si>
    <t>1875</t>
  </si>
  <si>
    <t>1877</t>
  </si>
  <si>
    <t>1879</t>
  </si>
  <si>
    <t>Berufsfachschule für Pflege der Hans-Weinberger-Akademie der Arbeiterwohlfahrt Mar</t>
  </si>
  <si>
    <t>1881</t>
  </si>
  <si>
    <t>1883</t>
  </si>
  <si>
    <t>1884</t>
  </si>
  <si>
    <t>1885</t>
  </si>
  <si>
    <t>1887</t>
  </si>
  <si>
    <t>1889</t>
  </si>
  <si>
    <t>1890</t>
  </si>
  <si>
    <t>Berufsfachschule für Pflege I der Berufsfachschulen Heimerer GmbH, München</t>
  </si>
  <si>
    <t>1891</t>
  </si>
  <si>
    <t>1894</t>
  </si>
  <si>
    <t>1895</t>
  </si>
  <si>
    <t>1896</t>
  </si>
  <si>
    <t>Berufsfachschule für Pflege der Klinikum Garmisch-Partenkirchen GmbH</t>
  </si>
  <si>
    <t>1898</t>
  </si>
  <si>
    <t>1899</t>
  </si>
  <si>
    <t>1901</t>
  </si>
  <si>
    <t>Berufsfachschule für Pflege der Klinikum Freising GmbH, Freising</t>
  </si>
  <si>
    <t>1902</t>
  </si>
  <si>
    <t>Maria-Ward-Fachakademie für Sozialpädagogik Eichstätt der Diözese Eichstätt</t>
  </si>
  <si>
    <t>1904</t>
  </si>
  <si>
    <t>1905</t>
  </si>
  <si>
    <t>1906</t>
  </si>
  <si>
    <t>1907</t>
  </si>
  <si>
    <t>1908</t>
  </si>
  <si>
    <t>1910</t>
  </si>
  <si>
    <t>1915</t>
  </si>
  <si>
    <t>1918</t>
  </si>
  <si>
    <t>1919</t>
  </si>
  <si>
    <t>Berufsfachschule für Pflege der Hans-Weinberger-Akademie der AWO e.V. Eichstätt</t>
  </si>
  <si>
    <t>1925</t>
  </si>
  <si>
    <t>Berufsfachschule für Pflege der Hilfe im Alter gemeinn. GmbH der Inneren Mission München</t>
  </si>
  <si>
    <t>1927</t>
  </si>
  <si>
    <t>1928</t>
  </si>
  <si>
    <t>1929</t>
  </si>
  <si>
    <t>1930</t>
  </si>
  <si>
    <t>1931</t>
  </si>
  <si>
    <t>Fremdspracheninst. d. Landeshauptstadt München, Fachakademie f. Übersetzen u. Dolmetschen</t>
  </si>
  <si>
    <t>1932</t>
  </si>
  <si>
    <t>1933</t>
  </si>
  <si>
    <t>1936</t>
  </si>
  <si>
    <t>1937</t>
  </si>
  <si>
    <t>1940</t>
  </si>
  <si>
    <t>1941</t>
  </si>
  <si>
    <t>1942</t>
  </si>
  <si>
    <t>1943</t>
  </si>
  <si>
    <t>Berufsfachschule für Pflege Erding der Schwesternschaft München vom BRK e.V.</t>
  </si>
  <si>
    <t>1945</t>
  </si>
  <si>
    <t>Berufsfachschule für Pflege Kliniken des Bezirks Oberbayern, Taufkirchen (Vils)</t>
  </si>
  <si>
    <t>1946</t>
  </si>
  <si>
    <t>1949</t>
  </si>
  <si>
    <t>Berufsfachschule für Pflege am Klinikum Landkreis Erding in Erding</t>
  </si>
  <si>
    <t>1950</t>
  </si>
  <si>
    <t>Berufsfachschule für Pflege des Klinikum Landsberg am Lech</t>
  </si>
  <si>
    <t>1951</t>
  </si>
  <si>
    <t>Berufsfachschule für Pflege Kreisklinik Ebersberg gGmbH in Ebersberg</t>
  </si>
  <si>
    <t>1952</t>
  </si>
  <si>
    <t>Fachschule f. Grundschulkindbetreuung München d.Gemeinn.Gesellschaft f.soz.Dienste-DAA-mbH</t>
  </si>
  <si>
    <t>1953</t>
  </si>
  <si>
    <t>1955</t>
  </si>
  <si>
    <t>1956</t>
  </si>
  <si>
    <t>Berufsfachschule für Pflege im Bildungsz. Ges.u.Pfl. InnKlinikum Altötting u. Mühldorf</t>
  </si>
  <si>
    <t>1957</t>
  </si>
  <si>
    <t>1958</t>
  </si>
  <si>
    <t>1959</t>
  </si>
  <si>
    <t>1960</t>
  </si>
  <si>
    <t>1961</t>
  </si>
  <si>
    <t>1962</t>
  </si>
  <si>
    <t>Berufsfachschule für Pflege d. Gemeinnützigen Gesellschaft f. soziale Dienste-DAA-mbH, München</t>
  </si>
  <si>
    <t>1963</t>
  </si>
  <si>
    <t>1965</t>
  </si>
  <si>
    <t>Berufsfachschule für Pflege II der Berufsfachschulen Heimerer GmbH, München</t>
  </si>
  <si>
    <t>1967</t>
  </si>
  <si>
    <t>Berufsfachschule für Pflege der Berufsfachschulen Heimerer GmbH, Schongau</t>
  </si>
  <si>
    <t>1969</t>
  </si>
  <si>
    <t>1971</t>
  </si>
  <si>
    <t>Berufsfachschule für Pflege der München Klinik gGmbH, München</t>
  </si>
  <si>
    <t>1972</t>
  </si>
  <si>
    <t>1973</t>
  </si>
  <si>
    <t>1974</t>
  </si>
  <si>
    <t>1975</t>
  </si>
  <si>
    <t>1976</t>
  </si>
  <si>
    <t>1977</t>
  </si>
  <si>
    <t>1978</t>
  </si>
  <si>
    <t>1979</t>
  </si>
  <si>
    <t>1980</t>
  </si>
  <si>
    <t>1981</t>
  </si>
  <si>
    <t>1982</t>
  </si>
  <si>
    <t>1983</t>
  </si>
  <si>
    <t>1985</t>
  </si>
  <si>
    <t>1986</t>
  </si>
  <si>
    <t>1987</t>
  </si>
  <si>
    <t>1988</t>
  </si>
  <si>
    <t>1989</t>
  </si>
  <si>
    <t>1990</t>
  </si>
  <si>
    <t>1991</t>
  </si>
  <si>
    <t>1992</t>
  </si>
  <si>
    <t>1993</t>
  </si>
  <si>
    <t>1994</t>
  </si>
  <si>
    <t>1995</t>
  </si>
  <si>
    <t>1996</t>
  </si>
  <si>
    <t>1999</t>
  </si>
  <si>
    <t>2000</t>
  </si>
  <si>
    <t>2001</t>
  </si>
  <si>
    <t>Private Berufsfachschule für Pflege Dachau der HELIOS Gesellschaft für berufliche Bildung mbH</t>
  </si>
  <si>
    <t>2002</t>
  </si>
  <si>
    <t>kbo-Berufsfachschule für Pflege Kliniken des Bezirks Oberbayern, Wasserburg</t>
  </si>
  <si>
    <t>2003</t>
  </si>
  <si>
    <t>2004</t>
  </si>
  <si>
    <t>Berufsfachschule für Pflege der Kliniken der Stadt und des Landkreises Rosenheim</t>
  </si>
  <si>
    <t>2005</t>
  </si>
  <si>
    <t>Berufsfachschule für Pflege des Krankenhausverbandes Ingolstadt am Klinikum</t>
  </si>
  <si>
    <t>2008</t>
  </si>
  <si>
    <t>2009</t>
  </si>
  <si>
    <t>Berufsfachschule für Pharmazeutisch-technische Assist. d. BBS Akademie Süd gGmbH München</t>
  </si>
  <si>
    <t>1p236</t>
  </si>
  <si>
    <t>2010</t>
  </si>
  <si>
    <t>2011</t>
  </si>
  <si>
    <t>2012</t>
  </si>
  <si>
    <t>Berufsfachschule für Pflege der Gemeinn.Gesell. für soziale Dienste DAA-mbH Ingolstadt</t>
  </si>
  <si>
    <t>2013</t>
  </si>
  <si>
    <t>Antoniushaus-Schule Marktl Förderzentrum, Förderschwerpunkt emo.u.soz. Entwicklung</t>
  </si>
  <si>
    <t>2015</t>
  </si>
  <si>
    <t>2016</t>
  </si>
  <si>
    <t>2017</t>
  </si>
  <si>
    <t>2018</t>
  </si>
  <si>
    <t>2019</t>
  </si>
  <si>
    <t>2020</t>
  </si>
  <si>
    <t>2021</t>
  </si>
  <si>
    <t>2022</t>
  </si>
  <si>
    <t>2023</t>
  </si>
  <si>
    <t>Städt. Berufsschule für Lagerlogistik Groß- und Außenhandel München</t>
  </si>
  <si>
    <t>2025</t>
  </si>
  <si>
    <t>2026</t>
  </si>
  <si>
    <t>2027</t>
  </si>
  <si>
    <t>2028</t>
  </si>
  <si>
    <t>2029</t>
  </si>
  <si>
    <t>2030</t>
  </si>
  <si>
    <t>2031</t>
  </si>
  <si>
    <t>2032</t>
  </si>
  <si>
    <t>2033</t>
  </si>
  <si>
    <t>2035</t>
  </si>
  <si>
    <t>2036</t>
  </si>
  <si>
    <t>2037</t>
  </si>
  <si>
    <t>2039</t>
  </si>
  <si>
    <t>2041</t>
  </si>
  <si>
    <t>2042</t>
  </si>
  <si>
    <t>2043</t>
  </si>
  <si>
    <t>2045</t>
  </si>
  <si>
    <t>2046</t>
  </si>
  <si>
    <t>2048</t>
  </si>
  <si>
    <t>2051</t>
  </si>
  <si>
    <t>2052</t>
  </si>
  <si>
    <t>2053</t>
  </si>
  <si>
    <t>2054</t>
  </si>
  <si>
    <t>2055</t>
  </si>
  <si>
    <t>2056</t>
  </si>
  <si>
    <t>2057</t>
  </si>
  <si>
    <t>2058</t>
  </si>
  <si>
    <t>2059</t>
  </si>
  <si>
    <t>2060</t>
  </si>
  <si>
    <t>2061</t>
  </si>
  <si>
    <t>2062</t>
  </si>
  <si>
    <t>2063</t>
  </si>
  <si>
    <t>2064</t>
  </si>
  <si>
    <t>2065</t>
  </si>
  <si>
    <t>2066</t>
  </si>
  <si>
    <t>2068</t>
  </si>
  <si>
    <t>2069</t>
  </si>
  <si>
    <t>2070</t>
  </si>
  <si>
    <t>2071</t>
  </si>
  <si>
    <t>2072</t>
  </si>
  <si>
    <t>2073</t>
  </si>
  <si>
    <t>2074</t>
  </si>
  <si>
    <t>2075</t>
  </si>
  <si>
    <t>2076</t>
  </si>
  <si>
    <t>2077</t>
  </si>
  <si>
    <t>2078</t>
  </si>
  <si>
    <t>2079</t>
  </si>
  <si>
    <t>2080</t>
  </si>
  <si>
    <t>2081</t>
  </si>
  <si>
    <t>2082</t>
  </si>
  <si>
    <t>2083</t>
  </si>
  <si>
    <t>2084</t>
  </si>
  <si>
    <t>2086</t>
  </si>
  <si>
    <t>2087</t>
  </si>
  <si>
    <t>2088</t>
  </si>
  <si>
    <t>2089</t>
  </si>
  <si>
    <t>2090</t>
  </si>
  <si>
    <t>2091</t>
  </si>
  <si>
    <t>Japanische Internationale Schule München, Private Volksschule (Grund- und Hauptschule)</t>
  </si>
  <si>
    <t>2093</t>
  </si>
  <si>
    <t>2094</t>
  </si>
  <si>
    <t>2095</t>
  </si>
  <si>
    <t>2097</t>
  </si>
  <si>
    <t>2098</t>
  </si>
  <si>
    <t>2099</t>
  </si>
  <si>
    <t>2100</t>
  </si>
  <si>
    <t>2101</t>
  </si>
  <si>
    <t>2102</t>
  </si>
  <si>
    <t>2103</t>
  </si>
  <si>
    <t>2104</t>
  </si>
  <si>
    <t>2105</t>
  </si>
  <si>
    <t>2106</t>
  </si>
  <si>
    <t>2107</t>
  </si>
  <si>
    <t>2108</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</si>
  <si>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</si>
  <si>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</si>
  <si>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</si>
  <si>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</si>
  <si>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</si>
  <si>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</si>
  <si>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</si>
  <si>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</si>
  <si>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</si>
  <si>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</si>
  <si>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</si>
  <si>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</si>
  <si>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</si>
  <si>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</si>
  <si>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</si>
  <si>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</si>
  <si>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</si>
  <si>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</si>
  <si>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</si>
  <si>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</si>
  <si>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</si>
  <si>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</si>
  <si>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</si>
  <si>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</si>
  <si>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</si>
  <si>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</si>
  <si>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</si>
  <si>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</si>
  <si>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</si>
  <si>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</si>
  <si>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</si>
  <si>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</si>
  <si>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</si>
  <si>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</si>
  <si>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</si>
  <si>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</si>
  <si>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</si>
  <si>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</si>
  <si>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</si>
  <si>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</si>
  <si>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</si>
  <si>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</si>
  <si>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</si>
  <si>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</si>
  <si>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</si>
  <si>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</si>
  <si>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</si>
  <si>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</si>
  <si>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</si>
  <si>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</si>
  <si>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</si>
  <si>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</si>
  <si>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</si>
  <si>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</si>
  <si>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</si>
  <si>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</si>
  <si>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</si>
  <si>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</si>
  <si>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</si>
  <si>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</si>
  <si>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</si>
  <si>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</si>
  <si>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</si>
  <si>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</si>
  <si>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</si>
  <si>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</si>
  <si>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</si>
  <si>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</si>
  <si>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</si>
  <si>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</si>
  <si>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</si>
  <si>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</si>
  <si>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</si>
  <si>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</si>
  <si>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</si>
  <si>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</si>
  <si>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</si>
  <si>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</si>
  <si>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</si>
  <si>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</si>
  <si>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</si>
  <si>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</si>
  <si>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</si>
  <si>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</si>
  <si>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</si>
  <si>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</si>
  <si>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</si>
  <si>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</si>
  <si>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</si>
  <si>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</si>
  <si>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</si>
  <si>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</si>
  <si>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</si>
  <si>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</si>
  <si>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</si>
  <si>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</si>
  <si>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</si>
  <si>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</si>
  <si>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</si>
  <si>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</si>
  <si>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</si>
  <si>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</si>
  <si>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</si>
  <si>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</si>
  <si>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</si>
  <si>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</si>
  <si>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</si>
  <si>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</si>
  <si>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</si>
  <si>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</si>
  <si>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</si>
  <si>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</si>
  <si>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</si>
  <si>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</si>
  <si>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</si>
  <si>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</si>
  <si>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</si>
  <si>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</si>
  <si>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</si>
  <si>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</si>
  <si>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</si>
  <si>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</si>
  <si>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</si>
  <si>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</si>
  <si>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</si>
  <si>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</si>
  <si>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</si>
  <si>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</si>
  <si>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</si>
  <si>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</si>
  <si>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2242</t>
  </si>
  <si>
    <t>2243</t>
  </si>
  <si>
    <t>2244</t>
  </si>
  <si>
    <t>2245</t>
  </si>
  <si>
    <t>2246</t>
  </si>
  <si>
    <t>2247</t>
  </si>
  <si>
    <t>2248</t>
  </si>
  <si>
    <t>2250</t>
  </si>
  <si>
    <t>2251</t>
  </si>
  <si>
    <t>2252</t>
  </si>
  <si>
    <t>2253</t>
  </si>
  <si>
    <t>2254</t>
  </si>
  <si>
    <t>2255</t>
  </si>
  <si>
    <t>2257</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</si>
  <si>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</si>
  <si>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</si>
  <si>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</si>
  <si>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</si>
  <si>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</si>
  <si>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</si>
  <si>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</si>
  <si>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</si>
  <si>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</si>
  <si>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</si>
  <si>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</si>
  <si>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</si>
  <si>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</si>
  <si>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</si>
  <si>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</si>
  <si>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</si>
  <si>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</si>
  <si>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</si>
  <si>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</si>
  <si>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</si>
  <si>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</si>
  <si>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</si>
  <si>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</si>
  <si>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</si>
  <si>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</si>
  <si>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</si>
  <si>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</si>
  <si>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</si>
  <si>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</si>
  <si>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</si>
  <si>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</si>
  <si>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</si>
  <si>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</si>
  <si>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</si>
  <si>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</si>
  <si>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</si>
  <si>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</si>
  <si>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</si>
  <si>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</si>
  <si>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</si>
  <si>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</si>
  <si>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</si>
  <si>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</si>
  <si>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</si>
  <si>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</si>
  <si>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</si>
  <si>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</si>
  <si>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</si>
  <si>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</si>
  <si>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</si>
  <si>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</si>
  <si>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</si>
  <si>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2312</t>
  </si>
  <si>
    <t>2314</t>
  </si>
  <si>
    <t>2315</t>
  </si>
  <si>
    <t>2316</t>
  </si>
  <si>
    <t>2317</t>
  </si>
  <si>
    <t>2318</t>
  </si>
  <si>
    <t>2319</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</si>
  <si>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</si>
  <si>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</si>
  <si>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</si>
  <si>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</si>
  <si>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</si>
  <si>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</si>
  <si>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</si>
  <si>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</si>
  <si>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</si>
  <si>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</si>
  <si>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</si>
  <si>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</si>
  <si>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</si>
  <si>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</si>
  <si>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</si>
  <si>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</si>
  <si>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</si>
  <si>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</si>
  <si>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</si>
  <si>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</si>
  <si>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</si>
  <si>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</si>
  <si>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</si>
  <si>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</si>
  <si>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2345</t>
  </si>
  <si>
    <t>2346</t>
  </si>
  <si>
    <t>2347</t>
  </si>
  <si>
    <t>2348</t>
  </si>
  <si>
    <t>2349</t>
  </si>
  <si>
    <t>2350</t>
  </si>
  <si>
    <t>2351</t>
  </si>
  <si>
    <t>2352</t>
  </si>
  <si>
    <t>2353</t>
  </si>
  <si>
    <t>2354</t>
  </si>
  <si>
    <t>2355</t>
  </si>
  <si>
    <t>2356</t>
  </si>
  <si>
    <t>2357</t>
  </si>
  <si>
    <t>2359</t>
  </si>
  <si>
    <t>2360</t>
  </si>
  <si>
    <t>2362</t>
  </si>
  <si>
    <t>2363</t>
  </si>
  <si>
    <t>2365</t>
  </si>
  <si>
    <t>2366</t>
  </si>
  <si>
    <t>Grundschule Heilingbrunner/Karlstein in Bad Reichenhall</t>
  </si>
  <si>
    <t>2367</t>
  </si>
  <si>
    <t>2368</t>
  </si>
  <si>
    <t>2369</t>
  </si>
  <si>
    <t>2370</t>
  </si>
  <si>
    <t>2372</t>
  </si>
  <si>
    <t>2373</t>
  </si>
  <si>
    <t>2374</t>
  </si>
  <si>
    <t>2375</t>
  </si>
  <si>
    <t>2377</t>
  </si>
  <si>
    <t>2378</t>
  </si>
  <si>
    <t>2379</t>
  </si>
  <si>
    <t>2380</t>
  </si>
  <si>
    <t>2381</t>
  </si>
  <si>
    <t>2382</t>
  </si>
  <si>
    <t>2383</t>
  </si>
  <si>
    <t>2384</t>
  </si>
  <si>
    <t>2385</t>
  </si>
  <si>
    <t>2387</t>
  </si>
  <si>
    <t>2388</t>
  </si>
  <si>
    <t>2389</t>
  </si>
  <si>
    <t>2390</t>
  </si>
  <si>
    <t>2392</t>
  </si>
  <si>
    <t>2393</t>
  </si>
  <si>
    <t>2394</t>
  </si>
  <si>
    <t>2395</t>
  </si>
  <si>
    <t>2397</t>
  </si>
  <si>
    <t>2398</t>
  </si>
  <si>
    <t>2399</t>
  </si>
  <si>
    <t>2400</t>
  </si>
  <si>
    <t>2401</t>
  </si>
  <si>
    <t>2403</t>
  </si>
  <si>
    <t>2404</t>
  </si>
  <si>
    <t>2405</t>
  </si>
  <si>
    <t>2406</t>
  </si>
  <si>
    <t>2407</t>
  </si>
  <si>
    <t>2408</t>
  </si>
  <si>
    <t>2409</t>
  </si>
  <si>
    <t>2410</t>
  </si>
  <si>
    <t>2411</t>
  </si>
  <si>
    <t>2412</t>
  </si>
  <si>
    <t>2413</t>
  </si>
  <si>
    <t>2414</t>
  </si>
  <si>
    <t>2415</t>
  </si>
  <si>
    <t>2416</t>
  </si>
  <si>
    <t>2417</t>
  </si>
  <si>
    <t>2418</t>
  </si>
  <si>
    <t>2419</t>
  </si>
  <si>
    <t>2420</t>
  </si>
  <si>
    <t>2421</t>
  </si>
  <si>
    <t>2422</t>
  </si>
  <si>
    <t>2423</t>
  </si>
  <si>
    <t>2424</t>
  </si>
  <si>
    <t>2425</t>
  </si>
  <si>
    <t>2426</t>
  </si>
  <si>
    <t>2428</t>
  </si>
  <si>
    <t>2429</t>
  </si>
  <si>
    <t>2430</t>
  </si>
  <si>
    <t>2431</t>
  </si>
  <si>
    <t>2432</t>
  </si>
  <si>
    <t>2433</t>
  </si>
  <si>
    <t>2434</t>
  </si>
  <si>
    <t>2435</t>
  </si>
  <si>
    <t>2436</t>
  </si>
  <si>
    <t>2437</t>
  </si>
  <si>
    <t>2438</t>
  </si>
  <si>
    <t>2439</t>
  </si>
  <si>
    <t>2440</t>
  </si>
  <si>
    <t>2441</t>
  </si>
  <si>
    <t>2442</t>
  </si>
  <si>
    <t>2443</t>
  </si>
  <si>
    <t>2444</t>
  </si>
  <si>
    <t>2446</t>
  </si>
  <si>
    <t>2447</t>
  </si>
  <si>
    <t>2448</t>
  </si>
  <si>
    <t>2449</t>
  </si>
  <si>
    <t>2450</t>
  </si>
  <si>
    <t>2451</t>
  </si>
  <si>
    <t>2452</t>
  </si>
  <si>
    <t>2453</t>
  </si>
  <si>
    <t>2454</t>
  </si>
  <si>
    <t>2455</t>
  </si>
  <si>
    <t>2456</t>
  </si>
  <si>
    <t>2457</t>
  </si>
  <si>
    <t>2458</t>
  </si>
  <si>
    <t>2459</t>
  </si>
  <si>
    <t>2460</t>
  </si>
  <si>
    <t>2461</t>
  </si>
  <si>
    <t>2462</t>
  </si>
  <si>
    <t>2463</t>
  </si>
  <si>
    <t>2464</t>
  </si>
  <si>
    <t>2465</t>
  </si>
  <si>
    <t>2466</t>
  </si>
  <si>
    <t>2467</t>
  </si>
  <si>
    <t>2468</t>
  </si>
  <si>
    <t>2469</t>
  </si>
  <si>
    <t>2470</t>
  </si>
  <si>
    <t>2471</t>
  </si>
  <si>
    <t>2472</t>
  </si>
  <si>
    <t>2473</t>
  </si>
  <si>
    <t>2474</t>
  </si>
  <si>
    <t>2475</t>
  </si>
  <si>
    <t>2476</t>
  </si>
  <si>
    <t>2477</t>
  </si>
  <si>
    <t>2478</t>
  </si>
  <si>
    <t>2479</t>
  </si>
  <si>
    <t>2480</t>
  </si>
  <si>
    <t>2481</t>
  </si>
  <si>
    <t>2482</t>
  </si>
  <si>
    <t>2483</t>
  </si>
  <si>
    <t>2484</t>
  </si>
  <si>
    <t>2485</t>
  </si>
  <si>
    <t>2487</t>
  </si>
  <si>
    <t>2488</t>
  </si>
  <si>
    <t>2489</t>
  </si>
  <si>
    <t>2490</t>
  </si>
  <si>
    <t>2493</t>
  </si>
  <si>
    <t>2494</t>
  </si>
  <si>
    <t>2495</t>
  </si>
  <si>
    <t>2496</t>
  </si>
  <si>
    <t>2497</t>
  </si>
  <si>
    <t>2498</t>
  </si>
  <si>
    <t>2499</t>
  </si>
  <si>
    <t>2500</t>
  </si>
  <si>
    <t>2501</t>
  </si>
  <si>
    <t>2502</t>
  </si>
  <si>
    <t>2503</t>
  </si>
  <si>
    <t>2504</t>
  </si>
  <si>
    <t>2505</t>
  </si>
  <si>
    <t>2506</t>
  </si>
  <si>
    <t>2507</t>
  </si>
  <si>
    <t>2508</t>
  </si>
  <si>
    <t>2509</t>
  </si>
  <si>
    <t>2510</t>
  </si>
  <si>
    <t>2511</t>
  </si>
  <si>
    <t>2512</t>
  </si>
  <si>
    <t>2513</t>
  </si>
  <si>
    <t>2514</t>
  </si>
  <si>
    <t>2515</t>
  </si>
  <si>
    <t>2516</t>
  </si>
  <si>
    <t>2517</t>
  </si>
  <si>
    <t>2518</t>
  </si>
  <si>
    <t>2520</t>
  </si>
  <si>
    <t>2521</t>
  </si>
  <si>
    <t>2522</t>
  </si>
  <si>
    <t>2523</t>
  </si>
  <si>
    <t>2524</t>
  </si>
  <si>
    <t>2525</t>
  </si>
  <si>
    <t>2526</t>
  </si>
  <si>
    <t>2527</t>
  </si>
  <si>
    <t>2528</t>
  </si>
  <si>
    <t>2529</t>
  </si>
  <si>
    <t>2530</t>
  </si>
  <si>
    <t>2531</t>
  </si>
  <si>
    <t>2532</t>
  </si>
  <si>
    <t>2533</t>
  </si>
  <si>
    <t>2534</t>
  </si>
  <si>
    <t>2535</t>
  </si>
  <si>
    <t>2536</t>
  </si>
  <si>
    <t>2537</t>
  </si>
  <si>
    <t>2538</t>
  </si>
  <si>
    <t>2539</t>
  </si>
  <si>
    <t>2540</t>
  </si>
  <si>
    <t>2542</t>
  </si>
  <si>
    <t>2543</t>
  </si>
  <si>
    <t>2545</t>
  </si>
  <si>
    <t>2546</t>
  </si>
  <si>
    <t>2548</t>
  </si>
  <si>
    <t>2549</t>
  </si>
  <si>
    <t>2550</t>
  </si>
  <si>
    <t>2551</t>
  </si>
  <si>
    <t>2553</t>
  </si>
  <si>
    <t>2554</t>
  </si>
  <si>
    <t>2555</t>
  </si>
  <si>
    <t>2556</t>
  </si>
  <si>
    <t>2557</t>
  </si>
  <si>
    <t>2558</t>
  </si>
  <si>
    <t>2559</t>
  </si>
  <si>
    <t>2560</t>
  </si>
  <si>
    <t>2561</t>
  </si>
  <si>
    <t>2562</t>
  </si>
  <si>
    <t>2563</t>
  </si>
  <si>
    <t>2564</t>
  </si>
  <si>
    <t>2565</t>
  </si>
  <si>
    <t>2566</t>
  </si>
  <si>
    <t>2567</t>
  </si>
  <si>
    <t>2568</t>
  </si>
  <si>
    <t>2569</t>
  </si>
  <si>
    <t>2570</t>
  </si>
  <si>
    <t>2571</t>
  </si>
  <si>
    <t>2572</t>
  </si>
  <si>
    <t>2573</t>
  </si>
  <si>
    <t>2574</t>
  </si>
  <si>
    <t>2575</t>
  </si>
  <si>
    <t>2576</t>
  </si>
  <si>
    <t>2577</t>
  </si>
  <si>
    <t>2578</t>
  </si>
  <si>
    <t>2579</t>
  </si>
  <si>
    <t>2580</t>
  </si>
  <si>
    <t>2581</t>
  </si>
  <si>
    <t>2582</t>
  </si>
  <si>
    <t>2583</t>
  </si>
  <si>
    <t>2584</t>
  </si>
  <si>
    <t>2585</t>
  </si>
  <si>
    <t>2586</t>
  </si>
  <si>
    <t>2587</t>
  </si>
  <si>
    <t>2588</t>
  </si>
  <si>
    <t>2590</t>
  </si>
  <si>
    <t>2591</t>
  </si>
  <si>
    <t>2592</t>
  </si>
  <si>
    <t>2593</t>
  </si>
  <si>
    <t>2594</t>
  </si>
  <si>
    <t>2595</t>
  </si>
  <si>
    <t>2596</t>
  </si>
  <si>
    <t>2597</t>
  </si>
  <si>
    <t>2598</t>
  </si>
  <si>
    <t>2599</t>
  </si>
  <si>
    <t>2600</t>
  </si>
  <si>
    <t>2601</t>
  </si>
  <si>
    <t>2603</t>
  </si>
  <si>
    <t>2604</t>
  </si>
  <si>
    <t>2605</t>
  </si>
  <si>
    <t>2606</t>
  </si>
  <si>
    <t>2607</t>
  </si>
  <si>
    <t>2608</t>
  </si>
  <si>
    <t>2609</t>
  </si>
  <si>
    <t>2610</t>
  </si>
  <si>
    <t>2612</t>
  </si>
  <si>
    <t>2613</t>
  </si>
  <si>
    <t>2614</t>
  </si>
  <si>
    <t>2615</t>
  </si>
  <si>
    <t>2616</t>
  </si>
  <si>
    <t>2617</t>
  </si>
  <si>
    <t>2618</t>
  </si>
  <si>
    <t>2619</t>
  </si>
  <si>
    <t>2620</t>
  </si>
  <si>
    <t>2621</t>
  </si>
  <si>
    <t>2622</t>
  </si>
  <si>
    <t>2623</t>
  </si>
  <si>
    <t>2624</t>
  </si>
  <si>
    <t>2625</t>
  </si>
  <si>
    <t>2626</t>
  </si>
  <si>
    <t>2627</t>
  </si>
  <si>
    <t>2629</t>
  </si>
  <si>
    <t>2630</t>
  </si>
  <si>
    <t>2631</t>
  </si>
  <si>
    <t>2632</t>
  </si>
  <si>
    <t>2633</t>
  </si>
  <si>
    <t>2634</t>
  </si>
  <si>
    <t>2635</t>
  </si>
  <si>
    <t>2636</t>
  </si>
  <si>
    <t>2637</t>
  </si>
  <si>
    <t>2638</t>
  </si>
  <si>
    <t>2639</t>
  </si>
  <si>
    <t>2640</t>
  </si>
  <si>
    <t>2641</t>
  </si>
  <si>
    <t>2642</t>
  </si>
  <si>
    <t>2643</t>
  </si>
  <si>
    <t>2644</t>
  </si>
  <si>
    <t>2645</t>
  </si>
  <si>
    <t>2646</t>
  </si>
  <si>
    <t>2647</t>
  </si>
  <si>
    <t>2648</t>
  </si>
  <si>
    <t>2649</t>
  </si>
  <si>
    <t>2650</t>
  </si>
  <si>
    <t>2651</t>
  </si>
  <si>
    <t>2652</t>
  </si>
  <si>
    <t>2653</t>
  </si>
  <si>
    <t>2654</t>
  </si>
  <si>
    <t>2655</t>
  </si>
  <si>
    <t>2656</t>
  </si>
  <si>
    <t>2657</t>
  </si>
  <si>
    <t>2658</t>
  </si>
  <si>
    <t>2659</t>
  </si>
  <si>
    <t>2661</t>
  </si>
  <si>
    <t>2662</t>
  </si>
  <si>
    <t>2663</t>
  </si>
  <si>
    <t>2665</t>
  </si>
  <si>
    <t>2666</t>
  </si>
  <si>
    <t>2667</t>
  </si>
  <si>
    <t>2668</t>
  </si>
  <si>
    <t>2669</t>
  </si>
  <si>
    <t>2670</t>
  </si>
  <si>
    <t>2671</t>
  </si>
  <si>
    <t>2672</t>
  </si>
  <si>
    <t>2673</t>
  </si>
  <si>
    <t>2674</t>
  </si>
  <si>
    <t>2675</t>
  </si>
  <si>
    <t>2676</t>
  </si>
  <si>
    <t>2677</t>
  </si>
  <si>
    <t>2678</t>
  </si>
  <si>
    <t>2679</t>
  </si>
  <si>
    <t>2680</t>
  </si>
  <si>
    <t>2681</t>
  </si>
  <si>
    <t>2682</t>
  </si>
  <si>
    <t>2683</t>
  </si>
  <si>
    <t>2684</t>
  </si>
  <si>
    <t>2686</t>
  </si>
  <si>
    <t>2687</t>
  </si>
  <si>
    <t>2689</t>
  </si>
  <si>
    <t>2690</t>
  </si>
  <si>
    <t>2691</t>
  </si>
  <si>
    <t>2692</t>
  </si>
  <si>
    <t>2693</t>
  </si>
  <si>
    <t>2695</t>
  </si>
  <si>
    <t>2696</t>
  </si>
  <si>
    <t>2697</t>
  </si>
  <si>
    <t>2698</t>
  </si>
  <si>
    <t>2699</t>
  </si>
  <si>
    <t>2700</t>
  </si>
  <si>
    <t>2701</t>
  </si>
  <si>
    <t>2702</t>
  </si>
  <si>
    <t>2703</t>
  </si>
  <si>
    <t>2704</t>
  </si>
  <si>
    <t>2705</t>
  </si>
  <si>
    <t>2706</t>
  </si>
  <si>
    <t>2707</t>
  </si>
  <si>
    <t>2708</t>
  </si>
  <si>
    <t>2709</t>
  </si>
  <si>
    <t>2710</t>
  </si>
  <si>
    <t>2711</t>
  </si>
  <si>
    <t>2712</t>
  </si>
  <si>
    <t>2713</t>
  </si>
  <si>
    <t>2714</t>
  </si>
  <si>
    <t>2715</t>
  </si>
  <si>
    <t>2716</t>
  </si>
  <si>
    <t>2718</t>
  </si>
  <si>
    <t>2719</t>
  </si>
  <si>
    <t>2720</t>
  </si>
  <si>
    <t>2721</t>
  </si>
  <si>
    <t>2722</t>
  </si>
  <si>
    <t>2723</t>
  </si>
  <si>
    <t>2724</t>
  </si>
  <si>
    <t>2725</t>
  </si>
  <si>
    <t>2726</t>
  </si>
  <si>
    <t>2727</t>
  </si>
  <si>
    <t>2728</t>
  </si>
  <si>
    <t>2729</t>
  </si>
  <si>
    <t>2730</t>
  </si>
  <si>
    <t>2731</t>
  </si>
  <si>
    <t>2732</t>
  </si>
  <si>
    <t>2733</t>
  </si>
  <si>
    <t>2734</t>
  </si>
  <si>
    <t>2735</t>
  </si>
  <si>
    <t>2736</t>
  </si>
  <si>
    <t>2737</t>
  </si>
  <si>
    <t>2738</t>
  </si>
  <si>
    <t>2739</t>
  </si>
  <si>
    <t>2740</t>
  </si>
  <si>
    <t>2741</t>
  </si>
  <si>
    <t>2742</t>
  </si>
  <si>
    <t>2743</t>
  </si>
  <si>
    <t>2744</t>
  </si>
  <si>
    <t>2745</t>
  </si>
  <si>
    <t>2746</t>
  </si>
  <si>
    <t>2747</t>
  </si>
  <si>
    <t>2748</t>
  </si>
  <si>
    <t>2749</t>
  </si>
  <si>
    <t>2750</t>
  </si>
  <si>
    <t>2751</t>
  </si>
  <si>
    <t>2752</t>
  </si>
  <si>
    <t>2753</t>
  </si>
  <si>
    <t>2754</t>
  </si>
  <si>
    <t>2755</t>
  </si>
  <si>
    <t>2756</t>
  </si>
  <si>
    <t>2757</t>
  </si>
  <si>
    <t>2758</t>
  </si>
  <si>
    <t>2759</t>
  </si>
  <si>
    <t>2760</t>
  </si>
  <si>
    <t>2761</t>
  </si>
  <si>
    <t>2762</t>
  </si>
  <si>
    <t>2763</t>
  </si>
  <si>
    <t>2764</t>
  </si>
  <si>
    <t>2765</t>
  </si>
  <si>
    <t>2766</t>
  </si>
  <si>
    <t>2767</t>
  </si>
  <si>
    <t>2768</t>
  </si>
  <si>
    <t>2769</t>
  </si>
  <si>
    <t>2770</t>
  </si>
  <si>
    <t>2771</t>
  </si>
  <si>
    <t>2772</t>
  </si>
  <si>
    <t>2773</t>
  </si>
  <si>
    <t>2774</t>
  </si>
  <si>
    <t>2775</t>
  </si>
  <si>
    <t>2776</t>
  </si>
  <si>
    <t>2777</t>
  </si>
  <si>
    <t>2778</t>
  </si>
  <si>
    <t>2779</t>
  </si>
  <si>
    <t>2780</t>
  </si>
  <si>
    <t>2781</t>
  </si>
  <si>
    <t>2782</t>
  </si>
  <si>
    <t>2783</t>
  </si>
  <si>
    <t>2784</t>
  </si>
  <si>
    <t>2785</t>
  </si>
  <si>
    <t>2786</t>
  </si>
  <si>
    <t>2788</t>
  </si>
  <si>
    <t>2789</t>
  </si>
  <si>
    <t>2790</t>
  </si>
  <si>
    <t>2791</t>
  </si>
  <si>
    <t>2792</t>
  </si>
  <si>
    <t>2793</t>
  </si>
  <si>
    <t>2794</t>
  </si>
  <si>
    <t>2795</t>
  </si>
  <si>
    <t>2796</t>
  </si>
  <si>
    <t>2797</t>
  </si>
  <si>
    <t>2798</t>
  </si>
  <si>
    <t>2799</t>
  </si>
  <si>
    <t>2801</t>
  </si>
  <si>
    <t>2802</t>
  </si>
  <si>
    <t>2803</t>
  </si>
  <si>
    <t>2804</t>
  </si>
  <si>
    <t>2805</t>
  </si>
  <si>
    <t>2806</t>
  </si>
  <si>
    <t>2807</t>
  </si>
  <si>
    <t>2808</t>
  </si>
  <si>
    <t>2809</t>
  </si>
  <si>
    <t>2810</t>
  </si>
  <si>
    <t>2811</t>
  </si>
  <si>
    <t>2812</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</si>
  <si>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</si>
  <si>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</si>
  <si>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</si>
  <si>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</si>
  <si>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</si>
  <si>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</si>
  <si>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</si>
  <si>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</si>
  <si>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</si>
  <si>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</si>
  <si>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</si>
  <si>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</si>
  <si>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</si>
  <si>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</si>
  <si>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</si>
  <si>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</si>
  <si>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</si>
  <si>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</si>
  <si>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</si>
  <si>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</si>
  <si>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</si>
  <si>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</si>
  <si>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</si>
  <si>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</si>
  <si>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</si>
  <si>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</si>
  <si>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</si>
  <si>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</si>
  <si>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</si>
  <si>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</si>
  <si>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</si>
  <si>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</si>
  <si>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</si>
  <si>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2847</t>
  </si>
  <si>
    <t>2848</t>
  </si>
  <si>
    <t>2849</t>
  </si>
  <si>
    <t>2850</t>
  </si>
  <si>
    <t>2852</t>
  </si>
  <si>
    <t>2853</t>
  </si>
  <si>
    <t>2854</t>
  </si>
  <si>
    <t>2855</t>
  </si>
  <si>
    <t>2856</t>
  </si>
  <si>
    <t>2857</t>
  </si>
  <si>
    <t>2858</t>
  </si>
  <si>
    <t>2859</t>
  </si>
  <si>
    <t>2860</t>
  </si>
  <si>
    <t>2861</t>
  </si>
  <si>
    <t>2862</t>
  </si>
  <si>
    <t>2863</t>
  </si>
  <si>
    <t>2864</t>
  </si>
  <si>
    <t>2865</t>
  </si>
  <si>
    <t>2866</t>
  </si>
  <si>
    <t>2867</t>
  </si>
  <si>
    <t>2868</t>
  </si>
  <si>
    <t>2869</t>
  </si>
  <si>
    <t>2870</t>
  </si>
  <si>
    <t>2871</t>
  </si>
  <si>
    <t>2872</t>
  </si>
  <si>
    <t>2873</t>
  </si>
  <si>
    <t>2874</t>
  </si>
  <si>
    <t>2875</t>
  </si>
  <si>
    <t>2876</t>
  </si>
  <si>
    <t>2877</t>
  </si>
  <si>
    <t>2878</t>
  </si>
  <si>
    <t>2879</t>
  </si>
  <si>
    <t>2880</t>
  </si>
  <si>
    <t>2881</t>
  </si>
  <si>
    <t>2882</t>
  </si>
  <si>
    <t>2883</t>
  </si>
  <si>
    <t>2884</t>
  </si>
  <si>
    <t>2885</t>
  </si>
  <si>
    <t>2886</t>
  </si>
  <si>
    <t>2888</t>
  </si>
  <si>
    <t>2889</t>
  </si>
  <si>
    <t>2890</t>
  </si>
  <si>
    <t>2891</t>
  </si>
  <si>
    <t>2892</t>
  </si>
  <si>
    <t>2893</t>
  </si>
  <si>
    <t>2894</t>
  </si>
  <si>
    <t>2895</t>
  </si>
  <si>
    <t>2896</t>
  </si>
  <si>
    <t>2897</t>
  </si>
  <si>
    <t>2898</t>
  </si>
  <si>
    <t>2899</t>
  </si>
  <si>
    <t>2900</t>
  </si>
  <si>
    <t>2901</t>
  </si>
  <si>
    <t>2902</t>
  </si>
  <si>
    <t>2903</t>
  </si>
  <si>
    <t>2904</t>
  </si>
  <si>
    <t>2905</t>
  </si>
  <si>
    <t>2906</t>
  </si>
  <si>
    <t>2907</t>
  </si>
  <si>
    <t>2908</t>
  </si>
  <si>
    <t>2909</t>
  </si>
  <si>
    <t>2910</t>
  </si>
  <si>
    <t>2911</t>
  </si>
  <si>
    <t>2912</t>
  </si>
  <si>
    <t>Munich International School e.V., priv. Volksschule (GS u. HS) Schloss Buchhof, Starnberg/</t>
  </si>
  <si>
    <t>2913</t>
  </si>
  <si>
    <t>2916</t>
  </si>
  <si>
    <t>2917</t>
  </si>
  <si>
    <t>2918</t>
  </si>
  <si>
    <t>2919</t>
  </si>
  <si>
    <t>2920</t>
  </si>
  <si>
    <t>2921</t>
  </si>
  <si>
    <t>2922</t>
  </si>
  <si>
    <t>2923</t>
  </si>
  <si>
    <t>2925</t>
  </si>
  <si>
    <t>2926</t>
  </si>
  <si>
    <t>2927</t>
  </si>
  <si>
    <t>2928</t>
  </si>
  <si>
    <t>Franz von Sales Schule, Schloß Niedernfels, Marquartstein, staatl. anerk. GS u. HS</t>
  </si>
  <si>
    <t>2929</t>
  </si>
  <si>
    <t>2930</t>
  </si>
  <si>
    <t>2931</t>
  </si>
  <si>
    <t>2932</t>
  </si>
  <si>
    <t>2933</t>
  </si>
  <si>
    <t>2934</t>
  </si>
  <si>
    <t>2935</t>
  </si>
  <si>
    <t>2936</t>
  </si>
  <si>
    <t>2937</t>
  </si>
  <si>
    <t>2938</t>
  </si>
  <si>
    <t>2939</t>
  </si>
  <si>
    <t>2940</t>
  </si>
  <si>
    <t>2941</t>
  </si>
  <si>
    <t>2942</t>
  </si>
  <si>
    <t>2943</t>
  </si>
  <si>
    <t>2944</t>
  </si>
  <si>
    <t>2945</t>
  </si>
  <si>
    <t>2946</t>
  </si>
  <si>
    <t>2948</t>
  </si>
  <si>
    <t>2949</t>
  </si>
  <si>
    <t>2950</t>
  </si>
  <si>
    <t>2951</t>
  </si>
  <si>
    <t>2952</t>
  </si>
  <si>
    <t>2953</t>
  </si>
  <si>
    <t>2955</t>
  </si>
  <si>
    <t>2956</t>
  </si>
  <si>
    <t>2957</t>
  </si>
  <si>
    <t>2958</t>
  </si>
  <si>
    <t>2959</t>
  </si>
  <si>
    <t>2960</t>
  </si>
  <si>
    <t>2961</t>
  </si>
  <si>
    <t>2962</t>
  </si>
  <si>
    <t>2963</t>
  </si>
  <si>
    <t>2964</t>
  </si>
  <si>
    <t>2965</t>
  </si>
  <si>
    <t>2966</t>
  </si>
  <si>
    <t>2967</t>
  </si>
  <si>
    <t>2968</t>
  </si>
  <si>
    <t>2969</t>
  </si>
  <si>
    <t>2970</t>
  </si>
  <si>
    <t>2971</t>
  </si>
  <si>
    <t>2972</t>
  </si>
  <si>
    <t>2973</t>
  </si>
  <si>
    <t>2974</t>
  </si>
  <si>
    <t>2975</t>
  </si>
  <si>
    <t>2976</t>
  </si>
  <si>
    <t>2977</t>
  </si>
  <si>
    <t>2978</t>
  </si>
  <si>
    <t>2979</t>
  </si>
  <si>
    <t>2980</t>
  </si>
  <si>
    <t>2981</t>
  </si>
  <si>
    <t>2982</t>
  </si>
  <si>
    <t>2983</t>
  </si>
  <si>
    <t>2984</t>
  </si>
  <si>
    <t>2985</t>
  </si>
  <si>
    <t>2986</t>
  </si>
  <si>
    <t>2987</t>
  </si>
  <si>
    <t>2988</t>
  </si>
  <si>
    <t>2989</t>
  </si>
  <si>
    <t>2990</t>
  </si>
  <si>
    <t>2991</t>
  </si>
  <si>
    <t>2992</t>
  </si>
  <si>
    <t>2993</t>
  </si>
  <si>
    <t>2994</t>
  </si>
  <si>
    <t>2995</t>
  </si>
  <si>
    <t>2996</t>
  </si>
  <si>
    <t>2997</t>
  </si>
  <si>
    <t>2998</t>
  </si>
  <si>
    <t>2999</t>
  </si>
  <si>
    <t>3000</t>
  </si>
  <si>
    <t>3001</t>
  </si>
  <si>
    <t>3002</t>
  </si>
  <si>
    <t>3003</t>
  </si>
  <si>
    <t>3004</t>
  </si>
  <si>
    <t>3006</t>
  </si>
  <si>
    <t>3007</t>
  </si>
  <si>
    <t>3008</t>
  </si>
  <si>
    <t>3009</t>
  </si>
  <si>
    <t>3010</t>
  </si>
  <si>
    <t>3011</t>
  </si>
  <si>
    <t>3013</t>
  </si>
  <si>
    <t>3014</t>
  </si>
  <si>
    <t>3016</t>
  </si>
  <si>
    <t>3017</t>
  </si>
  <si>
    <t>3018</t>
  </si>
  <si>
    <t>3019</t>
  </si>
  <si>
    <t>3020</t>
  </si>
  <si>
    <t>3021</t>
  </si>
  <si>
    <t>3022</t>
  </si>
  <si>
    <t>3023</t>
  </si>
  <si>
    <t>3024</t>
  </si>
  <si>
    <t>3025</t>
  </si>
  <si>
    <t>3026</t>
  </si>
  <si>
    <t>3027</t>
  </si>
  <si>
    <t>3028</t>
  </si>
  <si>
    <t>3029</t>
  </si>
  <si>
    <t>3031</t>
  </si>
  <si>
    <t>3032</t>
  </si>
  <si>
    <t>3033</t>
  </si>
  <si>
    <t>3034</t>
  </si>
  <si>
    <t>3035</t>
  </si>
  <si>
    <t>3036</t>
  </si>
  <si>
    <t>3037</t>
  </si>
  <si>
    <t>3038</t>
  </si>
  <si>
    <t>3039</t>
  </si>
  <si>
    <t>3040</t>
  </si>
  <si>
    <t>3041</t>
  </si>
  <si>
    <t>3042</t>
  </si>
  <si>
    <t>3043</t>
  </si>
  <si>
    <t>3044</t>
  </si>
  <si>
    <t>3045</t>
  </si>
  <si>
    <t>3046</t>
  </si>
  <si>
    <t>3050</t>
  </si>
  <si>
    <t>3052</t>
  </si>
  <si>
    <t>3053</t>
  </si>
  <si>
    <t>3054</t>
  </si>
  <si>
    <t>3055</t>
  </si>
  <si>
    <t>3056</t>
  </si>
  <si>
    <t>3057</t>
  </si>
  <si>
    <t>3059</t>
  </si>
  <si>
    <t>3061</t>
  </si>
  <si>
    <t>3062</t>
  </si>
  <si>
    <t>3063</t>
  </si>
  <si>
    <t>3064</t>
  </si>
  <si>
    <t>3065</t>
  </si>
  <si>
    <t>3066</t>
  </si>
  <si>
    <t>3067</t>
  </si>
  <si>
    <t>3068</t>
  </si>
  <si>
    <t>3069</t>
  </si>
  <si>
    <t>3070</t>
  </si>
  <si>
    <t>3071</t>
  </si>
  <si>
    <t>3072</t>
  </si>
  <si>
    <t>3073</t>
  </si>
  <si>
    <t>3074</t>
  </si>
  <si>
    <t>3075</t>
  </si>
  <si>
    <t>Berufsfachschule für Pflege der Pflegeakademie Bayerischer Wald gGmbH</t>
  </si>
  <si>
    <t>3076</t>
  </si>
  <si>
    <t>3077</t>
  </si>
  <si>
    <t>Berufsfachschule für Pflege der Kinderklinik Dritter Orden Passau</t>
  </si>
  <si>
    <t>3078</t>
  </si>
  <si>
    <t>Berufsfachschule f. Pflege Mainb. d.Inst.f. Aus-, Fort-u. Weiterbild. im Gesundheitswesen e.V.</t>
  </si>
  <si>
    <t>3079</t>
  </si>
  <si>
    <t>3080</t>
  </si>
  <si>
    <t>3082</t>
  </si>
  <si>
    <t>Private Berufsfachschule für Pflege des Bayerischen Roten Kreuzes Plattling</t>
  </si>
  <si>
    <t>3083</t>
  </si>
  <si>
    <t>3084</t>
  </si>
  <si>
    <t>3085</t>
  </si>
  <si>
    <t>Berufsfachschule für Pflege am DONAUISAR Klinikum Deggendorf</t>
  </si>
  <si>
    <t>3086</t>
  </si>
  <si>
    <t>3087</t>
  </si>
  <si>
    <t>3088</t>
  </si>
  <si>
    <t>3089</t>
  </si>
  <si>
    <t>3090</t>
  </si>
  <si>
    <t>3091</t>
  </si>
  <si>
    <t>3092</t>
  </si>
  <si>
    <t>3093</t>
  </si>
  <si>
    <t>Berufsfachschule für Pflege der Kliniken Am Goldenen Steig gGmbH in Freyung</t>
  </si>
  <si>
    <t>3096</t>
  </si>
  <si>
    <t>Berufsfachschule für Pflege d. Caritasverb.f.d. Diözese Regensburg e.V. Landshut</t>
  </si>
  <si>
    <t>3097</t>
  </si>
  <si>
    <t>3098</t>
  </si>
  <si>
    <t>Berufsfachschule für Pflege am Bezirksklinikum Mainkofen</t>
  </si>
  <si>
    <t>3099</t>
  </si>
  <si>
    <t>Berufsfachschule für Pflege der Kinderkrankenhaus St. Marien gGmbH in Vilsbiburg</t>
  </si>
  <si>
    <t>3101</t>
  </si>
  <si>
    <t>Kommunale Berufsfachschule für Pflege des Landkreises in Vilsbiburg</t>
  </si>
  <si>
    <t>3102</t>
  </si>
  <si>
    <t>Private Berufsfachschule für Pflege der Franziskanerinnen in Aiterhofen</t>
  </si>
  <si>
    <t>3103</t>
  </si>
  <si>
    <t>Berufsfachschule f.Pflege d.Priv. Berufsakademie f Aus-u.Weiterbildung Passau gGmbH</t>
  </si>
  <si>
    <t>3104</t>
  </si>
  <si>
    <t>Berufsfachschule für Pflege der Landkreis Passau Krankenhaus GmbH in Rotthalmünster</t>
  </si>
  <si>
    <t>3110</t>
  </si>
  <si>
    <t>3111</t>
  </si>
  <si>
    <t>3112</t>
  </si>
  <si>
    <t>3113</t>
  </si>
  <si>
    <t>3115</t>
  </si>
  <si>
    <t>3117</t>
  </si>
  <si>
    <t>3118</t>
  </si>
  <si>
    <t>Berufsfachschule für Pflege der Rottal-Inn Kliniken Kommunalunternehmen in Eggenfelden</t>
  </si>
  <si>
    <t>3119</t>
  </si>
  <si>
    <t>Berufsfachschule für Pflege der Gemeinn. Gesellschaft f. soziale Dienste DAA-mbH Rosenheim</t>
  </si>
  <si>
    <t>3120</t>
  </si>
  <si>
    <t>Förderzentrum, Förderschwerpunkt Sprache am Institut für Hören und Sprache in Straubing</t>
  </si>
  <si>
    <t>3121</t>
  </si>
  <si>
    <t>3122</t>
  </si>
  <si>
    <t>Berufsfachschule für Pflege Bad Reichenhall der Kliniken Südostbayern AG</t>
  </si>
  <si>
    <t>3123</t>
  </si>
  <si>
    <t>Berufsfachschule für Pflege der Asklepios Krankenpflegeschulen gGmbH, Bad Tölz</t>
  </si>
  <si>
    <t>3125</t>
  </si>
  <si>
    <t>3126</t>
  </si>
  <si>
    <t>3127</t>
  </si>
  <si>
    <t>3128</t>
  </si>
  <si>
    <t>3129</t>
  </si>
  <si>
    <t>3130</t>
  </si>
  <si>
    <t>3131</t>
  </si>
  <si>
    <t>3132</t>
  </si>
  <si>
    <t>3133</t>
  </si>
  <si>
    <t>Berufsfachschule für Krankenpflegehilfe der Klinikum Freising GmbH in Freising</t>
  </si>
  <si>
    <t>3135</t>
  </si>
  <si>
    <t>3136</t>
  </si>
  <si>
    <t>3137</t>
  </si>
  <si>
    <t>3139</t>
  </si>
  <si>
    <t>Münchner Rotkreuz Akademie Berufsfachschule f. Notfallsanitäter d. BRK Kreisverband München</t>
  </si>
  <si>
    <t>3142</t>
  </si>
  <si>
    <t>3145</t>
  </si>
  <si>
    <t>3148</t>
  </si>
  <si>
    <t>3149</t>
  </si>
  <si>
    <t>3150</t>
  </si>
  <si>
    <t>3151</t>
  </si>
  <si>
    <t>3152</t>
  </si>
  <si>
    <t>3154</t>
  </si>
  <si>
    <t>3155</t>
  </si>
  <si>
    <t>3157</t>
  </si>
  <si>
    <t>3159</t>
  </si>
  <si>
    <t>3160</t>
  </si>
  <si>
    <t>3161</t>
  </si>
  <si>
    <t>3162</t>
  </si>
  <si>
    <t>3165</t>
  </si>
  <si>
    <t>3166</t>
  </si>
  <si>
    <t>3167</t>
  </si>
  <si>
    <t>3169</t>
  </si>
  <si>
    <t>3171</t>
  </si>
  <si>
    <t>3172</t>
  </si>
  <si>
    <t>3174</t>
  </si>
  <si>
    <t>3176</t>
  </si>
  <si>
    <t>Förderzentrum, Förderschwerpunkt Hören am Institut für Hören und Sprache des Bezirks Ndb. in Straubin</t>
  </si>
  <si>
    <t>3177</t>
  </si>
  <si>
    <t>Private Berufsfachschule für Altenpflegehilfe Kelheim der Döpfer Schulen Regensburg GmbH</t>
  </si>
  <si>
    <t>2p072</t>
  </si>
  <si>
    <t>3178</t>
  </si>
  <si>
    <t>3179</t>
  </si>
  <si>
    <t>3185</t>
  </si>
  <si>
    <t>3188</t>
  </si>
  <si>
    <t>3192</t>
  </si>
  <si>
    <t>3193</t>
  </si>
  <si>
    <t>3195</t>
  </si>
  <si>
    <t>3196</t>
  </si>
  <si>
    <t>3197</t>
  </si>
  <si>
    <t>3199</t>
  </si>
  <si>
    <t>3200</t>
  </si>
  <si>
    <t>3201</t>
  </si>
  <si>
    <t>3202</t>
  </si>
  <si>
    <t>3203</t>
  </si>
  <si>
    <t>3204</t>
  </si>
  <si>
    <t>3207</t>
  </si>
  <si>
    <t>3211</t>
  </si>
  <si>
    <t>3212</t>
  </si>
  <si>
    <t>3214</t>
  </si>
  <si>
    <t>3215</t>
  </si>
  <si>
    <t>3217</t>
  </si>
  <si>
    <t>3218</t>
  </si>
  <si>
    <t>3220</t>
  </si>
  <si>
    <t>3222</t>
  </si>
  <si>
    <t>3223</t>
  </si>
  <si>
    <t>3224</t>
  </si>
  <si>
    <t>3226</t>
  </si>
  <si>
    <t>3228</t>
  </si>
  <si>
    <t>3229</t>
  </si>
  <si>
    <t>3230</t>
  </si>
  <si>
    <t>3231</t>
  </si>
  <si>
    <t>3232</t>
  </si>
  <si>
    <t>Private Berufsfachschule für Pflege Kelheim der Döpfer Schulen Regensburg GmbH</t>
  </si>
  <si>
    <t>3233</t>
  </si>
  <si>
    <t>3234</t>
  </si>
  <si>
    <t>3253</t>
  </si>
  <si>
    <t>3258</t>
  </si>
  <si>
    <t>3259</t>
  </si>
  <si>
    <t>3261</t>
  </si>
  <si>
    <t>3262</t>
  </si>
  <si>
    <t>3264</t>
  </si>
  <si>
    <t>3266</t>
  </si>
  <si>
    <t>3268</t>
  </si>
  <si>
    <t>3269</t>
  </si>
  <si>
    <t>3272</t>
  </si>
  <si>
    <t>3274</t>
  </si>
  <si>
    <t>3279</t>
  </si>
  <si>
    <t>3287</t>
  </si>
  <si>
    <t>3383</t>
  </si>
  <si>
    <t>3392</t>
  </si>
  <si>
    <t>3498</t>
  </si>
  <si>
    <t>3500</t>
  </si>
  <si>
    <t>3501</t>
  </si>
  <si>
    <t>3503</t>
  </si>
  <si>
    <t>3504</t>
  </si>
  <si>
    <t>3505</t>
  </si>
  <si>
    <t>3506</t>
  </si>
  <si>
    <t>3508</t>
  </si>
  <si>
    <t>3509</t>
  </si>
  <si>
    <t>3511</t>
  </si>
  <si>
    <t>3512</t>
  </si>
  <si>
    <t>3513</t>
  </si>
  <si>
    <t>3514</t>
  </si>
  <si>
    <t>3515</t>
  </si>
  <si>
    <t>3516</t>
  </si>
  <si>
    <t>3517</t>
  </si>
  <si>
    <t>3518</t>
  </si>
  <si>
    <t>3519</t>
  </si>
  <si>
    <t>3520</t>
  </si>
  <si>
    <t>3521</t>
  </si>
  <si>
    <t>3524</t>
  </si>
  <si>
    <t>3526</t>
  </si>
  <si>
    <t>3527</t>
  </si>
  <si>
    <t>3529</t>
  </si>
  <si>
    <t>3530</t>
  </si>
  <si>
    <t>3531</t>
  </si>
  <si>
    <t>3533</t>
  </si>
  <si>
    <t>3536</t>
  </si>
  <si>
    <t>3537</t>
  </si>
  <si>
    <t>3539</t>
  </si>
  <si>
    <t>3540</t>
  </si>
  <si>
    <t>3541</t>
  </si>
  <si>
    <t>3542</t>
  </si>
  <si>
    <t>3543</t>
  </si>
  <si>
    <t>3544</t>
  </si>
  <si>
    <t>3545</t>
  </si>
  <si>
    <t>3546</t>
  </si>
  <si>
    <t>3547</t>
  </si>
  <si>
    <t>3548</t>
  </si>
  <si>
    <t>3549</t>
  </si>
  <si>
    <t>3551</t>
  </si>
  <si>
    <t>3553</t>
  </si>
  <si>
    <t>3554</t>
  </si>
  <si>
    <t>3555</t>
  </si>
  <si>
    <t>3556</t>
  </si>
  <si>
    <t>3557</t>
  </si>
  <si>
    <t>3558</t>
  </si>
  <si>
    <t>3559</t>
  </si>
  <si>
    <t>3560</t>
  </si>
  <si>
    <t>3561</t>
  </si>
  <si>
    <t>3562</t>
  </si>
  <si>
    <t>3563</t>
  </si>
  <si>
    <t>3564</t>
  </si>
  <si>
    <t>3565</t>
  </si>
  <si>
    <t>3566</t>
  </si>
  <si>
    <t>3567</t>
  </si>
  <si>
    <t>3568</t>
  </si>
  <si>
    <t>3570</t>
  </si>
  <si>
    <t>3571</t>
  </si>
  <si>
    <t>3573</t>
  </si>
  <si>
    <t>3574</t>
  </si>
  <si>
    <t>3575</t>
  </si>
  <si>
    <t>3576</t>
  </si>
  <si>
    <t>3577</t>
  </si>
  <si>
    <t>3578</t>
  </si>
  <si>
    <t>3579</t>
  </si>
  <si>
    <t>3580</t>
  </si>
  <si>
    <t>3581</t>
  </si>
  <si>
    <t>3582</t>
  </si>
  <si>
    <t>3583</t>
  </si>
  <si>
    <t>3585</t>
  </si>
  <si>
    <t>3586</t>
  </si>
  <si>
    <t>3587</t>
  </si>
  <si>
    <t>3588</t>
  </si>
  <si>
    <t>3590</t>
  </si>
  <si>
    <t>3591</t>
  </si>
  <si>
    <t>3593</t>
  </si>
  <si>
    <t>3594</t>
  </si>
  <si>
    <t>3595</t>
  </si>
  <si>
    <t>3596</t>
  </si>
  <si>
    <t>3597</t>
  </si>
  <si>
    <t>3598</t>
  </si>
  <si>
    <t>3599</t>
  </si>
  <si>
    <t>3600</t>
  </si>
  <si>
    <t>3601</t>
  </si>
  <si>
    <t>3602</t>
  </si>
  <si>
    <t>3603</t>
  </si>
  <si>
    <t>3604</t>
  </si>
  <si>
    <t>3605</t>
  </si>
  <si>
    <t>3606</t>
  </si>
  <si>
    <t>3607</t>
  </si>
  <si>
    <t>3609</t>
  </si>
  <si>
    <t>3610</t>
  </si>
  <si>
    <t>3611</t>
  </si>
  <si>
    <t>3612</t>
  </si>
  <si>
    <t>3613</t>
  </si>
  <si>
    <t>3614</t>
  </si>
  <si>
    <t>3615</t>
  </si>
  <si>
    <t>3616</t>
  </si>
  <si>
    <t>3617</t>
  </si>
  <si>
    <t>3618</t>
  </si>
  <si>
    <t>3619</t>
  </si>
  <si>
    <t>3620</t>
  </si>
  <si>
    <t>3621</t>
  </si>
  <si>
    <t>3622</t>
  </si>
  <si>
    <t>3623</t>
  </si>
  <si>
    <t>3624</t>
  </si>
  <si>
    <t>3625</t>
  </si>
  <si>
    <t>3626</t>
  </si>
  <si>
    <t>3627</t>
  </si>
  <si>
    <t>3629</t>
  </si>
  <si>
    <t>3630</t>
  </si>
  <si>
    <t>3631</t>
  </si>
  <si>
    <t>3632</t>
  </si>
  <si>
    <t>3634</t>
  </si>
  <si>
    <t>3635</t>
  </si>
  <si>
    <t>3636</t>
  </si>
  <si>
    <t>3638</t>
  </si>
  <si>
    <t>3639</t>
  </si>
  <si>
    <t>3640</t>
  </si>
  <si>
    <t>3641</t>
  </si>
  <si>
    <t>3643</t>
  </si>
  <si>
    <t>3645</t>
  </si>
  <si>
    <t>3647</t>
  </si>
  <si>
    <t>3648</t>
  </si>
  <si>
    <t>3649</t>
  </si>
  <si>
    <t>3650</t>
  </si>
  <si>
    <t>3651</t>
  </si>
  <si>
    <t>3652</t>
  </si>
  <si>
    <t>3653</t>
  </si>
  <si>
    <t>3654</t>
  </si>
  <si>
    <t>3655</t>
  </si>
  <si>
    <t>3656</t>
  </si>
  <si>
    <t>3657</t>
  </si>
  <si>
    <t>3658</t>
  </si>
  <si>
    <t>3659</t>
  </si>
  <si>
    <t>3660</t>
  </si>
  <si>
    <t>3661</t>
  </si>
  <si>
    <t>3662</t>
  </si>
  <si>
    <t>3663</t>
  </si>
  <si>
    <t>3664</t>
  </si>
  <si>
    <t>3665</t>
  </si>
  <si>
    <t>3666</t>
  </si>
  <si>
    <t>3667</t>
  </si>
  <si>
    <t>3668</t>
  </si>
  <si>
    <t>3669</t>
  </si>
  <si>
    <t>3670</t>
  </si>
  <si>
    <t>3671</t>
  </si>
  <si>
    <t>3672</t>
  </si>
  <si>
    <t>3673</t>
  </si>
  <si>
    <t>3674</t>
  </si>
  <si>
    <t>3675</t>
  </si>
  <si>
    <t>3676</t>
  </si>
  <si>
    <t>3677</t>
  </si>
  <si>
    <t>3680</t>
  </si>
  <si>
    <t>3681</t>
  </si>
  <si>
    <t>3682</t>
  </si>
  <si>
    <t>3683</t>
  </si>
  <si>
    <t>3684</t>
  </si>
  <si>
    <t>3685</t>
  </si>
  <si>
    <t>3686</t>
  </si>
  <si>
    <t>3687</t>
  </si>
  <si>
    <t>3688</t>
  </si>
  <si>
    <t>3689</t>
  </si>
  <si>
    <t>3690</t>
  </si>
  <si>
    <t>3691</t>
  </si>
  <si>
    <t>3692</t>
  </si>
  <si>
    <t>3693</t>
  </si>
  <si>
    <t>3694</t>
  </si>
  <si>
    <t>3695</t>
  </si>
  <si>
    <t>3696</t>
  </si>
  <si>
    <t>3697</t>
  </si>
  <si>
    <t>3698</t>
  </si>
  <si>
    <t>3699</t>
  </si>
  <si>
    <t>3700</t>
  </si>
  <si>
    <t>3702</t>
  </si>
  <si>
    <t>3703</t>
  </si>
  <si>
    <t>3704</t>
  </si>
  <si>
    <t>3705</t>
  </si>
  <si>
    <t>3706</t>
  </si>
  <si>
    <t>3707</t>
  </si>
  <si>
    <t>3708</t>
  </si>
  <si>
    <t>3709</t>
  </si>
  <si>
    <t>3710</t>
  </si>
  <si>
    <t>3711</t>
  </si>
  <si>
    <t>3712</t>
  </si>
  <si>
    <t>3713</t>
  </si>
  <si>
    <t>3714</t>
  </si>
  <si>
    <t>3716</t>
  </si>
  <si>
    <t>3718</t>
  </si>
  <si>
    <t>3719</t>
  </si>
  <si>
    <t>3720</t>
  </si>
  <si>
    <t>3721</t>
  </si>
  <si>
    <t>3722</t>
  </si>
  <si>
    <t>3723</t>
  </si>
  <si>
    <t>3724</t>
  </si>
  <si>
    <t>3725</t>
  </si>
  <si>
    <t>3726</t>
  </si>
  <si>
    <t>3727</t>
  </si>
  <si>
    <t>3728</t>
  </si>
  <si>
    <t>3729</t>
  </si>
  <si>
    <t>3730</t>
  </si>
  <si>
    <t>3731</t>
  </si>
  <si>
    <t>3732</t>
  </si>
  <si>
    <t>3733</t>
  </si>
  <si>
    <t>3734</t>
  </si>
  <si>
    <t>3735</t>
  </si>
  <si>
    <t>3736</t>
  </si>
  <si>
    <t>3738</t>
  </si>
  <si>
    <t>3739</t>
  </si>
  <si>
    <t>3740</t>
  </si>
  <si>
    <t>3741</t>
  </si>
  <si>
    <t>3742</t>
  </si>
  <si>
    <t>3743</t>
  </si>
  <si>
    <t>3744</t>
  </si>
  <si>
    <t>3745</t>
  </si>
  <si>
    <t>3747</t>
  </si>
  <si>
    <t>3748</t>
  </si>
  <si>
    <t>3749</t>
  </si>
  <si>
    <t>3754</t>
  </si>
  <si>
    <t>3755</t>
  </si>
  <si>
    <t>3756</t>
  </si>
  <si>
    <t>3757</t>
  </si>
  <si>
    <t>3758</t>
  </si>
  <si>
    <t>3759</t>
  </si>
  <si>
    <t>3760</t>
  </si>
  <si>
    <t>3761</t>
  </si>
  <si>
    <t>3762</t>
  </si>
  <si>
    <t>3763</t>
  </si>
  <si>
    <t>3764</t>
  </si>
  <si>
    <t>3765</t>
  </si>
  <si>
    <t>3767</t>
  </si>
  <si>
    <t>3768</t>
  </si>
  <si>
    <t>3769</t>
  </si>
  <si>
    <t>3770</t>
  </si>
  <si>
    <t>3771</t>
  </si>
  <si>
    <t>3773</t>
  </si>
  <si>
    <t>3774</t>
  </si>
  <si>
    <t>3776</t>
  </si>
  <si>
    <t>3777</t>
  </si>
  <si>
    <t>3778</t>
  </si>
  <si>
    <t>3779</t>
  </si>
  <si>
    <t>3781</t>
  </si>
  <si>
    <t>3782</t>
  </si>
  <si>
    <t>3783</t>
  </si>
  <si>
    <t>3784</t>
  </si>
  <si>
    <t>3785</t>
  </si>
  <si>
    <t>3787</t>
  </si>
  <si>
    <t>3788</t>
  </si>
  <si>
    <t>3789</t>
  </si>
  <si>
    <t>3791</t>
  </si>
  <si>
    <t>3792</t>
  </si>
  <si>
    <t>3793</t>
  </si>
  <si>
    <t>3794</t>
  </si>
  <si>
    <t>3796</t>
  </si>
  <si>
    <t>3797</t>
  </si>
  <si>
    <t>3798</t>
  </si>
  <si>
    <t>3799</t>
  </si>
  <si>
    <t>3800</t>
  </si>
  <si>
    <t>3801</t>
  </si>
  <si>
    <t>3802</t>
  </si>
  <si>
    <t>3804</t>
  </si>
  <si>
    <t>3805</t>
  </si>
  <si>
    <t>3806</t>
  </si>
  <si>
    <t>3807</t>
  </si>
  <si>
    <t>3808</t>
  </si>
  <si>
    <t>3809</t>
  </si>
  <si>
    <t>3810</t>
  </si>
  <si>
    <t>3811</t>
  </si>
  <si>
    <t>3812</t>
  </si>
  <si>
    <t>3813</t>
  </si>
  <si>
    <t>3814</t>
  </si>
  <si>
    <t>3815</t>
  </si>
  <si>
    <t>3817</t>
  </si>
  <si>
    <t>3818</t>
  </si>
  <si>
    <t>3819</t>
  </si>
  <si>
    <t>3820</t>
  </si>
  <si>
    <t>3821</t>
  </si>
  <si>
    <t>3822</t>
  </si>
  <si>
    <t>3823</t>
  </si>
  <si>
    <t>3825</t>
  </si>
  <si>
    <t>3826</t>
  </si>
  <si>
    <t>3827</t>
  </si>
  <si>
    <t>3828</t>
  </si>
  <si>
    <t>3829</t>
  </si>
  <si>
    <t>3830</t>
  </si>
  <si>
    <t>3831</t>
  </si>
  <si>
    <t>3832</t>
  </si>
  <si>
    <t>3833</t>
  </si>
  <si>
    <t>3834</t>
  </si>
  <si>
    <t>3836</t>
  </si>
  <si>
    <t>3837</t>
  </si>
  <si>
    <t>3838</t>
  </si>
  <si>
    <t>3839</t>
  </si>
  <si>
    <t>3840</t>
  </si>
  <si>
    <t>3841</t>
  </si>
  <si>
    <t>3842</t>
  </si>
  <si>
    <t>3845</t>
  </si>
  <si>
    <t>3846</t>
  </si>
  <si>
    <t>3847</t>
  </si>
  <si>
    <t>3848</t>
  </si>
  <si>
    <t>3849</t>
  </si>
  <si>
    <t>3850</t>
  </si>
  <si>
    <t>3851</t>
  </si>
  <si>
    <t>3852</t>
  </si>
  <si>
    <t>3853</t>
  </si>
  <si>
    <t>3854</t>
  </si>
  <si>
    <t>3855</t>
  </si>
  <si>
    <t>3857</t>
  </si>
  <si>
    <t>3860</t>
  </si>
  <si>
    <t>3861</t>
  </si>
  <si>
    <t>3862</t>
  </si>
  <si>
    <t>3864</t>
  </si>
  <si>
    <t>3869</t>
  </si>
  <si>
    <t>3870</t>
  </si>
  <si>
    <t>3871</t>
  </si>
  <si>
    <t>3872</t>
  </si>
  <si>
    <t>3873</t>
  </si>
  <si>
    <t>3874</t>
  </si>
  <si>
    <t>3875</t>
  </si>
  <si>
    <t>3876</t>
  </si>
  <si>
    <t>3877</t>
  </si>
  <si>
    <t>3878</t>
  </si>
  <si>
    <t>3879</t>
  </si>
  <si>
    <t>3880</t>
  </si>
  <si>
    <t>3881</t>
  </si>
  <si>
    <t>3882</t>
  </si>
  <si>
    <t>3883</t>
  </si>
  <si>
    <t>3884</t>
  </si>
  <si>
    <t>3885</t>
  </si>
  <si>
    <t>3886</t>
  </si>
  <si>
    <t>3887</t>
  </si>
  <si>
    <t>3888</t>
  </si>
  <si>
    <t>3889</t>
  </si>
  <si>
    <t>3890</t>
  </si>
  <si>
    <t>3891</t>
  </si>
  <si>
    <t>3892</t>
  </si>
  <si>
    <t>3893</t>
  </si>
  <si>
    <t>3894</t>
  </si>
  <si>
    <t>3895</t>
  </si>
  <si>
    <t>3896</t>
  </si>
  <si>
    <t>3897</t>
  </si>
  <si>
    <t>3898</t>
  </si>
  <si>
    <t>3899</t>
  </si>
  <si>
    <t>3900</t>
  </si>
  <si>
    <t>3902</t>
  </si>
  <si>
    <t>3903</t>
  </si>
  <si>
    <t>3905</t>
  </si>
  <si>
    <t>3906</t>
  </si>
  <si>
    <t>3907</t>
  </si>
  <si>
    <t>3908</t>
  </si>
  <si>
    <t>3909</t>
  </si>
  <si>
    <t>3910</t>
  </si>
  <si>
    <t>3912</t>
  </si>
  <si>
    <t>3913</t>
  </si>
  <si>
    <t>3914</t>
  </si>
  <si>
    <t>3915</t>
  </si>
  <si>
    <t>3916</t>
  </si>
  <si>
    <t>3917</t>
  </si>
  <si>
    <t>3919</t>
  </si>
  <si>
    <t>3921</t>
  </si>
  <si>
    <t>3922</t>
  </si>
  <si>
    <t>3923</t>
  </si>
  <si>
    <t>3924</t>
  </si>
  <si>
    <t>3926</t>
  </si>
  <si>
    <t>3928</t>
  </si>
  <si>
    <t>3929</t>
  </si>
  <si>
    <t>3930</t>
  </si>
  <si>
    <t>3931</t>
  </si>
  <si>
    <t>3936</t>
  </si>
  <si>
    <t>3937</t>
  </si>
  <si>
    <t>3938</t>
  </si>
  <si>
    <t>3939</t>
  </si>
  <si>
    <t>3940</t>
  </si>
  <si>
    <t>3942</t>
  </si>
  <si>
    <t>3944</t>
  </si>
  <si>
    <t>3945</t>
  </si>
  <si>
    <t>3947</t>
  </si>
  <si>
    <t>3948</t>
  </si>
  <si>
    <t>3949</t>
  </si>
  <si>
    <t>3953</t>
  </si>
  <si>
    <t>3955</t>
  </si>
  <si>
    <t>3956</t>
  </si>
  <si>
    <t>3957</t>
  </si>
  <si>
    <t>3958</t>
  </si>
  <si>
    <t>3960</t>
  </si>
  <si>
    <t>3961</t>
  </si>
  <si>
    <t>4001</t>
  </si>
  <si>
    <t>4002</t>
  </si>
  <si>
    <t>4005</t>
  </si>
  <si>
    <t>4006</t>
  </si>
  <si>
    <t>4007</t>
  </si>
  <si>
    <t>4008</t>
  </si>
  <si>
    <t>4009</t>
  </si>
  <si>
    <t>4010</t>
  </si>
  <si>
    <t>4011</t>
  </si>
  <si>
    <t>4013</t>
  </si>
  <si>
    <t>4017</t>
  </si>
  <si>
    <t>4018</t>
  </si>
  <si>
    <t>4020</t>
  </si>
  <si>
    <t>4022</t>
  </si>
  <si>
    <t>4023</t>
  </si>
  <si>
    <t>4024</t>
  </si>
  <si>
    <t>4026</t>
  </si>
  <si>
    <t>4027</t>
  </si>
  <si>
    <t>4028</t>
  </si>
  <si>
    <t>4029</t>
  </si>
  <si>
    <t>4032</t>
  </si>
  <si>
    <t>4034</t>
  </si>
  <si>
    <t>4035</t>
  </si>
  <si>
    <t>4040</t>
  </si>
  <si>
    <t>4041</t>
  </si>
  <si>
    <t>4042</t>
  </si>
  <si>
    <t>4044</t>
  </si>
  <si>
    <t>4046</t>
  </si>
  <si>
    <t>4048</t>
  </si>
  <si>
    <t>4049</t>
  </si>
  <si>
    <t>4050</t>
  </si>
  <si>
    <t>4053</t>
  </si>
  <si>
    <t>4054</t>
  </si>
  <si>
    <t>4055</t>
  </si>
  <si>
    <t>Berufsfachschule für Kinderpflege der VHS im Landkreis Cham e.V., Furth i. W.</t>
  </si>
  <si>
    <t>4056</t>
  </si>
  <si>
    <t>4057</t>
  </si>
  <si>
    <t>4058</t>
  </si>
  <si>
    <t>4060</t>
  </si>
  <si>
    <t>4061</t>
  </si>
  <si>
    <t>4062</t>
  </si>
  <si>
    <t>4063</t>
  </si>
  <si>
    <t>4064</t>
  </si>
  <si>
    <t>4066</t>
  </si>
  <si>
    <t>4067</t>
  </si>
  <si>
    <t>4068</t>
  </si>
  <si>
    <t>Staatliche Fachschule für Maschinenbautechnik am Staatl. Berufl. Schulzentrum Neumarkt</t>
  </si>
  <si>
    <t>4069</t>
  </si>
  <si>
    <t>Berufsfachschule für Pflege, Caritas-Krankenh. St. Josef, Caritasver. d.Diöz. Reg. e.V.</t>
  </si>
  <si>
    <t>4070</t>
  </si>
  <si>
    <t>4072</t>
  </si>
  <si>
    <t>4073</t>
  </si>
  <si>
    <t>4074</t>
  </si>
  <si>
    <t>Priv. Berufsfachschule für Altenpflegehilfe des Berufsbildungszentrums Erbendorf e.V.</t>
  </si>
  <si>
    <t>4077</t>
  </si>
  <si>
    <t>4078</t>
  </si>
  <si>
    <t>Staatl. Fachschule für Grundschulkindbetreuung Neustadt a.d. Waldnaab</t>
  </si>
  <si>
    <t>4080</t>
  </si>
  <si>
    <t>4082</t>
  </si>
  <si>
    <t>4084</t>
  </si>
  <si>
    <t>4085</t>
  </si>
  <si>
    <t>4087</t>
  </si>
  <si>
    <t>4088</t>
  </si>
  <si>
    <t>4089</t>
  </si>
  <si>
    <t>4090</t>
  </si>
  <si>
    <t>4094</t>
  </si>
  <si>
    <t>4095</t>
  </si>
  <si>
    <t>4098</t>
  </si>
  <si>
    <t>Staatl. Fachschule für Grundschulkindbetreuung Regensburg</t>
  </si>
  <si>
    <t>4101</t>
  </si>
  <si>
    <t>4104</t>
  </si>
  <si>
    <t>Private Caritas Fachakademie für Sozialpädagogik Regensburg</t>
  </si>
  <si>
    <t>4105</t>
  </si>
  <si>
    <t>Private Caritas Fachakademie für Sozialpädagogik Weiden</t>
  </si>
  <si>
    <t>4107</t>
  </si>
  <si>
    <t>4108</t>
  </si>
  <si>
    <t>4109</t>
  </si>
  <si>
    <t>Schule an der Friedenstraße, Sonderpädagogisches Förderzentrum Regenstauf</t>
  </si>
  <si>
    <t>4110</t>
  </si>
  <si>
    <t>4111</t>
  </si>
  <si>
    <t>4112</t>
  </si>
  <si>
    <t>4113</t>
  </si>
  <si>
    <t>4115</t>
  </si>
  <si>
    <t>4116</t>
  </si>
  <si>
    <t>Berufsfachschule für Pflege der medbo in Regensburg</t>
  </si>
  <si>
    <t>4117</t>
  </si>
  <si>
    <t>4118</t>
  </si>
  <si>
    <t>4120</t>
  </si>
  <si>
    <t>4121</t>
  </si>
  <si>
    <t>4122</t>
  </si>
  <si>
    <t>4123</t>
  </si>
  <si>
    <t>4124</t>
  </si>
  <si>
    <t>4126</t>
  </si>
  <si>
    <t>Berufsfachschule für Pflege der Kliniken Nordoberpfalz AG in Neustadt a. d. WN</t>
  </si>
  <si>
    <t>4127</t>
  </si>
  <si>
    <t>4129</t>
  </si>
  <si>
    <t>4130</t>
  </si>
  <si>
    <t>4131</t>
  </si>
  <si>
    <t>4133</t>
  </si>
  <si>
    <t>4134</t>
  </si>
  <si>
    <t>4135</t>
  </si>
  <si>
    <t>4136</t>
  </si>
  <si>
    <t>4138</t>
  </si>
  <si>
    <t>4139</t>
  </si>
  <si>
    <t>4140</t>
  </si>
  <si>
    <t>Priv. Förderzentrum, Förderschwerpunkt Sehen und weiterer Förderbedarf in Regensburg</t>
  </si>
  <si>
    <t>4150</t>
  </si>
  <si>
    <t>4153</t>
  </si>
  <si>
    <t>4157</t>
  </si>
  <si>
    <t>4158</t>
  </si>
  <si>
    <t>4159</t>
  </si>
  <si>
    <t>4160</t>
  </si>
  <si>
    <t>4161</t>
  </si>
  <si>
    <t>4162</t>
  </si>
  <si>
    <t>4164</t>
  </si>
  <si>
    <t>4165</t>
  </si>
  <si>
    <t>4166</t>
  </si>
  <si>
    <t>4171</t>
  </si>
  <si>
    <t>4172</t>
  </si>
  <si>
    <t>4173</t>
  </si>
  <si>
    <t>4175</t>
  </si>
  <si>
    <t>4176</t>
  </si>
  <si>
    <t>Berufsfachschule für Pflege des Klinikum St. Marien in Amberg</t>
  </si>
  <si>
    <t>4178</t>
  </si>
  <si>
    <t>4182</t>
  </si>
  <si>
    <t>4185</t>
  </si>
  <si>
    <t>4186</t>
  </si>
  <si>
    <t>4190</t>
  </si>
  <si>
    <t>4193</t>
  </si>
  <si>
    <t>Priv. Berufsfachschule für Pflege d. Sana Kliniken d. Landkreises Cham GmbH in Roding</t>
  </si>
  <si>
    <t>4202</t>
  </si>
  <si>
    <t>4208</t>
  </si>
  <si>
    <t>4216</t>
  </si>
  <si>
    <t>4220</t>
  </si>
  <si>
    <t>4222</t>
  </si>
  <si>
    <t>4223</t>
  </si>
  <si>
    <t>Private Berufsfachschule für Pflege d. Barmherzige Brüder gGmbH in Regensburg</t>
  </si>
  <si>
    <t>4224</t>
  </si>
  <si>
    <t>4227</t>
  </si>
  <si>
    <t>4228</t>
  </si>
  <si>
    <t>4230</t>
  </si>
  <si>
    <t>Private Berufsfachschule für Pflege der Döpfer Schulen Regensburg GmbH</t>
  </si>
  <si>
    <t>4233</t>
  </si>
  <si>
    <t>Private Berufsfachschule für Pflege der Döpfer Schulen Schwandorf GmbH</t>
  </si>
  <si>
    <t>4234</t>
  </si>
  <si>
    <t>Private Berufsfachschule für Pflege des maxQ im bfw des DGB in Regensburg</t>
  </si>
  <si>
    <t>4236</t>
  </si>
  <si>
    <t>Private Berufsfachschule für Pflege der ISE gGmbH in Amberg</t>
  </si>
  <si>
    <t>4237</t>
  </si>
  <si>
    <t>Private Berufsfachschule für Pflege der Caritas Regensburg in Sulzbach-Rosenberg</t>
  </si>
  <si>
    <t>4238</t>
  </si>
  <si>
    <t>4239</t>
  </si>
  <si>
    <t>Private Berufsfachschule für Pflege des BBZ Erbendorf e. V. in Erbendorf</t>
  </si>
  <si>
    <t>4240</t>
  </si>
  <si>
    <t>Private Berufsfachschule für Pflege der bfz gGmbH in Neumarkt i.d.Opf.</t>
  </si>
  <si>
    <t>4241</t>
  </si>
  <si>
    <t>Private Berufsfachschule für Pflege der VHS im Landkreis Cham e.V. in Bad Kötzting</t>
  </si>
  <si>
    <t>4242</t>
  </si>
  <si>
    <t>Priv. Berufsfachschule f. Pflege d. BRK Bezirksverbandes Ndb/Opf in Neustadt a.d.Waldnaab</t>
  </si>
  <si>
    <t>4243</t>
  </si>
  <si>
    <t>Priv. Berufsfachschule f. Pflege d. Barmherzige Brüder St. Barbara in Schwandorf</t>
  </si>
  <si>
    <t>4244</t>
  </si>
  <si>
    <t>4444</t>
  </si>
  <si>
    <t>4459</t>
  </si>
  <si>
    <t>4467</t>
  </si>
  <si>
    <t>4469</t>
  </si>
  <si>
    <t>4478</t>
  </si>
  <si>
    <t>4488</t>
  </si>
  <si>
    <t>Private Fachschule f. Maschinenbau- u. Elektrotechnik Amberg der bayer. Wirtschaft (bfz)</t>
  </si>
  <si>
    <t>4491</t>
  </si>
  <si>
    <t>4500</t>
  </si>
  <si>
    <t>4501</t>
  </si>
  <si>
    <t>4502</t>
  </si>
  <si>
    <t>4503</t>
  </si>
  <si>
    <t>4504</t>
  </si>
  <si>
    <t>4506</t>
  </si>
  <si>
    <t>4508</t>
  </si>
  <si>
    <t>4509</t>
  </si>
  <si>
    <t>4510</t>
  </si>
  <si>
    <t>4513</t>
  </si>
  <si>
    <t>4514</t>
  </si>
  <si>
    <t>4516</t>
  </si>
  <si>
    <t>4517</t>
  </si>
  <si>
    <t>4519</t>
  </si>
  <si>
    <t>4520</t>
  </si>
  <si>
    <t>4521</t>
  </si>
  <si>
    <t>4522</t>
  </si>
  <si>
    <t>4524</t>
  </si>
  <si>
    <t>4525</t>
  </si>
  <si>
    <t>4526</t>
  </si>
  <si>
    <t>4527</t>
  </si>
  <si>
    <t>4528</t>
  </si>
  <si>
    <t>4529</t>
  </si>
  <si>
    <t>4530</t>
  </si>
  <si>
    <t>4531</t>
  </si>
  <si>
    <t>4532</t>
  </si>
  <si>
    <t>Grundschule Regensburg, Kreuzschule im alten Stadion</t>
  </si>
  <si>
    <t>4533</t>
  </si>
  <si>
    <t>4534</t>
  </si>
  <si>
    <t>4535</t>
  </si>
  <si>
    <t>4536</t>
  </si>
  <si>
    <t>4537</t>
  </si>
  <si>
    <t>4538</t>
  </si>
  <si>
    <t>4539</t>
  </si>
  <si>
    <t>4540</t>
  </si>
  <si>
    <t>4542</t>
  </si>
  <si>
    <t>4543</t>
  </si>
  <si>
    <t>4544</t>
  </si>
  <si>
    <t>4545</t>
  </si>
  <si>
    <t>4546</t>
  </si>
  <si>
    <t>4547</t>
  </si>
  <si>
    <t>4548</t>
  </si>
  <si>
    <t>4549</t>
  </si>
  <si>
    <t>4550</t>
  </si>
  <si>
    <t>4551</t>
  </si>
  <si>
    <t>4552</t>
  </si>
  <si>
    <t>4553</t>
  </si>
  <si>
    <t>4554</t>
  </si>
  <si>
    <t>4555</t>
  </si>
  <si>
    <t>4556</t>
  </si>
  <si>
    <t>4557</t>
  </si>
  <si>
    <t>4558</t>
  </si>
  <si>
    <t>4559</t>
  </si>
  <si>
    <t>4560</t>
  </si>
  <si>
    <t>4561</t>
  </si>
  <si>
    <t>4562</t>
  </si>
  <si>
    <t>4563</t>
  </si>
  <si>
    <t>4564</t>
  </si>
  <si>
    <t>4565</t>
  </si>
  <si>
    <t>4566</t>
  </si>
  <si>
    <t>4567</t>
  </si>
  <si>
    <t>4568</t>
  </si>
  <si>
    <t>4570</t>
  </si>
  <si>
    <t>4571</t>
  </si>
  <si>
    <t>4573</t>
  </si>
  <si>
    <t>4574</t>
  </si>
  <si>
    <t>4575</t>
  </si>
  <si>
    <t>4576</t>
  </si>
  <si>
    <t>4577</t>
  </si>
  <si>
    <t>4578</t>
  </si>
  <si>
    <t>4579</t>
  </si>
  <si>
    <t>4580</t>
  </si>
  <si>
    <t>4581</t>
  </si>
  <si>
    <t>4583</t>
  </si>
  <si>
    <t>4584</t>
  </si>
  <si>
    <t>4585</t>
  </si>
  <si>
    <t>4586</t>
  </si>
  <si>
    <t>4587</t>
  </si>
  <si>
    <t>4588</t>
  </si>
  <si>
    <t>4589</t>
  </si>
  <si>
    <t>4590</t>
  </si>
  <si>
    <t>4591</t>
  </si>
  <si>
    <t>4592</t>
  </si>
  <si>
    <t>4593</t>
  </si>
  <si>
    <t>4596</t>
  </si>
  <si>
    <t>4597</t>
  </si>
  <si>
    <t>4598</t>
  </si>
  <si>
    <t>4599</t>
  </si>
  <si>
    <t>4600</t>
  </si>
  <si>
    <t>4603</t>
  </si>
  <si>
    <t>4604</t>
  </si>
  <si>
    <t>4605</t>
  </si>
  <si>
    <t>4606</t>
  </si>
  <si>
    <t>4607</t>
  </si>
  <si>
    <t>4608</t>
  </si>
  <si>
    <t>4609</t>
  </si>
  <si>
    <t>4610</t>
  </si>
  <si>
    <t>4611</t>
  </si>
  <si>
    <t>4612</t>
  </si>
  <si>
    <t>4613</t>
  </si>
  <si>
    <t>4614</t>
  </si>
  <si>
    <t>4615</t>
  </si>
  <si>
    <t>4617</t>
  </si>
  <si>
    <t>4618</t>
  </si>
  <si>
    <t>4619</t>
  </si>
  <si>
    <t>4620</t>
  </si>
  <si>
    <t>4621</t>
  </si>
  <si>
    <t>Bischof Manfred Müller Grundschule der Schulstiftung der Diözese Regensburg</t>
  </si>
  <si>
    <t>4622</t>
  </si>
  <si>
    <t>4623</t>
  </si>
  <si>
    <t>4625</t>
  </si>
  <si>
    <t>4626</t>
  </si>
  <si>
    <t>4627</t>
  </si>
  <si>
    <t>4628</t>
  </si>
  <si>
    <t>4629</t>
  </si>
  <si>
    <t>4630</t>
  </si>
  <si>
    <t>4631</t>
  </si>
  <si>
    <t>4633</t>
  </si>
  <si>
    <t>4634</t>
  </si>
  <si>
    <t>4635</t>
  </si>
  <si>
    <t>4636</t>
  </si>
  <si>
    <t>4637</t>
  </si>
  <si>
    <t>4638</t>
  </si>
  <si>
    <t>4639</t>
  </si>
  <si>
    <t>4640</t>
  </si>
  <si>
    <t>4641</t>
  </si>
  <si>
    <t>4642</t>
  </si>
  <si>
    <t>4643</t>
  </si>
  <si>
    <t>4644</t>
  </si>
  <si>
    <t>4645</t>
  </si>
  <si>
    <t>4646</t>
  </si>
  <si>
    <t>4648</t>
  </si>
  <si>
    <t>4649</t>
  </si>
  <si>
    <t>4650</t>
  </si>
  <si>
    <t>4651</t>
  </si>
  <si>
    <t>4653</t>
  </si>
  <si>
    <t>4654</t>
  </si>
  <si>
    <t>4655</t>
  </si>
  <si>
    <t>4657</t>
  </si>
  <si>
    <t>4658</t>
  </si>
  <si>
    <t>4659</t>
  </si>
  <si>
    <t>4660</t>
  </si>
  <si>
    <t>4661</t>
  </si>
  <si>
    <t>4662</t>
  </si>
  <si>
    <t>4664</t>
  </si>
  <si>
    <t>4665</t>
  </si>
  <si>
    <t>4666</t>
  </si>
  <si>
    <t>4669</t>
  </si>
  <si>
    <t>4670</t>
  </si>
  <si>
    <t>4671</t>
  </si>
  <si>
    <t>4672</t>
  </si>
  <si>
    <t>4673</t>
  </si>
  <si>
    <t>4674</t>
  </si>
  <si>
    <t>4675</t>
  </si>
  <si>
    <t>4676</t>
  </si>
  <si>
    <t>4677</t>
  </si>
  <si>
    <t>4678</t>
  </si>
  <si>
    <t>4679</t>
  </si>
  <si>
    <t>4680</t>
  </si>
  <si>
    <t>4681</t>
  </si>
  <si>
    <t>4682</t>
  </si>
  <si>
    <t>4683</t>
  </si>
  <si>
    <t>4684</t>
  </si>
  <si>
    <t>4685</t>
  </si>
  <si>
    <t>4687</t>
  </si>
  <si>
    <t>4689</t>
  </si>
  <si>
    <t>4690</t>
  </si>
  <si>
    <t>4691</t>
  </si>
  <si>
    <t>4692</t>
  </si>
  <si>
    <t>4693</t>
  </si>
  <si>
    <t>4695</t>
  </si>
  <si>
    <t>4696</t>
  </si>
  <si>
    <t>4697</t>
  </si>
  <si>
    <t>4698</t>
  </si>
  <si>
    <t>4699</t>
  </si>
  <si>
    <t>4700</t>
  </si>
  <si>
    <t>4701</t>
  </si>
  <si>
    <t>4702</t>
  </si>
  <si>
    <t>4704</t>
  </si>
  <si>
    <t>4705</t>
  </si>
  <si>
    <t>4706</t>
  </si>
  <si>
    <t>4707</t>
  </si>
  <si>
    <t>4708</t>
  </si>
  <si>
    <t>4709</t>
  </si>
  <si>
    <t>4710</t>
  </si>
  <si>
    <t>4711</t>
  </si>
  <si>
    <t>Montessori Grundschule Regensburg von montessori regensburg e.V.</t>
  </si>
  <si>
    <t>4713</t>
  </si>
  <si>
    <t>Montessori Mittelschule Regensburg von montessori regensburg e.V.</t>
  </si>
  <si>
    <t>4714</t>
  </si>
  <si>
    <t>4715</t>
  </si>
  <si>
    <t>4716</t>
  </si>
  <si>
    <t>4717</t>
  </si>
  <si>
    <t>4718</t>
  </si>
  <si>
    <t>4719</t>
  </si>
  <si>
    <t>4720</t>
  </si>
  <si>
    <t>4721</t>
  </si>
  <si>
    <t>4722</t>
  </si>
  <si>
    <t>4724</t>
  </si>
  <si>
    <t>4725</t>
  </si>
  <si>
    <t>4726</t>
  </si>
  <si>
    <t>4727</t>
  </si>
  <si>
    <t>4728</t>
  </si>
  <si>
    <t>4729</t>
  </si>
  <si>
    <t>4730</t>
  </si>
  <si>
    <t>4731</t>
  </si>
  <si>
    <t>4733</t>
  </si>
  <si>
    <t>4736</t>
  </si>
  <si>
    <t>4738</t>
  </si>
  <si>
    <t>4739</t>
  </si>
  <si>
    <t>4740</t>
  </si>
  <si>
    <t>4741</t>
  </si>
  <si>
    <t>4742</t>
  </si>
  <si>
    <t>4744</t>
  </si>
  <si>
    <t>4745</t>
  </si>
  <si>
    <t>4747</t>
  </si>
  <si>
    <t>4748</t>
  </si>
  <si>
    <t>4749</t>
  </si>
  <si>
    <t>4750</t>
  </si>
  <si>
    <t>4751</t>
  </si>
  <si>
    <t>4752</t>
  </si>
  <si>
    <t>4753</t>
  </si>
  <si>
    <t>4754</t>
  </si>
  <si>
    <t>4755</t>
  </si>
  <si>
    <t>4756</t>
  </si>
  <si>
    <t>4757</t>
  </si>
  <si>
    <t>4758</t>
  </si>
  <si>
    <t>4759</t>
  </si>
  <si>
    <t>4760</t>
  </si>
  <si>
    <t>4761</t>
  </si>
  <si>
    <t>4762</t>
  </si>
  <si>
    <t>4763</t>
  </si>
  <si>
    <t>4764</t>
  </si>
  <si>
    <t>4765</t>
  </si>
  <si>
    <t>4766</t>
  </si>
  <si>
    <t>4767</t>
  </si>
  <si>
    <t>4768</t>
  </si>
  <si>
    <t>4769</t>
  </si>
  <si>
    <t>4770</t>
  </si>
  <si>
    <t>4771</t>
  </si>
  <si>
    <t>4772</t>
  </si>
  <si>
    <t>4774</t>
  </si>
  <si>
    <t>4775</t>
  </si>
  <si>
    <t>4776</t>
  </si>
  <si>
    <t>4777</t>
  </si>
  <si>
    <t>4778</t>
  </si>
  <si>
    <t>4779</t>
  </si>
  <si>
    <t>4780</t>
  </si>
  <si>
    <t>4784</t>
  </si>
  <si>
    <t>4785</t>
  </si>
  <si>
    <t>4786</t>
  </si>
  <si>
    <t>4787</t>
  </si>
  <si>
    <t>4788</t>
  </si>
  <si>
    <t>4790</t>
  </si>
  <si>
    <t>4791</t>
  </si>
  <si>
    <t>4793</t>
  </si>
  <si>
    <t>4794</t>
  </si>
  <si>
    <t>4795</t>
  </si>
  <si>
    <t>4796</t>
  </si>
  <si>
    <t>4797</t>
  </si>
  <si>
    <t>4798</t>
  </si>
  <si>
    <t>4799</t>
  </si>
  <si>
    <t>4801</t>
  </si>
  <si>
    <t>4802</t>
  </si>
  <si>
    <t>4803</t>
  </si>
  <si>
    <t>4804</t>
  </si>
  <si>
    <t>4805</t>
  </si>
  <si>
    <t>4807</t>
  </si>
  <si>
    <t>4808</t>
  </si>
  <si>
    <t>4809</t>
  </si>
  <si>
    <t>4810</t>
  </si>
  <si>
    <t>4811</t>
  </si>
  <si>
    <t>4812</t>
  </si>
  <si>
    <t>4813</t>
  </si>
  <si>
    <t>4814</t>
  </si>
  <si>
    <t>4816</t>
  </si>
  <si>
    <t>4817</t>
  </si>
  <si>
    <t>4819</t>
  </si>
  <si>
    <t>4824</t>
  </si>
  <si>
    <t>4826</t>
  </si>
  <si>
    <t>4827</t>
  </si>
  <si>
    <t>4828</t>
  </si>
  <si>
    <t>4829</t>
  </si>
  <si>
    <t>4830</t>
  </si>
  <si>
    <t>4832</t>
  </si>
  <si>
    <t>4833</t>
  </si>
  <si>
    <t>4834</t>
  </si>
  <si>
    <t>4835</t>
  </si>
  <si>
    <t>4837</t>
  </si>
  <si>
    <t>4838</t>
  </si>
  <si>
    <t>4840</t>
  </si>
  <si>
    <t>4841</t>
  </si>
  <si>
    <t>4842</t>
  </si>
  <si>
    <t>4843</t>
  </si>
  <si>
    <t>4844</t>
  </si>
  <si>
    <t>4845</t>
  </si>
  <si>
    <t>4847</t>
  </si>
  <si>
    <t>4849</t>
  </si>
  <si>
    <t>4851</t>
  </si>
  <si>
    <t>4852</t>
  </si>
  <si>
    <t>4853</t>
  </si>
  <si>
    <t>4854</t>
  </si>
  <si>
    <t>4856</t>
  </si>
  <si>
    <t>4857</t>
  </si>
  <si>
    <t>4858</t>
  </si>
  <si>
    <t>4859</t>
  </si>
  <si>
    <t>4860</t>
  </si>
  <si>
    <t>4861</t>
  </si>
  <si>
    <t>4862</t>
  </si>
  <si>
    <t>4864</t>
  </si>
  <si>
    <t>4866</t>
  </si>
  <si>
    <t>4868</t>
  </si>
  <si>
    <t>4869</t>
  </si>
  <si>
    <t>4872</t>
  </si>
  <si>
    <t>4874</t>
  </si>
  <si>
    <t>4878</t>
  </si>
  <si>
    <t>4879</t>
  </si>
  <si>
    <t>4880</t>
  </si>
  <si>
    <t>4881</t>
  </si>
  <si>
    <t>4882</t>
  </si>
  <si>
    <t>4884</t>
  </si>
  <si>
    <t>4885</t>
  </si>
  <si>
    <t>4887</t>
  </si>
  <si>
    <t>4888</t>
  </si>
  <si>
    <t>4889</t>
  </si>
  <si>
    <t>4890</t>
  </si>
  <si>
    <t>4892</t>
  </si>
  <si>
    <t>4893</t>
  </si>
  <si>
    <t>4894</t>
  </si>
  <si>
    <t>4897</t>
  </si>
  <si>
    <t>4898</t>
  </si>
  <si>
    <t>4903</t>
  </si>
  <si>
    <t>4904</t>
  </si>
  <si>
    <t>4907</t>
  </si>
  <si>
    <t>4908</t>
  </si>
  <si>
    <t>4909</t>
  </si>
  <si>
    <t>4910</t>
  </si>
  <si>
    <t>5000</t>
  </si>
  <si>
    <t>5001</t>
  </si>
  <si>
    <t>5002</t>
  </si>
  <si>
    <t>5003</t>
  </si>
  <si>
    <t>5004</t>
  </si>
  <si>
    <t>5005</t>
  </si>
  <si>
    <t>5009</t>
  </si>
  <si>
    <t>5010</t>
  </si>
  <si>
    <t>5011</t>
  </si>
  <si>
    <t>5012</t>
  </si>
  <si>
    <t>5013</t>
  </si>
  <si>
    <t>5014</t>
  </si>
  <si>
    <t>5015</t>
  </si>
  <si>
    <t>5016</t>
  </si>
  <si>
    <t>5017</t>
  </si>
  <si>
    <t>5018</t>
  </si>
  <si>
    <t>5019</t>
  </si>
  <si>
    <t>5020</t>
  </si>
  <si>
    <t>5021</t>
  </si>
  <si>
    <t>5023</t>
  </si>
  <si>
    <t>5026</t>
  </si>
  <si>
    <t>5028</t>
  </si>
  <si>
    <t>5029</t>
  </si>
  <si>
    <t>Fachschule für Heilerziehungspflege Himmelkron der Diakoneo KdöR</t>
  </si>
  <si>
    <t>5030</t>
  </si>
  <si>
    <t>5031</t>
  </si>
  <si>
    <t>5033</t>
  </si>
  <si>
    <t>5035</t>
  </si>
  <si>
    <t>5036</t>
  </si>
  <si>
    <t>5039</t>
  </si>
  <si>
    <t>5040</t>
  </si>
  <si>
    <t>5044</t>
  </si>
  <si>
    <t>5046</t>
  </si>
  <si>
    <t>5047</t>
  </si>
  <si>
    <t>Berufsfachschule f.Altenpflegehilfe Stadtsteinach d. Bayer. Roten Kreuzes, Kreisverb. Kulmbach</t>
  </si>
  <si>
    <t>5048</t>
  </si>
  <si>
    <t>5051</t>
  </si>
  <si>
    <t>5052</t>
  </si>
  <si>
    <t>Heinrich-Schaumberger-Schule, Priv. Sonderpäd. Förderzentrum in Coburg</t>
  </si>
  <si>
    <t>5055</t>
  </si>
  <si>
    <t>5056</t>
  </si>
  <si>
    <t>5057</t>
  </si>
  <si>
    <t>5058</t>
  </si>
  <si>
    <t>5059</t>
  </si>
  <si>
    <t>5060</t>
  </si>
  <si>
    <t>5061</t>
  </si>
  <si>
    <t>5062</t>
  </si>
  <si>
    <t>5064</t>
  </si>
  <si>
    <t>5065</t>
  </si>
  <si>
    <t>5066</t>
  </si>
  <si>
    <t>5067</t>
  </si>
  <si>
    <t>5069</t>
  </si>
  <si>
    <t>5071</t>
  </si>
  <si>
    <t>5073</t>
  </si>
  <si>
    <t>Staatliche Fachakademie für Sozialpädagogik in Bayreuth</t>
  </si>
  <si>
    <t>5074</t>
  </si>
  <si>
    <t>Berufsfachschule für Pflege der Klinikum Forchheim - Fränkische Schweiz gGmbH</t>
  </si>
  <si>
    <t>5076</t>
  </si>
  <si>
    <t>5077</t>
  </si>
  <si>
    <t>Berufsfachschule für Pflege des Bayerischen Roten Kreuzes Stadtsteinach</t>
  </si>
  <si>
    <t>5078</t>
  </si>
  <si>
    <t>5079</t>
  </si>
  <si>
    <t>5080</t>
  </si>
  <si>
    <t>5081</t>
  </si>
  <si>
    <t>5082</t>
  </si>
  <si>
    <t>5083</t>
  </si>
  <si>
    <t>5084</t>
  </si>
  <si>
    <t>Berufsfachschule für Pflege der Helmut-G.-Walther-Klinikum Lichtenfels GmbH</t>
  </si>
  <si>
    <t>5085</t>
  </si>
  <si>
    <t>5086</t>
  </si>
  <si>
    <t>5088</t>
  </si>
  <si>
    <t>5089</t>
  </si>
  <si>
    <t>5090</t>
  </si>
  <si>
    <t>Berufsfachschule f.Pflege d.Berufl. Fortbildungszentren d.Bayer.Wirtschaft (bfz) gGmbH</t>
  </si>
  <si>
    <t>5091</t>
  </si>
  <si>
    <t>5092</t>
  </si>
  <si>
    <t>5093</t>
  </si>
  <si>
    <t>5094</t>
  </si>
  <si>
    <t>5095</t>
  </si>
  <si>
    <t>5097</t>
  </si>
  <si>
    <t>5098</t>
  </si>
  <si>
    <t>Berufsfachschule f.Pflege d.Berufl. Fortbildungszentren d.Bay. Wirtschaft (bfz) Forchh</t>
  </si>
  <si>
    <t>5100</t>
  </si>
  <si>
    <t>Berufsfachschule für Pflege a.Klinikum Kulmbach d.Schwesternschaft Nürnberg v. BRK e.V.</t>
  </si>
  <si>
    <t>5102</t>
  </si>
  <si>
    <t>Berufsfachschule f.Altenpflegehilfe des Bayer. Roten Kreuzes Bayreuth</t>
  </si>
  <si>
    <t>5105</t>
  </si>
  <si>
    <t>5109</t>
  </si>
  <si>
    <t>5110</t>
  </si>
  <si>
    <t>5111</t>
  </si>
  <si>
    <t>Berufsfachschule für Fremdsprachenberufe der Euro- Berufsfachschule für Wirtsch. u. Fremdspr. Bamberg</t>
  </si>
  <si>
    <t>5112</t>
  </si>
  <si>
    <t>5113</t>
  </si>
  <si>
    <t>Berufsfachschule für Pflege des Bayerischen Roten Kreuzes Kreisverband Bayreuth</t>
  </si>
  <si>
    <t>5114</t>
  </si>
  <si>
    <t>Staatl.Fachschule (Technikerschule) f.Fleischerei- und Lebensmittelverarbeitungstechnik Kulmbach</t>
  </si>
  <si>
    <t>5117</t>
  </si>
  <si>
    <t>Staatl. Fachschule für Steintechnik und Gestaltung Wunsiedel</t>
  </si>
  <si>
    <t>5118</t>
  </si>
  <si>
    <t>Berufsfachschule für Pflege der Helios Gesellschaft für berufliche Bildung mbH in Kronach</t>
  </si>
  <si>
    <t>5120</t>
  </si>
  <si>
    <t>Berufsfachschule für Pflege d.Bamb. Bildungszentrum für Altenhilfe gGmbH in Bamberg</t>
  </si>
  <si>
    <t>5121</t>
  </si>
  <si>
    <t>Berufsfachschule für Pflege d.Gemeinn.Gesellschaft f.soz.Dienste-DAA-mbH Coburg</t>
  </si>
  <si>
    <t>5122</t>
  </si>
  <si>
    <t>5123</t>
  </si>
  <si>
    <t>5124</t>
  </si>
  <si>
    <t>Berufsfachschule für Pflege der Bamberger Akad. f.Gesundheitsberufe gemeinn. GmbH in Bamberg</t>
  </si>
  <si>
    <t>5125</t>
  </si>
  <si>
    <t>Berufsfachschule für Pflege der Klinikum Coburg GmbH in Coburg</t>
  </si>
  <si>
    <t>5126</t>
  </si>
  <si>
    <t>Berufsfachschule für Pflege der Klinikum Bayreuth GmbH in Bayreuth</t>
  </si>
  <si>
    <t>5127</t>
  </si>
  <si>
    <t>Fachakademie f. Fremdsprachenberufe d. Euro-Berufsfachschule f.Wirtsch.u.Fremdsprachen Ba</t>
  </si>
  <si>
    <t>5129</t>
  </si>
  <si>
    <t>5131</t>
  </si>
  <si>
    <t>Priv. Fachakademie für Sozialpädagogik Bayreuth d.Gemeinn.Ges. f.soz.Dienste-DAA-mbH</t>
  </si>
  <si>
    <t>5132</t>
  </si>
  <si>
    <t>5134</t>
  </si>
  <si>
    <t>5135</t>
  </si>
  <si>
    <t>Berufsfachschule für Pflege der Kliniken HochFranken in Münchberg</t>
  </si>
  <si>
    <t>5136</t>
  </si>
  <si>
    <t>Berufsfachschule für Pflege am Bezirksklinikum Obermain in Ebensfeld</t>
  </si>
  <si>
    <t>5137</t>
  </si>
  <si>
    <t>5139</t>
  </si>
  <si>
    <t>5140</t>
  </si>
  <si>
    <t>Berufsfachschule für Pflege am Bezirkskrankenhaus Bayreuth</t>
  </si>
  <si>
    <t>5142</t>
  </si>
  <si>
    <t>Fachakademie für Sozialpädagogik Hof der Diakoneo KdöR</t>
  </si>
  <si>
    <t>5143</t>
  </si>
  <si>
    <t>Fachakademie für Heilpädagogik Hof der Diakoneo KdöR</t>
  </si>
  <si>
    <t>5144</t>
  </si>
  <si>
    <t>5147</t>
  </si>
  <si>
    <t>5148</t>
  </si>
  <si>
    <t>5152</t>
  </si>
  <si>
    <t>5153</t>
  </si>
  <si>
    <t>5155</t>
  </si>
  <si>
    <t>Fachschule für Heilerziehungspflegehilfe Himmelkron der Diakoneo KdöR</t>
  </si>
  <si>
    <t>5156</t>
  </si>
  <si>
    <t>5157</t>
  </si>
  <si>
    <t>5162</t>
  </si>
  <si>
    <t>5164</t>
  </si>
  <si>
    <t>Wichernschule, Priv.Berufsschule z.sonderpäd.Förd. Förderschwerp. Lernen in Schmeilsdorf, Mainleus</t>
  </si>
  <si>
    <t>5165</t>
  </si>
  <si>
    <t>5166</t>
  </si>
  <si>
    <t>5167</t>
  </si>
  <si>
    <t>5168</t>
  </si>
  <si>
    <t>5169</t>
  </si>
  <si>
    <t>5172</t>
  </si>
  <si>
    <t>5173</t>
  </si>
  <si>
    <t>5174</t>
  </si>
  <si>
    <t>5175</t>
  </si>
  <si>
    <t>5176</t>
  </si>
  <si>
    <t>5177</t>
  </si>
  <si>
    <t>5179</t>
  </si>
  <si>
    <t>5181</t>
  </si>
  <si>
    <t>5195</t>
  </si>
  <si>
    <t>5205</t>
  </si>
  <si>
    <t>5206</t>
  </si>
  <si>
    <t>5209</t>
  </si>
  <si>
    <t>5210</t>
  </si>
  <si>
    <t>5212</t>
  </si>
  <si>
    <t>5213</t>
  </si>
  <si>
    <t>5214</t>
  </si>
  <si>
    <t>5215</t>
  </si>
  <si>
    <t>5218</t>
  </si>
  <si>
    <t>5225</t>
  </si>
  <si>
    <t>5229</t>
  </si>
  <si>
    <t>5239</t>
  </si>
  <si>
    <t>5247</t>
  </si>
  <si>
    <t>5269</t>
  </si>
  <si>
    <t>5276</t>
  </si>
  <si>
    <t>5284</t>
  </si>
  <si>
    <t>5286</t>
  </si>
  <si>
    <t>5287</t>
  </si>
  <si>
    <t>5288</t>
  </si>
  <si>
    <t>5298</t>
  </si>
  <si>
    <t>5306</t>
  </si>
  <si>
    <t>5307</t>
  </si>
  <si>
    <t>5309</t>
  </si>
  <si>
    <t>5315</t>
  </si>
  <si>
    <t>5316</t>
  </si>
  <si>
    <t>5317</t>
  </si>
  <si>
    <t>5318</t>
  </si>
  <si>
    <t>5338</t>
  </si>
  <si>
    <t>5345</t>
  </si>
  <si>
    <t>Berufsfachschule f.Altenpflegehilfe, Hochfränk. Bildungsz. f.Gesundheit u.Pflege gGmbH</t>
  </si>
  <si>
    <t>5347</t>
  </si>
  <si>
    <t>5367</t>
  </si>
  <si>
    <t>5368</t>
  </si>
  <si>
    <t>5388</t>
  </si>
  <si>
    <t>5438</t>
  </si>
  <si>
    <t>5458</t>
  </si>
  <si>
    <t>5478</t>
  </si>
  <si>
    <t>5500</t>
  </si>
  <si>
    <t>5501</t>
  </si>
  <si>
    <t>5502</t>
  </si>
  <si>
    <t>5503</t>
  </si>
  <si>
    <t>5504</t>
  </si>
  <si>
    <t>5505</t>
  </si>
  <si>
    <t>5507</t>
  </si>
  <si>
    <t>5508</t>
  </si>
  <si>
    <t>5509</t>
  </si>
  <si>
    <t>5510</t>
  </si>
  <si>
    <t>5511</t>
  </si>
  <si>
    <t>5512</t>
  </si>
  <si>
    <t>5513</t>
  </si>
  <si>
    <t>5515</t>
  </si>
  <si>
    <t>Private Montessori-Schule Bayreuth, Mittelschule, des Vereins Integrative Erziehung Bayreuth e.V.</t>
  </si>
  <si>
    <t>5516</t>
  </si>
  <si>
    <t>5517</t>
  </si>
  <si>
    <t>5519</t>
  </si>
  <si>
    <t>5520</t>
  </si>
  <si>
    <t>5521</t>
  </si>
  <si>
    <t>5522</t>
  </si>
  <si>
    <t>5523</t>
  </si>
  <si>
    <t>5525</t>
  </si>
  <si>
    <t>5526</t>
  </si>
  <si>
    <t>5527</t>
  </si>
  <si>
    <t>5528</t>
  </si>
  <si>
    <t>5529</t>
  </si>
  <si>
    <t>5531</t>
  </si>
  <si>
    <t>5532</t>
  </si>
  <si>
    <t>5533</t>
  </si>
  <si>
    <t>5535</t>
  </si>
  <si>
    <t>5536</t>
  </si>
  <si>
    <t>5537</t>
  </si>
  <si>
    <t>5538</t>
  </si>
  <si>
    <t>5539</t>
  </si>
  <si>
    <t>5540</t>
  </si>
  <si>
    <t>5541</t>
  </si>
  <si>
    <t>5542</t>
  </si>
  <si>
    <t>5543</t>
  </si>
  <si>
    <t>5544</t>
  </si>
  <si>
    <t>5545</t>
  </si>
  <si>
    <t>5546</t>
  </si>
  <si>
    <t>5547</t>
  </si>
  <si>
    <t>5548</t>
  </si>
  <si>
    <t>5549</t>
  </si>
  <si>
    <t>5550</t>
  </si>
  <si>
    <t>5552</t>
  </si>
  <si>
    <t>5553</t>
  </si>
  <si>
    <t>5554</t>
  </si>
  <si>
    <t>5555</t>
  </si>
  <si>
    <t>5556</t>
  </si>
  <si>
    <t>5557</t>
  </si>
  <si>
    <t>5558</t>
  </si>
  <si>
    <t>5559</t>
  </si>
  <si>
    <t>5560</t>
  </si>
  <si>
    <t>5561</t>
  </si>
  <si>
    <t>5562</t>
  </si>
  <si>
    <t>5563</t>
  </si>
  <si>
    <t>5564</t>
  </si>
  <si>
    <t>5565</t>
  </si>
  <si>
    <t>5566</t>
  </si>
  <si>
    <t>5567</t>
  </si>
  <si>
    <t>5568</t>
  </si>
  <si>
    <t>Priv. Montessori-Volksschule Mitwitz (GS und HS) Montessori-Fördergemeinsch. Kronach u. Umgeb. e.V.</t>
  </si>
  <si>
    <t>5569</t>
  </si>
  <si>
    <t>5570</t>
  </si>
  <si>
    <t>5571</t>
  </si>
  <si>
    <t>5572</t>
  </si>
  <si>
    <t>5573</t>
  </si>
  <si>
    <t>5574</t>
  </si>
  <si>
    <t>5575</t>
  </si>
  <si>
    <t>5576</t>
  </si>
  <si>
    <t>5577</t>
  </si>
  <si>
    <t>5578</t>
  </si>
  <si>
    <t>5579</t>
  </si>
  <si>
    <t>5580</t>
  </si>
  <si>
    <t>5581</t>
  </si>
  <si>
    <t>5582</t>
  </si>
  <si>
    <t>5584</t>
  </si>
  <si>
    <t>5585</t>
  </si>
  <si>
    <t>5586</t>
  </si>
  <si>
    <t>5587</t>
  </si>
  <si>
    <t>5588</t>
  </si>
  <si>
    <t>5589</t>
  </si>
  <si>
    <t>5590</t>
  </si>
  <si>
    <t>5591</t>
  </si>
  <si>
    <t>5592</t>
  </si>
  <si>
    <t>5593</t>
  </si>
  <si>
    <t>5595</t>
  </si>
  <si>
    <t>5596</t>
  </si>
  <si>
    <t>5597</t>
  </si>
  <si>
    <t>5599</t>
  </si>
  <si>
    <t>5600</t>
  </si>
  <si>
    <t>5601</t>
  </si>
  <si>
    <t>5602</t>
  </si>
  <si>
    <t>5603</t>
  </si>
  <si>
    <t>5604</t>
  </si>
  <si>
    <t>5605</t>
  </si>
  <si>
    <t>5606</t>
  </si>
  <si>
    <t>5607</t>
  </si>
  <si>
    <t>5608</t>
  </si>
  <si>
    <t>5609</t>
  </si>
  <si>
    <t>5610</t>
  </si>
  <si>
    <t>5611</t>
  </si>
  <si>
    <t>5612</t>
  </si>
  <si>
    <t>5613</t>
  </si>
  <si>
    <t>5615</t>
  </si>
  <si>
    <t>5616</t>
  </si>
  <si>
    <t>5619</t>
  </si>
  <si>
    <t>5620</t>
  </si>
  <si>
    <t>5621</t>
  </si>
  <si>
    <t>5624</t>
  </si>
  <si>
    <t>5625</t>
  </si>
  <si>
    <t>5627</t>
  </si>
  <si>
    <t>5628</t>
  </si>
  <si>
    <t>5629</t>
  </si>
  <si>
    <t>5630</t>
  </si>
  <si>
    <t>5631</t>
  </si>
  <si>
    <t>5632</t>
  </si>
  <si>
    <t>5633</t>
  </si>
  <si>
    <t>5634</t>
  </si>
  <si>
    <t>5635</t>
  </si>
  <si>
    <t>5638</t>
  </si>
  <si>
    <t>5639</t>
  </si>
  <si>
    <t>5640</t>
  </si>
  <si>
    <t>5641</t>
  </si>
  <si>
    <t>5642</t>
  </si>
  <si>
    <t>5643</t>
  </si>
  <si>
    <t>5644</t>
  </si>
  <si>
    <t>5645</t>
  </si>
  <si>
    <t>5647</t>
  </si>
  <si>
    <t>5649</t>
  </si>
  <si>
    <t>5651</t>
  </si>
  <si>
    <t>5653</t>
  </si>
  <si>
    <t>5654</t>
  </si>
  <si>
    <t>5656</t>
  </si>
  <si>
    <t>5657</t>
  </si>
  <si>
    <t>5659</t>
  </si>
  <si>
    <t>5660</t>
  </si>
  <si>
    <t>5661</t>
  </si>
  <si>
    <t>5662</t>
  </si>
  <si>
    <t>5663</t>
  </si>
  <si>
    <t>5664</t>
  </si>
  <si>
    <t>5665</t>
  </si>
  <si>
    <t>5666</t>
  </si>
  <si>
    <t>5668</t>
  </si>
  <si>
    <t>5669</t>
  </si>
  <si>
    <t>5670</t>
  </si>
  <si>
    <t>5671</t>
  </si>
  <si>
    <t>5672</t>
  </si>
  <si>
    <t>5673</t>
  </si>
  <si>
    <t>5674</t>
  </si>
  <si>
    <t>5675</t>
  </si>
  <si>
    <t>5676</t>
  </si>
  <si>
    <t>5677</t>
  </si>
  <si>
    <t>5678</t>
  </si>
  <si>
    <t>5679</t>
  </si>
  <si>
    <t>5680</t>
  </si>
  <si>
    <t>5681</t>
  </si>
  <si>
    <t>5683</t>
  </si>
  <si>
    <t>5684</t>
  </si>
  <si>
    <t>5685</t>
  </si>
  <si>
    <t>5686</t>
  </si>
  <si>
    <t>5687</t>
  </si>
  <si>
    <t>5688</t>
  </si>
  <si>
    <t>5689</t>
  </si>
  <si>
    <t>5691</t>
  </si>
  <si>
    <t>5692</t>
  </si>
  <si>
    <t>5694</t>
  </si>
  <si>
    <t>5695</t>
  </si>
  <si>
    <t>5696</t>
  </si>
  <si>
    <t>5697</t>
  </si>
  <si>
    <t>5698</t>
  </si>
  <si>
    <t>5699</t>
  </si>
  <si>
    <t>5700</t>
  </si>
  <si>
    <t>5701</t>
  </si>
  <si>
    <t>5702</t>
  </si>
  <si>
    <t>5703</t>
  </si>
  <si>
    <t>5704</t>
  </si>
  <si>
    <t>5705</t>
  </si>
  <si>
    <t>5706</t>
  </si>
  <si>
    <t>5707</t>
  </si>
  <si>
    <t>5708</t>
  </si>
  <si>
    <t>5709</t>
  </si>
  <si>
    <t>5710</t>
  </si>
  <si>
    <t>5711</t>
  </si>
  <si>
    <t>5712</t>
  </si>
  <si>
    <t>5713</t>
  </si>
  <si>
    <t>5714</t>
  </si>
  <si>
    <t>5715</t>
  </si>
  <si>
    <t>5716</t>
  </si>
  <si>
    <t>5717</t>
  </si>
  <si>
    <t>5718</t>
  </si>
  <si>
    <t>5719</t>
  </si>
  <si>
    <t>5720</t>
  </si>
  <si>
    <t>5721</t>
  </si>
  <si>
    <t>5723</t>
  </si>
  <si>
    <t>5724</t>
  </si>
  <si>
    <t>5725</t>
  </si>
  <si>
    <t>5726</t>
  </si>
  <si>
    <t>5727</t>
  </si>
  <si>
    <t>5729</t>
  </si>
  <si>
    <t>5730</t>
  </si>
  <si>
    <t>5731</t>
  </si>
  <si>
    <t>5732</t>
  </si>
  <si>
    <t>5733</t>
  </si>
  <si>
    <t>5734</t>
  </si>
  <si>
    <t>5735</t>
  </si>
  <si>
    <t>5736</t>
  </si>
  <si>
    <t>5737</t>
  </si>
  <si>
    <t>5738</t>
  </si>
  <si>
    <t>5739</t>
  </si>
  <si>
    <t>5740</t>
  </si>
  <si>
    <t>5741</t>
  </si>
  <si>
    <t>5742</t>
  </si>
  <si>
    <t>5743</t>
  </si>
  <si>
    <t>5744</t>
  </si>
  <si>
    <t>5745</t>
  </si>
  <si>
    <t>5746</t>
  </si>
  <si>
    <t>5747</t>
  </si>
  <si>
    <t>5751</t>
  </si>
  <si>
    <t>5752</t>
  </si>
  <si>
    <t>5754</t>
  </si>
  <si>
    <t>5755</t>
  </si>
  <si>
    <t>5756</t>
  </si>
  <si>
    <t>5757</t>
  </si>
  <si>
    <t>5759</t>
  </si>
  <si>
    <t>5761</t>
  </si>
  <si>
    <t>5762</t>
  </si>
  <si>
    <t>5763</t>
  </si>
  <si>
    <t>5764</t>
  </si>
  <si>
    <t>5765</t>
  </si>
  <si>
    <t>5766</t>
  </si>
  <si>
    <t>5767</t>
  </si>
  <si>
    <t>5768</t>
  </si>
  <si>
    <t>5769</t>
  </si>
  <si>
    <t>5770</t>
  </si>
  <si>
    <t>5774</t>
  </si>
  <si>
    <t>5775</t>
  </si>
  <si>
    <t>5777</t>
  </si>
  <si>
    <t>5778</t>
  </si>
  <si>
    <t>5787</t>
  </si>
  <si>
    <t>5788</t>
  </si>
  <si>
    <t>5789</t>
  </si>
  <si>
    <t>5790</t>
  </si>
  <si>
    <t>5791</t>
  </si>
  <si>
    <t>5793</t>
  </si>
  <si>
    <t>5795</t>
  </si>
  <si>
    <t>5799</t>
  </si>
  <si>
    <t>5801</t>
  </si>
  <si>
    <t>5802</t>
  </si>
  <si>
    <t>5803</t>
  </si>
  <si>
    <t>5805</t>
  </si>
  <si>
    <t>5806</t>
  </si>
  <si>
    <t>5807</t>
  </si>
  <si>
    <t>5808</t>
  </si>
  <si>
    <t>5809</t>
  </si>
  <si>
    <t>5817</t>
  </si>
  <si>
    <t>5818</t>
  </si>
  <si>
    <t>5819</t>
  </si>
  <si>
    <t>5820</t>
  </si>
  <si>
    <t>5821</t>
  </si>
  <si>
    <t>5822</t>
  </si>
  <si>
    <t>5823</t>
  </si>
  <si>
    <t>5824</t>
  </si>
  <si>
    <t>5825</t>
  </si>
  <si>
    <t>5827</t>
  </si>
  <si>
    <t>5828</t>
  </si>
  <si>
    <t>5830</t>
  </si>
  <si>
    <t>5831</t>
  </si>
  <si>
    <t>5832</t>
  </si>
  <si>
    <t>5833</t>
  </si>
  <si>
    <t>5834</t>
  </si>
  <si>
    <t>5836</t>
  </si>
  <si>
    <t>Friedrich-Baur-Mittelschule Stadtsteinach-Untersteinach</t>
  </si>
  <si>
    <t>5837</t>
  </si>
  <si>
    <t>5838</t>
  </si>
  <si>
    <t>5842</t>
  </si>
  <si>
    <t>5846</t>
  </si>
  <si>
    <t>5847</t>
  </si>
  <si>
    <t>5848</t>
  </si>
  <si>
    <t>5849</t>
  </si>
  <si>
    <t>5852</t>
  </si>
  <si>
    <t>5853</t>
  </si>
  <si>
    <t>5854</t>
  </si>
  <si>
    <t>5855</t>
  </si>
  <si>
    <t>5857</t>
  </si>
  <si>
    <t>5858</t>
  </si>
  <si>
    <t>5859</t>
  </si>
  <si>
    <t>5860</t>
  </si>
  <si>
    <t>5861</t>
  </si>
  <si>
    <t>5863</t>
  </si>
  <si>
    <t>5865</t>
  </si>
  <si>
    <t>5871</t>
  </si>
  <si>
    <t>5873</t>
  </si>
  <si>
    <t>5874</t>
  </si>
  <si>
    <t>5876</t>
  </si>
  <si>
    <t>5877</t>
  </si>
  <si>
    <t>5879</t>
  </si>
  <si>
    <t>5880</t>
  </si>
  <si>
    <t>5881</t>
  </si>
  <si>
    <t>5882</t>
  </si>
  <si>
    <t>5883</t>
  </si>
  <si>
    <t>5884</t>
  </si>
  <si>
    <t>5885</t>
  </si>
  <si>
    <t>5886</t>
  </si>
  <si>
    <t>5887</t>
  </si>
  <si>
    <t>5888</t>
  </si>
  <si>
    <t>5890</t>
  </si>
  <si>
    <t>5891</t>
  </si>
  <si>
    <t>5892</t>
  </si>
  <si>
    <t>6001</t>
  </si>
  <si>
    <t>6002</t>
  </si>
  <si>
    <t>6003</t>
  </si>
  <si>
    <t>Bertha-von-Suttner-Schule, Förderzentrum Förderschwerpunkt k.m.E. Nürnberg</t>
  </si>
  <si>
    <t>6004</t>
  </si>
  <si>
    <t>6005</t>
  </si>
  <si>
    <t>6006</t>
  </si>
  <si>
    <t>Johann-Heinrich-Pestalozzi-Schule, Sonderpädagogisches Förderzentrum Ansbach der Diak</t>
  </si>
  <si>
    <t>6007</t>
  </si>
  <si>
    <t>6009</t>
  </si>
  <si>
    <t>Sonderpädagogisches Förderzentrum - Teilzentrum II - Schule im Aischgrund</t>
  </si>
  <si>
    <t>6010</t>
  </si>
  <si>
    <t>6011</t>
  </si>
  <si>
    <t>Otfried-Preußler-Schule, Sonderpädagogisches Förderzentrum Erlangen</t>
  </si>
  <si>
    <t>6014</t>
  </si>
  <si>
    <t>6015</t>
  </si>
  <si>
    <t>6017</t>
  </si>
  <si>
    <t>6019</t>
  </si>
  <si>
    <t>6021</t>
  </si>
  <si>
    <t>6022</t>
  </si>
  <si>
    <t>6024</t>
  </si>
  <si>
    <t>6025</t>
  </si>
  <si>
    <t>6027</t>
  </si>
  <si>
    <t>Fachakademie für Sozialpädagogik Fürth der Diakoneo KdöR</t>
  </si>
  <si>
    <t>6028</t>
  </si>
  <si>
    <t>6029</t>
  </si>
  <si>
    <t>6031</t>
  </si>
  <si>
    <t>6032</t>
  </si>
  <si>
    <t>Berufsfachschule für chem.-techn.Assistenten Nürn. d.Gemeinn.Gesell. Semper Bildungswerk mbH</t>
  </si>
  <si>
    <t>6036</t>
  </si>
  <si>
    <t>6038</t>
  </si>
  <si>
    <t>6039</t>
  </si>
  <si>
    <t>6040</t>
  </si>
  <si>
    <t>6041</t>
  </si>
  <si>
    <t>Priv. Förderzentrum St. Martin, Förderschwerpunkt geist. Entwickl. Bruckberg der Diakoneo KdöR</t>
  </si>
  <si>
    <t>6042</t>
  </si>
  <si>
    <t>6043</t>
  </si>
  <si>
    <t>6044</t>
  </si>
  <si>
    <t>6045</t>
  </si>
  <si>
    <t>Franziskus-Schule, Priv. Förderzentrum, Förderschwerp. geist. Entwickl. Bad Windsh.</t>
  </si>
  <si>
    <t>6046</t>
  </si>
  <si>
    <t>Privates Förderzentrum Schnaittach Förderschw. emotio.u.sozia.Entw. Nürnberg</t>
  </si>
  <si>
    <t>6047</t>
  </si>
  <si>
    <t>6048</t>
  </si>
  <si>
    <t>6049</t>
  </si>
  <si>
    <t>6050</t>
  </si>
  <si>
    <t>6051</t>
  </si>
  <si>
    <t>6053</t>
  </si>
  <si>
    <t>6056</t>
  </si>
  <si>
    <t>6057</t>
  </si>
  <si>
    <t>6058</t>
  </si>
  <si>
    <t>6060</t>
  </si>
  <si>
    <t>6064</t>
  </si>
  <si>
    <t>6066</t>
  </si>
  <si>
    <t>6067</t>
  </si>
  <si>
    <t>Berufsfachschule für Sozialpflege Neuendettelsau der Diakoneo KdöR</t>
  </si>
  <si>
    <t>6068</t>
  </si>
  <si>
    <t>6069</t>
  </si>
  <si>
    <t>6070</t>
  </si>
  <si>
    <t>6071</t>
  </si>
  <si>
    <t>6072</t>
  </si>
  <si>
    <t>6073</t>
  </si>
  <si>
    <t>6075</t>
  </si>
  <si>
    <t>6076</t>
  </si>
  <si>
    <t>6077</t>
  </si>
  <si>
    <t>6078</t>
  </si>
  <si>
    <t>6079</t>
  </si>
  <si>
    <t>6080</t>
  </si>
  <si>
    <t>6081</t>
  </si>
  <si>
    <t>6082</t>
  </si>
  <si>
    <t>6083</t>
  </si>
  <si>
    <t>6084</t>
  </si>
  <si>
    <t>6085</t>
  </si>
  <si>
    <t>6086</t>
  </si>
  <si>
    <t>6087</t>
  </si>
  <si>
    <t>6088</t>
  </si>
  <si>
    <t>6089</t>
  </si>
  <si>
    <t>6091</t>
  </si>
  <si>
    <t>6092</t>
  </si>
  <si>
    <t>6093</t>
  </si>
  <si>
    <t>6095</t>
  </si>
  <si>
    <t>6099</t>
  </si>
  <si>
    <t>Fachschule für Heilerziehungspflege Nürnberg der Diakoneo KdöR</t>
  </si>
  <si>
    <t>6100</t>
  </si>
  <si>
    <t>6101</t>
  </si>
  <si>
    <t>6105</t>
  </si>
  <si>
    <t>6106</t>
  </si>
  <si>
    <t>6110</t>
  </si>
  <si>
    <t>Berufsfachschule für Kinderpflege Neuendettelsau der Diakoneo KdöR</t>
  </si>
  <si>
    <t>6112</t>
  </si>
  <si>
    <t>6113</t>
  </si>
  <si>
    <t>6116</t>
  </si>
  <si>
    <t>6117</t>
  </si>
  <si>
    <t>Berufsfachschule f. Diätassistenten Neuendettelsau der Diakoneo KdöR</t>
  </si>
  <si>
    <t>6118</t>
  </si>
  <si>
    <t>6119</t>
  </si>
  <si>
    <t>6120</t>
  </si>
  <si>
    <t>6121</t>
  </si>
  <si>
    <t>6122</t>
  </si>
  <si>
    <t>6123</t>
  </si>
  <si>
    <t>6124</t>
  </si>
  <si>
    <t>6125</t>
  </si>
  <si>
    <t>6126</t>
  </si>
  <si>
    <t>6132</t>
  </si>
  <si>
    <t>6135</t>
  </si>
  <si>
    <t>6138</t>
  </si>
  <si>
    <t>6140</t>
  </si>
  <si>
    <t>6145</t>
  </si>
  <si>
    <t>6149</t>
  </si>
  <si>
    <t>6151</t>
  </si>
  <si>
    <t>6152</t>
  </si>
  <si>
    <t>6153</t>
  </si>
  <si>
    <t>6154</t>
  </si>
  <si>
    <t>6155</t>
  </si>
  <si>
    <t>Fachschule f. Umweltschutz-,Galvano-u.Biotechnik Nürnb.d.Gemeinn.Ges.Semper Bildungswerk mbH</t>
  </si>
  <si>
    <t>6156</t>
  </si>
  <si>
    <t>6157</t>
  </si>
  <si>
    <t>6158</t>
  </si>
  <si>
    <t>6162</t>
  </si>
  <si>
    <t>Fachakademie für Ernährungs- und Versorgungsmanagement</t>
  </si>
  <si>
    <t>6163</t>
  </si>
  <si>
    <t>6165</t>
  </si>
  <si>
    <t>6166</t>
  </si>
  <si>
    <t>Fachakademie für Sozialpädagogik Neuendettelsau der Diakoneo KdöR</t>
  </si>
  <si>
    <t>6167</t>
  </si>
  <si>
    <t>6168</t>
  </si>
  <si>
    <t>6169</t>
  </si>
  <si>
    <t>6170</t>
  </si>
  <si>
    <t>6174</t>
  </si>
  <si>
    <t>6175</t>
  </si>
  <si>
    <t>6176</t>
  </si>
  <si>
    <t>Fachschule für Heilerziehungspflege Neuendettelsau der Diakoneo KdöR</t>
  </si>
  <si>
    <t>6178</t>
  </si>
  <si>
    <t>6179</t>
  </si>
  <si>
    <t>6180</t>
  </si>
  <si>
    <t>6182</t>
  </si>
  <si>
    <t>6185</t>
  </si>
  <si>
    <t>6186</t>
  </si>
  <si>
    <t>6188</t>
  </si>
  <si>
    <t>6189</t>
  </si>
  <si>
    <t>6191</t>
  </si>
  <si>
    <t>Berufsfachschule für Altenpflegehilfe Lauf a. d. Pegnitz der Diakoneo KdöR</t>
  </si>
  <si>
    <t>6193</t>
  </si>
  <si>
    <t>6194</t>
  </si>
  <si>
    <t>6195</t>
  </si>
  <si>
    <t>6198</t>
  </si>
  <si>
    <t>6199</t>
  </si>
  <si>
    <t>6202</t>
  </si>
  <si>
    <t>6203</t>
  </si>
  <si>
    <t>6204</t>
  </si>
  <si>
    <t>6208</t>
  </si>
  <si>
    <t>6212</t>
  </si>
  <si>
    <t>6213</t>
  </si>
  <si>
    <t>6215</t>
  </si>
  <si>
    <t>6217</t>
  </si>
  <si>
    <t>6218</t>
  </si>
  <si>
    <t>6220</t>
  </si>
  <si>
    <t>6221</t>
  </si>
  <si>
    <t>6222</t>
  </si>
  <si>
    <t>6223</t>
  </si>
  <si>
    <t>6228</t>
  </si>
  <si>
    <t>6232</t>
  </si>
  <si>
    <t>Förderzentrum St. Laurentius, Priv. Sonderpäd. Förderzentrum Neuendettelsau der Diakoneo KdöR</t>
  </si>
  <si>
    <t>6235</t>
  </si>
  <si>
    <t>Berufsfachschule für Ernährung und Versorgung Nürnberg</t>
  </si>
  <si>
    <t>6236</t>
  </si>
  <si>
    <t>Berufsfachschule für Altenpflegehilfe Roth der Diakoneo KdöR</t>
  </si>
  <si>
    <t>6237</t>
  </si>
  <si>
    <t>6238</t>
  </si>
  <si>
    <t>6240</t>
  </si>
  <si>
    <t>6241</t>
  </si>
  <si>
    <t>6245</t>
  </si>
  <si>
    <t>6247</t>
  </si>
  <si>
    <t>Berufsfachschule für Ergotherapie Neuendettelsau der Diakoneo KdöR</t>
  </si>
  <si>
    <t>6248</t>
  </si>
  <si>
    <t>6252</t>
  </si>
  <si>
    <t>6257</t>
  </si>
  <si>
    <t>Staatl. Berufsfachschule für Massage am Klinikum der Friedrich-Alexander-Univ. Erlangen-Nürnberg</t>
  </si>
  <si>
    <t>6258</t>
  </si>
  <si>
    <t>Staatl. Berufsfachschule für Physiotherapie am Klinikum der Friedrich-Alexander-Univ. Erlangen-Nü</t>
  </si>
  <si>
    <t>6262</t>
  </si>
  <si>
    <t>6263</t>
  </si>
  <si>
    <t>6268</t>
  </si>
  <si>
    <t>6270</t>
  </si>
  <si>
    <t>6272</t>
  </si>
  <si>
    <t>6281</t>
  </si>
  <si>
    <t>6287</t>
  </si>
  <si>
    <t>6291</t>
  </si>
  <si>
    <t>ANregiomed Berufsfachschule für Pflege Rothenburg o. d. T.</t>
  </si>
  <si>
    <t>6292</t>
  </si>
  <si>
    <t>6293</t>
  </si>
  <si>
    <t>6294</t>
  </si>
  <si>
    <t>Berufsfachschule für Pflege der Malteser Waldkrankenhaus Erlangen gGmbH</t>
  </si>
  <si>
    <t>6295</t>
  </si>
  <si>
    <t>6296</t>
  </si>
  <si>
    <t>Berufsfachschule für Pflege Nürnberg der Schwesternschaft Nürnberg vom BRK e.V.</t>
  </si>
  <si>
    <t>6298</t>
  </si>
  <si>
    <t>Berufsfachschule für Pflege Nürnberg der Martha-Maria Krankenhaus gGmbH</t>
  </si>
  <si>
    <t>6300</t>
  </si>
  <si>
    <t>6302</t>
  </si>
  <si>
    <t>6303</t>
  </si>
  <si>
    <t>ANregiomed Berufsfachschule für Krankenpflegehilfe Rothenburg o.d.T.</t>
  </si>
  <si>
    <t>6304</t>
  </si>
  <si>
    <t>6305</t>
  </si>
  <si>
    <t>6306</t>
  </si>
  <si>
    <t>Fachschule für Grundschulkindbetreuung Fürth der Diakoneo KdöR</t>
  </si>
  <si>
    <t>6307</t>
  </si>
  <si>
    <t>6309</t>
  </si>
  <si>
    <t>6311</t>
  </si>
  <si>
    <t>6313</t>
  </si>
  <si>
    <t>6314</t>
  </si>
  <si>
    <t>6315</t>
  </si>
  <si>
    <t>6316</t>
  </si>
  <si>
    <t>6317</t>
  </si>
  <si>
    <t>6318</t>
  </si>
  <si>
    <t>6319</t>
  </si>
  <si>
    <t>Staatl. Berufsfachschule f. Pflege am Klinikum der Friedrich-Alexander-Uni. Erlangen-Nürnberg</t>
  </si>
  <si>
    <t>6322</t>
  </si>
  <si>
    <t>6325</t>
  </si>
  <si>
    <t>6326</t>
  </si>
  <si>
    <t>6329</t>
  </si>
  <si>
    <t>Berufsfachschule für Pflege des Kommunalunternehmens Kreisklinik Roth</t>
  </si>
  <si>
    <t>6332</t>
  </si>
  <si>
    <t>6333</t>
  </si>
  <si>
    <t>Berufsfachschule f. Pflege Erlangen d.Berufl. Fortbildungszentren der Bayer. Wirtschaft (bfz) gG</t>
  </si>
  <si>
    <t>6335</t>
  </si>
  <si>
    <t>Berufsfachschule f. biologisch-techn. Assistenten Nürnb.d.Gemeinn.Ges.Semper Bildungsewerk mbH</t>
  </si>
  <si>
    <t>6336</t>
  </si>
  <si>
    <t>6337</t>
  </si>
  <si>
    <t>6338</t>
  </si>
  <si>
    <t>6339</t>
  </si>
  <si>
    <t>6340</t>
  </si>
  <si>
    <t>6346</t>
  </si>
  <si>
    <t>6354</t>
  </si>
  <si>
    <t>6362</t>
  </si>
  <si>
    <t>6363</t>
  </si>
  <si>
    <t>6364</t>
  </si>
  <si>
    <t>6365</t>
  </si>
  <si>
    <t>6366</t>
  </si>
  <si>
    <t>6368</t>
  </si>
  <si>
    <t>6369</t>
  </si>
  <si>
    <t>6372</t>
  </si>
  <si>
    <t>6373</t>
  </si>
  <si>
    <t>6376</t>
  </si>
  <si>
    <t>6378</t>
  </si>
  <si>
    <t>6380</t>
  </si>
  <si>
    <t>6381</t>
  </si>
  <si>
    <t>6382</t>
  </si>
  <si>
    <t>Berufsfachschule für Pflege Gemeinn. Gesellsch. für soziale Dienste-DAA-mbH Nürnberg</t>
  </si>
  <si>
    <t>6383</t>
  </si>
  <si>
    <t>Berufsfachschule für Pflege des Caritasverbandes Nürnberg e.V.</t>
  </si>
  <si>
    <t>6384</t>
  </si>
  <si>
    <t>Berufsfachschule für Pflege Ansbach des Kommunalunternehmens Bezirkskliniken Mittelfranken</t>
  </si>
  <si>
    <t>6391</t>
  </si>
  <si>
    <t>6392</t>
  </si>
  <si>
    <t>Berufsfachschule für Pflege Erlangen des Kommunalunternehmens Bezirkskliniken Mittelfranken</t>
  </si>
  <si>
    <t>6393</t>
  </si>
  <si>
    <t>Berufsfachschule für Pflege Ansbach der Diakoneo KdöR</t>
  </si>
  <si>
    <t>6394</t>
  </si>
  <si>
    <t>Berufsfachschule für Pflege Fürth der Diakoneo KdöR</t>
  </si>
  <si>
    <t>6395</t>
  </si>
  <si>
    <t>Berufsfachschule für Pflege Lauf a. d. Pegnitz der Diakoneo KdöR</t>
  </si>
  <si>
    <t>6399</t>
  </si>
  <si>
    <t>6400</t>
  </si>
  <si>
    <t>6401</t>
  </si>
  <si>
    <t>6402</t>
  </si>
  <si>
    <t>Berufsfachschule für Pflege Schwabach der Krankenhaus Schwabach gGmbH</t>
  </si>
  <si>
    <t>6403</t>
  </si>
  <si>
    <t>Berufsfachschule für Pflege Nürnberg der Rummelsberger Dienste für Menschen gGmbH</t>
  </si>
  <si>
    <t>6404</t>
  </si>
  <si>
    <t>Berufsfachschule für Pflege Weißenburg der Rummelsberger Dienste für Menschen gGmbH</t>
  </si>
  <si>
    <t>6405</t>
  </si>
  <si>
    <t>Berufsfachschule für Pflege der Hans-Weinberger-Akademie der Arbeiterwohlfahrt e.V</t>
  </si>
  <si>
    <t>6406</t>
  </si>
  <si>
    <t>Berufsfachschule für Pflege d.Kommunaluntern. d. Lkr. Neustadt a.d.Aisch - Bad Windsheim</t>
  </si>
  <si>
    <t>6409</t>
  </si>
  <si>
    <t>6410</t>
  </si>
  <si>
    <t>6411</t>
  </si>
  <si>
    <t>Berufsfachschule für Pflege am Klinikum Altmühlfranken Weißenburg-Gunzenhausen</t>
  </si>
  <si>
    <t>6413</t>
  </si>
  <si>
    <t>Berufsfachschule für Notfallsanitäter Roth der Arbeitsgemeinschaft Notfallmedizin Fürth e.V.</t>
  </si>
  <si>
    <t>6418</t>
  </si>
  <si>
    <t>Berufsfachschule für Altenpflegehilfe Ansbach der Diakoneo KdöR</t>
  </si>
  <si>
    <t>6427</t>
  </si>
  <si>
    <t>6430</t>
  </si>
  <si>
    <t>ANregiomed Berufsfachschule für Altenpflegehilfe Dinkelsbühl</t>
  </si>
  <si>
    <t>6439</t>
  </si>
  <si>
    <t>6448</t>
  </si>
  <si>
    <t>6449</t>
  </si>
  <si>
    <t>6450</t>
  </si>
  <si>
    <t>6470</t>
  </si>
  <si>
    <t>6478</t>
  </si>
  <si>
    <t>6488</t>
  </si>
  <si>
    <t>6489</t>
  </si>
  <si>
    <t>6501</t>
  </si>
  <si>
    <t>6502</t>
  </si>
  <si>
    <t>6503</t>
  </si>
  <si>
    <t>6505</t>
  </si>
  <si>
    <t>6507</t>
  </si>
  <si>
    <t>6508</t>
  </si>
  <si>
    <t>6509</t>
  </si>
  <si>
    <t>6510</t>
  </si>
  <si>
    <t>6511</t>
  </si>
  <si>
    <t>6512</t>
  </si>
  <si>
    <t>6513</t>
  </si>
  <si>
    <t>6514</t>
  </si>
  <si>
    <t>6516</t>
  </si>
  <si>
    <t>6518</t>
  </si>
  <si>
    <t>6519</t>
  </si>
  <si>
    <t>6520</t>
  </si>
  <si>
    <t>6521</t>
  </si>
  <si>
    <t>6522</t>
  </si>
  <si>
    <t>6523</t>
  </si>
  <si>
    <t>6524</t>
  </si>
  <si>
    <t>6525</t>
  </si>
  <si>
    <t>6526</t>
  </si>
  <si>
    <t>6527</t>
  </si>
  <si>
    <t>6528</t>
  </si>
  <si>
    <t>6529</t>
  </si>
  <si>
    <t>6530</t>
  </si>
  <si>
    <t>6531</t>
  </si>
  <si>
    <t>6532</t>
  </si>
  <si>
    <t>6533</t>
  </si>
  <si>
    <t>6534</t>
  </si>
  <si>
    <t>6535</t>
  </si>
  <si>
    <t>6536</t>
  </si>
  <si>
    <t>6537</t>
  </si>
  <si>
    <t>6538</t>
  </si>
  <si>
    <t>6539</t>
  </si>
  <si>
    <t>6540</t>
  </si>
  <si>
    <t>6541</t>
  </si>
  <si>
    <t>6542</t>
  </si>
  <si>
    <t>6543</t>
  </si>
  <si>
    <t>6545</t>
  </si>
  <si>
    <t>6546</t>
  </si>
  <si>
    <t>6547</t>
  </si>
  <si>
    <t>6548</t>
  </si>
  <si>
    <t>6549</t>
  </si>
  <si>
    <t>6550</t>
  </si>
  <si>
    <t>6551</t>
  </si>
  <si>
    <t>6552</t>
  </si>
  <si>
    <t>6553</t>
  </si>
  <si>
    <t>6554</t>
  </si>
  <si>
    <t>6555</t>
  </si>
  <si>
    <t>6556</t>
  </si>
  <si>
    <t>Humanistische Grundschule Fürth, Freie Privatschule der Humanistischen Vereinigung</t>
  </si>
  <si>
    <t>6558</t>
  </si>
  <si>
    <t>6559</t>
  </si>
  <si>
    <t>6560</t>
  </si>
  <si>
    <t>6561</t>
  </si>
  <si>
    <t>6562</t>
  </si>
  <si>
    <t>6563</t>
  </si>
  <si>
    <t>6564</t>
  </si>
  <si>
    <t>6566</t>
  </si>
  <si>
    <t>6567</t>
  </si>
  <si>
    <t>Mittelschule Fürth Hans-Sachs-Straße / Seeackerstraße</t>
  </si>
  <si>
    <t>6569</t>
  </si>
  <si>
    <t>6570</t>
  </si>
  <si>
    <t>6571</t>
  </si>
  <si>
    <t>6572</t>
  </si>
  <si>
    <t>6573</t>
  </si>
  <si>
    <t>6574</t>
  </si>
  <si>
    <t>6575</t>
  </si>
  <si>
    <t>6576</t>
  </si>
  <si>
    <t>6578</t>
  </si>
  <si>
    <t>6580</t>
  </si>
  <si>
    <t>6581</t>
  </si>
  <si>
    <t>6582</t>
  </si>
  <si>
    <t>6583</t>
  </si>
  <si>
    <t>6584</t>
  </si>
  <si>
    <t>6585</t>
  </si>
  <si>
    <t>6586</t>
  </si>
  <si>
    <t>6587</t>
  </si>
  <si>
    <t>6588</t>
  </si>
  <si>
    <t>6589</t>
  </si>
  <si>
    <t>6590</t>
  </si>
  <si>
    <t>6591</t>
  </si>
  <si>
    <t>6593</t>
  </si>
  <si>
    <t>6594</t>
  </si>
  <si>
    <t>6597</t>
  </si>
  <si>
    <t>6598</t>
  </si>
  <si>
    <t>6599</t>
  </si>
  <si>
    <t>6600</t>
  </si>
  <si>
    <t>6601</t>
  </si>
  <si>
    <t>6602</t>
  </si>
  <si>
    <t>6606</t>
  </si>
  <si>
    <t>6607</t>
  </si>
  <si>
    <t>6608</t>
  </si>
  <si>
    <t>6609</t>
  </si>
  <si>
    <t>6612</t>
  </si>
  <si>
    <t>6613</t>
  </si>
  <si>
    <t>6614</t>
  </si>
  <si>
    <t>6615</t>
  </si>
  <si>
    <t>6616</t>
  </si>
  <si>
    <t>6617</t>
  </si>
  <si>
    <t>6618</t>
  </si>
  <si>
    <t>6619</t>
  </si>
  <si>
    <t>6620</t>
  </si>
  <si>
    <t>6621</t>
  </si>
  <si>
    <t>6623</t>
  </si>
  <si>
    <t>6624</t>
  </si>
  <si>
    <t>6625</t>
  </si>
  <si>
    <t>6626</t>
  </si>
  <si>
    <t>6627</t>
  </si>
  <si>
    <t>6628</t>
  </si>
  <si>
    <t>6630</t>
  </si>
  <si>
    <t>6632</t>
  </si>
  <si>
    <t>6633</t>
  </si>
  <si>
    <t>6634</t>
  </si>
  <si>
    <t>6635</t>
  </si>
  <si>
    <t>6636</t>
  </si>
  <si>
    <t>6637</t>
  </si>
  <si>
    <t>6638</t>
  </si>
  <si>
    <t>6639</t>
  </si>
  <si>
    <t>6640</t>
  </si>
  <si>
    <t>6641</t>
  </si>
  <si>
    <t>6643</t>
  </si>
  <si>
    <t>6644</t>
  </si>
  <si>
    <t>6645</t>
  </si>
  <si>
    <t>6646</t>
  </si>
  <si>
    <t>6647</t>
  </si>
  <si>
    <t>6648</t>
  </si>
  <si>
    <t>6649</t>
  </si>
  <si>
    <t>6650</t>
  </si>
  <si>
    <t>6651</t>
  </si>
  <si>
    <t>6652</t>
  </si>
  <si>
    <t>6653</t>
  </si>
  <si>
    <t>6654</t>
  </si>
  <si>
    <t>6656</t>
  </si>
  <si>
    <t>6657</t>
  </si>
  <si>
    <t>6658</t>
  </si>
  <si>
    <t>6659</t>
  </si>
  <si>
    <t>6660</t>
  </si>
  <si>
    <t>6662</t>
  </si>
  <si>
    <t>6663</t>
  </si>
  <si>
    <t>6664</t>
  </si>
  <si>
    <t>6665</t>
  </si>
  <si>
    <t>6666</t>
  </si>
  <si>
    <t>6667</t>
  </si>
  <si>
    <t>6668</t>
  </si>
  <si>
    <t>6669</t>
  </si>
  <si>
    <t>6670</t>
  </si>
  <si>
    <t>6671</t>
  </si>
  <si>
    <t>6672</t>
  </si>
  <si>
    <t>6673</t>
  </si>
  <si>
    <t>6674</t>
  </si>
  <si>
    <t>6675</t>
  </si>
  <si>
    <t>6676</t>
  </si>
  <si>
    <t>6677</t>
  </si>
  <si>
    <t>6678</t>
  </si>
  <si>
    <t>6679</t>
  </si>
  <si>
    <t>6680</t>
  </si>
  <si>
    <t>6681</t>
  </si>
  <si>
    <t>6682</t>
  </si>
  <si>
    <t>6683</t>
  </si>
  <si>
    <t>6684</t>
  </si>
  <si>
    <t>6685</t>
  </si>
  <si>
    <t>6686</t>
  </si>
  <si>
    <t>6687</t>
  </si>
  <si>
    <t>6688</t>
  </si>
  <si>
    <t>6689</t>
  </si>
  <si>
    <t>6690</t>
  </si>
  <si>
    <t>6691</t>
  </si>
  <si>
    <t>6692</t>
  </si>
  <si>
    <t>6694</t>
  </si>
  <si>
    <t>6695</t>
  </si>
  <si>
    <t>6696</t>
  </si>
  <si>
    <t>6697</t>
  </si>
  <si>
    <t>6698</t>
  </si>
  <si>
    <t>6700</t>
  </si>
  <si>
    <t>6701</t>
  </si>
  <si>
    <t>6702</t>
  </si>
  <si>
    <t>6703</t>
  </si>
  <si>
    <t>6704</t>
  </si>
  <si>
    <t>6705</t>
  </si>
  <si>
    <t>6706</t>
  </si>
  <si>
    <t>6707</t>
  </si>
  <si>
    <t>6708</t>
  </si>
  <si>
    <t>6710</t>
  </si>
  <si>
    <t>6711</t>
  </si>
  <si>
    <t>6712</t>
  </si>
  <si>
    <t>6713</t>
  </si>
  <si>
    <t>6714</t>
  </si>
  <si>
    <t>6715</t>
  </si>
  <si>
    <t>6716</t>
  </si>
  <si>
    <t>6717</t>
  </si>
  <si>
    <t>6718</t>
  </si>
  <si>
    <t>6719</t>
  </si>
  <si>
    <t>6720</t>
  </si>
  <si>
    <t>6721</t>
  </si>
  <si>
    <t>6722</t>
  </si>
  <si>
    <t>6723</t>
  </si>
  <si>
    <t>6724</t>
  </si>
  <si>
    <t>6726</t>
  </si>
  <si>
    <t>6727</t>
  </si>
  <si>
    <t>6728</t>
  </si>
  <si>
    <t>6729</t>
  </si>
  <si>
    <t>6730</t>
  </si>
  <si>
    <t>6731</t>
  </si>
  <si>
    <t>6733</t>
  </si>
  <si>
    <t>6734</t>
  </si>
  <si>
    <t>6736</t>
  </si>
  <si>
    <t>6737</t>
  </si>
  <si>
    <t>6738</t>
  </si>
  <si>
    <t>6739</t>
  </si>
  <si>
    <t>6740</t>
  </si>
  <si>
    <t>6741</t>
  </si>
  <si>
    <t>6742</t>
  </si>
  <si>
    <t>6744</t>
  </si>
  <si>
    <t>6745</t>
  </si>
  <si>
    <t>6746</t>
  </si>
  <si>
    <t>6747</t>
  </si>
  <si>
    <t>6748</t>
  </si>
  <si>
    <t>6750</t>
  </si>
  <si>
    <t>6751</t>
  </si>
  <si>
    <t>6752</t>
  </si>
  <si>
    <t>6754</t>
  </si>
  <si>
    <t>6755</t>
  </si>
  <si>
    <t>6756</t>
  </si>
  <si>
    <t>6757</t>
  </si>
  <si>
    <t>6759</t>
  </si>
  <si>
    <t>6760</t>
  </si>
  <si>
    <t>6762</t>
  </si>
  <si>
    <t>6763</t>
  </si>
  <si>
    <t>6764</t>
  </si>
  <si>
    <t>6765</t>
  </si>
  <si>
    <t>6766</t>
  </si>
  <si>
    <t>6767</t>
  </si>
  <si>
    <t>6768</t>
  </si>
  <si>
    <t>6770</t>
  </si>
  <si>
    <t>6771</t>
  </si>
  <si>
    <t>6772</t>
  </si>
  <si>
    <t>6773</t>
  </si>
  <si>
    <t>6774</t>
  </si>
  <si>
    <t>6775</t>
  </si>
  <si>
    <t>6776</t>
  </si>
  <si>
    <t>6777</t>
  </si>
  <si>
    <t>6778</t>
  </si>
  <si>
    <t>6780</t>
  </si>
  <si>
    <t>6781</t>
  </si>
  <si>
    <t>6782</t>
  </si>
  <si>
    <t>6783</t>
  </si>
  <si>
    <t>6784</t>
  </si>
  <si>
    <t>6785</t>
  </si>
  <si>
    <t>6786</t>
  </si>
  <si>
    <t>6787</t>
  </si>
  <si>
    <t>6788</t>
  </si>
  <si>
    <t>6790</t>
  </si>
  <si>
    <t>6791</t>
  </si>
  <si>
    <t>6792</t>
  </si>
  <si>
    <t>6794</t>
  </si>
  <si>
    <t>6795</t>
  </si>
  <si>
    <t>6796</t>
  </si>
  <si>
    <t>6797</t>
  </si>
  <si>
    <t>6799</t>
  </si>
  <si>
    <t>6800</t>
  </si>
  <si>
    <t>6801</t>
  </si>
  <si>
    <t>6802</t>
  </si>
  <si>
    <t>6803</t>
  </si>
  <si>
    <t>6804</t>
  </si>
  <si>
    <t>6805</t>
  </si>
  <si>
    <t>6806</t>
  </si>
  <si>
    <t>6807</t>
  </si>
  <si>
    <t>6808</t>
  </si>
  <si>
    <t>6809</t>
  </si>
  <si>
    <t>6810</t>
  </si>
  <si>
    <t>6811</t>
  </si>
  <si>
    <t>6812</t>
  </si>
  <si>
    <t>6813</t>
  </si>
  <si>
    <t>6814</t>
  </si>
  <si>
    <t>6815</t>
  </si>
  <si>
    <t>6817</t>
  </si>
  <si>
    <t>6818</t>
  </si>
  <si>
    <t>6819</t>
  </si>
  <si>
    <t>6821</t>
  </si>
  <si>
    <t>6822</t>
  </si>
  <si>
    <t>6823</t>
  </si>
  <si>
    <t>6824</t>
  </si>
  <si>
    <t>6825</t>
  </si>
  <si>
    <t>6827</t>
  </si>
  <si>
    <t>6828</t>
  </si>
  <si>
    <t>6829</t>
  </si>
  <si>
    <t>6830</t>
  </si>
  <si>
    <t>6831</t>
  </si>
  <si>
    <t>6832</t>
  </si>
  <si>
    <t>6833</t>
  </si>
  <si>
    <t>6835</t>
  </si>
  <si>
    <t>6836</t>
  </si>
  <si>
    <t>6837</t>
  </si>
  <si>
    <t>6838</t>
  </si>
  <si>
    <t>6840</t>
  </si>
  <si>
    <t>6841</t>
  </si>
  <si>
    <t>6842</t>
  </si>
  <si>
    <t>6843</t>
  </si>
  <si>
    <t>6844</t>
  </si>
  <si>
    <t>6845</t>
  </si>
  <si>
    <t>6846</t>
  </si>
  <si>
    <t>6847</t>
  </si>
  <si>
    <t>6848</t>
  </si>
  <si>
    <t>6849</t>
  </si>
  <si>
    <t>6850</t>
  </si>
  <si>
    <t>6851</t>
  </si>
  <si>
    <t>Private Montessori Grundschule Fürth des Montessori Initiative Fürth e. V.</t>
  </si>
  <si>
    <t>5p086</t>
  </si>
  <si>
    <t>6852</t>
  </si>
  <si>
    <t>6853</t>
  </si>
  <si>
    <t>6855</t>
  </si>
  <si>
    <t>6856</t>
  </si>
  <si>
    <t>6857</t>
  </si>
  <si>
    <t>6858</t>
  </si>
  <si>
    <t>6859</t>
  </si>
  <si>
    <t>6860</t>
  </si>
  <si>
    <t>6861</t>
  </si>
  <si>
    <t>6862</t>
  </si>
  <si>
    <t>6863</t>
  </si>
  <si>
    <t>6865</t>
  </si>
  <si>
    <t>6866</t>
  </si>
  <si>
    <t>6867</t>
  </si>
  <si>
    <t>6868</t>
  </si>
  <si>
    <t>6869</t>
  </si>
  <si>
    <t>6870</t>
  </si>
  <si>
    <t>6871</t>
  </si>
  <si>
    <t>6872</t>
  </si>
  <si>
    <t>6873</t>
  </si>
  <si>
    <t>6877</t>
  </si>
  <si>
    <t>6878</t>
  </si>
  <si>
    <t>6879</t>
  </si>
  <si>
    <t>6881</t>
  </si>
  <si>
    <t>6882</t>
  </si>
  <si>
    <t>6883</t>
  </si>
  <si>
    <t>6884</t>
  </si>
  <si>
    <t>6885</t>
  </si>
  <si>
    <t>6886</t>
  </si>
  <si>
    <t>6889</t>
  </si>
  <si>
    <t>6892</t>
  </si>
  <si>
    <t>6893</t>
  </si>
  <si>
    <t>6894</t>
  </si>
  <si>
    <t>6895</t>
  </si>
  <si>
    <t>6898</t>
  </si>
  <si>
    <t>6899</t>
  </si>
  <si>
    <t>6900</t>
  </si>
  <si>
    <t>6902</t>
  </si>
  <si>
    <t>6903</t>
  </si>
  <si>
    <t>6904</t>
  </si>
  <si>
    <t>6905</t>
  </si>
  <si>
    <t>6906</t>
  </si>
  <si>
    <t>6907</t>
  </si>
  <si>
    <t>6908</t>
  </si>
  <si>
    <t>6909</t>
  </si>
  <si>
    <t>6910</t>
  </si>
  <si>
    <t>6911</t>
  </si>
  <si>
    <t>6912</t>
  </si>
  <si>
    <t>6913</t>
  </si>
  <si>
    <t>6914</t>
  </si>
  <si>
    <t>6918</t>
  </si>
  <si>
    <t>6920</t>
  </si>
  <si>
    <t>6921</t>
  </si>
  <si>
    <t>6922</t>
  </si>
  <si>
    <t>6926</t>
  </si>
  <si>
    <t>6927</t>
  </si>
  <si>
    <t>6929</t>
  </si>
  <si>
    <t>6931</t>
  </si>
  <si>
    <t>6933</t>
  </si>
  <si>
    <t>6934</t>
  </si>
  <si>
    <t>6935</t>
  </si>
  <si>
    <t>6936</t>
  </si>
  <si>
    <t>6938</t>
  </si>
  <si>
    <t>6939</t>
  </si>
  <si>
    <t>6940</t>
  </si>
  <si>
    <t>6942</t>
  </si>
  <si>
    <t>6944</t>
  </si>
  <si>
    <t>6945</t>
  </si>
  <si>
    <t>6949</t>
  </si>
  <si>
    <t>6954</t>
  </si>
  <si>
    <t>6959</t>
  </si>
  <si>
    <t>6961</t>
  </si>
  <si>
    <t>6962</t>
  </si>
  <si>
    <t>6965</t>
  </si>
  <si>
    <t>6966</t>
  </si>
  <si>
    <t>6967</t>
  </si>
  <si>
    <t>6970</t>
  </si>
  <si>
    <t>6971</t>
  </si>
  <si>
    <t>6973</t>
  </si>
  <si>
    <t>6977</t>
  </si>
  <si>
    <t>6978</t>
  </si>
  <si>
    <t>6984</t>
  </si>
  <si>
    <t>6986</t>
  </si>
  <si>
    <t>6988</t>
  </si>
  <si>
    <t>7000</t>
  </si>
  <si>
    <t>7001</t>
  </si>
  <si>
    <t>7003</t>
  </si>
  <si>
    <t>7004</t>
  </si>
  <si>
    <t>7006</t>
  </si>
  <si>
    <t>7007</t>
  </si>
  <si>
    <t>7008</t>
  </si>
  <si>
    <t>7009</t>
  </si>
  <si>
    <t>7015</t>
  </si>
  <si>
    <t>7017</t>
  </si>
  <si>
    <t>7019</t>
  </si>
  <si>
    <t>7020</t>
  </si>
  <si>
    <t>7022</t>
  </si>
  <si>
    <t>7024</t>
  </si>
  <si>
    <t>7025</t>
  </si>
  <si>
    <t>7026</t>
  </si>
  <si>
    <t>7027</t>
  </si>
  <si>
    <t>7028</t>
  </si>
  <si>
    <t>7029</t>
  </si>
  <si>
    <t>Berufsfachschule für Krankenpflegehilfe des Kommunalunternehmens Klinik Kitzinger Land in Kitz</t>
  </si>
  <si>
    <t>7031</t>
  </si>
  <si>
    <t>7032</t>
  </si>
  <si>
    <t>7033</t>
  </si>
  <si>
    <t>7035</t>
  </si>
  <si>
    <t>7036</t>
  </si>
  <si>
    <t>7037</t>
  </si>
  <si>
    <t>7038</t>
  </si>
  <si>
    <t>7039</t>
  </si>
  <si>
    <t>7040</t>
  </si>
  <si>
    <t>7042</t>
  </si>
  <si>
    <t>7046</t>
  </si>
  <si>
    <t>7049</t>
  </si>
  <si>
    <t>7051</t>
  </si>
  <si>
    <t>7052</t>
  </si>
  <si>
    <t>7053</t>
  </si>
  <si>
    <t>7054</t>
  </si>
  <si>
    <t>7056</t>
  </si>
  <si>
    <t>Fachschule für Grundschulkindbetreuung Haßfurt der Caritas-Schulen gGmbH</t>
  </si>
  <si>
    <t>7057</t>
  </si>
  <si>
    <t>7058</t>
  </si>
  <si>
    <t>7059</t>
  </si>
  <si>
    <t>7061</t>
  </si>
  <si>
    <t>Julius Care - Berufsfachschule für Pflege der Stiftung Juliusspital Würzburg - Stadtmitte</t>
  </si>
  <si>
    <t>7062</t>
  </si>
  <si>
    <t>7063</t>
  </si>
  <si>
    <t>7064</t>
  </si>
  <si>
    <t>7065</t>
  </si>
  <si>
    <t>7066</t>
  </si>
  <si>
    <t>7067</t>
  </si>
  <si>
    <t>7068</t>
  </si>
  <si>
    <t>Berufsfachschule f. Krankenpflegehilfe Schwesternschaft München vom BRK e.V., Würzburg</t>
  </si>
  <si>
    <t>7070</t>
  </si>
  <si>
    <t>Berufsfachschule f.Pflege d.berufl. Fortbildungszentren d.Bayer.Wirtschaft gGmbH Bad K</t>
  </si>
  <si>
    <t>7071</t>
  </si>
  <si>
    <t>7072</t>
  </si>
  <si>
    <t>Berufsfachschule für Pflege Bad Kissingen der Helios Gesellsch. f. berufl.Bildung mbH</t>
  </si>
  <si>
    <t>7073</t>
  </si>
  <si>
    <t>Berufsfachschule für Pflege der Caritas-Schulen gGmbH in Münnerstadt</t>
  </si>
  <si>
    <t>7074</t>
  </si>
  <si>
    <t>Berufsfachschule für Pflege Aschaffenburg der Hans-Weinberger-Akademie der Arbeiterwohlfahrt</t>
  </si>
  <si>
    <t>7075</t>
  </si>
  <si>
    <t>Berufsfachschule für Pflege der Caritas-Schulen gGmbH in Hofheim</t>
  </si>
  <si>
    <t>7076</t>
  </si>
  <si>
    <t>7077</t>
  </si>
  <si>
    <t>7078</t>
  </si>
  <si>
    <t>Berufsfachschule für Pflege der Caritas-Schulen gGmbH in Schweinfurt</t>
  </si>
  <si>
    <t>7079</t>
  </si>
  <si>
    <t>Berufsfachschule für Pflege St. Hildegard in Erlenbach d.Helios Gesellsch.f.berufl.Bildung mbH</t>
  </si>
  <si>
    <t>7080</t>
  </si>
  <si>
    <t>Berufsfachschule für Pflege Würzburg d.Berufl. Fortbildungszentren d.Baye.Wirtschaft (bfz)gGmbH</t>
  </si>
  <si>
    <t>7081</t>
  </si>
  <si>
    <t>Berufsfachschule für Pflege der Klinikum Aschaffenburg-Alzenau gGmbH</t>
  </si>
  <si>
    <t>7082</t>
  </si>
  <si>
    <t>Berufsfachschule für Pflege Schweinfurt a.Krankenhaus St.Josef</t>
  </si>
  <si>
    <t>7083</t>
  </si>
  <si>
    <t>Berufsfachschule für Pflege Erlenbach a.Main des BRK Bezirksverbands Unterfranken</t>
  </si>
  <si>
    <t>7084</t>
  </si>
  <si>
    <t>Berufsfachschule für Pflege der Klinikum Würzburg Mitte gGmbH am Standort Missioklinik</t>
  </si>
  <si>
    <t>7085</t>
  </si>
  <si>
    <t>Julius Care - Berufsfachschule für Pflege der Stiftung Juliusspital Würzburg - Sanderau</t>
  </si>
  <si>
    <t>7086</t>
  </si>
  <si>
    <t>7088</t>
  </si>
  <si>
    <t>7089</t>
  </si>
  <si>
    <t>Berufsfachschule für Pflege des Kommunalunternehmens Klinik Kitzinger Land in Kitz</t>
  </si>
  <si>
    <t>7090</t>
  </si>
  <si>
    <t>Berufsfachschule für Pflege des Bezirks Unterfranken Lohr am Main</t>
  </si>
  <si>
    <t>7091</t>
  </si>
  <si>
    <t>Berufsfachschule für Pflege des Bezirks Unterfranken Schloss Werneck</t>
  </si>
  <si>
    <t>7092</t>
  </si>
  <si>
    <t>Berufsfachschule für Pflege Marktheidenfeld des Landkreises Main-Spessart</t>
  </si>
  <si>
    <t>7093</t>
  </si>
  <si>
    <t>7094</t>
  </si>
  <si>
    <t>7096</t>
  </si>
  <si>
    <t>7097</t>
  </si>
  <si>
    <t>7098</t>
  </si>
  <si>
    <t>7099</t>
  </si>
  <si>
    <t>7101</t>
  </si>
  <si>
    <t>7102</t>
  </si>
  <si>
    <t>7109</t>
  </si>
  <si>
    <t>7118</t>
  </si>
  <si>
    <t>7127</t>
  </si>
  <si>
    <t>7129</t>
  </si>
  <si>
    <t>7137</t>
  </si>
  <si>
    <t>7147</t>
  </si>
  <si>
    <t>7148</t>
  </si>
  <si>
    <t>7149</t>
  </si>
  <si>
    <t>7150</t>
  </si>
  <si>
    <t>7151</t>
  </si>
  <si>
    <t>7152</t>
  </si>
  <si>
    <t>7153</t>
  </si>
  <si>
    <t>7156</t>
  </si>
  <si>
    <t>7158</t>
  </si>
  <si>
    <t>7159</t>
  </si>
  <si>
    <t>Berufsfachschule für Podologie der Medischulen gGmbH in Würzburg</t>
  </si>
  <si>
    <t>7163</t>
  </si>
  <si>
    <t>7164</t>
  </si>
  <si>
    <t>7166</t>
  </si>
  <si>
    <t>7167</t>
  </si>
  <si>
    <t>7169</t>
  </si>
  <si>
    <t>7176</t>
  </si>
  <si>
    <t>Adolph-Kolping-Schule, BS sonderp. Förd.m. Förderschwerp. soz.u.emot.Entw. Würzburg</t>
  </si>
  <si>
    <t>7177</t>
  </si>
  <si>
    <t>7178</t>
  </si>
  <si>
    <t>7179</t>
  </si>
  <si>
    <t>7204</t>
  </si>
  <si>
    <t>Staatl. Berufsfachschule für Physiotherapie am Klinikum der Universität Würzburg</t>
  </si>
  <si>
    <t>7205</t>
  </si>
  <si>
    <t>7206</t>
  </si>
  <si>
    <t>7208</t>
  </si>
  <si>
    <t>7211</t>
  </si>
  <si>
    <t>7215</t>
  </si>
  <si>
    <t>Berufsfachschule für Altenpflegehilfe der Stiftung Juliusspital Würzburg in Würzburg</t>
  </si>
  <si>
    <t>7216</t>
  </si>
  <si>
    <t>7219</t>
  </si>
  <si>
    <t>7224</t>
  </si>
  <si>
    <t>7226</t>
  </si>
  <si>
    <t>7228</t>
  </si>
  <si>
    <t>7229</t>
  </si>
  <si>
    <t>7230</t>
  </si>
  <si>
    <t>7231</t>
  </si>
  <si>
    <t>Paul-Moor-Schule, Förderzentrum, Förderschwerpunkt geistige Entwicklung</t>
  </si>
  <si>
    <t>7232</t>
  </si>
  <si>
    <t>7233</t>
  </si>
  <si>
    <t>7234</t>
  </si>
  <si>
    <t>7235</t>
  </si>
  <si>
    <t>7236</t>
  </si>
  <si>
    <t>7237</t>
  </si>
  <si>
    <t>7238</t>
  </si>
  <si>
    <t>7239</t>
  </si>
  <si>
    <t>7242</t>
  </si>
  <si>
    <t>7243</t>
  </si>
  <si>
    <t>7246</t>
  </si>
  <si>
    <t>7248</t>
  </si>
  <si>
    <t>7249</t>
  </si>
  <si>
    <t>7250</t>
  </si>
  <si>
    <t>7251</t>
  </si>
  <si>
    <t>7252</t>
  </si>
  <si>
    <t>7259</t>
  </si>
  <si>
    <t>7265</t>
  </si>
  <si>
    <t>7266</t>
  </si>
  <si>
    <t>7267</t>
  </si>
  <si>
    <t>7268</t>
  </si>
  <si>
    <t>7270</t>
  </si>
  <si>
    <t>7272</t>
  </si>
  <si>
    <t>7273</t>
  </si>
  <si>
    <t>7274</t>
  </si>
  <si>
    <t>7277</t>
  </si>
  <si>
    <t>7279</t>
  </si>
  <si>
    <t>7280</t>
  </si>
  <si>
    <t>7281</t>
  </si>
  <si>
    <t>7282</t>
  </si>
  <si>
    <t>7283</t>
  </si>
  <si>
    <t>7285</t>
  </si>
  <si>
    <t>7286</t>
  </si>
  <si>
    <t>7291</t>
  </si>
  <si>
    <t>7292</t>
  </si>
  <si>
    <t>7293</t>
  </si>
  <si>
    <t>7294</t>
  </si>
  <si>
    <t>7297</t>
  </si>
  <si>
    <t>7298</t>
  </si>
  <si>
    <t>7308</t>
  </si>
  <si>
    <t>7309</t>
  </si>
  <si>
    <t>7310</t>
  </si>
  <si>
    <t>7313</t>
  </si>
  <si>
    <t>7314</t>
  </si>
  <si>
    <t>7317</t>
  </si>
  <si>
    <t>7319</t>
  </si>
  <si>
    <t>7320</t>
  </si>
  <si>
    <t>7321</t>
  </si>
  <si>
    <t>7325</t>
  </si>
  <si>
    <t>7326</t>
  </si>
  <si>
    <t>7328</t>
  </si>
  <si>
    <t>7331</t>
  </si>
  <si>
    <t>7332</t>
  </si>
  <si>
    <t>7335</t>
  </si>
  <si>
    <t>7339</t>
  </si>
  <si>
    <t>7367</t>
  </si>
  <si>
    <t>7370</t>
  </si>
  <si>
    <t>7372</t>
  </si>
  <si>
    <t>7374</t>
  </si>
  <si>
    <t>7438</t>
  </si>
  <si>
    <t>7447</t>
  </si>
  <si>
    <t>7458</t>
  </si>
  <si>
    <t>7476</t>
  </si>
  <si>
    <t>7500</t>
  </si>
  <si>
    <t>7501</t>
  </si>
  <si>
    <t>7502</t>
  </si>
  <si>
    <t>7503</t>
  </si>
  <si>
    <t>7504</t>
  </si>
  <si>
    <t>7505</t>
  </si>
  <si>
    <t>7506</t>
  </si>
  <si>
    <t>7507</t>
  </si>
  <si>
    <t>7508</t>
  </si>
  <si>
    <t>7509</t>
  </si>
  <si>
    <t>7510</t>
  </si>
  <si>
    <t>7511</t>
  </si>
  <si>
    <t>7512</t>
  </si>
  <si>
    <t>7514</t>
  </si>
  <si>
    <t>7516</t>
  </si>
  <si>
    <t>7517</t>
  </si>
  <si>
    <t>7518</t>
  </si>
  <si>
    <t>7520</t>
  </si>
  <si>
    <t>7521</t>
  </si>
  <si>
    <t>7522</t>
  </si>
  <si>
    <t>7523</t>
  </si>
  <si>
    <t>7525</t>
  </si>
  <si>
    <t>7526</t>
  </si>
  <si>
    <t>7527</t>
  </si>
  <si>
    <t>7528</t>
  </si>
  <si>
    <t>7529</t>
  </si>
  <si>
    <t>7530</t>
  </si>
  <si>
    <t>7531</t>
  </si>
  <si>
    <t>7532</t>
  </si>
  <si>
    <t>7533</t>
  </si>
  <si>
    <t>7534</t>
  </si>
  <si>
    <t>7535</t>
  </si>
  <si>
    <t>7536</t>
  </si>
  <si>
    <t>7537</t>
  </si>
  <si>
    <t>7538</t>
  </si>
  <si>
    <t>7539</t>
  </si>
  <si>
    <t>7540</t>
  </si>
  <si>
    <t>7541</t>
  </si>
  <si>
    <t>7542</t>
  </si>
  <si>
    <t>7543</t>
  </si>
  <si>
    <t>7544</t>
  </si>
  <si>
    <t>7545</t>
  </si>
  <si>
    <t>7546</t>
  </si>
  <si>
    <t>7547</t>
  </si>
  <si>
    <t>7548</t>
  </si>
  <si>
    <t>7550</t>
  </si>
  <si>
    <t>7551</t>
  </si>
  <si>
    <t>7552</t>
  </si>
  <si>
    <t>7554</t>
  </si>
  <si>
    <t>7557</t>
  </si>
  <si>
    <t>7558</t>
  </si>
  <si>
    <t>7559</t>
  </si>
  <si>
    <t>7560</t>
  </si>
  <si>
    <t>7561</t>
  </si>
  <si>
    <t>7566</t>
  </si>
  <si>
    <t>7567</t>
  </si>
  <si>
    <t>7570</t>
  </si>
  <si>
    <t>7571</t>
  </si>
  <si>
    <t>7572</t>
  </si>
  <si>
    <t>7573</t>
  </si>
  <si>
    <t>7574</t>
  </si>
  <si>
    <t>7575</t>
  </si>
  <si>
    <t>7576</t>
  </si>
  <si>
    <t>7577</t>
  </si>
  <si>
    <t>7578</t>
  </si>
  <si>
    <t>7579</t>
  </si>
  <si>
    <t>7580</t>
  </si>
  <si>
    <t>7581</t>
  </si>
  <si>
    <t>7582</t>
  </si>
  <si>
    <t>7583</t>
  </si>
  <si>
    <t>7584</t>
  </si>
  <si>
    <t>7585</t>
  </si>
  <si>
    <t>7586</t>
  </si>
  <si>
    <t>7587</t>
  </si>
  <si>
    <t>7588</t>
  </si>
  <si>
    <t>7589</t>
  </si>
  <si>
    <t>7590</t>
  </si>
  <si>
    <t>7591</t>
  </si>
  <si>
    <t>7592</t>
  </si>
  <si>
    <t>7593</t>
  </si>
  <si>
    <t>7594</t>
  </si>
  <si>
    <t>7595</t>
  </si>
  <si>
    <t>7596</t>
  </si>
  <si>
    <t>7597</t>
  </si>
  <si>
    <t>7598</t>
  </si>
  <si>
    <t>7600</t>
  </si>
  <si>
    <t>7601</t>
  </si>
  <si>
    <t>7602</t>
  </si>
  <si>
    <t>7603</t>
  </si>
  <si>
    <t>7605</t>
  </si>
  <si>
    <t>7606</t>
  </si>
  <si>
    <t>7607</t>
  </si>
  <si>
    <t>7609</t>
  </si>
  <si>
    <t>7610</t>
  </si>
  <si>
    <t>7611</t>
  </si>
  <si>
    <t>7612</t>
  </si>
  <si>
    <t>7613</t>
  </si>
  <si>
    <t>7615</t>
  </si>
  <si>
    <t>7617</t>
  </si>
  <si>
    <t>7618</t>
  </si>
  <si>
    <t>7619</t>
  </si>
  <si>
    <t>7620</t>
  </si>
  <si>
    <t>7621</t>
  </si>
  <si>
    <t>7622</t>
  </si>
  <si>
    <t>7623</t>
  </si>
  <si>
    <t>7625</t>
  </si>
  <si>
    <t>7627</t>
  </si>
  <si>
    <t>7628</t>
  </si>
  <si>
    <t>7629</t>
  </si>
  <si>
    <t>7630</t>
  </si>
  <si>
    <t>7632</t>
  </si>
  <si>
    <t>7633</t>
  </si>
  <si>
    <t>7634</t>
  </si>
  <si>
    <t>7635</t>
  </si>
  <si>
    <t>7636</t>
  </si>
  <si>
    <t>7637</t>
  </si>
  <si>
    <t>7638</t>
  </si>
  <si>
    <t>7639</t>
  </si>
  <si>
    <t>7640</t>
  </si>
  <si>
    <t>7641</t>
  </si>
  <si>
    <t>7642</t>
  </si>
  <si>
    <t>7643</t>
  </si>
  <si>
    <t>7644</t>
  </si>
  <si>
    <t>7645</t>
  </si>
  <si>
    <t>7646</t>
  </si>
  <si>
    <t>7647</t>
  </si>
  <si>
    <t>7648</t>
  </si>
  <si>
    <t>7649</t>
  </si>
  <si>
    <t>7650</t>
  </si>
  <si>
    <t>7651</t>
  </si>
  <si>
    <t>7652</t>
  </si>
  <si>
    <t>7653</t>
  </si>
  <si>
    <t>7654</t>
  </si>
  <si>
    <t>7655</t>
  </si>
  <si>
    <t>7657</t>
  </si>
  <si>
    <t>7660</t>
  </si>
  <si>
    <t>7661</t>
  </si>
  <si>
    <t>7662</t>
  </si>
  <si>
    <t>7663</t>
  </si>
  <si>
    <t>7665</t>
  </si>
  <si>
    <t>7666</t>
  </si>
  <si>
    <t>7667</t>
  </si>
  <si>
    <t>7668</t>
  </si>
  <si>
    <t>7669</t>
  </si>
  <si>
    <t>7670</t>
  </si>
  <si>
    <t>7671</t>
  </si>
  <si>
    <t>7674</t>
  </si>
  <si>
    <t>7675</t>
  </si>
  <si>
    <t>7676</t>
  </si>
  <si>
    <t>7677</t>
  </si>
  <si>
    <t>7679</t>
  </si>
  <si>
    <t>7681</t>
  </si>
  <si>
    <t>7684</t>
  </si>
  <si>
    <t>7685</t>
  </si>
  <si>
    <t>7686</t>
  </si>
  <si>
    <t>7687</t>
  </si>
  <si>
    <t>7688</t>
  </si>
  <si>
    <t>7689</t>
  </si>
  <si>
    <t>7690</t>
  </si>
  <si>
    <t>7691</t>
  </si>
  <si>
    <t>7692</t>
  </si>
  <si>
    <t>7693</t>
  </si>
  <si>
    <t>7694</t>
  </si>
  <si>
    <t>7695</t>
  </si>
  <si>
    <t>7696</t>
  </si>
  <si>
    <t>7697</t>
  </si>
  <si>
    <t>7698</t>
  </si>
  <si>
    <t>7702</t>
  </si>
  <si>
    <t>7703</t>
  </si>
  <si>
    <t>7704</t>
  </si>
  <si>
    <t>7705</t>
  </si>
  <si>
    <t>7706</t>
  </si>
  <si>
    <t>7707</t>
  </si>
  <si>
    <t>7708</t>
  </si>
  <si>
    <t>7709</t>
  </si>
  <si>
    <t>7711</t>
  </si>
  <si>
    <t>7713</t>
  </si>
  <si>
    <t>7714</t>
  </si>
  <si>
    <t>7715</t>
  </si>
  <si>
    <t>7717</t>
  </si>
  <si>
    <t>7718</t>
  </si>
  <si>
    <t>7719</t>
  </si>
  <si>
    <t>7721</t>
  </si>
  <si>
    <t>7722</t>
  </si>
  <si>
    <t>7723</t>
  </si>
  <si>
    <t>7724</t>
  </si>
  <si>
    <t>7725</t>
  </si>
  <si>
    <t>7726</t>
  </si>
  <si>
    <t>7727</t>
  </si>
  <si>
    <t>7728</t>
  </si>
  <si>
    <t>7729</t>
  </si>
  <si>
    <t>7730</t>
  </si>
  <si>
    <t>7731</t>
  </si>
  <si>
    <t>7732</t>
  </si>
  <si>
    <t>7733</t>
  </si>
  <si>
    <t>7734</t>
  </si>
  <si>
    <t>7735</t>
  </si>
  <si>
    <t>7736</t>
  </si>
  <si>
    <t>7737</t>
  </si>
  <si>
    <t>7738</t>
  </si>
  <si>
    <t>7739</t>
  </si>
  <si>
    <t>7740</t>
  </si>
  <si>
    <t>7741</t>
  </si>
  <si>
    <t>7742</t>
  </si>
  <si>
    <t>7743</t>
  </si>
  <si>
    <t>7746</t>
  </si>
  <si>
    <t>7750</t>
  </si>
  <si>
    <t>7751</t>
  </si>
  <si>
    <t>7754</t>
  </si>
  <si>
    <t>7755</t>
  </si>
  <si>
    <t>7756</t>
  </si>
  <si>
    <t>7757</t>
  </si>
  <si>
    <t>7758</t>
  </si>
  <si>
    <t>7760</t>
  </si>
  <si>
    <t>7763</t>
  </si>
  <si>
    <t>7764</t>
  </si>
  <si>
    <t>7765</t>
  </si>
  <si>
    <t>7766</t>
  </si>
  <si>
    <t>7767</t>
  </si>
  <si>
    <t>7769</t>
  </si>
  <si>
    <t>7771</t>
  </si>
  <si>
    <t>7772</t>
  </si>
  <si>
    <t>7773</t>
  </si>
  <si>
    <t>7774</t>
  </si>
  <si>
    <t>7775</t>
  </si>
  <si>
    <t>7776</t>
  </si>
  <si>
    <t>7777</t>
  </si>
  <si>
    <t>7779</t>
  </si>
  <si>
    <t>7780</t>
  </si>
  <si>
    <t>7782</t>
  </si>
  <si>
    <t>7783</t>
  </si>
  <si>
    <t>7785</t>
  </si>
  <si>
    <t>7786</t>
  </si>
  <si>
    <t>7787</t>
  </si>
  <si>
    <t>7789</t>
  </si>
  <si>
    <t>7794</t>
  </si>
  <si>
    <t>7795</t>
  </si>
  <si>
    <t>7796</t>
  </si>
  <si>
    <t>7797</t>
  </si>
  <si>
    <t>7798</t>
  </si>
  <si>
    <t>7799</t>
  </si>
  <si>
    <t>7801</t>
  </si>
  <si>
    <t>7802</t>
  </si>
  <si>
    <t>7803</t>
  </si>
  <si>
    <t>7804</t>
  </si>
  <si>
    <t>7805</t>
  </si>
  <si>
    <t>7806</t>
  </si>
  <si>
    <t>7807</t>
  </si>
  <si>
    <t>7808</t>
  </si>
  <si>
    <t>7810</t>
  </si>
  <si>
    <t>7811</t>
  </si>
  <si>
    <t>7812</t>
  </si>
  <si>
    <t>7815</t>
  </si>
  <si>
    <t>7816</t>
  </si>
  <si>
    <t>7817</t>
  </si>
  <si>
    <t>7818</t>
  </si>
  <si>
    <t>7820</t>
  </si>
  <si>
    <t>7821</t>
  </si>
  <si>
    <t>7823</t>
  </si>
  <si>
    <t>7825</t>
  </si>
  <si>
    <t>7826</t>
  </si>
  <si>
    <t>7832</t>
  </si>
  <si>
    <t>7833</t>
  </si>
  <si>
    <t>7834</t>
  </si>
  <si>
    <t>7835</t>
  </si>
  <si>
    <t>7836</t>
  </si>
  <si>
    <t>7837</t>
  </si>
  <si>
    <t>7838</t>
  </si>
  <si>
    <t>7840</t>
  </si>
  <si>
    <t>7842</t>
  </si>
  <si>
    <t>7843</t>
  </si>
  <si>
    <t>7844</t>
  </si>
  <si>
    <t>7845</t>
  </si>
  <si>
    <t>7847</t>
  </si>
  <si>
    <t>7848</t>
  </si>
  <si>
    <t>7849</t>
  </si>
  <si>
    <t>7850</t>
  </si>
  <si>
    <t>7852</t>
  </si>
  <si>
    <t>7853</t>
  </si>
  <si>
    <t>7855</t>
  </si>
  <si>
    <t>7856</t>
  </si>
  <si>
    <t>7857</t>
  </si>
  <si>
    <t>7859</t>
  </si>
  <si>
    <t>7860</t>
  </si>
  <si>
    <t>7863</t>
  </si>
  <si>
    <t>7866</t>
  </si>
  <si>
    <t>7868</t>
  </si>
  <si>
    <t>7869</t>
  </si>
  <si>
    <t>7871</t>
  </si>
  <si>
    <t>7872</t>
  </si>
  <si>
    <t>7873</t>
  </si>
  <si>
    <t>7875</t>
  </si>
  <si>
    <t>7876</t>
  </si>
  <si>
    <t>7877</t>
  </si>
  <si>
    <t>7878</t>
  </si>
  <si>
    <t>7879</t>
  </si>
  <si>
    <t>7880</t>
  </si>
  <si>
    <t>7881</t>
  </si>
  <si>
    <t>7883</t>
  </si>
  <si>
    <t>7884</t>
  </si>
  <si>
    <t>7885</t>
  </si>
  <si>
    <t>7888</t>
  </si>
  <si>
    <t>7889</t>
  </si>
  <si>
    <t>7890</t>
  </si>
  <si>
    <t>7891</t>
  </si>
  <si>
    <t>7892</t>
  </si>
  <si>
    <t>7893</t>
  </si>
  <si>
    <t>7894</t>
  </si>
  <si>
    <t>7899</t>
  </si>
  <si>
    <t>7902</t>
  </si>
  <si>
    <t>7903</t>
  </si>
  <si>
    <t>7904</t>
  </si>
  <si>
    <t>7905</t>
  </si>
  <si>
    <t>7907</t>
  </si>
  <si>
    <t>7908</t>
  </si>
  <si>
    <t>7909</t>
  </si>
  <si>
    <t>7910</t>
  </si>
  <si>
    <t>7913</t>
  </si>
  <si>
    <t>7914</t>
  </si>
  <si>
    <t>7915</t>
  </si>
  <si>
    <t>7917</t>
  </si>
  <si>
    <t>7918</t>
  </si>
  <si>
    <t>7923</t>
  </si>
  <si>
    <t>7926</t>
  </si>
  <si>
    <t>7927</t>
  </si>
  <si>
    <t>7928</t>
  </si>
  <si>
    <t>7929</t>
  </si>
  <si>
    <t>7930</t>
  </si>
  <si>
    <t>7931</t>
  </si>
  <si>
    <t>7933</t>
  </si>
  <si>
    <t>7935</t>
  </si>
  <si>
    <t>7936</t>
  </si>
  <si>
    <t>7938</t>
  </si>
  <si>
    <t>7940</t>
  </si>
  <si>
    <t>7942</t>
  </si>
  <si>
    <t>7944</t>
  </si>
  <si>
    <t>7945</t>
  </si>
  <si>
    <t>7946</t>
  </si>
  <si>
    <t>7948</t>
  </si>
  <si>
    <t>7950</t>
  </si>
  <si>
    <t>7951</t>
  </si>
  <si>
    <t>7955</t>
  </si>
  <si>
    <t>7956</t>
  </si>
  <si>
    <t>7957</t>
  </si>
  <si>
    <t>7958</t>
  </si>
  <si>
    <t>7959</t>
  </si>
  <si>
    <t>7960</t>
  </si>
  <si>
    <t>7963</t>
  </si>
  <si>
    <t>7965</t>
  </si>
  <si>
    <t>7966</t>
  </si>
  <si>
    <t>7967</t>
  </si>
  <si>
    <t>7969</t>
  </si>
  <si>
    <t>7970</t>
  </si>
  <si>
    <t>7971</t>
  </si>
  <si>
    <t>7972</t>
  </si>
  <si>
    <t>7973</t>
  </si>
  <si>
    <t>7974</t>
  </si>
  <si>
    <t>7975</t>
  </si>
  <si>
    <t>7977</t>
  </si>
  <si>
    <t>8001</t>
  </si>
  <si>
    <t>8003</t>
  </si>
  <si>
    <t>8004</t>
  </si>
  <si>
    <t>8005</t>
  </si>
  <si>
    <t>8006</t>
  </si>
  <si>
    <t>8007</t>
  </si>
  <si>
    <t>8008</t>
  </si>
  <si>
    <t>8010</t>
  </si>
  <si>
    <t>8012</t>
  </si>
  <si>
    <t>8013</t>
  </si>
  <si>
    <t>8014</t>
  </si>
  <si>
    <t>8015</t>
  </si>
  <si>
    <t>8016</t>
  </si>
  <si>
    <t>8017</t>
  </si>
  <si>
    <t>8018</t>
  </si>
  <si>
    <t>8020</t>
  </si>
  <si>
    <t>8021</t>
  </si>
  <si>
    <t>8022</t>
  </si>
  <si>
    <t>Burkhart-Grob-Schule, Staatl. Fachschule (Technikerschule) für Maschinenbautechnik Mindelhe</t>
  </si>
  <si>
    <t>8023</t>
  </si>
  <si>
    <t>8024</t>
  </si>
  <si>
    <t>8025</t>
  </si>
  <si>
    <t>8026</t>
  </si>
  <si>
    <t>8028</t>
  </si>
  <si>
    <t>8029</t>
  </si>
  <si>
    <t>8030</t>
  </si>
  <si>
    <t>8034</t>
  </si>
  <si>
    <t>8035</t>
  </si>
  <si>
    <t>8036</t>
  </si>
  <si>
    <t>8037</t>
  </si>
  <si>
    <t>8038</t>
  </si>
  <si>
    <t>8039</t>
  </si>
  <si>
    <t>8042</t>
  </si>
  <si>
    <t>8044</t>
  </si>
  <si>
    <t>8045</t>
  </si>
  <si>
    <t>8046</t>
  </si>
  <si>
    <t>8047</t>
  </si>
  <si>
    <t>8049</t>
  </si>
  <si>
    <t>Staatliche Fachschule für Holztechnik am Staatl. Berufl. Schulzentrum Immenstadt</t>
  </si>
  <si>
    <t>8052</t>
  </si>
  <si>
    <t>8053</t>
  </si>
  <si>
    <t>8054</t>
  </si>
  <si>
    <t>8055</t>
  </si>
  <si>
    <t>8056</t>
  </si>
  <si>
    <t>8057</t>
  </si>
  <si>
    <t>8058</t>
  </si>
  <si>
    <t>8059</t>
  </si>
  <si>
    <t>8060</t>
  </si>
  <si>
    <t>8061</t>
  </si>
  <si>
    <t>8062</t>
  </si>
  <si>
    <t>8064</t>
  </si>
  <si>
    <t>8065</t>
  </si>
  <si>
    <t>8066</t>
  </si>
  <si>
    <t>8067</t>
  </si>
  <si>
    <t>8068</t>
  </si>
  <si>
    <t>8069</t>
  </si>
  <si>
    <t>8070</t>
  </si>
  <si>
    <t>8073</t>
  </si>
  <si>
    <t>8077</t>
  </si>
  <si>
    <t>8078</t>
  </si>
  <si>
    <t>8079</t>
  </si>
  <si>
    <t>8080</t>
  </si>
  <si>
    <t>8081</t>
  </si>
  <si>
    <t>8082</t>
  </si>
  <si>
    <t>Internationale Berufsfachschule für Pflege Kempten (Allgäu) der Kolping Pflegeschule gGmbH</t>
  </si>
  <si>
    <t>8083</t>
  </si>
  <si>
    <t>8087</t>
  </si>
  <si>
    <t>8088</t>
  </si>
  <si>
    <t>8089</t>
  </si>
  <si>
    <t>8090</t>
  </si>
  <si>
    <t>8092</t>
  </si>
  <si>
    <t>8094</t>
  </si>
  <si>
    <t>8095</t>
  </si>
  <si>
    <t>8099</t>
  </si>
  <si>
    <t>8100</t>
  </si>
  <si>
    <t>8101</t>
  </si>
  <si>
    <t>Berufsfachschule für Pflege Nördlingen, Lisel-Nold-Schule d. Evang.-Luth. Kirchengemeinde</t>
  </si>
  <si>
    <t>8102</t>
  </si>
  <si>
    <t>8103</t>
  </si>
  <si>
    <t>8104</t>
  </si>
  <si>
    <t>8105</t>
  </si>
  <si>
    <t>8108</t>
  </si>
  <si>
    <t>8109</t>
  </si>
  <si>
    <t>8110</t>
  </si>
  <si>
    <t>8111</t>
  </si>
  <si>
    <t>8112</t>
  </si>
  <si>
    <t>8113</t>
  </si>
  <si>
    <t>Berufsfachschule für Ernährung und Versorgung Maria Stern Augsburg des Schulwerks der Diözese Au</t>
  </si>
  <si>
    <t>8115</t>
  </si>
  <si>
    <t>Berufsfachschule f.Pflege Memmingen d.Berufl. Fortbildungszentren der Bayer. Wirtschaft (bfz)</t>
  </si>
  <si>
    <t>8116</t>
  </si>
  <si>
    <t>8117</t>
  </si>
  <si>
    <t>8118</t>
  </si>
  <si>
    <t>8120</t>
  </si>
  <si>
    <t>Berufsfachschule für Pflege Lindenberg i.Allgäu der Schwesternschaft München vom BRK e.V.</t>
  </si>
  <si>
    <t>8126</t>
  </si>
  <si>
    <t>8128</t>
  </si>
  <si>
    <t>8129</t>
  </si>
  <si>
    <t>8130</t>
  </si>
  <si>
    <t>Berufsfachschule f. Pflege Kempten (Allgäu) d. Gem.Gesellschaft für soziale Dienste - DAA - mbH</t>
  </si>
  <si>
    <t>8131</t>
  </si>
  <si>
    <t>8132</t>
  </si>
  <si>
    <t>8133</t>
  </si>
  <si>
    <t>8135</t>
  </si>
  <si>
    <t>8136</t>
  </si>
  <si>
    <t>8137</t>
  </si>
  <si>
    <t>8138</t>
  </si>
  <si>
    <t>8139</t>
  </si>
  <si>
    <t>8140</t>
  </si>
  <si>
    <t>8141</t>
  </si>
  <si>
    <t>8146</t>
  </si>
  <si>
    <t>8147</t>
  </si>
  <si>
    <t>8149</t>
  </si>
  <si>
    <t>Berufsfachschule für Pflege Mering des Berufsbildungszentrums Augsburg</t>
  </si>
  <si>
    <t>8150</t>
  </si>
  <si>
    <t>8153</t>
  </si>
  <si>
    <t>8155</t>
  </si>
  <si>
    <t>8156</t>
  </si>
  <si>
    <t>8157</t>
  </si>
  <si>
    <t>8158</t>
  </si>
  <si>
    <t>Fachakademie für Sozialpädagogik Maria Stern Augsburg des Schulwerks der Diözese Augsburg</t>
  </si>
  <si>
    <t>8159</t>
  </si>
  <si>
    <t>8160</t>
  </si>
  <si>
    <t>8161</t>
  </si>
  <si>
    <t>8162</t>
  </si>
  <si>
    <t>8163</t>
  </si>
  <si>
    <t>8164</t>
  </si>
  <si>
    <t>8168</t>
  </si>
  <si>
    <t>8169</t>
  </si>
  <si>
    <t>Berufsfachschule für Pflege Augsburg des Caritasverbandes für die Diözese Augsburg e.V.</t>
  </si>
  <si>
    <t>8183</t>
  </si>
  <si>
    <t>Berufsfachschule für Pflege beim Universitätsklinikum Augsburg</t>
  </si>
  <si>
    <t>8192</t>
  </si>
  <si>
    <t>Berufsfachschule für Pflege Augsburg der Evangelischen Diakonissenanstalt Augsburg</t>
  </si>
  <si>
    <t>8194</t>
  </si>
  <si>
    <t>8195</t>
  </si>
  <si>
    <t>Priv.staatl.anerk. Berufsfachschule für Pflege am Josefinum, Augsburg</t>
  </si>
  <si>
    <t>8196</t>
  </si>
  <si>
    <t>8197</t>
  </si>
  <si>
    <t>8199</t>
  </si>
  <si>
    <t>Berufsfachschule für Pflege der Bezirkskl. Schwaben in Kaufbeuren</t>
  </si>
  <si>
    <t>8200</t>
  </si>
  <si>
    <t>8201</t>
  </si>
  <si>
    <t>8202</t>
  </si>
  <si>
    <t>8203</t>
  </si>
  <si>
    <t>8204</t>
  </si>
  <si>
    <t>8205</t>
  </si>
  <si>
    <t>8206</t>
  </si>
  <si>
    <t>8208</t>
  </si>
  <si>
    <t>8210</t>
  </si>
  <si>
    <t>8212</t>
  </si>
  <si>
    <t>8213</t>
  </si>
  <si>
    <t>8215</t>
  </si>
  <si>
    <t>8217</t>
  </si>
  <si>
    <t>8218</t>
  </si>
  <si>
    <t>Berufsfachschule für Pflege der Bezirkskliniken Schwaben in Günzburg</t>
  </si>
  <si>
    <t>8221</t>
  </si>
  <si>
    <t>8222</t>
  </si>
  <si>
    <t>Berufsfachschule für Pflege Donauwörth des gKU Donau-Ries Kliniken und Seniorenheime</t>
  </si>
  <si>
    <t>8226</t>
  </si>
  <si>
    <t>8227</t>
  </si>
  <si>
    <t>8228</t>
  </si>
  <si>
    <t>Berufsfachschule für Pflege Augsburg der Berufsfachschulen Heimerer GmbH</t>
  </si>
  <si>
    <t>8229</t>
  </si>
  <si>
    <t>8232</t>
  </si>
  <si>
    <t>Berufsfachschule für Pflege a.Klinikum Kaufbeuren d.Kliniken Ostallgäu-Kaufbeuren (gKU)</t>
  </si>
  <si>
    <t>8234</t>
  </si>
  <si>
    <t>Berufsfachschule f. Pflege Immenstadt i.A. d. Berufl. Fortbildungszentr. d. Bay. Wirtschaft (bfz</t>
  </si>
  <si>
    <t>8235</t>
  </si>
  <si>
    <t>8236</t>
  </si>
  <si>
    <t>Berufsfachschule f.Pflege d.Wertachkliniken Bob.u.Schwabmünchen an der Wertachklinik Bobingen</t>
  </si>
  <si>
    <t>8237</t>
  </si>
  <si>
    <t>Berufsfachschule für Pflege am Klinikum Kempten (Allgäu) der Klinikverbund Allgäu gGmbH</t>
  </si>
  <si>
    <t>8238</t>
  </si>
  <si>
    <t>Berufsfachschule für Pflege der Klinikverbund Allgäu gGmbH an der Kreisklinik Mindelheim</t>
  </si>
  <si>
    <t>8241</t>
  </si>
  <si>
    <t>8243</t>
  </si>
  <si>
    <t>8246</t>
  </si>
  <si>
    <t>8253</t>
  </si>
  <si>
    <t>8254</t>
  </si>
  <si>
    <t>8255</t>
  </si>
  <si>
    <t>8256</t>
  </si>
  <si>
    <t>8258</t>
  </si>
  <si>
    <t>8259</t>
  </si>
  <si>
    <t>8261</t>
  </si>
  <si>
    <t>8263</t>
  </si>
  <si>
    <t>8264</t>
  </si>
  <si>
    <t>8267</t>
  </si>
  <si>
    <t>8268</t>
  </si>
  <si>
    <t>8269</t>
  </si>
  <si>
    <t>8272</t>
  </si>
  <si>
    <t>Technikerschule Allgäu, Fachschule für Techniker (Maschinenbau-, Elektro-, Bautechnik)</t>
  </si>
  <si>
    <t>8273</t>
  </si>
  <si>
    <t>8275</t>
  </si>
  <si>
    <t>8276</t>
  </si>
  <si>
    <t>8278</t>
  </si>
  <si>
    <t>8284</t>
  </si>
  <si>
    <t>8288</t>
  </si>
  <si>
    <t>8289</t>
  </si>
  <si>
    <t>8294</t>
  </si>
  <si>
    <t>8295</t>
  </si>
  <si>
    <t>8299</t>
  </si>
  <si>
    <t>8301</t>
  </si>
  <si>
    <t>8302</t>
  </si>
  <si>
    <t>8304</t>
  </si>
  <si>
    <t>8308</t>
  </si>
  <si>
    <t>8309</t>
  </si>
  <si>
    <t>8314</t>
  </si>
  <si>
    <t>8315</t>
  </si>
  <si>
    <t>8318</t>
  </si>
  <si>
    <t>8319</t>
  </si>
  <si>
    <t>8320</t>
  </si>
  <si>
    <t>8323</t>
  </si>
  <si>
    <t>8329</t>
  </si>
  <si>
    <t>8332</t>
  </si>
  <si>
    <t>8336</t>
  </si>
  <si>
    <t>8341</t>
  </si>
  <si>
    <t>8342</t>
  </si>
  <si>
    <t>8343</t>
  </si>
  <si>
    <t>8344</t>
  </si>
  <si>
    <t>8347</t>
  </si>
  <si>
    <t>8348</t>
  </si>
  <si>
    <t>8351</t>
  </si>
  <si>
    <t>8373</t>
  </si>
  <si>
    <t>8374</t>
  </si>
  <si>
    <t>8400</t>
  </si>
  <si>
    <t>8401</t>
  </si>
  <si>
    <t>8402</t>
  </si>
  <si>
    <t>8403</t>
  </si>
  <si>
    <t>8404</t>
  </si>
  <si>
    <t>8405</t>
  </si>
  <si>
    <t>8406</t>
  </si>
  <si>
    <t>8407</t>
  </si>
  <si>
    <t>8408</t>
  </si>
  <si>
    <t>8409</t>
  </si>
  <si>
    <t>8410</t>
  </si>
  <si>
    <t>8411</t>
  </si>
  <si>
    <t>8412</t>
  </si>
  <si>
    <t>8413</t>
  </si>
  <si>
    <t>8414</t>
  </si>
  <si>
    <t>8415</t>
  </si>
  <si>
    <t>8416</t>
  </si>
  <si>
    <t>8417</t>
  </si>
  <si>
    <t>8418</t>
  </si>
  <si>
    <t>8419</t>
  </si>
  <si>
    <t>8420</t>
  </si>
  <si>
    <t>8421</t>
  </si>
  <si>
    <t>St. Aloysius Bekenntnis-Grundschule der Priesterbruderschaft St. Pius X. in Memmingen</t>
  </si>
  <si>
    <t>8422</t>
  </si>
  <si>
    <t>8423</t>
  </si>
  <si>
    <t>8484</t>
  </si>
  <si>
    <t>8485</t>
  </si>
  <si>
    <t>8486</t>
  </si>
  <si>
    <t>Berufsfachschule f.Altenpflegehilfe Wertingen der Kreiskliniken Dillingen-Wertingen gGmbH</t>
  </si>
  <si>
    <t>8487</t>
  </si>
  <si>
    <t>8493</t>
  </si>
  <si>
    <t>8500</t>
  </si>
  <si>
    <t>8501</t>
  </si>
  <si>
    <t>8502</t>
  </si>
  <si>
    <t>8503</t>
  </si>
  <si>
    <t>8506</t>
  </si>
  <si>
    <t>8507</t>
  </si>
  <si>
    <t>8508</t>
  </si>
  <si>
    <t>8510</t>
  </si>
  <si>
    <t>8511</t>
  </si>
  <si>
    <t>8512</t>
  </si>
  <si>
    <t>8513</t>
  </si>
  <si>
    <t>8514</t>
  </si>
  <si>
    <t>8515</t>
  </si>
  <si>
    <t>8516</t>
  </si>
  <si>
    <t>8517</t>
  </si>
  <si>
    <t>8518</t>
  </si>
  <si>
    <t>8519</t>
  </si>
  <si>
    <t>8521</t>
  </si>
  <si>
    <t>8523</t>
  </si>
  <si>
    <t>8524</t>
  </si>
  <si>
    <t>8525</t>
  </si>
  <si>
    <t>8526</t>
  </si>
  <si>
    <t>8527</t>
  </si>
  <si>
    <t>8528</t>
  </si>
  <si>
    <t>8529</t>
  </si>
  <si>
    <t>8530</t>
  </si>
  <si>
    <t>8531</t>
  </si>
  <si>
    <t>8532</t>
  </si>
  <si>
    <t>8533</t>
  </si>
  <si>
    <t>8534</t>
  </si>
  <si>
    <t>8535</t>
  </si>
  <si>
    <t>8536</t>
  </si>
  <si>
    <t>8537</t>
  </si>
  <si>
    <t>8538</t>
  </si>
  <si>
    <t>8539</t>
  </si>
  <si>
    <t>8540</t>
  </si>
  <si>
    <t>8541</t>
  </si>
  <si>
    <t>8542</t>
  </si>
  <si>
    <t>8543</t>
  </si>
  <si>
    <t>8544</t>
  </si>
  <si>
    <t>8545</t>
  </si>
  <si>
    <t>8546</t>
  </si>
  <si>
    <t>8547</t>
  </si>
  <si>
    <t>8548</t>
  </si>
  <si>
    <t>8549</t>
  </si>
  <si>
    <t>8550</t>
  </si>
  <si>
    <t>8551</t>
  </si>
  <si>
    <t>8552</t>
  </si>
  <si>
    <t>8553</t>
  </si>
  <si>
    <t>8554</t>
  </si>
  <si>
    <t>8555</t>
  </si>
  <si>
    <t>8556</t>
  </si>
  <si>
    <t>8557</t>
  </si>
  <si>
    <t>8558</t>
  </si>
  <si>
    <t>8559</t>
  </si>
  <si>
    <t>8560</t>
  </si>
  <si>
    <t>8561</t>
  </si>
  <si>
    <t>8562</t>
  </si>
  <si>
    <t>8563</t>
  </si>
  <si>
    <t>8564</t>
  </si>
  <si>
    <t>8565</t>
  </si>
  <si>
    <t>8566</t>
  </si>
  <si>
    <t>8567</t>
  </si>
  <si>
    <t>8568</t>
  </si>
  <si>
    <t>8569</t>
  </si>
  <si>
    <t>8570</t>
  </si>
  <si>
    <t>8571</t>
  </si>
  <si>
    <t>8572</t>
  </si>
  <si>
    <t>8573</t>
  </si>
  <si>
    <t>8574</t>
  </si>
  <si>
    <t>8575</t>
  </si>
  <si>
    <t>8576</t>
  </si>
  <si>
    <t>8577</t>
  </si>
  <si>
    <t>8578</t>
  </si>
  <si>
    <t>8579</t>
  </si>
  <si>
    <t>8580</t>
  </si>
  <si>
    <t>8581</t>
  </si>
  <si>
    <t>8582</t>
  </si>
  <si>
    <t>8583</t>
  </si>
  <si>
    <t>8584</t>
  </si>
  <si>
    <t>8585</t>
  </si>
  <si>
    <t>8586</t>
  </si>
  <si>
    <t>8587</t>
  </si>
  <si>
    <t>8588</t>
  </si>
  <si>
    <t>8589</t>
  </si>
  <si>
    <t>8590</t>
  </si>
  <si>
    <t>8591</t>
  </si>
  <si>
    <t>8592</t>
  </si>
  <si>
    <t>8593</t>
  </si>
  <si>
    <t>8594</t>
  </si>
  <si>
    <t>8595</t>
  </si>
  <si>
    <t>8597</t>
  </si>
  <si>
    <t>8598</t>
  </si>
  <si>
    <t>8599</t>
  </si>
  <si>
    <t>8600</t>
  </si>
  <si>
    <t>8601</t>
  </si>
  <si>
    <t>8602</t>
  </si>
  <si>
    <t>8603</t>
  </si>
  <si>
    <t>8604</t>
  </si>
  <si>
    <t>8605</t>
  </si>
  <si>
    <t>8606</t>
  </si>
  <si>
    <t>8607</t>
  </si>
  <si>
    <t>8608</t>
  </si>
  <si>
    <t>8609</t>
  </si>
  <si>
    <t>8611</t>
  </si>
  <si>
    <t>8612</t>
  </si>
  <si>
    <t>8613</t>
  </si>
  <si>
    <t>8614</t>
  </si>
  <si>
    <t>8615</t>
  </si>
  <si>
    <t>8616</t>
  </si>
  <si>
    <t>8617</t>
  </si>
  <si>
    <t>8618</t>
  </si>
  <si>
    <t>8619</t>
  </si>
  <si>
    <t>8620</t>
  </si>
  <si>
    <t>8621</t>
  </si>
  <si>
    <t>8622</t>
  </si>
  <si>
    <t>8623</t>
  </si>
  <si>
    <t>8624</t>
  </si>
  <si>
    <t>8625</t>
  </si>
  <si>
    <t>8626</t>
  </si>
  <si>
    <t>8627</t>
  </si>
  <si>
    <t>8628</t>
  </si>
  <si>
    <t>8629</t>
  </si>
  <si>
    <t>8630</t>
  </si>
  <si>
    <t>8631</t>
  </si>
  <si>
    <t>8632</t>
  </si>
  <si>
    <t>8633</t>
  </si>
  <si>
    <t>8634</t>
  </si>
  <si>
    <t>8635</t>
  </si>
  <si>
    <t>8636</t>
  </si>
  <si>
    <t>8637</t>
  </si>
  <si>
    <t>8639</t>
  </si>
  <si>
    <t>8640</t>
  </si>
  <si>
    <t>8641</t>
  </si>
  <si>
    <t>8642</t>
  </si>
  <si>
    <t>8643</t>
  </si>
  <si>
    <t>8644</t>
  </si>
  <si>
    <t>8646</t>
  </si>
  <si>
    <t>8647</t>
  </si>
  <si>
    <t>8648</t>
  </si>
  <si>
    <t>8650</t>
  </si>
  <si>
    <t>8651</t>
  </si>
  <si>
    <t>8652</t>
  </si>
  <si>
    <t>8653</t>
  </si>
  <si>
    <t>8654</t>
  </si>
  <si>
    <t>8655</t>
  </si>
  <si>
    <t>8656</t>
  </si>
  <si>
    <t>8657</t>
  </si>
  <si>
    <t>8658</t>
  </si>
  <si>
    <t>8659</t>
  </si>
  <si>
    <t>8660</t>
  </si>
  <si>
    <t>8661</t>
  </si>
  <si>
    <t>8662</t>
  </si>
  <si>
    <t>8663</t>
  </si>
  <si>
    <t>8664</t>
  </si>
  <si>
    <t>8665</t>
  </si>
  <si>
    <t>8666</t>
  </si>
  <si>
    <t>8668</t>
  </si>
  <si>
    <t>8669</t>
  </si>
  <si>
    <t>8670</t>
  </si>
  <si>
    <t>8671</t>
  </si>
  <si>
    <t>8672</t>
  </si>
  <si>
    <t>8673</t>
  </si>
  <si>
    <t>8674</t>
  </si>
  <si>
    <t>8675</t>
  </si>
  <si>
    <t>8676</t>
  </si>
  <si>
    <t>8677</t>
  </si>
  <si>
    <t>8678</t>
  </si>
  <si>
    <t>8679</t>
  </si>
  <si>
    <t>8680</t>
  </si>
  <si>
    <t>8683</t>
  </si>
  <si>
    <t>8684</t>
  </si>
  <si>
    <t>8685</t>
  </si>
  <si>
    <t>8686</t>
  </si>
  <si>
    <t>8687</t>
  </si>
  <si>
    <t>8688</t>
  </si>
  <si>
    <t>8689</t>
  </si>
  <si>
    <t>8690</t>
  </si>
  <si>
    <t>8691</t>
  </si>
  <si>
    <t>8692</t>
  </si>
  <si>
    <t>8693</t>
  </si>
  <si>
    <t>8694</t>
  </si>
  <si>
    <t>8695</t>
  </si>
  <si>
    <t>8696</t>
  </si>
  <si>
    <t>8697</t>
  </si>
  <si>
    <t>8698</t>
  </si>
  <si>
    <t>8699</t>
  </si>
  <si>
    <t>8701</t>
  </si>
  <si>
    <t>8702</t>
  </si>
  <si>
    <t>8703</t>
  </si>
  <si>
    <t>8704</t>
  </si>
  <si>
    <t>8705</t>
  </si>
  <si>
    <t>8706</t>
  </si>
  <si>
    <t>8707</t>
  </si>
  <si>
    <t>8708</t>
  </si>
  <si>
    <t>8709</t>
  </si>
  <si>
    <t>8710</t>
  </si>
  <si>
    <t>8711</t>
  </si>
  <si>
    <t>8712</t>
  </si>
  <si>
    <t>8713</t>
  </si>
  <si>
    <t>8714</t>
  </si>
  <si>
    <t>8715</t>
  </si>
  <si>
    <t>8716</t>
  </si>
  <si>
    <t>8717</t>
  </si>
  <si>
    <t>8718</t>
  </si>
  <si>
    <t>8719</t>
  </si>
  <si>
    <t>8720</t>
  </si>
  <si>
    <t>8721</t>
  </si>
  <si>
    <t>8722</t>
  </si>
  <si>
    <t>8723</t>
  </si>
  <si>
    <t>8724</t>
  </si>
  <si>
    <t>8725</t>
  </si>
  <si>
    <t>8726</t>
  </si>
  <si>
    <t>8727</t>
  </si>
  <si>
    <t>8728</t>
  </si>
  <si>
    <t>8729</t>
  </si>
  <si>
    <t>8730</t>
  </si>
  <si>
    <t>8731</t>
  </si>
  <si>
    <t>8732</t>
  </si>
  <si>
    <t>8733</t>
  </si>
  <si>
    <t>8734</t>
  </si>
  <si>
    <t>8735</t>
  </si>
  <si>
    <t>8736</t>
  </si>
  <si>
    <t>8737</t>
  </si>
  <si>
    <t>8738</t>
  </si>
  <si>
    <t>8739</t>
  </si>
  <si>
    <t>8741</t>
  </si>
  <si>
    <t>8742</t>
  </si>
  <si>
    <t>8743</t>
  </si>
  <si>
    <t>8744</t>
  </si>
  <si>
    <t>8745</t>
  </si>
  <si>
    <t>8746</t>
  </si>
  <si>
    <t>8747</t>
  </si>
  <si>
    <t>8748</t>
  </si>
  <si>
    <t>8749</t>
  </si>
  <si>
    <t>8750</t>
  </si>
  <si>
    <t>8751</t>
  </si>
  <si>
    <t>8752</t>
  </si>
  <si>
    <t>8753</t>
  </si>
  <si>
    <t>8754</t>
  </si>
  <si>
    <t>8755</t>
  </si>
  <si>
    <t>8756</t>
  </si>
  <si>
    <t>8757</t>
  </si>
  <si>
    <t>8758</t>
  </si>
  <si>
    <t>8759</t>
  </si>
  <si>
    <t>8760</t>
  </si>
  <si>
    <t>8761</t>
  </si>
  <si>
    <t>8762</t>
  </si>
  <si>
    <t>8763</t>
  </si>
  <si>
    <t>8764</t>
  </si>
  <si>
    <t>8765</t>
  </si>
  <si>
    <t>8766</t>
  </si>
  <si>
    <t>8767</t>
  </si>
  <si>
    <t>8768</t>
  </si>
  <si>
    <t>8769</t>
  </si>
  <si>
    <t>8770</t>
  </si>
  <si>
    <t>8771</t>
  </si>
  <si>
    <t>8772</t>
  </si>
  <si>
    <t>8773</t>
  </si>
  <si>
    <t>8774</t>
  </si>
  <si>
    <t>8775</t>
  </si>
  <si>
    <t>8776</t>
  </si>
  <si>
    <t>8777</t>
  </si>
  <si>
    <t>8778</t>
  </si>
  <si>
    <t>8779</t>
  </si>
  <si>
    <t>8780</t>
  </si>
  <si>
    <t>8781</t>
  </si>
  <si>
    <t>8782</t>
  </si>
  <si>
    <t>8783</t>
  </si>
  <si>
    <t>8784</t>
  </si>
  <si>
    <t>8785</t>
  </si>
  <si>
    <t>8788</t>
  </si>
  <si>
    <t>8789</t>
  </si>
  <si>
    <t>8790</t>
  </si>
  <si>
    <t>8792</t>
  </si>
  <si>
    <t>8793</t>
  </si>
  <si>
    <t>8794</t>
  </si>
  <si>
    <t>8795</t>
  </si>
  <si>
    <t>8796</t>
  </si>
  <si>
    <t>8797</t>
  </si>
  <si>
    <t>8798</t>
  </si>
  <si>
    <t>8799</t>
  </si>
  <si>
    <t>8800</t>
  </si>
  <si>
    <t>8801</t>
  </si>
  <si>
    <t>8802</t>
  </si>
  <si>
    <t>8803</t>
  </si>
  <si>
    <t>8804</t>
  </si>
  <si>
    <t>8805</t>
  </si>
  <si>
    <t>8806</t>
  </si>
  <si>
    <t>8807</t>
  </si>
  <si>
    <t>8808</t>
  </si>
  <si>
    <t>8811</t>
  </si>
  <si>
    <t>8812</t>
  </si>
  <si>
    <t>8813</t>
  </si>
  <si>
    <t>8814</t>
  </si>
  <si>
    <t>8815</t>
  </si>
  <si>
    <t>8816</t>
  </si>
  <si>
    <t>8817</t>
  </si>
  <si>
    <t>8818</t>
  </si>
  <si>
    <t>8819</t>
  </si>
  <si>
    <t>8821</t>
  </si>
  <si>
    <t>8822</t>
  </si>
  <si>
    <t>8823</t>
  </si>
  <si>
    <t>8824</t>
  </si>
  <si>
    <t>8825</t>
  </si>
  <si>
    <t>8827</t>
  </si>
  <si>
    <t>8828</t>
  </si>
  <si>
    <t>8829</t>
  </si>
  <si>
    <t>8830</t>
  </si>
  <si>
    <t>8831</t>
  </si>
  <si>
    <t>8832</t>
  </si>
  <si>
    <t>8833</t>
  </si>
  <si>
    <t>8834</t>
  </si>
  <si>
    <t>8835</t>
  </si>
  <si>
    <t>8836</t>
  </si>
  <si>
    <t>8837</t>
  </si>
  <si>
    <t>8838</t>
  </si>
  <si>
    <t>8840</t>
  </si>
  <si>
    <t>8841</t>
  </si>
  <si>
    <t>8842</t>
  </si>
  <si>
    <t>8843</t>
  </si>
  <si>
    <t>8844</t>
  </si>
  <si>
    <t>8845</t>
  </si>
  <si>
    <t>8846</t>
  </si>
  <si>
    <t>8847</t>
  </si>
  <si>
    <t>8848</t>
  </si>
  <si>
    <t>8849</t>
  </si>
  <si>
    <t>8850</t>
  </si>
  <si>
    <t>8851</t>
  </si>
  <si>
    <t>8852</t>
  </si>
  <si>
    <t>8853</t>
  </si>
  <si>
    <t>8854</t>
  </si>
  <si>
    <t>8855</t>
  </si>
  <si>
    <t>8856</t>
  </si>
  <si>
    <t>8857</t>
  </si>
  <si>
    <t>8859</t>
  </si>
  <si>
    <t>8860</t>
  </si>
  <si>
    <t>8861</t>
  </si>
  <si>
    <t>8862</t>
  </si>
  <si>
    <t>8863</t>
  </si>
  <si>
    <t>8864</t>
  </si>
  <si>
    <t>8865</t>
  </si>
  <si>
    <t>8866</t>
  </si>
  <si>
    <t>8867</t>
  </si>
  <si>
    <t>8868</t>
  </si>
  <si>
    <t>8869</t>
  </si>
  <si>
    <t>8870</t>
  </si>
  <si>
    <t>8871</t>
  </si>
  <si>
    <t>8872</t>
  </si>
  <si>
    <t>8873</t>
  </si>
  <si>
    <t>8874</t>
  </si>
  <si>
    <t>8875</t>
  </si>
  <si>
    <t>8876</t>
  </si>
  <si>
    <t>8877</t>
  </si>
  <si>
    <t>8878</t>
  </si>
  <si>
    <t>8879</t>
  </si>
  <si>
    <t>8880</t>
  </si>
  <si>
    <t>8881</t>
  </si>
  <si>
    <t>8882</t>
  </si>
  <si>
    <t>8883</t>
  </si>
  <si>
    <t>8884</t>
  </si>
  <si>
    <t>8885</t>
  </si>
  <si>
    <t>8886</t>
  </si>
  <si>
    <t>8887</t>
  </si>
  <si>
    <t>8888</t>
  </si>
  <si>
    <t>8889</t>
  </si>
  <si>
    <t>8891</t>
  </si>
  <si>
    <t>8892</t>
  </si>
  <si>
    <t>8893</t>
  </si>
  <si>
    <t>8894</t>
  </si>
  <si>
    <t>8895</t>
  </si>
  <si>
    <t>8896</t>
  </si>
  <si>
    <t>8897</t>
  </si>
  <si>
    <t>8898</t>
  </si>
  <si>
    <t>8899</t>
  </si>
  <si>
    <t>8900</t>
  </si>
  <si>
    <t>8901</t>
  </si>
  <si>
    <t>8902</t>
  </si>
  <si>
    <t>8903</t>
  </si>
  <si>
    <t>8904</t>
  </si>
  <si>
    <t>8905</t>
  </si>
  <si>
    <t>8906</t>
  </si>
  <si>
    <t>8907</t>
  </si>
  <si>
    <t>8908</t>
  </si>
  <si>
    <t>8909</t>
  </si>
  <si>
    <t>8910</t>
  </si>
  <si>
    <t>8911</t>
  </si>
  <si>
    <t>8912</t>
  </si>
  <si>
    <t>8913</t>
  </si>
  <si>
    <t>8914</t>
  </si>
  <si>
    <t>8915</t>
  </si>
  <si>
    <t>8916</t>
  </si>
  <si>
    <t>8917</t>
  </si>
  <si>
    <t>8918</t>
  </si>
  <si>
    <t>8919</t>
  </si>
  <si>
    <t>8920</t>
  </si>
  <si>
    <t>8921</t>
  </si>
  <si>
    <t>8922</t>
  </si>
  <si>
    <t>8923</t>
  </si>
  <si>
    <t>8924</t>
  </si>
  <si>
    <t>8925</t>
  </si>
  <si>
    <t>8926</t>
  </si>
  <si>
    <t>8927</t>
  </si>
  <si>
    <t>8928</t>
  </si>
  <si>
    <t>8929</t>
  </si>
  <si>
    <t>8930</t>
  </si>
  <si>
    <t>8931</t>
  </si>
  <si>
    <t>8932</t>
  </si>
  <si>
    <t>8933</t>
  </si>
  <si>
    <t>8934</t>
  </si>
  <si>
    <t>8935</t>
  </si>
  <si>
    <t>8936</t>
  </si>
  <si>
    <t>8937</t>
  </si>
  <si>
    <t>8938</t>
  </si>
  <si>
    <t>8939</t>
  </si>
  <si>
    <t>8940</t>
  </si>
  <si>
    <t>8941</t>
  </si>
  <si>
    <t>8942</t>
  </si>
  <si>
    <t>8943</t>
  </si>
  <si>
    <t>8944</t>
  </si>
  <si>
    <t>8945</t>
  </si>
  <si>
    <t>8946</t>
  </si>
  <si>
    <t>8947</t>
  </si>
  <si>
    <t>8948</t>
  </si>
  <si>
    <t>8949</t>
  </si>
  <si>
    <t>8950</t>
  </si>
  <si>
    <t>8951</t>
  </si>
  <si>
    <t>8952</t>
  </si>
  <si>
    <t>8953</t>
  </si>
  <si>
    <t>8954</t>
  </si>
  <si>
    <t>8955</t>
  </si>
  <si>
    <t>8956</t>
  </si>
  <si>
    <t>8957</t>
  </si>
  <si>
    <t>8958</t>
  </si>
  <si>
    <t>8959</t>
  </si>
  <si>
    <t>8960</t>
  </si>
  <si>
    <t>8961</t>
  </si>
  <si>
    <t>8963</t>
  </si>
  <si>
    <t>8964</t>
  </si>
  <si>
    <t>8965</t>
  </si>
  <si>
    <t>8968</t>
  </si>
  <si>
    <t>8969</t>
  </si>
  <si>
    <t>8970</t>
  </si>
  <si>
    <t>8971</t>
  </si>
  <si>
    <t>8972</t>
  </si>
  <si>
    <t>8973</t>
  </si>
  <si>
    <t>8974</t>
  </si>
  <si>
    <t>8975</t>
  </si>
  <si>
    <t>8976</t>
  </si>
  <si>
    <t>8977</t>
  </si>
  <si>
    <t>8978</t>
  </si>
  <si>
    <t>8979</t>
  </si>
  <si>
    <t>8980</t>
  </si>
  <si>
    <t>8981</t>
  </si>
  <si>
    <t>8982</t>
  </si>
  <si>
    <t>8983</t>
  </si>
  <si>
    <t>8985</t>
  </si>
  <si>
    <t>8986</t>
  </si>
  <si>
    <t>8987</t>
  </si>
  <si>
    <t>8988</t>
  </si>
  <si>
    <t>8989</t>
  </si>
  <si>
    <t>8990</t>
  </si>
  <si>
    <t>9202</t>
  </si>
  <si>
    <t>9203</t>
  </si>
  <si>
    <t>9204</t>
  </si>
  <si>
    <t>9205</t>
  </si>
  <si>
    <t>9207</t>
  </si>
  <si>
    <t>9212</t>
  </si>
  <si>
    <t>9213</t>
  </si>
  <si>
    <t>9214</t>
  </si>
  <si>
    <t>9215</t>
  </si>
  <si>
    <t>9216</t>
  </si>
  <si>
    <t>9218</t>
  </si>
  <si>
    <t>9220</t>
  </si>
  <si>
    <t>9223</t>
  </si>
  <si>
    <t>9224</t>
  </si>
  <si>
    <t>9225</t>
  </si>
  <si>
    <t>9226</t>
  </si>
  <si>
    <t>9227</t>
  </si>
  <si>
    <t>9229</t>
  </si>
  <si>
    <t>9230</t>
  </si>
  <si>
    <t>9231</t>
  </si>
  <si>
    <t>9232</t>
  </si>
  <si>
    <t>9234</t>
  </si>
  <si>
    <t>9235</t>
  </si>
  <si>
    <t>9236</t>
  </si>
  <si>
    <t>9237</t>
  </si>
  <si>
    <t>9239</t>
  </si>
  <si>
    <t>9240</t>
  </si>
  <si>
    <t>9241</t>
  </si>
  <si>
    <t>9244</t>
  </si>
  <si>
    <t>9245</t>
  </si>
  <si>
    <t>9246</t>
  </si>
  <si>
    <t>9249</t>
  </si>
  <si>
    <t>9251</t>
  </si>
  <si>
    <t>9253</t>
  </si>
  <si>
    <t>9254</t>
  </si>
  <si>
    <t>9255</t>
  </si>
  <si>
    <t>9256</t>
  </si>
  <si>
    <t>9258</t>
  </si>
  <si>
    <t>9259</t>
  </si>
  <si>
    <t>9260</t>
  </si>
  <si>
    <t>9261</t>
  </si>
  <si>
    <t>9262</t>
  </si>
  <si>
    <t>9264</t>
  </si>
  <si>
    <t>9265</t>
  </si>
  <si>
    <t>9266</t>
  </si>
  <si>
    <t>9267</t>
  </si>
  <si>
    <t>9270</t>
  </si>
  <si>
    <t>9271</t>
  </si>
  <si>
    <t>9272</t>
  </si>
  <si>
    <t>9273</t>
  </si>
  <si>
    <t>9274</t>
  </si>
  <si>
    <t>9277</t>
  </si>
  <si>
    <t>9279</t>
  </si>
  <si>
    <t>Staatl. Fachakademie für Landwirtschaft Triesdorf Fachrichtung Ernährungs- und Versorgungsmanagement</t>
  </si>
  <si>
    <t>9282</t>
  </si>
  <si>
    <t>9284</t>
  </si>
  <si>
    <t>9285</t>
  </si>
  <si>
    <t>9286</t>
  </si>
  <si>
    <t>9287</t>
  </si>
  <si>
    <t>9292</t>
  </si>
  <si>
    <t>9294</t>
  </si>
  <si>
    <t>9295</t>
  </si>
  <si>
    <t>9296</t>
  </si>
  <si>
    <t>Elektronische Übermittlung der Bescheide</t>
  </si>
  <si>
    <t>1k502</t>
  </si>
  <si>
    <t>Untersiemau, Gemeinde</t>
  </si>
  <si>
    <t>Kammlach, Schulverband</t>
  </si>
  <si>
    <t>Freistaat Bayern - Studienkolleg bei den Fachhochschulen des Freistaates Bayern in Coburg</t>
  </si>
  <si>
    <t>6k242</t>
  </si>
  <si>
    <t>Unterpleichfeld, Gemeinde</t>
  </si>
  <si>
    <t>2p073</t>
  </si>
  <si>
    <t>Arche Teach and Work International gGmbH</t>
  </si>
  <si>
    <t>1p234</t>
  </si>
  <si>
    <t>1p237</t>
  </si>
  <si>
    <t>4k900</t>
  </si>
  <si>
    <t>4p069</t>
  </si>
  <si>
    <t>6p075</t>
  </si>
  <si>
    <t>Bayerisches Rotes Kreuz Kreisverband München</t>
  </si>
  <si>
    <t>BBS Akademie Süd gGmbH</t>
  </si>
  <si>
    <t>Pschick Group Schulen gGmbH</t>
  </si>
  <si>
    <t>Döpfer-Schulen Regensburg gGmbH</t>
  </si>
  <si>
    <t>Memmelsdorf, Gemeinde (Koop)</t>
  </si>
  <si>
    <t>Hochfränkisches Bildungszentrum für Gesundheit und Pflege gGmbH</t>
  </si>
  <si>
    <t>Montessori Initiative Fürth e. V.</t>
  </si>
  <si>
    <t>3252</t>
  </si>
  <si>
    <t>5314</t>
  </si>
  <si>
    <t>3305</t>
  </si>
  <si>
    <t>6440</t>
  </si>
  <si>
    <t>6854</t>
  </si>
  <si>
    <t>7744</t>
  </si>
  <si>
    <t>9288</t>
  </si>
  <si>
    <t>8425</t>
  </si>
  <si>
    <t>3304</t>
  </si>
  <si>
    <t>kbo-Fachschule für Heilerziehungspflege, Kliniken des Bezirks Oberbayern, Haar</t>
  </si>
  <si>
    <t>Berufsfachschule f.Altenpflegehilfe der Bamberger Akad. f. Gesundheitsberufe gemeinn. GmbH</t>
  </si>
  <si>
    <t>Fachschule für Heilerziehungspflegehilfe Neuendettelsau der Diakoneo KdöR</t>
  </si>
  <si>
    <t>GKZ</t>
  </si>
  <si>
    <t>Der Antragsteller stellt eine funktionelle und bedarfsgerechte digitale Ausstattung mit schulischen mobilen Endgeräten für Lernende und Lehrende an seinen Schulen zur Verfügung, um den flexiblen Zugriff auf digitale Werkzeuge und cloudbasierte Ressourcen wie die IT-Dienste der BayernCloud Schule zu ermöglichen.</t>
  </si>
  <si>
    <t>Laptops</t>
  </si>
  <si>
    <t>Tablets</t>
  </si>
  <si>
    <r>
      <rPr>
        <b/>
        <sz val="11"/>
        <color theme="1"/>
        <rFont val="Calibri"/>
        <family val="2"/>
        <scheme val="minor"/>
      </rPr>
      <t xml:space="preserve">Anzahl beschaffter </t>
    </r>
    <r>
      <rPr>
        <b/>
        <u/>
        <sz val="11"/>
        <color theme="1"/>
        <rFont val="Calibri"/>
        <family val="2"/>
        <scheme val="minor"/>
      </rPr>
      <t>Leih</t>
    </r>
    <r>
      <rPr>
        <b/>
        <sz val="11"/>
        <color theme="1"/>
        <rFont val="Calibri"/>
        <family val="2"/>
        <scheme val="minor"/>
      </rPr>
      <t>geräte</t>
    </r>
  </si>
  <si>
    <r>
      <t xml:space="preserve">Anzahl beschaffter </t>
    </r>
    <r>
      <rPr>
        <b/>
        <u/>
        <sz val="11"/>
        <color theme="1"/>
        <rFont val="Calibri"/>
        <family val="2"/>
        <scheme val="minor"/>
      </rPr>
      <t>Lehrer</t>
    </r>
    <r>
      <rPr>
        <b/>
        <sz val="11"/>
        <color theme="1"/>
        <rFont val="Calibri"/>
        <family val="2"/>
        <scheme val="minor"/>
      </rPr>
      <t>geräte</t>
    </r>
  </si>
  <si>
    <t>Leihgeräte</t>
  </si>
  <si>
    <t>Budget_LEIH</t>
  </si>
  <si>
    <t>Lehrergeräte</t>
  </si>
  <si>
    <t>Budget_LEHRER</t>
  </si>
  <si>
    <t>Landkreis</t>
  </si>
  <si>
    <t>Beantragte Zuwendung</t>
  </si>
  <si>
    <r>
      <t xml:space="preserve">Die bei Beschaffung tatsächlich angefallenen </t>
    </r>
    <r>
      <rPr>
        <b/>
        <sz val="10"/>
        <rFont val="Calibri"/>
        <family val="2"/>
        <scheme val="minor"/>
      </rPr>
      <t xml:space="preserve">Gesamtkosten für </t>
    </r>
    <r>
      <rPr>
        <b/>
        <u/>
        <sz val="10"/>
        <rFont val="Calibri"/>
        <family val="2"/>
        <scheme val="minor"/>
      </rPr>
      <t>Leih</t>
    </r>
    <r>
      <rPr>
        <b/>
        <sz val="10"/>
        <rFont val="Calibri"/>
        <family val="2"/>
        <scheme val="minor"/>
      </rPr>
      <t>geräte</t>
    </r>
    <r>
      <rPr>
        <sz val="10"/>
        <rFont val="Calibri"/>
        <family val="2"/>
        <scheme val="minor"/>
      </rPr>
      <t xml:space="preserve"> betragen:</t>
    </r>
  </si>
  <si>
    <r>
      <t xml:space="preserve">Die bei Beschaffung tatsächlich angefallenen </t>
    </r>
    <r>
      <rPr>
        <b/>
        <sz val="10"/>
        <rFont val="Calibri"/>
        <family val="2"/>
        <scheme val="minor"/>
      </rPr>
      <t xml:space="preserve">Gesamtkosten für </t>
    </r>
    <r>
      <rPr>
        <b/>
        <u/>
        <sz val="10"/>
        <rFont val="Calibri"/>
        <family val="2"/>
        <scheme val="minor"/>
      </rPr>
      <t>Lehrer</t>
    </r>
    <r>
      <rPr>
        <b/>
        <sz val="10"/>
        <rFont val="Calibri"/>
        <family val="2"/>
        <scheme val="minor"/>
      </rPr>
      <t xml:space="preserve">geräte </t>
    </r>
    <r>
      <rPr>
        <sz val="10"/>
        <rFont val="Calibri"/>
        <family val="2"/>
        <scheme val="minor"/>
      </rPr>
      <t>betragen:</t>
    </r>
  </si>
  <si>
    <t>Schulart</t>
  </si>
  <si>
    <t>Zuordnung
(SchulMobE)</t>
  </si>
  <si>
    <t>Zuordnung</t>
  </si>
  <si>
    <t>In Kenntnis der strafrechtlichen Bedeutung unvollständiger oder falscher Angaben wird versichert:</t>
  </si>
  <si>
    <t>Die Zuwendung wurde unter Beachtung der Grundsätze von Wirtschaftlichkeit und Sparsamkeit gem. Art. 7 BayHO dem Zuwendungszweck entsprechend verwendet. Bei nicht zweckentsprechender Verwendung vor Ablauf der Zweckbindungsfrist nach Nr. 7.5 SchulMobE sind die Zuwendungen anteilig zurückzuzahlen.</t>
  </si>
  <si>
    <t>i)</t>
  </si>
  <si>
    <t>Dem Zuwendungsempfänger ist bekannt, dass die Zuwendung im Fall ihrer zweckwidrigen Verwendung der Rückforderung und Verzinsung unterliegt und ihm bei Abgabe einer unrichtigen Verwendungsbestätigung der Beweis für die zweck- und fristgerechte Verwendung obliegt.</t>
  </si>
  <si>
    <t>j)</t>
  </si>
  <si>
    <t>k)</t>
  </si>
  <si>
    <r>
      <t xml:space="preserve">Beschaffung von </t>
    </r>
    <r>
      <rPr>
        <b/>
        <u/>
        <sz val="10"/>
        <rFont val="Calibri"/>
        <family val="2"/>
        <scheme val="minor"/>
      </rPr>
      <t>Leih</t>
    </r>
    <r>
      <rPr>
        <b/>
        <sz val="10"/>
        <rFont val="Calibri"/>
        <family val="2"/>
        <scheme val="minor"/>
      </rPr>
      <t>geräten nach Nrn. 2 und 4</t>
    </r>
  </si>
  <si>
    <r>
      <t xml:space="preserve">Beschaffung von </t>
    </r>
    <r>
      <rPr>
        <b/>
        <u/>
        <sz val="10"/>
        <rFont val="Calibri"/>
        <family val="2"/>
        <scheme val="minor"/>
      </rPr>
      <t>Lehrer</t>
    </r>
    <r>
      <rPr>
        <b/>
        <sz val="10"/>
        <rFont val="Calibri"/>
        <family val="2"/>
        <scheme val="minor"/>
      </rPr>
      <t>geräten nach Nrn. 2 und 4</t>
    </r>
  </si>
  <si>
    <t>an:</t>
  </si>
  <si>
    <t>Grundschulen</t>
  </si>
  <si>
    <t>3242</t>
  </si>
  <si>
    <t>3293</t>
  </si>
  <si>
    <t>3295</t>
  </si>
  <si>
    <t>3296</t>
  </si>
  <si>
    <t>3297</t>
  </si>
  <si>
    <t>3306</t>
  </si>
  <si>
    <t>3317</t>
  </si>
  <si>
    <t>5748</t>
  </si>
  <si>
    <t>7745</t>
  </si>
  <si>
    <t>8424</t>
  </si>
  <si>
    <t>4820</t>
  </si>
  <si>
    <t>1084</t>
  </si>
  <si>
    <t>1085</t>
  </si>
  <si>
    <t>3300</t>
  </si>
  <si>
    <t>3320</t>
  </si>
  <si>
    <t>6426</t>
  </si>
  <si>
    <t>8338</t>
  </si>
  <si>
    <t>3251</t>
  </si>
  <si>
    <t>1432</t>
  </si>
  <si>
    <t>3291</t>
  </si>
  <si>
    <t>3292</t>
  </si>
  <si>
    <t>3294</t>
  </si>
  <si>
    <t>3298</t>
  </si>
  <si>
    <t>3301</t>
  </si>
  <si>
    <t>3316</t>
  </si>
  <si>
    <t>3318</t>
  </si>
  <si>
    <t>3321</t>
  </si>
  <si>
    <t>3322</t>
  </si>
  <si>
    <t>3323</t>
  </si>
  <si>
    <t>6425</t>
  </si>
  <si>
    <t>1301</t>
  </si>
  <si>
    <t>3058</t>
  </si>
  <si>
    <t>3255</t>
  </si>
  <si>
    <t>3307</t>
  </si>
  <si>
    <t>3308</t>
  </si>
  <si>
    <t>3309</t>
  </si>
  <si>
    <t>3310</t>
  </si>
  <si>
    <t>3311</t>
  </si>
  <si>
    <t>3312</t>
  </si>
  <si>
    <t>3313</t>
  </si>
  <si>
    <t>3314</t>
  </si>
  <si>
    <t>3315</t>
  </si>
  <si>
    <t>3324</t>
  </si>
  <si>
    <t>3325</t>
  </si>
  <si>
    <t>3326</t>
  </si>
  <si>
    <t>3327</t>
  </si>
  <si>
    <t>3329</t>
  </si>
  <si>
    <t>3330</t>
  </si>
  <si>
    <t>3331</t>
  </si>
  <si>
    <t>3332</t>
  </si>
  <si>
    <t>3335</t>
  </si>
  <si>
    <t>3336</t>
  </si>
  <si>
    <t>3337</t>
  </si>
  <si>
    <t>4245</t>
  </si>
  <si>
    <t>4246</t>
  </si>
  <si>
    <t>4248</t>
  </si>
  <si>
    <t>4249</t>
  </si>
  <si>
    <t>4250</t>
  </si>
  <si>
    <t>4251</t>
  </si>
  <si>
    <t>4252</t>
  </si>
  <si>
    <t>4253</t>
  </si>
  <si>
    <t>4254</t>
  </si>
  <si>
    <t>4255</t>
  </si>
  <si>
    <t>4256</t>
  </si>
  <si>
    <t>4257</t>
  </si>
  <si>
    <t>5141</t>
  </si>
  <si>
    <t>5160</t>
  </si>
  <si>
    <t>5161</t>
  </si>
  <si>
    <t>5178</t>
  </si>
  <si>
    <t>6297</t>
  </si>
  <si>
    <t>6416</t>
  </si>
  <si>
    <t>6421</t>
  </si>
  <si>
    <t>6422</t>
  </si>
  <si>
    <t>6423</t>
  </si>
  <si>
    <t>6424</t>
  </si>
  <si>
    <t>6432</t>
  </si>
  <si>
    <t>6433</t>
  </si>
  <si>
    <t>6434</t>
  </si>
  <si>
    <t>7087</t>
  </si>
  <si>
    <t>7104</t>
  </si>
  <si>
    <t>7105</t>
  </si>
  <si>
    <t>7106</t>
  </si>
  <si>
    <t>7110</t>
  </si>
  <si>
    <t>7112</t>
  </si>
  <si>
    <t>7113</t>
  </si>
  <si>
    <t>8339</t>
  </si>
  <si>
    <t>8345</t>
  </si>
  <si>
    <t>8346</t>
  </si>
  <si>
    <t>8350</t>
  </si>
  <si>
    <t>8354</t>
  </si>
  <si>
    <t>8355</t>
  </si>
  <si>
    <t>8358</t>
  </si>
  <si>
    <t>8361</t>
  </si>
  <si>
    <t>3303</t>
  </si>
  <si>
    <t>3247</t>
  </si>
  <si>
    <t>3319</t>
  </si>
  <si>
    <t>4247</t>
  </si>
  <si>
    <t>5128</t>
  </si>
  <si>
    <t>8050</t>
  </si>
  <si>
    <t>8247</t>
  </si>
  <si>
    <t>8356</t>
  </si>
  <si>
    <t>8357</t>
  </si>
  <si>
    <t>3299</t>
  </si>
  <si>
    <t>3333</t>
  </si>
  <si>
    <t>3338</t>
  </si>
  <si>
    <t>6415</t>
  </si>
  <si>
    <t>8239</t>
  </si>
  <si>
    <t>9200</t>
  </si>
  <si>
    <t>1086</t>
  </si>
  <si>
    <t>1103</t>
  </si>
  <si>
    <t>3328</t>
  </si>
  <si>
    <t>3340</t>
  </si>
  <si>
    <t>3341</t>
  </si>
  <si>
    <t>3342</t>
  </si>
  <si>
    <t>3343</t>
  </si>
  <si>
    <t>3344</t>
  </si>
  <si>
    <t>3345</t>
  </si>
  <si>
    <t>3346</t>
  </si>
  <si>
    <t>3347</t>
  </si>
  <si>
    <t>3350</t>
  </si>
  <si>
    <t>3351</t>
  </si>
  <si>
    <t>3352</t>
  </si>
  <si>
    <t>3353</t>
  </si>
  <si>
    <t>3354</t>
  </si>
  <si>
    <t>3356</t>
  </si>
  <si>
    <t>4258</t>
  </si>
  <si>
    <t>4259</t>
  </si>
  <si>
    <t>4260</t>
  </si>
  <si>
    <t>4261</t>
  </si>
  <si>
    <t>4263</t>
  </si>
  <si>
    <t>6435</t>
  </si>
  <si>
    <t>6436</t>
  </si>
  <si>
    <t>6441</t>
  </si>
  <si>
    <t>6442</t>
  </si>
  <si>
    <t>6443</t>
  </si>
  <si>
    <t>6864</t>
  </si>
  <si>
    <t>7114</t>
  </si>
  <si>
    <t>7115</t>
  </si>
  <si>
    <t>8362</t>
  </si>
  <si>
    <t>8363</t>
  </si>
  <si>
    <t>8366</t>
  </si>
  <si>
    <t>Montessori-Schule  Inning a.Ammersee, Priv. Volksschule (Grund- und Hauptschule)</t>
  </si>
  <si>
    <t>Montessori-Schule Traunstein, Priv. Volksschule  (Grund- und Hauptschule)</t>
  </si>
  <si>
    <t>Montessori Schule Eberharting, private Grund- und Hauptschule des Erdkinder-Projekt e.V.</t>
  </si>
  <si>
    <t>Priv. Montessori-Volksschule Hohenbrunn (Grund- und Hauptschule)</t>
  </si>
  <si>
    <t>Private Montessori Volksschule  Starnberg (Grund- und Hauptschule)</t>
  </si>
  <si>
    <t>Montessori-Schule Kaufering, private Volksschule  (Grund- und Hauptschule)</t>
  </si>
  <si>
    <t>Sokrates-Schule, Priv. Volksschule der Republik Griechenland,  München, an der Zamdorfer Straße</t>
  </si>
  <si>
    <t>Montessori-Schule Penzberg, Private Volksschule  (Grund- und Hauptschule)</t>
  </si>
  <si>
    <t>Private Griechische Volksschule München, an der Hinterbärenbadstraße (GS- u. Teil-HS I)</t>
  </si>
  <si>
    <t xml:space="preserve">Private Aton-Schule München  </t>
  </si>
  <si>
    <t>Private Heimvolksschule im kath. Landschulheim Grunertshofen  (Grund- und Hauptschule)</t>
  </si>
  <si>
    <t>Montessori-Schule Rohrdorf, Private Volksschule  (Grund- und Hauptschule)</t>
  </si>
  <si>
    <t>Priv. Montessori-Schule d.Montessori-Förderkreises Rothenburg o.d.T. e.V. (GS und HS)</t>
  </si>
  <si>
    <t>Priv. Montessori-Volksschule (Grund- u. Hauptsch.) der Montessori Fördergemeinschaft Zell a. Main</t>
  </si>
  <si>
    <t>Montessori-Volksschule Rhön-Saale (Grund- und Hauptschule) in Münnerstadt</t>
  </si>
  <si>
    <t>Montessori-Volksschule Augsburg der Montessori-Schule Augsburg gGmbH</t>
  </si>
  <si>
    <t>Montessori-Schule Oettingen (Grund- und Hauptschule) der Montessori Fördergemeinschaft Nör</t>
  </si>
  <si>
    <t xml:space="preserve">Max-Fellermeier-Grundschule Neuötting  </t>
  </si>
  <si>
    <t xml:space="preserve">Grundschule Tüßling  </t>
  </si>
  <si>
    <t xml:space="preserve">Grundschule Bad Tölz-Süd  </t>
  </si>
  <si>
    <t xml:space="preserve">Jahn-Grundschule Bad Tölz  </t>
  </si>
  <si>
    <t xml:space="preserve">Grundschule Benediktbeuern  </t>
  </si>
  <si>
    <t xml:space="preserve">Grundschule Dietramszell  </t>
  </si>
  <si>
    <t xml:space="preserve">Grundschule Gaißach  </t>
  </si>
  <si>
    <t xml:space="preserve">Grundschule Königsdorf  </t>
  </si>
  <si>
    <t xml:space="preserve">Grundschule Wolfratshausen  </t>
  </si>
  <si>
    <t xml:space="preserve">Grundschule Wolfratshausen-Waldram  </t>
  </si>
  <si>
    <t xml:space="preserve">Grundschule Altomünster  </t>
  </si>
  <si>
    <t xml:space="preserve">Grundschule Erdweg  </t>
  </si>
  <si>
    <t xml:space="preserve">Grundschule Hebertshausen  </t>
  </si>
  <si>
    <t xml:space="preserve">Grundschule Denkendorf  </t>
  </si>
  <si>
    <t xml:space="preserve">Grundschule Großmehring  </t>
  </si>
  <si>
    <t xml:space="preserve">Rudolf-Winterstein-Grundschule Kösching  </t>
  </si>
  <si>
    <t xml:space="preserve">August-Horch-Grundschule Titting  </t>
  </si>
  <si>
    <t xml:space="preserve">Marie-Pettenbeck-Grundschule Wartenberg  </t>
  </si>
  <si>
    <t xml:space="preserve">Grundschule Finsing  </t>
  </si>
  <si>
    <t xml:space="preserve">Grundschule Forstern  </t>
  </si>
  <si>
    <t xml:space="preserve">Grundschule Isen  </t>
  </si>
  <si>
    <t xml:space="preserve">Grundschule Oberding  </t>
  </si>
  <si>
    <t xml:space="preserve">Orterer Schule Wörth, Grundschule  </t>
  </si>
  <si>
    <t xml:space="preserve">Grundschule Rottach-Egern  </t>
  </si>
  <si>
    <t xml:space="preserve">Grundschule Waakirchen  </t>
  </si>
  <si>
    <t xml:space="preserve">Grundschule Valley  </t>
  </si>
  <si>
    <t xml:space="preserve">Grundschule Burgheim  </t>
  </si>
  <si>
    <t xml:space="preserve">Grundschule Ehekirchen  </t>
  </si>
  <si>
    <t xml:space="preserve">Maurus-Gerle-Grundschule  Karlshuld  </t>
  </si>
  <si>
    <t xml:space="preserve">Freiherr-von-Hertling-Grundschule Karlskron  </t>
  </si>
  <si>
    <t xml:space="preserve">Grundschule Bergen  </t>
  </si>
  <si>
    <t xml:space="preserve">Grundschule Chieming  </t>
  </si>
  <si>
    <t xml:space="preserve">Grundschule Grassau  </t>
  </si>
  <si>
    <t xml:space="preserve">Grundschule Inzell  </t>
  </si>
  <si>
    <t xml:space="preserve">Grundschule Obing  </t>
  </si>
  <si>
    <t xml:space="preserve">Grundschule Ruhpolding  </t>
  </si>
  <si>
    <t xml:space="preserve">Grundschule Schnaitsee  </t>
  </si>
  <si>
    <t xml:space="preserve">Grundschule Unterwössen  </t>
  </si>
  <si>
    <t xml:space="preserve">Grundschule Siegsdorf  </t>
  </si>
  <si>
    <t xml:space="preserve">Grundschule Übersee  </t>
  </si>
  <si>
    <t xml:space="preserve">Isar-Grundschule München  </t>
  </si>
  <si>
    <t xml:space="preserve">Grundschule Garching a.d.Alz  </t>
  </si>
  <si>
    <t xml:space="preserve">Private Volksschule Holzkirchen (Grundschule)  </t>
  </si>
  <si>
    <t xml:space="preserve">James Krüss-Grundschule  Gilching  </t>
  </si>
  <si>
    <t xml:space="preserve">Grundschule Erding, am Ludwig-Simmet-Anger  </t>
  </si>
  <si>
    <t xml:space="preserve">Grundschule Kirchweidach  </t>
  </si>
  <si>
    <t xml:space="preserve">Grundschule München, Astrid-Lindgren-Straße 11  </t>
  </si>
  <si>
    <t xml:space="preserve">Alfons-Peter-Grundschule Peiting  </t>
  </si>
  <si>
    <t xml:space="preserve">Grundschule München, Lincolnstraße 62  </t>
  </si>
  <si>
    <t xml:space="preserve">Grundschule Inning a.Holz  </t>
  </si>
  <si>
    <t xml:space="preserve">Grundschule Erlenau in Rosenheim  </t>
  </si>
  <si>
    <t xml:space="preserve">Grundschule München, Gertrud-Bäumer-Straße 19  </t>
  </si>
  <si>
    <t xml:space="preserve">Grundschule Deisenhofen in Oberhaching  </t>
  </si>
  <si>
    <t xml:space="preserve">Grundschule Gachenbach  </t>
  </si>
  <si>
    <t xml:space="preserve">Grundschule Marzling  </t>
  </si>
  <si>
    <t xml:space="preserve">Grundschule München, Gerastraße 6  </t>
  </si>
  <si>
    <t xml:space="preserve">Grundschule München, Bäckerstraße 58  </t>
  </si>
  <si>
    <t xml:space="preserve">Grundschule Eching, an der Nelkenstraße  </t>
  </si>
  <si>
    <t xml:space="preserve">Grundschule München, Lehrer-Wirth-Straße 31  </t>
  </si>
  <si>
    <t xml:space="preserve">Grundschule München, Margarethe-Danzi-Straße 17  </t>
  </si>
  <si>
    <t xml:space="preserve">Grundschule Hepberg  </t>
  </si>
  <si>
    <t xml:space="preserve">James-Loeb-Grundschule Murnau a. Staffelsee  </t>
  </si>
  <si>
    <t xml:space="preserve">Grundschule München, An der Schäferwiese 5  </t>
  </si>
  <si>
    <t xml:space="preserve">Grundschule Huglfing  </t>
  </si>
  <si>
    <t xml:space="preserve">Grundschule München, Helmholtzstraße 6  </t>
  </si>
  <si>
    <t xml:space="preserve">Grundschule München, Fritz-Lutz-Straße 24  </t>
  </si>
  <si>
    <t xml:space="preserve">Montessori-Schule Kösching, private Grundschule  </t>
  </si>
  <si>
    <t xml:space="preserve">Grundschule Ingolstadt, Auf der Schanz  </t>
  </si>
  <si>
    <t xml:space="preserve">Grundschule Ingolstadt, an der Münchener Straße  </t>
  </si>
  <si>
    <t xml:space="preserve">Grundschule Ingolstadt, an der Pestalozzistraße  </t>
  </si>
  <si>
    <t xml:space="preserve">Wilhelm-Ernst-Grundschule Ingolstadt  </t>
  </si>
  <si>
    <t xml:space="preserve">Christoph-Kolumbus-Grundschule Ingolstadt  </t>
  </si>
  <si>
    <t xml:space="preserve">Grundschule Ingolstadt-Etting  </t>
  </si>
  <si>
    <t xml:space="preserve">Grundschule Ingolstadt-Gerolfing  </t>
  </si>
  <si>
    <t xml:space="preserve">Grundschule Ingolstadt-Haunwöhr  </t>
  </si>
  <si>
    <t xml:space="preserve">Grundschule Ingolstadt-Irgertsheim  </t>
  </si>
  <si>
    <t xml:space="preserve">Grundschule Ingolstadt-Mailing  </t>
  </si>
  <si>
    <t xml:space="preserve">Grundschule Ingolstadt-Ringsee  </t>
  </si>
  <si>
    <t xml:space="preserve">Grundschule Ingolstadt-Unsernherrn  </t>
  </si>
  <si>
    <t xml:space="preserve">Grundschule Ingolstadt-Zuchering  </t>
  </si>
  <si>
    <t xml:space="preserve">Silva-Grundschule Kirchheim  </t>
  </si>
  <si>
    <t xml:space="preserve">Grundschule München, Agilolfingerplatz 1  </t>
  </si>
  <si>
    <t xml:space="preserve">Grundschule München, Alfonsstraße 8  </t>
  </si>
  <si>
    <t xml:space="preserve">Carl-Orff-Grundschule Dießen a.Ammersee  </t>
  </si>
  <si>
    <t xml:space="preserve">Grundschule München, Bad-Soden-Straße 27  </t>
  </si>
  <si>
    <t xml:space="preserve">Grundschule München, Balanstraße 153  </t>
  </si>
  <si>
    <t xml:space="preserve">Grundschule München, Bazeillesstraße  8  </t>
  </si>
  <si>
    <t xml:space="preserve">Grundschule München, Berg-am-Laim-Straße 142  </t>
  </si>
  <si>
    <t xml:space="preserve">Grundschule München, Bergmannstraße 36  </t>
  </si>
  <si>
    <t xml:space="preserve">Grundschule München, Berner Str. 6  </t>
  </si>
  <si>
    <t xml:space="preserve">Grundschule München, Blumenauer Straße 11  </t>
  </si>
  <si>
    <t xml:space="preserve">Grundschule München, Boschetsrieder Straße 35  </t>
  </si>
  <si>
    <t xml:space="preserve">Grundschule an der Von-der-Pfordten-Straße  </t>
  </si>
  <si>
    <t xml:space="preserve">Grundschule München, Canisiusplatz 2  </t>
  </si>
  <si>
    <t xml:space="preserve">Grundschule München, Dachauer Straße 98  </t>
  </si>
  <si>
    <t xml:space="preserve">Grundschule München,  Dom-Pedro-Platz 2  </t>
  </si>
  <si>
    <t xml:space="preserve">Grundschule München,  Droste-Hülshoff-Straße 9  </t>
  </si>
  <si>
    <t xml:space="preserve">Grundschule München,  Eduard-Spranger-Straße 15 b  </t>
  </si>
  <si>
    <t xml:space="preserve">Grundschule München,  Ernst-Reuter-Straße 4  </t>
  </si>
  <si>
    <t xml:space="preserve">Grundschule München,  Pfarrer-Grimm-Straße 1  </t>
  </si>
  <si>
    <t xml:space="preserve">Grundschule München,  Eversbuschstraße 182  </t>
  </si>
  <si>
    <t xml:space="preserve">Grundschule München,  Farinellistraße 7  </t>
  </si>
  <si>
    <t xml:space="preserve">Grundschule München,  Feldbergstraße 85  </t>
  </si>
  <si>
    <t xml:space="preserve">Grundschule München,  Feldmochinger Straße 251  </t>
  </si>
  <si>
    <t xml:space="preserve">Grundschule München,  Flurstraße 4  </t>
  </si>
  <si>
    <t xml:space="preserve">Grundschule München,  Forellenstraße 5  </t>
  </si>
  <si>
    <t xml:space="preserve">Grundschule München,  Forstenrieder Allee 175  </t>
  </si>
  <si>
    <t xml:space="preserve">Grundschule München,  Gärtnerplatz  </t>
  </si>
  <si>
    <t xml:space="preserve">Grundschule München, Fromundstraße 5  </t>
  </si>
  <si>
    <t xml:space="preserve">Grundschule München, Führichstraße 53  </t>
  </si>
  <si>
    <t xml:space="preserve">Grundschule München, Fürstenrieder Straße 30  </t>
  </si>
  <si>
    <t xml:space="preserve">Grundschule München, Gänselieselstraße 33  </t>
  </si>
  <si>
    <t xml:space="preserve">Grundschule München, Gebelestraße 2  </t>
  </si>
  <si>
    <t xml:space="preserve">Grundschule München, Gotzinger Platz 1  </t>
  </si>
  <si>
    <t xml:space="preserve">Grundschule München, Gotzmannstraße 19  </t>
  </si>
  <si>
    <t xml:space="preserve">Grundschule München, Grafinger Straße 71  </t>
  </si>
  <si>
    <t xml:space="preserve">Grundschule München, Grandlstraße 5  </t>
  </si>
  <si>
    <t xml:space="preserve">Grundschule Penzberg, an der Birkenstraße  </t>
  </si>
  <si>
    <t xml:space="preserve">Grundschule München, Großhaderner Straße 50  </t>
  </si>
  <si>
    <t xml:space="preserve">Grundschule München, Guldeinstraße 27  </t>
  </si>
  <si>
    <t xml:space="preserve">Grundschule München, Haimhauserstraße 23  </t>
  </si>
  <si>
    <t xml:space="preserve">Grundschule München, Haldenbergerstraße 27  </t>
  </si>
  <si>
    <t xml:space="preserve">Grundschule München, Herrnstraße 21  </t>
  </si>
  <si>
    <t xml:space="preserve">Grundschule München, Herterichstraße 41  </t>
  </si>
  <si>
    <t xml:space="preserve">Grundschule München, Fernpaßstraße 41  </t>
  </si>
  <si>
    <t xml:space="preserve">Grundschule München, Hirschbergstraße 33  </t>
  </si>
  <si>
    <t xml:space="preserve">Grundschule München, Hochstraße 31  </t>
  </si>
  <si>
    <t xml:space="preserve">Grundschule München, Hugo-Wolf-Straße 70  </t>
  </si>
  <si>
    <t xml:space="preserve">Grundschule Dorfen, am Mühlanger  </t>
  </si>
  <si>
    <t xml:space="preserve">Grundschule München, Ichostraße 2  </t>
  </si>
  <si>
    <t xml:space="preserve">Grundschule München, Implerstraße 35  </t>
  </si>
  <si>
    <t xml:space="preserve">Grundschule München, Peslmüllerstraße 8  </t>
  </si>
  <si>
    <t xml:space="preserve">Grundschule München, Ittlingerstraße 36  </t>
  </si>
  <si>
    <t xml:space="preserve">Grundschule München, Karl-Marx-Ring 67  </t>
  </si>
  <si>
    <t xml:space="preserve">Grundschule München, Kirchenstraße 11  </t>
  </si>
  <si>
    <t xml:space="preserve">Grundschule München, Klenzestraße 48  </t>
  </si>
  <si>
    <t xml:space="preserve">Grundschule München, Knappertsbuschstraße 43  </t>
  </si>
  <si>
    <t xml:space="preserve">Grundschule München, Königswieser Straße 7  </t>
  </si>
  <si>
    <t xml:space="preserve">Grundschule München, Konrad-Celtis-Straße 44  </t>
  </si>
  <si>
    <t xml:space="preserve">Grundschule München, Lehrer-Götz-Weg 21  </t>
  </si>
  <si>
    <t xml:space="preserve">Grundschule München, Hildegard-von-Bingen-Anger 4  </t>
  </si>
  <si>
    <t xml:space="preserve">Grundschule München, Jenaer Straße 3  </t>
  </si>
  <si>
    <t xml:space="preserve">Grundschule München, Gilmstraße 46  </t>
  </si>
  <si>
    <t xml:space="preserve">Grundschule München, Lerchenauer Straße 322  </t>
  </si>
  <si>
    <t xml:space="preserve">Grundschule München, Limesstraße  38  </t>
  </si>
  <si>
    <t xml:space="preserve">Grundschule München, Manzostraße 79  </t>
  </si>
  <si>
    <t xml:space="preserve">Grundschule München, Mariahilfplatz 18  </t>
  </si>
  <si>
    <t xml:space="preserve">Grundschule München, Maria-Ward-Straße 1  </t>
  </si>
  <si>
    <t xml:space="preserve">Grundschule München, Blutenburgstraße 3  </t>
  </si>
  <si>
    <t xml:space="preserve">Grundschule München, Max-Kolmsperger-Straße 6  </t>
  </si>
  <si>
    <t xml:space="preserve">Grundschule München, Oberföhringer Straße 224  </t>
  </si>
  <si>
    <t xml:space="preserve">Grundschule München, Oselstraße 21  </t>
  </si>
  <si>
    <t xml:space="preserve">Grundschule München, Ostpreußenstraße 88  </t>
  </si>
  <si>
    <t xml:space="preserve">Grundschule München, Paulckestraße 10  </t>
  </si>
  <si>
    <t xml:space="preserve">Grundschule München, Pfanzeltplatz 10  </t>
  </si>
  <si>
    <t xml:space="preserve">Grundschule München, Plinganserstraße 28  </t>
  </si>
  <si>
    <t xml:space="preserve">Grundschule München, Regina-Ullmann-Straße 6  </t>
  </si>
  <si>
    <t xml:space="preserve">Grundschule München, Ravensburger Ring 37  </t>
  </si>
  <si>
    <t xml:space="preserve">Grundschule München, Rotbuchenstraße 81  </t>
  </si>
  <si>
    <t xml:space="preserve">Grundschule München, Rothpletzstraße 40  </t>
  </si>
  <si>
    <t xml:space="preserve">Grundschule München, Sambergerstraße 14  </t>
  </si>
  <si>
    <t xml:space="preserve">Grundschule München, Sankt-Anna-Straße 22  </t>
  </si>
  <si>
    <t xml:space="preserve">Grundschule München, Sankt-Martin-Straße 30  </t>
  </si>
  <si>
    <t xml:space="preserve">Grundschule München, Schererplatz 3  </t>
  </si>
  <si>
    <t xml:space="preserve">Grundschule München, Hanselmannstraße 45  </t>
  </si>
  <si>
    <t xml:space="preserve">Grundschule München, Schrobenhausener Straße 17  </t>
  </si>
  <si>
    <t xml:space="preserve">Grundschule München, Schubinweg 3  </t>
  </si>
  <si>
    <t xml:space="preserve">Grundschule München, Schwanthalerstraße 87  </t>
  </si>
  <si>
    <t xml:space="preserve">Grundschule München, Schwindstraße/Zentnerstraße 2  </t>
  </si>
  <si>
    <t xml:space="preserve">Grundschule München, Menaristraße 7  </t>
  </si>
  <si>
    <t xml:space="preserve">Grundschule München, Rennertstraße 10  </t>
  </si>
  <si>
    <t xml:space="preserve">Grundschule München, Simmernstraße 2  </t>
  </si>
  <si>
    <t xml:space="preserve">Grundschule München, Burmesterstraße 23  </t>
  </si>
  <si>
    <t xml:space="preserve">Grundschule München, Stielerstraße 6  </t>
  </si>
  <si>
    <t xml:space="preserve">Grundschule München, Strehleranger 12  </t>
  </si>
  <si>
    <t xml:space="preserve">Grundschule München, Stuntzstraße 55  </t>
  </si>
  <si>
    <t xml:space="preserve">Grundschule München, Südliche Auffahrtsallee 82  </t>
  </si>
  <si>
    <t xml:space="preserve">Comenius-Grundschule Töging a.Inn  </t>
  </si>
  <si>
    <t xml:space="preserve">Grundschule München, Toni-Pfülf-Straße 30  </t>
  </si>
  <si>
    <t xml:space="preserve">Grundschule München, Torquato-Tasso-Straße 38  </t>
  </si>
  <si>
    <t xml:space="preserve">Grundschule München, Türkenstraße 68  </t>
  </si>
  <si>
    <t xml:space="preserve">Grundschule München, Tumblingerstraße 6  </t>
  </si>
  <si>
    <t xml:space="preserve">Grundschule München, Turnerstraße 46  </t>
  </si>
  <si>
    <t xml:space="preserve">Grundschule Winhöring  </t>
  </si>
  <si>
    <t xml:space="preserve">Grundschule München, Waldmeisterstraße 38  </t>
  </si>
  <si>
    <t xml:space="preserve">Grundschule München, Walliser Straße 5  </t>
  </si>
  <si>
    <t xml:space="preserve">Grundschule München, Weilerstraße 1  </t>
  </si>
  <si>
    <t xml:space="preserve">Grundschule München, Weißenseestraße 45  </t>
  </si>
  <si>
    <t xml:space="preserve">Grundschule München, Werdenfelsstraße 58  </t>
  </si>
  <si>
    <t xml:space="preserve">Grundschule München, Gustl-Bayrhammer-Straße 21  </t>
  </si>
  <si>
    <t xml:space="preserve">Grundschule München, Wilhelmstraße 29  </t>
  </si>
  <si>
    <t xml:space="preserve">Grundschule München, Winthirplatz 6  </t>
  </si>
  <si>
    <t xml:space="preserve">Grundschule München, Zielstattstraße 74  </t>
  </si>
  <si>
    <t xml:space="preserve">Grundschule München, Kafkastraße 9  </t>
  </si>
  <si>
    <t xml:space="preserve">Grundschule München, Nadistraße 3  </t>
  </si>
  <si>
    <t xml:space="preserve">Grundschule München, Theodor-Heuss-Platz 6  </t>
  </si>
  <si>
    <t xml:space="preserve">Grundschule München, Guardinistraße 60  </t>
  </si>
  <si>
    <t xml:space="preserve">Grundschule München, Am Hedernfeld 42-44  </t>
  </si>
  <si>
    <t>Private Petö Grundschule der Petö und Inklusion gGmbH, Oberaudorf</t>
  </si>
  <si>
    <t xml:space="preserve">Grundschule Utting a.Ammersee  </t>
  </si>
  <si>
    <t xml:space="preserve">Grundschule Rosenheim-Happing  </t>
  </si>
  <si>
    <t xml:space="preserve">Prinzregentenschule Grundschule Rosenheim  </t>
  </si>
  <si>
    <t xml:space="preserve">Astrid-Lindgren-Grundschule Rosenheim  </t>
  </si>
  <si>
    <t xml:space="preserve">Grundschule Rosenheim-Fürstätt  </t>
  </si>
  <si>
    <t xml:space="preserve">Grundschule Garching b. München, West  </t>
  </si>
  <si>
    <t xml:space="preserve">Josef-Guggenmos-Schule, Grundschule Altötting  </t>
  </si>
  <si>
    <t>Aktive Schule Petershausen gGmbH - Grundschule in freier Trägerschaft</t>
  </si>
  <si>
    <t xml:space="preserve">Hans-Stethaimer-Grundschule Burghausen  </t>
  </si>
  <si>
    <t xml:space="preserve">Johannes-Hess-Grundschule Burghausen  </t>
  </si>
  <si>
    <t xml:space="preserve">Grundschule Bischofswiesen  </t>
  </si>
  <si>
    <t xml:space="preserve">Hans-Kammerer-Grundschule Burghausen  </t>
  </si>
  <si>
    <t xml:space="preserve">Grundschule Burgkirchen a.d.Alz  </t>
  </si>
  <si>
    <t xml:space="preserve">Grundschule Emmerting-Mehring  </t>
  </si>
  <si>
    <t xml:space="preserve">Grundschule Haiming  </t>
  </si>
  <si>
    <t xml:space="preserve">Grundschule Kastl  </t>
  </si>
  <si>
    <t xml:space="preserve">Grundschule Marktl  </t>
  </si>
  <si>
    <t xml:space="preserve">Grundschule Fuchstal  </t>
  </si>
  <si>
    <t xml:space="preserve">Grundschule Mühlried  </t>
  </si>
  <si>
    <t xml:space="preserve">Grundschule Pleiskirchen  </t>
  </si>
  <si>
    <t xml:space="preserve">Grundschule Pähl  </t>
  </si>
  <si>
    <t xml:space="preserve">Grundschule Reischach  </t>
  </si>
  <si>
    <t xml:space="preserve">Grundschule Stammham  </t>
  </si>
  <si>
    <t xml:space="preserve">Grundschule Teising  </t>
  </si>
  <si>
    <t xml:space="preserve">Regenbogen-Grundschule Töging a.Inn  </t>
  </si>
  <si>
    <t xml:space="preserve">Grundschule Unterneukirchen  </t>
  </si>
  <si>
    <t xml:space="preserve">Grundschule Hörgertshausen  </t>
  </si>
  <si>
    <t xml:space="preserve">Grundschule Ainring  </t>
  </si>
  <si>
    <t xml:space="preserve">Grundschule Anger  </t>
  </si>
  <si>
    <t xml:space="preserve">Grundschule Sankt-Zeno/Marzoll in Bad Reichenhall  </t>
  </si>
  <si>
    <t xml:space="preserve">Grundschule Bayerisch Gmain  </t>
  </si>
  <si>
    <t xml:space="preserve">Grundschule Berchtesgaden  </t>
  </si>
  <si>
    <t xml:space="preserve">Grundschule Piding  </t>
  </si>
  <si>
    <t xml:space="preserve">Grundschule Rott  </t>
  </si>
  <si>
    <t xml:space="preserve">Grundschule Marktschellenberg  </t>
  </si>
  <si>
    <t xml:space="preserve">Grundschule Neukirchen in Teisendorf  </t>
  </si>
  <si>
    <t xml:space="preserve">Grundschule Oberteisendorf in Teisendorf  </t>
  </si>
  <si>
    <t xml:space="preserve">Grundschule Ramsau b. Berchtesgaden  </t>
  </si>
  <si>
    <t xml:space="preserve">Grundschule Freilassing  </t>
  </si>
  <si>
    <t xml:space="preserve">Grundschule Schönau a.Königssee  </t>
  </si>
  <si>
    <t xml:space="preserve">Grundschule Saaldorf-Surheim  </t>
  </si>
  <si>
    <t xml:space="preserve">Grundschule Weil  </t>
  </si>
  <si>
    <t xml:space="preserve">Grundschule Bad Heilbrunn  </t>
  </si>
  <si>
    <t xml:space="preserve">Grundschule Eurasburg-Beuerberg  </t>
  </si>
  <si>
    <t xml:space="preserve">Grundschule Egling  </t>
  </si>
  <si>
    <t xml:space="preserve">Karl-Lederer-Grundschule Geretsried  </t>
  </si>
  <si>
    <t xml:space="preserve">Grundschule Icking  </t>
  </si>
  <si>
    <t xml:space="preserve">Ferdinand-Feldigl-Grundschule  Jachenau  </t>
  </si>
  <si>
    <t xml:space="preserve">Franz-Marc-Grundschule Kochel am See  </t>
  </si>
  <si>
    <t xml:space="preserve">Grundschule Lenggries  </t>
  </si>
  <si>
    <t xml:space="preserve">Grundschule Münsing  </t>
  </si>
  <si>
    <t xml:space="preserve">Grundschule Reichersbeuern  </t>
  </si>
  <si>
    <t xml:space="preserve">Grundschule Wackersberg  </t>
  </si>
  <si>
    <t xml:space="preserve">Grundschule Bergkirchen  </t>
  </si>
  <si>
    <t xml:space="preserve">Grundschule Dachau, an der Anton-Günther-Straße  </t>
  </si>
  <si>
    <t xml:space="preserve">Grundschule Dachau, an der Eduard-Ziegler-Straße  </t>
  </si>
  <si>
    <t xml:space="preserve">Grundschule Dachau, an der Klosterstraße  </t>
  </si>
  <si>
    <t xml:space="preserve">Grundschule Haimhausen  </t>
  </si>
  <si>
    <t xml:space="preserve">Grundschule Karlsfeld, an der Krenmoosstraße  </t>
  </si>
  <si>
    <t xml:space="preserve">Grundschule Karlsfeld, an der Schulstraße  </t>
  </si>
  <si>
    <t xml:space="preserve">Grundschule Markt Indersdorf  </t>
  </si>
  <si>
    <t xml:space="preserve">Grundschule Garmisch-Partenkirchen, Burgrain  </t>
  </si>
  <si>
    <t xml:space="preserve">Grundschule Odelzhausen  </t>
  </si>
  <si>
    <t xml:space="preserve">Grundschule Petershausen  </t>
  </si>
  <si>
    <t xml:space="preserve">Gregor-Märkl-Grundschule Röhrmoos  </t>
  </si>
  <si>
    <t xml:space="preserve">Grundschule Schwabhausen  </t>
  </si>
  <si>
    <t xml:space="preserve">Grundschule Hilgertshausen-Tandern  </t>
  </si>
  <si>
    <t xml:space="preserve">Grundschule Vierkirchen  </t>
  </si>
  <si>
    <t xml:space="preserve">Grundschule Weichs  </t>
  </si>
  <si>
    <t xml:space="preserve">Grundschule München, Dieselstraße 14  </t>
  </si>
  <si>
    <t xml:space="preserve">Grundschule Anzing  </t>
  </si>
  <si>
    <t xml:space="preserve">Grundschule Aßling  </t>
  </si>
  <si>
    <t xml:space="preserve">Grundschule München, Dietzfelbingerplatz 5  </t>
  </si>
  <si>
    <t xml:space="preserve">Grundschule Ebersberg  </t>
  </si>
  <si>
    <t xml:space="preserve">Georg-Kerschensteiner-Grundschule Forstinning  </t>
  </si>
  <si>
    <t xml:space="preserve">Grundschule Frauenneuharting  </t>
  </si>
  <si>
    <t xml:space="preserve">Grundschule Glonn  </t>
  </si>
  <si>
    <t xml:space="preserve">Grundschule Grafing b.München  </t>
  </si>
  <si>
    <t xml:space="preserve">Grundschule Hohenlinden  </t>
  </si>
  <si>
    <t xml:space="preserve">Grundschule Kirchseeon  </t>
  </si>
  <si>
    <t xml:space="preserve">Grundschule Moosach-Alxing  </t>
  </si>
  <si>
    <t xml:space="preserve">Grundschule Egmating-Oberpframmern  </t>
  </si>
  <si>
    <t xml:space="preserve">Grundschule Parsdorf in Vaterstetten  </t>
  </si>
  <si>
    <t xml:space="preserve">Grundschule Vaterstetten, am Hans-Luft-Weg  </t>
  </si>
  <si>
    <t xml:space="preserve">Grundschule Pliening  </t>
  </si>
  <si>
    <t xml:space="preserve">Anni-Pickert-Grundschule Poing  </t>
  </si>
  <si>
    <t xml:space="preserve">Grundschule Unterbiberg  </t>
  </si>
  <si>
    <t xml:space="preserve">Grundschule Steinhöring  </t>
  </si>
  <si>
    <t xml:space="preserve">Grundschule Baldham, an der Brunnenstraße  </t>
  </si>
  <si>
    <t xml:space="preserve">Grundschule Zorneding  </t>
  </si>
  <si>
    <t xml:space="preserve">Grundschule Vaterstetten, an der Wendelsteinstraße  </t>
  </si>
  <si>
    <t xml:space="preserve">Grundschule Adelschlag  </t>
  </si>
  <si>
    <t xml:space="preserve">Grundschule Beilngries  </t>
  </si>
  <si>
    <t xml:space="preserve">Grundschule Böhmfeld-Hitzhofen  </t>
  </si>
  <si>
    <t xml:space="preserve">Grundschule Buxheim  </t>
  </si>
  <si>
    <t xml:space="preserve">Bgm.Wagner-Grundschule  Dollnstein  </t>
  </si>
  <si>
    <t xml:space="preserve">Grundschule Eichstätt, Am Graben  </t>
  </si>
  <si>
    <t xml:space="preserve">Grundschule St. Walburg Eichstätt  </t>
  </si>
  <si>
    <t xml:space="preserve">Ruperti Grundschule Laufen  </t>
  </si>
  <si>
    <t xml:space="preserve">Franz-von-Agliardis-Grundschule Teisendorf  </t>
  </si>
  <si>
    <t xml:space="preserve">Grundschule Eitensheim  </t>
  </si>
  <si>
    <t xml:space="preserve">Grundschule Gaimersheim  </t>
  </si>
  <si>
    <t xml:space="preserve">Grundschule Dachau, im Augustenfeld  </t>
  </si>
  <si>
    <t xml:space="preserve">Grundschule Kinding  </t>
  </si>
  <si>
    <t xml:space="preserve">Grundschule Mindelstetten  </t>
  </si>
  <si>
    <t xml:space="preserve">Grundschule Mörnsheim  </t>
  </si>
  <si>
    <t xml:space="preserve">Grundschule Nassenfels  </t>
  </si>
  <si>
    <t xml:space="preserve">Grundschule Niederscheyern in Pfaffenhofen/Ilm  </t>
  </si>
  <si>
    <t xml:space="preserve">Grundschule Pollenfeld  </t>
  </si>
  <si>
    <t xml:space="preserve">Grundschule Pondorf in Altmannstein  </t>
  </si>
  <si>
    <t xml:space="preserve">Simon-Mayr-Grundschule Sandersdorf  </t>
  </si>
  <si>
    <t xml:space="preserve">Grundschule Schelldorf in Kipfenberg  </t>
  </si>
  <si>
    <t xml:space="preserve">Grundschule Schernfeld  </t>
  </si>
  <si>
    <t xml:space="preserve">Grundschule Hausham  </t>
  </si>
  <si>
    <t xml:space="preserve">Grundschule Walting  </t>
  </si>
  <si>
    <t xml:space="preserve">Grundschule Wellheim  </t>
  </si>
  <si>
    <t xml:space="preserve">Grundschule Wettstetten  </t>
  </si>
  <si>
    <t xml:space="preserve">Carl-Orff-Grundschule Altenerding in Erding  </t>
  </si>
  <si>
    <t xml:space="preserve">Grundschule Klettham in Erding  </t>
  </si>
  <si>
    <t xml:space="preserve">Grundschule Bockhorn  </t>
  </si>
  <si>
    <t xml:space="preserve">Grundschule Dorfen-Nord  </t>
  </si>
  <si>
    <t xml:space="preserve">Grundschule Eitting  </t>
  </si>
  <si>
    <t xml:space="preserve">Grundschule Erding,  am Lodererplatz  </t>
  </si>
  <si>
    <t xml:space="preserve">Grundschule Berglern  </t>
  </si>
  <si>
    <t xml:space="preserve">Grundschule Schröding in Kirchberg  </t>
  </si>
  <si>
    <t xml:space="preserve">Grundschule Langengeisling   in Erding  </t>
  </si>
  <si>
    <t xml:space="preserve">Grundschule Lengdorf  </t>
  </si>
  <si>
    <t xml:space="preserve">Grundschule Moosinning  </t>
  </si>
  <si>
    <t xml:space="preserve">Grundschule Schliersee  </t>
  </si>
  <si>
    <t xml:space="preserve">Grundschule Ottenhofen  </t>
  </si>
  <si>
    <t xml:space="preserve">Grundschule Pastetten  </t>
  </si>
  <si>
    <t xml:space="preserve">Grundschule Sankt Wolfgang  </t>
  </si>
  <si>
    <t xml:space="preserve">Grundschule Taufkirchen (Vils)  </t>
  </si>
  <si>
    <t xml:space="preserve">Grundschule Moosen (Vils) in Taufkirchen (Vils)  </t>
  </si>
  <si>
    <t xml:space="preserve">Grundschule Walpertskirchen  </t>
  </si>
  <si>
    <t xml:space="preserve">Grundschule Langenpreising  </t>
  </si>
  <si>
    <t xml:space="preserve">Grundschule Buchbach  </t>
  </si>
  <si>
    <t xml:space="preserve">Grundschule Allershausen  </t>
  </si>
  <si>
    <t xml:space="preserve">Grundschule Attenkirchen  </t>
  </si>
  <si>
    <t xml:space="preserve">Grundschule Au i.d.Hallertau  </t>
  </si>
  <si>
    <t xml:space="preserve">Grundschule Rudelzhausen  </t>
  </si>
  <si>
    <t xml:space="preserve">Grundschule Fahrenzhausen  </t>
  </si>
  <si>
    <t xml:space="preserve">Grundschule Freising am SteinPark  </t>
  </si>
  <si>
    <t xml:space="preserve">Grundschule Gars a.Inn  </t>
  </si>
  <si>
    <t xml:space="preserve">Grundschule St.Lantbert  in Freising  </t>
  </si>
  <si>
    <t xml:space="preserve">Grundschule Vötting in Freising  </t>
  </si>
  <si>
    <t xml:space="preserve">Grundschule Gammelsdorf  </t>
  </si>
  <si>
    <t xml:space="preserve">Paul-Gerhardt-Grundschule Freising  </t>
  </si>
  <si>
    <t xml:space="preserve">Marina-Thudichum-Grundschule Haag a.d. Amper  </t>
  </si>
  <si>
    <t xml:space="preserve">Grundschule Hallbergmoos  </t>
  </si>
  <si>
    <t xml:space="preserve">Grundschule Hohenkammer  </t>
  </si>
  <si>
    <t xml:space="preserve">Grundschule Kirchdorf a.d.Amper  </t>
  </si>
  <si>
    <t xml:space="preserve">Grundschule Kranzberg  </t>
  </si>
  <si>
    <t xml:space="preserve">Grundschule Langenbach  </t>
  </si>
  <si>
    <t xml:space="preserve">Grundschule Mauern  </t>
  </si>
  <si>
    <t>Theresia-Gerhardinger-Grundschule Moosburg a. d. Isar</t>
  </si>
  <si>
    <t xml:space="preserve">Anton-Vitzthum-Grundschule Moosburg a.d.Isar  </t>
  </si>
  <si>
    <t xml:space="preserve">Grundschule Nandlstadt  </t>
  </si>
  <si>
    <t xml:space="preserve">Grundschule Neufahrn b.Freising, am Fürholzer Weg  </t>
  </si>
  <si>
    <t xml:space="preserve">Grundschule Neufahrn b.Freising, am Jahnweg  </t>
  </si>
  <si>
    <t xml:space="preserve">Dorothea-von-Haldenberg-Grundschule Mammendorf  </t>
  </si>
  <si>
    <t xml:space="preserve">Grundschule Wolfersdorf  </t>
  </si>
  <si>
    <t xml:space="preserve">Grundschule Zolling  </t>
  </si>
  <si>
    <t xml:space="preserve">Grundschule Kipfenberg,  Am Limes  </t>
  </si>
  <si>
    <t xml:space="preserve">Starzelbachschule  Grundschule Eichenau  </t>
  </si>
  <si>
    <t xml:space="preserve">Grundschule Alling  </t>
  </si>
  <si>
    <t xml:space="preserve">Grundschule  Althegnenberg-Mittelstetten  </t>
  </si>
  <si>
    <t xml:space="preserve">Grundschule Aufkirchen in Egenhofen  </t>
  </si>
  <si>
    <t xml:space="preserve">Josef-Dering-Grundschule  Eichenau  </t>
  </si>
  <si>
    <t xml:space="preserve">Grundschule Esting in Olching  </t>
  </si>
  <si>
    <t xml:space="preserve">Grundschule Fürstenfeldbruck, am Theresianumweg  </t>
  </si>
  <si>
    <t>Grundschule Fürstenfeldbruck, an der Cerveteristraße</t>
  </si>
  <si>
    <t xml:space="preserve">Grundschule Graßlfing in Olching  </t>
  </si>
  <si>
    <t xml:space="preserve">Grundschule Germering, an der Kirchenstraße  </t>
  </si>
  <si>
    <t xml:space="preserve">Theresen-Grundschule Germering  </t>
  </si>
  <si>
    <t xml:space="preserve">Grundschule Grafrath  </t>
  </si>
  <si>
    <t xml:space="preserve">Grundschule Gröbenzell - Ährenfeldschule  </t>
  </si>
  <si>
    <t xml:space="preserve">Grundschule Hattenhofen  </t>
  </si>
  <si>
    <t xml:space="preserve">Grundschule Jesenwang  </t>
  </si>
  <si>
    <t xml:space="preserve">Grundschule Maisach  </t>
  </si>
  <si>
    <t xml:space="preserve">Grundschule Gernlinden  </t>
  </si>
  <si>
    <t xml:space="preserve">Grundschule München, Keilberthstraße 6  </t>
  </si>
  <si>
    <t xml:space="preserve">Grundschule Moorenweis  </t>
  </si>
  <si>
    <t xml:space="preserve">Grundschule Olching  </t>
  </si>
  <si>
    <t xml:space="preserve">Laurenzer-Grundschule Puchheim  </t>
  </si>
  <si>
    <t xml:space="preserve">Grundschule Puchheim, am Gerner Platz  </t>
  </si>
  <si>
    <t xml:space="preserve">Grundschule Germering, an der Kleinfeldstraße  </t>
  </si>
  <si>
    <t xml:space="preserve">Grundschule Puchheim-Süd  </t>
  </si>
  <si>
    <t xml:space="preserve">Grundschule Bad Bayersoien  </t>
  </si>
  <si>
    <t xml:space="preserve">Grundschule Eschenlohe  </t>
  </si>
  <si>
    <t xml:space="preserve">Grundschule Farchant  </t>
  </si>
  <si>
    <t xml:space="preserve">Grundschule Garmisch-Partenkirchen am Gröben  </t>
  </si>
  <si>
    <t xml:space="preserve">Grundschule Grainau  </t>
  </si>
  <si>
    <t xml:space="preserve">Grundschule Großweil  </t>
  </si>
  <si>
    <t xml:space="preserve">Grundschule Lenting  </t>
  </si>
  <si>
    <t xml:space="preserve">Grundschule Haag i.OB  </t>
  </si>
  <si>
    <t xml:space="preserve">Grundschule Oberammergau  </t>
  </si>
  <si>
    <t xml:space="preserve">Grundschule Oberau  </t>
  </si>
  <si>
    <t xml:space="preserve">Grundschule Ohlstadt  </t>
  </si>
  <si>
    <t xml:space="preserve">Grundschule Saulgrub  </t>
  </si>
  <si>
    <t xml:space="preserve">Grundschule Uffing - Seehausen a.Staffelsee  </t>
  </si>
  <si>
    <t xml:space="preserve">Grundschule Unterammergau  </t>
  </si>
  <si>
    <t xml:space="preserve">Grundschule Wallgau-Krün  </t>
  </si>
  <si>
    <t xml:space="preserve">Grundschule Martinsried in Planegg  </t>
  </si>
  <si>
    <t xml:space="preserve">Grundschule Mittenwald  </t>
  </si>
  <si>
    <t xml:space="preserve">Grundschule Apfeldorf  </t>
  </si>
  <si>
    <t xml:space="preserve">Grundschule Denklingen  </t>
  </si>
  <si>
    <t xml:space="preserve">Grundschule Egling a.d.Paar  </t>
  </si>
  <si>
    <t xml:space="preserve">Grundschule Erpfting, Stadt Landsberg a.Lech  </t>
  </si>
  <si>
    <t xml:space="preserve">Grundschule Finning-Hofstetten  </t>
  </si>
  <si>
    <t xml:space="preserve">Grundschule Geltendorf  </t>
  </si>
  <si>
    <t xml:space="preserve">Grundschule Igling  </t>
  </si>
  <si>
    <t xml:space="preserve">Grundschule Kaufering  </t>
  </si>
  <si>
    <t xml:space="preserve">Grundschule Landsberg a.Lech, am Spitalplatz  </t>
  </si>
  <si>
    <t xml:space="preserve">Grundschule Penzing  </t>
  </si>
  <si>
    <t xml:space="preserve">Grundschule Vilgertshofen  </t>
  </si>
  <si>
    <t xml:space="preserve">Grundschule Scheuring  </t>
  </si>
  <si>
    <t xml:space="preserve">Grundschule Schondorf a.Ammersee  </t>
  </si>
  <si>
    <t xml:space="preserve">Grundschule Pürgen  </t>
  </si>
  <si>
    <t xml:space="preserve">Grundschule Windach  </t>
  </si>
  <si>
    <t xml:space="preserve">Berglwald-Grundschule Oberschleißheim  </t>
  </si>
  <si>
    <t xml:space="preserve">Grundschule Bad Wiessee  </t>
  </si>
  <si>
    <t xml:space="preserve">Grundschule Bayrischzell  </t>
  </si>
  <si>
    <t xml:space="preserve">Ignaz-Günther-Grundschule Altmannstein  </t>
  </si>
  <si>
    <t xml:space="preserve">Grundschule Gmund a.Tegernsee  </t>
  </si>
  <si>
    <t xml:space="preserve">Grundschule Holzkirchen  </t>
  </si>
  <si>
    <t xml:space="preserve">Grundschule Elbach in Fischbachau  </t>
  </si>
  <si>
    <t xml:space="preserve">Grundschule Irschenberg  </t>
  </si>
  <si>
    <t xml:space="preserve">Grundschule Mühldorf a.Inn - Altmühldorf  </t>
  </si>
  <si>
    <t xml:space="preserve">Grundschule Miesbach  </t>
  </si>
  <si>
    <t xml:space="preserve">Grundschule Otterfing  </t>
  </si>
  <si>
    <t xml:space="preserve">Grundschule Parsberg  in Miesbach  </t>
  </si>
  <si>
    <t xml:space="preserve">Grundschule Tegernsee  </t>
  </si>
  <si>
    <t xml:space="preserve">Grundschule Wall in Warngau  </t>
  </si>
  <si>
    <t xml:space="preserve">Grundschule Warngau  </t>
  </si>
  <si>
    <t xml:space="preserve">Grundschule Weyarn  </t>
  </si>
  <si>
    <t xml:space="preserve">Grundschule Pförring  </t>
  </si>
  <si>
    <t xml:space="preserve">Grundschule Ampfing  </t>
  </si>
  <si>
    <t xml:space="preserve">Papst Benedikt XVI. Grundschule Aschau a.Inn  </t>
  </si>
  <si>
    <t xml:space="preserve">Grundschule Heldenstein  </t>
  </si>
  <si>
    <t xml:space="preserve">Grundschule Kraiburg a.Inn  </t>
  </si>
  <si>
    <t xml:space="preserve">Grundschule Lochham in Gräfelfing  </t>
  </si>
  <si>
    <t xml:space="preserve">Grundschule Mettenheim  </t>
  </si>
  <si>
    <t xml:space="preserve">Grundschule München, Pfeuferstraße 1  </t>
  </si>
  <si>
    <t xml:space="preserve">Kerschensteinerschule Germering, Grundschule  </t>
  </si>
  <si>
    <t xml:space="preserve">Grundschule Mühldorf a.Inn-Mößling  </t>
  </si>
  <si>
    <t xml:space="preserve">Grundschule Neumarkt-Sankt Veit  </t>
  </si>
  <si>
    <t xml:space="preserve">Grundschule Niederbergkirchen - Niedertaufkirchen  </t>
  </si>
  <si>
    <t xml:space="preserve">Grundschule Oberbergkirchen  </t>
  </si>
  <si>
    <t xml:space="preserve">Grundschule Obertaufkirchen  </t>
  </si>
  <si>
    <t xml:space="preserve">Grundschule Polling  </t>
  </si>
  <si>
    <t xml:space="preserve">Quirin-Regler-Grundschule Holzkirchen  </t>
  </si>
  <si>
    <t xml:space="preserve">Grundschule Ramsau in Reichertsheim  </t>
  </si>
  <si>
    <t xml:space="preserve">Grundschule Schwindegg  </t>
  </si>
  <si>
    <t xml:space="preserve">Grundschule Taufkirchen -  Oberneukirchen  </t>
  </si>
  <si>
    <t xml:space="preserve">Grundschule Waldkraiburg, an der Beethovenstraße  </t>
  </si>
  <si>
    <t xml:space="preserve">Grundschule Waldkraiburg, an der Dieselstraße  </t>
  </si>
  <si>
    <t xml:space="preserve">Grundschule Waldkraiburg, am Goetheplatz  </t>
  </si>
  <si>
    <t xml:space="preserve">Grundschule Waldkraiburg, an der Graslitzer Straße  </t>
  </si>
  <si>
    <t xml:space="preserve">Grundschule Haar, am Jagdfeldring  </t>
  </si>
  <si>
    <t xml:space="preserve">Kelten-Grundschule Aschheim  </t>
  </si>
  <si>
    <t xml:space="preserve">Grundschule Baierbrunn  </t>
  </si>
  <si>
    <t xml:space="preserve">Grundschule Brunnthal  </t>
  </si>
  <si>
    <t xml:space="preserve">Grundschule Feldkirchen  </t>
  </si>
  <si>
    <t xml:space="preserve">Grundschule Hochbrück in Garching b. München  </t>
  </si>
  <si>
    <t xml:space="preserve">Grundschule Garching b. München, Ost  </t>
  </si>
  <si>
    <t xml:space="preserve">Grundschule Gräfelfing  </t>
  </si>
  <si>
    <t xml:space="preserve">Grundschule Neukeferloh in Grasbrunn  </t>
  </si>
  <si>
    <t xml:space="preserve">Martin-Kneidl-Grundschule Grünwald  </t>
  </si>
  <si>
    <t xml:space="preserve">Grundschule Haar,  an der St.-Konrad-Straße  </t>
  </si>
  <si>
    <t xml:space="preserve">Grundschule Poing, an der Karl-Sittler-Straße  </t>
  </si>
  <si>
    <t xml:space="preserve">Grundschule Hohenbrunn  </t>
  </si>
  <si>
    <t xml:space="preserve">Grundschule Ismaning am Kirchplatz  </t>
  </si>
  <si>
    <t xml:space="preserve">Grundschule Neuried  </t>
  </si>
  <si>
    <t xml:space="preserve">Grundschule Oberhaching, am Kirchplatz  </t>
  </si>
  <si>
    <t xml:space="preserve">Grundschule Oberschleißheim in der Parksiedlung  </t>
  </si>
  <si>
    <t xml:space="preserve">Grundschule Ottobrunn, an der Friedenstraße  </t>
  </si>
  <si>
    <t xml:space="preserve">Grundschule Ottobrunn, an der Lenbachallee  </t>
  </si>
  <si>
    <t xml:space="preserve">Grundschule Helfendorf in Aying  </t>
  </si>
  <si>
    <t xml:space="preserve">Grundschule Planegg  </t>
  </si>
  <si>
    <t xml:space="preserve">Grundschule Pullach i.Isartal  </t>
  </si>
  <si>
    <t xml:space="preserve">Grundschule Putzbrunn  </t>
  </si>
  <si>
    <t xml:space="preserve">Friedrich-v.-Aychsteter-Grundschule Sauerlach  </t>
  </si>
  <si>
    <t xml:space="preserve">Grundschule Schäftlarn  </t>
  </si>
  <si>
    <t xml:space="preserve">Grundschule Straßlach  </t>
  </si>
  <si>
    <t xml:space="preserve">Grundschule Taufkirchen, an der Dorfstraße  </t>
  </si>
  <si>
    <t xml:space="preserve">Grundschule Neubiberg  </t>
  </si>
  <si>
    <t xml:space="preserve">Bischof-Sailer-Grundschule Aresing  </t>
  </si>
  <si>
    <t xml:space="preserve">Grundschule Unterhaching, an der Jahnstraße  </t>
  </si>
  <si>
    <t xml:space="preserve">Grundschule Unterhaching, am Sportpark  </t>
  </si>
  <si>
    <t xml:space="preserve">Grundschule Berg im Gau  </t>
  </si>
  <si>
    <t xml:space="preserve">Grundschule Türkenfeld  </t>
  </si>
  <si>
    <t xml:space="preserve">Grundschule Königsmoos  </t>
  </si>
  <si>
    <t xml:space="preserve">Grundschule Rennertshofen  </t>
  </si>
  <si>
    <t xml:space="preserve">Grundschule Emmering  </t>
  </si>
  <si>
    <t xml:space="preserve">Grundschule Neuburg a.d.Donau im Englischen Garten  </t>
  </si>
  <si>
    <t xml:space="preserve">Grundschule Neuburg a.d.Donau, Am Schwalbanger  </t>
  </si>
  <si>
    <t xml:space="preserve">Grundschule Neuburg a.d.Donau-Ost  </t>
  </si>
  <si>
    <t xml:space="preserve">Grundschule Oberhausen  </t>
  </si>
  <si>
    <t xml:space="preserve">Grundschule Bergheim  </t>
  </si>
  <si>
    <t xml:space="preserve">Grundschule Gröbenzell - Gröbenbachschule  </t>
  </si>
  <si>
    <t xml:space="preserve">Franziska-Umfahrer-Grundschule Schrobenhausen  </t>
  </si>
  <si>
    <t xml:space="preserve">Grundschule Waidhofen  </t>
  </si>
  <si>
    <t xml:space="preserve">Grundschule Weichering  </t>
  </si>
  <si>
    <t xml:space="preserve">Grundschule Taufkirchen, am Wald  </t>
  </si>
  <si>
    <t xml:space="preserve">Michael-Ende-Grundschule Unterschleißheim  </t>
  </si>
  <si>
    <t xml:space="preserve">Grundschule Baar-Ebenhausen  </t>
  </si>
  <si>
    <t xml:space="preserve">Grundschule Ernsgaden  </t>
  </si>
  <si>
    <t xml:space="preserve">Irlanda-Riedl-Grundschule Geisenfeld  </t>
  </si>
  <si>
    <t xml:space="preserve">Grundschule Gerolsbach  </t>
  </si>
  <si>
    <t xml:space="preserve">Grundschule Hohenwart  </t>
  </si>
  <si>
    <t xml:space="preserve">Grundschule Ilmmünster  </t>
  </si>
  <si>
    <t xml:space="preserve">Grundschule Jetzendorf  </t>
  </si>
  <si>
    <t xml:space="preserve">Grundschule Tutzing  </t>
  </si>
  <si>
    <t xml:space="preserve">Grundschule Manching, im Lindenkreuz  </t>
  </si>
  <si>
    <t xml:space="preserve">Grundschule Münchsmünster  </t>
  </si>
  <si>
    <t xml:space="preserve">Grundschule Oberstimm in Manching  </t>
  </si>
  <si>
    <t xml:space="preserve">Josef-Maria-Lutz-Grundschule Pfaffenhofen a.d.Ilm  </t>
  </si>
  <si>
    <t xml:space="preserve">Grundschule Pfaffenhofen a.d.Ilm  </t>
  </si>
  <si>
    <t xml:space="preserve">Grundschule Reichertshausen  </t>
  </si>
  <si>
    <t xml:space="preserve">Grundschule Reichertshofen  </t>
  </si>
  <si>
    <t xml:space="preserve">Landrat-von-Koch-Grundschule Rohrbach  </t>
  </si>
  <si>
    <t xml:space="preserve">Grundschule Scheyern  </t>
  </si>
  <si>
    <t xml:space="preserve">Grundschule Schweitenkirchen- Paunzhausen  </t>
  </si>
  <si>
    <t xml:space="preserve">Grundschule Vohburg a.d.Donau  </t>
  </si>
  <si>
    <t xml:space="preserve">Grundschule Wolnzach  </t>
  </si>
  <si>
    <t xml:space="preserve">Grundschule Langenbruck in Reichertshofen  </t>
  </si>
  <si>
    <t xml:space="preserve">Grundschule Rosenheim-Aising  </t>
  </si>
  <si>
    <t xml:space="preserve">Grundschule Amerang  </t>
  </si>
  <si>
    <t xml:space="preserve">Preysing-Grundschule Aschau i.Chiemgau  </t>
  </si>
  <si>
    <t xml:space="preserve">Grundschule Reitmehring in Wasserburg a. Inn  </t>
  </si>
  <si>
    <t xml:space="preserve">Grundschule Babensham  </t>
  </si>
  <si>
    <t xml:space="preserve">St.-Georg-Grundschule Bad Aibling  </t>
  </si>
  <si>
    <t xml:space="preserve">Grundschule Bernau a.Chiemsee  </t>
  </si>
  <si>
    <t xml:space="preserve">Maria-Caspar-Filser-Grundschule Brannenburg  </t>
  </si>
  <si>
    <t xml:space="preserve">Grundschule Breitbrunn-Gstadt a.Chiemsee  </t>
  </si>
  <si>
    <t xml:space="preserve">Holnstainer-Grundschule Bruckmühl  </t>
  </si>
  <si>
    <t xml:space="preserve">Mangfallschule Grundschule Kolbermoor  </t>
  </si>
  <si>
    <t xml:space="preserve">Franziska-Lechner-Grundschule Edling  </t>
  </si>
  <si>
    <t xml:space="preserve">Grundschule Eggstätt  </t>
  </si>
  <si>
    <t xml:space="preserve">Grundschule Eiselfing  </t>
  </si>
  <si>
    <t xml:space="preserve">Grundschule Markt Bad Endorf  </t>
  </si>
  <si>
    <t xml:space="preserve">Leo-von-Welden-Grundschule Bad Feilnbach  </t>
  </si>
  <si>
    <t xml:space="preserve">Grundschule Au b.Bad Aibling in Bad Feilnbach  </t>
  </si>
  <si>
    <t xml:space="preserve">Grundschule Feldkirchen-Westerham  </t>
  </si>
  <si>
    <t xml:space="preserve">Grundschule Flintsbach a.Inn  </t>
  </si>
  <si>
    <t xml:space="preserve">Wastl-Fanderl-Grundschule  Frasdorf  </t>
  </si>
  <si>
    <t xml:space="preserve">Grundschule Griesstätt  </t>
  </si>
  <si>
    <t xml:space="preserve">Grundschule Großholzhausen in Raubling  </t>
  </si>
  <si>
    <t xml:space="preserve">Max-Joseph-Grundschule Großkarolinenfeld  </t>
  </si>
  <si>
    <t xml:space="preserve">Grundschule Halfing  </t>
  </si>
  <si>
    <t xml:space="preserve">Grundschule Hochstätt in Schechen  </t>
  </si>
  <si>
    <t xml:space="preserve">Grundschule Höhenrain in Feldkirchen-Westerham  </t>
  </si>
  <si>
    <t xml:space="preserve">Grundschule Höslwang-Hemhof/Bad Endorf  </t>
  </si>
  <si>
    <t xml:space="preserve">Grundschule Schönau in Tuntenhausen  </t>
  </si>
  <si>
    <t xml:space="preserve">Grundschule Oberes Inntal in Kiefersfelden  </t>
  </si>
  <si>
    <t xml:space="preserve">Adolf-Rasp-Grundschule  Kolbermoor  </t>
  </si>
  <si>
    <t xml:space="preserve">Grundschule Nußdorf a.Inn  </t>
  </si>
  <si>
    <t xml:space="preserve">Grundschule Oberaudorf  </t>
  </si>
  <si>
    <t xml:space="preserve">Grundschule Rosenheim-Pang  </t>
  </si>
  <si>
    <t xml:space="preserve">Grundschule Pfaffing  </t>
  </si>
  <si>
    <t xml:space="preserve">Grundschule Salzachtal in Fridolfing  </t>
  </si>
  <si>
    <t xml:space="preserve">Grundschule Prutting  </t>
  </si>
  <si>
    <t xml:space="preserve">Michael-Ende-Grundschule Raubling  </t>
  </si>
  <si>
    <t xml:space="preserve">Annette-Thoma-Grundschule  Riedering  </t>
  </si>
  <si>
    <t xml:space="preserve">Grundschule Rimsting  </t>
  </si>
  <si>
    <t xml:space="preserve">Grundschule Rohrdorf  </t>
  </si>
  <si>
    <t xml:space="preserve">Grundschule Rott a.Inn  </t>
  </si>
  <si>
    <t xml:space="preserve">Grundschule Samerberg  </t>
  </si>
  <si>
    <t xml:space="preserve">Grundschule Söchtenau  </t>
  </si>
  <si>
    <t xml:space="preserve">Grundschule Söllhuben  in Riedering  </t>
  </si>
  <si>
    <t xml:space="preserve">Grundschule Soyen  </t>
  </si>
  <si>
    <t xml:space="preserve">Otfried-Preußler-Grundschule Stephanskirchen  </t>
  </si>
  <si>
    <t xml:space="preserve">Grundschule Schloßberg in Stephanskirchen  </t>
  </si>
  <si>
    <t xml:space="preserve">Grundschule Altenmarkt a.d.Alz  </t>
  </si>
  <si>
    <t xml:space="preserve">Grundschule Vogtareuth  </t>
  </si>
  <si>
    <t xml:space="preserve">Grundschule Wasserburg a. Inn  </t>
  </si>
  <si>
    <t xml:space="preserve">Grundschule Rosenheim-Westerndorf St.Peter  </t>
  </si>
  <si>
    <t xml:space="preserve">Hohenau-Grundschule Neubeuern  </t>
  </si>
  <si>
    <t xml:space="preserve">Oskar-Maria-Graf-Grundschule Berg in Aufkirchen  </t>
  </si>
  <si>
    <t xml:space="preserve">Carl-Orff-Grundschule Andechs  </t>
  </si>
  <si>
    <t xml:space="preserve">Otto-Bernheimer-Grundschule Feldafing  </t>
  </si>
  <si>
    <t xml:space="preserve">Josef-Dosch-Grundschule Gauting  </t>
  </si>
  <si>
    <t xml:space="preserve">Grundschule an der Würm Stockdorf  </t>
  </si>
  <si>
    <t xml:space="preserve">Arnoldus-Grundschule Gilching  </t>
  </si>
  <si>
    <t xml:space="preserve">Private Montessorischule Gilching (Grundschule)  </t>
  </si>
  <si>
    <t xml:space="preserve">Grundschule Inning a.Ammersee  </t>
  </si>
  <si>
    <t xml:space="preserve">Grundschule Krailling  </t>
  </si>
  <si>
    <t xml:space="preserve">Grundschule am Pilsensee, Seefeld  </t>
  </si>
  <si>
    <t xml:space="preserve">Grundschule Percha in Starnberg  </t>
  </si>
  <si>
    <t xml:space="preserve">Grundschule Pöcking  </t>
  </si>
  <si>
    <t xml:space="preserve">Grundschule Söcking in Starnberg  </t>
  </si>
  <si>
    <t xml:space="preserve">Grundschule Starnberg  </t>
  </si>
  <si>
    <t xml:space="preserve">Grundschule Traubing in Tutzing  </t>
  </si>
  <si>
    <t xml:space="preserve">Grundschule Weßling  </t>
  </si>
  <si>
    <t xml:space="preserve">Grundschule Wörthsee  </t>
  </si>
  <si>
    <t xml:space="preserve">Grundschule Ingolstadt-Oberhaunstadt  </t>
  </si>
  <si>
    <t>Private Grundschule Eggenberg der St. Anna Colleg gemeinnützige GmbH in Icking</t>
  </si>
  <si>
    <t xml:space="preserve">Grundschule Engelsberg  </t>
  </si>
  <si>
    <t xml:space="preserve">Grundschule Fraunberg  </t>
  </si>
  <si>
    <t xml:space="preserve">Grundschule Grabenstätt  </t>
  </si>
  <si>
    <t xml:space="preserve">Grundschule Haslach in Traunstein  </t>
  </si>
  <si>
    <t xml:space="preserve">Grundschule Heiligkreuz in Trostberg  </t>
  </si>
  <si>
    <t xml:space="preserve">Grundschule Kienberg-Peterskirchen in Kienberg  </t>
  </si>
  <si>
    <t xml:space="preserve">Grundschule Kirchanschöring  </t>
  </si>
  <si>
    <t xml:space="preserve">Grundschule Marquartstein  </t>
  </si>
  <si>
    <t xml:space="preserve">Grundschule Nußdorf  </t>
  </si>
  <si>
    <t xml:space="preserve">Grundschule Palling  </t>
  </si>
  <si>
    <t xml:space="preserve">Grundschule Ismaning, Camerloherstraße  </t>
  </si>
  <si>
    <t xml:space="preserve">Grundschule Petting  </t>
  </si>
  <si>
    <t xml:space="preserve">Grundschule Reit im Winkl  </t>
  </si>
  <si>
    <t xml:space="preserve">Grundschule Schleching  </t>
  </si>
  <si>
    <t xml:space="preserve">Grundschule Seeon-Seebruck  </t>
  </si>
  <si>
    <t xml:space="preserve">Grundschule St.Georgen - Sonnenschule in Traunreut  </t>
  </si>
  <si>
    <t xml:space="preserve">Grundschule Surberg  </t>
  </si>
  <si>
    <t xml:space="preserve">Grundschule Taching a.See  </t>
  </si>
  <si>
    <t xml:space="preserve">Grundschule Tittmoning  </t>
  </si>
  <si>
    <t xml:space="preserve">Grundschule Tacherting  </t>
  </si>
  <si>
    <t xml:space="preserve">Grundschule Ingolstadt-Friedrichshofen  </t>
  </si>
  <si>
    <t xml:space="preserve">Carl-Orff-Grundschule Traunwalchen in Traunreut  </t>
  </si>
  <si>
    <t xml:space="preserve">Grundschule Steingaden  </t>
  </si>
  <si>
    <t xml:space="preserve">Grundschule Vachendorf  </t>
  </si>
  <si>
    <t xml:space="preserve">Grundschule Waging a.See  </t>
  </si>
  <si>
    <t xml:space="preserve">Grundschule Otting-Wonneberg  </t>
  </si>
  <si>
    <t xml:space="preserve">Grundschule Traunreut-Nord  </t>
  </si>
  <si>
    <t xml:space="preserve">Grundschule Altenstadt  </t>
  </si>
  <si>
    <t xml:space="preserve">Grundschule Bernbeuren  </t>
  </si>
  <si>
    <t xml:space="preserve">Grundschule Bernried am Starnberger See  </t>
  </si>
  <si>
    <t xml:space="preserve">Grundschule Böbing  </t>
  </si>
  <si>
    <t xml:space="preserve">Grundschule Burggen  </t>
  </si>
  <si>
    <t xml:space="preserve">Grundschule Eberfing  </t>
  </si>
  <si>
    <t xml:space="preserve">Grundschule Wessobrunn in Forst  </t>
  </si>
  <si>
    <t xml:space="preserve">Grundschule Hohenfurch  </t>
  </si>
  <si>
    <t xml:space="preserve">Primus-Koch-Grundschule Hohenpeißenberg  </t>
  </si>
  <si>
    <t xml:space="preserve">Grundschule Iffeldorf  </t>
  </si>
  <si>
    <t xml:space="preserve">Grundschule Obersöchering  </t>
  </si>
  <si>
    <t xml:space="preserve">Grundschule St. Johann in Peißenberg  </t>
  </si>
  <si>
    <t xml:space="preserve">Josef-Zerhoch-Grundschule Peißenberg  </t>
  </si>
  <si>
    <t xml:space="preserve">Joseph-Friedrich-Lentner- Grundschule Peiting  </t>
  </si>
  <si>
    <t xml:space="preserve">Bürgermeister-Prandl-Grundschule Penzberg  </t>
  </si>
  <si>
    <t xml:space="preserve">Grundschule Polling im Pfaffenwinkel  </t>
  </si>
  <si>
    <t xml:space="preserve">Grundschule Raisting  </t>
  </si>
  <si>
    <t xml:space="preserve">Grundschule Rottenbuch  </t>
  </si>
  <si>
    <t xml:space="preserve">Staufer-Grundschule Schongau  </t>
  </si>
  <si>
    <t xml:space="preserve">Grundschule Schwabbruck-Schwabsoien  </t>
  </si>
  <si>
    <t xml:space="preserve">Grundschule Seeshaupt  </t>
  </si>
  <si>
    <t xml:space="preserve">Grundschule Weilheim i.OB, an der Ammer  </t>
  </si>
  <si>
    <t xml:space="preserve">Grundschule Weilheim i.OB, am Hardt  </t>
  </si>
  <si>
    <t xml:space="preserve">Grundschule Wielenbach  </t>
  </si>
  <si>
    <t xml:space="preserve">Ambrosius-Mößmer-Grundschule Wildsteig  </t>
  </si>
  <si>
    <t xml:space="preserve">Grundschule  Rechtmehring-Maitenbeth  </t>
  </si>
  <si>
    <t xml:space="preserve">Franziska-Hager-Grundschule Prien a.Chiemsee  </t>
  </si>
  <si>
    <t>Montessori-Schule Dietramszell, private Grundschule  des Montessori-Trägerverein e.V.</t>
  </si>
  <si>
    <t xml:space="preserve">Grundschule München, Ilse-von-Twardowski 1  </t>
  </si>
  <si>
    <t xml:space="preserve">Grundschule München, Baierbrunner Str. 53  </t>
  </si>
  <si>
    <t xml:space="preserve">Grundschule Poing, Am Bergfeld  </t>
  </si>
  <si>
    <t xml:space="preserve">Grundschule München, St.-Veit-Straße 46  </t>
  </si>
  <si>
    <t xml:space="preserve">Grundschule München, Helmut-Schmidt-Allee 45  </t>
  </si>
  <si>
    <t xml:space="preserve">Erzbischöfliche Franziskus-Grundschule München  </t>
  </si>
  <si>
    <t xml:space="preserve">Grundschule München, Emmy-Noether-Str.  </t>
  </si>
  <si>
    <t>Staatl. Grundschule München Hermine-von-Parish-Str. 15</t>
  </si>
  <si>
    <t xml:space="preserve">Staatl. Grundschule München Infanteriestr. 25  </t>
  </si>
  <si>
    <t>St.-Josef-Schule, Kath. Freie Grundschule des Schulwerks der Diözese Augsburg</t>
  </si>
  <si>
    <t>Staatl. Grundschule München Theodor-Fischer-Str. 73</t>
  </si>
  <si>
    <t>Campus di Monaco, private Internationale Montessori-Grundschule München</t>
  </si>
  <si>
    <t xml:space="preserve">Grundschule München, Aubinger Allee 152  </t>
  </si>
  <si>
    <t>Grundschule Fürstenfeldbruck, an der Richard-Higgins-Straße</t>
  </si>
  <si>
    <t xml:space="preserve">Grundschule Landshut-Berg  </t>
  </si>
  <si>
    <t xml:space="preserve">Grundschule Karl-Heiß Landshut  </t>
  </si>
  <si>
    <t xml:space="preserve">Grundschule St. Peter und Paul  Landshut  </t>
  </si>
  <si>
    <t xml:space="preserve">Grundschule St. Wolfgang Landshut  </t>
  </si>
  <si>
    <t xml:space="preserve">Grundschule Lalling  </t>
  </si>
  <si>
    <t xml:space="preserve">Grundschule Winzer  </t>
  </si>
  <si>
    <t xml:space="preserve">Grundschule Oberpöring-Wallerfing  </t>
  </si>
  <si>
    <t xml:space="preserve">Grundschule Aitrachtal Mengkofen  </t>
  </si>
  <si>
    <t xml:space="preserve">Grundschule Moosthenning  </t>
  </si>
  <si>
    <t xml:space="preserve">Grundschule Mamming-Gottfrieding  </t>
  </si>
  <si>
    <t xml:space="preserve">Grundschule Passau - Grubweg  </t>
  </si>
  <si>
    <t xml:space="preserve">Grundschule Hacklberg  </t>
  </si>
  <si>
    <t xml:space="preserve">Grundschule Haidenhof  </t>
  </si>
  <si>
    <t xml:space="preserve">Hans-Carossa-Grundschule Heining-Schalding  </t>
  </si>
  <si>
    <t xml:space="preserve">Grundschule Passau-Innstadt  </t>
  </si>
  <si>
    <t xml:space="preserve">Grundschule St. Anton Passau  </t>
  </si>
  <si>
    <t xml:space="preserve">Georg-von-Pasterwiz-Grundschule Hohenau  </t>
  </si>
  <si>
    <t xml:space="preserve">Grundschule Perlesreut  </t>
  </si>
  <si>
    <t xml:space="preserve">Grundschule Am Goldenen Steig Röhrnbach  </t>
  </si>
  <si>
    <t xml:space="preserve">Grundschule Thurmansbang  </t>
  </si>
  <si>
    <t xml:space="preserve">Grundschule am Dreisessel Neureichenau  </t>
  </si>
  <si>
    <t xml:space="preserve">Grundschule Riedenburg  </t>
  </si>
  <si>
    <t xml:space="preserve">Jakob-Ihrler-Grundschule Ihrlerstein  </t>
  </si>
  <si>
    <t xml:space="preserve">Franziska-Obermayr-Schule, Grundschule Langquaid  </t>
  </si>
  <si>
    <t xml:space="preserve">Grundschule Rohr i.NB  </t>
  </si>
  <si>
    <t xml:space="preserve">Herzog-Albrecht-Grundschule Siegenburg  </t>
  </si>
  <si>
    <t xml:space="preserve">Grundschule St.Jakob Straubing  </t>
  </si>
  <si>
    <t xml:space="preserve">Grundschule St.Peter Straubing  </t>
  </si>
  <si>
    <t xml:space="preserve">Grundschule Ulrich Schmidl Straubing  </t>
  </si>
  <si>
    <t xml:space="preserve">Grundschule Gerzen  </t>
  </si>
  <si>
    <t xml:space="preserve">Grundschule Straubing-Ittling  </t>
  </si>
  <si>
    <t xml:space="preserve">Grundschule Leiblfing  </t>
  </si>
  <si>
    <t xml:space="preserve">Grundschule Salzweg  </t>
  </si>
  <si>
    <t xml:space="preserve">Grundschule Hutthurm  </t>
  </si>
  <si>
    <t xml:space="preserve">Grundschule Ortenburg  </t>
  </si>
  <si>
    <t xml:space="preserve">Grundschule Bad Griesbach i.Rottal  </t>
  </si>
  <si>
    <t xml:space="preserve">Grundschule Fürstenzell  </t>
  </si>
  <si>
    <t xml:space="preserve">Grundschule Teisnach  </t>
  </si>
  <si>
    <t xml:space="preserve">Grundschule Rattenberg  </t>
  </si>
  <si>
    <t xml:space="preserve">Grundschule Geiselhöring  </t>
  </si>
  <si>
    <t xml:space="preserve">Grundschule Aholming  </t>
  </si>
  <si>
    <t xml:space="preserve">Grundschule Auerbach  </t>
  </si>
  <si>
    <t xml:space="preserve">Abt-Bachmeier-Grundschule Außernzell  </t>
  </si>
  <si>
    <t xml:space="preserve">Grundschule Buchhofen  </t>
  </si>
  <si>
    <t xml:space="preserve">Grundschule Rain  </t>
  </si>
  <si>
    <t xml:space="preserve">Grundschule St. Martin Deggendorf  </t>
  </si>
  <si>
    <t xml:space="preserve">Grundschule An der Angermühle Deggendorf  </t>
  </si>
  <si>
    <t xml:space="preserve">Grundschule Theodor Eckert Deggendorf  </t>
  </si>
  <si>
    <t xml:space="preserve">Grundschule Bernried  </t>
  </si>
  <si>
    <t xml:space="preserve">Alois-Reichenberger-Grundschule Kirchroth  </t>
  </si>
  <si>
    <t xml:space="preserve">Grundschule Grafling  </t>
  </si>
  <si>
    <t xml:space="preserve">Grundschule St. Englmar  </t>
  </si>
  <si>
    <t xml:space="preserve">Grundschule Hengersberg  </t>
  </si>
  <si>
    <t xml:space="preserve">Grundschule Iggensbach  </t>
  </si>
  <si>
    <t xml:space="preserve">Dr.-Johann-Stadler-Grundschule Parkstetten  </t>
  </si>
  <si>
    <t xml:space="preserve">Grundschule Moos  </t>
  </si>
  <si>
    <t xml:space="preserve">Abt-Utto-Grundschule Metten  </t>
  </si>
  <si>
    <t xml:space="preserve">Grundschule Mietraching  </t>
  </si>
  <si>
    <t xml:space="preserve">Grundschule Rettenbach  </t>
  </si>
  <si>
    <t xml:space="preserve">Grundschule Neuhausen  </t>
  </si>
  <si>
    <t xml:space="preserve">Grundschule Straßkirchen  </t>
  </si>
  <si>
    <t xml:space="preserve">Grundschule Altenmarkt  </t>
  </si>
  <si>
    <t xml:space="preserve">Grundschule Künzing-Gergweis  </t>
  </si>
  <si>
    <t xml:space="preserve">Grundschule Otzing  </t>
  </si>
  <si>
    <t xml:space="preserve">Grundschule Plattling  </t>
  </si>
  <si>
    <t xml:space="preserve">Grundschule Schwarzach  </t>
  </si>
  <si>
    <t xml:space="preserve">Grundschule Hunderdorf  </t>
  </si>
  <si>
    <t xml:space="preserve">Grundschule Schöllnach  </t>
  </si>
  <si>
    <t xml:space="preserve">Grundschule Vilsheim  </t>
  </si>
  <si>
    <t xml:space="preserve">Grundschule Stephansposching  </t>
  </si>
  <si>
    <t xml:space="preserve">Grundschule Mitterfels-Haselbach  </t>
  </si>
  <si>
    <t xml:space="preserve">Grundschule Stallwang  </t>
  </si>
  <si>
    <t xml:space="preserve">Grundschule Am Haidweg/Haidmühle  </t>
  </si>
  <si>
    <t xml:space="preserve">Grundschule Böhmzwiesel  </t>
  </si>
  <si>
    <t xml:space="preserve">Grundschule am Schloss Wolfstein Freyung  </t>
  </si>
  <si>
    <t xml:space="preserve">Reinhold-Koeppel-Grundschule Grafenau  </t>
  </si>
  <si>
    <t xml:space="preserve">Grundschule St.Stephan Straubing-Alburg  </t>
  </si>
  <si>
    <t xml:space="preserve">Grundschule St.Josef Straubing  </t>
  </si>
  <si>
    <t xml:space="preserve">Grundschule Haus i.Wald  </t>
  </si>
  <si>
    <t xml:space="preserve">Grundschule Innernzell-Schöfweg  </t>
  </si>
  <si>
    <t xml:space="preserve">Grundschule Karlsbach  </t>
  </si>
  <si>
    <t xml:space="preserve">Grundschule Bodenmais  </t>
  </si>
  <si>
    <t xml:space="preserve">Grundschule am Nationalpark Bayerischer Wald Mauth  </t>
  </si>
  <si>
    <t xml:space="preserve">Grundschule Wiesenfelden  </t>
  </si>
  <si>
    <t xml:space="preserve">Grundschule Ringelai  </t>
  </si>
  <si>
    <t xml:space="preserve">Heinz-Theuerjahr-Grundschule Neuschönau  </t>
  </si>
  <si>
    <t xml:space="preserve">Grundschule Spiegelau  </t>
  </si>
  <si>
    <t xml:space="preserve">Maria-Ward-Grundschule Waldkirchen  </t>
  </si>
  <si>
    <t xml:space="preserve">Grundschule Holzfreyung  </t>
  </si>
  <si>
    <t xml:space="preserve">Grundschule Passau St. Nikola  </t>
  </si>
  <si>
    <t xml:space="preserve">Grundschule Passau Neustift  </t>
  </si>
  <si>
    <t xml:space="preserve">Dietrich-Bonhoeffer-Grundschule Schönberg  </t>
  </si>
  <si>
    <t xml:space="preserve">Grundschule Bodenkirchen  </t>
  </si>
  <si>
    <t xml:space="preserve">Grundschule Kronwinkl  </t>
  </si>
  <si>
    <t xml:space="preserve">Grundschule Furth  </t>
  </si>
  <si>
    <t xml:space="preserve">Aventinus-Grundschule Abensberg  </t>
  </si>
  <si>
    <t xml:space="preserve">Grundschule Aiglsbach  </t>
  </si>
  <si>
    <t xml:space="preserve">Angrüner Grundschule Bad Abbach  </t>
  </si>
  <si>
    <t xml:space="preserve">Grundschule Hausen  </t>
  </si>
  <si>
    <t xml:space="preserve">Grundschule St. Martin Geisenhausen  </t>
  </si>
  <si>
    <t xml:space="preserve">Grundschule Kelheim-Hohenpfahl  </t>
  </si>
  <si>
    <t xml:space="preserve">Grundschule Kelheim-Nord  </t>
  </si>
  <si>
    <t xml:space="preserve">Grundschule Kelheimwinzer  </t>
  </si>
  <si>
    <t xml:space="preserve">Grundschule Mainburg  </t>
  </si>
  <si>
    <t xml:space="preserve">Grundschule Sandelzhausen  </t>
  </si>
  <si>
    <t xml:space="preserve">Grundschule Bruckberg-Gündlkofen  </t>
  </si>
  <si>
    <t xml:space="preserve">Grundschule Neustadt a.d.Donau  </t>
  </si>
  <si>
    <t xml:space="preserve">Grundschule Pfeffenhausen  </t>
  </si>
  <si>
    <t xml:space="preserve">Grundschule Offenstetten  </t>
  </si>
  <si>
    <t xml:space="preserve">Grundschule Painten  </t>
  </si>
  <si>
    <t xml:space="preserve">Grundschule Rottenburg a.d.Laaber  </t>
  </si>
  <si>
    <t xml:space="preserve">Regenbogen-Grundschule Elsendorf  </t>
  </si>
  <si>
    <t xml:space="preserve">Grundschule Saal a.d.Donau  </t>
  </si>
  <si>
    <t xml:space="preserve">Grundschule Sandsbach  </t>
  </si>
  <si>
    <t xml:space="preserve">Grundschule Velden  </t>
  </si>
  <si>
    <t xml:space="preserve">Grundschule Teugn  </t>
  </si>
  <si>
    <t xml:space="preserve">Grundschule Buch a. Erlbach  </t>
  </si>
  <si>
    <t xml:space="preserve">Grundschule Train  </t>
  </si>
  <si>
    <t xml:space="preserve">Grundschule Volkenschwand  </t>
  </si>
  <si>
    <t xml:space="preserve">Grundschule Pürkwang  </t>
  </si>
  <si>
    <t xml:space="preserve">Grundschule Breitenberg  </t>
  </si>
  <si>
    <t xml:space="preserve">Grundschule Adlkofen  </t>
  </si>
  <si>
    <t xml:space="preserve">Grundschule Aham  </t>
  </si>
  <si>
    <t xml:space="preserve">Grundschule Altdorf  </t>
  </si>
  <si>
    <t xml:space="preserve">Grundschule Altfraunhofen  </t>
  </si>
  <si>
    <t xml:space="preserve">Grundschule Bayerbach  </t>
  </si>
  <si>
    <t xml:space="preserve">Grundschule Aich  </t>
  </si>
  <si>
    <t xml:space="preserve">Grundschule Piflas  </t>
  </si>
  <si>
    <t xml:space="preserve">Dominik-Brunner-Grundschule Ergoldsbach  </t>
  </si>
  <si>
    <t xml:space="preserve">Grundschule Konradin Landshut-Auloh  </t>
  </si>
  <si>
    <t xml:space="preserve">Grundschule Eging a.See  </t>
  </si>
  <si>
    <t xml:space="preserve">Grundschule Hohenthann  </t>
  </si>
  <si>
    <t xml:space="preserve">Grundschule Ruhstorf a.d.Rott  </t>
  </si>
  <si>
    <t xml:space="preserve">Grundschule Kirchberg  </t>
  </si>
  <si>
    <t xml:space="preserve">Marlene-Reidel-Grundschule  Kumhausen  </t>
  </si>
  <si>
    <t xml:space="preserve">Grundschule Egglham  </t>
  </si>
  <si>
    <t xml:space="preserve">Grundschule Neufahrn i.NB  </t>
  </si>
  <si>
    <t xml:space="preserve">Alfons-Lindner-Grundschule Tiefenbach  </t>
  </si>
  <si>
    <t xml:space="preserve">Grundschule Obersüßbach  </t>
  </si>
  <si>
    <t xml:space="preserve">Grundschule Ahrain  </t>
  </si>
  <si>
    <t xml:space="preserve">Grundschule Pauluszell  </t>
  </si>
  <si>
    <t xml:space="preserve">Grundschule Postau  </t>
  </si>
  <si>
    <t xml:space="preserve">Grundschule Vilsbiburg  </t>
  </si>
  <si>
    <t xml:space="preserve">Wilhelm-Niedermayer-Grundschule Tittling  </t>
  </si>
  <si>
    <t xml:space="preserve">Grundschule Am Hohen Markt Untergriesbach  </t>
  </si>
  <si>
    <t>Ilztalschule  Die Grundschule für alle des Fördervereins der Ilztalschule, Kalteneck/Hutthurm</t>
  </si>
  <si>
    <t xml:space="preserve">Grundschule Aicha vorm Wald  </t>
  </si>
  <si>
    <t xml:space="preserve">Wolfgang-Marius-Grundschule Aldersbach  </t>
  </si>
  <si>
    <t xml:space="preserve">Grundschule Alkofen-Pleinting  </t>
  </si>
  <si>
    <t xml:space="preserve">Max-Gerstl-Grundschule Beutelsbach  </t>
  </si>
  <si>
    <t xml:space="preserve">Grundschule Büchlberg  </t>
  </si>
  <si>
    <t xml:space="preserve">Grundschule Fürstenstein  </t>
  </si>
  <si>
    <t xml:space="preserve">Grundschule Garham  </t>
  </si>
  <si>
    <t xml:space="preserve">Adalbert-Stifter-Grundschule Wegscheid  </t>
  </si>
  <si>
    <t xml:space="preserve">Grundschule Haarbach  </t>
  </si>
  <si>
    <t xml:space="preserve">Grundschule Hauzenberg  </t>
  </si>
  <si>
    <t xml:space="preserve">Grundschule Germannsdorf  </t>
  </si>
  <si>
    <t xml:space="preserve">St.-Gotthard-Grundschule Kirchberg i.Wald  </t>
  </si>
  <si>
    <t xml:space="preserve">Grundschule Haag-Wolkar  </t>
  </si>
  <si>
    <t xml:space="preserve">Grundschule Hofkirchen  </t>
  </si>
  <si>
    <t xml:space="preserve">Grundschule Kößlarn  </t>
  </si>
  <si>
    <t xml:space="preserve">St.-Gunther-Grundschule Rinchnach  </t>
  </si>
  <si>
    <t xml:space="preserve">Grundschule Bad Birnbach  </t>
  </si>
  <si>
    <t xml:space="preserve">Grundschule Neuburg a.Inn  </t>
  </si>
  <si>
    <t xml:space="preserve">Grundschule Neukirchen vorm Wald  </t>
  </si>
  <si>
    <t xml:space="preserve">Danubius-Grundschule  Obernzell  </t>
  </si>
  <si>
    <t xml:space="preserve">Grundschule Pocking  </t>
  </si>
  <si>
    <t xml:space="preserve">Grundschule Hartkirchen  </t>
  </si>
  <si>
    <t xml:space="preserve">Grundschule Falkenberg-Taufkirchen  </t>
  </si>
  <si>
    <t xml:space="preserve">Grundschule Rotthalmünster  </t>
  </si>
  <si>
    <t xml:space="preserve">Grundschule Ruderting  </t>
  </si>
  <si>
    <t xml:space="preserve">Grundschule Bad Füssing-Kirchham  </t>
  </si>
  <si>
    <t xml:space="preserve">Grundschule Neuhaus a.Inn  </t>
  </si>
  <si>
    <t xml:space="preserve">Grundschule Tettenweis  </t>
  </si>
  <si>
    <t xml:space="preserve">Alois-Johannes-Lippl-Grundschule Thyrnau  </t>
  </si>
  <si>
    <t xml:space="preserve">Grundschule Haselbach  </t>
  </si>
  <si>
    <t xml:space="preserve">Grundschule Gangkofen  </t>
  </si>
  <si>
    <t xml:space="preserve">Grundschule Schaibing  </t>
  </si>
  <si>
    <t xml:space="preserve">Grundschule Ritter Tuschl Vilshofen a.d.Donau  </t>
  </si>
  <si>
    <t xml:space="preserve">Grundschule Aunkirchen  </t>
  </si>
  <si>
    <t xml:space="preserve">Grundschule Windorf  </t>
  </si>
  <si>
    <t xml:space="preserve">Grundschule Witzmannsberg  </t>
  </si>
  <si>
    <t xml:space="preserve">Grundschule Neustift  </t>
  </si>
  <si>
    <t xml:space="preserve">Grundschule Hebertsfelden  </t>
  </si>
  <si>
    <t xml:space="preserve">Grundschule Kirchdorf a.Inn  </t>
  </si>
  <si>
    <t xml:space="preserve">Berta-Hummel-Grundschule Massing  </t>
  </si>
  <si>
    <t xml:space="preserve">Grundschule Tann  </t>
  </si>
  <si>
    <t xml:space="preserve">Lenberger-Grundschule Triftern  </t>
  </si>
  <si>
    <t xml:space="preserve">Grundschule Arnbruck  </t>
  </si>
  <si>
    <t xml:space="preserve">Grundschule Bischofsmais  </t>
  </si>
  <si>
    <t xml:space="preserve">Grundschule Böbrach  </t>
  </si>
  <si>
    <t xml:space="preserve">Grundschule Drachselsried  </t>
  </si>
  <si>
    <t xml:space="preserve">Grundschule Frauenau  </t>
  </si>
  <si>
    <t xml:space="preserve">Grundschule Geiersthal  </t>
  </si>
  <si>
    <t xml:space="preserve">Grundschule Gotteszell  </t>
  </si>
  <si>
    <t xml:space="preserve">Grundschule Kirchdorf i.Wald  </t>
  </si>
  <si>
    <t xml:space="preserve">Grundschule Kollnburg  </t>
  </si>
  <si>
    <t xml:space="preserve">Grundschule Langdorf  </t>
  </si>
  <si>
    <t xml:space="preserve">Grundschule Lindberg  </t>
  </si>
  <si>
    <t xml:space="preserve">Grundschule Wurmannsquick  </t>
  </si>
  <si>
    <t xml:space="preserve">Grundschule March  </t>
  </si>
  <si>
    <t xml:space="preserve">Joseph-von-Eichendorff-Grundschule Eichendorf  </t>
  </si>
  <si>
    <t xml:space="preserve">Grundschule Patersdorf  </t>
  </si>
  <si>
    <t xml:space="preserve">Grundschule Prackenbach  </t>
  </si>
  <si>
    <t xml:space="preserve">Grundschule Regen  </t>
  </si>
  <si>
    <t xml:space="preserve">Grundschule Ruhmannsfelden  </t>
  </si>
  <si>
    <t xml:space="preserve">Bischof-Riccabona-Grundschule Wallersdorf  </t>
  </si>
  <si>
    <t xml:space="preserve">Grundschule Zwiesel  </t>
  </si>
  <si>
    <t xml:space="preserve">Grundschule Viechtach  </t>
  </si>
  <si>
    <t xml:space="preserve">Hans-Carossa-Grundschule Pilsting  </t>
  </si>
  <si>
    <t xml:space="preserve">Grundschule Arnstorf  </t>
  </si>
  <si>
    <t>Heimvolksschule St. Maria - Grundschule, Fürstenzell, Seraphischen Liebeswerks Altötting</t>
  </si>
  <si>
    <t xml:space="preserve">Grundschule Niederaichbach - Wörth a.d.Isar  </t>
  </si>
  <si>
    <t xml:space="preserve">Grundschule Dietersburg  </t>
  </si>
  <si>
    <t xml:space="preserve">Grundschule Eggenfelden  </t>
  </si>
  <si>
    <t xml:space="preserve">Grundschule Ering  </t>
  </si>
  <si>
    <t xml:space="preserve">Grundschule Johanniskirchen  </t>
  </si>
  <si>
    <t xml:space="preserve">Grundschule Julbach, Grafen von Schaunberg Schule  </t>
  </si>
  <si>
    <t xml:space="preserve">Grundschule Malgersdorf  </t>
  </si>
  <si>
    <t xml:space="preserve">Grundschule Mitterskirchen  </t>
  </si>
  <si>
    <t xml:space="preserve">Grundschule Pfarrkirchen  </t>
  </si>
  <si>
    <t xml:space="preserve">Grundschule Postmünster  </t>
  </si>
  <si>
    <t xml:space="preserve">Grundschule Reut  </t>
  </si>
  <si>
    <t xml:space="preserve">Grundschule Roßbach  </t>
  </si>
  <si>
    <t xml:space="preserve">Grundschule Schönau  </t>
  </si>
  <si>
    <t xml:space="preserve">Josef-Karl-Nerud-Grundschule  Simbach a.Inn  </t>
  </si>
  <si>
    <t xml:space="preserve">Grundschule Prienbach  </t>
  </si>
  <si>
    <t xml:space="preserve">Grundschule Walburgskirchen  </t>
  </si>
  <si>
    <t xml:space="preserve">Pfarrer-Reindl-Grundschule Unterdietfurt  </t>
  </si>
  <si>
    <t xml:space="preserve">Grundschule Wittibreut  </t>
  </si>
  <si>
    <t xml:space="preserve">Grundschule Zeilarn  </t>
  </si>
  <si>
    <t xml:space="preserve">Grundschule Essenbach  </t>
  </si>
  <si>
    <t xml:space="preserve">Grundschule Ergolding  </t>
  </si>
  <si>
    <t xml:space="preserve">Herzog-Tassilo-Grundschule  Aiterhofen  </t>
  </si>
  <si>
    <t xml:space="preserve">Freiherr-von-Weichs-Grundschule Ascha  </t>
  </si>
  <si>
    <t xml:space="preserve">Grundschule Bogen  </t>
  </si>
  <si>
    <t xml:space="preserve">Dietrich-von-Haibeck-Grundschule Haibach  </t>
  </si>
  <si>
    <t xml:space="preserve">Grundschule Konzell  </t>
  </si>
  <si>
    <t xml:space="preserve">Grundschule Laberweinting  </t>
  </si>
  <si>
    <t xml:space="preserve">St.Martin-Grundschule Mallersdorf-Pfaffenberg  </t>
  </si>
  <si>
    <t xml:space="preserve">Grundschule Neukirchen  </t>
  </si>
  <si>
    <t xml:space="preserve">Grundschule Niederwinkling-Mariaposching  </t>
  </si>
  <si>
    <t xml:space="preserve">Josef-Landstorfer-Grundschule Oberalteich  </t>
  </si>
  <si>
    <t xml:space="preserve">Grundschule Oberschneiding  </t>
  </si>
  <si>
    <t xml:space="preserve">Grundschule Perkam  </t>
  </si>
  <si>
    <t xml:space="preserve">Grundschule Rattiszell  </t>
  </si>
  <si>
    <t xml:space="preserve">Grundschule Salching  </t>
  </si>
  <si>
    <t xml:space="preserve">Josef-Schlicht-Grundschule Steinach  </t>
  </si>
  <si>
    <t xml:space="preserve">Grundschule Dingolfing-Altstadt  </t>
  </si>
  <si>
    <t xml:space="preserve">Grundschule Dingolfing St. Josef  </t>
  </si>
  <si>
    <t xml:space="preserve">Grundschule Teisbach  </t>
  </si>
  <si>
    <t xml:space="preserve">Grundschule Landau a.d.Isar  </t>
  </si>
  <si>
    <t xml:space="preserve">Grundschule Reisbach  </t>
  </si>
  <si>
    <t xml:space="preserve">Grundschule Simbach  </t>
  </si>
  <si>
    <t xml:space="preserve">Grundschule Loiching  </t>
  </si>
  <si>
    <t xml:space="preserve">Albert-Schweitzer-Grundschule Amberg  </t>
  </si>
  <si>
    <t xml:space="preserve">Barbara-Grundschule Amberg  </t>
  </si>
  <si>
    <t xml:space="preserve">Dreifaltigkeits-Grundschule Amberg  </t>
  </si>
  <si>
    <t xml:space="preserve">Max-Josef-Grundschule Amberg  </t>
  </si>
  <si>
    <t xml:space="preserve">Erich Kästner Grundschule Postbauer-Heng  </t>
  </si>
  <si>
    <t xml:space="preserve">Grundschule Ammersricht  </t>
  </si>
  <si>
    <t xml:space="preserve">Grundschule Hohes Kreuz Regensburg  </t>
  </si>
  <si>
    <t xml:space="preserve">Grundschule Ursensollen  </t>
  </si>
  <si>
    <t xml:space="preserve">Grundschule Illschwang  </t>
  </si>
  <si>
    <t>Private Grundschule der Döpfer Schulen Schwandorf GmbH</t>
  </si>
  <si>
    <t xml:space="preserve">Grundschule am Sallerner Berg Regensburg  </t>
  </si>
  <si>
    <t xml:space="preserve">Grundschule Hahnbach  </t>
  </si>
  <si>
    <t xml:space="preserve">Grundschule der Vielfalt und Toleranz Regensburg  </t>
  </si>
  <si>
    <t xml:space="preserve">Grundschule Keilberg in Regensburg  </t>
  </si>
  <si>
    <t xml:space="preserve">Konrad-Grundschule Regensburg  </t>
  </si>
  <si>
    <t xml:space="preserve">Grundschule am Napoleonstein Regensburg  </t>
  </si>
  <si>
    <t xml:space="preserve">Pestalozzi-Grundschule Regensburg  </t>
  </si>
  <si>
    <t xml:space="preserve">Grundschule Prüfening Regensburg  </t>
  </si>
  <si>
    <t xml:space="preserve">St.-Nikola-Grundschule Regensburg  </t>
  </si>
  <si>
    <t xml:space="preserve">Grundschule Schwabelweis Regensburg  </t>
  </si>
  <si>
    <t xml:space="preserve">Von-der-Tann-Grundschule Regensburg  </t>
  </si>
  <si>
    <t xml:space="preserve">St.-Wolfgang-Grundschule Regensburg  </t>
  </si>
  <si>
    <t xml:space="preserve">Grundschule Königswiesen in Regensburg  </t>
  </si>
  <si>
    <t xml:space="preserve">Grundschule Hirschau  </t>
  </si>
  <si>
    <t xml:space="preserve">Grundschule Schnaittenbach  </t>
  </si>
  <si>
    <t xml:space="preserve">Grundschule Vilseck  </t>
  </si>
  <si>
    <t xml:space="preserve">Grundschule Freudenberg  </t>
  </si>
  <si>
    <t xml:space="preserve">Grundschule Michelsneukirchen  </t>
  </si>
  <si>
    <t xml:space="preserve">Grundschule Roding  </t>
  </si>
  <si>
    <t xml:space="preserve">Wolfgang-Spießl-Grundschule Stamsried-Pösing  </t>
  </si>
  <si>
    <t xml:space="preserve">Grundschule Wald  </t>
  </si>
  <si>
    <t xml:space="preserve">Franz-Xaver-Witt-Grundschule Walderbach  </t>
  </si>
  <si>
    <t xml:space="preserve">Grundschule Rötz  </t>
  </si>
  <si>
    <t xml:space="preserve">Grundschule Tiefenbach  </t>
  </si>
  <si>
    <t xml:space="preserve">Grundschule Neukirchen b. Hl. Blut  </t>
  </si>
  <si>
    <t xml:space="preserve">Grundschule Hohenwarth-Grafenwiesen  </t>
  </si>
  <si>
    <t xml:space="preserve">Grundschule Lam  </t>
  </si>
  <si>
    <t xml:space="preserve">Trautwein-Grundschule Moosbach  </t>
  </si>
  <si>
    <t xml:space="preserve">Zottbachtal-Grundschule Pleystein  </t>
  </si>
  <si>
    <t xml:space="preserve">Markus-Gottwalt-Grundschule Eschenbach i.d.OPf.  </t>
  </si>
  <si>
    <t xml:space="preserve">Grundschule Grafenwöhr  </t>
  </si>
  <si>
    <t xml:space="preserve">Grundschule Kirchenthumbach  </t>
  </si>
  <si>
    <t xml:space="preserve">Albert-Schweitzer-Grundschule Weiden i.d.OPf.  </t>
  </si>
  <si>
    <t xml:space="preserve">Clausnitzer-Grundschule Weiden i.d.OPf.  </t>
  </si>
  <si>
    <t xml:space="preserve">Gerhardinger-Grundschule Weiden i.d.OPf.  </t>
  </si>
  <si>
    <t xml:space="preserve">Hammerweg-Grundschule Weiden i.d.OPf.  </t>
  </si>
  <si>
    <t xml:space="preserve">Rehbühl-Grundschule Weiden i.d.OPf.  </t>
  </si>
  <si>
    <t xml:space="preserve">Hans-Schelter-Grundschule Weiden i.d.OPf.  </t>
  </si>
  <si>
    <t xml:space="preserve">Grundschule Am Rauhen Kulm Speinshart  </t>
  </si>
  <si>
    <t xml:space="preserve">Grundschule Pressath  </t>
  </si>
  <si>
    <t xml:space="preserve">Grundschule Floß  </t>
  </si>
  <si>
    <t xml:space="preserve">Grundschule Windischeschenbach  </t>
  </si>
  <si>
    <t xml:space="preserve">Grundschule Erbendorf  </t>
  </si>
  <si>
    <t xml:space="preserve">Schwarzachtal-Grundschule Berg b.Neumarkt i.d.OPf  </t>
  </si>
  <si>
    <t xml:space="preserve">Grundschule Lauterhofen  </t>
  </si>
  <si>
    <t xml:space="preserve">Grundschule Pilsach  </t>
  </si>
  <si>
    <t xml:space="preserve">Grundschule Deining  </t>
  </si>
  <si>
    <t xml:space="preserve">Grundschule Ammerthal  </t>
  </si>
  <si>
    <t xml:space="preserve">Dr.-Heinrich-Stromer-Grundschule Auerbach i.d.OPf.  </t>
  </si>
  <si>
    <t xml:space="preserve">Grundschule Berching  </t>
  </si>
  <si>
    <t xml:space="preserve">Grundschule Ebermannsdorf  </t>
  </si>
  <si>
    <t xml:space="preserve">Sebastian-Kneipp-Grundschule Edelsfeld  </t>
  </si>
  <si>
    <t xml:space="preserve">Josef-Voit-Grundschule Freihung  </t>
  </si>
  <si>
    <t xml:space="preserve">Grundschule Seubersdorf i.d.OPf.  </t>
  </si>
  <si>
    <t xml:space="preserve">Grundschule Velburg  </t>
  </si>
  <si>
    <t xml:space="preserve">Grundschule Ehenfeld in Hirschau  </t>
  </si>
  <si>
    <t xml:space="preserve">Grundschule Breitenbrunn  </t>
  </si>
  <si>
    <t xml:space="preserve">Lauterachtal-Grundschule Hohenburg  </t>
  </si>
  <si>
    <t xml:space="preserve">Seyfried-Schweppermann-Grundschule Kastl  </t>
  </si>
  <si>
    <t xml:space="preserve">Gottfried-Kölwel-Grundschule Beratzhausen  </t>
  </si>
  <si>
    <t xml:space="preserve">Grundschule Königstein  </t>
  </si>
  <si>
    <t xml:space="preserve">Grundschule Kümmersbruck  </t>
  </si>
  <si>
    <t xml:space="preserve">Grundschule Neukirchen-Etzelwang  </t>
  </si>
  <si>
    <t xml:space="preserve">Grundschule Poppenricht  </t>
  </si>
  <si>
    <t xml:space="preserve">Grundschule Rieden  </t>
  </si>
  <si>
    <t xml:space="preserve">Erasmus-Grasser-Grundschule Schmidmühlen  </t>
  </si>
  <si>
    <t xml:space="preserve">Grundschule Dietfurt a.d.Altmühl  </t>
  </si>
  <si>
    <t xml:space="preserve">Pestalozzi-Grundschule Sulzbach-Rosenberg  </t>
  </si>
  <si>
    <t xml:space="preserve">Grundschule Berngau  </t>
  </si>
  <si>
    <t xml:space="preserve">Martini-Grundschule Freystadt  </t>
  </si>
  <si>
    <t xml:space="preserve">Jahn-Grundschule Sulzbach-Rosenberg  </t>
  </si>
  <si>
    <t xml:space="preserve">Grundschule Mühlhausen  </t>
  </si>
  <si>
    <t xml:space="preserve">Grundschule Alteglofsheim-Köfering  </t>
  </si>
  <si>
    <t xml:space="preserve">Placidus-Heinrich-Grundschule Schierling  </t>
  </si>
  <si>
    <t xml:space="preserve">Grundschule am Mönchsberg Hemau  </t>
  </si>
  <si>
    <t xml:space="preserve">Grundschule Laaber  </t>
  </si>
  <si>
    <t xml:space="preserve">Grundschule Wörth - Wiesent  </t>
  </si>
  <si>
    <t xml:space="preserve">Grundschule Arnschwang  </t>
  </si>
  <si>
    <t xml:space="preserve">Grundschule Falkenstein  </t>
  </si>
  <si>
    <t xml:space="preserve">Grundschule Cham  </t>
  </si>
  <si>
    <t xml:space="preserve">Lorenz-Gradl-Grundschule Untertraubenbach  </t>
  </si>
  <si>
    <t xml:space="preserve">Grundschule Chamerau  </t>
  </si>
  <si>
    <t xml:space="preserve">Grundschule Chammünster  </t>
  </si>
  <si>
    <t xml:space="preserve">Chambtal-Grundschule Weiding  </t>
  </si>
  <si>
    <t xml:space="preserve">Waldschmidt-Grundschule Eschlkam  </t>
  </si>
  <si>
    <t xml:space="preserve">Grundschule Furth i.Wald  </t>
  </si>
  <si>
    <t xml:space="preserve">Grundschule Geigant  </t>
  </si>
  <si>
    <t xml:space="preserve">Johann-Baptist-Laßleben-Grundschule Kallmünz  </t>
  </si>
  <si>
    <t xml:space="preserve">Grundschule Lappersdorf  </t>
  </si>
  <si>
    <t xml:space="preserve">Grundschule Arrach  </t>
  </si>
  <si>
    <t xml:space="preserve">Grundschule Bad Kötzting  </t>
  </si>
  <si>
    <t xml:space="preserve">Telemann-Grundschule Teublitz  </t>
  </si>
  <si>
    <t xml:space="preserve">Grundschule Miltach  </t>
  </si>
  <si>
    <t xml:space="preserve">Grundschule Pemfling  </t>
  </si>
  <si>
    <t xml:space="preserve">Hohenbogen-Grundschule Rimbach  </t>
  </si>
  <si>
    <t xml:space="preserve">Doktor-Eisenbarth-Grundschule Oberviechtach  </t>
  </si>
  <si>
    <t xml:space="preserve">Grundschule Mitterdorf  </t>
  </si>
  <si>
    <t xml:space="preserve">Grundschule am Schlossberg Regenstauf  </t>
  </si>
  <si>
    <t xml:space="preserve">Grundschule Zeitlarn  </t>
  </si>
  <si>
    <t xml:space="preserve">Wolfram-von-Eschenbach-Grundschule Runding  </t>
  </si>
  <si>
    <t xml:space="preserve">Grundschule Schönthal  </t>
  </si>
  <si>
    <t xml:space="preserve">Grundschule Schorndorf  </t>
  </si>
  <si>
    <t xml:space="preserve">Leonhard-Stettner-Grundschule Wilting  </t>
  </si>
  <si>
    <t xml:space="preserve">Grundschule Zell  </t>
  </si>
  <si>
    <t xml:space="preserve">Grundschule Waffenbrunn-Willmering  </t>
  </si>
  <si>
    <t xml:space="preserve">Grundschule Waldmünchen  </t>
  </si>
  <si>
    <t xml:space="preserve">Grundschule Windischbergerdorf  </t>
  </si>
  <si>
    <t xml:space="preserve">Grundschule Lohberg  </t>
  </si>
  <si>
    <t xml:space="preserve">Fichtelnaabtal-Grundschule Ebnath-Neusorg  </t>
  </si>
  <si>
    <t xml:space="preserve">Grundschule Kemnath  </t>
  </si>
  <si>
    <t xml:space="preserve">Jobst-vom-Brandt-Grundschule Waldershof  </t>
  </si>
  <si>
    <t xml:space="preserve">Grundschule Burggriesbach  </t>
  </si>
  <si>
    <t xml:space="preserve">Grundschule Hohenfels  </t>
  </si>
  <si>
    <t xml:space="preserve">Grundschule Holnstein  </t>
  </si>
  <si>
    <t xml:space="preserve">Josef-Faltenbacher-Grundschule Pirk  </t>
  </si>
  <si>
    <t xml:space="preserve">Grundschule Lupburg  </t>
  </si>
  <si>
    <t xml:space="preserve">Grundschule an der Bräugasse Neumarkt i.d.OPf  </t>
  </si>
  <si>
    <t xml:space="preserve">Grundschule in der Hasenheide Neumarkt i.d.OPf  </t>
  </si>
  <si>
    <t xml:space="preserve">Theo-Betz-Grundschule Neumarkt i.d.OPf  </t>
  </si>
  <si>
    <t xml:space="preserve">Grundschule Holzheim  </t>
  </si>
  <si>
    <t xml:space="preserve">Grundschule Neumarkt i.d.OPf - Wolfstein  </t>
  </si>
  <si>
    <t xml:space="preserve">Grundschule Pölling  </t>
  </si>
  <si>
    <t xml:space="preserve">Grundschule Woffenbach  </t>
  </si>
  <si>
    <t xml:space="preserve">Grundschule Parsberg  </t>
  </si>
  <si>
    <t xml:space="preserve">Grundschule Pyrbaum  </t>
  </si>
  <si>
    <t xml:space="preserve">Grundschule Sengenthal  </t>
  </si>
  <si>
    <t xml:space="preserve">Chunradus-Grundschule Sindlbach  </t>
  </si>
  <si>
    <t>Freie Katholische Grundschule der Haus St. Marien gGmbH Neumarkt</t>
  </si>
  <si>
    <t xml:space="preserve">Grundschule Weiherhammer  </t>
  </si>
  <si>
    <t xml:space="preserve">Grundschule Nabburg  </t>
  </si>
  <si>
    <t xml:space="preserve">Grundschule Wernberg-Köblitz  </t>
  </si>
  <si>
    <t xml:space="preserve">Grundschule Altenstadt a.d.Waldnaab  </t>
  </si>
  <si>
    <t xml:space="preserve">Grundschule Bechtsrieth  </t>
  </si>
  <si>
    <t xml:space="preserve">Grundschule Eslarn  </t>
  </si>
  <si>
    <t xml:space="preserve">Ludwig-Meier-Grundschule Etzenricht  </t>
  </si>
  <si>
    <t xml:space="preserve">Grundschule Flossenbürg  </t>
  </si>
  <si>
    <t xml:space="preserve">Grundschule Schwarzenfeld  </t>
  </si>
  <si>
    <t xml:space="preserve">Grundschule Leuchtenberg  </t>
  </si>
  <si>
    <t xml:space="preserve">Grundschule Luhe-Wildenau  </t>
  </si>
  <si>
    <t xml:space="preserve">Grundschule Mantel  </t>
  </si>
  <si>
    <t xml:space="preserve">Grundschule Neustadt a.d.Waldnaab  </t>
  </si>
  <si>
    <t xml:space="preserve">Grundschule Parkstein  </t>
  </si>
  <si>
    <t xml:space="preserve">Grundschule Püchersreuth  </t>
  </si>
  <si>
    <t xml:space="preserve">Hans-Sauer-Grundschule Weiden i.d.OPf.  </t>
  </si>
  <si>
    <t xml:space="preserve">Grundschule Schirmitz  </t>
  </si>
  <si>
    <t xml:space="preserve">Grundschule Oberbibrach  </t>
  </si>
  <si>
    <t xml:space="preserve">Grundschule Tännesberg  </t>
  </si>
  <si>
    <t xml:space="preserve">Grundschule Vohenstrauß  </t>
  </si>
  <si>
    <t xml:space="preserve">Grundschule Waidhaus  </t>
  </si>
  <si>
    <t xml:space="preserve">Wolfgang-Caspar-Printz-Grundschule Waldthurn  </t>
  </si>
  <si>
    <t xml:space="preserve">Landgraf-Ulrich-Grundschule Pfreimd  </t>
  </si>
  <si>
    <t xml:space="preserve">Grundschule Bruck i.d.OPf.  </t>
  </si>
  <si>
    <t xml:space="preserve">Grundschule Nittenau  </t>
  </si>
  <si>
    <t xml:space="preserve">Grundschule Wackersdorf  </t>
  </si>
  <si>
    <t xml:space="preserve">Grundschule Altenthann  </t>
  </si>
  <si>
    <t xml:space="preserve">Josef-Hofmann-Grundschule Neutraubling  </t>
  </si>
  <si>
    <t xml:space="preserve">Grundschule Aufhausen-Pfakofen  </t>
  </si>
  <si>
    <t xml:space="preserve">Grundschule Bach a.d.Donau  </t>
  </si>
  <si>
    <t xml:space="preserve">Johann-Michael-Sailer-Grundschule Barbing  </t>
  </si>
  <si>
    <t xml:space="preserve">Grundschule Bernhardswald  </t>
  </si>
  <si>
    <t xml:space="preserve">Kreuzberg-Grundschule Schwandorf  </t>
  </si>
  <si>
    <t xml:space="preserve">Grundschule Brennberg  </t>
  </si>
  <si>
    <t xml:space="preserve">Grundschule Burgweinting Regensburg  </t>
  </si>
  <si>
    <t xml:space="preserve">Grundschule Deuerling  </t>
  </si>
  <si>
    <t xml:space="preserve">Grundschule Diesenbach  </t>
  </si>
  <si>
    <t xml:space="preserve">Grundschule Großberg  </t>
  </si>
  <si>
    <t xml:space="preserve">Grundschule Irlbach  </t>
  </si>
  <si>
    <t xml:space="preserve">Grundschule Hagelstadt  </t>
  </si>
  <si>
    <t xml:space="preserve">Grundschule Hainsacker  </t>
  </si>
  <si>
    <t>SIS Swiss International School  Regensburg - Priv. Grundschule der SIS International School gGmbH</t>
  </si>
  <si>
    <t xml:space="preserve">Grundschule Mintraching  </t>
  </si>
  <si>
    <t xml:space="preserve">Grundschule Nittendorf  </t>
  </si>
  <si>
    <t xml:space="preserve">Grundschule Donaustauf  </t>
  </si>
  <si>
    <t xml:space="preserve">Hermann-Zierer-Grundschule Obertraubling  </t>
  </si>
  <si>
    <t xml:space="preserve">Grundschule Pettendorf-Pielenhofen  </t>
  </si>
  <si>
    <t xml:space="preserve">Grundschule Pfatter  </t>
  </si>
  <si>
    <t xml:space="preserve">Grundschule Ramspau Die Schule im Grünen  </t>
  </si>
  <si>
    <t xml:space="preserve">Grundschule Wenzenbach  </t>
  </si>
  <si>
    <t xml:space="preserve">Grundschule Sinzing  </t>
  </si>
  <si>
    <t xml:space="preserve">Grundschule Steinsberg-Eitlbrunn  </t>
  </si>
  <si>
    <t xml:space="preserve">Grundschule Sünching  </t>
  </si>
  <si>
    <t xml:space="preserve">Grundschule Tegernheim  </t>
  </si>
  <si>
    <t xml:space="preserve">Grundschule Thalmassing  </t>
  </si>
  <si>
    <t xml:space="preserve">Grundschule Wolfsegg  </t>
  </si>
  <si>
    <t xml:space="preserve">Montessori-Grundschule Bayerwald in Grafenwiesen  </t>
  </si>
  <si>
    <t xml:space="preserve">Grundschule Altendorf  </t>
  </si>
  <si>
    <t xml:space="preserve">Grundschule Bodenwöhr  </t>
  </si>
  <si>
    <t xml:space="preserve">Hans-Scholl-Grundschule Burglengenfeld  </t>
  </si>
  <si>
    <t xml:space="preserve">Grundschule Dieterskirchen  </t>
  </si>
  <si>
    <t xml:space="preserve">Grundschule Fensterbach  </t>
  </si>
  <si>
    <t xml:space="preserve">Grundschule Fischbach  </t>
  </si>
  <si>
    <t xml:space="preserve">Grundschule Guteneck  </t>
  </si>
  <si>
    <t xml:space="preserve">Grundschule Klardorf  </t>
  </si>
  <si>
    <t xml:space="preserve">Maximilian-Grundschule Maxhütte-Haidhof  </t>
  </si>
  <si>
    <t xml:space="preserve">Grundschule Neukirchen-Balbini  </t>
  </si>
  <si>
    <t xml:space="preserve">Grundschule Neunburg vorm Wald  </t>
  </si>
  <si>
    <t xml:space="preserve">Grundschule Niedermurach  </t>
  </si>
  <si>
    <t xml:space="preserve">Grundschule Rottendorf  </t>
  </si>
  <si>
    <t xml:space="preserve">Grundschule Schönsee  </t>
  </si>
  <si>
    <t xml:space="preserve">Gerhardinger-Grundschule Schwandorf  </t>
  </si>
  <si>
    <t xml:space="preserve">Linden-Grundschule Schwandorf  </t>
  </si>
  <si>
    <t xml:space="preserve">Grundschule Schwandorf-Ettmannsdorf  </t>
  </si>
  <si>
    <t xml:space="preserve">Grundschule Schwandorf-Fronberg  </t>
  </si>
  <si>
    <t xml:space="preserve">Dr.-von-Ringseis-Grundschule Schwarzhofen  </t>
  </si>
  <si>
    <t xml:space="preserve">Grundschule Steinberg am See  </t>
  </si>
  <si>
    <t xml:space="preserve">Grundschule Teunz  </t>
  </si>
  <si>
    <t xml:space="preserve">Grundschule Trausnitz  </t>
  </si>
  <si>
    <t xml:space="preserve">Grundschule Bärnau  </t>
  </si>
  <si>
    <t xml:space="preserve">Grundschule Falkenberg  </t>
  </si>
  <si>
    <t xml:space="preserve">Grundschule Friedenfels  </t>
  </si>
  <si>
    <t xml:space="preserve">Grundschule Mähring  </t>
  </si>
  <si>
    <t xml:space="preserve">Grundschule Immenreuth  </t>
  </si>
  <si>
    <t xml:space="preserve">Grundschule Konnersreuth  </t>
  </si>
  <si>
    <t xml:space="preserve">Grundschule Krummennaab  </t>
  </si>
  <si>
    <t xml:space="preserve">Grundschule Kulmain  </t>
  </si>
  <si>
    <t xml:space="preserve">Theobald-Schrems-Grundschule Mitterteich  </t>
  </si>
  <si>
    <t xml:space="preserve">Grundschule Bad Neualbenreuth  </t>
  </si>
  <si>
    <t xml:space="preserve">Grundschule Pechbrunn  </t>
  </si>
  <si>
    <t xml:space="preserve">Grundschule Plößberg  </t>
  </si>
  <si>
    <t xml:space="preserve">Marien-Grundschule Tirschenreuth  </t>
  </si>
  <si>
    <t xml:space="preserve">Markgraf-Diepold-Grundschule Waldsassen  </t>
  </si>
  <si>
    <t xml:space="preserve">Grundschule Wiesau  </t>
  </si>
  <si>
    <t xml:space="preserve">Domschule Bamberg (Grundschule)  </t>
  </si>
  <si>
    <t xml:space="preserve">Gangolf-Grundschule Bamberg  </t>
  </si>
  <si>
    <t xml:space="preserve">Grundschule Bamberg-Hain  </t>
  </si>
  <si>
    <t xml:space="preserve">Kunigunden-Grundschule Bamberg  </t>
  </si>
  <si>
    <t xml:space="preserve">Luitpold-Grundschule Bamberg  </t>
  </si>
  <si>
    <t xml:space="preserve">Martingrundschule Bamberg  </t>
  </si>
  <si>
    <t xml:space="preserve">Grundschule Bischberg  </t>
  </si>
  <si>
    <t xml:space="preserve">Rupprecht-Grundschule Bamberg  </t>
  </si>
  <si>
    <t xml:space="preserve">Wunderburgschule Bamberg (Grundschule)  </t>
  </si>
  <si>
    <t xml:space="preserve">Grundschule Oberhaid  </t>
  </si>
  <si>
    <t xml:space="preserve">Grundschule Hirschaid  </t>
  </si>
  <si>
    <t xml:space="preserve">Julius-von-Soden-Grundschule Sassanfahrt  </t>
  </si>
  <si>
    <t xml:space="preserve">Grundschule Hallerndorf  </t>
  </si>
  <si>
    <t xml:space="preserve">Grundschule Strullendorf  </t>
  </si>
  <si>
    <t xml:space="preserve">Graser-Grundschule Bayreuth  </t>
  </si>
  <si>
    <t xml:space="preserve">Grundschule Bayreuth-Herzoghöhe  </t>
  </si>
  <si>
    <t xml:space="preserve">Jean-Paul-Grundschule Bayreuth  </t>
  </si>
  <si>
    <t xml:space="preserve">Grundschule Bayreuth-Laineck  </t>
  </si>
  <si>
    <t xml:space="preserve">Grundschule Bayreuth-Lerchenbühl  </t>
  </si>
  <si>
    <t xml:space="preserve">Luitpold-Grundschule Bayreuth  </t>
  </si>
  <si>
    <t xml:space="preserve">Grundschule Bayreuth-St.-Georgen  </t>
  </si>
  <si>
    <t xml:space="preserve">Grundschule Bayreuth-St.-Johannis  </t>
  </si>
  <si>
    <t xml:space="preserve">Grundschule Bayreuth-Meyernberg  </t>
  </si>
  <si>
    <t xml:space="preserve">Grundschule Neuenmarkt-Wirsberg  </t>
  </si>
  <si>
    <t xml:space="preserve">Friedrich-von-Ellrodt-Grundschule Neudrossenfeld  </t>
  </si>
  <si>
    <t xml:space="preserve">Grundschule Eckersdorf  </t>
  </si>
  <si>
    <t xml:space="preserve">Grundschule Hummeltal  </t>
  </si>
  <si>
    <t xml:space="preserve">Robert-Kragler-Grundschule Creußen  </t>
  </si>
  <si>
    <t xml:space="preserve">Grundschule Ebermannstadt  </t>
  </si>
  <si>
    <t xml:space="preserve">Grundschule Küps  </t>
  </si>
  <si>
    <t xml:space="preserve">Grundschule Steinwiesen  </t>
  </si>
  <si>
    <t xml:space="preserve">Grundschule Marktleugast  </t>
  </si>
  <si>
    <t xml:space="preserve">Grundschule Coburg - Am Heimatring  </t>
  </si>
  <si>
    <t xml:space="preserve">Friedrich-Baur-Grundschule Stadtsteinach  </t>
  </si>
  <si>
    <t xml:space="preserve">Grundschule Coburg-Creidlitz  </t>
  </si>
  <si>
    <t xml:space="preserve">Jean-Paul-Grundschule Coburg  </t>
  </si>
  <si>
    <t xml:space="preserve">Grundschule Coburg-Ketschendorf  </t>
  </si>
  <si>
    <t xml:space="preserve">Grundschule Kirchenlamitz  </t>
  </si>
  <si>
    <t xml:space="preserve">Melchior-Franck-Grundschule Coburg  </t>
  </si>
  <si>
    <t xml:space="preserve">Grundschule Coburg-Neuses  </t>
  </si>
  <si>
    <t xml:space="preserve">Pestalozzi-Grundschule Coburg  </t>
  </si>
  <si>
    <t xml:space="preserve">Luther-Grundschule Coburg  </t>
  </si>
  <si>
    <t xml:space="preserve">Grundschule Hallstadt  </t>
  </si>
  <si>
    <t xml:space="preserve">Kösseine-Grundschule Tröstau-Nagel  </t>
  </si>
  <si>
    <t xml:space="preserve">Grundschule Litzendorf  </t>
  </si>
  <si>
    <t xml:space="preserve">Ferdinand-Dietz-Grundschule Memmelsdorf  </t>
  </si>
  <si>
    <t xml:space="preserve">Grundschule Baunach  </t>
  </si>
  <si>
    <t xml:space="preserve">Grundschule Breitengüßbach  </t>
  </si>
  <si>
    <t xml:space="preserve">Grundschule Rattelsdorf  </t>
  </si>
  <si>
    <t xml:space="preserve">Grundschule Zapfendorf  </t>
  </si>
  <si>
    <t xml:space="preserve">Grundschule Weidenberg  </t>
  </si>
  <si>
    <t xml:space="preserve">Grundschule Eggolsheim  </t>
  </si>
  <si>
    <t xml:space="preserve">Anger-Grundschule Hof  </t>
  </si>
  <si>
    <t xml:space="preserve">Christian-Wolfrum-Grundschule Hof  </t>
  </si>
  <si>
    <t xml:space="preserve">Eichendorff-Grundschule Hof  </t>
  </si>
  <si>
    <t xml:space="preserve">Hofecker-Grundschule Hof  </t>
  </si>
  <si>
    <t xml:space="preserve">Grundschule Hof-Moschendorf  </t>
  </si>
  <si>
    <t xml:space="preserve">Grundschule Hof-Krötenbruck  </t>
  </si>
  <si>
    <t xml:space="preserve">Neustädter Grundschule Hof  </t>
  </si>
  <si>
    <t xml:space="preserve">Sophien-Grundschule Hof  </t>
  </si>
  <si>
    <t xml:space="preserve">Grundschule Heroldsbach  </t>
  </si>
  <si>
    <t xml:space="preserve">Adalbert-Stifter-Grundschule Forchheim  </t>
  </si>
  <si>
    <t xml:space="preserve">Grundschule Bamberg-Gaustadt  </t>
  </si>
  <si>
    <t>Private Grundschule  Schloss Thiergarten in Bayreuth</t>
  </si>
  <si>
    <t xml:space="preserve">Werner-Porsch-Grundschule Speichersdorf  </t>
  </si>
  <si>
    <t xml:space="preserve">Grundschule Bamberg Am Heidelsteig  </t>
  </si>
  <si>
    <t xml:space="preserve">Grundschule Bamberg-Kaulberg  </t>
  </si>
  <si>
    <t xml:space="preserve">Hugo-von-Trimberg-Grundschule Bamberg  </t>
  </si>
  <si>
    <t xml:space="preserve">Grundschule Burgebrach  </t>
  </si>
  <si>
    <t xml:space="preserve">Grundschule Burgwindheim  </t>
  </si>
  <si>
    <t xml:space="preserve">Deichselbach-Schule Buttenheim (Grundschule)  </t>
  </si>
  <si>
    <t xml:space="preserve">Grundschule Ebrach  </t>
  </si>
  <si>
    <t xml:space="preserve">Grundschule Frensdorf-Pettstadt  </t>
  </si>
  <si>
    <t xml:space="preserve">Grundschule Priesendorf-Lisberg  </t>
  </si>
  <si>
    <t xml:space="preserve">Grundschule Gundelsheim  </t>
  </si>
  <si>
    <t xml:space="preserve">Grundschule Heiligenstadt i.OFr.  </t>
  </si>
  <si>
    <t xml:space="preserve">Grundschule Schlüsselfeld  </t>
  </si>
  <si>
    <t xml:space="preserve">Grundschule Kemmern  </t>
  </si>
  <si>
    <t xml:space="preserve">Grundschule Königsfeld  </t>
  </si>
  <si>
    <t xml:space="preserve">Sebastian-Kneipp-Grundschule Bad Berneck  </t>
  </si>
  <si>
    <t xml:space="preserve">Grundschule Pommersfelden  </t>
  </si>
  <si>
    <t xml:space="preserve">Grundschule Gefrees  </t>
  </si>
  <si>
    <t xml:space="preserve">Grundschule Bindlach  </t>
  </si>
  <si>
    <t xml:space="preserve">Kilian-Grundschule Scheßlitz  </t>
  </si>
  <si>
    <t xml:space="preserve">Grundschule Schönbrunn-Ampferbach  </t>
  </si>
  <si>
    <t xml:space="preserve">Graf-Botho-Grundschule Pottenstein  </t>
  </si>
  <si>
    <t xml:space="preserve">Paradiestal-Grundschule Stadelhofen  </t>
  </si>
  <si>
    <t xml:space="preserve">Grundschule Viereth-Trunstadt  </t>
  </si>
  <si>
    <t xml:space="preserve">Grundschule Walsdorf  </t>
  </si>
  <si>
    <t xml:space="preserve">Grundschule Gößweinstein  </t>
  </si>
  <si>
    <t xml:space="preserve">Grundschule Bad Rodach  </t>
  </si>
  <si>
    <t xml:space="preserve">Grundschule Seßlach  </t>
  </si>
  <si>
    <t xml:space="preserve">Grundschule Ahorntal  </t>
  </si>
  <si>
    <t xml:space="preserve">Grundschule Heinersreuth  </t>
  </si>
  <si>
    <t xml:space="preserve">Grundschule Betzenstein-Plech  </t>
  </si>
  <si>
    <t xml:space="preserve">Grundschule Bischofsgrün  </t>
  </si>
  <si>
    <t xml:space="preserve">Grundschule Fichtelberg-Mehlmeisel  </t>
  </si>
  <si>
    <t xml:space="preserve">Alexander-von-Humboldt-Grundschule Goldkronach  </t>
  </si>
  <si>
    <t xml:space="preserve">Grundschule Untersiemau  </t>
  </si>
  <si>
    <t xml:space="preserve">Grundschule Kirchenpingarten  </t>
  </si>
  <si>
    <t xml:space="preserve">Grundschule Mistelbach  </t>
  </si>
  <si>
    <t xml:space="preserve">Grundschule Mistelgau-Glashütten  </t>
  </si>
  <si>
    <t xml:space="preserve">Grundschule Pegnitz  </t>
  </si>
  <si>
    <t xml:space="preserve">Grundschule Ebersdorf b.Coburg  </t>
  </si>
  <si>
    <t xml:space="preserve">Grundschule Sonnefeld  </t>
  </si>
  <si>
    <t xml:space="preserve">Grundschule Kirchehrenbach  </t>
  </si>
  <si>
    <t xml:space="preserve">Grundschule Schnabelwaid  </t>
  </si>
  <si>
    <t xml:space="preserve">Grundschule Pressig  </t>
  </si>
  <si>
    <t xml:space="preserve">Grundschule Waischenfeld  </t>
  </si>
  <si>
    <t xml:space="preserve">Grundschule Warmensteinach  </t>
  </si>
  <si>
    <t xml:space="preserve">Grundschule Hollfeld-Wonsees-Plankenfels  </t>
  </si>
  <si>
    <t xml:space="preserve">Grundschule Schwarzenbach a.Wald  </t>
  </si>
  <si>
    <t xml:space="preserve">Grundschule Selbitz  </t>
  </si>
  <si>
    <t xml:space="preserve">Grundschule Oberkotzau  </t>
  </si>
  <si>
    <t xml:space="preserve">Gutenberg-Grundschule Rehau  </t>
  </si>
  <si>
    <t xml:space="preserve">Johann-Gemmer-Grundschule Ahorn  </t>
  </si>
  <si>
    <t xml:space="preserve">Emil-Fischer-Grundschule Dörfles-Esbach  </t>
  </si>
  <si>
    <t xml:space="preserve">Grundschule Windheim  </t>
  </si>
  <si>
    <t xml:space="preserve">Siegfried-Möslein-Grundschule Großheirath  </t>
  </si>
  <si>
    <t xml:space="preserve">Grundschule Grub a.Forst  </t>
  </si>
  <si>
    <t xml:space="preserve">Anna-B.-Eckstein-Schule Meeder (Grundschule)  </t>
  </si>
  <si>
    <t xml:space="preserve">Grundschule Rödental-Einberg  </t>
  </si>
  <si>
    <t xml:space="preserve">Grundschule Rödental-Mitte  </t>
  </si>
  <si>
    <t xml:space="preserve">Grundschule Rödental-Mönchröden  </t>
  </si>
  <si>
    <t xml:space="preserve">Oskar-Schramm-Grundschule Itzgrund  </t>
  </si>
  <si>
    <t xml:space="preserve">Max-Hundt-Grundschule Kulmbach  </t>
  </si>
  <si>
    <t xml:space="preserve">Grundschule Weidhausen b.Coburg  </t>
  </si>
  <si>
    <t xml:space="preserve">Grundschule Wildenheid-Haarbrücken  </t>
  </si>
  <si>
    <t xml:space="preserve">Pater-Lunkenbein-Grundschule Ebensfeld  </t>
  </si>
  <si>
    <t xml:space="preserve">Johann-Puppert-Grundschule Michelau i.OFr.  </t>
  </si>
  <si>
    <t xml:space="preserve">Adam-Riese-Grundschule Bad Staffelstein  </t>
  </si>
  <si>
    <t xml:space="preserve">Albert-Blankertz-Grundschule Redwitz a.d.Rodach  </t>
  </si>
  <si>
    <t xml:space="preserve">Grundschule Bayerisches Vogtland Feilitzsch  </t>
  </si>
  <si>
    <t xml:space="preserve">Grundschule Buckenhofen-Burk  </t>
  </si>
  <si>
    <t xml:space="preserve">Grundschule Dormitz-Hetzles- Kleinsendelbach  </t>
  </si>
  <si>
    <t xml:space="preserve">Grundschule Effeltrich  </t>
  </si>
  <si>
    <t xml:space="preserve">Grundschule Egloffstein  </t>
  </si>
  <si>
    <t xml:space="preserve">Anna-Grundschule Forchheim  </t>
  </si>
  <si>
    <t xml:space="preserve">Martin-Grundschule Forchheim  </t>
  </si>
  <si>
    <t xml:space="preserve">Grundschule Gräfenberg  </t>
  </si>
  <si>
    <t xml:space="preserve">Grundschule Hiltpoltstein  </t>
  </si>
  <si>
    <t xml:space="preserve">Grundschule Igensdorf  </t>
  </si>
  <si>
    <t xml:space="preserve">Grundschule Langensendelbach  </t>
  </si>
  <si>
    <t xml:space="preserve">Grundschule Ehrenbürg-Mittelehrenbach  </t>
  </si>
  <si>
    <t xml:space="preserve">Grundschule Neunkirchen a.Brand  </t>
  </si>
  <si>
    <t xml:space="preserve">Grundschule Obertrubach  </t>
  </si>
  <si>
    <t xml:space="preserve">Grundschule Pinzberg  </t>
  </si>
  <si>
    <t xml:space="preserve">Grundschule Poxdorf  </t>
  </si>
  <si>
    <t xml:space="preserve">Walter-Schottky-Grundschule Pretzfeld  </t>
  </si>
  <si>
    <t xml:space="preserve">Grundschule Forchheim-Reuth  </t>
  </si>
  <si>
    <t xml:space="preserve">Grundschule Unterleinleiter  </t>
  </si>
  <si>
    <t xml:space="preserve">Grundschule Weilersbach  </t>
  </si>
  <si>
    <t xml:space="preserve">Grundschule Wiesenthau  </t>
  </si>
  <si>
    <t xml:space="preserve">Grundschule Wiesenttal  </t>
  </si>
  <si>
    <t xml:space="preserve">Grundschule Kersbach  </t>
  </si>
  <si>
    <t xml:space="preserve">Alexander-von-Humboldt-Grundschule Bad Steben  </t>
  </si>
  <si>
    <t xml:space="preserve">Grundschule Berg  </t>
  </si>
  <si>
    <t xml:space="preserve">Lothar-von-Faber-Grundschule Geroldsgrün  </t>
  </si>
  <si>
    <t xml:space="preserve">Otto-Knopf-Grundschule Helmbrechts  </t>
  </si>
  <si>
    <t xml:space="preserve">Grundschule am Schlosspark Konradsreuth  </t>
  </si>
  <si>
    <t xml:space="preserve">Grundschule Münchberg  </t>
  </si>
  <si>
    <t xml:space="preserve">Grundschule Naila I  </t>
  </si>
  <si>
    <t xml:space="preserve">Grundschule Regnitzlosau  </t>
  </si>
  <si>
    <t xml:space="preserve">Pestalozzi-Grundschule Rehau II  </t>
  </si>
  <si>
    <t xml:space="preserve">Grundschule Schauenstein  </t>
  </si>
  <si>
    <t xml:space="preserve">Jean-Paul-Grundschule Schwarzenbach a.d.Saale  </t>
  </si>
  <si>
    <t xml:space="preserve">Elisabeth-Schlemmer-Grundschule Stammbach  </t>
  </si>
  <si>
    <t xml:space="preserve">Von-Pühel-Grundschule Tauperlitz  </t>
  </si>
  <si>
    <t xml:space="preserve">Grundschule Weißdorf-Sparneck  </t>
  </si>
  <si>
    <t xml:space="preserve">Lucas-Cranach-Grundschule Kronach  </t>
  </si>
  <si>
    <t xml:space="preserve">Grundschule Ludwigsstadt  </t>
  </si>
  <si>
    <t xml:space="preserve">Grundschule Mitwitz  </t>
  </si>
  <si>
    <t xml:space="preserve">Grundschule Nordhalben  </t>
  </si>
  <si>
    <t xml:space="preserve">Grundschule Johannisthal-Schmölz  </t>
  </si>
  <si>
    <t xml:space="preserve">Grundschule Stockheim  </t>
  </si>
  <si>
    <t xml:space="preserve">Grundschule Tettau  </t>
  </si>
  <si>
    <t xml:space="preserve">Grundschule Teuschnitz  </t>
  </si>
  <si>
    <t xml:space="preserve">Grundschule Rodachtal in Unterrodach  </t>
  </si>
  <si>
    <t xml:space="preserve">Grundschule Wallenfels  </t>
  </si>
  <si>
    <t xml:space="preserve">Grundschule Weißenbrunn  </t>
  </si>
  <si>
    <t xml:space="preserve">Grundschule Wilhelmsthal  </t>
  </si>
  <si>
    <t xml:space="preserve">Grundschule Himmelkron-Lanzendorf  </t>
  </si>
  <si>
    <t xml:space="preserve">Grundschule Kasendorf  </t>
  </si>
  <si>
    <t xml:space="preserve">Grundschule Kulmbach-Burghaig  </t>
  </si>
  <si>
    <t xml:space="preserve">Obere Schule Kulmbach (Grundschule)  </t>
  </si>
  <si>
    <t xml:space="preserve">Pestalozzi-Grundschule Kulmbach  </t>
  </si>
  <si>
    <t xml:space="preserve">Grundschule Kulmbach-Ziegelhütten  </t>
  </si>
  <si>
    <t xml:space="preserve">Grundschule Untersteinach-Ludwigschorgast  </t>
  </si>
  <si>
    <t xml:space="preserve">Grundschule Marktschorgast  </t>
  </si>
  <si>
    <t xml:space="preserve">Theodor-Heublein-Grundschule Kulmbach-Melkendorf  </t>
  </si>
  <si>
    <t xml:space="preserve">Grundschule Presseck  </t>
  </si>
  <si>
    <t xml:space="preserve">Grundschule Thurnau  </t>
  </si>
  <si>
    <t xml:space="preserve">Grundschule Trebgast  </t>
  </si>
  <si>
    <t xml:space="preserve">Grundschule Altenkunstadt  </t>
  </si>
  <si>
    <t xml:space="preserve">Ivo-Hennemann-Grundschule Bad Staffelstein  </t>
  </si>
  <si>
    <t xml:space="preserve">Friedrich-Baur-Grundschule Burgkunstadt  </t>
  </si>
  <si>
    <t xml:space="preserve">Grundschule Hochstadt am Main  </t>
  </si>
  <si>
    <t xml:space="preserve">Dr.-Roßbach-Grundschule Lichtenfels  </t>
  </si>
  <si>
    <t xml:space="preserve">Grundschule Lichtenfels am Markt  </t>
  </si>
  <si>
    <t xml:space="preserve">Grundschule Marktzeuln  </t>
  </si>
  <si>
    <t xml:space="preserve">Grundschule Lichtenfels im Leuchsental  </t>
  </si>
  <si>
    <t xml:space="preserve">Grundschule Lichtenfels in der Schney  </t>
  </si>
  <si>
    <t xml:space="preserve">Abt-Knauer-Grundschule  Weismain  </t>
  </si>
  <si>
    <t xml:space="preserve">Maximilian-von-Bauernfeind-Grundschule Arzberg  </t>
  </si>
  <si>
    <t xml:space="preserve">Grundschule Brand b. Marktredwitz  </t>
  </si>
  <si>
    <t xml:space="preserve">Grundschule Erkersreuth-Selb-Plößberg  </t>
  </si>
  <si>
    <t xml:space="preserve">Grundschule Marktleuthen  </t>
  </si>
  <si>
    <t xml:space="preserve">Grundschule Marktredwitz  </t>
  </si>
  <si>
    <t xml:space="preserve">Grundschule Röslau  </t>
  </si>
  <si>
    <t xml:space="preserve">Grundschule Schirnding-Hohenberg a.d.Eger  </t>
  </si>
  <si>
    <t xml:space="preserve">Grundschule Schönwald  </t>
  </si>
  <si>
    <t xml:space="preserve">Dr.-Franz-Bogner-Grundschule Selb  </t>
  </si>
  <si>
    <t xml:space="preserve">Luitpold-Grundschule Selb  </t>
  </si>
  <si>
    <t xml:space="preserve">Grundschule Thiersheim  </t>
  </si>
  <si>
    <t xml:space="preserve">Grundschule Thierstein-Höchstädt  </t>
  </si>
  <si>
    <t xml:space="preserve">Grundschule Weißenstadt  </t>
  </si>
  <si>
    <t xml:space="preserve">Jean-Paul-Grundschule  Wunsiedel  </t>
  </si>
  <si>
    <t xml:space="preserve">Grundschule Ansbach-Eyb  </t>
  </si>
  <si>
    <t xml:space="preserve">Grundschule Ansbach-Hennenbach  </t>
  </si>
  <si>
    <t xml:space="preserve">Weinbergschule Ansbach, Grundschule Nord  </t>
  </si>
  <si>
    <t xml:space="preserve">Grundschule Ansbach Meinhardswinden-Brodswinden  </t>
  </si>
  <si>
    <t xml:space="preserve">Friedrich-Güll-Schule Ansbach,  Grundschule Ost  </t>
  </si>
  <si>
    <t xml:space="preserve">Grundschule Ansbach-Schalkhausen  </t>
  </si>
  <si>
    <t xml:space="preserve">Karolinenschule Ansbach, Grundschule Süd  </t>
  </si>
  <si>
    <t xml:space="preserve">Luitpoldschule Ansbach,  Grundschule West  </t>
  </si>
  <si>
    <t xml:space="preserve">Grundschule Nürnberg Holzgartenschule  </t>
  </si>
  <si>
    <t xml:space="preserve">Grundschule Erlangen, Adalbert-Stifter-Schule  </t>
  </si>
  <si>
    <t xml:space="preserve">Grundschule Erlangen-Büchenbach  </t>
  </si>
  <si>
    <t xml:space="preserve">Grundschule Erlangen an der Brucker Lache  </t>
  </si>
  <si>
    <t xml:space="preserve">Grundschule Erlangen-Eltersdorf  </t>
  </si>
  <si>
    <t xml:space="preserve">Grundschule Erlangen-Frauenaurach  </t>
  </si>
  <si>
    <t xml:space="preserve">Grundschule Erlangen, Friedrich-Rückert-Schule  </t>
  </si>
  <si>
    <t xml:space="preserve">Grundschule Erlangen-Dechsendorf  </t>
  </si>
  <si>
    <t xml:space="preserve">Grundschule Erlangen, Hermann-Hedenus-Schule  </t>
  </si>
  <si>
    <t xml:space="preserve">Grundschule Erlangen, Loschgeschule  </t>
  </si>
  <si>
    <t xml:space="preserve">Michael-Poeschke-Grundschule Erlangen  </t>
  </si>
  <si>
    <t xml:space="preserve">Pestalozzi-Grundschule Erlangen  </t>
  </si>
  <si>
    <t xml:space="preserve">Grundschule Erlangen-Tennenlohe  </t>
  </si>
  <si>
    <t xml:space="preserve">Grundschule Erlangen, Mönauschule  </t>
  </si>
  <si>
    <t xml:space="preserve">Grundschule Eckental-Eschenau  </t>
  </si>
  <si>
    <t xml:space="preserve">Heinrich-Kirchner-Grundschule Erlangen  </t>
  </si>
  <si>
    <t xml:space="preserve">Grundschule Wilhermsdorf  </t>
  </si>
  <si>
    <t xml:space="preserve">Caspar-Löner-Grundschule Markt Erlbach  </t>
  </si>
  <si>
    <t xml:space="preserve">Grundschule Neuhof a.d.Zenn  </t>
  </si>
  <si>
    <t xml:space="preserve">Grundschule Fürth, Frauenstraße  </t>
  </si>
  <si>
    <t xml:space="preserve">Grundschule Heilsbronn  </t>
  </si>
  <si>
    <t xml:space="preserve">Grundschule Fürth, Friedrich-Ebert-Straße  </t>
  </si>
  <si>
    <t xml:space="preserve">Grundschule Großenseebach  </t>
  </si>
  <si>
    <t xml:space="preserve">Adalbert-Stifter-Grundschule Fürth  </t>
  </si>
  <si>
    <t xml:space="preserve">Grundschule Fürth, Kirchenplatz  </t>
  </si>
  <si>
    <t xml:space="preserve">Grundschule Fürth, Maistraße  </t>
  </si>
  <si>
    <t xml:space="preserve">Grundschule Fürth, Rosenstraße  </t>
  </si>
  <si>
    <t xml:space="preserve">Grundschule Fürth, Soldnerstraße  </t>
  </si>
  <si>
    <t xml:space="preserve">Farrnbach-Grundschule Fürth  </t>
  </si>
  <si>
    <t xml:space="preserve">Grundschule Diespeck  </t>
  </si>
  <si>
    <t xml:space="preserve">Grundschule Fürth, Hans-Sachs-Straße  </t>
  </si>
  <si>
    <t xml:space="preserve">Grundschule Fürth, Zedernstraße  </t>
  </si>
  <si>
    <t xml:space="preserve">Grundschule Burgbernheim-Marktbergel  </t>
  </si>
  <si>
    <t xml:space="preserve">Grundschule Heideck  </t>
  </si>
  <si>
    <t xml:space="preserve">Grundschule Thalmässing  </t>
  </si>
  <si>
    <t xml:space="preserve">Grundschule Büchenbach  </t>
  </si>
  <si>
    <t xml:space="preserve">Dr.-Mehler-Grundschule Georgensgmünd  </t>
  </si>
  <si>
    <t xml:space="preserve">Grundschule Spalt  </t>
  </si>
  <si>
    <t xml:space="preserve">Grundschule Nürnberg Georg-Paul-Amberger-Schule  </t>
  </si>
  <si>
    <t xml:space="preserve">Grundschule Nürnberg Bartholomäusschule  </t>
  </si>
  <si>
    <t xml:space="preserve">Grundschule Abenberg  </t>
  </si>
  <si>
    <t xml:space="preserve">Grundschule Nürnberg Bauernfeindschule  </t>
  </si>
  <si>
    <t xml:space="preserve">Grundschule Nürnberg St. Johannis  </t>
  </si>
  <si>
    <t xml:space="preserve">Grundschule Absberg-Haundorf  </t>
  </si>
  <si>
    <t xml:space="preserve">Grundschule Nürnberg Bismarckstraße  </t>
  </si>
  <si>
    <t xml:space="preserve">Grundschule Nürnberg Henry-Dunant-Schule  </t>
  </si>
  <si>
    <t xml:space="preserve">Grundschule Greding  </t>
  </si>
  <si>
    <t xml:space="preserve">Grundschule Nürnberg Eibach  </t>
  </si>
  <si>
    <t xml:space="preserve">Grundschule Nürnberg Erich-Kästner-Schule  </t>
  </si>
  <si>
    <t xml:space="preserve">Grundschule Nürnberg Kopernikusschule  </t>
  </si>
  <si>
    <t xml:space="preserve">Grundschule Nürnberg Gebrüder-Grimm-Schule  </t>
  </si>
  <si>
    <t xml:space="preserve">Grundschule Nürnberg Friedrich-Hegel-Schule  </t>
  </si>
  <si>
    <t xml:space="preserve">Grundschule Nürnberg Ziegelstein  </t>
  </si>
  <si>
    <t xml:space="preserve">Grundschule Nürnberg Birkenwald-Schule  </t>
  </si>
  <si>
    <t xml:space="preserve">Grundschule Schopfloch  </t>
  </si>
  <si>
    <t xml:space="preserve">Grundschule Adelsdorf  </t>
  </si>
  <si>
    <t xml:space="preserve">Grundschule Nürnberg Insel Schütt  </t>
  </si>
  <si>
    <t xml:space="preserve">Grundschule Nürnberg Knauerschule  </t>
  </si>
  <si>
    <t xml:space="preserve">Grundschule Nürnberg Ketteler-Schule  </t>
  </si>
  <si>
    <t xml:space="preserve">Grundschule Nürnberg Laufamholz  </t>
  </si>
  <si>
    <t xml:space="preserve">Grundschule Nürnberg Gebersdorf  </t>
  </si>
  <si>
    <t xml:space="preserve">Grundschule Nürnberg Carl-von-Ossietzky-Schule  </t>
  </si>
  <si>
    <t xml:space="preserve">Grundschule Nürnberg Paniersplatz  </t>
  </si>
  <si>
    <t xml:space="preserve">Grundschule Lonnerstadt-Weisachgrund  </t>
  </si>
  <si>
    <t xml:space="preserve">Grundschule Nürnberg Regenbogenschule  </t>
  </si>
  <si>
    <t xml:space="preserve">Grundschule Nürnberg Reutersbrunnenschule  </t>
  </si>
  <si>
    <t xml:space="preserve">Grundschule Nürnberg Astrid-Lindgren-Schule  </t>
  </si>
  <si>
    <t xml:space="preserve">Grundschule Röttenbach  </t>
  </si>
  <si>
    <t xml:space="preserve">Grundschule Nürnberg Scharrerschule  </t>
  </si>
  <si>
    <t xml:space="preserve">Grundschule Nürnberg Dr.-Theo-Schöller-Schule  </t>
  </si>
  <si>
    <t xml:space="preserve">Grundschule Nürnberg Michael-Ende-Schule  </t>
  </si>
  <si>
    <t xml:space="preserve">Veit-vom-Berg-Grundschule Uehlfeld  </t>
  </si>
  <si>
    <t xml:space="preserve">Grundschule Nürnberg Sperberschule  </t>
  </si>
  <si>
    <t xml:space="preserve">Grundschule Bechhofen  </t>
  </si>
  <si>
    <t xml:space="preserve">Grundschule Nürnberg Thoner Espan  </t>
  </si>
  <si>
    <t xml:space="preserve">Grundschule Nürnberg Ludwig-Uhland-Schule  </t>
  </si>
  <si>
    <t xml:space="preserve">Grundschule Nürnberg Zerzabelshof  </t>
  </si>
  <si>
    <t xml:space="preserve">Grundschule Nürnberg Wahlerschule  </t>
  </si>
  <si>
    <t xml:space="preserve">Grundschule Nürnberg Friedrich-Wanderer-Schule  </t>
  </si>
  <si>
    <t xml:space="preserve">Grundschule Herrieden  </t>
  </si>
  <si>
    <t xml:space="preserve">Grundschule Nürnberg Wiesenschule  </t>
  </si>
  <si>
    <t xml:space="preserve">Grundschule Nürnberg Gretel-Bergmann-Schule  </t>
  </si>
  <si>
    <t xml:space="preserve">Grundschule Nürnberg Altenfurt  </t>
  </si>
  <si>
    <t xml:space="preserve">Grundschule Nürnberg Fischbach  </t>
  </si>
  <si>
    <t xml:space="preserve">Grundschule Nürnberg Großgründlach  </t>
  </si>
  <si>
    <t xml:space="preserve">Grundschule Nürnberg Martin-Luther-King-Schule  </t>
  </si>
  <si>
    <t xml:space="preserve">Grundschule Nürnberg Max-Beckmann-Schule  </t>
  </si>
  <si>
    <t xml:space="preserve">Grundschule Nürnberg Theodor-Billroth-Schule  </t>
  </si>
  <si>
    <t xml:space="preserve">Grundschule Nürnberg Helene-von-Forster-Schule  </t>
  </si>
  <si>
    <t xml:space="preserve">Gustav-Weißkopf-Grundschule Leutershausen  </t>
  </si>
  <si>
    <t xml:space="preserve">Grundschule Wilburgstetten  </t>
  </si>
  <si>
    <t xml:space="preserve">Grundschule Hesselberg-Süd, Wittelshofen  </t>
  </si>
  <si>
    <t xml:space="preserve">Grundschule Fürth, Schwabacher Straße  </t>
  </si>
  <si>
    <t xml:space="preserve">Grundschule Fürth, Seeackerstraße  </t>
  </si>
  <si>
    <t xml:space="preserve">Grundschule Eckental-Eckenhaid  </t>
  </si>
  <si>
    <t xml:space="preserve">Grundschule Roth - Nordring  </t>
  </si>
  <si>
    <t xml:space="preserve">Rangauschule - Grundschule Cadolzburg-Egersdorf  </t>
  </si>
  <si>
    <t xml:space="preserve">Grundschule Fürth, Pestalozzistraße  </t>
  </si>
  <si>
    <t xml:space="preserve">Grundschule Weisendorf  </t>
  </si>
  <si>
    <t xml:space="preserve">Grundschule Lichtenau  </t>
  </si>
  <si>
    <t xml:space="preserve">Grundschule Neuendettelsau  </t>
  </si>
  <si>
    <t xml:space="preserve">Private Wilhelm-Löhe-Grundschule Nürnberg  </t>
  </si>
  <si>
    <t xml:space="preserve">Christian-Maar-Grundschule Schwabach  </t>
  </si>
  <si>
    <t xml:space="preserve">Johannes-Helm-Grundschule Schwabach  </t>
  </si>
  <si>
    <t xml:space="preserve">Luitpold-Grundschule Schwabach  </t>
  </si>
  <si>
    <t xml:space="preserve">Grundschule Petersaurach  </t>
  </si>
  <si>
    <t xml:space="preserve">Grundschule Schwabach, Zwieseltalschule  </t>
  </si>
  <si>
    <t xml:space="preserve">Grundschule Windsbach  </t>
  </si>
  <si>
    <t xml:space="preserve">Grundschule Wolframs-Eschenbach  </t>
  </si>
  <si>
    <t xml:space="preserve">Grundschule Fürth, John-F.-Kennedy-Straße  </t>
  </si>
  <si>
    <t xml:space="preserve">Grundschule Dentlein a.Forst  </t>
  </si>
  <si>
    <t xml:space="preserve">Eichelberg-Grundschule Arberg  </t>
  </si>
  <si>
    <t xml:space="preserve">Grundschule Feuchtwangen-Land  </t>
  </si>
  <si>
    <t xml:space="preserve">Grundschule Mitteleschenbach  </t>
  </si>
  <si>
    <t xml:space="preserve">Grundschule Feuchtwangen-Stadt  </t>
  </si>
  <si>
    <t xml:space="preserve">Albrecht-von-Eyb-Grundschule Burgoberbach  </t>
  </si>
  <si>
    <t xml:space="preserve">Grundschule Eckental-Brand  </t>
  </si>
  <si>
    <t xml:space="preserve">Grundschule Dietenhofen  </t>
  </si>
  <si>
    <t xml:space="preserve">Christoph-von-Schmid-Grundschule Dinkelsbühl  </t>
  </si>
  <si>
    <t xml:space="preserve">Grundschule Segringen  </t>
  </si>
  <si>
    <t xml:space="preserve">Grundschule Dombühl-Weißenkirchberg  </t>
  </si>
  <si>
    <t xml:space="preserve">Grundschule Dürrwangen  </t>
  </si>
  <si>
    <t xml:space="preserve">Grundschule Ehingen  </t>
  </si>
  <si>
    <t xml:space="preserve">Grundschule Flachslanden  </t>
  </si>
  <si>
    <t xml:space="preserve">Grundschule Colmberg  </t>
  </si>
  <si>
    <t xml:space="preserve">Grundschule Geslau-Windelsbach  </t>
  </si>
  <si>
    <t xml:space="preserve">Grundschule Gebsattel-Insingen-Neusitz  </t>
  </si>
  <si>
    <t xml:space="preserve">Grundschule Rednitzhembach  </t>
  </si>
  <si>
    <t xml:space="preserve">Comenius-Grundschule Bürglein  </t>
  </si>
  <si>
    <t xml:space="preserve">Grundschule Langfurth-Burk  </t>
  </si>
  <si>
    <t xml:space="preserve">Grundschule Emskirchen  </t>
  </si>
  <si>
    <t xml:space="preserve">Grundschule Merkendorf  </t>
  </si>
  <si>
    <t xml:space="preserve">Grundschule am Limes Mönchsroth  </t>
  </si>
  <si>
    <t xml:space="preserve">Grundschule Oberdachstetten  </t>
  </si>
  <si>
    <t xml:space="preserve">Grundschule Oberscheckenbach  </t>
  </si>
  <si>
    <t xml:space="preserve">Grundschule Ornbau  </t>
  </si>
  <si>
    <t xml:space="preserve">Toppler-Grundschule Rothenburg o.d.Tauber  </t>
  </si>
  <si>
    <t xml:space="preserve">Rusam-Grundschule Sachsen b.Ansbach  </t>
  </si>
  <si>
    <t xml:space="preserve">Grundschule Schnelldorf  </t>
  </si>
  <si>
    <t xml:space="preserve">Grundschule Schillingsfürst  </t>
  </si>
  <si>
    <t xml:space="preserve">Grundschule Wassertrüdingen  </t>
  </si>
  <si>
    <t xml:space="preserve">Markgrafen-Grundschule Weidenbach  </t>
  </si>
  <si>
    <t xml:space="preserve">Eichenberg-Grundschule Weihenzell  </t>
  </si>
  <si>
    <t xml:space="preserve">Grundschule Weiltingen  </t>
  </si>
  <si>
    <t xml:space="preserve">Johann-Anton-von-Zehmen-Grundschule Aurach  </t>
  </si>
  <si>
    <t xml:space="preserve">Grundschule Wieseth  </t>
  </si>
  <si>
    <t xml:space="preserve">Grundschule Nennslingen  </t>
  </si>
  <si>
    <t xml:space="preserve">Grundschule Hahnenkamm - Heidenheim  </t>
  </si>
  <si>
    <t xml:space="preserve">Grundschule Velden-Hartenstein-Vorra  </t>
  </si>
  <si>
    <t xml:space="preserve">Thusnelda-Grundschule Nürnberg  </t>
  </si>
  <si>
    <t xml:space="preserve">Grundschule Ellingen  </t>
  </si>
  <si>
    <t xml:space="preserve">Grundschule Lehrberg  </t>
  </si>
  <si>
    <t xml:space="preserve">Grundschule Nürnberg-Katzwang  </t>
  </si>
  <si>
    <t xml:space="preserve">Grundschule Aurachtal  </t>
  </si>
  <si>
    <t xml:space="preserve">Grundschule Baiersdorf  </t>
  </si>
  <si>
    <t xml:space="preserve">Grundschule Bubenreuth  </t>
  </si>
  <si>
    <t xml:space="preserve">Konrad-Groß-Grundschule Nürnberg  </t>
  </si>
  <si>
    <t xml:space="preserve">Adalbert-Stifter-Grundschule Nürnberg  </t>
  </si>
  <si>
    <t xml:space="preserve">Grundschule Hemhofen  </t>
  </si>
  <si>
    <t xml:space="preserve">Grundschule Herzogenaurach  </t>
  </si>
  <si>
    <t xml:space="preserve">Grundschule Happurg  </t>
  </si>
  <si>
    <t xml:space="preserve">Grundschule Höchstadt a.d.Aisch-Süd  </t>
  </si>
  <si>
    <t xml:space="preserve">Grundschule Hannberg in Heßdorf  </t>
  </si>
  <si>
    <t xml:space="preserve">Anton-Wölker-Grundschule Höchstadt a.d.Aisch  </t>
  </si>
  <si>
    <t xml:space="preserve">Grundschule Kalchreuth  </t>
  </si>
  <si>
    <t xml:space="preserve">Grundschule Möhrendorf  </t>
  </si>
  <si>
    <t xml:space="preserve">Grundschule Niederndorf  </t>
  </si>
  <si>
    <t xml:space="preserve">Buchenbühler-Grundschule Nürnberg  </t>
  </si>
  <si>
    <t xml:space="preserve">Grundschule Spardorf  </t>
  </si>
  <si>
    <t xml:space="preserve">Grundschule Uttenreuth  </t>
  </si>
  <si>
    <t xml:space="preserve">Grundschule Heroldsberg  </t>
  </si>
  <si>
    <t xml:space="preserve">Grundschule Eckental-Forth  </t>
  </si>
  <si>
    <t xml:space="preserve">Grundschule Nürnberg, Georg-Ledebour-Schule  </t>
  </si>
  <si>
    <t xml:space="preserve">Grundschule Hammerbachtal in Offenhausen  </t>
  </si>
  <si>
    <t xml:space="preserve">Friedrich-Staedtler-Grundschule Nürnberg  </t>
  </si>
  <si>
    <t xml:space="preserve">Grundschule Cadolzburg  </t>
  </si>
  <si>
    <t xml:space="preserve">Grundschule Großhabersdorf  </t>
  </si>
  <si>
    <t xml:space="preserve">Grundschule Langenzenn  </t>
  </si>
  <si>
    <t xml:space="preserve">Bibertgrundschule Zirndorf-Wintersdorf  </t>
  </si>
  <si>
    <t xml:space="preserve">Grundschule Oberasbach-Altenberg  </t>
  </si>
  <si>
    <t xml:space="preserve">Pestalozzi-Grundschule Oberasbach  </t>
  </si>
  <si>
    <t xml:space="preserve">Grundschule Roßtal  </t>
  </si>
  <si>
    <t xml:space="preserve">Grundschule Stein  </t>
  </si>
  <si>
    <t xml:space="preserve">Erich Kästner Grundschule Veitsbronn  </t>
  </si>
  <si>
    <t xml:space="preserve">Grundschule Zirndorf II  </t>
  </si>
  <si>
    <t xml:space="preserve">Grundschule Zirndorf I  </t>
  </si>
  <si>
    <t xml:space="preserve">Priv. Montessori-Grundschule Erlangen  </t>
  </si>
  <si>
    <t>Evangelische Grundschule  Ansbach der Evang.-Luth. Gesamtkirchengemeinde Ansbach</t>
  </si>
  <si>
    <t xml:space="preserve">Grundschule Alfeld  </t>
  </si>
  <si>
    <t xml:space="preserve">Grundschule Altdorf b. Nürnberg  </t>
  </si>
  <si>
    <t xml:space="preserve">Grundschule Behringersdorf  </t>
  </si>
  <si>
    <t xml:space="preserve">Grundschule Burgthann  </t>
  </si>
  <si>
    <t xml:space="preserve">Goldhut-Grundschule Ezelsdorf  </t>
  </si>
  <si>
    <t xml:space="preserve">Grundschule Diepersdorf-Leinburg  </t>
  </si>
  <si>
    <t xml:space="preserve">Grundschule Feucht  </t>
  </si>
  <si>
    <t xml:space="preserve">Mose-Schule Nürnberg, Adventistische Grundschule  </t>
  </si>
  <si>
    <t xml:space="preserve">Grundschule Heuchling  </t>
  </si>
  <si>
    <t xml:space="preserve">Grundschule Kirchensittenbach  </t>
  </si>
  <si>
    <t xml:space="preserve">Grundschule II Lauf a. d. Pegnitz  </t>
  </si>
  <si>
    <t xml:space="preserve">Grundschule I Lauf a. d. Pegnitz  </t>
  </si>
  <si>
    <t xml:space="preserve">Grundschule Neuhaus a. d. Pegnitz  </t>
  </si>
  <si>
    <t xml:space="preserve">Grundschule Neunkirchen a. Sand  </t>
  </si>
  <si>
    <t xml:space="preserve">Grundschule Ottensoos  </t>
  </si>
  <si>
    <t xml:space="preserve">Grundschule am Lichtenstein Pommelsbrunn  </t>
  </si>
  <si>
    <t xml:space="preserve">Grundschule Reichenschwand  </t>
  </si>
  <si>
    <t>Grundschule Röthenbach a. d. Pegnitz am Forstersberg</t>
  </si>
  <si>
    <t>Grundschule Röthenbach a. d. Pegnitz an der Seespitze</t>
  </si>
  <si>
    <t xml:space="preserve">Grundschule Rückersdorf  </t>
  </si>
  <si>
    <t xml:space="preserve">Grundschule Schnaittach  </t>
  </si>
  <si>
    <t xml:space="preserve">Grundschule Schwaig b. Nürnberg  </t>
  </si>
  <si>
    <t xml:space="preserve">Grundschule Schwarzenbruck  </t>
  </si>
  <si>
    <t xml:space="preserve">Grundschule Bühl  </t>
  </si>
  <si>
    <t xml:space="preserve">Astrid-Lindgren-Grundschule Gnotzheim  </t>
  </si>
  <si>
    <t xml:space="preserve">Grundschule Winkelhaid-Penzenhofen  </t>
  </si>
  <si>
    <t xml:space="preserve">Pastorius-Grundschule Bad Windsheim  </t>
  </si>
  <si>
    <t xml:space="preserve">Hermann-Delp-Grundschule Bad Windsheim  </t>
  </si>
  <si>
    <t xml:space="preserve">Grundschule Burghaslach  </t>
  </si>
  <si>
    <t xml:space="preserve">Grundschule Dachsbach-Gerhardshofen  </t>
  </si>
  <si>
    <t xml:space="preserve">Grundschule Dietersheim  </t>
  </si>
  <si>
    <t xml:space="preserve">Grundschule Lipprichhausen- Gollhofen  </t>
  </si>
  <si>
    <t xml:space="preserve">Comenius-Grundschule Neustadt a.d.Aisch  </t>
  </si>
  <si>
    <t xml:space="preserve">Grundschule Ipsheim  </t>
  </si>
  <si>
    <t xml:space="preserve">Grundschule Markt Bibart  </t>
  </si>
  <si>
    <t xml:space="preserve">Grundschule Obernzenn  </t>
  </si>
  <si>
    <t xml:space="preserve">Grundschule Scheinfeld  </t>
  </si>
  <si>
    <t xml:space="preserve">Grundschule Ehegrund-Sugenheim  </t>
  </si>
  <si>
    <t xml:space="preserve">Grundschule Muhr am See  </t>
  </si>
  <si>
    <t xml:space="preserve">Grundschule Uffenheim  </t>
  </si>
  <si>
    <t xml:space="preserve">Grundschule Hilpoltstein  </t>
  </si>
  <si>
    <t xml:space="preserve">Sybilla-Maurer-Grundschule  Allersberg  </t>
  </si>
  <si>
    <t xml:space="preserve">Grundschule Roth - Eckersmühlen  </t>
  </si>
  <si>
    <t xml:space="preserve">Grundschule Obermässing  </t>
  </si>
  <si>
    <t xml:space="preserve">Grundschule Kammerstein  </t>
  </si>
  <si>
    <t xml:space="preserve">Grundschule Schwarzenlohe  </t>
  </si>
  <si>
    <t xml:space="preserve">Grundschule Meckenhausen  </t>
  </si>
  <si>
    <t xml:space="preserve">Grundschule Röthenbach b.St.Wolfgang  </t>
  </si>
  <si>
    <t xml:space="preserve">Grundschule Röttenbach-Mühlstetten  </t>
  </si>
  <si>
    <t xml:space="preserve">Grundschule Rohr  </t>
  </si>
  <si>
    <t xml:space="preserve">Grundschule Roth - Gartenstraße  </t>
  </si>
  <si>
    <t xml:space="preserve">Grundschule Roth, Kupferplatte  </t>
  </si>
  <si>
    <t xml:space="preserve">Grundschule Schwanstetten  </t>
  </si>
  <si>
    <t xml:space="preserve">Grundschule Wendelstein  </t>
  </si>
  <si>
    <t xml:space="preserve">Grundschule Alesheim-Emetzheim  </t>
  </si>
  <si>
    <t xml:space="preserve">Grundschule Gunzenhausen-Südstadt  </t>
  </si>
  <si>
    <t xml:space="preserve">Stephani-Grundschule Gunzenhausen  </t>
  </si>
  <si>
    <t xml:space="preserve">Grundschule Langenaltheim  </t>
  </si>
  <si>
    <t xml:space="preserve">Grundschule Pappenheim-Solnhofen  </t>
  </si>
  <si>
    <t xml:space="preserve">Grundschule am Limes Pfofeld-Theilenhofen  </t>
  </si>
  <si>
    <t xml:space="preserve">Grundschule Pleinfeld  </t>
  </si>
  <si>
    <t xml:space="preserve">Grundschule Treuchtlingen  </t>
  </si>
  <si>
    <t xml:space="preserve">Grundschule Weißenburg i.Bay.  </t>
  </si>
  <si>
    <t xml:space="preserve">Brentano-Grundschule Aschaffenburg  </t>
  </si>
  <si>
    <t xml:space="preserve">Dalberg-Grundschule Aschaffenburg  </t>
  </si>
  <si>
    <t xml:space="preserve">Erthal-Grundschule Aschaffenburg  </t>
  </si>
  <si>
    <t xml:space="preserve">Grünewald-Grundschule Aschaffenburg  </t>
  </si>
  <si>
    <t xml:space="preserve">Kolping-Grundschule Aschaffenburg  </t>
  </si>
  <si>
    <t xml:space="preserve">Christian-Schad-Grundschule Aschaffenburg-Nilkheim  </t>
  </si>
  <si>
    <t xml:space="preserve">Pestalozzi-Grundschule Aschaffenburg  </t>
  </si>
  <si>
    <t xml:space="preserve">Schiller-Grundschule Aschaffenburg  </t>
  </si>
  <si>
    <t xml:space="preserve">Grundschule Aschaffenburg-Strietwald  </t>
  </si>
  <si>
    <t xml:space="preserve">Grundschule Retzstadt  </t>
  </si>
  <si>
    <t xml:space="preserve">Grundschule Himmelstadt  </t>
  </si>
  <si>
    <t xml:space="preserve">Hefner-Alteneck-Grundschule Aschaffenburg  </t>
  </si>
  <si>
    <t xml:space="preserve">Grundschule Elsavatal - Heimbuchenthal  </t>
  </si>
  <si>
    <t xml:space="preserve">Albert-Schweitzer-Grundschule Schweinfurt  </t>
  </si>
  <si>
    <t xml:space="preserve">Auen-Grundschule Schweinfurt  </t>
  </si>
  <si>
    <t xml:space="preserve">Dr.-Pfeiffer-Grundschule Schweinfurt  </t>
  </si>
  <si>
    <t xml:space="preserve">Friedrich-Rückert-Grundschule Schweinfurt  </t>
  </si>
  <si>
    <t xml:space="preserve">Gartenstadt-Grundschule Schweinfurt  </t>
  </si>
  <si>
    <t xml:space="preserve">Körner-Grundschule Schweinfurt  </t>
  </si>
  <si>
    <t xml:space="preserve">Kerschensteiner-Grundschule Schweinfurt  </t>
  </si>
  <si>
    <t xml:space="preserve">Grundschule Laufach  </t>
  </si>
  <si>
    <t xml:space="preserve">Schiller-Grundschule Schweinfurt  </t>
  </si>
  <si>
    <t xml:space="preserve">Grundschule Waldaschaff  </t>
  </si>
  <si>
    <t xml:space="preserve">Grundschule Bad Bocklet  </t>
  </si>
  <si>
    <t xml:space="preserve">Mozart-Grundschule Aschaffenburg-Obernau  </t>
  </si>
  <si>
    <t xml:space="preserve">Ascapha-Grundschule Mainaschaff  </t>
  </si>
  <si>
    <t xml:space="preserve">Pleichach-Grundschule Unterpleichfeld  </t>
  </si>
  <si>
    <t xml:space="preserve">Grundschule Glattbach  </t>
  </si>
  <si>
    <t xml:space="preserve">Grundschule Thulbatal Oberthulba  </t>
  </si>
  <si>
    <t xml:space="preserve">Grundschule Schondratal in Schondra  </t>
  </si>
  <si>
    <t xml:space="preserve">Fanny-Koenig-Grundschule Würzburg-Zellerau  </t>
  </si>
  <si>
    <t xml:space="preserve">Sinntalschule Wildflecken - Grundschule  </t>
  </si>
  <si>
    <t xml:space="preserve">Grundschule Würzburg-Stadtmitte  </t>
  </si>
  <si>
    <t xml:space="preserve">Einhard-Grundschule Euerdorf  </t>
  </si>
  <si>
    <t xml:space="preserve">Goethe/Kepler-Grundschule Würzburg  </t>
  </si>
  <si>
    <t xml:space="preserve">Johannes-Petri-Grundschule Elfershausen-Langendorf  </t>
  </si>
  <si>
    <t xml:space="preserve">Gustav-Walle-Grundschule Würzburg  </t>
  </si>
  <si>
    <t xml:space="preserve">Max-Dauthendey-Grundschule Würzburg  </t>
  </si>
  <si>
    <t xml:space="preserve">Josef-Grundschule Würzburg  </t>
  </si>
  <si>
    <t xml:space="preserve">Schlossberg-Grundschule Nüdlingen  </t>
  </si>
  <si>
    <t xml:space="preserve">Steinbachtal-Burkarder-Grundschule Würzburg  </t>
  </si>
  <si>
    <t xml:space="preserve">Walther-Grundschule Würzburg  </t>
  </si>
  <si>
    <t>Paul-Gerhardt-Grundschule Kahl a. M., Evang. Schule des Christlichen Schulvereins Hanau und Kah</t>
  </si>
  <si>
    <t xml:space="preserve">Grundschule Würzburg-Heuchelhof  </t>
  </si>
  <si>
    <t xml:space="preserve">Grundschule Wiesentheid  </t>
  </si>
  <si>
    <t xml:space="preserve">Grundschule Buchbrunn  </t>
  </si>
  <si>
    <t xml:space="preserve">Dr.-K.H.-Spielmann-Grundschule Iphofen  </t>
  </si>
  <si>
    <t xml:space="preserve">Dreiberg-Schule Knetzgau - Grundschule  </t>
  </si>
  <si>
    <t xml:space="preserve">Johann-Peter-Wagner-Grundschule Theres  </t>
  </si>
  <si>
    <t xml:space="preserve">Friedrich-Rückert-Grundschule Stadtlauringen  </t>
  </si>
  <si>
    <t xml:space="preserve">Grundschule Bürgstadt  </t>
  </si>
  <si>
    <t xml:space="preserve">Grundschule Faulbach  </t>
  </si>
  <si>
    <t xml:space="preserve">Josef-Anton-Rohe-Grundschule Kleinwallstadt  </t>
  </si>
  <si>
    <t xml:space="preserve">Grundschule Leidersbach  </t>
  </si>
  <si>
    <t xml:space="preserve">Herigoyen-Grundschule Sulzbach  </t>
  </si>
  <si>
    <t xml:space="preserve">Valentin-Pfeifer-Grundschule Eschau  </t>
  </si>
  <si>
    <t xml:space="preserve">Kardinal-Döpfner-Grundschule Großwallstadt  </t>
  </si>
  <si>
    <t xml:space="preserve">Johannes-Obernburger-Grundschule Obernburg a.Main  </t>
  </si>
  <si>
    <t xml:space="preserve">Dr.-Konrad-Wiegand-Grundschule Klingenberg a.Main  </t>
  </si>
  <si>
    <t xml:space="preserve">Erich-Kästner-Grundschule Alzenau  </t>
  </si>
  <si>
    <t xml:space="preserve">Grundschule Wörth a.Main  </t>
  </si>
  <si>
    <t xml:space="preserve">Grundschule Karlstein a.Main  </t>
  </si>
  <si>
    <t xml:space="preserve">Erich-Kästner-Grundschule Aschaffenburg-Gailbach  </t>
  </si>
  <si>
    <t xml:space="preserve">Grundschule Krombach-Geiselbach  </t>
  </si>
  <si>
    <t xml:space="preserve">Grundschule Goldbach  </t>
  </si>
  <si>
    <t xml:space="preserve">Grundschule Großostheim  </t>
  </si>
  <si>
    <t xml:space="preserve">Grundschule Haibach  </t>
  </si>
  <si>
    <t xml:space="preserve">Grundschule Heigenbrücken  </t>
  </si>
  <si>
    <t xml:space="preserve">Grundschule Alzenau-Hörstein  </t>
  </si>
  <si>
    <t xml:space="preserve">Astrid-Lindgren-Grundschule Hösbach  </t>
  </si>
  <si>
    <t xml:space="preserve">Mühlberg-Grundschule Johannesberg  </t>
  </si>
  <si>
    <t xml:space="preserve">Kaldaha-Grundschule Kahl a.Main  </t>
  </si>
  <si>
    <t xml:space="preserve">Grundschule Großheubach  </t>
  </si>
  <si>
    <t xml:space="preserve">Grundschule Mespelbrunn  </t>
  </si>
  <si>
    <t xml:space="preserve">Schule am Weinberg, Grundschule Alzenau-Michelbach  </t>
  </si>
  <si>
    <t xml:space="preserve">Ivo-Zeiger-Grundschule Mömbris  </t>
  </si>
  <si>
    <t xml:space="preserve">Grundschule Mömbris-Gunzenbach  </t>
  </si>
  <si>
    <t xml:space="preserve">Grundschule Bessenbach  </t>
  </si>
  <si>
    <t xml:space="preserve">Grundschule Großostheim-Pflaumheim  </t>
  </si>
  <si>
    <t xml:space="preserve">Grundschule Rothenbuch  </t>
  </si>
  <si>
    <t xml:space="preserve">Grundschule am Klosterberg Hösbach-Rottenberg  </t>
  </si>
  <si>
    <t xml:space="preserve">Grundschule Sailauf  </t>
  </si>
  <si>
    <t xml:space="preserve">Grundschule Schöllkrippen  </t>
  </si>
  <si>
    <t xml:space="preserve">Grundschule Sommerkahl  </t>
  </si>
  <si>
    <t xml:space="preserve">Grundschule Stockstadt a.Main  </t>
  </si>
  <si>
    <t xml:space="preserve">Karl-Benz-Grundschule Weibersbrunn  </t>
  </si>
  <si>
    <t xml:space="preserve">Grundschule Kleinheubach  </t>
  </si>
  <si>
    <t xml:space="preserve">Grundschule Dammbach  </t>
  </si>
  <si>
    <t xml:space="preserve">Grundschule Hösbach-Winzenhohl  </t>
  </si>
  <si>
    <t xml:space="preserve">Sinngrund-Grundschule Burgsinn  </t>
  </si>
  <si>
    <t xml:space="preserve">Grundschule Bad Brückenau  </t>
  </si>
  <si>
    <t xml:space="preserve">Sinnberg-Grundschule Bad Kissingen  </t>
  </si>
  <si>
    <t xml:space="preserve">Henneberg-Grundschule Bad Kissingen-Garitz  </t>
  </si>
  <si>
    <t xml:space="preserve">Spessart-Grundschule Bischbrunn  </t>
  </si>
  <si>
    <t xml:space="preserve">Kreuzberg-Grundschule Bischofsheim i.d.Rhön  </t>
  </si>
  <si>
    <t xml:space="preserve">Grundschule Burglauer  </t>
  </si>
  <si>
    <t xml:space="preserve">Grundschule Wartmannsroth  </t>
  </si>
  <si>
    <t xml:space="preserve">Edmund-Grom-Grundschule Hohenroth  </t>
  </si>
  <si>
    <t xml:space="preserve">Grundschule am Mönchsturm Hammelburg  </t>
  </si>
  <si>
    <t xml:space="preserve">Grundschule Maßbach-Poppenlauer  </t>
  </si>
  <si>
    <t xml:space="preserve">Grundschule Motten  </t>
  </si>
  <si>
    <t xml:space="preserve">Freiherr-von-Lutz-Grundschule Münnerstadt  </t>
  </si>
  <si>
    <t xml:space="preserve">Grundschule Oberleichtersbach  </t>
  </si>
  <si>
    <t xml:space="preserve">Grundschule Burkardroth  </t>
  </si>
  <si>
    <t xml:space="preserve">Grundschule Riedenberg  </t>
  </si>
  <si>
    <t xml:space="preserve">Grabfeld-Grundschule Bad Königshofen  </t>
  </si>
  <si>
    <t xml:space="preserve">Grundschule Zeitlofs  </t>
  </si>
  <si>
    <t xml:space="preserve">Grundschule Dittelbrunn Am Sonnenteller  </t>
  </si>
  <si>
    <t xml:space="preserve">Hugo-von-Trimberg-Grundschule Niederwerrn  </t>
  </si>
  <si>
    <t xml:space="preserve">Grundschule Oberes Werntal Poppenhausen  </t>
  </si>
  <si>
    <t xml:space="preserve">Grundschule Oerlenbach  </t>
  </si>
  <si>
    <t xml:space="preserve">Grundschule Milzgrund in Aubstadt  </t>
  </si>
  <si>
    <t xml:space="preserve">Grundschule Bad Neustadt a.d.Saale-Herschfeld  </t>
  </si>
  <si>
    <t xml:space="preserve">Grundschule Besengau-Bastheim  </t>
  </si>
  <si>
    <t xml:space="preserve">Grundschule Bad Neustadt a.d.Saale-Brendlorenzen  </t>
  </si>
  <si>
    <t xml:space="preserve">Grundschule Fladungen  </t>
  </si>
  <si>
    <t xml:space="preserve">Grundschule Hollstadt-Wollbach  </t>
  </si>
  <si>
    <t xml:space="preserve">Grundschule Bad Königshofen-Untereßfeld  </t>
  </si>
  <si>
    <t xml:space="preserve">Malbach-Grundschule Mellrichstadt  </t>
  </si>
  <si>
    <t xml:space="preserve">Grundschule Nordheim v.d.Rhön  </t>
  </si>
  <si>
    <t xml:space="preserve">Valentin-Rathgeber-Grundschule Oberelsbach  </t>
  </si>
  <si>
    <t xml:space="preserve">Grundschule Ostheim v.d.Rhön  </t>
  </si>
  <si>
    <t xml:space="preserve">Grundschule Saaletal in Saal a.d. Saale  </t>
  </si>
  <si>
    <t xml:space="preserve">Karl-Straub-Grundschule Salz  </t>
  </si>
  <si>
    <t xml:space="preserve">Grundschule Sandberg  </t>
  </si>
  <si>
    <t xml:space="preserve">Eichendorffschule-Grundschule Gerbrunn  </t>
  </si>
  <si>
    <t xml:space="preserve">Grundschule Margetshöchheim  </t>
  </si>
  <si>
    <t xml:space="preserve">Ernst-Keil-Grundschule Höchberg  </t>
  </si>
  <si>
    <t xml:space="preserve">Grundschule Waldbüttelbrunn  </t>
  </si>
  <si>
    <t xml:space="preserve">Rudolf-v.-Scherenberg Grundschule Dettelbach  </t>
  </si>
  <si>
    <t xml:space="preserve">Grundschule Volkach  </t>
  </si>
  <si>
    <t xml:space="preserve">Grundschule Frammersbach  </t>
  </si>
  <si>
    <t xml:space="preserve">Grundschule Eußenheim  </t>
  </si>
  <si>
    <t xml:space="preserve">Grundschule Burgpreppach  </t>
  </si>
  <si>
    <t xml:space="preserve">Grundschule Ebelsbach  </t>
  </si>
  <si>
    <t xml:space="preserve">Grundschule Ebern  </t>
  </si>
  <si>
    <t xml:space="preserve">Johann-Baptist-Graser-Grundschule Eltmann  </t>
  </si>
  <si>
    <t xml:space="preserve">Grundschule Haßfurt  </t>
  </si>
  <si>
    <t xml:space="preserve">Grundschule Hofheim i.UFr.  </t>
  </si>
  <si>
    <t xml:space="preserve">Mönchberg-Grundschule Würzburg  </t>
  </si>
  <si>
    <t xml:space="preserve">Grundschule Kirchlauter  </t>
  </si>
  <si>
    <t xml:space="preserve">Regiomontanus-Grundschule Königsberg i.Bay.  </t>
  </si>
  <si>
    <t xml:space="preserve">Grundschule Maroldsweisach  </t>
  </si>
  <si>
    <t>MoMAS - Montessori Schule Main-Spessart in Lohr am Main, priv. Grundschule des Montessori Main-Spessa</t>
  </si>
  <si>
    <t>Montessori Grundschule Kitzingen der Montessori Kitzingen gGmbH</t>
  </si>
  <si>
    <t xml:space="preserve">Grundschule Rauhenebrach  </t>
  </si>
  <si>
    <t xml:space="preserve">Grundschule Oberaurach  </t>
  </si>
  <si>
    <t xml:space="preserve">Grundschule Untermerzbach  </t>
  </si>
  <si>
    <t xml:space="preserve">Grundschule Zeil a.Main/Sand a.Main  </t>
  </si>
  <si>
    <t xml:space="preserve">Albert-Schweitzer-Grundschule Albertshofen  </t>
  </si>
  <si>
    <t xml:space="preserve">Drei-Franken-Grundschule Geiselwind  </t>
  </si>
  <si>
    <t xml:space="preserve">Grundschule Sulzfeld  </t>
  </si>
  <si>
    <t xml:space="preserve">St.-Hedwig-Grundschule Kitzingen  </t>
  </si>
  <si>
    <t xml:space="preserve">Grundschule Kitzingen-Siedlung  </t>
  </si>
  <si>
    <t xml:space="preserve">Grundschule Kleinlangheim  </t>
  </si>
  <si>
    <t xml:space="preserve">Grundschule Mainbernheim  </t>
  </si>
  <si>
    <t xml:space="preserve">Grundschule Maindreieck Marktbreit  </t>
  </si>
  <si>
    <t xml:space="preserve">Grundschule Hellmitzheimer Bucht Markt Einersheim  </t>
  </si>
  <si>
    <t xml:space="preserve">Grundschule Martinsheim  </t>
  </si>
  <si>
    <t xml:space="preserve">Grundschule Schwarzacher Becken Schwarzach a.Main  </t>
  </si>
  <si>
    <t xml:space="preserve">Grundschule Prichsenstadt  </t>
  </si>
  <si>
    <t xml:space="preserve">Grundschule Sommerach  </t>
  </si>
  <si>
    <t xml:space="preserve">Grundschule Willanzheim  </t>
  </si>
  <si>
    <t xml:space="preserve">Anne-Frank-Grundschule Großostheim-Ringheim  </t>
  </si>
  <si>
    <t xml:space="preserve">Wolfram-von-Eschenbach-Grundschule Amorbach  </t>
  </si>
  <si>
    <t xml:space="preserve">Grundschule Collenberg  </t>
  </si>
  <si>
    <t xml:space="preserve">Grundschule Dorfprozelten/Stadtprozelten  </t>
  </si>
  <si>
    <t xml:space="preserve">Erftal-Grundschule Eichenbühl  </t>
  </si>
  <si>
    <t xml:space="preserve">Mozart-Grundschule Elsenfeld  </t>
  </si>
  <si>
    <t xml:space="preserve">Grundschule Kirchzell  </t>
  </si>
  <si>
    <t xml:space="preserve">Grundschule Miltenberg  </t>
  </si>
  <si>
    <t xml:space="preserve">Hans-Memling-Grundschule Mömlingen  </t>
  </si>
  <si>
    <t xml:space="preserve">Grundschule Mönchberg  </t>
  </si>
  <si>
    <t xml:space="preserve">Grundschule Niedernberg  </t>
  </si>
  <si>
    <t xml:space="preserve">Gotthard-Grundschule Weilbach  </t>
  </si>
  <si>
    <t xml:space="preserve">Grundschule Arnstein  </t>
  </si>
  <si>
    <t xml:space="preserve">Grundschule Aura i.Sinngrund  </t>
  </si>
  <si>
    <t xml:space="preserve">Grundschule Erlenbach b.Marktheidenfeld  </t>
  </si>
  <si>
    <t xml:space="preserve">Grundschule Gemünden a.Main  </t>
  </si>
  <si>
    <t xml:space="preserve">Grundschule Gössenheim  </t>
  </si>
  <si>
    <t xml:space="preserve">Grundschule Gräfendorf  </t>
  </si>
  <si>
    <t xml:space="preserve">Grundschule Hafenlohr  </t>
  </si>
  <si>
    <t xml:space="preserve">Grundschule Karbach  </t>
  </si>
  <si>
    <t xml:space="preserve">Grundschule Karlstadt  </t>
  </si>
  <si>
    <t xml:space="preserve">Grundschule Kreuzwertheim  </t>
  </si>
  <si>
    <t xml:space="preserve">Grundschule Gemünden-Langenprozelten  </t>
  </si>
  <si>
    <t xml:space="preserve">Grundschule Triefenstein  </t>
  </si>
  <si>
    <t xml:space="preserve">Grundschule Lohr a.Main  </t>
  </si>
  <si>
    <t xml:space="preserve">Grundschule Lohr a.Main-Sendelbach  </t>
  </si>
  <si>
    <t xml:space="preserve">Grundschule Lohr a.Main-Sackenbach  </t>
  </si>
  <si>
    <t xml:space="preserve">Grundschule Lohr a. Main - Wombach  </t>
  </si>
  <si>
    <t xml:space="preserve">Friedrich-Fleischmann-Grundschule Marktheidenfeld  </t>
  </si>
  <si>
    <t xml:space="preserve">Grundschule Partenstein Naturpark-Spessart-Schule  </t>
  </si>
  <si>
    <t xml:space="preserve">Grundschule Rieneck  </t>
  </si>
  <si>
    <t xml:space="preserve">Grundschule Arnstein-Schwebenried  </t>
  </si>
  <si>
    <t xml:space="preserve">Grundschule Steinfeld  </t>
  </si>
  <si>
    <t xml:space="preserve">Grundschule Thüngen  </t>
  </si>
  <si>
    <t xml:space="preserve">Grundschule Urspringen  </t>
  </si>
  <si>
    <t xml:space="preserve">Grundschule Gemünden a.Main, Wernfeld  </t>
  </si>
  <si>
    <t xml:space="preserve">Grundschule Karlstadt-Wiesenfeld/ Karlburg  </t>
  </si>
  <si>
    <t xml:space="preserve">Grundschule Wiesthal  </t>
  </si>
  <si>
    <t xml:space="preserve">Grundschule Zellingen  </t>
  </si>
  <si>
    <t xml:space="preserve">Julius-Echter-Grundschule in Bergrheinfeld  </t>
  </si>
  <si>
    <t xml:space="preserve">Grundschule Euerbach  </t>
  </si>
  <si>
    <t xml:space="preserve">Dr.-Valentin-Engelhardt- Grundschule Geldersheim  </t>
  </si>
  <si>
    <t xml:space="preserve">Grundschule Gerolzhofen  </t>
  </si>
  <si>
    <t xml:space="preserve">Grundschule Gochsheim  </t>
  </si>
  <si>
    <t xml:space="preserve">Theresia-Gerhardinger-Grundschule Grafenrheinfeld  </t>
  </si>
  <si>
    <t xml:space="preserve">Grundschule Grettstadt  </t>
  </si>
  <si>
    <t xml:space="preserve">Grundschule Röthlein  </t>
  </si>
  <si>
    <t xml:space="preserve">Grundschule Schwanfeld  </t>
  </si>
  <si>
    <t xml:space="preserve">Grundschule Schwebheim  </t>
  </si>
  <si>
    <t xml:space="preserve">Grundschule Sennfeld  </t>
  </si>
  <si>
    <t xml:space="preserve">Grundschule Am Zabelstein Donnersdorf  </t>
  </si>
  <si>
    <t xml:space="preserve">Grundschule Schweinfurter Rhön in Üchtelhausen  </t>
  </si>
  <si>
    <t xml:space="preserve">Grundschule Kolitzheim  </t>
  </si>
  <si>
    <t xml:space="preserve">Balthasar-Neumann-Grundschule Werneck  </t>
  </si>
  <si>
    <t xml:space="preserve">Grundschule Wasserlosen  </t>
  </si>
  <si>
    <t xml:space="preserve">Grundschule Aub  </t>
  </si>
  <si>
    <t xml:space="preserve">Grundschule Bergtheim  </t>
  </si>
  <si>
    <t xml:space="preserve">Grundschule Bütthard  </t>
  </si>
  <si>
    <t xml:space="preserve">Grundschule Eibelstadt  </t>
  </si>
  <si>
    <t xml:space="preserve">Grundschule Eisingen-Waldbrunn  </t>
  </si>
  <si>
    <t xml:space="preserve">Grundschule Estenfeld  </t>
  </si>
  <si>
    <t xml:space="preserve">Grundschule Giebelstadt  </t>
  </si>
  <si>
    <t xml:space="preserve">Ignatius-Gropp-Grundschule Güntersleben  </t>
  </si>
  <si>
    <t xml:space="preserve">Astrid-Lindgren-Grundschule Helmstadt  </t>
  </si>
  <si>
    <t xml:space="preserve">Grundschule Kirchheim  </t>
  </si>
  <si>
    <t xml:space="preserve">Grundschule Kist  </t>
  </si>
  <si>
    <t xml:space="preserve">Grundschule Kürnach  </t>
  </si>
  <si>
    <t xml:space="preserve">Grundschule Würzburg-Lengfeld  </t>
  </si>
  <si>
    <t xml:space="preserve">Grundschule Ochsenfurt  </t>
  </si>
  <si>
    <t xml:space="preserve">Grundschule Randersacker  </t>
  </si>
  <si>
    <t xml:space="preserve">Grundschule Reichenberg  </t>
  </si>
  <si>
    <t xml:space="preserve">Matthias-Ehrenfried-Grundschule Rimpar  </t>
  </si>
  <si>
    <t xml:space="preserve">Grundschule Röttingen  </t>
  </si>
  <si>
    <t xml:space="preserve">Grundschule Sonderhofen in Gaukönigshofen  </t>
  </si>
  <si>
    <t xml:space="preserve">Grundschule Theilheim  </t>
  </si>
  <si>
    <t xml:space="preserve">Georg-Anton-Urlaub-Grundschule Thüngersheim  </t>
  </si>
  <si>
    <t xml:space="preserve">Grundschule Würzburg-Dürrbachgrund  </t>
  </si>
  <si>
    <t xml:space="preserve">Grundschule Leinach  </t>
  </si>
  <si>
    <t xml:space="preserve">Grundschule Veitshöchheim  </t>
  </si>
  <si>
    <t xml:space="preserve">Grundschule Würzburg-Versbach  </t>
  </si>
  <si>
    <t xml:space="preserve">Grundschule Zell a.Main  </t>
  </si>
  <si>
    <t xml:space="preserve">Grundschule am Lechrain Aindling  </t>
  </si>
  <si>
    <t xml:space="preserve">Grundschule Pöttmes  </t>
  </si>
  <si>
    <t xml:space="preserve">Grundschule Hollenbach  </t>
  </si>
  <si>
    <t xml:space="preserve">Grundschule Kühbach  </t>
  </si>
  <si>
    <t xml:space="preserve">Grundschule Dasing  </t>
  </si>
  <si>
    <t xml:space="preserve">Grundschule Stätzling-Derching  </t>
  </si>
  <si>
    <t xml:space="preserve">Grundschule Merching  </t>
  </si>
  <si>
    <t xml:space="preserve">Grundschule am Aschberg in Weisingen  </t>
  </si>
  <si>
    <t xml:space="preserve">Grundschule Wittislingen  </t>
  </si>
  <si>
    <t xml:space="preserve">Grundschule Deiningen  </t>
  </si>
  <si>
    <t xml:space="preserve">Max-Dünßer-Grundschule Wallerstein  </t>
  </si>
  <si>
    <t xml:space="preserve">Grundschule Buch  </t>
  </si>
  <si>
    <t xml:space="preserve">Anton-Miller-Grundschule Nersingen-Straß  </t>
  </si>
  <si>
    <t xml:space="preserve">Hermann-Köhl-Grundschule Pfaffenhofen a.d.Roth  </t>
  </si>
  <si>
    <t xml:space="preserve">Grundschule Germaringen  </t>
  </si>
  <si>
    <t xml:space="preserve">Grundschule Memmingerberg  </t>
  </si>
  <si>
    <t xml:space="preserve">Grundschule Memmingen-Amendingen  </t>
  </si>
  <si>
    <t>Montessori-Grundschule Füssen der Augsburger Gesellschaft für Lehmbau, Bildung u.Arbeit gGmbH</t>
  </si>
  <si>
    <t xml:space="preserve">Mark-Twain-Grundschule Neu-Ulm  </t>
  </si>
  <si>
    <t>Bischof-Ulrich-Grundschule Augsburg, Kath. Freie Grundschule des Schulwerks der Diözese Augsburg</t>
  </si>
  <si>
    <t xml:space="preserve">Grundschule Kempten (Allgäu) am Aybühlweg  </t>
  </si>
  <si>
    <t xml:space="preserve">Luitpold-Grundschule Augsburg-Lechhausen  </t>
  </si>
  <si>
    <t xml:space="preserve">Wittelsbacher-Grundschule Augsburg  </t>
  </si>
  <si>
    <t xml:space="preserve">St.-Max-Grundschule Augsburg  </t>
  </si>
  <si>
    <t xml:space="preserve">Grundschule Augsburg-Herrenbach  </t>
  </si>
  <si>
    <t xml:space="preserve">Grundschule Augsburg-Hochzoll-Süd  </t>
  </si>
  <si>
    <t xml:space="preserve">Elias-Holl-Grundschule Augsburg  </t>
  </si>
  <si>
    <t xml:space="preserve">Grundschule Augsburg-Hammerschmiede  </t>
  </si>
  <si>
    <t xml:space="preserve">Grundschule Augsburg Vor dem Roten Tor  </t>
  </si>
  <si>
    <t xml:space="preserve">St.-Anna-Grundschule Augsburg  </t>
  </si>
  <si>
    <t xml:space="preserve">Birkenau-Grundschule Augsburg-Lechhausen  </t>
  </si>
  <si>
    <t xml:space="preserve">Westpark-Grundschule Augsburg-Pfersee  </t>
  </si>
  <si>
    <t xml:space="preserve">Grundschule Augsburg-Kriegshaber  </t>
  </si>
  <si>
    <t xml:space="preserve">Friedrich-Ebert-Grundschule Augsburg-Göggingen  </t>
  </si>
  <si>
    <t xml:space="preserve">Grundschule Augsburg-Göggingen-West  </t>
  </si>
  <si>
    <t xml:space="preserve">Johann-Strauß-Grundschule Augsburg-Haunstetten  </t>
  </si>
  <si>
    <t xml:space="preserve">Eichendorff-Grundschule Augsburg-Haunstetten  </t>
  </si>
  <si>
    <t xml:space="preserve">Fröbel-Grundschule Augsburg-Haunstetten  </t>
  </si>
  <si>
    <t xml:space="preserve">Grundschule Augsburg-Inningen  </t>
  </si>
  <si>
    <t xml:space="preserve">Grundschule Jengen  </t>
  </si>
  <si>
    <t xml:space="preserve">Grundschule Graben  </t>
  </si>
  <si>
    <t xml:space="preserve">Drei-Auen-Grundschule Augsburg-Oberhausen  </t>
  </si>
  <si>
    <t xml:space="preserve">Grundschule Kempten (Allgäu)-Kottern/Eich  </t>
  </si>
  <si>
    <t xml:space="preserve">Kerschensteiner-Grundschule Augsburg-Hochfeld  </t>
  </si>
  <si>
    <t xml:space="preserve">Hans-Adlhoch-Grundschule Augsburg-Pfersee  </t>
  </si>
  <si>
    <t xml:space="preserve">Adalbert-Stifter-Grundschule Kaufbeuren-Neugablonz  </t>
  </si>
  <si>
    <t xml:space="preserve">Konradin-Grundschule Kaufbeuren  </t>
  </si>
  <si>
    <t xml:space="preserve">Grundschule Kaufbeuren-Hirschzell  </t>
  </si>
  <si>
    <t xml:space="preserve">Grundschule Kaufbeuren-Oberbeuren  </t>
  </si>
  <si>
    <t xml:space="preserve">Grundschule Augsburg-Centerville-Süd  </t>
  </si>
  <si>
    <t xml:space="preserve">Schrader-Grundschule Kaufbeuren  </t>
  </si>
  <si>
    <t xml:space="preserve">Grundschule Augsburg-Bärenkeller  </t>
  </si>
  <si>
    <t xml:space="preserve">Grundschule Bodolz, Schule im Obstgarten  </t>
  </si>
  <si>
    <t xml:space="preserve">Löweneck-Grundschule Augsburg-Oberhausen  </t>
  </si>
  <si>
    <t xml:space="preserve">Grundschule Augsburg-Firnhaberau  </t>
  </si>
  <si>
    <t xml:space="preserve">Grundschule Kammlach  </t>
  </si>
  <si>
    <t xml:space="preserve">Grundschule Kempten (Allgäu) an der Fürstenstraße  </t>
  </si>
  <si>
    <t xml:space="preserve">Gustav-Stresemann-Grundschule Sankt Mang  </t>
  </si>
  <si>
    <t xml:space="preserve">Grundschule Kempten (Allgäu) am Haubenschloß  </t>
  </si>
  <si>
    <t xml:space="preserve">St.-Georg-Grundschule Augsburg  </t>
  </si>
  <si>
    <t xml:space="preserve">Konrad-Adenauer-Grundschule Lenzfried  </t>
  </si>
  <si>
    <t xml:space="preserve">Grundschule Kempten (Allgäu) auf dem Lindenberg  </t>
  </si>
  <si>
    <t xml:space="preserve">Grundschule Kempten (Allgäu)-Nord  </t>
  </si>
  <si>
    <t xml:space="preserve">Grundschule Kempten (Allgäu) an der Sutt  </t>
  </si>
  <si>
    <t xml:space="preserve">Grundschule Heiligkreuz  </t>
  </si>
  <si>
    <t xml:space="preserve">Grundschule Wolfertschwenden  </t>
  </si>
  <si>
    <t xml:space="preserve">Mozart-Grundschule Gersthofen  </t>
  </si>
  <si>
    <t xml:space="preserve">Grundschule Bächingen a.d.Brenz  </t>
  </si>
  <si>
    <t xml:space="preserve">Elsbethenschule Grundschule Memmingen  </t>
  </si>
  <si>
    <t xml:space="preserve">Edith-Stein-Schule, Grundschule Memmingen  </t>
  </si>
  <si>
    <t xml:space="preserve">Schiller-Grundschule Augsburg-Lechhausen  </t>
  </si>
  <si>
    <t xml:space="preserve">Theodor-Heuss-Schule, Grundschule Memmingen  </t>
  </si>
  <si>
    <t xml:space="preserve">Grundschule Neu-Ulm Reutti  </t>
  </si>
  <si>
    <t xml:space="preserve">Grundschule Friedberg-Süd  </t>
  </si>
  <si>
    <t xml:space="preserve">Grundschule Thierhaupten  </t>
  </si>
  <si>
    <t xml:space="preserve">Grundschule Affing  </t>
  </si>
  <si>
    <t xml:space="preserve">Ludwig-Steub-Grundschule Aichach  </t>
  </si>
  <si>
    <t xml:space="preserve">Grundschule Ecknach  </t>
  </si>
  <si>
    <t xml:space="preserve">Grundschule Eurasburg  </t>
  </si>
  <si>
    <t xml:space="preserve">Theresia-Gerhardinger-Grundschule Friedberg  </t>
  </si>
  <si>
    <t xml:space="preserve">Grundschule Griesbeckerzell - Obergriesbach  </t>
  </si>
  <si>
    <t xml:space="preserve">Grundschule Inchenhofen  </t>
  </si>
  <si>
    <t xml:space="preserve">Grundschule Kissing  </t>
  </si>
  <si>
    <t xml:space="preserve">Grundschule Mering Luitpoldstraße  </t>
  </si>
  <si>
    <t xml:space="preserve">Grundschule Diedorf  </t>
  </si>
  <si>
    <t xml:space="preserve">Johann-Peter-Ring-Grundschule Ottmaring  </t>
  </si>
  <si>
    <t xml:space="preserve">Grundschule Rehling  </t>
  </si>
  <si>
    <t xml:space="preserve">Grundschule Ried  </t>
  </si>
  <si>
    <t xml:space="preserve">Grundschule Schiltberg  </t>
  </si>
  <si>
    <t xml:space="preserve">Grundschule Adelzhausen-Tödtenried  </t>
  </si>
  <si>
    <t xml:space="preserve">Grundschule Petersdorf  </t>
  </si>
  <si>
    <t xml:space="preserve">Grundschule Aichach-Nord  </t>
  </si>
  <si>
    <t xml:space="preserve">Grundschule Adelsried  </t>
  </si>
  <si>
    <t xml:space="preserve">Grundschule Altenmünster  </t>
  </si>
  <si>
    <t xml:space="preserve">Grundschule Aystetten  </t>
  </si>
  <si>
    <t xml:space="preserve">Grundschule Biberbach  </t>
  </si>
  <si>
    <t xml:space="preserve">Laurentius-Grundschule Bobingen  </t>
  </si>
  <si>
    <t xml:space="preserve">Ludger-Hölker-Grundschule Straßberg  </t>
  </si>
  <si>
    <t xml:space="preserve">Grundschule Emersacker  </t>
  </si>
  <si>
    <t xml:space="preserve">Grundschule Gablingen  </t>
  </si>
  <si>
    <t xml:space="preserve">Goethe-Grundschule Gersthofen  </t>
  </si>
  <si>
    <t xml:space="preserve">Pestalozzi-Grundschule Gersthofen  </t>
  </si>
  <si>
    <t xml:space="preserve">Grundschule Gessertshausen  </t>
  </si>
  <si>
    <t xml:space="preserve">Grundschule Hiltenfingen  </t>
  </si>
  <si>
    <t xml:space="preserve">Grundschule Horgau  </t>
  </si>
  <si>
    <t xml:space="preserve">Von-Imhof-Grundschule Klosterlechfeld  </t>
  </si>
  <si>
    <t xml:space="preserve">König-Otto I.-Grundschule Königsbrunn-Nord  </t>
  </si>
  <si>
    <t xml:space="preserve">Grundschule Königsbrunn-Süd  </t>
  </si>
  <si>
    <t xml:space="preserve">Grundschule Kutzenhausen  </t>
  </si>
  <si>
    <t xml:space="preserve">Grundschule Langerringen  </t>
  </si>
  <si>
    <t xml:space="preserve">Leopold-Mozart-Grundschule Leitershofen  </t>
  </si>
  <si>
    <t xml:space="preserve">Grundschule Meitingen  </t>
  </si>
  <si>
    <t xml:space="preserve">Grundschule Herbertshofen  </t>
  </si>
  <si>
    <t xml:space="preserve">Grundschule Mering Amberieustraße  </t>
  </si>
  <si>
    <t xml:space="preserve">Grundschule Neusäß bei St.-Ägidius  </t>
  </si>
  <si>
    <t xml:space="preserve">Grundschule Westheim  </t>
  </si>
  <si>
    <t xml:space="preserve">Grundschule Nordendorf  </t>
  </si>
  <si>
    <t xml:space="preserve">Sankt-Ulrich-Grundschule Schwabmünchen  </t>
  </si>
  <si>
    <t xml:space="preserve">Grundschule Sonthofen an der Berghofer Straße  </t>
  </si>
  <si>
    <t xml:space="preserve">Grundschule Steppach  </t>
  </si>
  <si>
    <t xml:space="preserve">Grundschule Täfertingen  </t>
  </si>
  <si>
    <t xml:space="preserve">Grundschule Untermeitingen  </t>
  </si>
  <si>
    <t xml:space="preserve">Grundschule Ustersbach  </t>
  </si>
  <si>
    <t xml:space="preserve">Grundschule Walkertshofen  </t>
  </si>
  <si>
    <t xml:space="preserve">Grundschule Wehringen  </t>
  </si>
  <si>
    <t xml:space="preserve">Grundschule Westendorf  </t>
  </si>
  <si>
    <t xml:space="preserve">Grundschule Lindau (Bodensee) - Insel  </t>
  </si>
  <si>
    <t xml:space="preserve">Grundschule Königsbrunn-West  </t>
  </si>
  <si>
    <t xml:space="preserve">Grundschule Fischach-Langenneufnach  </t>
  </si>
  <si>
    <t xml:space="preserve">Parkschule Grundschule Stadtbergen  </t>
  </si>
  <si>
    <t xml:space="preserve">Peter-Schweizer-Grundschule Gundelfingen a.d.Donau  </t>
  </si>
  <si>
    <t xml:space="preserve">Zacharias-Geizkofler-Grundschule Haunsheim  </t>
  </si>
  <si>
    <t xml:space="preserve">Carolina-Frieß-Grundschule Lauingen (Donau)  </t>
  </si>
  <si>
    <t xml:space="preserve">Ulrich-von-Thürheim-Grundschule Buttenwiesen  </t>
  </si>
  <si>
    <t xml:space="preserve">Grundschule Schwenningen  </t>
  </si>
  <si>
    <t xml:space="preserve">Bachtal-Grundschule Syrgenstein-Bachhagel  </t>
  </si>
  <si>
    <t xml:space="preserve">Grundschule Wertingen  </t>
  </si>
  <si>
    <t xml:space="preserve">Grundschule Zusamaltheim  </t>
  </si>
  <si>
    <t xml:space="preserve">Theresia-Haltenberger-Grundschule Balzhausen  </t>
  </si>
  <si>
    <t xml:space="preserve">Grundschule Ursberg  </t>
  </si>
  <si>
    <t xml:space="preserve">Grundschule Bibertal  </t>
  </si>
  <si>
    <t xml:space="preserve">Grundschule Burgau  </t>
  </si>
  <si>
    <t xml:space="preserve">Grundschule Burtenbach  </t>
  </si>
  <si>
    <t xml:space="preserve">Grundschule Deisenhausen  </t>
  </si>
  <si>
    <t xml:space="preserve">Grundschule Dürrlauingen  </t>
  </si>
  <si>
    <t xml:space="preserve">Grundschule Großaitingen  </t>
  </si>
  <si>
    <t xml:space="preserve">Grundschule Günzburg, Auf der Bleiche  </t>
  </si>
  <si>
    <t xml:space="preserve">Grundschule Gundremmingen  </t>
  </si>
  <si>
    <t xml:space="preserve">Grundschule Ichenhausen  </t>
  </si>
  <si>
    <t xml:space="preserve">Grundschule Jettingen-Scheppach  </t>
  </si>
  <si>
    <t xml:space="preserve">Grundschule Wettenhausen  </t>
  </si>
  <si>
    <t xml:space="preserve">Grundschule Weißenhorn-Nord  </t>
  </si>
  <si>
    <t xml:space="preserve">Grundschule Langweid a.Lech  </t>
  </si>
  <si>
    <t xml:space="preserve">Alois-Kober-Grundschule Kötz  </t>
  </si>
  <si>
    <t xml:space="preserve">Grundschule Krumbach (Schwaben)  </t>
  </si>
  <si>
    <t xml:space="preserve">Grundschule Münsterhausen  </t>
  </si>
  <si>
    <t xml:space="preserve">Christoph-Rodt-Grundschule Neuburg a.d.Kammel  </t>
  </si>
  <si>
    <t xml:space="preserve">Grundschule Niederraunau  </t>
  </si>
  <si>
    <t xml:space="preserve">Grundschule Reisensburg  </t>
  </si>
  <si>
    <t xml:space="preserve">Meinrad-Spieß-Grundschule Buchloe  </t>
  </si>
  <si>
    <t xml:space="preserve">Grundschule Röfingen  </t>
  </si>
  <si>
    <t xml:space="preserve">Anton-Höfer-Grundschule Thannhausen  </t>
  </si>
  <si>
    <t xml:space="preserve">Grundschule Waldstetten  </t>
  </si>
  <si>
    <t xml:space="preserve">Grundschule Günzburg - Südost  </t>
  </si>
  <si>
    <t xml:space="preserve">Hyazinth-Wäckerle-Grundschule Ziemetshausen  </t>
  </si>
  <si>
    <t xml:space="preserve">Karl-August-Forster-Grundschule Au  </t>
  </si>
  <si>
    <t xml:space="preserve">Lindenschule, Grundschule Bellenberg  </t>
  </si>
  <si>
    <t xml:space="preserve">Grundschule Holzheim-Neu Ulm  </t>
  </si>
  <si>
    <t xml:space="preserve">Grundschule Illerberg  </t>
  </si>
  <si>
    <t xml:space="preserve">Bischof-Ulrich-Grundschule Illertissen  </t>
  </si>
  <si>
    <t xml:space="preserve">Grundschule am Sonnenhang Jedesheim  </t>
  </si>
  <si>
    <t>Bürgermeister-Aumann- Grundschule Kellmünz a.d.Iller</t>
  </si>
  <si>
    <t xml:space="preserve">Grundschule Neusäß Am Eichenwald  </t>
  </si>
  <si>
    <t xml:space="preserve">Grundschule Nersingen  </t>
  </si>
  <si>
    <t xml:space="preserve">Grundschule Neu-Ulm-Gerlenhofen  </t>
  </si>
  <si>
    <t xml:space="preserve">Erich Kästner-Grundschule Neu-Ulm-Ludwigsfeld  </t>
  </si>
  <si>
    <t xml:space="preserve">Grundschule Neu-Ulm-Offenhausen  </t>
  </si>
  <si>
    <t xml:space="preserve">Grundschule Neu-Ulm-Stadtmitte  </t>
  </si>
  <si>
    <t xml:space="preserve">Grundschule Neu-Ulm-Weststadt  </t>
  </si>
  <si>
    <t xml:space="preserve">Grundschule Oberelchingen  </t>
  </si>
  <si>
    <t xml:space="preserve">Grundschule Oberfahlheim  </t>
  </si>
  <si>
    <t xml:space="preserve">Grundschule Neu-Ulm-Pfuhl  </t>
  </si>
  <si>
    <t xml:space="preserve">Grundschule Neu-Ulm-Burlafingen  </t>
  </si>
  <si>
    <t xml:space="preserve">Grundschule Roggenburg  </t>
  </si>
  <si>
    <t xml:space="preserve">Bürgermeister-Engelhart-Grundschule Senden  </t>
  </si>
  <si>
    <t xml:space="preserve">Grundschule Ay a.d.Iller  </t>
  </si>
  <si>
    <t xml:space="preserve">Grundschule Wullenstetten  </t>
  </si>
  <si>
    <t xml:space="preserve">Grundschule Thalfingen  </t>
  </si>
  <si>
    <t xml:space="preserve">Grundschule am Lichtacker Tiefenbach  </t>
  </si>
  <si>
    <t xml:space="preserve">Grundschule Unterelchingen  </t>
  </si>
  <si>
    <t xml:space="preserve">Uli-Wieland-Grundschule Vöhringen  </t>
  </si>
  <si>
    <t xml:space="preserve">Grundschule Weißenhorn-Süd  </t>
  </si>
  <si>
    <t xml:space="preserve">Grundschule Vöhringen-Nord  </t>
  </si>
  <si>
    <t xml:space="preserve">Grundschule Dinkelscherben  </t>
  </si>
  <si>
    <t xml:space="preserve">Grundschule Laubenberg  </t>
  </si>
  <si>
    <t xml:space="preserve">Grundschule Heimenkirch  </t>
  </si>
  <si>
    <t xml:space="preserve">Grundschule Hergensweiler  </t>
  </si>
  <si>
    <t xml:space="preserve">Grundschule Bissingen  </t>
  </si>
  <si>
    <t xml:space="preserve">Grundschule Lindau (Bodensee) - Hoyren  </t>
  </si>
  <si>
    <t xml:space="preserve">Grundschule Lindau (Bodensee) - Reutin-Zech  </t>
  </si>
  <si>
    <t xml:space="preserve">Grundschule Welden  </t>
  </si>
  <si>
    <t xml:space="preserve">Grundschule Lindenberg i.Allgäu  </t>
  </si>
  <si>
    <t xml:space="preserve">Grundschule Zusmarshausen  </t>
  </si>
  <si>
    <t xml:space="preserve">Grundschule Nonnenhorn  </t>
  </si>
  <si>
    <t xml:space="preserve">Grundschule Oberreute  </t>
  </si>
  <si>
    <t xml:space="preserve">Grundschule Opfenbach  </t>
  </si>
  <si>
    <t xml:space="preserve">Grundschule Lindau (Bodensee) - Oberreitnau  </t>
  </si>
  <si>
    <t xml:space="preserve">Grundschule Röthenbach (Allgäu)  </t>
  </si>
  <si>
    <t xml:space="preserve">Grundschule Scheidegg  </t>
  </si>
  <si>
    <t xml:space="preserve">Grundschule Stiefenhofen  </t>
  </si>
  <si>
    <t xml:space="preserve">Grundschule Wasserburg (Bodensee)  </t>
  </si>
  <si>
    <t xml:space="preserve">Grundschule Simmerberg  </t>
  </si>
  <si>
    <t xml:space="preserve">Grundschule Weißensberg  </t>
  </si>
  <si>
    <t xml:space="preserve">Grundschule Lindau (Bodensee) - Aeschach  </t>
  </si>
  <si>
    <t xml:space="preserve">Grundschule Wohmbrechts  </t>
  </si>
  <si>
    <t xml:space="preserve">Grundschule Aitrang-Ruderatshofen  </t>
  </si>
  <si>
    <t xml:space="preserve">Grundschule Biessenhofen  </t>
  </si>
  <si>
    <t xml:space="preserve">Grundschule Höchstädt a.d.Donau  </t>
  </si>
  <si>
    <t xml:space="preserve">Grundschule Bidingen  </t>
  </si>
  <si>
    <t xml:space="preserve">Comenius-Grundschule Buchloe  </t>
  </si>
  <si>
    <t xml:space="preserve">Von-Freyberg-Grundschule Eisenberg  </t>
  </si>
  <si>
    <t xml:space="preserve">Grundschule Asbach-Bäumenheim  </t>
  </si>
  <si>
    <t xml:space="preserve">Grundschule Füssen-Schwangau  </t>
  </si>
  <si>
    <t xml:space="preserve">Josef-Guggenmos-Grundschule Irsee  </t>
  </si>
  <si>
    <t xml:space="preserve">Grundschule Lechbruck am See  </t>
  </si>
  <si>
    <t xml:space="preserve">Grundschule Lengenwang  </t>
  </si>
  <si>
    <t xml:space="preserve">Grundschule Leuterschach-Wald  </t>
  </si>
  <si>
    <t xml:space="preserve">Adalbert-Stifter-Grundschule Marktoberdorf  </t>
  </si>
  <si>
    <t xml:space="preserve">Sankt-Martin-Grundschule Marktoberdorf  </t>
  </si>
  <si>
    <t xml:space="preserve">Grundschule Thalhofen a.d.Wertach  </t>
  </si>
  <si>
    <t xml:space="preserve">Hörmann-Grundschule Mauerstetten  </t>
  </si>
  <si>
    <t xml:space="preserve">Grundschule Nesselwang  </t>
  </si>
  <si>
    <t xml:space="preserve">Grundschule Pforzen  </t>
  </si>
  <si>
    <t xml:space="preserve">Grundschule Pfronten  </t>
  </si>
  <si>
    <t xml:space="preserve">Grundschule Ronsberg  </t>
  </si>
  <si>
    <t xml:space="preserve">Grundschule Roßhaupten  </t>
  </si>
  <si>
    <t xml:space="preserve">Grundschule Harburg (Schwaben)  </t>
  </si>
  <si>
    <t xml:space="preserve">Christoph-von-Schmid-Grundschule Seeg  </t>
  </si>
  <si>
    <t xml:space="preserve">Auerberg-Grundschule Stötten a.Auerberg  </t>
  </si>
  <si>
    <t xml:space="preserve">Grundschule Monheim  </t>
  </si>
  <si>
    <t xml:space="preserve">Grundschule Halblech  </t>
  </si>
  <si>
    <t xml:space="preserve">Leonhart-Fuchs-Grundschule Wemding  </t>
  </si>
  <si>
    <t xml:space="preserve">Grundschule Waal  </t>
  </si>
  <si>
    <t xml:space="preserve">Grundschule Stöttwang-Westendorf  </t>
  </si>
  <si>
    <t xml:space="preserve">Grundschule Oettingen i.Bay.  </t>
  </si>
  <si>
    <t xml:space="preserve">Grundschule Offingen  </t>
  </si>
  <si>
    <t xml:space="preserve">Grundschule Babenhausen  </t>
  </si>
  <si>
    <t xml:space="preserve">Grundschule Benningen-Lachen  </t>
  </si>
  <si>
    <t xml:space="preserve">Dominikus-Hertel-Grundschule Boos  </t>
  </si>
  <si>
    <t xml:space="preserve">Grundschule Memmingen-Dickenreishausen  </t>
  </si>
  <si>
    <t xml:space="preserve">Grundschule Dirlewang  </t>
  </si>
  <si>
    <t xml:space="preserve">Grundschule Egg a.d.Günz  </t>
  </si>
  <si>
    <t xml:space="preserve">Grundschule Heimertingen  </t>
  </si>
  <si>
    <t xml:space="preserve">Grundschule Friesenried  </t>
  </si>
  <si>
    <t xml:space="preserve">Grundschule Illerbeuren  </t>
  </si>
  <si>
    <t xml:space="preserve">Christoph-Scheiner-Grundschule Markt Wald  </t>
  </si>
  <si>
    <t xml:space="preserve">Grundschule Mindelheim  </t>
  </si>
  <si>
    <t xml:space="preserve">Grundschule Ottobeuren  </t>
  </si>
  <si>
    <t xml:space="preserve">Grundschule Sontheim  </t>
  </si>
  <si>
    <t xml:space="preserve">Grundschule Memmingen-Steinheim  </t>
  </si>
  <si>
    <t xml:space="preserve">Grundschule Türkheim  </t>
  </si>
  <si>
    <t xml:space="preserve">Grundschule Tussenhausen  </t>
  </si>
  <si>
    <t xml:space="preserve">Grundschule Westerheim  </t>
  </si>
  <si>
    <t xml:space="preserve">Grundschule Wiedergeltingen  </t>
  </si>
  <si>
    <t xml:space="preserve">Grundschule Woringen  </t>
  </si>
  <si>
    <t xml:space="preserve">Grundschule Kettershausen  </t>
  </si>
  <si>
    <t xml:space="preserve">Grundschule Leipheim  </t>
  </si>
  <si>
    <t xml:space="preserve">Johann-Wilhelm-Klein-Grundschule Alerheim  </t>
  </si>
  <si>
    <t xml:space="preserve">Grundschule Amerdingen  </t>
  </si>
  <si>
    <t xml:space="preserve">Grundschule Wasserburg  </t>
  </si>
  <si>
    <t xml:space="preserve">Sebastian-Franck-Grundschule Donauwörth-Parkstadt  </t>
  </si>
  <si>
    <t xml:space="preserve">Mangold-Grundschule Donauwörth  </t>
  </si>
  <si>
    <t xml:space="preserve">Gebrüder-Röls-Grundschule Donauwörth-Riedlingen  </t>
  </si>
  <si>
    <t xml:space="preserve">Grundschule Fremdingen  </t>
  </si>
  <si>
    <t xml:space="preserve">Grundschule Fünfstetten-Gosheim  </t>
  </si>
  <si>
    <t xml:space="preserve">Grundschule Obergünzburg  </t>
  </si>
  <si>
    <t xml:space="preserve">Grundschule Unterthingau  </t>
  </si>
  <si>
    <t xml:space="preserve">Grundschule Hainsfarth  </t>
  </si>
  <si>
    <t xml:space="preserve">Graf-Heinrich-Grundschule Kaisheim  </t>
  </si>
  <si>
    <t xml:space="preserve">Grundschule Löpsingen  </t>
  </si>
  <si>
    <t xml:space="preserve">Grundschule Marktoffingen  </t>
  </si>
  <si>
    <t xml:space="preserve">Julian-Knogler-Grundschule Marxheim  </t>
  </si>
  <si>
    <t xml:space="preserve">Grundschule Megesheim  </t>
  </si>
  <si>
    <t xml:space="preserve">Grundschule Oy-Mittelberg  </t>
  </si>
  <si>
    <t xml:space="preserve">Antonius-von-Steichele-Grundschule Mertingen  </t>
  </si>
  <si>
    <t xml:space="preserve">Grundschule Mönchsdeggingen  </t>
  </si>
  <si>
    <t xml:space="preserve">Beethoven-Grundschule Kaufbeuren  </t>
  </si>
  <si>
    <t xml:space="preserve">Grundschule Nördlingen an der Schillerstraße  </t>
  </si>
  <si>
    <t xml:space="preserve">Grundschule Kleinerdlingen-Ederheim  </t>
  </si>
  <si>
    <t xml:space="preserve">Grundschule Nördlingen-Mitte  </t>
  </si>
  <si>
    <t xml:space="preserve">Hans-Schäufelin-Grundschule Nördlingen  </t>
  </si>
  <si>
    <t xml:space="preserve">Grundschule Oberndorf a.Lech  </t>
  </si>
  <si>
    <t xml:space="preserve">Johannes-Bayer-Grundschule Rain  </t>
  </si>
  <si>
    <t xml:space="preserve">Grundschule Reimlingen  </t>
  </si>
  <si>
    <t xml:space="preserve">Grundschule Tagmersheim  </t>
  </si>
  <si>
    <t xml:space="preserve">Grundschule Tapfheim  </t>
  </si>
  <si>
    <t xml:space="preserve">Grundschule Wolferstadt  </t>
  </si>
  <si>
    <t xml:space="preserve">Gustav-Leutelt-Grundschule Kaufbeuren-Neugablonz  </t>
  </si>
  <si>
    <t xml:space="preserve">Grundschule Durach  </t>
  </si>
  <si>
    <t xml:space="preserve">Grundschule Bad Hindelang  </t>
  </si>
  <si>
    <t xml:space="preserve">Grundschule Bobingen an der Singold  </t>
  </si>
  <si>
    <t xml:space="preserve">Grundschule Krugzell  </t>
  </si>
  <si>
    <t xml:space="preserve">Grundschule Betzigau  </t>
  </si>
  <si>
    <t xml:space="preserve">Grundschule Burgberg i.Allgäu  </t>
  </si>
  <si>
    <t xml:space="preserve">Grundschule Fischen i.Allgäu - Ofterschwang  </t>
  </si>
  <si>
    <t xml:space="preserve">Grundschule Haldenwang  </t>
  </si>
  <si>
    <t xml:space="preserve">Königsegg-Grundschule Immenstadt i.Allgäu  </t>
  </si>
  <si>
    <t xml:space="preserve">Grundschule Stein i.Allgäu  </t>
  </si>
  <si>
    <t xml:space="preserve">Grundschule Altusried  </t>
  </si>
  <si>
    <t xml:space="preserve">Grundschule Lauben  </t>
  </si>
  <si>
    <t xml:space="preserve">Grundschule Martinszell  </t>
  </si>
  <si>
    <t xml:space="preserve">Grundschule Missen-Wilhams  </t>
  </si>
  <si>
    <t xml:space="preserve">Grundschule Legau  </t>
  </si>
  <si>
    <t xml:space="preserve">Grundschule Oberstdorf  </t>
  </si>
  <si>
    <t xml:space="preserve">Grundschule Dietmannsried  </t>
  </si>
  <si>
    <t xml:space="preserve">Grundschule Blaichach  </t>
  </si>
  <si>
    <t xml:space="preserve">Grundschule Rettenberg  </t>
  </si>
  <si>
    <t xml:space="preserve">Grundschule Sonthofen-Rieden  </t>
  </si>
  <si>
    <t xml:space="preserve">Grundschule Sulzberg  </t>
  </si>
  <si>
    <t xml:space="preserve">Grundschule Hegge  </t>
  </si>
  <si>
    <t xml:space="preserve">Grundschule Oberstaufen  </t>
  </si>
  <si>
    <t xml:space="preserve">Grundschule Wertach  </t>
  </si>
  <si>
    <t xml:space="preserve">Grundschule Wiggensbach  </t>
  </si>
  <si>
    <t xml:space="preserve">Grundschule Wildpoldsried  </t>
  </si>
  <si>
    <t xml:space="preserve">Grundschule Kimratshofen  </t>
  </si>
  <si>
    <t xml:space="preserve">Grundschule Pfaffenhausen  </t>
  </si>
  <si>
    <t xml:space="preserve">Grundschule Erkheim  </t>
  </si>
  <si>
    <t xml:space="preserve">Grundschule Buchenberg  </t>
  </si>
  <si>
    <t xml:space="preserve">Grundschule Waltenhofen  </t>
  </si>
  <si>
    <t xml:space="preserve">Grundschule Weitnau  </t>
  </si>
  <si>
    <t xml:space="preserve">Grundschule Weiler im Allgäu  </t>
  </si>
  <si>
    <t xml:space="preserve">Pfarrer-Kneipp-Grundschule Bad Wörishofen  </t>
  </si>
  <si>
    <t xml:space="preserve">Albert-Schweitzer-Grundschule Ettringen  </t>
  </si>
  <si>
    <t xml:space="preserve">Grundschule Kirchheim i.Schw.  </t>
  </si>
  <si>
    <t xml:space="preserve">Grundschule Dillingen a.d.Donau  </t>
  </si>
  <si>
    <t xml:space="preserve">Grundschule Markt Rettenbach  </t>
  </si>
  <si>
    <t xml:space="preserve">Sebastian-Kneipp-Grundschule Bad Grönenbach  </t>
  </si>
  <si>
    <t xml:space="preserve">Mittelschule Rosenheim-Fürstätt  </t>
  </si>
  <si>
    <t xml:space="preserve">Mittelschule Rosenheim-Aising  </t>
  </si>
  <si>
    <t xml:space="preserve">Mittelschule Rosenheim-Westerndorf St.Peter  </t>
  </si>
  <si>
    <t xml:space="preserve">Mittelschule Aßling  </t>
  </si>
  <si>
    <t xml:space="preserve">Mittelschule Ebersberg  </t>
  </si>
  <si>
    <t xml:space="preserve">Mittelschule Glonn  </t>
  </si>
  <si>
    <t xml:space="preserve">Mittelschule Kirchseeon  </t>
  </si>
  <si>
    <t xml:space="preserve">Anni-Pickert-Mittelschule Poing  </t>
  </si>
  <si>
    <t xml:space="preserve">Mittelschule Allershausen  </t>
  </si>
  <si>
    <t xml:space="preserve">Mittelschule Eching, an der Danziger Straße  </t>
  </si>
  <si>
    <t xml:space="preserve">Mittelschule Freising am SteinPark  </t>
  </si>
  <si>
    <t xml:space="preserve">Mittelschule Hallbergmoos  </t>
  </si>
  <si>
    <t xml:space="preserve">Mittelschule Nandlstadt  </t>
  </si>
  <si>
    <t xml:space="preserve">Mittelschule Zolling  </t>
  </si>
  <si>
    <t xml:space="preserve">Mittelschule Garmisch-Partenkirchen am Gröben  </t>
  </si>
  <si>
    <t xml:space="preserve">Mittelschule Oberammergau  </t>
  </si>
  <si>
    <t xml:space="preserve">Mittelschule Oberau  </t>
  </si>
  <si>
    <t xml:space="preserve">Mittelschule Mittenwald  </t>
  </si>
  <si>
    <t xml:space="preserve">Mittelschule Unterhaching, am Sportpark  </t>
  </si>
  <si>
    <t xml:space="preserve">Irlanda-Riedl-Mittelschule Geisenfeld  </t>
  </si>
  <si>
    <t xml:space="preserve">Mittelschule Hohenwart  </t>
  </si>
  <si>
    <t xml:space="preserve">Mittelschule Pfaffenhofen a.d.Ilm  </t>
  </si>
  <si>
    <t xml:space="preserve">Hans-Oberhauser-Mittelschule  Reichertshausen  </t>
  </si>
  <si>
    <t xml:space="preserve">Mittelschule Reichertshofen  </t>
  </si>
  <si>
    <t xml:space="preserve">Landrat-von-Koch-Mittelschule Rohrbach  </t>
  </si>
  <si>
    <t xml:space="preserve">Mittelschule Schweitenkirchen - Paunzhausen  </t>
  </si>
  <si>
    <t xml:space="preserve">Mittelschule Vohburg a.d.Donau  </t>
  </si>
  <si>
    <t xml:space="preserve">St.-Georg-Mittelschule  Bad Aibling  </t>
  </si>
  <si>
    <t xml:space="preserve">Maria-Caspar-Filser-Mittelschule Brannenburg  </t>
  </si>
  <si>
    <t xml:space="preserve">Franziska-Lechner-Mittelschule Edling  </t>
  </si>
  <si>
    <t xml:space="preserve">Mittelschule Eiselfing  </t>
  </si>
  <si>
    <t xml:space="preserve">Mittelschule Markt Bad Endorf  </t>
  </si>
  <si>
    <t xml:space="preserve">Leo-von-Welden-Mittelschule Bad Feilnbach  </t>
  </si>
  <si>
    <t xml:space="preserve">Max-Joseph-Mittelschule Großkarolinenfeld  </t>
  </si>
  <si>
    <t xml:space="preserve">Mittelschule Kiefersfelden  </t>
  </si>
  <si>
    <t xml:space="preserve">Michael-Ende-Mittelschule Raubling  </t>
  </si>
  <si>
    <t xml:space="preserve">Hohenau-Mittelschule Neubeuern  </t>
  </si>
  <si>
    <t xml:space="preserve">Mittelschule Rott a.Inn  </t>
  </si>
  <si>
    <t xml:space="preserve">Otfried-Preußler-Mittelschule Stephanskirchen  </t>
  </si>
  <si>
    <t xml:space="preserve">Isar-Mittelschule München  </t>
  </si>
  <si>
    <t>Montessori-Schule Dietramszell,  private Mittelschule des Montessori-Trägerverein e.V.</t>
  </si>
  <si>
    <t xml:space="preserve">Johann-Andreas-Schmeller- Mittelschule Scheyern  </t>
  </si>
  <si>
    <t xml:space="preserve">Mittelschule Lerchenfeld in Freising  </t>
  </si>
  <si>
    <t xml:space="preserve">Mittelschule Ingolstadt, Auf der Schanz  </t>
  </si>
  <si>
    <t xml:space="preserve">Gebrüder-Asam-Mittelschule Ingolstadt  </t>
  </si>
  <si>
    <t xml:space="preserve">Mittelschule Ingolstadt, an der Pestalozzistraße  </t>
  </si>
  <si>
    <t xml:space="preserve">Sir-William-Herschel-Mittelschule Ingolstadt  </t>
  </si>
  <si>
    <t xml:space="preserve">Mittelschule Ingolstadt-Friedrichshofen  </t>
  </si>
  <si>
    <t xml:space="preserve">Mittelschule Ingolstadt-Oberhaunstadt  </t>
  </si>
  <si>
    <t xml:space="preserve">Mittelschule Rosenheim, Am Luitpoldpark  </t>
  </si>
  <si>
    <t>Lukas-Schule München,  Private evangelische Mittelschule  der Lukas-Schulen gGmbH</t>
  </si>
  <si>
    <t xml:space="preserve">Mittelschule München, Albert-Schweitzer-Straße 59  </t>
  </si>
  <si>
    <t xml:space="preserve">Mittelschule München, Alfonsstraße 8  </t>
  </si>
  <si>
    <t xml:space="preserve">Mittelschule München, Cincinnatistraße 63  </t>
  </si>
  <si>
    <t>Mittelschule an der Rockefellerstraße 11 (ehemals Bernaysstraße)</t>
  </si>
  <si>
    <t xml:space="preserve">Mittelschule München, Blumenauer Straße 11  </t>
  </si>
  <si>
    <t xml:space="preserve">Mittelschule München, Eduard-Spranger-Straße  </t>
  </si>
  <si>
    <t xml:space="preserve">Mittelschule München, Feldbergstraße 85  </t>
  </si>
  <si>
    <t xml:space="preserve">Mittelschule München, Franz-Nißl-Straße 55  </t>
  </si>
  <si>
    <t xml:space="preserve">Mittelschule München, Fromundstraße 5  </t>
  </si>
  <si>
    <t xml:space="preserve">Mittelschule München, Strehleranger 10  </t>
  </si>
  <si>
    <t xml:space="preserve">Mittelschule München, Fürstenrieder Straße 30  </t>
  </si>
  <si>
    <t xml:space="preserve">Mittelschule München, Gotzinger Platz 1  </t>
  </si>
  <si>
    <t xml:space="preserve">Mittelschule München, Haldenbergerstraße 27  </t>
  </si>
  <si>
    <t xml:space="preserve">Mittelschule München, Fernpaßstraße 41  </t>
  </si>
  <si>
    <t xml:space="preserve">Mittelschule München, Ichostraße 2  </t>
  </si>
  <si>
    <t xml:space="preserve">Mittelschule München, Implerstraße 35  </t>
  </si>
  <si>
    <t xml:space="preserve">Mittelschule München, Inzeller Weg 4  </t>
  </si>
  <si>
    <t xml:space="preserve">Mittelschule München, Knappertsbuschstraße 43  </t>
  </si>
  <si>
    <t xml:space="preserve">Mittelschule München, Leipziger Straße 7  </t>
  </si>
  <si>
    <t xml:space="preserve">Mittelschule München, Perlacher Straße 114  </t>
  </si>
  <si>
    <t xml:space="preserve">Mittelschule München, Lehrer-Wirth-Straße 31  </t>
  </si>
  <si>
    <t xml:space="preserve">Mittelschule München, Reichenaustraße 3  </t>
  </si>
  <si>
    <t xml:space="preserve">Mittelschule München, Ridlerstraße 26  </t>
  </si>
  <si>
    <t xml:space="preserve">Mittelschule München, Peslmüllerstraße 8  </t>
  </si>
  <si>
    <t xml:space="preserve">Mittelschule München, Schleißheimer Straße 275  </t>
  </si>
  <si>
    <t xml:space="preserve">Mittelschule München, Schrobenhausener Straße 15  </t>
  </si>
  <si>
    <t xml:space="preserve">Mittelschule München, Simmernstraße 2  </t>
  </si>
  <si>
    <t xml:space="preserve">Mittelschule München, Situlistraße 87  </t>
  </si>
  <si>
    <t xml:space="preserve">Mittelschule München, Stuntzstraße 55  </t>
  </si>
  <si>
    <t xml:space="preserve">Mittelschule München, Toni-Pfülf-Straße 30  </t>
  </si>
  <si>
    <t xml:space="preserve">Mittelschule München, Torquato-Tasso-Straße 38  </t>
  </si>
  <si>
    <t xml:space="preserve">Mittelschule München, Walliser Straße 5  </t>
  </si>
  <si>
    <t xml:space="preserve">Mittelschule München, Wiesentfelser Straße 53  </t>
  </si>
  <si>
    <t xml:space="preserve">Mittelschule München, Winthirplatz 6  </t>
  </si>
  <si>
    <t xml:space="preserve">Mittelschule München, Wittelsbacherstraße 10  </t>
  </si>
  <si>
    <t xml:space="preserve">Mittelschule München, Wörthstraße 2  </t>
  </si>
  <si>
    <t xml:space="preserve">Mittelschule München, Zielstattstraße 74  </t>
  </si>
  <si>
    <t xml:space="preserve">Mittelschule München, Sambergerstraße 14  </t>
  </si>
  <si>
    <t xml:space="preserve">Mittelschule München, Gerhart-Hauptmann-Ring 15  </t>
  </si>
  <si>
    <t xml:space="preserve">Max-Mannheimer-Mittelschule Garching b. München  </t>
  </si>
  <si>
    <t xml:space="preserve">Weiß-Ferdl-Mittelschule Altötting  </t>
  </si>
  <si>
    <t xml:space="preserve">Franz-Xaver-Gruber-Mittelschule Burghausen  </t>
  </si>
  <si>
    <t xml:space="preserve">Mittelschule Haar, an der St.-Konrad-Straße  </t>
  </si>
  <si>
    <t xml:space="preserve">Mittelschule Garching a.d.Alz  </t>
  </si>
  <si>
    <t xml:space="preserve">Mittelschule Burgkirchen a.d.Alz  </t>
  </si>
  <si>
    <t xml:space="preserve">Mittelschule Kirchweidach  </t>
  </si>
  <si>
    <t xml:space="preserve">Max-Fellermeier-Mittelschule Neuötting  </t>
  </si>
  <si>
    <t xml:space="preserve">Mittelschule Gilching  </t>
  </si>
  <si>
    <t xml:space="preserve">Comenius-Mittelschule Töging a.Inn  </t>
  </si>
  <si>
    <t xml:space="preserve">Mittelschule Tüßling  </t>
  </si>
  <si>
    <t xml:space="preserve">Heinrich-Braun-Mittelschule Trostberg  </t>
  </si>
  <si>
    <t xml:space="preserve">Mittelschule Winhöring  </t>
  </si>
  <si>
    <t xml:space="preserve">Mittelschule Mitterfelden in Ainring  </t>
  </si>
  <si>
    <t xml:space="preserve">Mittelschule Bad Reichenhall  </t>
  </si>
  <si>
    <t xml:space="preserve">Mittelschule Bischofswiesen  </t>
  </si>
  <si>
    <t xml:space="preserve">Ruperti Mittelschule Laufen  </t>
  </si>
  <si>
    <t xml:space="preserve">Mittelschule Piding-Anger  </t>
  </si>
  <si>
    <t xml:space="preserve">Franz-von-Agliardis-Mittelschule Teisendorf  </t>
  </si>
  <si>
    <t xml:space="preserve">Mittelschule Karlsfeld, an der Krenmoosstraße  </t>
  </si>
  <si>
    <t xml:space="preserve">Mittelschule Bad Tölz-Süd  </t>
  </si>
  <si>
    <t xml:space="preserve">Mittelschule Benediktbeuern  </t>
  </si>
  <si>
    <t xml:space="preserve">Mittelschule Dietramszell  </t>
  </si>
  <si>
    <t xml:space="preserve">Mittelschule Gaißach  </t>
  </si>
  <si>
    <t xml:space="preserve">Mittelschule Königsdorf  </t>
  </si>
  <si>
    <t xml:space="preserve">Mittelschule Lenggries  </t>
  </si>
  <si>
    <t xml:space="preserve">Mittelschule Geretsried  </t>
  </si>
  <si>
    <t xml:space="preserve">Mittelschule München, Hochstraße 31  </t>
  </si>
  <si>
    <t xml:space="preserve">Mittelschule Wolfratshausen  </t>
  </si>
  <si>
    <t xml:space="preserve">Mittelschule Wolfratshausen-Waldram  </t>
  </si>
  <si>
    <t xml:space="preserve">Marie-Pettenbeck-Mittelschule Wartenberg  </t>
  </si>
  <si>
    <t xml:space="preserve">Mittelschule Puchheim  </t>
  </si>
  <si>
    <t xml:space="preserve">Mittelschule Altomünster  </t>
  </si>
  <si>
    <t xml:space="preserve">Mittelschule Dachau, an der Anton-Günther-Straße  </t>
  </si>
  <si>
    <t xml:space="preserve">Mittelschule Dachau, an der Eduard-Ziegler-Straße  </t>
  </si>
  <si>
    <t xml:space="preserve">Mittelschule Erdweg  </t>
  </si>
  <si>
    <t xml:space="preserve">Mittelschule Hebertshausen  </t>
  </si>
  <si>
    <t xml:space="preserve">Mittelschule München, Guardinistraße 60  </t>
  </si>
  <si>
    <t xml:space="preserve">Grafen-von-Sempt-Mittelschule Markt Schwaben  </t>
  </si>
  <si>
    <t xml:space="preserve">Mittelschule Markt Indersdorf  </t>
  </si>
  <si>
    <t xml:space="preserve">Ignaz-Günther-Mittelschule Altmannstein  </t>
  </si>
  <si>
    <t xml:space="preserve">Mittelschule Beilngries  </t>
  </si>
  <si>
    <t xml:space="preserve">Mittelschule Denkendorf  </t>
  </si>
  <si>
    <t xml:space="preserve">Mittelschule Gaimersheim  </t>
  </si>
  <si>
    <t xml:space="preserve">Mittelschule Bergkirchen  </t>
  </si>
  <si>
    <t xml:space="preserve">Mittelschule Kipfenberg,  Am Limes  </t>
  </si>
  <si>
    <t xml:space="preserve">Rudolf-Winterstein-Mittelschule Kösching  </t>
  </si>
  <si>
    <t xml:space="preserve">Mittelschule Lenting  </t>
  </si>
  <si>
    <t xml:space="preserve">Mittelschule Eichstätt-Schottenau  </t>
  </si>
  <si>
    <t xml:space="preserve">Mittelschule Pförring  </t>
  </si>
  <si>
    <t xml:space="preserve">August-Horch-Mittelschule  Titting  </t>
  </si>
  <si>
    <t xml:space="preserve">Mittelschule Altenerding in Erding  </t>
  </si>
  <si>
    <t xml:space="preserve">Mittelschule Dorfen  </t>
  </si>
  <si>
    <t xml:space="preserve">Mittelschule Erding  </t>
  </si>
  <si>
    <t xml:space="preserve">Mittelschule Finsing  </t>
  </si>
  <si>
    <t xml:space="preserve">Mittelschule Forstern  </t>
  </si>
  <si>
    <t xml:space="preserve">Mittelschule Isen  </t>
  </si>
  <si>
    <t xml:space="preserve">Mittelschule Oberding  </t>
  </si>
  <si>
    <t xml:space="preserve">Mittelschule Taufkirchen (Vils)  </t>
  </si>
  <si>
    <t xml:space="preserve">Orterer Schule Wörth, Mittelschule  </t>
  </si>
  <si>
    <t xml:space="preserve">Mittelschule Kaufering  </t>
  </si>
  <si>
    <t xml:space="preserve">Mittelschule Odelzhausen  </t>
  </si>
  <si>
    <t xml:space="preserve">Mittelschule Haimhausen  </t>
  </si>
  <si>
    <t xml:space="preserve">Georg-Hummel-Mittelschule Moosburg a.d.Isar  </t>
  </si>
  <si>
    <t xml:space="preserve">Jo-Mihaly-Mittelschule Neufahrn  </t>
  </si>
  <si>
    <t xml:space="preserve">Mittelschule Fürstenfeldbruck, Am Asambogen  </t>
  </si>
  <si>
    <t xml:space="preserve">Dorothea-von-Haldenberg-Mittelschule Mammendorf  </t>
  </si>
  <si>
    <t xml:space="preserve">Mittelschule Olching, Amperschule  </t>
  </si>
  <si>
    <t xml:space="preserve">Mittelschule Türkenfeld  </t>
  </si>
  <si>
    <t xml:space="preserve">Kerschensteinerschule Germering, Mittelschule  </t>
  </si>
  <si>
    <t xml:space="preserve">Mittelschule Maisach  </t>
  </si>
  <si>
    <t xml:space="preserve">Christoph-Probst-Mittelschule Murnau a.Staffelsee  </t>
  </si>
  <si>
    <t xml:space="preserve">Carl-Orff-Mittelschule Dießen am Ammersee  </t>
  </si>
  <si>
    <t xml:space="preserve">Johann-Baptist-Baader-Mittelschule Fuchstal  </t>
  </si>
  <si>
    <t xml:space="preserve">Mittelschule Weil  </t>
  </si>
  <si>
    <t xml:space="preserve">Mittelschule Landsberg am Lech  </t>
  </si>
  <si>
    <t xml:space="preserve">Mittelschule Fischbachau  </t>
  </si>
  <si>
    <t xml:space="preserve">Mittelschule Hausham  </t>
  </si>
  <si>
    <t xml:space="preserve">Mittelschule Miesbach  </t>
  </si>
  <si>
    <t xml:space="preserve">Mittelschule Rottach-Egern  </t>
  </si>
  <si>
    <t xml:space="preserve">Mittelschule Schliersee  </t>
  </si>
  <si>
    <t xml:space="preserve">Mittelschule Holzkirchen  </t>
  </si>
  <si>
    <t xml:space="preserve">Mittelschule Ampfing  </t>
  </si>
  <si>
    <t xml:space="preserve">Mittelschule Buchbach  </t>
  </si>
  <si>
    <t xml:space="preserve">Mittelschule Gars a.Inn  </t>
  </si>
  <si>
    <t xml:space="preserve">Mittelschule Haag i.OB  </t>
  </si>
  <si>
    <t xml:space="preserve">Mittelschule Mühldorf a.Inn  </t>
  </si>
  <si>
    <t xml:space="preserve">Herzog-Heinrich-Mittelschule Neumarkt-Sankt Veit  </t>
  </si>
  <si>
    <t xml:space="preserve">Mittelschule Waldkraiburg, an der Dieselstraße  </t>
  </si>
  <si>
    <t xml:space="preserve">Mittelschule München, Elisabeth-Kohn-Straße 4  </t>
  </si>
  <si>
    <t xml:space="preserve">Carl-Steinmeier-Mittelschule Hohenbrunn  </t>
  </si>
  <si>
    <t xml:space="preserve">Mittelschule Lochham  in Gräfelfing  </t>
  </si>
  <si>
    <t xml:space="preserve">Mittelschule Oberhaching  </t>
  </si>
  <si>
    <t xml:space="preserve">Berglwald-Mittelschule Oberschleißheim  </t>
  </si>
  <si>
    <t xml:space="preserve">Mittelschule Taufkirchen, am Lindenring  </t>
  </si>
  <si>
    <t xml:space="preserve">Mittelschule Aresing  </t>
  </si>
  <si>
    <t xml:space="preserve">Mittelschule Burgheim  </t>
  </si>
  <si>
    <t xml:space="preserve">Mittelschule Ehekirchen  </t>
  </si>
  <si>
    <t xml:space="preserve">Maurus-Gerle-Mittelschule  Karlshuld  </t>
  </si>
  <si>
    <t xml:space="preserve">Freiherr-von-Hertling-Mittelschule Karlskron  </t>
  </si>
  <si>
    <t xml:space="preserve">Starzelbachschule Mittelschule Eichenau  </t>
  </si>
  <si>
    <t xml:space="preserve">Michael-Sommer-Mittelschule  Schrobenhausen  </t>
  </si>
  <si>
    <t xml:space="preserve">Mittelschule Manching, im Lindenkreuz  </t>
  </si>
  <si>
    <t xml:space="preserve">Mittelschule Neuburg a.d.Donau  </t>
  </si>
  <si>
    <t xml:space="preserve">Mittelschule Wolnzach  </t>
  </si>
  <si>
    <t xml:space="preserve">Josef-Breher-Mittelschule Pullach i. Isartal  </t>
  </si>
  <si>
    <t xml:space="preserve">Mittelschule Feldkirchen-Westerham  </t>
  </si>
  <si>
    <t xml:space="preserve">Pauline-Thoma-Mittelschule Kolbermoor  </t>
  </si>
  <si>
    <t xml:space="preserve">Mittelschule Wasserburg a. Inn  </t>
  </si>
  <si>
    <t xml:space="preserve">Paul-Hey-Mittelschule Gauting  </t>
  </si>
  <si>
    <t xml:space="preserve">Mittelschule Starnberg  </t>
  </si>
  <si>
    <t xml:space="preserve">Mittelschule Tutzing  </t>
  </si>
  <si>
    <t xml:space="preserve">Mittelschule Chieming  </t>
  </si>
  <si>
    <t xml:space="preserve">Mittelschule Salzachtal  in Fridolfing  </t>
  </si>
  <si>
    <t xml:space="preserve">Mittelschule Grassau  </t>
  </si>
  <si>
    <t xml:space="preserve">Mittelschule Obing  </t>
  </si>
  <si>
    <t xml:space="preserve">Mittelschule Ruhpolding  </t>
  </si>
  <si>
    <t xml:space="preserve">Mittelschule Schnaitsee  </t>
  </si>
  <si>
    <t xml:space="preserve">Mittelschule Siegsdorf  </t>
  </si>
  <si>
    <t xml:space="preserve">Mittelschule Tacherting  </t>
  </si>
  <si>
    <t xml:space="preserve">Werner-von-Siemens-Mittelschule Traunreut  </t>
  </si>
  <si>
    <t xml:space="preserve">Mittelschule Unterwössen  </t>
  </si>
  <si>
    <t xml:space="preserve">Mittelschule Waging a.See  </t>
  </si>
  <si>
    <t xml:space="preserve">Mittelschule Huglfing  </t>
  </si>
  <si>
    <t xml:space="preserve">Josef-Zerhoch-Mittelschule  Peißenberg  </t>
  </si>
  <si>
    <t xml:space="preserve">Mittelschule Peiting  </t>
  </si>
  <si>
    <t xml:space="preserve">Bürgermeister-Prandl-Mittelschule Penzberg  </t>
  </si>
  <si>
    <t xml:space="preserve">Mittelschule Schongau  </t>
  </si>
  <si>
    <t xml:space="preserve">Mittelschule Steingaden  </t>
  </si>
  <si>
    <t xml:space="preserve">Wilhelm-Conrad-Röntgen-Mittelschule Weilheim i.OB  </t>
  </si>
  <si>
    <t xml:space="preserve">Franz-von-Kohlbrenner-Mittelschule Traunstein  </t>
  </si>
  <si>
    <t xml:space="preserve">Franziska-Hager-Mittelschule  Prien a.Chiemsee  </t>
  </si>
  <si>
    <t>Private Montessori Mittelschule  Kösching des Montessorivereins Kösching e.V. in Kösching</t>
  </si>
  <si>
    <t>Private Petö Mittelschule der Petö und Inklusion gGmbH, Oberaudorf</t>
  </si>
  <si>
    <t>Aktive Schule Petershausen gGmbH - Mittelschule in freier Trägerschaft</t>
  </si>
  <si>
    <t>Campus di Monaco, private internationale Montessori-Mittelschule München</t>
  </si>
  <si>
    <t xml:space="preserve">St. Nikola Mittelschule Landshut  </t>
  </si>
  <si>
    <t xml:space="preserve">St. Wolfgang Mittelschule Landshut  </t>
  </si>
  <si>
    <t xml:space="preserve">Mittelschule Landshut-Schönbrunn  </t>
  </si>
  <si>
    <t xml:space="preserve">Mittelschule Passau St. Nikola  </t>
  </si>
  <si>
    <t xml:space="preserve">Mittelschule Passau-Neustift  </t>
  </si>
  <si>
    <t xml:space="preserve">Mittelschule St.Josef Straubing  </t>
  </si>
  <si>
    <t xml:space="preserve">Mittelschule Ulrich Schmidl Straubing  </t>
  </si>
  <si>
    <t xml:space="preserve">Mittelschule St. Stephan Straubing-Alburg  </t>
  </si>
  <si>
    <t xml:space="preserve">Mittelschule Straubing-Ittling  </t>
  </si>
  <si>
    <t xml:space="preserve">St.-Martin-Mittelschule Deggendorf  </t>
  </si>
  <si>
    <t xml:space="preserve">Theodor-Heuss-Mittelschule Deggendorf  </t>
  </si>
  <si>
    <t xml:space="preserve">Mittelschule Hengersberg  </t>
  </si>
  <si>
    <t xml:space="preserve">Isar - Mittelschule Plattling  </t>
  </si>
  <si>
    <t xml:space="preserve">Mittelschule Schöllnach  </t>
  </si>
  <si>
    <t xml:space="preserve">Mittelschule Wallerfing  </t>
  </si>
  <si>
    <t xml:space="preserve">Mittelschule Winzer-Iggensbach  </t>
  </si>
  <si>
    <t xml:space="preserve">Mittelschule Metten  </t>
  </si>
  <si>
    <t xml:space="preserve">Mittelschule Osterhofen  </t>
  </si>
  <si>
    <t xml:space="preserve">Mittelschule Freyung  </t>
  </si>
  <si>
    <t xml:space="preserve">Propst-Seyberer-Mittelschule Grafenau  </t>
  </si>
  <si>
    <t xml:space="preserve">Mittelschule am Dreisessel Neureichenau  </t>
  </si>
  <si>
    <t xml:space="preserve">Mittelschule Perlesreut  </t>
  </si>
  <si>
    <t xml:space="preserve">Mittelschule Am Goldenen Steig Röhrnbach  </t>
  </si>
  <si>
    <t xml:space="preserve">Paul-Friedl-Mittelschule Riedlhütte  </t>
  </si>
  <si>
    <t xml:space="preserve">Emerenz-Meier-Mittelschule Waldkirchen  </t>
  </si>
  <si>
    <t xml:space="preserve">Aventinus-Mittelschule Abensberg  </t>
  </si>
  <si>
    <t xml:space="preserve">Jakob-Ihrler-Mittelschule Ihrlerstein  </t>
  </si>
  <si>
    <t xml:space="preserve">Wittelsbacher-Mittelschule Kelheim  </t>
  </si>
  <si>
    <t xml:space="preserve">Franziska-Obermayr-Schule, Mittelschule Langquaid  </t>
  </si>
  <si>
    <t xml:space="preserve">Hallertauer Mittelschule Mainburg  </t>
  </si>
  <si>
    <t xml:space="preserve">Herzog-Albrecht-Mittelschule Siegenburg  </t>
  </si>
  <si>
    <t xml:space="preserve">Anton-Balster-Mittelschule Neustadt a.d.Donau  </t>
  </si>
  <si>
    <t xml:space="preserve">Mittelschule Riedenburg  </t>
  </si>
  <si>
    <t xml:space="preserve">Mittelschule Saal a.d.Donau  </t>
  </si>
  <si>
    <t xml:space="preserve">Angrüner-Mittelschule Bad Abbach  </t>
  </si>
  <si>
    <t xml:space="preserve">Mittelschule Kronwinkl in Eching  </t>
  </si>
  <si>
    <t xml:space="preserve">Mittelschule Ergolding  </t>
  </si>
  <si>
    <t xml:space="preserve">Dominik-Brunner-Mittelschule Ergoldsbach  </t>
  </si>
  <si>
    <t xml:space="preserve">Mittelschule Essenbach  </t>
  </si>
  <si>
    <t xml:space="preserve">Mittelschule Furth  </t>
  </si>
  <si>
    <t xml:space="preserve">Mittelschule St. Martin Geisenhausen  </t>
  </si>
  <si>
    <t xml:space="preserve">Mittelschule Gerzen  </t>
  </si>
  <si>
    <t xml:space="preserve">Mittelschule Bruckberg-Gündlkofen  </t>
  </si>
  <si>
    <t xml:space="preserve">Mittelschule Niederaichbach - Wörth a.d.Isar  </t>
  </si>
  <si>
    <t xml:space="preserve">Mittelschule Pfeffenhausen  </t>
  </si>
  <si>
    <t xml:space="preserve">Mittelschule Rottenburg a.d.Laaber-Hohenthann  </t>
  </si>
  <si>
    <t xml:space="preserve">Mittelschule Velden  </t>
  </si>
  <si>
    <t xml:space="preserve">Mittelschule Vilsbiburg  </t>
  </si>
  <si>
    <t xml:space="preserve">Mittelschule Buch a. Erlbach  </t>
  </si>
  <si>
    <t xml:space="preserve">Mittelschule Altdorf  </t>
  </si>
  <si>
    <t xml:space="preserve">Mittelschule Aidenbach  </t>
  </si>
  <si>
    <t xml:space="preserve">Mittelschule Eging a.See  </t>
  </si>
  <si>
    <t>Heimvolksschule St. Maria - Mittelschule, Fürstenzell, Seraphischen Liebeswerks Altötting</t>
  </si>
  <si>
    <t xml:space="preserve">Mittelschule Bad Griesbach i.Rottal  </t>
  </si>
  <si>
    <t xml:space="preserve">Mittelschule Hauzenberg  </t>
  </si>
  <si>
    <t xml:space="preserve">Mittelschule Hutthurm-Büchlberg  </t>
  </si>
  <si>
    <t xml:space="preserve">Mittelschule Ortenburg  </t>
  </si>
  <si>
    <t xml:space="preserve">Mittelschule Pocking  </t>
  </si>
  <si>
    <t xml:space="preserve">Mittelschule Rotthalmünster  </t>
  </si>
  <si>
    <t xml:space="preserve">Mittelschule Ruhstorf a.d.Rott  </t>
  </si>
  <si>
    <t xml:space="preserve">Mittelschule Salzweg  </t>
  </si>
  <si>
    <t xml:space="preserve">Alfons-Lindner-Mittelschule Kirchberg vorm Wald  </t>
  </si>
  <si>
    <t xml:space="preserve">Wilhelm-Niedermayer-Mittelschule Tittling  </t>
  </si>
  <si>
    <t xml:space="preserve">Mittelschule Am Hohen Markt Untergriesbach  </t>
  </si>
  <si>
    <t xml:space="preserve">St.Georg-Mittelschule Vilshofen  </t>
  </si>
  <si>
    <t xml:space="preserve">Mittelschule Fürstenzell  </t>
  </si>
  <si>
    <t xml:space="preserve">Mittelschule Bodenmais  </t>
  </si>
  <si>
    <t xml:space="preserve">St.-Gotthard-Mittelschule Kirchberg i.Wald  </t>
  </si>
  <si>
    <t xml:space="preserve">Mittelschule Regen  </t>
  </si>
  <si>
    <t xml:space="preserve">St.Gunther-Mittelschule Rinchnach  </t>
  </si>
  <si>
    <t xml:space="preserve">Mittelschule Teisnach  </t>
  </si>
  <si>
    <t xml:space="preserve">Mittelschule Zwiesel  </t>
  </si>
  <si>
    <t xml:space="preserve">Mittelschule Ruhmannsfelden  </t>
  </si>
  <si>
    <t xml:space="preserve">Mittelschule Viechtach  </t>
  </si>
  <si>
    <t xml:space="preserve">Closen-Mittelschule Arnstorf  </t>
  </si>
  <si>
    <t xml:space="preserve">Mittelschule Bad Birnbach  </t>
  </si>
  <si>
    <t xml:space="preserve">Mittelschule Eggenfelden  </t>
  </si>
  <si>
    <t xml:space="preserve">Mittelschule Gangkofen  </t>
  </si>
  <si>
    <t xml:space="preserve">Mittelschule Kirchdorf a.Inn  </t>
  </si>
  <si>
    <t xml:space="preserve">Berta-Hummel-Mittelschule Massing  </t>
  </si>
  <si>
    <t xml:space="preserve">Johannes-Hirspeck-Mittelschule Pfarrkirchen  </t>
  </si>
  <si>
    <t xml:space="preserve">Inntal-Mittelschule Simbach a. Inn  </t>
  </si>
  <si>
    <t xml:space="preserve">Mittelschule Tann  </t>
  </si>
  <si>
    <t xml:space="preserve">Lenberger-Mittelschule Triftern  </t>
  </si>
  <si>
    <t xml:space="preserve">Mittelschule Wurmannsquick  </t>
  </si>
  <si>
    <t xml:space="preserve">Mittelschule Geiselhöring  </t>
  </si>
  <si>
    <t xml:space="preserve">Mittelschule Hunderdorf  </t>
  </si>
  <si>
    <t xml:space="preserve">Mittelschule Leiblfing  </t>
  </si>
  <si>
    <t xml:space="preserve">St.Martin-Mittelschule Mallersdorf-Pfaffenberg  </t>
  </si>
  <si>
    <t xml:space="preserve">Mittelschule Mitterfels-Haselbach  </t>
  </si>
  <si>
    <t xml:space="preserve">Dr.-Johann-Stadler-Mittelschule Parkstetten  </t>
  </si>
  <si>
    <t xml:space="preserve">Mittelschule Rain  </t>
  </si>
  <si>
    <t xml:space="preserve">Mittelschule Rattenberg  </t>
  </si>
  <si>
    <t xml:space="preserve">Mittelschule Schwarzach  </t>
  </si>
  <si>
    <t xml:space="preserve">Mittelschule Straßkirchen  </t>
  </si>
  <si>
    <t xml:space="preserve">Mittelschule Wiesenfelden  </t>
  </si>
  <si>
    <t xml:space="preserve">Herzog-Ludwig-Mittelschule Bogen  </t>
  </si>
  <si>
    <t xml:space="preserve">Mittelschule Dingolfing  </t>
  </si>
  <si>
    <t xml:space="preserve">Joseph-von-Eichendorff-Mittelschule Eichendorf  </t>
  </si>
  <si>
    <t xml:space="preserve">Mittelschule Frontenhausen  </t>
  </si>
  <si>
    <t xml:space="preserve">Mittelschule Landau a.d.Isar  </t>
  </si>
  <si>
    <t xml:space="preserve">Mittelschule Mamming-Gottfrieding  </t>
  </si>
  <si>
    <t xml:space="preserve">Mittelschule Aitrachtal-Mengkofen  </t>
  </si>
  <si>
    <t xml:space="preserve">Mittelschule Niederviehbach  </t>
  </si>
  <si>
    <t xml:space="preserve">Maximus-von-Imhof-Mittelschule Reisbach  </t>
  </si>
  <si>
    <t xml:space="preserve">Bischof-Riccabona-Mittelschule Wallersdorf  </t>
  </si>
  <si>
    <t xml:space="preserve">Hans-Carossa-Mittelschule Pilsting  </t>
  </si>
  <si>
    <t xml:space="preserve">Dreifaltigkeits-Mittelschule Amberg  </t>
  </si>
  <si>
    <t xml:space="preserve">Luitpold-Mittelschule Amberg  </t>
  </si>
  <si>
    <t xml:space="preserve">Mittelschule Ammersricht  </t>
  </si>
  <si>
    <t xml:space="preserve">Clermont-Ferrand-Mittelschule Regensburg  </t>
  </si>
  <si>
    <t xml:space="preserve">Willi-Ulfig-Mittelschule Regensburg  </t>
  </si>
  <si>
    <t xml:space="preserve">Konrad-Mittelschule Regensburg  </t>
  </si>
  <si>
    <t xml:space="preserve">Pestalozzi-Mittelschule Regensburg  </t>
  </si>
  <si>
    <t xml:space="preserve">St.-Wolfgang-Mittelschule Regensburg  </t>
  </si>
  <si>
    <t xml:space="preserve">Max-Reger-Mittelschule Weiden i.d.OPf.  </t>
  </si>
  <si>
    <t xml:space="preserve">Pestalozzi-Mittelschule Weiden i.d.OPf.  </t>
  </si>
  <si>
    <t xml:space="preserve">Mittelschule Auerbach i.d.OPf.  </t>
  </si>
  <si>
    <t xml:space="preserve">Mittelschule Ensdorf  </t>
  </si>
  <si>
    <t xml:space="preserve">Mittelschule Hahnbach  </t>
  </si>
  <si>
    <t xml:space="preserve">Mittelschule Hirschau  </t>
  </si>
  <si>
    <t xml:space="preserve">Mittelschule Kümmersbruck  </t>
  </si>
  <si>
    <t xml:space="preserve">Mittelschule Schnaittenbach  </t>
  </si>
  <si>
    <t xml:space="preserve">Mittelschule Ursensollen  </t>
  </si>
  <si>
    <t xml:space="preserve">Mittelschule Vilseck  </t>
  </si>
  <si>
    <t xml:space="preserve">Krötensee-Mittelschule Sulzbach-Rosenberg  </t>
  </si>
  <si>
    <t xml:space="preserve">Mittelschule Falkenstein  </t>
  </si>
  <si>
    <t xml:space="preserve">Mittelschule Furth i.Wald  </t>
  </si>
  <si>
    <t xml:space="preserve">Karl-Peter-Obermaier-Mittelschule Bad Kötzting  </t>
  </si>
  <si>
    <t xml:space="preserve">Mittelschule Lam  </t>
  </si>
  <si>
    <t xml:space="preserve">Mittelschule Neukirchen b. Hl. Blut  </t>
  </si>
  <si>
    <t xml:space="preserve">Mittelschule Roding  </t>
  </si>
  <si>
    <t xml:space="preserve">Mittelschule Wald  </t>
  </si>
  <si>
    <t xml:space="preserve">Franz-Xaver-Witt-Mittelschule Walderbach  </t>
  </si>
  <si>
    <t xml:space="preserve">Johann-Brunner-Mittelschule Cham  </t>
  </si>
  <si>
    <t xml:space="preserve">Schwarzachtal-Mittelschule Waldmünchen  </t>
  </si>
  <si>
    <t xml:space="preserve">Mittelschule Berching  </t>
  </si>
  <si>
    <t xml:space="preserve">Schwarzachtal-Mittelschule Berg b.Neumarkt i.d.OPf  </t>
  </si>
  <si>
    <t xml:space="preserve">Mittelschule Berngau  </t>
  </si>
  <si>
    <t xml:space="preserve">Mittelschule Deining  </t>
  </si>
  <si>
    <t xml:space="preserve">Mittelschule Dietfurt a.d.Altmühl  </t>
  </si>
  <si>
    <t xml:space="preserve">Martini-Mittelschule Freystadt  </t>
  </si>
  <si>
    <t xml:space="preserve">Mittelschule Lauterhofen  </t>
  </si>
  <si>
    <t xml:space="preserve">Mittelschule Mühlhausen  </t>
  </si>
  <si>
    <t xml:space="preserve">Mittelschule Parsberg  </t>
  </si>
  <si>
    <t xml:space="preserve">Erich Kästner Mittelschule Postbauer-Heng  </t>
  </si>
  <si>
    <t xml:space="preserve">Mittelschule Seubersdorf i.d.OPf.  </t>
  </si>
  <si>
    <t xml:space="preserve">Mittelschule Velburg  </t>
  </si>
  <si>
    <t xml:space="preserve">Mittelschule Altenstadt a.d.Waldnaab  </t>
  </si>
  <si>
    <t xml:space="preserve">Markus-Gottwalt-Mittelschule Eschenbach i.d.OPf.  </t>
  </si>
  <si>
    <t xml:space="preserve">Mittelschule Grafenwöhr  </t>
  </si>
  <si>
    <t xml:space="preserve">Mittelschule Kirchenthumbach  </t>
  </si>
  <si>
    <t xml:space="preserve">Mittelschule Neustadt a.d.Waldnaab  </t>
  </si>
  <si>
    <t xml:space="preserve">Josef-Faltenbacher-Mittelschule Pirk  </t>
  </si>
  <si>
    <t xml:space="preserve">Zottbachtal-Mittelschule Pleystein  </t>
  </si>
  <si>
    <t xml:space="preserve">Mittelschule Pressath  </t>
  </si>
  <si>
    <t xml:space="preserve">Mittelschule Weiherhammer  </t>
  </si>
  <si>
    <t xml:space="preserve">Mittelschule Windischeschenbach  </t>
  </si>
  <si>
    <t xml:space="preserve">Pfalzgraf-Friedrich-Mittelschule Vohenstrauß  </t>
  </si>
  <si>
    <t xml:space="preserve">Mittelschule Alteglofsheim  </t>
  </si>
  <si>
    <t xml:space="preserve">Mittelschule Neutraubling  </t>
  </si>
  <si>
    <t xml:space="preserve">Otto-Schwerdt-Mittelschule Regensburg  </t>
  </si>
  <si>
    <t xml:space="preserve">Mittelschule am Mönchsberg Hemau  </t>
  </si>
  <si>
    <t xml:space="preserve">Johann-Baptist-Laßleben-Mittelschule Kallmünz  </t>
  </si>
  <si>
    <t xml:space="preserve">Mittelschule Laaber  </t>
  </si>
  <si>
    <t xml:space="preserve">Mittelschule Lappersdorf  </t>
  </si>
  <si>
    <t xml:space="preserve">Mittelschule Undorf  </t>
  </si>
  <si>
    <t xml:space="preserve">Mittelschule am Schlossberg Regenstauf  </t>
  </si>
  <si>
    <t xml:space="preserve">Placidus-Heinrich-Mittelschule Schierling  </t>
  </si>
  <si>
    <t xml:space="preserve">Mittelschule Wenzenbach  </t>
  </si>
  <si>
    <t xml:space="preserve">Mittelschule Wörth a. d. Donau  </t>
  </si>
  <si>
    <t>Montessori Mittelschule Sünching d. Montessori Fördergemeinsch. Sünching u. Umgebung e.V.</t>
  </si>
  <si>
    <t xml:space="preserve">Mittelschule Bruck i.d.OPf.  </t>
  </si>
  <si>
    <t xml:space="preserve">Sophie-Scholl-Mittelschule Burglengenfeld  </t>
  </si>
  <si>
    <t xml:space="preserve">Mittelschule Dachelhofen  </t>
  </si>
  <si>
    <t xml:space="preserve">Mittelschule Nabburg  </t>
  </si>
  <si>
    <t xml:space="preserve">Mittelschule Neunburg vorm Wald  </t>
  </si>
  <si>
    <t xml:space="preserve">Mittelschule Nittenau  </t>
  </si>
  <si>
    <t xml:space="preserve">Doktor-Eisenbarth-Mittelschule Oberviechtach  </t>
  </si>
  <si>
    <t xml:space="preserve">Landgraf-Ulrich-Mittelschule Pfreimd  </t>
  </si>
  <si>
    <t xml:space="preserve">Mittelschule Schmidgaden  </t>
  </si>
  <si>
    <t xml:space="preserve">Kreuzberg-Mittelschule Schwandorf  </t>
  </si>
  <si>
    <t xml:space="preserve">Mittelschule Schwarzenfeld  </t>
  </si>
  <si>
    <t xml:space="preserve">Telemann-Mittelschule Teublitz  </t>
  </si>
  <si>
    <t xml:space="preserve">Mittelschule Wackersdorf  </t>
  </si>
  <si>
    <t xml:space="preserve">Mittelschule Maxhütte-Haidhof  </t>
  </si>
  <si>
    <t xml:space="preserve">Fichtelnaabtal-Mittelschule Ebnath-Neusorg  </t>
  </si>
  <si>
    <t xml:space="preserve">Mittelschule Erbendorf  </t>
  </si>
  <si>
    <t xml:space="preserve">Mittelschule Kemnath  </t>
  </si>
  <si>
    <t xml:space="preserve">Otto-Wels-Mittelschule Mitterteich  </t>
  </si>
  <si>
    <t xml:space="preserve">Mittelschule Waldsassen  </t>
  </si>
  <si>
    <t xml:space="preserve">Mittelschule Wiesau  </t>
  </si>
  <si>
    <t xml:space="preserve">Erlöser-Mittelschule Bamberg  </t>
  </si>
  <si>
    <t xml:space="preserve">Mittelschule Bamberg-Gaustadt  </t>
  </si>
  <si>
    <t xml:space="preserve">Mittelschule Bamberg Am Heidelsteig  </t>
  </si>
  <si>
    <t xml:space="preserve">Hugo-von-Trimberg-Mittelschule Bamberg  </t>
  </si>
  <si>
    <t xml:space="preserve">Mittelschule Bayreuth-Altstadt  </t>
  </si>
  <si>
    <t xml:space="preserve">Albert-Schweitzer-Mittelschule Bayreuth  </t>
  </si>
  <si>
    <t xml:space="preserve">Mittelschule Bayreuth-St. Georgen  </t>
  </si>
  <si>
    <t xml:space="preserve">Heiligkreuz-Mittelschule Coburg  </t>
  </si>
  <si>
    <t xml:space="preserve">Rückert-Mittelschule Coburg  </t>
  </si>
  <si>
    <t xml:space="preserve">Christian-Wolfrum-Mittelschule Hof  </t>
  </si>
  <si>
    <t xml:space="preserve">Hofecker-Mittelschule Hof  </t>
  </si>
  <si>
    <t xml:space="preserve">Münster-Mittelschule Hof  </t>
  </si>
  <si>
    <t xml:space="preserve">Mittelschule Burgebrach  </t>
  </si>
  <si>
    <t xml:space="preserve">Mittelschule Baunach  </t>
  </si>
  <si>
    <t xml:space="preserve">Mittelschule Bischberg  </t>
  </si>
  <si>
    <t xml:space="preserve">Mittelschule Breitengüßbach  </t>
  </si>
  <si>
    <t xml:space="preserve">Mittelschule Hallstadt  </t>
  </si>
  <si>
    <t xml:space="preserve">Mittelschule Hirschaid  </t>
  </si>
  <si>
    <t xml:space="preserve">Ferdinand-Dietz-Mittelschule Memmelsdorf  </t>
  </si>
  <si>
    <t xml:space="preserve">Mittelschule Oberhaid  </t>
  </si>
  <si>
    <t xml:space="preserve">Mittelschule Frensdorf-Pettstadt  </t>
  </si>
  <si>
    <t xml:space="preserve">Mittelschule Strullendorf  </t>
  </si>
  <si>
    <t xml:space="preserve">Mittelschule Schlüsselfeld  </t>
  </si>
  <si>
    <t xml:space="preserve">Mittelschule Scheßlitz  </t>
  </si>
  <si>
    <t xml:space="preserve">Mittelschule Eckersdorf  </t>
  </si>
  <si>
    <t xml:space="preserve">Mittelschule Hummeltal  </t>
  </si>
  <si>
    <t xml:space="preserve">Christian-Sammet-Mittelschule Pegnitz  </t>
  </si>
  <si>
    <t xml:space="preserve">Graf-Botho-Mittelschule Pottenstein  </t>
  </si>
  <si>
    <t xml:space="preserve">Werner-Porsch-Mittelschule Speichersdorf  </t>
  </si>
  <si>
    <t xml:space="preserve">Mittelschule Weidenberg  </t>
  </si>
  <si>
    <t xml:space="preserve">Mittelschule Ebersdorf b.Coburg  </t>
  </si>
  <si>
    <t xml:space="preserve">Mittelschule Am Lauterberg in Lautertal  </t>
  </si>
  <si>
    <t xml:space="preserve">Mittelschule Neustadt b.Coburg Am Moos  </t>
  </si>
  <si>
    <t xml:space="preserve">Mittelschule Bad Rodach  </t>
  </si>
  <si>
    <t xml:space="preserve">Mittelschule Rödental-Oeslau  </t>
  </si>
  <si>
    <t xml:space="preserve">Mittelschule Seßlach  </t>
  </si>
  <si>
    <t xml:space="preserve">Mittelschule Sonnefeld  </t>
  </si>
  <si>
    <t xml:space="preserve">Mittelschule Untersiemau  </t>
  </si>
  <si>
    <t xml:space="preserve">Mittelschule Ebermannstadt  </t>
  </si>
  <si>
    <t xml:space="preserve">Mittelschule Eggolsheim  </t>
  </si>
  <si>
    <t xml:space="preserve">Adalbert-Stifter-Mittelschule Forchheim  </t>
  </si>
  <si>
    <t xml:space="preserve">Ritter-von-Traitteur-Mittelschule Forchheim  </t>
  </si>
  <si>
    <t xml:space="preserve">Mittelschule Gößweinstein  </t>
  </si>
  <si>
    <t xml:space="preserve">Mittelschule Heroldsbach  </t>
  </si>
  <si>
    <t xml:space="preserve">Mittelschule Kirchehrenbach  </t>
  </si>
  <si>
    <t xml:space="preserve">Mittelschule Gräfenberg  </t>
  </si>
  <si>
    <t xml:space="preserve">Mittelschule Neunkirchen a.Brand  </t>
  </si>
  <si>
    <t xml:space="preserve">Mittelschule Helmbrechts  </t>
  </si>
  <si>
    <t xml:space="preserve">Mittelschule Münchberg-Poppenreuth  </t>
  </si>
  <si>
    <t xml:space="preserve">Mittelschule Frankenwald Naila  </t>
  </si>
  <si>
    <t xml:space="preserve">Mittelschule Oberkotzau  </t>
  </si>
  <si>
    <t xml:space="preserve">Gutenberg-Mittelschule Rehau  </t>
  </si>
  <si>
    <t xml:space="preserve">Mittelschule Bayerisches Vogtland Feilitzsch  </t>
  </si>
  <si>
    <t xml:space="preserve">Gottfried-Neukam-Mittelschule Kronach  </t>
  </si>
  <si>
    <t xml:space="preserve">Mittelschule Küps  </t>
  </si>
  <si>
    <t xml:space="preserve">Mittelschule Pressig  </t>
  </si>
  <si>
    <t xml:space="preserve">Mittelschule Windheim  </t>
  </si>
  <si>
    <t xml:space="preserve">Max-Hundt-Mittelschule Kulmbach  </t>
  </si>
  <si>
    <t xml:space="preserve">Friedrich-von-Ellrodt-Mittelschule Neudrossenfeld  </t>
  </si>
  <si>
    <t xml:space="preserve">Mittelschule Neuenmarkt-Wirsberg  </t>
  </si>
  <si>
    <t xml:space="preserve">Hans-Edelmann-Mittelschule Kulmbach  </t>
  </si>
  <si>
    <t xml:space="preserve">Mittelschule Altenkunstadt  </t>
  </si>
  <si>
    <t xml:space="preserve">Herzog-Otto-Mittelschule Lichtenfels  </t>
  </si>
  <si>
    <t xml:space="preserve">Johann-Puppert-Mittelschule Michelau i.OFr.  </t>
  </si>
  <si>
    <t xml:space="preserve">Albert-Blankertz-Mittelschule Redwitz  </t>
  </si>
  <si>
    <t xml:space="preserve">Adam-Riese-Mittelschule Bad Staffelstein  </t>
  </si>
  <si>
    <t xml:space="preserve">Mittelschule Kirchenlamitz  </t>
  </si>
  <si>
    <t xml:space="preserve">Alexander-von-Humboldt-Mittelschule Marktredwitz  </t>
  </si>
  <si>
    <t xml:space="preserve">Dr.-Franz-Bogner-Mittelschule Selb  </t>
  </si>
  <si>
    <t xml:space="preserve">Jean-Paul-Mittelschule Wunsiedel  </t>
  </si>
  <si>
    <t xml:space="preserve">Friedrich-Güll-Schule Ansbach Mittelschule-Ost  </t>
  </si>
  <si>
    <t xml:space="preserve">Luitpoldschule Ansbach Mittelschule-West  </t>
  </si>
  <si>
    <t>Montessori-Mittelschule Nürnberg des MONTESSORI Förderkreis  Nürnberg e.V.</t>
  </si>
  <si>
    <t xml:space="preserve">Mittelschule Erlangen Eichendorffschule  </t>
  </si>
  <si>
    <t xml:space="preserve">Mittelschule Erlangen, Hermann-Hedenus-Schule  </t>
  </si>
  <si>
    <t xml:space="preserve">Mittelschule Erlangen Ernst-Penzoldt-Schule  </t>
  </si>
  <si>
    <t xml:space="preserve">Priv. Montessori-Mittelschule Erlangen  </t>
  </si>
  <si>
    <t xml:space="preserve">Mittelschule Fürth Dr.-Gustav-Schickedanz-Schule  </t>
  </si>
  <si>
    <t xml:space="preserve">Mittelschule Fürth, Kiderlinstraße  </t>
  </si>
  <si>
    <t xml:space="preserve">Mittelschule Fürth Otto-Seeling-Schule  </t>
  </si>
  <si>
    <t xml:space="preserve">Mittelschule Fürth Pestalozzistraße  </t>
  </si>
  <si>
    <t xml:space="preserve">Mittelschule Fürth, Schwabacher Straße  </t>
  </si>
  <si>
    <t xml:space="preserve">Mittelschule Fürth, Soldnerstraße  </t>
  </si>
  <si>
    <t xml:space="preserve">Mittelschule Nürnberg Bismarckstraße  </t>
  </si>
  <si>
    <t xml:space="preserve">Mittelschule Nürnberg, Hummelsteiner Weg  </t>
  </si>
  <si>
    <t xml:space="preserve">Mittelschule Nürnberg, Insel Schütt  </t>
  </si>
  <si>
    <t xml:space="preserve">Adalbert-Stifter-Mittelschule Nürnberg  </t>
  </si>
  <si>
    <t xml:space="preserve">Mittelschule Nürnberg, Neptunweg  </t>
  </si>
  <si>
    <t xml:space="preserve">Konrad-Groß-Mittelschule Nürnberg  </t>
  </si>
  <si>
    <t xml:space="preserve">Carl-von-Ossietzky-Mittelschule Nürnberg  </t>
  </si>
  <si>
    <t xml:space="preserve">Johann-Daniel-Preißler-Mittelschule Nürnberg  </t>
  </si>
  <si>
    <t xml:space="preserve">Georg-Holzbauer-Mittelschule Nürnberg  </t>
  </si>
  <si>
    <t xml:space="preserve">Mittelschule Nürnberg, Scharrerschule  </t>
  </si>
  <si>
    <t xml:space="preserve">Mittelschule Nürnberg Schlößleinsgasse  </t>
  </si>
  <si>
    <t xml:space="preserve">Dr.-Theo-Schöller-Mittelschule Nürnberg  </t>
  </si>
  <si>
    <t xml:space="preserve">Mittelschule Nürnberg, St. Leonhard  </t>
  </si>
  <si>
    <t xml:space="preserve">Mittelschule Nürnberg, Sperberschule  </t>
  </si>
  <si>
    <t xml:space="preserve">Thusnelda-Mittelschule Nürnberg  </t>
  </si>
  <si>
    <t xml:space="preserve">Ludwig-Uhland-Mittelschule Nürnberg  </t>
  </si>
  <si>
    <t xml:space="preserve">Mittelschule Nürnberg-Katzwang  </t>
  </si>
  <si>
    <t xml:space="preserve">Friedrich-Staedtler-Mittelschule Nürnberg  </t>
  </si>
  <si>
    <t xml:space="preserve">Georg-Ledebour-Mittelschule Nürnberg  </t>
  </si>
  <si>
    <t xml:space="preserve">Robert-Bosch-Mittelschule Nürnberg  </t>
  </si>
  <si>
    <t xml:space="preserve">Mittelschule Nürnberg-Altenfurt  </t>
  </si>
  <si>
    <t xml:space="preserve">Anton-Seitz-Mittelschule Roth  </t>
  </si>
  <si>
    <t xml:space="preserve">Johannes-Kern-Mittelschule Schwabach  </t>
  </si>
  <si>
    <t xml:space="preserve">Karl-Dehm-Mittelschule Schwabach  </t>
  </si>
  <si>
    <t xml:space="preserve">Mittelschule Bechhofen  </t>
  </si>
  <si>
    <t xml:space="preserve">Mittelschule Dietenhofen  </t>
  </si>
  <si>
    <t xml:space="preserve">Hans-von-Raumer-Mittelschule Dinkelsbühl  </t>
  </si>
  <si>
    <t xml:space="preserve">Mittelschule Feuchtwangen-Stadt  </t>
  </si>
  <si>
    <t xml:space="preserve">Mittelschule Feuchtwangen-Land  </t>
  </si>
  <si>
    <t xml:space="preserve">Mittelschule Herrieden  </t>
  </si>
  <si>
    <t xml:space="preserve">Private Wilhelm-Löhe-Mittelschule Nürnberg  </t>
  </si>
  <si>
    <t xml:space="preserve">Mittelschule Lehrberg  </t>
  </si>
  <si>
    <t xml:space="preserve">Gustav-Weißkopf-Mittelschule Leutershausen  </t>
  </si>
  <si>
    <t xml:space="preserve">Mittelschule Neuendettelsau  </t>
  </si>
  <si>
    <t xml:space="preserve">Mittelschule Heilsbronn-Petersaurach  </t>
  </si>
  <si>
    <t xml:space="preserve">Mittelschule Schillingsfürst  </t>
  </si>
  <si>
    <t xml:space="preserve">Mittelschule Windsbach  </t>
  </si>
  <si>
    <t xml:space="preserve">Mittelschule Wolframs-Eschenbach  </t>
  </si>
  <si>
    <t xml:space="preserve">Mittelschule Baiersdorf  </t>
  </si>
  <si>
    <t xml:space="preserve">Betty-Staedtler-Mittelschule Wassertrüdingen  </t>
  </si>
  <si>
    <t xml:space="preserve">Mittelschule Herzogenaurach  </t>
  </si>
  <si>
    <t>Ritter-von-Spix-Schule, Mittelschule Höchstadt a.d.Aisch</t>
  </si>
  <si>
    <t xml:space="preserve">Mittelschule Eckental  </t>
  </si>
  <si>
    <t xml:space="preserve">Mittelschule Cadolzburg  </t>
  </si>
  <si>
    <t xml:space="preserve">Mittelschule Langenzenn-Veitsbronn  </t>
  </si>
  <si>
    <t xml:space="preserve">Pestalozzi-Mittelschule Oberasbach  </t>
  </si>
  <si>
    <t xml:space="preserve">Mittelschule Wilhermsdorf  </t>
  </si>
  <si>
    <t xml:space="preserve">Mittelschule Zirndorf  </t>
  </si>
  <si>
    <t xml:space="preserve">Mittelschule Roßtal  </t>
  </si>
  <si>
    <t xml:space="preserve">Mittelschule Stein  </t>
  </si>
  <si>
    <t xml:space="preserve">Mittelschule Feucht  </t>
  </si>
  <si>
    <t xml:space="preserve">Bertolt-Brecht-Mittelschule Nürnberg  </t>
  </si>
  <si>
    <t xml:space="preserve">Grete-Schickedanz-Mittelschule Hersbruck  </t>
  </si>
  <si>
    <t xml:space="preserve">Mittelschule Lauf a.d.Pegnitz II  </t>
  </si>
  <si>
    <t xml:space="preserve">Mittelschule Lauf a.d.Pegnitz I  </t>
  </si>
  <si>
    <t xml:space="preserve">Private Montessori-Mittelschule Ansbach  </t>
  </si>
  <si>
    <t xml:space="preserve">Mittelschule Burgthann  </t>
  </si>
  <si>
    <t xml:space="preserve">Mittelschule Schnaittach  </t>
  </si>
  <si>
    <t xml:space="preserve">Mittelschule Velden-Hartenstein- Vorra  </t>
  </si>
  <si>
    <t xml:space="preserve">Mittelschule Altdorf b.Nürnberg  </t>
  </si>
  <si>
    <t xml:space="preserve">Mittelschule Bad Windsheim  </t>
  </si>
  <si>
    <t xml:space="preserve">Mittelschule Burgbernheim- Marktbergel  </t>
  </si>
  <si>
    <t xml:space="preserve">Mittelschule Diespeck  </t>
  </si>
  <si>
    <t xml:space="preserve">Mittelschule Emskirchen  </t>
  </si>
  <si>
    <t xml:space="preserve">Caspar-Löner-Mittelschule Markt Erlbach  </t>
  </si>
  <si>
    <t xml:space="preserve">Mittelschule am Turm Neustadt a.d.Aisch  </t>
  </si>
  <si>
    <t xml:space="preserve">Veit-vom-Berg-Mittelschule Uehlfeld  </t>
  </si>
  <si>
    <t xml:space="preserve">Mittelschule Scheinfeld  </t>
  </si>
  <si>
    <t xml:space="preserve">Mittelschule Uffenheim  </t>
  </si>
  <si>
    <t xml:space="preserve">Mittelschule Allersberg  </t>
  </si>
  <si>
    <t xml:space="preserve">Mittelschule Hilpoltstein  </t>
  </si>
  <si>
    <t xml:space="preserve">Mittelschule Abenberg  </t>
  </si>
  <si>
    <t xml:space="preserve">Dr.-Mehler-Mittelschule Georgensgmünd  </t>
  </si>
  <si>
    <t xml:space="preserve">Mittelschule Greding  </t>
  </si>
  <si>
    <t xml:space="preserve">Mittelschule Rednitzhembach  </t>
  </si>
  <si>
    <t xml:space="preserve">Mittelschule Spalt  </t>
  </si>
  <si>
    <t xml:space="preserve">Mittelschule Thalmässing  </t>
  </si>
  <si>
    <t xml:space="preserve">Mittelschule Wendelstein  </t>
  </si>
  <si>
    <t xml:space="preserve">Mittelschule Absberg-Haundorf  </t>
  </si>
  <si>
    <t xml:space="preserve">Stephani-Mittelschule Gunzenhausen  </t>
  </si>
  <si>
    <t xml:space="preserve">Mittelschule Hahnenkamm - Heidenheim  </t>
  </si>
  <si>
    <t xml:space="preserve">Mittelschule Markt Berolzheim-Dittenheim  </t>
  </si>
  <si>
    <t xml:space="preserve">Senefelder-Mittelschule Treuchtlingen  </t>
  </si>
  <si>
    <t xml:space="preserve">Mittelschule Weißenburg  </t>
  </si>
  <si>
    <t xml:space="preserve">Brombachsee-Mittelschule Pleinfeld-Ellingen  </t>
  </si>
  <si>
    <t xml:space="preserve">Brentano-Mittelschule Aschaffenburg  </t>
  </si>
  <si>
    <t xml:space="preserve">Dalberg-Mittelschule Aschaffenburg  </t>
  </si>
  <si>
    <t xml:space="preserve">Hefner-Alteneck-Mittelschule Aschaffenburg  </t>
  </si>
  <si>
    <t xml:space="preserve">Pestalozzi-Mittelschule Aschaffenburg  </t>
  </si>
  <si>
    <t xml:space="preserve">Schönberg-Mittelschule Aschaffenburg  </t>
  </si>
  <si>
    <t xml:space="preserve">Albert-Schweitzer-Mittelschule Schweinfurt  </t>
  </si>
  <si>
    <t xml:space="preserve">Auen-Mittelschule Schweinfurt  </t>
  </si>
  <si>
    <t xml:space="preserve">Frieden-Mittelschule Schweinfurt  </t>
  </si>
  <si>
    <t xml:space="preserve">Mönchberg-Mittelschule Würzburg  </t>
  </si>
  <si>
    <t xml:space="preserve">Pestalozzi-Mittelschule Würzburg  </t>
  </si>
  <si>
    <t xml:space="preserve">Mittelschule Würzburg-Zellerau  </t>
  </si>
  <si>
    <t xml:space="preserve">Mittelschule Würzburg-Heuchelhof  </t>
  </si>
  <si>
    <t xml:space="preserve">Gustav-Walle-Mittelschule Würzburg  </t>
  </si>
  <si>
    <t xml:space="preserve">Mittelschule Goldbach  </t>
  </si>
  <si>
    <t xml:space="preserve">Mittelschule Großostheim  </t>
  </si>
  <si>
    <t xml:space="preserve">Mittelschule Haibach  </t>
  </si>
  <si>
    <t xml:space="preserve">Mittelschule Hösbach  </t>
  </si>
  <si>
    <t xml:space="preserve">Mittelschule Laufach  </t>
  </si>
  <si>
    <t xml:space="preserve">Ascapha-Mittelschule Mainaschaff  </t>
  </si>
  <si>
    <t xml:space="preserve">Mittelschule Mömbris am Glasberg  </t>
  </si>
  <si>
    <t xml:space="preserve">Mittelschule Stockstadt a.Main  </t>
  </si>
  <si>
    <t xml:space="preserve">Mittelschule Waldaschaff  </t>
  </si>
  <si>
    <t xml:space="preserve">Karl-Amberg-Mittelschule Alzenau  </t>
  </si>
  <si>
    <t xml:space="preserve">Mittelschule Schöllkrippen  </t>
  </si>
  <si>
    <t xml:space="preserve">Mittelschule Bad Brückenau  </t>
  </si>
  <si>
    <t xml:space="preserve">Mittelschule Bad Bocklet  </t>
  </si>
  <si>
    <t xml:space="preserve">Anton-Kliegl-Mittelschule Bad Kissingen  </t>
  </si>
  <si>
    <t xml:space="preserve">Mittelschule Burkardroth  </t>
  </si>
  <si>
    <t xml:space="preserve">Mittelschule Hammelburg  </t>
  </si>
  <si>
    <t xml:space="preserve">Mittelschule Maßbach  </t>
  </si>
  <si>
    <t xml:space="preserve">Freiherr-von-Lutz-Mittelschule Münnerstadt  </t>
  </si>
  <si>
    <t xml:space="preserve">Mittelschule Thulbatal Oberthulba  </t>
  </si>
  <si>
    <t xml:space="preserve">Mittelschule Oerlenbach  </t>
  </si>
  <si>
    <t xml:space="preserve">Sinntalschule Wildflecken - Mittelschule  </t>
  </si>
  <si>
    <t>Paul-Gerhardt-Mittelschule Kahl a.Main, Evang. Schule des Christlichen Schulvereins Hanau und Kah</t>
  </si>
  <si>
    <t xml:space="preserve">Mittelschule Bad Neustadt a.d.Saale  </t>
  </si>
  <si>
    <t xml:space="preserve">Kreuzberg-Mittelschule Bischofsheim i.d.Rhön  </t>
  </si>
  <si>
    <t xml:space="preserve">Edmund-Grom-Mittelschule Hohenroth  </t>
  </si>
  <si>
    <t xml:space="preserve">Grabfeld-Mittelschule Bad Königshofen  </t>
  </si>
  <si>
    <t xml:space="preserve">Udo-Lindenberg-Mittelschule Mellrichstadt  </t>
  </si>
  <si>
    <t xml:space="preserve">Mittelschule Ebern  </t>
  </si>
  <si>
    <t xml:space="preserve">Albrecht-Dürer-Mittelschule Haßfurt  </t>
  </si>
  <si>
    <t xml:space="preserve">Dreiberg-Schule Knetzgau - Mittelschule  </t>
  </si>
  <si>
    <t xml:space="preserve">Johann-Peter-Wagner-Mittelschule Theres  </t>
  </si>
  <si>
    <t xml:space="preserve">Georg-Göpfert-Mittelschule Eltmann  </t>
  </si>
  <si>
    <t xml:space="preserve">Mittelschule Hofheim i.UFr.  </t>
  </si>
  <si>
    <t xml:space="preserve">Mittelschule Zeil - Sand a.Main  </t>
  </si>
  <si>
    <t xml:space="preserve">Mittelschule Maroldsweisach  </t>
  </si>
  <si>
    <t xml:space="preserve">Dr.-K.H.-Spielmann-Mittelschule Iphofen  </t>
  </si>
  <si>
    <t xml:space="preserve">D.-Paul-Eber-Mittelschule Kitzingen  </t>
  </si>
  <si>
    <t xml:space="preserve">Mittelschule Kitzingen-Siedlung  </t>
  </si>
  <si>
    <t xml:space="preserve">Mittelschule Buchbrunn  </t>
  </si>
  <si>
    <t xml:space="preserve">Mittelschule Marktbreit  </t>
  </si>
  <si>
    <t xml:space="preserve">Mittelschule Volkach  </t>
  </si>
  <si>
    <t xml:space="preserve">Mittelschule Wiesentheid  </t>
  </si>
  <si>
    <t xml:space="preserve">Parzival-Mittelschule Amorbach  </t>
  </si>
  <si>
    <t xml:space="preserve">Mittelschule Bürgstadt  </t>
  </si>
  <si>
    <t xml:space="preserve">Georg-Keimel-Mittelschule Elsenfeld  </t>
  </si>
  <si>
    <t xml:space="preserve">Barbarossa-Mittelschule Erlenbach a.Main  </t>
  </si>
  <si>
    <t xml:space="preserve">Valentin-Pfeifer-Mittelschule Eschau  </t>
  </si>
  <si>
    <t xml:space="preserve">Mittelschule Faulbach  </t>
  </si>
  <si>
    <t xml:space="preserve">Mittelschule Großheubach  </t>
  </si>
  <si>
    <t xml:space="preserve">Mittelschule Kleinheubach  </t>
  </si>
  <si>
    <t xml:space="preserve">Josef-Anton-Rohe-Mittelschule Kleinwallstadt  </t>
  </si>
  <si>
    <t xml:space="preserve">Mittelschule Miltenberg  </t>
  </si>
  <si>
    <t xml:space="preserve">Johannes-Obernburger-Mittelschule Obernburg a.Main  </t>
  </si>
  <si>
    <t xml:space="preserve">Herigoyen-Mittelschule Sulzbach  </t>
  </si>
  <si>
    <t xml:space="preserve">Mittelschule Wörth a.Main  </t>
  </si>
  <si>
    <t xml:space="preserve">Max-Balles-Mittelschule Arnstein  </t>
  </si>
  <si>
    <t xml:space="preserve">Sinngrund-Mittelschule Burgsinn  </t>
  </si>
  <si>
    <t xml:space="preserve">Mittelschule Eußenheim  </t>
  </si>
  <si>
    <t xml:space="preserve">Mittelschule Frammersbach  </t>
  </si>
  <si>
    <t xml:space="preserve">Konrad-von-Querfurt-Mittelschule Karlstadt  </t>
  </si>
  <si>
    <t xml:space="preserve">Mittelschule Zellingen  </t>
  </si>
  <si>
    <t xml:space="preserve">Mittelschule Gemünden a.Main  </t>
  </si>
  <si>
    <t xml:space="preserve">Mittelschule Marktheidenfeld  </t>
  </si>
  <si>
    <t xml:space="preserve">Gustav-Woehrnitz-Mittelschule Lohr a.Main  </t>
  </si>
  <si>
    <t xml:space="preserve">Mittelschule Holderhecke Bergrheinfeld  </t>
  </si>
  <si>
    <t xml:space="preserve">Mittelschule Dittelbrunn Am Sonnenteller  </t>
  </si>
  <si>
    <t xml:space="preserve">Mittelschule Gochsheim  </t>
  </si>
  <si>
    <t xml:space="preserve">Hugo-von-Trimberg-Mittelschule Niederwerrn  </t>
  </si>
  <si>
    <t xml:space="preserve">Mittelschule Oberes Werntal Poppenhausen  </t>
  </si>
  <si>
    <t xml:space="preserve">Mittelschule Sennfeld  </t>
  </si>
  <si>
    <t xml:space="preserve">Friedrich-Rückert-Mittelschule Stadtlauringen  </t>
  </si>
  <si>
    <t xml:space="preserve">Balthasar-Neumann-Mittelschule Werneck  </t>
  </si>
  <si>
    <t xml:space="preserve">Mittelschule Gerolzhofen  </t>
  </si>
  <si>
    <t xml:space="preserve">Mittelschule Gaukönigshofen  </t>
  </si>
  <si>
    <t xml:space="preserve">Eichendorffschule-Mittelschule Gerbrunn  </t>
  </si>
  <si>
    <t xml:space="preserve">Mittelschule Höchberg  </t>
  </si>
  <si>
    <t xml:space="preserve">Mittelschule Margetshöchheim  </t>
  </si>
  <si>
    <t xml:space="preserve">Mittelschule Ochsenfurt  </t>
  </si>
  <si>
    <t>Mittelschule Pleichach-Kürnachtal in Unterpleichfeld</t>
  </si>
  <si>
    <t xml:space="preserve">Mittelschule Waldbüttelbrunn  </t>
  </si>
  <si>
    <t xml:space="preserve">Mittelschule Veitshöchheim  </t>
  </si>
  <si>
    <t xml:space="preserve">Mittelschule Königsbrunn  </t>
  </si>
  <si>
    <t xml:space="preserve">Mittelschule Lindau (Bodensee)  </t>
  </si>
  <si>
    <t xml:space="preserve">Werner-von-Siemens-Mittelschule Augsburg-Hochzoll  </t>
  </si>
  <si>
    <t xml:space="preserve">St.-Georg-Mittelschule Augsburg  </t>
  </si>
  <si>
    <t xml:space="preserve">Mittelschule Augsburg-Bärenkeller  </t>
  </si>
  <si>
    <t xml:space="preserve">Löweneck-Mittelschule Augsburg-Oberhausen  </t>
  </si>
  <si>
    <t xml:space="preserve">Hans-Adlhoch-Mittelschule Augsburg-Pfersee  </t>
  </si>
  <si>
    <t xml:space="preserve">Mittelschule Augsburg-Herrenbach  </t>
  </si>
  <si>
    <t xml:space="preserve">Mittelschule Augsburg-Firnhaberau  </t>
  </si>
  <si>
    <t xml:space="preserve">Kapellen-Mittelschule Augsburg-Oberhausen  </t>
  </si>
  <si>
    <t xml:space="preserve">Schiller-Mittelschule Augsburg-Lechhausen  </t>
  </si>
  <si>
    <t xml:space="preserve">Goethe-Mittelschule Augsburg-Lechhausen  </t>
  </si>
  <si>
    <t xml:space="preserve">Kerschensteiner-Mittelschule Augsburg-Hochfeld  </t>
  </si>
  <si>
    <t xml:space="preserve">Friedrich-Ebert-Mittelschule Augsburg-Göggingen  </t>
  </si>
  <si>
    <t xml:space="preserve">Albert-Einstein-Mittelschule Augsburg-Haunstetten  </t>
  </si>
  <si>
    <t xml:space="preserve">Beethoven-Mittelschule Kaufbeuren  </t>
  </si>
  <si>
    <t xml:space="preserve">Jörg-Lederer-Mittelschule Kaufbeuren  </t>
  </si>
  <si>
    <t xml:space="preserve">Gustav-Leutelt-Mittelschule Kaufbeuren-Neugablonz  </t>
  </si>
  <si>
    <t xml:space="preserve">Mittelschule Kempten (Allgäu) bei der Hofmühle  </t>
  </si>
  <si>
    <t xml:space="preserve">Mittelschule Kempten (Allgäu) auf dem Lindenberg  </t>
  </si>
  <si>
    <t xml:space="preserve">Robert-Schuman-Mittelschule Sankt Mang  </t>
  </si>
  <si>
    <t xml:space="preserve">Bismarckschule Mittelschule Memmingen  </t>
  </si>
  <si>
    <t xml:space="preserve">Lindenschule Mittelschule Memmingen  </t>
  </si>
  <si>
    <t xml:space="preserve">Mittelschule Memmingen-Amendingen  </t>
  </si>
  <si>
    <t xml:space="preserve">Geschwister-Scholl-Mittelschule Aichach  </t>
  </si>
  <si>
    <t xml:space="preserve">Mittelschule am Lechrain Aindling  </t>
  </si>
  <si>
    <t xml:space="preserve">Mittelschule Dasing  </t>
  </si>
  <si>
    <t xml:space="preserve">Mittelschule Friedberg  </t>
  </si>
  <si>
    <t xml:space="preserve">Mittelschule Hollenbach  </t>
  </si>
  <si>
    <t xml:space="preserve">Mittelschule Kissing  </t>
  </si>
  <si>
    <t xml:space="preserve">Mittelschule Kühbach  </t>
  </si>
  <si>
    <t xml:space="preserve">Mittelschule Merching  </t>
  </si>
  <si>
    <t xml:space="preserve">Mittelschule Pöttmes  </t>
  </si>
  <si>
    <t xml:space="preserve">Mittelschule Sielenbach  </t>
  </si>
  <si>
    <t xml:space="preserve">Mittelschule Stätzling-Derching  </t>
  </si>
  <si>
    <t xml:space="preserve">Mittelschule Untermeitingen  </t>
  </si>
  <si>
    <t xml:space="preserve">Dr.-Jaufmann-Mittelschule Bobingen  </t>
  </si>
  <si>
    <t xml:space="preserve">Mittelschule Diedorf  </t>
  </si>
  <si>
    <t xml:space="preserve">Mittelschule Dinkelscherben  </t>
  </si>
  <si>
    <t xml:space="preserve">Mittelschule Fischach-Langenneufnach  </t>
  </si>
  <si>
    <t xml:space="preserve">Anna-Pröll-Mittelschule Gersthofen  </t>
  </si>
  <si>
    <t xml:space="preserve">Mittelschule Großaitingen  </t>
  </si>
  <si>
    <t xml:space="preserve">Mittelschule Langweid a.Lech  </t>
  </si>
  <si>
    <t xml:space="preserve">Mittelschule Meitingen  </t>
  </si>
  <si>
    <t xml:space="preserve">Mittelschule Neusäß Am Eichenwald  </t>
  </si>
  <si>
    <t xml:space="preserve">Leonhard-Wagner-Mittelschule Schwabmünchen  </t>
  </si>
  <si>
    <t xml:space="preserve">Parkschule Mittelschule Stadtbergen  </t>
  </si>
  <si>
    <t xml:space="preserve">Mittelschule Augsburg-Centerville-Süd  </t>
  </si>
  <si>
    <t xml:space="preserve">Mittelschule Welden  </t>
  </si>
  <si>
    <t xml:space="preserve">Mittelschule Zusmarshausen  </t>
  </si>
  <si>
    <t xml:space="preserve">Mittelschule am Schlachtegg Gundelfingen a.d.Donau  </t>
  </si>
  <si>
    <t xml:space="preserve">Mittelschule Bissingen  </t>
  </si>
  <si>
    <t xml:space="preserve">Mittelschule Höchstädt a.d.Donau  </t>
  </si>
  <si>
    <t xml:space="preserve">Hyazinth-Wäckerle-Mittelschule Lauingen (Donau)  </t>
  </si>
  <si>
    <t xml:space="preserve">Mittelschule am Aschberg in Weisingen  </t>
  </si>
  <si>
    <t xml:space="preserve">Mittelschule Wittislingen  </t>
  </si>
  <si>
    <t xml:space="preserve">Mittelschule Wertingen  </t>
  </si>
  <si>
    <t xml:space="preserve">Mittelschule Burgau  </t>
  </si>
  <si>
    <t xml:space="preserve">Maria-Theresia-Mittelschule Günzburg  </t>
  </si>
  <si>
    <t xml:space="preserve">Freiherr-von-Stain-Mittelschule Ichenhausen  </t>
  </si>
  <si>
    <t xml:space="preserve">Eberlin-Mittelschule Jettingen-Scheppach  </t>
  </si>
  <si>
    <t xml:space="preserve">Mittelschule Krumbach (Schwaben)  </t>
  </si>
  <si>
    <t xml:space="preserve">Mittelschule Leipheim  </t>
  </si>
  <si>
    <t xml:space="preserve">Mittelschule Offingen  </t>
  </si>
  <si>
    <t xml:space="preserve">Mittelschule Wasserburg  </t>
  </si>
  <si>
    <t xml:space="preserve">Mittelschule Thannhausen  </t>
  </si>
  <si>
    <t xml:space="preserve">Mittelschule Buch  </t>
  </si>
  <si>
    <t xml:space="preserve">Erhard-Vöhlin-Mittelschule Illertissen  </t>
  </si>
  <si>
    <t xml:space="preserve">Peter-Schöllhorn-Mittelschule Neu-Ulm-Mitte  </t>
  </si>
  <si>
    <t xml:space="preserve">Mittelschule Elchingen  </t>
  </si>
  <si>
    <t xml:space="preserve">Hermann-Köhl-Mittelschule Pfaffenhofen a.d.Roth  </t>
  </si>
  <si>
    <t xml:space="preserve">Karl-Salzmann-Mittelschule Neu-Ulm/Pfuhl  </t>
  </si>
  <si>
    <t xml:space="preserve">Werner-Ziegler-Mittelschule Senden  </t>
  </si>
  <si>
    <t xml:space="preserve">Anton-Miller-Mittelschule Nersingen-Straß  </t>
  </si>
  <si>
    <t xml:space="preserve">Uli-Wieland-Mittelschule Vöhringen  </t>
  </si>
  <si>
    <t xml:space="preserve">Mittelschule Weißenhorn  </t>
  </si>
  <si>
    <t xml:space="preserve">Emil-Schmid-Mittelschule Neu-Ulm-Süd  </t>
  </si>
  <si>
    <t xml:space="preserve">Mittelschule Lindenberg i.Allgäu  </t>
  </si>
  <si>
    <t xml:space="preserve">Mittelschule Weiler im Allgäu  </t>
  </si>
  <si>
    <t xml:space="preserve">Mittelschule Biessenhofen  </t>
  </si>
  <si>
    <t xml:space="preserve">Mittelschule Buchloe  </t>
  </si>
  <si>
    <t xml:space="preserve">Anton-Sturm-Mittelschule Füssen  </t>
  </si>
  <si>
    <t xml:space="preserve">Mittelschule Germaringen  </t>
  </si>
  <si>
    <t xml:space="preserve">Gabi-Schwarz-Mittelschule Marktoberdorf  </t>
  </si>
  <si>
    <t xml:space="preserve">Mittelschule Obergünzburg  </t>
  </si>
  <si>
    <t xml:space="preserve">Mittelschule Roßhaupten  </t>
  </si>
  <si>
    <t xml:space="preserve">Mittelschule Unterthingau  </t>
  </si>
  <si>
    <t xml:space="preserve">Mittelschule Pfronten  </t>
  </si>
  <si>
    <t xml:space="preserve">Mittelschule Babenhausen  </t>
  </si>
  <si>
    <t xml:space="preserve">Pfarrer-Kneipp-Mittelschule Bad Wörishofen  </t>
  </si>
  <si>
    <t xml:space="preserve">Mittelschule Erkheim  </t>
  </si>
  <si>
    <t xml:space="preserve">Albert-Schweitzer-Mittelschule Ettringen  </t>
  </si>
  <si>
    <t xml:space="preserve">Sebastian-Kneipp-Mittelschule Bad Grönenbach  </t>
  </si>
  <si>
    <t xml:space="preserve">Mittelschule Kirchheim i.Schw.  </t>
  </si>
  <si>
    <t xml:space="preserve">Mittelschule Legau  </t>
  </si>
  <si>
    <t xml:space="preserve">Mittelschule Markt Rettenbach  </t>
  </si>
  <si>
    <t xml:space="preserve">Mittelschule Memmingerberg  </t>
  </si>
  <si>
    <t xml:space="preserve">Mittelschule Mindelheim  </t>
  </si>
  <si>
    <t xml:space="preserve">Mittelschule Ottobeuren  </t>
  </si>
  <si>
    <t xml:space="preserve">Mittelschule Pfaffenhausen  </t>
  </si>
  <si>
    <t xml:space="preserve">Ludwig-Aurbacher-Mittelschule Türkheim  </t>
  </si>
  <si>
    <t xml:space="preserve">Mittelschule Asbach-Bäumenheim  </t>
  </si>
  <si>
    <t xml:space="preserve">Mittelschule Deiningen  </t>
  </si>
  <si>
    <t xml:space="preserve">Ludwig-Auer-Mittelschule Donauwörth  </t>
  </si>
  <si>
    <t xml:space="preserve">Mittelschule Harburg (Schwaben)  </t>
  </si>
  <si>
    <t xml:space="preserve">Mittelschule Monheim  </t>
  </si>
  <si>
    <t xml:space="preserve">Mittelschule Nördlingen  </t>
  </si>
  <si>
    <t xml:space="preserve">Mittelschule Oettingen i.Bay.  </t>
  </si>
  <si>
    <t xml:space="preserve">Gebrüder-Lachner-Mittelschule Rain  </t>
  </si>
  <si>
    <t xml:space="preserve">Moll-Berczy-Mittelschule Wallerstein  </t>
  </si>
  <si>
    <t xml:space="preserve">Leonhart-Fuchs-Mittelschule Wemding  </t>
  </si>
  <si>
    <t xml:space="preserve">Mittelschule Altusried  </t>
  </si>
  <si>
    <t xml:space="preserve">Mittelschule Blaichach  </t>
  </si>
  <si>
    <t xml:space="preserve">Mittelschule Buchenberg  </t>
  </si>
  <si>
    <t xml:space="preserve">Mittelschule Dietmannsried  </t>
  </si>
  <si>
    <t xml:space="preserve">Mittelschule Durach  </t>
  </si>
  <si>
    <t xml:space="preserve">Mittelschule Bad Hindelang  </t>
  </si>
  <si>
    <t xml:space="preserve">Mittelschule Immenstadt i.Allgäu  </t>
  </si>
  <si>
    <t xml:space="preserve">Mittelschule Oy-Mittelberg  </t>
  </si>
  <si>
    <t xml:space="preserve">Mittelschule Oberstaufen  </t>
  </si>
  <si>
    <t xml:space="preserve">Mittelschule Oberstdorf  </t>
  </si>
  <si>
    <t xml:space="preserve">Mittelschule Sonthofen  </t>
  </si>
  <si>
    <t xml:space="preserve">Mittelschule Waltenhofen  </t>
  </si>
  <si>
    <t xml:space="preserve">Mittelschule Weitnau  </t>
  </si>
  <si>
    <t xml:space="preserve">Edith-Stein-Schule Staatliche Realschule Alzenau  </t>
  </si>
  <si>
    <t xml:space="preserve">Realschule des Zweckverbandes Auerbach  </t>
  </si>
  <si>
    <t>Realschule St. Ursula Augsburg des Schulwerks der Diözese Augsburg</t>
  </si>
  <si>
    <t xml:space="preserve">Staatliche Realschule Bad Kissingen  </t>
  </si>
  <si>
    <t xml:space="preserve">Staatl. Realschule Obertraubling  </t>
  </si>
  <si>
    <t>Erzbischöfliche  Maria-Ward-Realschule St. Zeno Bad Reichenhall</t>
  </si>
  <si>
    <t xml:space="preserve">Städtische Graf-Stauffenberg- Realschule Bamberg  </t>
  </si>
  <si>
    <t xml:space="preserve">Staatliche Realschule Bobingen  </t>
  </si>
  <si>
    <t xml:space="preserve">Ludmilla-Schule Staatliche Realschule Bogen  </t>
  </si>
  <si>
    <t xml:space="preserve">Staatliche Realschule Bad Brückenau  </t>
  </si>
  <si>
    <t xml:space="preserve">Staatliche Realschule Buchloe  </t>
  </si>
  <si>
    <t xml:space="preserve">Markgrafen-Realschule Staatliche Realschule Burgau  </t>
  </si>
  <si>
    <t xml:space="preserve">Staatliche Realschule Burgkunstadt  </t>
  </si>
  <si>
    <t>Marienrealschule Cham der Schulstiftung der Diözese Regensburg</t>
  </si>
  <si>
    <t xml:space="preserve">Staatliche Realschule Coburg I  </t>
  </si>
  <si>
    <t xml:space="preserve">Staatliche Realschule Coburg II  </t>
  </si>
  <si>
    <t xml:space="preserve">Staatliche Realschule Ebermannstadt  </t>
  </si>
  <si>
    <t xml:space="preserve">Steigerwaldschule Staatliche Realschule Ebrach  </t>
  </si>
  <si>
    <t xml:space="preserve">Maria-Ward-Realschule der Diözese Eichstätt  </t>
  </si>
  <si>
    <t xml:space="preserve">Staatliche Realschule Feucht  </t>
  </si>
  <si>
    <t xml:space="preserve">Staatliche Realschule Freyung  </t>
  </si>
  <si>
    <t xml:space="preserve">Hans-Böckler-Schule Städt. Realschule Fürth  </t>
  </si>
  <si>
    <t xml:space="preserve">Staatliche Realschule Furth i.Wald  </t>
  </si>
  <si>
    <t>Franken-Landschulheim  Schloss Gaibach öffentliche Realschule Volkach</t>
  </si>
  <si>
    <t xml:space="preserve">Staatliche Realschule Gauting  </t>
  </si>
  <si>
    <t xml:space="preserve">Staatliche Realschule Gemünden a.Main  </t>
  </si>
  <si>
    <t xml:space="preserve">Staatl. Realschule Grafenau  </t>
  </si>
  <si>
    <t>Drei-Quellen-Realschule, Staatliche Realschule Bad Griesbach i.Rottal</t>
  </si>
  <si>
    <t xml:space="preserve">Staatliche Realschule Helmbrechts  </t>
  </si>
  <si>
    <t xml:space="preserve">Staatliche Realschule Herrsching  </t>
  </si>
  <si>
    <t xml:space="preserve">Staatliche Realschule Herzogenaurach  </t>
  </si>
  <si>
    <t xml:space="preserve">Staatliche Realschule Hilpoltstein  </t>
  </si>
  <si>
    <t xml:space="preserve">Staatliche Realschule Hirschaid  </t>
  </si>
  <si>
    <t xml:space="preserve">Staatliche Realschule für Knaben Immenstadt  </t>
  </si>
  <si>
    <t xml:space="preserve">Städtische Realschule Kempten  </t>
  </si>
  <si>
    <t xml:space="preserve">Staatliche Realschule Kitzingen  </t>
  </si>
  <si>
    <t xml:space="preserve">Staatliche Realschule Kaufering  </t>
  </si>
  <si>
    <t xml:space="preserve">Staatliche Realschule Krumbach  </t>
  </si>
  <si>
    <t xml:space="preserve">Staatliche Realschule Landshut  </t>
  </si>
  <si>
    <t xml:space="preserve">Erzbischöfliche Ursulinen-Realschule Landshut  </t>
  </si>
  <si>
    <t xml:space="preserve">Staatliche Realschule Lindenberg i.Allgäu  </t>
  </si>
  <si>
    <t xml:space="preserve">St.-Emmeram-Realschule Staatl. Realschule Aschheim  </t>
  </si>
  <si>
    <t xml:space="preserve">Staatliche Realschule Marktheidenfeld  </t>
  </si>
  <si>
    <t xml:space="preserve">Staatl. Realschule Marktoberdorf  </t>
  </si>
  <si>
    <t xml:space="preserve">Kastulus-Realschule Staatliche Realschule Moosburg  </t>
  </si>
  <si>
    <t xml:space="preserve">Städtische Salvator-Realschule München  </t>
  </si>
  <si>
    <t xml:space="preserve">Städtische Carl-von-Linde- Realschule München  </t>
  </si>
  <si>
    <t xml:space="preserve">Städtische Hermann-Frieb- Realschule München  </t>
  </si>
  <si>
    <t xml:space="preserve">Städtische Elly-Heuss-Realschule München  </t>
  </si>
  <si>
    <t xml:space="preserve">Städtische Rudolf-Diesel- Realschule München  </t>
  </si>
  <si>
    <t xml:space="preserve">Städtische Helen-Keller-Realschule München  </t>
  </si>
  <si>
    <t xml:space="preserve">Städtische Ricarda-Huch-Realschule München  </t>
  </si>
  <si>
    <t xml:space="preserve">Städtische Maria-Probst-Realschule München  </t>
  </si>
  <si>
    <t xml:space="preserve">Städtische Balthasar-Neumann- Realschule München  </t>
  </si>
  <si>
    <t xml:space="preserve">Städtische Anne-Frank-Realschule München  </t>
  </si>
  <si>
    <t xml:space="preserve">Städtische Fridtjof-Nansen- Realschule München  </t>
  </si>
  <si>
    <t xml:space="preserve">Städtische Ludwig-Thoma-Realschule München  </t>
  </si>
  <si>
    <t xml:space="preserve">Städtische Adalbert-Stifter- Realschule München  </t>
  </si>
  <si>
    <t>Erzbischöfliche Maria-Ward-Mädchenrealschule  Berg am Laim, München</t>
  </si>
  <si>
    <t xml:space="preserve">Staatliche Realschule Langenzenn  </t>
  </si>
  <si>
    <t xml:space="preserve">Staatl. Realschule Memmingen  </t>
  </si>
  <si>
    <t xml:space="preserve">Naabtal-Realschule Staatliche Realschule Nabburg  </t>
  </si>
  <si>
    <t xml:space="preserve">Staatliche Realschule Naila  </t>
  </si>
  <si>
    <t>Maria-Ward-Realschule Neuburg des Schulwerks der Diözese Augsburg</t>
  </si>
  <si>
    <t xml:space="preserve">Staatliche Realschule Neufahrn i.NB  </t>
  </si>
  <si>
    <t xml:space="preserve">Maria-Ward-Realschule Neuhaus a.Inn  </t>
  </si>
  <si>
    <t xml:space="preserve">Staatliche Realschule für Knaben Neumarkt i.d.Opf.  </t>
  </si>
  <si>
    <t xml:space="preserve">Staatliche Realschule für Mädchen Neumarkt i.d.Opf  </t>
  </si>
  <si>
    <t xml:space="preserve">Staatliche Realschule Neustadt b.Coburg  </t>
  </si>
  <si>
    <t xml:space="preserve">Staatliche Realschule Neutraubling  </t>
  </si>
  <si>
    <t xml:space="preserve">Städtische Veit-Stoß-Realschule Nürnberg  </t>
  </si>
  <si>
    <t xml:space="preserve">Städtische Adam-Kraft-Realschule Nürnberg  </t>
  </si>
  <si>
    <t xml:space="preserve">Wilhelm-Löhe-Schule Nürnberg - Realschule -  </t>
  </si>
  <si>
    <t xml:space="preserve">Gisela-Realschule Passau-Niedernburg  </t>
  </si>
  <si>
    <t xml:space="preserve">Staatliche Realschule Pegnitz  </t>
  </si>
  <si>
    <t xml:space="preserve">Staatliche Realschule Pfarrkirchen  </t>
  </si>
  <si>
    <t xml:space="preserve">Realschule Herrieden  </t>
  </si>
  <si>
    <t xml:space="preserve">Knabenrealschule Rebdorf der Diözese Eichstätt  </t>
  </si>
  <si>
    <t xml:space="preserve">Private Schulen Pindl GmbH Realschule Regensburg  </t>
  </si>
  <si>
    <t xml:space="preserve">Staatl. Realschule Haag i.OB  </t>
  </si>
  <si>
    <t xml:space="preserve">Städtische Realschule für Mädchen Rosenheim  </t>
  </si>
  <si>
    <t xml:space="preserve">Staatl. Realschule Bruckmühl  </t>
  </si>
  <si>
    <t xml:space="preserve">Mädchenrealschule St. Josef Schwandorf  </t>
  </si>
  <si>
    <t xml:space="preserve">Walther-Rathenau-Realschule der Stadt Schweinfurt  </t>
  </si>
  <si>
    <t xml:space="preserve">Staatliche Realschule Selb  </t>
  </si>
  <si>
    <t xml:space="preserve">Staatliche Realschule Sonthofen  </t>
  </si>
  <si>
    <t xml:space="preserve">Realschule der Ursulinen-Schulstiftung Straubing  </t>
  </si>
  <si>
    <t xml:space="preserve">Staatliche Realschule Sulzbach-Rosenberg  </t>
  </si>
  <si>
    <t xml:space="preserve">Staatliche Realschule Trostberg  </t>
  </si>
  <si>
    <t xml:space="preserve">Staatl. Realschule Arnstorf  </t>
  </si>
  <si>
    <t xml:space="preserve">Staatliche Realschule Viechtach  </t>
  </si>
  <si>
    <t xml:space="preserve">Staatliche Realschule Vilsbiburg  </t>
  </si>
  <si>
    <t xml:space="preserve">Staatliche Realschule Vöhringen  </t>
  </si>
  <si>
    <t xml:space="preserve">Staatliche Realschule Vohenstrauß  </t>
  </si>
  <si>
    <t>Staatl. anerk. Mädchenrealschule der Stiftung der Dillinger Franziskanerinnen St. Maria Volkach</t>
  </si>
  <si>
    <t xml:space="preserve">Staatliche Realschule Waldkraiburg  </t>
  </si>
  <si>
    <t xml:space="preserve">Imma-Mack-Realschule Staatl. Realschule Eching  </t>
  </si>
  <si>
    <t xml:space="preserve">Staatliche Realschule Wassertrüdingen  </t>
  </si>
  <si>
    <t xml:space="preserve">Staatliche Realschule Weilheim  </t>
  </si>
  <si>
    <t xml:space="preserve">Staatliche Realschule Weißenburg  </t>
  </si>
  <si>
    <t xml:space="preserve">Städtische Realschule Weißenhorn  </t>
  </si>
  <si>
    <t xml:space="preserve">Staatl. Realschule Bessenbach  </t>
  </si>
  <si>
    <t xml:space="preserve">Staatliche Realschule Dettelbach  </t>
  </si>
  <si>
    <t xml:space="preserve">Staatl. Realschule Geretsried  </t>
  </si>
  <si>
    <t xml:space="preserve">Staatliche Realschule Rain  </t>
  </si>
  <si>
    <t xml:space="preserve">Staatliche Realschule Schöllnach  </t>
  </si>
  <si>
    <t xml:space="preserve">Wallburg-Realschule Staatliche Realschule Eltmann  </t>
  </si>
  <si>
    <t xml:space="preserve">Städtische Carl-Spitzweg-Realschule München  </t>
  </si>
  <si>
    <t xml:space="preserve">Staatliche Realschule Bad Tölz  </t>
  </si>
  <si>
    <t xml:space="preserve">Staatliche Realschule Elsenfeld  </t>
  </si>
  <si>
    <t xml:space="preserve">Staatliche Realschule Rottenburg  </t>
  </si>
  <si>
    <t xml:space="preserve">Staatliche Realschule Ergolding  </t>
  </si>
  <si>
    <t xml:space="preserve">Städtische Artur-Kutscher-Realschule München  </t>
  </si>
  <si>
    <t xml:space="preserve">Städtische Wilhelm-Röntgen-Realschule München  </t>
  </si>
  <si>
    <t xml:space="preserve">Senefelder-Schule Treuchtlingen - Realschule  </t>
  </si>
  <si>
    <t xml:space="preserve">Staatl. Realschule Berching  </t>
  </si>
  <si>
    <t xml:space="preserve">Staatl. Realschule Geisenfeld  </t>
  </si>
  <si>
    <t xml:space="preserve">Staatliche Realschule Zirndorf  </t>
  </si>
  <si>
    <t xml:space="preserve">Rupert-Ness-Realschule Ottobeuren  </t>
  </si>
  <si>
    <t xml:space="preserve">Staatliche Realschule Scheßlitz  </t>
  </si>
  <si>
    <t xml:space="preserve">Staatliche Realschule Neubiberg  </t>
  </si>
  <si>
    <t xml:space="preserve">Staatliche Realschule Taufkirchen (Vils)  </t>
  </si>
  <si>
    <t xml:space="preserve">Staatliche Realschule Zwiesel  </t>
  </si>
  <si>
    <t xml:space="preserve">Staatliche Realschule Mering  </t>
  </si>
  <si>
    <t xml:space="preserve">Staatliche Realschule Obergünzburg  </t>
  </si>
  <si>
    <t xml:space="preserve">Städtische Werner-von-Siemens- Realschule München  </t>
  </si>
  <si>
    <t>Joseph-von-Fraunhofer-Schule Staatl. Realschule München II</t>
  </si>
  <si>
    <t xml:space="preserve">Staatliche Realschule Simbach a.Inn  </t>
  </si>
  <si>
    <t xml:space="preserve">Private Isar-Realschule München  </t>
  </si>
  <si>
    <t xml:space="preserve">Staatliche Realschule Hösbach  </t>
  </si>
  <si>
    <t xml:space="preserve">Staatliche Realschule Peißenberg  </t>
  </si>
  <si>
    <t xml:space="preserve">Städtische Realschule an der Blutenburg München  </t>
  </si>
  <si>
    <t xml:space="preserve">Städtische Erich Kästner-Realschule München  </t>
  </si>
  <si>
    <t xml:space="preserve">Priv. Realschule Huber in München  </t>
  </si>
  <si>
    <t xml:space="preserve">Staatliche Realschule Vaterstetten in Baldham  </t>
  </si>
  <si>
    <t xml:space="preserve">Staatliche Realschule Neusäß  </t>
  </si>
  <si>
    <t xml:space="preserve">Staatliche Realschule Puchheim  </t>
  </si>
  <si>
    <t xml:space="preserve">Städtische Wilhelm-Busch- Realschule München  </t>
  </si>
  <si>
    <t>Mindeltal-Realschule Jettingen-Scheppach der Mindeltal-Schulen gGmbH</t>
  </si>
  <si>
    <t xml:space="preserve">Staatl. Realschule Zusmarshausen  </t>
  </si>
  <si>
    <t xml:space="preserve">Staatl. Realschule Höchstadt a.d.Aisch  </t>
  </si>
  <si>
    <t xml:space="preserve">Staatl. Realschule Kösching  </t>
  </si>
  <si>
    <t xml:space="preserve">Staatl. Realschule Affing  </t>
  </si>
  <si>
    <t xml:space="preserve">Staatl. Realschule Großostheim  </t>
  </si>
  <si>
    <t xml:space="preserve">Staatl. Realschule Schonungen  </t>
  </si>
  <si>
    <t xml:space="preserve">Staatl. Realschule Oberding  </t>
  </si>
  <si>
    <t xml:space="preserve">Staatl. Realschule Mainburg  </t>
  </si>
  <si>
    <t xml:space="preserve">Ruth-Weiss-Realschule Aschaffenburg  </t>
  </si>
  <si>
    <t>Abenstal Realschule, Staatl. Realschule Au in der Hallertau</t>
  </si>
  <si>
    <t xml:space="preserve">Staatl. Realschule Waldmünchen  </t>
  </si>
  <si>
    <t xml:space="preserve">Staatliche Realschule Freiham  </t>
  </si>
  <si>
    <t>Immanuel-Realschule München, Priv.chr.RS d. Fördervereins adventis. Schulen in Bayern e.V.</t>
  </si>
  <si>
    <t xml:space="preserve">Leibniz-Gymnasium Altdorf  </t>
  </si>
  <si>
    <t xml:space="preserve">Spessart-Gymnasium Alzenau  </t>
  </si>
  <si>
    <t xml:space="preserve">Erasmus-Gymnasium Amberg  </t>
  </si>
  <si>
    <t xml:space="preserve">Gregor-Mendel-Gymnasium Amberg  </t>
  </si>
  <si>
    <t xml:space="preserve">Max-Reger-Gymnasium Amberg  </t>
  </si>
  <si>
    <t xml:space="preserve">Deutschherren-Gymnasium Aichach  </t>
  </si>
  <si>
    <t xml:space="preserve">Karl-Ernst-Gymnasium Amorbach  </t>
  </si>
  <si>
    <t xml:space="preserve">Gymnasium Carolinum Ansbach  </t>
  </si>
  <si>
    <t xml:space="preserve">Platen-Gymnasium Ansbach  </t>
  </si>
  <si>
    <t xml:space="preserve">Theresien-Gymnasium Ansbach  </t>
  </si>
  <si>
    <t xml:space="preserve">Kronberg-Gymnasium Aschaffenburg  </t>
  </si>
  <si>
    <t xml:space="preserve">Friedrich-Dessauer-Gymnasium Aschaffenburg  </t>
  </si>
  <si>
    <t xml:space="preserve">Karl-Theodor-von-Dalberg-Gymnasium Aschaffenburg  </t>
  </si>
  <si>
    <t xml:space="preserve">Gymnasium bei St.Anna Augsburg  </t>
  </si>
  <si>
    <t xml:space="preserve">Gymnasium bei St.Stephan Augsburg  </t>
  </si>
  <si>
    <t xml:space="preserve">Peutinger-Gymnasium Augsburg  </t>
  </si>
  <si>
    <t xml:space="preserve">Holbein-Gymnasium Augsburg  </t>
  </si>
  <si>
    <t xml:space="preserve">Städtisches Maria-Theresia-Gymnasium Augsburg  </t>
  </si>
  <si>
    <t xml:space="preserve">Städtisches Jakob-Fugger-Gymnasium Augsburg  </t>
  </si>
  <si>
    <t xml:space="preserve">Franz-Miltenberger-Gymnasium Bad Brückenau  </t>
  </si>
  <si>
    <t xml:space="preserve">Jack-Steinberger-Gymnasium Bad Kissingen  </t>
  </si>
  <si>
    <t xml:space="preserve">Rhön-Gymnasium Bad Neustadt  </t>
  </si>
  <si>
    <t xml:space="preserve">Karlsgymnasium Bad Reichenhall  </t>
  </si>
  <si>
    <t xml:space="preserve">Gabriel-von-Seidl-Gymnasium Bad Tölz  </t>
  </si>
  <si>
    <t xml:space="preserve">Georg-Wilhelm-Steller-Gymnasium Bad Windsheim  </t>
  </si>
  <si>
    <t xml:space="preserve">Kaiser-Heinrich-Gymnasium Bamberg  </t>
  </si>
  <si>
    <t xml:space="preserve">Franz-Ludwig-Gymnasium Bamberg  </t>
  </si>
  <si>
    <t xml:space="preserve">Clavius-Gymnasium Bamberg  </t>
  </si>
  <si>
    <t xml:space="preserve">Dientzenhofer-Gymnasium Bamberg  </t>
  </si>
  <si>
    <t xml:space="preserve">E.T.A.Hoffmann-Gymnasium Bamberg  </t>
  </si>
  <si>
    <t xml:space="preserve">Städtisches Eichendorff-Gymnasium Bamberg  </t>
  </si>
  <si>
    <t xml:space="preserve">Gymnasium Christian-Ernestinum Bayreuth  </t>
  </si>
  <si>
    <t xml:space="preserve">Graf-Münster-Gymnasium Bayreuth  </t>
  </si>
  <si>
    <t xml:space="preserve">Markgräfin-Wilhelmine-Gymnasium Bayreuth  </t>
  </si>
  <si>
    <t xml:space="preserve">Richard-Wagner-Gymnasium Bayreuth  </t>
  </si>
  <si>
    <t xml:space="preserve">Gymnasium Berchtesgaden  </t>
  </si>
  <si>
    <t xml:space="preserve">Gymnasium Burgkunstadt  </t>
  </si>
  <si>
    <t xml:space="preserve">Staatl. Gymnasium Lappersdorf  </t>
  </si>
  <si>
    <t xml:space="preserve">Kurfürst-Maximilian-Gymnasium Burghausen  </t>
  </si>
  <si>
    <t xml:space="preserve">Aventinus-Gymnasium Burghausen  </t>
  </si>
  <si>
    <t xml:space="preserve">Johann-Michael-Fischer-Gymnasium Burglengenfeld  </t>
  </si>
  <si>
    <t xml:space="preserve">Robert-Schuman-Gymnasium Cham  </t>
  </si>
  <si>
    <t xml:space="preserve">Joseph-von-Fraunhofer-Gymnasium Cham  </t>
  </si>
  <si>
    <t xml:space="preserve">Gymnasium Casimirianum Coburg  </t>
  </si>
  <si>
    <t xml:space="preserve">Gymnasium Ernestinum Coburg  </t>
  </si>
  <si>
    <t xml:space="preserve">Gymnasium Alexandrinum Coburg  </t>
  </si>
  <si>
    <t xml:space="preserve">Gymnasium Albertinum Coburg  </t>
  </si>
  <si>
    <t xml:space="preserve">Josef-Effner-Gymnasium Dachau  </t>
  </si>
  <si>
    <t xml:space="preserve">Comenius-Gymnasium Deggendorf  </t>
  </si>
  <si>
    <t xml:space="preserve">Johann-Michael-Sailer-Gymnasium Dillingen  </t>
  </si>
  <si>
    <t xml:space="preserve">Gymnasium Dingolfing  </t>
  </si>
  <si>
    <t xml:space="preserve">Gymnasium Dinkelsbühl  </t>
  </si>
  <si>
    <t xml:space="preserve">Gymnasium Donauwörth  </t>
  </si>
  <si>
    <t xml:space="preserve">Friedrich-Rückert-Gymnasium Ebern  </t>
  </si>
  <si>
    <t xml:space="preserve">Karl-von-Closen-Gymnasium Eggenfelden  </t>
  </si>
  <si>
    <t xml:space="preserve">Willibald-Gymnasium Eichstätt  </t>
  </si>
  <si>
    <t xml:space="preserve">Gabrieli-Gymnasium Eichstätt  </t>
  </si>
  <si>
    <t xml:space="preserve">Schmuttertal-Gymnasium Diedorf  </t>
  </si>
  <si>
    <t xml:space="preserve">Anne-Frank-Gymnasium Erding  </t>
  </si>
  <si>
    <t xml:space="preserve">Gymnasium Fridericianum Erlangen  </t>
  </si>
  <si>
    <t xml:space="preserve">Albert-Schweitzer-Gymnasium Erlangen  </t>
  </si>
  <si>
    <t xml:space="preserve">Ohm-Gymnasium Erlangen  </t>
  </si>
  <si>
    <t xml:space="preserve">Christian-Ernst-Gymnasium Erlangen  </t>
  </si>
  <si>
    <t xml:space="preserve">Städtisches Marie-Therese- Gymnasium Erlangen  </t>
  </si>
  <si>
    <t xml:space="preserve">Hermann-Staudinger-Gymnasium Erlenbach a.Main  </t>
  </si>
  <si>
    <t xml:space="preserve">Gymnasium Eschenbach  </t>
  </si>
  <si>
    <t xml:space="preserve">Benediktinergymnasium Ettal  </t>
  </si>
  <si>
    <t xml:space="preserve">Gymnasium Feuchtwangen  </t>
  </si>
  <si>
    <t xml:space="preserve">Herder-Gymnasium Forchheim  </t>
  </si>
  <si>
    <t xml:space="preserve">Gymnasium Buchloe  </t>
  </si>
  <si>
    <t xml:space="preserve">Dom-Gymnasium Freising  </t>
  </si>
  <si>
    <t xml:space="preserve">Josef-Hofmiller-Gymnasium Freising  </t>
  </si>
  <si>
    <t xml:space="preserve">Camerloher-Gymnasium Freising  </t>
  </si>
  <si>
    <t xml:space="preserve">Emmy-Noether-Gymnasium Erlangen  </t>
  </si>
  <si>
    <t xml:space="preserve">Gymnasium Freyung  </t>
  </si>
  <si>
    <t xml:space="preserve">Graf-Rasso-Gymnasium Fürstenfeldbruck  </t>
  </si>
  <si>
    <t xml:space="preserve">Maristengymnasium Fürstenzell  </t>
  </si>
  <si>
    <t xml:space="preserve">Heinrich-Schliemann-Gymnasium Fürth  </t>
  </si>
  <si>
    <t xml:space="preserve">Hardenberg-Gymnasium Fürth  </t>
  </si>
  <si>
    <t xml:space="preserve">Helene-Lange-Gymnasium Fürth  </t>
  </si>
  <si>
    <t xml:space="preserve">Gymnasium Füssen  </t>
  </si>
  <si>
    <t xml:space="preserve">Maristen-Gymnasium Furth  </t>
  </si>
  <si>
    <t>Franken-Landschulheim  Schloss Gaibach öffentliches Gymnasium Volkach</t>
  </si>
  <si>
    <t xml:space="preserve">Werdenfels-Gymnasium Garmisch-Partenkirchen  </t>
  </si>
  <si>
    <t xml:space="preserve">Gymnasium Gars a.Inn  </t>
  </si>
  <si>
    <t xml:space="preserve">Otto-von-Taube-Gymnasium Gauting  </t>
  </si>
  <si>
    <t xml:space="preserve">Friedrich-List-Gymnasium Gemünden  </t>
  </si>
  <si>
    <t xml:space="preserve">Max-Born-Gymnasium Germering  </t>
  </si>
  <si>
    <t xml:space="preserve">Kurt-Huber-Gymnasium Gräfelfing  </t>
  </si>
  <si>
    <t xml:space="preserve">Landgraf-Leuchtenberg-Gymnasium Grafenau  </t>
  </si>
  <si>
    <t xml:space="preserve">Max-Mannheimer-Gymnasium Grafing  </t>
  </si>
  <si>
    <t xml:space="preserve">Dossenberger-Gymnasium Günzburg  </t>
  </si>
  <si>
    <t xml:space="preserve">Simon-Marius-Gymnasium Gunzenhausen  </t>
  </si>
  <si>
    <t xml:space="preserve">Frobenius-Gymnasium Hammelburg  </t>
  </si>
  <si>
    <t xml:space="preserve">Regiomontanus-Gymnasium Haßfurt  </t>
  </si>
  <si>
    <t xml:space="preserve">Paul-Pfinzing-Gymnasium Hersbruck  </t>
  </si>
  <si>
    <t xml:space="preserve">Gymnasium Hilpoltstein  </t>
  </si>
  <si>
    <t xml:space="preserve">Gymnasium Höchstadt a.d.Aisch  </t>
  </si>
  <si>
    <t xml:space="preserve">Jean-Paul-Gymnasium Hof  </t>
  </si>
  <si>
    <t xml:space="preserve">Schiller-Gymnasium Hof  </t>
  </si>
  <si>
    <t xml:space="preserve">Johann-Christian-Reinhart-Gymnasium Hof  </t>
  </si>
  <si>
    <t xml:space="preserve">Gymnasium Hohenschwangau  </t>
  </si>
  <si>
    <t xml:space="preserve">Rainer-Maria-Rilke-Gymnasium Icking  </t>
  </si>
  <si>
    <t xml:space="preserve">Gymnasium Ergolding  </t>
  </si>
  <si>
    <t xml:space="preserve">Reuchlin-Gymnasium Ingolstadt  </t>
  </si>
  <si>
    <t xml:space="preserve">Christoph-Scheiner-Gymnasium Ingolstadt  </t>
  </si>
  <si>
    <t xml:space="preserve">Katharinen-Gymnasium Ingolstadt  </t>
  </si>
  <si>
    <t xml:space="preserve">Jakob-Brucker-Gymnasium Kaufbeuren  </t>
  </si>
  <si>
    <t xml:space="preserve">Donau-Gymnasium Kelheim  </t>
  </si>
  <si>
    <t xml:space="preserve">Carl-von-Linde-Gymnasium Kempten  </t>
  </si>
  <si>
    <t xml:space="preserve">Allgäu-Gymnasium Kempten  </t>
  </si>
  <si>
    <t xml:space="preserve">Hildegardis-Gymnasium Kempten  </t>
  </si>
  <si>
    <t xml:space="preserve">Armin-Knab-Gymnasium Kitzingen  </t>
  </si>
  <si>
    <t xml:space="preserve">Gymnasium Königsbrunn  </t>
  </si>
  <si>
    <t xml:space="preserve">Gymnasium Bad Königshofen i.Gr.  </t>
  </si>
  <si>
    <t xml:space="preserve">Benedikt-Stattler-Gymnasium Bad Kötzting  </t>
  </si>
  <si>
    <t xml:space="preserve">Kaspar-Zeuß-Gymnasium Kronach  </t>
  </si>
  <si>
    <t xml:space="preserve">Simpert-Kraemer-Gymnasium Krumbach  </t>
  </si>
  <si>
    <t xml:space="preserve">Markgraf-Georg-Friedrich-Gymnasium Kulmbach  </t>
  </si>
  <si>
    <t xml:space="preserve">Caspar-Vischer-Gymnasium Kulmbach  </t>
  </si>
  <si>
    <t xml:space="preserve">Gymnasium Landau a.d.Isar  </t>
  </si>
  <si>
    <t xml:space="preserve">Dominikus-Zimmermann-Gymnasium Landsberg am Lech  </t>
  </si>
  <si>
    <t xml:space="preserve">Hans-Carossa-Gymnasium Landshut  </t>
  </si>
  <si>
    <t xml:space="preserve">Hans-Leinberger-Gymnasium Landshut  </t>
  </si>
  <si>
    <t xml:space="preserve">Christoph-Jacob-Treu-Gymnasium Lauf a.d.Pegnitz  </t>
  </si>
  <si>
    <t xml:space="preserve">Rottmayr-Gymnasium Laufen  </t>
  </si>
  <si>
    <t xml:space="preserve">Albertus-Gymnasium Lauingen  </t>
  </si>
  <si>
    <t xml:space="preserve">Gymnasium München-Trudering  </t>
  </si>
  <si>
    <t xml:space="preserve">Meranier-Gymnasium Lichtenfels  </t>
  </si>
  <si>
    <t xml:space="preserve">Bodensee-Gymnasium Lindau  </t>
  </si>
  <si>
    <t xml:space="preserve">Valentin-Heider-Gymnasium Lindau  </t>
  </si>
  <si>
    <t xml:space="preserve">Gymnasium Lindenberg i.Allgäu  </t>
  </si>
  <si>
    <t xml:space="preserve">Franz-Ludwig-von-Erthal-Gymnasium Lohr  </t>
  </si>
  <si>
    <t xml:space="preserve">Gabelsberger-Gymnasium Mainburg  </t>
  </si>
  <si>
    <t xml:space="preserve">Gymnasium Marktbreit  </t>
  </si>
  <si>
    <t xml:space="preserve">Gymnasium Marktoberdorf  </t>
  </si>
  <si>
    <t xml:space="preserve">Otto-Hahn-Gymnasium Marktredwitz  </t>
  </si>
  <si>
    <t xml:space="preserve">Gymnasium Landschulheim Marquartstein  </t>
  </si>
  <si>
    <t xml:space="preserve">Martin-Pollich-Gymnasium Mellrichstadt  </t>
  </si>
  <si>
    <t xml:space="preserve">Bernhard-Strigel-Gymnasium Memmingen  </t>
  </si>
  <si>
    <t xml:space="preserve">Vöhlin-Gymnasium Memmingen  </t>
  </si>
  <si>
    <t xml:space="preserve">St.-Michaels-Gymnasium der Benediktiner Metten  </t>
  </si>
  <si>
    <t xml:space="preserve">Gymnasium Miesbach  </t>
  </si>
  <si>
    <t xml:space="preserve">Johannes-Butzbach-Gymnasium Miltenberg  </t>
  </si>
  <si>
    <t>Maristenkolleg Mindelheim - Gymnasium -  des Schulwerks der Diözese Augsburg</t>
  </si>
  <si>
    <t xml:space="preserve">Ignaz-Taschner-Gymnasium Dachau  </t>
  </si>
  <si>
    <t xml:space="preserve">Christoph-Probst-Gymnasium Gilching  </t>
  </si>
  <si>
    <t xml:space="preserve">Ruperti-Gymnasium Mühldorf a.Inn  </t>
  </si>
  <si>
    <t xml:space="preserve">Gymnasium Münchberg  </t>
  </si>
  <si>
    <t xml:space="preserve">Karlsgymnasium München-Pasing  </t>
  </si>
  <si>
    <t xml:space="preserve">Ludwigsgymnasium München  </t>
  </si>
  <si>
    <t xml:space="preserve">Maximiliansgymnasium München  </t>
  </si>
  <si>
    <t xml:space="preserve">Theresien-Gymnasium München  </t>
  </si>
  <si>
    <t xml:space="preserve">Wilhelmsgymnasium München  </t>
  </si>
  <si>
    <t xml:space="preserve">Wittelsbacher-Gymnasium München  </t>
  </si>
  <si>
    <t xml:space="preserve">Albert-Einstein-Gymnasium München  </t>
  </si>
  <si>
    <t xml:space="preserve">Oskar-von-Miller-Gymnasium München  </t>
  </si>
  <si>
    <t xml:space="preserve">Asam-Gymnasium München  </t>
  </si>
  <si>
    <t xml:space="preserve">Erasmus-Grasser-Gymnasium München  </t>
  </si>
  <si>
    <t xml:space="preserve">Gisela-Gymnasium München  </t>
  </si>
  <si>
    <t xml:space="preserve">Klenze-Gymnasium München  </t>
  </si>
  <si>
    <t xml:space="preserve">Luitpold-Gymnasium München  </t>
  </si>
  <si>
    <t xml:space="preserve">Maria-Theresia-Gymnasium München  </t>
  </si>
  <si>
    <t xml:space="preserve">Max-Planck-Gymnasium München  </t>
  </si>
  <si>
    <t xml:space="preserve">Rupprecht-Gymnasium München  </t>
  </si>
  <si>
    <t xml:space="preserve">Pestalozzi-Gymnasium München  </t>
  </si>
  <si>
    <t xml:space="preserve">Max-Josef-Stift München  </t>
  </si>
  <si>
    <t xml:space="preserve">Städtisches Luisengymnasium München  </t>
  </si>
  <si>
    <t xml:space="preserve">Städtisches Elsa-Brändström-Gymnasium München  </t>
  </si>
  <si>
    <t xml:space="preserve">Städtisches Louise-Schroeder Gymnasium München  </t>
  </si>
  <si>
    <t xml:space="preserve">Städtisches Sophie-Scholl-Gymnasium München  </t>
  </si>
  <si>
    <t xml:space="preserve">Städtisches Theodolinden-Gymnasium München  </t>
  </si>
  <si>
    <t xml:space="preserve">Städtisches Willi-Graf-Gymnasium München  </t>
  </si>
  <si>
    <t xml:space="preserve">Städtisches Thomas-Mann-Gymnasium München  </t>
  </si>
  <si>
    <t xml:space="preserve">Städtisches St.-Anna-Gymnasium München  </t>
  </si>
  <si>
    <t xml:space="preserve">Michaeli-Gymnasium München  </t>
  </si>
  <si>
    <t xml:space="preserve">Städtisches Adolf-Weber-Gymnasium München  </t>
  </si>
  <si>
    <t xml:space="preserve">Städtisches Käthe-Kollwitz-Gymnasium München  </t>
  </si>
  <si>
    <t xml:space="preserve">Städtisches Bertolt-Brecht-Gymnasium München  </t>
  </si>
  <si>
    <t xml:space="preserve">Theresia-Gerhardinger-Gymnasium am Anger München  </t>
  </si>
  <si>
    <t xml:space="preserve">Gymnasium Höhenkirchen-Siegertsbrunn  </t>
  </si>
  <si>
    <t xml:space="preserve">Erzbischöfliches Edith-Stein-Gymnasium München  </t>
  </si>
  <si>
    <t xml:space="preserve">Karl-Ritter-von-Frisch-Gymnasium Moosburg  </t>
  </si>
  <si>
    <t xml:space="preserve">Obermenzinger Gymnasium München  </t>
  </si>
  <si>
    <t xml:space="preserve">Gymnasium Grünwald  </t>
  </si>
  <si>
    <t xml:space="preserve">Privatgymnasium Dr. Florian Überreiter München  </t>
  </si>
  <si>
    <t xml:space="preserve">Joh.-Philipp-v.-Schönborn-Gymnasium Münnerstadt  </t>
  </si>
  <si>
    <t xml:space="preserve">Egbert-Gymnasium d. Benediktiner Münsterschwarzach  </t>
  </si>
  <si>
    <t xml:space="preserve">Staffelsee-Gymnasium Murnau  </t>
  </si>
  <si>
    <t xml:space="preserve">Johann-Andreas-Schmeller-Gymnasium Nabburg  </t>
  </si>
  <si>
    <t xml:space="preserve">Hochfranken-Gymnasium Naila  </t>
  </si>
  <si>
    <t xml:space="preserve">Descartes-Gymnasium Neuburg a.d.Donau  </t>
  </si>
  <si>
    <t xml:space="preserve">Willibald-Gluck-Gymnasium Neumarkt  </t>
  </si>
  <si>
    <t xml:space="preserve">Justus-von-Liebig-Gymnasium Neusäß  </t>
  </si>
  <si>
    <t xml:space="preserve">Friedrich-Alexander-Gymnasium Neustadt a.d. Aisch  </t>
  </si>
  <si>
    <t xml:space="preserve">Arnold-Gymnasium Neustadt bei Coburg  </t>
  </si>
  <si>
    <t xml:space="preserve">Lessing-Gymnasium Neu-Ulm  </t>
  </si>
  <si>
    <t xml:space="preserve">Regental-Gymnasium Nittenau  </t>
  </si>
  <si>
    <t xml:space="preserve">Theodor-Heuss-Gymnasium Nördlingen  </t>
  </si>
  <si>
    <t xml:space="preserve">Melanchthon-Gymnasium Nürnberg  </t>
  </si>
  <si>
    <t xml:space="preserve">Neues Gymnasium Nürnberg  </t>
  </si>
  <si>
    <t xml:space="preserve">Willstätter-Gymnasium Nürnberg  </t>
  </si>
  <si>
    <t xml:space="preserve">Dürer-Gymnasium Nürnberg  </t>
  </si>
  <si>
    <t xml:space="preserve">Hans-Sachs-Gymnasium Nürnberg  </t>
  </si>
  <si>
    <t xml:space="preserve">Martin-Behaim-Gymnasium Nürnberg  </t>
  </si>
  <si>
    <t xml:space="preserve">Pirckheimer-Gymnasium Nürnberg  </t>
  </si>
  <si>
    <t xml:space="preserve">Städtisches Labenwolf-Gymnasium Nürnberg  </t>
  </si>
  <si>
    <t xml:space="preserve">Städtisches Sigena-Gymnasium Nürnberg  </t>
  </si>
  <si>
    <t xml:space="preserve">Städtisches Johannes-Scharrer-Gymnasium Nürnberg  </t>
  </si>
  <si>
    <t xml:space="preserve">Staatliches Gymnasium Holzkirchen  </t>
  </si>
  <si>
    <t xml:space="preserve">Dietrich-Bonhoeffer-Gymnasium Oberasbach  </t>
  </si>
  <si>
    <t xml:space="preserve">Gertrud-von-le-Fort-Gymnasium Oberstdorf  </t>
  </si>
  <si>
    <t xml:space="preserve">Ortenburg-Gymnasium Oberviechtach  </t>
  </si>
  <si>
    <t xml:space="preserve">Albrecht-Ernst-Gymnasium Oettingen  </t>
  </si>
  <si>
    <t xml:space="preserve">Rupert-Ness-Gymnasium Ottobeuren  </t>
  </si>
  <si>
    <t xml:space="preserve">Gymnasium Ottobrunn  </t>
  </si>
  <si>
    <t xml:space="preserve">Gymnasium Leopoldinum Passau  </t>
  </si>
  <si>
    <t xml:space="preserve">Adalbert-Stifter-Gymnasium Passau  </t>
  </si>
  <si>
    <t xml:space="preserve">Gisela-Gymnasium Passau-Niedernburg  </t>
  </si>
  <si>
    <t>Auersperg-Gymnasium der Maria-Ward-Schulstiftung Passau Freudenhain</t>
  </si>
  <si>
    <t xml:space="preserve">Gymnasium Pegnitz  </t>
  </si>
  <si>
    <t xml:space="preserve">Schyren-Gymnasium Pfaffenhofen a.d.Ilm  </t>
  </si>
  <si>
    <t xml:space="preserve">Gymnasium Pfarrkirchen  </t>
  </si>
  <si>
    <t xml:space="preserve">Staatl. Gymnasium Mering  </t>
  </si>
  <si>
    <t xml:space="preserve">Wilhelm-Diess-Gymnasium Pocking  </t>
  </si>
  <si>
    <t xml:space="preserve">Ludwig-Thoma-Gymnasium Prien  </t>
  </si>
  <si>
    <t xml:space="preserve">Albertus-Magnus-Gymnasium Regensburg  </t>
  </si>
  <si>
    <t xml:space="preserve">Albrecht-Altdorfer-Gymnasium Regensburg  </t>
  </si>
  <si>
    <t xml:space="preserve">Goethe-Gymnasium Regensburg  </t>
  </si>
  <si>
    <t xml:space="preserve">Werner-von-Siemens-Gymnasium Regensburg  </t>
  </si>
  <si>
    <t xml:space="preserve">Städtisches Von-Müller-Gymnasium Regensburg  </t>
  </si>
  <si>
    <t xml:space="preserve">Johannes-Nepomuk-Gymnasium der Benediktiner Rohr  </t>
  </si>
  <si>
    <t xml:space="preserve">Ignaz-Günther-Gymnasium Rosenheim  </t>
  </si>
  <si>
    <t xml:space="preserve">Sebastian-Finsterwalder-Gymnasium Rosenheim  </t>
  </si>
  <si>
    <t xml:space="preserve">Karolinen-Gymnasium Rosenheim  </t>
  </si>
  <si>
    <t xml:space="preserve">Gymnasium Roth  </t>
  </si>
  <si>
    <t xml:space="preserve">Reichsstadt-Gymnasium Rothenburg o.d.Tauber  </t>
  </si>
  <si>
    <t xml:space="preserve">Gymnasium Scheinfeld  </t>
  </si>
  <si>
    <t xml:space="preserve">Welfen-Gymnasium Schongau  </t>
  </si>
  <si>
    <t xml:space="preserve">Gymnasium Schrobenhausen  </t>
  </si>
  <si>
    <t xml:space="preserve">Adam-Kraft-Gymnasium Schwabach  </t>
  </si>
  <si>
    <t xml:space="preserve">Wolfram-von-Eschenbach-Gymnasium Schwabach  </t>
  </si>
  <si>
    <t xml:space="preserve">Carl-Friedrich-Gauß-Gymnasium Schwandorf  </t>
  </si>
  <si>
    <t xml:space="preserve">Bertha-von-Suttner-Gymnasium Neu-Ulm  </t>
  </si>
  <si>
    <t xml:space="preserve">Gymnasium München-Nord  </t>
  </si>
  <si>
    <t xml:space="preserve">Celtis-Gymnasium Schweinfurt  </t>
  </si>
  <si>
    <t xml:space="preserve">Alexander-von-Humboldt-Gymnasium Schweinfurt  </t>
  </si>
  <si>
    <t xml:space="preserve">Olympia-Morata-Gymnasium Schweinfurt  </t>
  </si>
  <si>
    <t xml:space="preserve">Städt. Walther-Rathenau-Gymnasium Schweinfurt  </t>
  </si>
  <si>
    <t xml:space="preserve">Walter-Gropius-Gymnasium Selb  </t>
  </si>
  <si>
    <t xml:space="preserve">Tassilo-Gymnasium Simbach a.Inn  </t>
  </si>
  <si>
    <t>Helene-Habermann-Gymnasium München in Trägerschaft d. Israelit. Kultusgem. München u.Oberbay.</t>
  </si>
  <si>
    <t xml:space="preserve">Gymnasium Sonthofen  </t>
  </si>
  <si>
    <t xml:space="preserve">Gymnasium Starnberg  </t>
  </si>
  <si>
    <t xml:space="preserve">Johannes-Turmair-Gymnasium Straubing  </t>
  </si>
  <si>
    <t xml:space="preserve">Ludwigsgymnasium Straubing  </t>
  </si>
  <si>
    <t xml:space="preserve">Anton-Bruckner-Gymnasium Straubing  </t>
  </si>
  <si>
    <t xml:space="preserve">Gymnasium d.Ursulinen-Schulstiftung Straubing  </t>
  </si>
  <si>
    <t xml:space="preserve">Gymnasium Tegernsee  </t>
  </si>
  <si>
    <t xml:space="preserve">Stiftland-Gymnasium Tirschenreuth  </t>
  </si>
  <si>
    <t xml:space="preserve">Gymnasium Puchheim  </t>
  </si>
  <si>
    <t xml:space="preserve">Johannes-Heidenhain-Gymnasium Traunreut  </t>
  </si>
  <si>
    <t xml:space="preserve">Chiemgau-Gymnasium Traunstein  </t>
  </si>
  <si>
    <t xml:space="preserve">Annette-Kolb-Gymnasium Traunstein  </t>
  </si>
  <si>
    <t xml:space="preserve">Hertzhaimer-Gymnasium Trostberg  </t>
  </si>
  <si>
    <t xml:space="preserve">Gymnasium Tutzing  </t>
  </si>
  <si>
    <t xml:space="preserve">Gymnasium Untergriesbach  </t>
  </si>
  <si>
    <t xml:space="preserve">Gymnasium der Benediktiner Schäftlarn  </t>
  </si>
  <si>
    <t xml:space="preserve">Dominicus-von-Linprun-Gymnasium Viechtach  </t>
  </si>
  <si>
    <t xml:space="preserve">Gymnasium Vilshofen  </t>
  </si>
  <si>
    <t xml:space="preserve">Johannes-Gutenberg-Gymnasium Waldkirchen  </t>
  </si>
  <si>
    <t xml:space="preserve">Luitpold-Gymnasium Wasserburg  </t>
  </si>
  <si>
    <t xml:space="preserve">Augustinus-Gymnasium Weiden  </t>
  </si>
  <si>
    <t xml:space="preserve">Kepler-Gymnasium Weiden  </t>
  </si>
  <si>
    <t xml:space="preserve">Elly-Heuss-Gymnasium Weiden  </t>
  </si>
  <si>
    <t xml:space="preserve">Gymnasium Weilheim i.OB  </t>
  </si>
  <si>
    <t xml:space="preserve">Werner-von-Siemens-Gymnasium Weißenburg  </t>
  </si>
  <si>
    <t xml:space="preserve">Nikolaus-Kopernikus-Gymnasium Weißenhorn  </t>
  </si>
  <si>
    <t>Bilinguales Deutsch-Italienisches Gymnasium Leonardo da Vinci -  München</t>
  </si>
  <si>
    <t xml:space="preserve">Gymnasium München-Freiham  </t>
  </si>
  <si>
    <t xml:space="preserve">Johann-Sebastian-Bach-Gymnasium Windsbach  </t>
  </si>
  <si>
    <t xml:space="preserve">Riemenschneider-Gymnasium Würzburg  </t>
  </si>
  <si>
    <t xml:space="preserve">Wirsberg-Gymnasium Würzburg  </t>
  </si>
  <si>
    <t xml:space="preserve">Siebold-Gymnasium Würzburg  </t>
  </si>
  <si>
    <t xml:space="preserve">Röntgen-Gymnasium Würzburg  </t>
  </si>
  <si>
    <t xml:space="preserve">Matthias-Grünewald-Gymnasium Würzburg  </t>
  </si>
  <si>
    <t xml:space="preserve">Gymnasium Unterföhring  </t>
  </si>
  <si>
    <t xml:space="preserve">Luisenburg-Gymnasium Wunsiedel  </t>
  </si>
  <si>
    <t xml:space="preserve">Gymnasium Zwiesel  </t>
  </si>
  <si>
    <t xml:space="preserve">Julius-Echter-Gymnasium Elsenfeld  </t>
  </si>
  <si>
    <t xml:space="preserve">Joseph-Bernhart-Gymnasium Türkheim  </t>
  </si>
  <si>
    <t xml:space="preserve">Bilinguales Gymnasium Phorms München  </t>
  </si>
  <si>
    <t xml:space="preserve">Dante-Gymnasium München  </t>
  </si>
  <si>
    <t xml:space="preserve">Wilhelm-Hausenstein-Gymnasium München  </t>
  </si>
  <si>
    <t xml:space="preserve">Veit-Höser-Gymnasium Bogen  </t>
  </si>
  <si>
    <t xml:space="preserve">Robert-Koch-Gymnasium Deggendorf  </t>
  </si>
  <si>
    <t xml:space="preserve">Gymnasium Fränkische Schweiz Ebermannstadt  </t>
  </si>
  <si>
    <t xml:space="preserve">Emil-von-Behring-Gymnasium Spardorf  </t>
  </si>
  <si>
    <t xml:space="preserve">Staatliches Gymnasium Friedberg  </t>
  </si>
  <si>
    <t xml:space="preserve">Balthasar-Neumann-Gymnasium Marktheidenfeld  </t>
  </si>
  <si>
    <t xml:space="preserve">Humboldt-Gymnasium Vaterstetten in Baldham  </t>
  </si>
  <si>
    <t xml:space="preserve">Gymnasium Waldkraiburg  </t>
  </si>
  <si>
    <t xml:space="preserve">Gymnasium Wertingen  </t>
  </si>
  <si>
    <t xml:space="preserve">König-Karlmann-Gymnasium Altötting  </t>
  </si>
  <si>
    <t xml:space="preserve">Gymnasium Ismaning  </t>
  </si>
  <si>
    <t xml:space="preserve">Werner-Heisenberg-Gymnasium Garching  </t>
  </si>
  <si>
    <t xml:space="preserve">Gymnasium Geretsried  </t>
  </si>
  <si>
    <t xml:space="preserve">Paul-Klee-Gymnasium Gersthofen  </t>
  </si>
  <si>
    <t xml:space="preserve">Apian-Gymnasium Ingolstadt  </t>
  </si>
  <si>
    <t xml:space="preserve">Johann-Schöner-Gymnasium Karlstadt  </t>
  </si>
  <si>
    <t xml:space="preserve">Städtisches Werner-von-Siemens-Gymnasium München  </t>
  </si>
  <si>
    <t xml:space="preserve">Gymnasium München - Fürstenried  </t>
  </si>
  <si>
    <t xml:space="preserve">Ostendorfer-Gymnasium Neumarkt  </t>
  </si>
  <si>
    <t xml:space="preserve">Gymnasium Olching  </t>
  </si>
  <si>
    <t xml:space="preserve">Gymnasium Parsberg  </t>
  </si>
  <si>
    <t xml:space="preserve">Lise-Meitner-Gymnasium Unterhaching  </t>
  </si>
  <si>
    <t xml:space="preserve">Maximilian-von-Montgelas-Gymnasium Vilsbiburg  </t>
  </si>
  <si>
    <t xml:space="preserve">Ernst-Mach-Gymnasium Haar  </t>
  </si>
  <si>
    <t xml:space="preserve">Gymnasium Neustadt a.d.Waldnaab  </t>
  </si>
  <si>
    <t xml:space="preserve">Deutschhaus-Gymnasium Würzburg  </t>
  </si>
  <si>
    <t xml:space="preserve">Sigmund-Schuckert-Gymnasium Nürnberg  </t>
  </si>
  <si>
    <t xml:space="preserve">Gymnasium Herzogenaurach  </t>
  </si>
  <si>
    <t xml:space="preserve">Private Schulen Pindl GmbH Gymnasium Regensburg  </t>
  </si>
  <si>
    <t xml:space="preserve">Inntal-Gymnasium Raubling  </t>
  </si>
  <si>
    <t xml:space="preserve">Viscardi-Gymnasium Fürstenfeldbruck  </t>
  </si>
  <si>
    <t xml:space="preserve">Franz-Marc-Gymnasium Markt Schwaben  </t>
  </si>
  <si>
    <t xml:space="preserve">Gymnasium München/Moosach  </t>
  </si>
  <si>
    <t xml:space="preserve">Burkhart-Gymnasium Mallersdorf-Pfaffenberg  </t>
  </si>
  <si>
    <t xml:space="preserve">Hanns-Seidel-Gymnasium Hösbach  </t>
  </si>
  <si>
    <t xml:space="preserve">Friedrich-Koenig-Gymnasium Würzburg  </t>
  </si>
  <si>
    <t xml:space="preserve">Illertal-Gymnasium Vöhringen  </t>
  </si>
  <si>
    <t xml:space="preserve">Gymnasium Bad Aibling  </t>
  </si>
  <si>
    <t xml:space="preserve">Gymnasium Dorfen  </t>
  </si>
  <si>
    <t xml:space="preserve">Gymnasium Neutraubling  </t>
  </si>
  <si>
    <t xml:space="preserve">Rudolf-Diesel-Gymnasium Augsburg  </t>
  </si>
  <si>
    <t xml:space="preserve">Ignaz-Kögler-Gymnasium Landsberg am Lech  </t>
  </si>
  <si>
    <t xml:space="preserve">Gymnasium Neubiberg  </t>
  </si>
  <si>
    <t xml:space="preserve">Frankenwald-Gymnasium Kronach  </t>
  </si>
  <si>
    <t xml:space="preserve">Gymnasium Oberhaching  </t>
  </si>
  <si>
    <t xml:space="preserve">Feodor-Lynen-Gymnasium Planegg  </t>
  </si>
  <si>
    <t>Privates Gymnasium Eggenberg der St. Anna Colleg gemeinnützigen GmbH Icking</t>
  </si>
  <si>
    <t xml:space="preserve">Gymnasium Immenstadt  </t>
  </si>
  <si>
    <t xml:space="preserve">Carl-Orff-Gymnasium Unterschleißheim  </t>
  </si>
  <si>
    <t xml:space="preserve">Leonhard-Wagner-Gymnasium Schwabmünchen  </t>
  </si>
  <si>
    <t xml:space="preserve">Städtisches Lion-Feuchtwanger-Gymnasium München  </t>
  </si>
  <si>
    <t xml:space="preserve">Städtisches Heinrich-Heine-Gymnasium München  </t>
  </si>
  <si>
    <t xml:space="preserve">Gymnasium Stein  </t>
  </si>
  <si>
    <t xml:space="preserve">Senefelder-Schule Treuchtlingen - Gymnasium  </t>
  </si>
  <si>
    <t xml:space="preserve">Wolfgang-Borchert-Gymnasium Langenzenn  </t>
  </si>
  <si>
    <t xml:space="preserve">Gymnasium Gröbenzell  </t>
  </si>
  <si>
    <t xml:space="preserve">Gymnasium Penzberg  </t>
  </si>
  <si>
    <t xml:space="preserve">Gymnasium Veitshöchheim  </t>
  </si>
  <si>
    <t xml:space="preserve">Ehrenbürg-Gymnasium Forchheim  </t>
  </si>
  <si>
    <t xml:space="preserve">Gymnasium Kirchheim b. München  </t>
  </si>
  <si>
    <t xml:space="preserve">Oskar-Maria-Graf-Gymnasium Neufahrn b. Freising  </t>
  </si>
  <si>
    <t xml:space="preserve">Hallertau-Gymnasium Wolnzach  </t>
  </si>
  <si>
    <t xml:space="preserve">Gymnasium Eckental  </t>
  </si>
  <si>
    <t xml:space="preserve">Gymnasium Markt Indersdorf  </t>
  </si>
  <si>
    <t xml:space="preserve">Gymnasium Beilngries  </t>
  </si>
  <si>
    <t xml:space="preserve">Gymnasium Bruckmühl  </t>
  </si>
  <si>
    <t xml:space="preserve">Privatgymnasium Holzkirchen  </t>
  </si>
  <si>
    <t xml:space="preserve">Korbinian-Aigner-Gymnasium Erding  </t>
  </si>
  <si>
    <t xml:space="preserve">Ammersee-Gymnasium Dießen  </t>
  </si>
  <si>
    <t xml:space="preserve">Staatliches Gymnasium Kirchseeon  </t>
  </si>
  <si>
    <t>Mindeltal-Gymnasium Jettingen-Scheppach der Mindeltal-Schulen gGmbH</t>
  </si>
  <si>
    <t xml:space="preserve">Gymnasium Gaimersheim  </t>
  </si>
  <si>
    <t xml:space="preserve">Staatl. Gymnasium Wendelstein  </t>
  </si>
  <si>
    <t xml:space="preserve">Gymnasium München Riem  </t>
  </si>
  <si>
    <t xml:space="preserve">Gymnasium München Feldmoching  </t>
  </si>
  <si>
    <t xml:space="preserve">Städt. Willy-Brandt-Gesamtschule München  </t>
  </si>
  <si>
    <t xml:space="preserve">Staatl. Gesamtschule Hollfeld  </t>
  </si>
  <si>
    <t xml:space="preserve">Rudolf-Steiner-Schule München-Schwabing  </t>
  </si>
  <si>
    <t xml:space="preserve">Rudolf-Steiner-Schule Nürnberg  </t>
  </si>
  <si>
    <t xml:space="preserve">Freie Waldorfschule Chiemgau in Prien a.Chiemsee  </t>
  </si>
  <si>
    <t xml:space="preserve">Rudolf-Steiner-Schule Gröbenzell  </t>
  </si>
  <si>
    <t xml:space="preserve">Rudolf-Steiner-Schule München-Daglfing  </t>
  </si>
  <si>
    <t xml:space="preserve">Freie Waldorfschule Erlangen  </t>
  </si>
  <si>
    <t xml:space="preserve">Freie Waldorfschule Landsberg  </t>
  </si>
  <si>
    <t xml:space="preserve">Rudolf-Steiner-Schule Coburg  </t>
  </si>
  <si>
    <t xml:space="preserve">Rudolf-Steiner-Schule Ismaning  </t>
  </si>
  <si>
    <t xml:space="preserve">Freie Waldorfschule München Südwest  </t>
  </si>
  <si>
    <t xml:space="preserve">Priv. Waldorfschule Hof  </t>
  </si>
  <si>
    <t xml:space="preserve">Freie Waldorfschule Wendelstein  </t>
  </si>
  <si>
    <t xml:space="preserve">Freie Waldorfschule Rosenheim  </t>
  </si>
  <si>
    <t xml:space="preserve">Freie Schule Glonntal in Baiern  </t>
  </si>
  <si>
    <t>Freie Schule Lech-Donau, priv. Grund- und höhere Schule d. Lech-Donau gGmbH Buttenwiesen</t>
  </si>
  <si>
    <t>Waldorfschule Landshut (Grund- und weiterführende Schule) der Schulgenossenschaft Landshut e.G.</t>
  </si>
  <si>
    <t>Freie Schule Unterneukirchen priv. Grundschule u.Gymnasialst. d.Gem.Genossenschaft z.Förd.</t>
  </si>
  <si>
    <t xml:space="preserve">Privates Abendgymnasium Würzburg  </t>
  </si>
  <si>
    <t xml:space="preserve">Privates Abendgymnasium Nürnberg  </t>
  </si>
  <si>
    <t xml:space="preserve">Bayernkolleg Augsburg mit Schülerheim  </t>
  </si>
  <si>
    <t xml:space="preserve">Sonderpädagogisches Förderzentrum Dorfen  </t>
  </si>
  <si>
    <t xml:space="preserve">Sonderpädagogisches Förderzentrum München Nord-Ost  </t>
  </si>
  <si>
    <t xml:space="preserve">Sonderpädagogisches Förderzentrum München-West  </t>
  </si>
  <si>
    <t xml:space="preserve">Schule für Kranke München  </t>
  </si>
  <si>
    <t xml:space="preserve">Sonderpädagogisches Förderzentrum München Süd  </t>
  </si>
  <si>
    <t>Rupertusschule Piding, Priv.Förderzentrum, Förderschwerpunkt geist.Entwickl. d. Kath.Jugendfü</t>
  </si>
  <si>
    <t xml:space="preserve">Sonderpädagogisches Förderzentrum Rosenheim  </t>
  </si>
  <si>
    <t>St. Valentinsschule Ruhpolding,  Priv. Förderzentrum, Förderschwerpunkt geist.Entwicklung</t>
  </si>
  <si>
    <t>Thea Diem Schule, Förderzentr. m. Förderschw. geistige Entwicklung Unterhaching</t>
  </si>
  <si>
    <t>DON BOSCO-Schule Grafenau Sonderpädagogisches Förderzentrum</t>
  </si>
  <si>
    <t xml:space="preserve">Sonderpädagogisches Förderzentrum Straubing  </t>
  </si>
  <si>
    <t xml:space="preserve">Sonderpädagogisches Förderzentrum Landshut-Stadt  </t>
  </si>
  <si>
    <t>Förderzentrum mit Schwerpunkt geistige Entwicklung München-Ost a. d. Fehwiesenstr.</t>
  </si>
  <si>
    <t>Mathilde-Eller-Schule 2 Klenzestraße, Förderzentrum mit Schwerpunkt geistige Entwicklung</t>
  </si>
  <si>
    <t xml:space="preserve">Sonderpädagogisches Förderzentrum Neumarkt i.d.Opf  </t>
  </si>
  <si>
    <t xml:space="preserve">Sonderpädagogisches Förderzentrum Neutraubling  </t>
  </si>
  <si>
    <t xml:space="preserve">Sonderpädagogisches Förderzentrum Nittenau  </t>
  </si>
  <si>
    <t xml:space="preserve">Sonderpädagogisches Förderzentrum Schwandorf  </t>
  </si>
  <si>
    <t xml:space="preserve">Sonderpädagogisches Förderzentrum Tirschenreuth  </t>
  </si>
  <si>
    <t xml:space="preserve">Sonderpädagogisches Förderzentrum Vohenstrauß  </t>
  </si>
  <si>
    <t>Schule am Kleefeld Irchenrieth, Priv. Förderzentrum, Förderschwerpunkt geist. Entw.d.Hei</t>
  </si>
  <si>
    <t xml:space="preserve">Schule für Kranke Regensburg des Bezirks Oberpfalz  </t>
  </si>
  <si>
    <t xml:space="preserve">Sonderpädagogisches Förderzentrum Immenreuth  </t>
  </si>
  <si>
    <t xml:space="preserve">Sonderpädagogisches Förderzentrum Bad Kötzting  </t>
  </si>
  <si>
    <t xml:space="preserve">Sonderpädagogisches Förderzentrum Hemau  </t>
  </si>
  <si>
    <t xml:space="preserve">Sonderpädagogisches Förderzentrum Parsberg  </t>
  </si>
  <si>
    <t>Bonhoeffer-Schule,  Priv. Sonderpäd. Förderzentrum in Hof der Diakonie Hochfranken</t>
  </si>
  <si>
    <t xml:space="preserve">Förderzentrum Förderschwerpunkt Sprache Nürnberg  </t>
  </si>
  <si>
    <t xml:space="preserve">Schule für Kranke Rummelsberg  </t>
  </si>
  <si>
    <t xml:space="preserve">Schule für Kranke Nürnberg-Fürth  </t>
  </si>
  <si>
    <t>Staatl. Förderzentrum, Förderschwerpunkt emotionale und soziale Entwicklung Nürnberg</t>
  </si>
  <si>
    <t>Hans-Schöbel-Schule, Förderzentrum, Förderschwerpunkt körperl. und motorische Entwickl</t>
  </si>
  <si>
    <t>Schule am Bach Förderzentrum, Förderschwerp. körp. u. motorische Entwicklung, in Schonungen</t>
  </si>
  <si>
    <t>Franz von Sales-Schule Priv. Förderzentrum, Förderschwerp.Hören u. weit. Förderbed.Ursberg</t>
  </si>
  <si>
    <t>Nikolaus-von-Myra-Schule, Priv. Sonderpäd. Förderzentrum Dürrlauingen  d. Diöz. Augsb. e.V.</t>
  </si>
  <si>
    <t>Josef-Felder-Schule, Sonderpädagogisches Förderzentrum Mindelheim</t>
  </si>
  <si>
    <t>Simpertschule Augsburg, privates Förderzentrum m.d Förderschwerpunkt emot. u.  soz. Entwickl.</t>
  </si>
  <si>
    <t>Katharinen-Schule Priv.Sonderpäd. Förderzentrum d. Dominikus-Ringeisen-Werks-Ursberg</t>
  </si>
  <si>
    <t>Dominikus-Schule Privates Förderzentrum, Förderschwerpunkt geistige Entwicklung</t>
  </si>
  <si>
    <t>St. Josef Schule, Priv. Schule f. Kranke am Josefinum, Augsburg d. KJF Klinik Josefinum gGmbH</t>
  </si>
  <si>
    <t>Don Bosco Berufsschule zur sonderpäd. Förderung Aschau am Inn, Förderschw. k.m.Entw.</t>
  </si>
  <si>
    <t>Adolf-Kolping-Berufsschule, Priv. BS z. sonderpäd. Förderung, Förderschwerp.Lernen München</t>
  </si>
  <si>
    <t>Regens-Wagner-Schule Zell, Priv. Berufsschule z. sonderpäd. Förderung, FSP Hören</t>
  </si>
  <si>
    <t>Berufsschule z.so.päd.Förd., Förderschwerp.Sehen, a.Berufl.Schulzentrum, d.Blindenanst.Nürnb.</t>
  </si>
  <si>
    <t>Hans-Schöbel-Schule, Priv. Berufsschule z. sonderpäd.Förd., Förderschwerp. körp.u.motor.Entwi</t>
  </si>
  <si>
    <t>Berufsschule St.Elisabeth z.sonderpäd.Förd. Augsburg, Förderschwerp.Lernen, d.Kath.Jugendfürs.</t>
  </si>
  <si>
    <t>Adolph-Kolping-Berufsschule Neu-Ulm, priv.,staatl. anerk. BS z.sonderpäd.Förd. Förderschwp. Lernen</t>
  </si>
  <si>
    <t>Berufsschule St.Georg z.sonderpäd. Förd.Kempten, Förderschwerp. Lernen, d.Kath.Jugendfürsorge</t>
  </si>
  <si>
    <t xml:space="preserve">Städt. Berufsschule für Medienberufe München  </t>
  </si>
  <si>
    <t>Städtische Berufsschule  für Büromanagement  und Industriekaufleute München</t>
  </si>
  <si>
    <t xml:space="preserve">Staatl. Berufsschule Bad Tölz-Wolfratshausen  </t>
  </si>
  <si>
    <t>Staatl. Berufsschule Dachau, Nikolaus-Lehner-Schule</t>
  </si>
  <si>
    <t>Dr.-Herbert-Weinberger-Schule Staatl. Berufsschule Erding</t>
  </si>
  <si>
    <t xml:space="preserve">Staatl. Berufsschule Freising  </t>
  </si>
  <si>
    <t xml:space="preserve">Staatl. Berufsschule Fürstenfeldbruck  </t>
  </si>
  <si>
    <t xml:space="preserve">Staatl. Berufsschule Garmisch-Partenkirchen  </t>
  </si>
  <si>
    <t xml:space="preserve">Staatl. Berufsschule I Ingolstadt  </t>
  </si>
  <si>
    <t xml:space="preserve">Staatl. Berufsschule Landsberg a.Lech  </t>
  </si>
  <si>
    <t xml:space="preserve">Staatl. Berufsschule Miesbach  </t>
  </si>
  <si>
    <t xml:space="preserve">Staatl. Berufsschule II Mühldorf a. Inn  </t>
  </si>
  <si>
    <t xml:space="preserve">Städt. Berufsschule für Fertigungstechnik München  </t>
  </si>
  <si>
    <t>Städt. Berufsschule für  Metall-Design-Mechatronik München</t>
  </si>
  <si>
    <t xml:space="preserve">Städt. Berufsschule für Steuern München  </t>
  </si>
  <si>
    <t xml:space="preserve">Staatl. Berufsschule Mittenwald  </t>
  </si>
  <si>
    <t xml:space="preserve">Staatl. Berufsschule I Rosenheim  </t>
  </si>
  <si>
    <t xml:space="preserve">Staatl. Berufsschule Bad Aibling  </t>
  </si>
  <si>
    <t xml:space="preserve">Staatl. Berufsschule Wasserburg a.Inn  </t>
  </si>
  <si>
    <t xml:space="preserve">Staatl. Berufsschule Neuburg a.d.Donau  </t>
  </si>
  <si>
    <t xml:space="preserve">Staatl. Berufsschule II Rosenheim  </t>
  </si>
  <si>
    <t xml:space="preserve">Städt. Berufsschule für Augenoptik München  </t>
  </si>
  <si>
    <t xml:space="preserve">Staatl. Berufsschule II Traunstein  </t>
  </si>
  <si>
    <t xml:space="preserve">Staatl. Berufsschule Eichstätt  </t>
  </si>
  <si>
    <t xml:space="preserve">Staatl. Berufsschule München-Land  </t>
  </si>
  <si>
    <t xml:space="preserve">Staatl. Berufsschule III Traunstein  </t>
  </si>
  <si>
    <t xml:space="preserve">Städtische Berufsschule zur Berufsintegration  </t>
  </si>
  <si>
    <t xml:space="preserve">Staatl. Berufsschule Altötting  </t>
  </si>
  <si>
    <t xml:space="preserve">Staatl. Berufsschule I Mühldorf a.Inn  </t>
  </si>
  <si>
    <t xml:space="preserve">Städt. Berufsschule für Orthopädietechnik  </t>
  </si>
  <si>
    <t xml:space="preserve">Städt. Berufsschule für Körperpflege München  </t>
  </si>
  <si>
    <t xml:space="preserve">Staatl. Berufsschule Pfaffenhofen a.d.Ilm  </t>
  </si>
  <si>
    <t xml:space="preserve">Staatl. Berufsschule Starnberg  </t>
  </si>
  <si>
    <t xml:space="preserve">Staatl. Berufsschule I Traunstein  </t>
  </si>
  <si>
    <t>Städt. Berufsschule  für Druck und Mediengestaltung München</t>
  </si>
  <si>
    <t>Städt. Berufsschule für das Spenglerhandwerk, Umwelt- und Versorgungstechnik</t>
  </si>
  <si>
    <t xml:space="preserve">Staatl. Berufsschule Weilheim i.OB  </t>
  </si>
  <si>
    <t xml:space="preserve">Staatl. Berufsschule Schongau  </t>
  </si>
  <si>
    <t xml:space="preserve">Hans-Glas-Schule, Staatl. Berufsschule Dingolfing  </t>
  </si>
  <si>
    <t xml:space="preserve">Staatl. Berufsschule II Deggendorf  </t>
  </si>
  <si>
    <t xml:space="preserve">Staatl. Berufsschule Kelheim  </t>
  </si>
  <si>
    <t xml:space="preserve">Staatl. Berufsschule Pfarrkirchen  </t>
  </si>
  <si>
    <t xml:space="preserve">Staatl. Berufsschule I Deggendorf  </t>
  </si>
  <si>
    <t xml:space="preserve">Staatl. Berufsschule II Landshut  </t>
  </si>
  <si>
    <t xml:space="preserve">Staatl. Berufsschule III für Keramik Landshut  </t>
  </si>
  <si>
    <t>Joseph-von-Fraunhofer-Schule Staatl. Berufsschule I Straubing-Bogen</t>
  </si>
  <si>
    <t xml:space="preserve">Staatl. Berufsschule II Passau  </t>
  </si>
  <si>
    <t xml:space="preserve">Staatl. Berufsschule Waldkirchen  </t>
  </si>
  <si>
    <t xml:space="preserve">Staatl. Berufsschule Regen  </t>
  </si>
  <si>
    <t xml:space="preserve">Staatl. Berufsschule IV Landshut-Schönbrunn  </t>
  </si>
  <si>
    <t xml:space="preserve">Staatl. Berufsschule Vilshofen a.d.Donau  </t>
  </si>
  <si>
    <t xml:space="preserve">Staatl. Berufsschule für Glasberufe Zwiesel  </t>
  </si>
  <si>
    <t>Mathias-von-Flurl-Schule Staatl. Berufsschule II Straubing-Bogen</t>
  </si>
  <si>
    <t>Marianne-Rosenbaum-Schule, Staatl. Berufsschule III Straubing-Bogen</t>
  </si>
  <si>
    <t>Städtische Berufsschule für Fachinformatik Systemintegration</t>
  </si>
  <si>
    <t xml:space="preserve">Staatl. Berufsschule Amberg  </t>
  </si>
  <si>
    <t xml:space="preserve">Staatliche Berufsschule Neumarkt i.d.OPf.  </t>
  </si>
  <si>
    <t xml:space="preserve">Staatl. Berufsschule Schwandorf  </t>
  </si>
  <si>
    <t xml:space="preserve">Staatl. Berufsschule Sulzbach-Rosenberg  </t>
  </si>
  <si>
    <t xml:space="preserve">Staatl. Berufsschule Wiesau  </t>
  </si>
  <si>
    <t xml:space="preserve">Staatl. Berufsschule Weiden i.d.Opf.  </t>
  </si>
  <si>
    <t xml:space="preserve">Staatl. Berufsschule Neustadt a.d.Waldnaab  </t>
  </si>
  <si>
    <t xml:space="preserve">Staatl. Berufsschule I Bamberg  </t>
  </si>
  <si>
    <t xml:space="preserve">Staatl. Berufsschule I Bayreuth  </t>
  </si>
  <si>
    <t xml:space="preserve">Staatl. Berufsschule Forchheim  </t>
  </si>
  <si>
    <t xml:space="preserve">Staatl. Berufsschule III Bamberg  </t>
  </si>
  <si>
    <t xml:space="preserve">Lorenz-Kaim-Schule, Staatl. Berufsschule Kronach  </t>
  </si>
  <si>
    <t xml:space="preserve">Hans-Wilsdorf-Schule Staatl. Berufsschule Kulmbach  </t>
  </si>
  <si>
    <t xml:space="preserve">Staatl. Berufsschule Lichtenfels  </t>
  </si>
  <si>
    <t xml:space="preserve">Staatl. Berufsschule II Bamberg  </t>
  </si>
  <si>
    <t xml:space="preserve">Staatl. Berufsschule Pegnitz  </t>
  </si>
  <si>
    <t xml:space="preserve">Staatl. Berufsschule Marktredwitz - Wunsiedel  </t>
  </si>
  <si>
    <t xml:space="preserve">Staatl. Berufsschule II Bayreuth  </t>
  </si>
  <si>
    <t xml:space="preserve">Staatl. Berufsschule III Bayreuth  </t>
  </si>
  <si>
    <t xml:space="preserve">Staatliche Berufsschule II Coburg  </t>
  </si>
  <si>
    <t xml:space="preserve">Staatl. Berufsschule für Textilberufe Münchberg  </t>
  </si>
  <si>
    <t xml:space="preserve">Staatl. Berufsschule Selb  </t>
  </si>
  <si>
    <t xml:space="preserve">Staatl. Berufsschule I Ansbach  </t>
  </si>
  <si>
    <t xml:space="preserve">Staatl. Berufsschule Erlangen  </t>
  </si>
  <si>
    <t xml:space="preserve">Staatl. Berufsschule I Fürth  </t>
  </si>
  <si>
    <t xml:space="preserve">Ludwig-Erhard-Schule Staatl. Berufsschule II Fürth  </t>
  </si>
  <si>
    <t xml:space="preserve">Staatl. Berufsschule Gunzenhausen  </t>
  </si>
  <si>
    <t xml:space="preserve">Berufsschule Direktorat 7  </t>
  </si>
  <si>
    <t xml:space="preserve">Städt. Berufsschule 4 Nürnberg (Kaufm.Berufe)  </t>
  </si>
  <si>
    <t xml:space="preserve">Staatl. Berufsschule Roth  </t>
  </si>
  <si>
    <t xml:space="preserve">Staatl. Berufsschule Schwabach  </t>
  </si>
  <si>
    <t xml:space="preserve">Staatl. Berufsschule Weißenburg i. Bay.  </t>
  </si>
  <si>
    <t xml:space="preserve">Städt. Berufsschule 14 Nürnberg (Kaufm. Berufe)  </t>
  </si>
  <si>
    <t xml:space="preserve">Staatl. Berufsschule II Ansbach  </t>
  </si>
  <si>
    <t xml:space="preserve">Staatliche Berufsschule Bad Windsheim  </t>
  </si>
  <si>
    <t xml:space="preserve">Staatliche Berufsschule Neustadt a.d.Aisch  </t>
  </si>
  <si>
    <t xml:space="preserve">Staatl. Berufsschule Scheinfeld  </t>
  </si>
  <si>
    <t xml:space="preserve">Staatl. Berufsschule Main-Spessart in Karlstadt  </t>
  </si>
  <si>
    <t xml:space="preserve">Staatl. Berufsschule Bad Kissingen  </t>
  </si>
  <si>
    <t xml:space="preserve">Staatl. Berufsschule Kitzingen-Ochsenfurt  </t>
  </si>
  <si>
    <t xml:space="preserve">Staatl. Berufsschule Miltenberg-Obernburg  </t>
  </si>
  <si>
    <t xml:space="preserve">Werkberufsschule Koenig &amp; Bauer Würzburg  </t>
  </si>
  <si>
    <t xml:space="preserve">Staatl. Berufsschule II Aschaffenburg  </t>
  </si>
  <si>
    <t xml:space="preserve">Staatl. Berufsschule I Aschaffenburg  </t>
  </si>
  <si>
    <t xml:space="preserve">Staatl. Berufsschule III Aschaffenburg  </t>
  </si>
  <si>
    <t xml:space="preserve">Heinrich-Thein-Schule Haßfurt Staatl. Berufsschule  </t>
  </si>
  <si>
    <t xml:space="preserve">Staatl. Berufsschule III Schweinfurt  </t>
  </si>
  <si>
    <t xml:space="preserve">Staatl. Berufsschule Ostallgäu in Marktoberdorf  </t>
  </si>
  <si>
    <t>Städtische Berufsschule I Augsburg (Bebo-Wager-Berufsschule)</t>
  </si>
  <si>
    <t>Städtische Berufsschule II Augsburg (Bebo-Wager-Berufsschule)</t>
  </si>
  <si>
    <t xml:space="preserve">Städtische Berufsschule III Augsburg  </t>
  </si>
  <si>
    <t xml:space="preserve">Städtische Berufsschule IV Augsburg (Welserschule)  </t>
  </si>
  <si>
    <t>Städtische Berufsschule V Augsburg (Bebo-Wager-Schule)</t>
  </si>
  <si>
    <t xml:space="preserve">Städtische Berufsschule VI Augsburg  </t>
  </si>
  <si>
    <t xml:space="preserve">Staatl. Berufsschule Illertissen  </t>
  </si>
  <si>
    <t xml:space="preserve">Staatl. Berufsschule Lauingen (Donau)  </t>
  </si>
  <si>
    <t xml:space="preserve">Staatl. Berufsschule Lindau (Bodensee)  </t>
  </si>
  <si>
    <t xml:space="preserve">Staatl. Berufsschule Mindelheim  </t>
  </si>
  <si>
    <t xml:space="preserve">Staatl. Berufsschule Nördlingen  </t>
  </si>
  <si>
    <t xml:space="preserve">Staatl. Berufsschule Günzburg  </t>
  </si>
  <si>
    <t xml:space="preserve">Staatl. Berufsschule Höchstädt a.d.Donau  </t>
  </si>
  <si>
    <t xml:space="preserve">Staatl. Berufsschule Immenstadt i.Allgäu  </t>
  </si>
  <si>
    <t xml:space="preserve">Staatl. Berufsschule Kaufbeuren  </t>
  </si>
  <si>
    <t xml:space="preserve">Staatl. Berufsschule I Kempten (Allgäu)  </t>
  </si>
  <si>
    <t xml:space="preserve">Staatl. Berufsschule II Kempten (Allgäu)  </t>
  </si>
  <si>
    <t xml:space="preserve">Staatl. Berufsschule III Kempten (Allgäu)  </t>
  </si>
  <si>
    <t xml:space="preserve">Staatl. Berufsschule II Memmingen  </t>
  </si>
  <si>
    <t xml:space="preserve">Staatl. Berufsschule Neusäß  </t>
  </si>
  <si>
    <t xml:space="preserve">Staatl. Berufsschule Neu-Ulm  </t>
  </si>
  <si>
    <t>Städtische Berufsschule VII Augsburg (Bebo-Wager-Schule)</t>
  </si>
  <si>
    <t xml:space="preserve">Staatl. Wirtschaftsschule Altötting  </t>
  </si>
  <si>
    <t xml:space="preserve">Private Wirtschaftsschule Scheibner e.V. Dachau  </t>
  </si>
  <si>
    <t xml:space="preserve">Staatliche Wirtschaftsschule Neuburg an der Donau  </t>
  </si>
  <si>
    <t xml:space="preserve">Staatliche Wirtschaftsschule Freising  </t>
  </si>
  <si>
    <t xml:space="preserve">Städtische Riemerschmid-Wirtschaftsschule München  </t>
  </si>
  <si>
    <t>Isar-Wirtschaftsschule München der Isar Wirtschaftsschule GmbH</t>
  </si>
  <si>
    <t>Private SABEL Wirtschaftsschule München der Berufliche SABEL Schulen München gGmbH</t>
  </si>
  <si>
    <t xml:space="preserve">Private Wirtschaftsschule Begemann e.V. München  </t>
  </si>
  <si>
    <t xml:space="preserve">Private Wirtschaftsschule Kermess e.V., München  </t>
  </si>
  <si>
    <t>Private Wirtschaftsschule Dr. Kalscheuer, Rosenheim, der Privatschulen Dr. Kalscheuer gGmbH</t>
  </si>
  <si>
    <t>Private Wirtschaftsschule Dr. Kalscheuer, Traunstein, der Privatschulen Dr. Kalscheuer gGmbH</t>
  </si>
  <si>
    <t xml:space="preserve">Staatliche Wirtschaftsschule Abensberg  </t>
  </si>
  <si>
    <t xml:space="preserve">Staatl. Wirtschaftsschule Landshut  </t>
  </si>
  <si>
    <t xml:space="preserve">Staatliche Wirtschaftsschule Deggendorf  </t>
  </si>
  <si>
    <t>Private Wirtschaftsschule Kasberger-Wildmann Straubing</t>
  </si>
  <si>
    <t xml:space="preserve">Staatl. Wirtschaftsschule Passau  </t>
  </si>
  <si>
    <t xml:space="preserve">Staatliche Wirtschaftsschule Eschenbach i.d.OPf.  </t>
  </si>
  <si>
    <t xml:space="preserve">Staatliche Wirtschaftsschule Cham  </t>
  </si>
  <si>
    <t xml:space="preserve">Staatl. Wirtschaftsschule Neumarkt i.d.OPf.  </t>
  </si>
  <si>
    <t xml:space="preserve">Staatliche Wirtschaftsschule Schwandorf  </t>
  </si>
  <si>
    <t xml:space="preserve">Staatliche Wirtschaftsschule Coburg-Cortendorf  </t>
  </si>
  <si>
    <t>Private Wirtschaftsschule Bayreuth der Schulhaus Bildungseinrichtungen gGmbH</t>
  </si>
  <si>
    <t xml:space="preserve">Städtische Wirtschaftsschule Bayreuth  </t>
  </si>
  <si>
    <t xml:space="preserve">Staatliche Wirtschaftsschule Hof  </t>
  </si>
  <si>
    <t>Private Wirtschaftsschule Lichtenfels der Schulhaus Bildungseinrichtungen gGmbH</t>
  </si>
  <si>
    <t xml:space="preserve">Staatliche Wirtschaftsschule Wunsiedel  </t>
  </si>
  <si>
    <t xml:space="preserve">Staatl. Wirtschaftsschule Neuenmarkt  </t>
  </si>
  <si>
    <t xml:space="preserve">Staatliche Wirtschaftsschule Greding  </t>
  </si>
  <si>
    <t xml:space="preserve">Städtische Wirtschaftsschule Ansbach  </t>
  </si>
  <si>
    <t xml:space="preserve">Staatliche Wirtschaftsschule Bad Windsheim  </t>
  </si>
  <si>
    <t xml:space="preserve">Staatliche Wirtschaftsschule Dinkelsbühl  </t>
  </si>
  <si>
    <t xml:space="preserve">Städt. Wirtschaftsschule Fürth Hans-Böckler-Schule  </t>
  </si>
  <si>
    <t xml:space="preserve">Staatliche Wirtschaftsschule Gunzenhausen  </t>
  </si>
  <si>
    <t xml:space="preserve">Städtische Wirtschaftsschule Nürnberg  </t>
  </si>
  <si>
    <t>Private SABEL Wirtschaftsschule  Nürnberg der SABEL Schulen Nürnberg gGmbH, staatlich anerkannt</t>
  </si>
  <si>
    <t xml:space="preserve">Städtische Wirtschaftsschule Schwabach  </t>
  </si>
  <si>
    <t xml:space="preserve">Staatl. Wirtschaftsschule Nürnberg  </t>
  </si>
  <si>
    <t xml:space="preserve">Private Wirtschaftsschule Krauss Aschaffenburg  </t>
  </si>
  <si>
    <t xml:space="preserve">Private Wirtschaftsschule Pelzl Schweinfurt  </t>
  </si>
  <si>
    <t xml:space="preserve">Städtische Wirtschaftsschule Würzburg  </t>
  </si>
  <si>
    <t xml:space="preserve">Private Wirtschaftsschule Müller e.V. Würzburg  </t>
  </si>
  <si>
    <t>Paul-Gerhardt-Schule Wirtschaftsschule Karlstein a.Main Christl.Schulverein Hanau u.Kahl e.V.</t>
  </si>
  <si>
    <t xml:space="preserve">Reischlesche Wirtschaftsschule der Stadt Augsburg  </t>
  </si>
  <si>
    <t xml:space="preserve">Staatliche Wirtschaftsschule Nördlingen  </t>
  </si>
  <si>
    <t xml:space="preserve">Staatliche Wirtschaftsschule Kempten (Allgäu)  </t>
  </si>
  <si>
    <t xml:space="preserve">Staatl. Wirtschaftsschule Memmingen  </t>
  </si>
  <si>
    <t xml:space="preserve">Städtische Wirtschaftsschule Senden  </t>
  </si>
  <si>
    <t>Städt. Berufsfachschule f. Kommunikations- und Modedesign der Deutschen Meisterschule f. Mode Mün</t>
  </si>
  <si>
    <t xml:space="preserve">Staatl. Berufsfachschule für Keramik Landshut  </t>
  </si>
  <si>
    <t xml:space="preserve">Staatl. Berufsfachschule für Glas Zwiesel  </t>
  </si>
  <si>
    <t xml:space="preserve">Staatl. Berufsfachschule für Produktdesign Selb  </t>
  </si>
  <si>
    <t xml:space="preserve">Städt. Berufsfachschule f. Bekleidung Nürnberg  </t>
  </si>
  <si>
    <t xml:space="preserve">Städt. Berufsfachschule für Bautechnik Nürnberg  </t>
  </si>
  <si>
    <t>Staatliche Berufsfachschule für Holzbildhauer in Bischofsheim i.d. Rhön</t>
  </si>
  <si>
    <t xml:space="preserve">Städt. Berufsfachschule für Maschinenbau Würzburg  </t>
  </si>
  <si>
    <t>Priv. Berufsfachschule für Fremdsprachenberufe des Schulvereins inlingua, Ingolstadt</t>
  </si>
  <si>
    <t>Regensburger Fremdsprachenschule e.V. Priv. Berufsfachschule für Fremdsprachenberufe</t>
  </si>
  <si>
    <t>ASCO Sprachenschule Coburg,  staatl. anerk. Berufsfachschule für Fremdsprachenberufe der ASCO</t>
  </si>
  <si>
    <t xml:space="preserve">Berufsfachschule für Fremdsprachenberufe Erlangen  </t>
  </si>
  <si>
    <t>Private Berufsfachschule für kaufm. Assistenten Dr Kalscheuer Rosenheim, der Privatschulen Dr. Kalsch</t>
  </si>
  <si>
    <t>Private Berufsfachschule für kaufm. Assistenten Dr Kalscheuer Traunstein, der Privatschulen Dr. Kalsc</t>
  </si>
  <si>
    <t xml:space="preserve">Städt. Berufsfachschule für Büroberufe Regensburg  </t>
  </si>
  <si>
    <t>BFS f.Büroberufe z.so.päd.Förd., Förderschwp.Sehen a.Berufl.Schulzentrum, d.Blindenanst.Nürnb.</t>
  </si>
  <si>
    <t>Private SABEL Berufsfachschule  für kaufmännische Assistenten Nürnberg, staatlich anerkannt</t>
  </si>
  <si>
    <t xml:space="preserve">Städt. Berufsfachschule für Büroberufe Nürnberg  </t>
  </si>
  <si>
    <t xml:space="preserve">Städt. Berufsfachschule für Büroberufe Würzburg  </t>
  </si>
  <si>
    <t xml:space="preserve">Staatl. Berufsfachschule für Sozialpflege Schongau  </t>
  </si>
  <si>
    <t>Private Berufsfachschule für Hotel- und Tourismusmanagement Dr. Kalscheuer, Traunstein, Pr</t>
  </si>
  <si>
    <t xml:space="preserve">Städt. Berufsfachschule für Sozialpflege München  </t>
  </si>
  <si>
    <t>Berufsfachschule f.Sozialpflege d.Gemeinnützigen Gesellschaft f.soziale Dienste,Ingolstadt</t>
  </si>
  <si>
    <t>Staatl. Berufsfachschule für Sozialpflege Mühldorf a. Inn</t>
  </si>
  <si>
    <t xml:space="preserve">Staatl.Berufsfachschule für Kinderpflege Miesbach  </t>
  </si>
  <si>
    <t>Staatl. Berufsfachschule für Ernährung und Versorgung Mühldorf a. Inn</t>
  </si>
  <si>
    <t>Berufsfachschule f. Ernährung u. Versorgung Theresia Gerhardinger, München</t>
  </si>
  <si>
    <t xml:space="preserve">Staatl. Berufsfachschule für Kinderpflege Freising  </t>
  </si>
  <si>
    <t>Staatl. Berufsfachschule für Kinderpflege Mühldorf a. Inn</t>
  </si>
  <si>
    <t xml:space="preserve">Staatl. Berufsfachschule für Kinderpflege Schongau  </t>
  </si>
  <si>
    <t>Staatl. Berufsfachschule für Kinderpflege Starnberg</t>
  </si>
  <si>
    <t xml:space="preserve">Städt. Berufsfachschule f. Kinderpflege München  </t>
  </si>
  <si>
    <t xml:space="preserve">Staatl. Berufsfachschule für Kinderpflege Grafenau  </t>
  </si>
  <si>
    <t>Staatl. Berufsfachschule für Kinderpflege Landshut-Schönbrunn</t>
  </si>
  <si>
    <t>Staatl. Berufsfachschule für Ernährung und Versorgung Landshut-Schönbrunn</t>
  </si>
  <si>
    <t>Staatliche Berufsfachschule für Kinderpflege München-Land</t>
  </si>
  <si>
    <t>Staatliche Berufsfachschule für Kinderpflege Erding</t>
  </si>
  <si>
    <t>Staatliche Berufsfachschule für Sozialpflege Vilshofen an der Donau</t>
  </si>
  <si>
    <t>Staatliche Berufsfachschule für Kinderpflege Kelheim</t>
  </si>
  <si>
    <t>Staatliche Berufsfachschule für Kinderpflege Dachau</t>
  </si>
  <si>
    <t>Staatliche Berufsfachschule für Kinderpflege Ebersberg</t>
  </si>
  <si>
    <t>Staatl. Berufsfachschule für Kinderpflege Pfaffenhofen a.d.Ilm</t>
  </si>
  <si>
    <t>Staatliche Berufsfachschule für Kinderpflege Rosenheim</t>
  </si>
  <si>
    <t>Staatliche Berufsfachschule für Kinderpflege Eichstätt</t>
  </si>
  <si>
    <t>Staatliche Berufsfachschule für Kinderpflege Garmisch-Partenkirchen</t>
  </si>
  <si>
    <t>Priv. Berufsfachschule für Kinderpflege der Neumarkter Akademie f. Sozialberufe gGmbH in Neuma</t>
  </si>
  <si>
    <t xml:space="preserve">Staatl. Berufsfachschule für Sozialpflege Kronach  </t>
  </si>
  <si>
    <t xml:space="preserve">Staatl. Berufsfachschule für Kinderpflege Coburg  </t>
  </si>
  <si>
    <t xml:space="preserve">Staatl. Berufsfachschule für Kinderpflege Kronach  </t>
  </si>
  <si>
    <t>Berufsfachschule für Kinderpflege Schwabach der Rummelsberger Dienste für Menschen gemeinn. GmbH</t>
  </si>
  <si>
    <t xml:space="preserve">Städt. Berufsfachschule für Kinderpflege Nürnberg  </t>
  </si>
  <si>
    <t xml:space="preserve">Staatliche Berufsfachschule für Kinderpflege Fürth  </t>
  </si>
  <si>
    <t>Berufsfachschule für Kinderpflege Fürth - PFIFF - der Arche Teach and Work International gGmbH</t>
  </si>
  <si>
    <t xml:space="preserve">Berufsfachschule für Sozialpflege  </t>
  </si>
  <si>
    <t xml:space="preserve">Staatl. Berufsfachschule für Sozialpflege Haßfurt  </t>
  </si>
  <si>
    <t xml:space="preserve">Staatl. Berufsfachschule für Kinderpflege Haßfurt  </t>
  </si>
  <si>
    <t>Philipp-Melanchthon-Schule, Priv. BFS f. Kinderpflege, Diakonisches Werk Würzb. e.V.</t>
  </si>
  <si>
    <t xml:space="preserve">Städt. Berufsfachschule für Kinderpflege Augsburg  </t>
  </si>
  <si>
    <t xml:space="preserve">Staatl. Berufsfachschule für Kinderpflege Krumbach  </t>
  </si>
  <si>
    <t>Berufsfachschule für Kinderpflege Marienheim, Lindau (Bodensee) des Schulwerks d. Diözese Augsbu</t>
  </si>
  <si>
    <t xml:space="preserve">Staatl. Berufsfachschule für Kinderpflege Neusäß  </t>
  </si>
  <si>
    <t xml:space="preserve">Städt. Berufsfachschule für Sozialpflege Augsburg  </t>
  </si>
  <si>
    <t xml:space="preserve">Staatl. Berufsfachschule für Kinderpflege Neu-Ulm  </t>
  </si>
  <si>
    <t xml:space="preserve">Staatl. Berufsfachschule für Sozialpflege Neu-Ulm  </t>
  </si>
  <si>
    <t xml:space="preserve">Staatl. Berufsfachschule für Sozialpflege Krumbach  </t>
  </si>
  <si>
    <t>Priv. GBS Berufsfachschule für techn. Assistenten f.Informatik München der GBS Schulen, st. anerk.</t>
  </si>
  <si>
    <t>Chemieschule Dr. Erwin Elhardt, Berufsfachschule für biologisch-technische Assistenten, München</t>
  </si>
  <si>
    <t>Berufsfachschule für Altenpflegehilfe der Gemeinn. Gesellsch. für soz. Dienste  -DAA- mbH Rosenheim</t>
  </si>
  <si>
    <t>Augustinum Berufsfachschule f.Altenpflegehilfe Berchtesgadener Land i.Bischofswiesen-Strub</t>
  </si>
  <si>
    <t>Berufsfachschule für Ergotherapie München des IB e.V. (IB)</t>
  </si>
  <si>
    <t>Berufsfachschule f.Altenpflegehilfe d.Caritasverb. d.Erzdiöz. München u.Freising in Griesstätt</t>
  </si>
  <si>
    <t>Berufsfachschule für Physiotherapie Gilching des IB e.V. (IB)</t>
  </si>
  <si>
    <t>Priv. Berufsfachschule für Physiotherapie der Ludwig Fresenius Schulen gem. GmbH München</t>
  </si>
  <si>
    <t>Berufsfachschule f.Altenpflegehilfe d.Gemeinn. Gesellschaft f.soz.Dienste DAA-mbH,Ingolstadt</t>
  </si>
  <si>
    <t>Berufsfachschule für Altenpflegehilfe der Mitterfelder gGmbH in München</t>
  </si>
  <si>
    <t>Berufsfachschule für Physiotherapie München des IB e.V. (IB)</t>
  </si>
  <si>
    <t>Berufsfachschule für Notfallsanitäter der  Medical Rescue College gemeinn. GmbH in Wolfratshausen</t>
  </si>
  <si>
    <t>Berufsfachschule für Krankenpflegehilfe der Krankenhaus Agatharied KU, Hausham</t>
  </si>
  <si>
    <t xml:space="preserve">Städtische Berufsfachschule für Diätetik München  </t>
  </si>
  <si>
    <t>Berufsfachschule für Pflege der Mitterfelder gGmbH in München</t>
  </si>
  <si>
    <t>Berufsfachschule für Pflege des Caritasverbandes d. Erzdiözese München u. Freising</t>
  </si>
  <si>
    <t>Berufsfachschule für Pflege der Krankenhaus Agatharied KU, Hausham</t>
  </si>
  <si>
    <t>Augustinum Berufsfachschule für Pflege Berchtesgadener Land in Bischofswiesen-Strub</t>
  </si>
  <si>
    <t>Berufsfachschule für Krankenpflegehilfe der Rottal-Inn Kliniken Kommunaluntern. Eggenfelden</t>
  </si>
  <si>
    <t xml:space="preserve">Berufsfachschule für Pflege am Klinikum Passau  </t>
  </si>
  <si>
    <t>Berufsfachschule für Pflege des Caritasverbandes für die Diözese Passau e.V., Zwiesel</t>
  </si>
  <si>
    <t>Berufsfachschule für Pflege am Klinikum St. Elisabeth Straubing</t>
  </si>
  <si>
    <t xml:space="preserve">Berufsfachschule für Pflege der vhs Landshut e.V.  </t>
  </si>
  <si>
    <t>BFS f. Pflege Landau a.d. Isar d. Gemeinn. Gesellschaft f. soz. Dienste - DAA - mbH</t>
  </si>
  <si>
    <t xml:space="preserve">KWA Berufsfachschule für Pflege Pfarrkirchen  </t>
  </si>
  <si>
    <t xml:space="preserve">KWA Berufsfachschule für Pflege, Bad Griesbach  </t>
  </si>
  <si>
    <t>Berufsfachschule für Altenpflegehilfe des Caritasverbandes für die Diözese Passau e.V., Zwie</t>
  </si>
  <si>
    <t>BFS f. Altenpflegehilfe Landau a.d.Isar d. Gemeinn. Gesellschaft f. soz. Dienste - DAA - mbH</t>
  </si>
  <si>
    <t>Berufsfachschule für Altenpflegehilfe Plattling des Bayerischen Roten Kreuzes</t>
  </si>
  <si>
    <t>BFS für Pflege am Klinikum der Ludwig-Maximilians-Universität München</t>
  </si>
  <si>
    <t xml:space="preserve">Staatl. Berufsfachschule für Pflege Mühldorf a.Inn  </t>
  </si>
  <si>
    <t>Berufsfachschule für Pflege Pfaffenhofen der Gemeinnützigen Gesellschaft für soziale Dienste-DA</t>
  </si>
  <si>
    <t>Priv. Berufsfachschule für Physiotherapie der Pschick Group Schulen gem. GmbH Rosenheim</t>
  </si>
  <si>
    <t>KWA Kuratorium Wohnen im Alter gAG Berufsfachschule für Altenpflegehilfe in München</t>
  </si>
  <si>
    <t>BFS f.Anästhesietech. Assistent/innen sow. Operationstechn. Assistent/innen München</t>
  </si>
  <si>
    <t>Berufsfachschule für anästhesietech.und operationstechn. Assistent/innen Ingolstadt</t>
  </si>
  <si>
    <t>BFS für Anästhesietech. Assistent/innen sowie Operationstechn. Assistent/innen München</t>
  </si>
  <si>
    <t>Berufsfachschule f.Operations- u. Anästhesietechnische Assistent/innen Gilching des</t>
  </si>
  <si>
    <t>BFS für Anästhesietech. Assistent/innen sowie Operationstechn. Assistent/innen Rosenheim</t>
  </si>
  <si>
    <t>KWA Kuratorium Wohnen im Alter gAG Berufsfachschule für Pflege in München</t>
  </si>
  <si>
    <t>BFS für Anästhesietech. Assistent/innen sowie Operationstechn. Assistent/innen Traunstein</t>
  </si>
  <si>
    <t>BFS für Anästhesietech. Assistent/innen so.Operationstechn. Assistent/innen der TU München</t>
  </si>
  <si>
    <t>Berufsfachschule f. Altenpflegehilfe d.Berufl. Fortbildungszentren (bfz) in Rosenheim</t>
  </si>
  <si>
    <t>Berufsfachschule f.Krankenpflegehilfe d.Kliniken d.Stadt u.d.Lkr. Rosenheim GmbH, Wasserburg am Inn</t>
  </si>
  <si>
    <t>Komm. BFS f.Anästhesietech. Assistent/innen sow.Operationstechn.Assistent/innen Vilsbiburg</t>
  </si>
  <si>
    <t>Berufsfachschule für Pflege der Benedictus Krankenhaus Tutzing GmbH &amp; Co. KG</t>
  </si>
  <si>
    <t>Berufsfachschule für Medizinische Technologie Radiologie Rosenheim</t>
  </si>
  <si>
    <t>Berufsfachschule für Medizinische Technologie für Radiologie des Krankenhauszweckverbands Ingolstadt</t>
  </si>
  <si>
    <t>Berufsfachschule für Pflege der Berufl. Fortbildungszentren (bfz) in Rosenheim</t>
  </si>
  <si>
    <t>Münchner Rotkreuz Akademie Berufsfachschule für Pflege des BRK Kreisverband München</t>
  </si>
  <si>
    <t>Staatl. Berufsfachschule für Medizinische Technologie für Laboratoriumsanalytik München</t>
  </si>
  <si>
    <t>Staatl.Berufsfachschule f.Medizinische Technologie f.Radiologie a.Klinikum d.Univ. München</t>
  </si>
  <si>
    <t>Staatl. Berufsfachschule für Medizinische Technologie für Veterinärmedizin Oberschleißheim</t>
  </si>
  <si>
    <t>Priv. Berufsfachschule für Notfallsanitäter der Döpfer Schulen Regensburg GmbH</t>
  </si>
  <si>
    <t>Priv. Berufsfachschule f. Ergotherapie d. Döpfer-Schulen Regensburg</t>
  </si>
  <si>
    <t>Priv. Berufsfachschule für Altenpflegehilfe der ISE GmbH (gemeinn.) Amberg</t>
  </si>
  <si>
    <t>Priv.Berufsfachschule f.Pflege d.Neumarkter Akademie f.Gesundheitsberufe gGmbH</t>
  </si>
  <si>
    <t>Berufsfachschule für Pflege d. KU Krankenhäuser d.Lkr.Amberg-Sulzbach in Sulzbach-R.</t>
  </si>
  <si>
    <t>Private Berusfachschule für pharm.-techn. Assistenten der Dr. Eckert Akademie gGmbH, Regenst</t>
  </si>
  <si>
    <t>Priv.Berufsfachschule f.Krankenpflegehilfe d.Neumarkter Akademie f.Gesundheitsberufe gGmbH</t>
  </si>
  <si>
    <t>Berufsfachschule für Notfallsanitäter des BRK Kreisverbandes Regensburg in Regensburg</t>
  </si>
  <si>
    <t>Private Berufsfachschule für Pflege der Peter Hiebl GmbH, Schwandorf</t>
  </si>
  <si>
    <t>Priv. Berufsfachschule f. Physioth. d. Pschick Group Schulen Regensburg</t>
  </si>
  <si>
    <t>BFS für Anästhesietech. Assistent/innen sowie Operationstechn. Assistent/innen d. BB Regensburg</t>
  </si>
  <si>
    <t>BFS f. Anästhesietech. Assistent/innen sow. Operationstechn. Assistent/innen d. IAFW e.V. Rege</t>
  </si>
  <si>
    <t>BFS f.Anästhesietech. Assistent/innen so. Operationstechn. Assistent/innen d.Kliniken Nordob</t>
  </si>
  <si>
    <t>Berufsfachschule f. Krankenpflegehilfe des KU "Krankenhäuser d.Lkr.Amberg-Sulzbach in Sulzbach-R</t>
  </si>
  <si>
    <t>Berufsfachschule f. Med. Technologie f. Laboratoriumsanalytik u. Radiologie Regenstauf</t>
  </si>
  <si>
    <t>Private Berufsfachschule für Pflege des maxQ im bfw des DGB in Burglengenfeld</t>
  </si>
  <si>
    <t>Private Berufsfachschule für Altenpflegehilfe des maxQ im bfw des DGB in Burglengenfeld</t>
  </si>
  <si>
    <t>Sana Berufsfachschule für Krankenpflegehilfe am Gesundheitscampus Roding</t>
  </si>
  <si>
    <t>Priv. Berufsfachschule für Altenpflegehilfe der Döpfer-Schulen Regensburg</t>
  </si>
  <si>
    <t>Berufsfachschule für  Krankenpflegehilfe Bayreuth der Klinikum Bayreuth GmbH</t>
  </si>
  <si>
    <t>Ökum.Berufsfachschule f.Altenpflegehilfe -Dr. Selma Graf- d.Caritas-Diakonie gGmbH Bamberg</t>
  </si>
  <si>
    <t>Berufsfachschule für Pflege Klinikum Fichtelgebirge, Marktredwitz</t>
  </si>
  <si>
    <t>Berufsfachschule f.Pflege d.Berufl. Fortbildungszentren d.Bay.Wirtschaft (bfz) Marktre</t>
  </si>
  <si>
    <t>Berufsfachsch. f. pharm.-techn. Ass. in  Kulmbach d.Vereins z. Unterhalt. d. pharm.-techn. Lehranst.</t>
  </si>
  <si>
    <t>Berufsfachschule für Pflege d. Hochfränkisches Bildungsz.f. Gesundheit u. Pflege gGmbH Hof</t>
  </si>
  <si>
    <t>Berufsfachschule für Pflege St. Nikolaus der Arche Teach and Work International gGmbH in Eggolsheim</t>
  </si>
  <si>
    <t>Ökum.Berufsfachschule f. Pflege -Dr. Selma Graf- d Caritas-Diakonie Schultr. gGmbH Bamberg</t>
  </si>
  <si>
    <t>Berufsfachschule für Altenpflegehilfe St. Nikolaus der Arche Teach and Work International in Eggolshe</t>
  </si>
  <si>
    <t>Berufsfachschule f.Physiotherapie d.Bamberger Akademie f.Gesundheitsberufe gemeinnützige GmbH BA</t>
  </si>
  <si>
    <t>BFS für Anästhesietech. Assistent/innen sowie Operationstechn. Assistent/innen Bamberg</t>
  </si>
  <si>
    <t>Berufsfachschule für Med.Techn. für Laboratoriumsanalytik der Klinikum Bayreuth GmbH</t>
  </si>
  <si>
    <t>Berufsfachschule für Physiotherapie der Klinikum Bayreuth GmbH</t>
  </si>
  <si>
    <t>Berufsfachschule für Krankenpflegehilfe des Kommunalunternehmens Klinikum Fichtelgebirge, Selb</t>
  </si>
  <si>
    <t>Berufsfachschule für Altenpflegehilfe Coburg  der Klinikum Coburg GmbH</t>
  </si>
  <si>
    <t xml:space="preserve">Berufsfachschule für Ergotherapie Bamberg  </t>
  </si>
  <si>
    <t xml:space="preserve">Berufsfachschule für Physiotherapie Bamberg  </t>
  </si>
  <si>
    <t xml:space="preserve">ANregiomed Berufsfachschule für Pflege Ansbach  </t>
  </si>
  <si>
    <t xml:space="preserve">ANregiomed Berufsfachschule für Pflege Dinkelsbühl  </t>
  </si>
  <si>
    <t xml:space="preserve">Berufsfachschule für Pflege am Klinikum Fürth  </t>
  </si>
  <si>
    <t xml:space="preserve">Berufsfachschule für Pflege des Klinikums Nürnberg  </t>
  </si>
  <si>
    <t>BFS f.Anästhesietech. Assistent/innen sowie Operationstechn. Assistent/innen des Klinikums Nür</t>
  </si>
  <si>
    <t xml:space="preserve">Berufsfachschule für Pflege Roth der Diakoneo KdöR  </t>
  </si>
  <si>
    <t>Private Berufsfachschule für Pflege Nürnberg der Döpfer Schulen Nürnberg GmbH</t>
  </si>
  <si>
    <t>Berufsfachschule f.Anästhesietech. Assistent/innen sowie Operationstechn. Assistent/innen am Klinikum</t>
  </si>
  <si>
    <t>BFS f.Krankenpflegehilfe d.Kommunaluntern.Kliniken d.Lkr.Neustadt a.d.Aisch-Bad Windsheim,Scheinfeld</t>
  </si>
  <si>
    <t>BFS f.Anästhesietech. Assistent/innen sow. Operationstechn. Assistent/innen Erlangen</t>
  </si>
  <si>
    <t>Berufsfachschule für Medizinische Technologie für Radiologie des Klinikums Nürnberg</t>
  </si>
  <si>
    <t>Berufsfachschule für Med. Techn. für Laboratoriumsanalytik der Stadt Nürnberg</t>
  </si>
  <si>
    <t>Berufsfachschule für Physiotherapie Aschaffenburg des IB e.V. (IB)</t>
  </si>
  <si>
    <t>BFS f.Krankenpflegehilfe Schweinfurt u.Haßfurt d.Zweckverb. BFS f.Gesundheitswesen u.Pflegeberufe</t>
  </si>
  <si>
    <t>Private Berufsfachschule für Pflege Bad Neustadt a. d. Saale der RHÖN-KLINIKUM AG</t>
  </si>
  <si>
    <t>Berufsfachschule für Pflege der Schwesternschaft München vom BRK e.V. in Würzburg</t>
  </si>
  <si>
    <t>Berufsfachschule für Logopädie Aschaffenburg des IB e.V. (IB)</t>
  </si>
  <si>
    <t>BFS f. Pflege Schweinfurt u.Haßfurt d.Zweckverb. BFS f.Gesundheitswesen u.Pflegeberufe</t>
  </si>
  <si>
    <t>Staatl. Berufsfachschule für Pflege am Klinikum der Julius-Maximilians-Universität Würzburg (Unive</t>
  </si>
  <si>
    <t>Berufsfachschule für Pflege Ochsenfurt der Main-Klinik Ochsenfurt gGmbH</t>
  </si>
  <si>
    <t>Private Berufsfachschule für Krankenpflegehilfe Bad Neust. a.d.Saale der RHÖN-KLINIKUM AG</t>
  </si>
  <si>
    <t>Berufsfachschule f. Anästhesie- und Operationstechnische Assistenz in Würzburg</t>
  </si>
  <si>
    <t>Berufsfachschule für Krankenpflegehilfe in Erlenbach</t>
  </si>
  <si>
    <t>Berufsfachschule für Ergotherapie Aschaffenburg des IB e.V. (IB)</t>
  </si>
  <si>
    <t>Priv. Berufsfachschule für Ergotherapie Bad Neustadt a.d.Saale der RHÖN-KLINIKUM AG</t>
  </si>
  <si>
    <t>Priv. Berufsfachschule für Physiotherapie Bad Neustadt a.d.Saale der RHÖN-KLINIKUM AG</t>
  </si>
  <si>
    <t>Berufsfachschule für Ergotherapie Augsburg des IB e.V.</t>
  </si>
  <si>
    <t>Berufsfachschule für Logopädie der Bezirkskliniken Schwaben in Augsburg</t>
  </si>
  <si>
    <t>Berufsfachschule für Pflege am Klinikum Memmingen, Anstalt d.ö.R. Memmingen</t>
  </si>
  <si>
    <t>Berufsfachschule für Pflege der Kreiskliniken Dillingen-Wertingen gGmbH, Pestalozzistr. 5, Werti</t>
  </si>
  <si>
    <t>Berufsfachschule für Pflege Krumbach (Schwaben) des Dominikus-Ringeisen-Werkes</t>
  </si>
  <si>
    <t>Berufsfachschule für Ergotherapie der Bezirkskliniken Schwaben in Günzburg</t>
  </si>
  <si>
    <t>Berufsfachschule für Physiotherapie der Bezirkskliniken Schwaben in Günzburg</t>
  </si>
  <si>
    <t>Berufsfachschule für Altenpflegehilfe Augsburg d. Evang. Diakonissenanstalt Augsburg</t>
  </si>
  <si>
    <t>Berufsfachschule für Altenpflegehilfe Krumbach (Schwaben) des Dominikus-Ringeisen-Werkes</t>
  </si>
  <si>
    <t>BFS für Anästhesietech. Assistent/innen sowie Operationstechn. Assistent/innen Augsburg</t>
  </si>
  <si>
    <t>Berufsfachschule f. Ergotherapie Kempten (Allg.) d.Dt.Erwachsenen-Bildungswerk gemeinn.GmbH</t>
  </si>
  <si>
    <t>BFS f.Anästhesietech. Assistentinnen u. Assistenten sowie Operationstechn. Assistent/innen</t>
  </si>
  <si>
    <t>Kreisspitalschule, Berufsfachschule für Pflege Weißenhorn der Kreisspitalstiftung Weißenhorn</t>
  </si>
  <si>
    <t>Berufsfachschule für Krankenpflegehilfe, Klinikum Memmingen Anstalt d.ö.R Memmingen</t>
  </si>
  <si>
    <t>Berufsfachschule f.Krankenpflegehilfe d. Wertachkliniken Bob.u.Schwabmünchen a.d.Wertachkli</t>
  </si>
  <si>
    <t>Berufsfachschule für Krankenpflegehilfe Kempten (Allgäu) der Klinikverbund Allgäu gGmbH</t>
  </si>
  <si>
    <t>Berufsfachschule für Medizinische Technologie (Allgäu) der Klinikverbund Allgäu gGmbH</t>
  </si>
  <si>
    <t>Berufsfachschule f.Med. Techno.f. Laboratoriumsanalytik Augsburg d.Lehmbaugruppe gGm</t>
  </si>
  <si>
    <t xml:space="preserve">Berufsfachschule für Musik Oberfranken in Kronach  </t>
  </si>
  <si>
    <t xml:space="preserve">Berufsfachschule für Musik in Krumbach (Schwaben)  </t>
  </si>
  <si>
    <t xml:space="preserve">Staatl. Berufsoberschule Erding  </t>
  </si>
  <si>
    <t xml:space="preserve">Staatl. Berufsoberschule Fürstenfeldbruck  </t>
  </si>
  <si>
    <t xml:space="preserve">Staatl. Berufsoberschule Kelheim  </t>
  </si>
  <si>
    <t xml:space="preserve">Staatl. Berufsoberschule Krumbach  </t>
  </si>
  <si>
    <t xml:space="preserve">Staatliche Berufsoberschule Obernburg a.Main  </t>
  </si>
  <si>
    <t xml:space="preserve">Staatliche Berufsoberschule Pfarrkirchen  </t>
  </si>
  <si>
    <t xml:space="preserve">Staatl. Berufsoberschule Landsberg a.Lech  </t>
  </si>
  <si>
    <t xml:space="preserve">Staatliche Berufsoberschule Ingolstadt  </t>
  </si>
  <si>
    <t xml:space="preserve">Staatliche Berufsoberschule Landshut  </t>
  </si>
  <si>
    <t xml:space="preserve">Staatliche Berufsoberschule für Technik München  </t>
  </si>
  <si>
    <t xml:space="preserve">Staatliche Berufsoberschule Passau  </t>
  </si>
  <si>
    <t xml:space="preserve">Staatliche Berufsoberschule Regensburg  </t>
  </si>
  <si>
    <t xml:space="preserve">Staatl. Berufsoberschule Memmingen  </t>
  </si>
  <si>
    <t xml:space="preserve">Staatliche Berufsoberschule Wasserburg a.Inn  </t>
  </si>
  <si>
    <t xml:space="preserve">Staatliche Berufsoberschule Bad Neustadt a.d.Saale  </t>
  </si>
  <si>
    <t xml:space="preserve">Staatliche Berufsoberschule Amberg  </t>
  </si>
  <si>
    <t xml:space="preserve">Staatliche Berufsoberschule Ansbach  </t>
  </si>
  <si>
    <t xml:space="preserve">Staatliche Berufsoberschule Aschaffenburg  </t>
  </si>
  <si>
    <t xml:space="preserve">Staatliche Berufsoberschule Bamberg  </t>
  </si>
  <si>
    <t xml:space="preserve">Berufsoberschule für Sozialwesen und Gesundheit  </t>
  </si>
  <si>
    <t xml:space="preserve">Staatl. Berufsoberschule Friedberg  </t>
  </si>
  <si>
    <t xml:space="preserve">Städtische Berufsoberschule Augsburg  </t>
  </si>
  <si>
    <t xml:space="preserve">Staatl. Berufsoberschule Waldkirchen  </t>
  </si>
  <si>
    <t xml:space="preserve">Staatl. Berufsoberschule Neusäß  </t>
  </si>
  <si>
    <t xml:space="preserve">Staatliche Berufsoberschule Kaufbeuren  </t>
  </si>
  <si>
    <t xml:space="preserve">Staatliche Berufsoberschule Bad Tölz  </t>
  </si>
  <si>
    <t xml:space="preserve">Staatliche Berufsoberschule Cham  </t>
  </si>
  <si>
    <t xml:space="preserve">Staatliche Berufsoberschule Erlangen  </t>
  </si>
  <si>
    <t xml:space="preserve">Staatliche Berufsoberschule Freising  </t>
  </si>
  <si>
    <t xml:space="preserve">Staatliche Berufsoberschule Hof  </t>
  </si>
  <si>
    <t xml:space="preserve">Staatliche Berufsoberschule Marktheidenfeld  </t>
  </si>
  <si>
    <t xml:space="preserve">Staatliche Berufsoberschule Neu-Ulm  </t>
  </si>
  <si>
    <t xml:space="preserve">Staatliche Berufsoberschule Straubing  </t>
  </si>
  <si>
    <t xml:space="preserve">Staatliche Berufsoberschule Landshut-Schönbrunn  </t>
  </si>
  <si>
    <t xml:space="preserve">Staatliche Berufsoberschule Miesbach  </t>
  </si>
  <si>
    <t xml:space="preserve">Staatliche Berufsoberschule Nürnberg  </t>
  </si>
  <si>
    <t xml:space="preserve">Staatliche Berufsoberschule Scheyern  </t>
  </si>
  <si>
    <t xml:space="preserve">Staatliche Berufsoberschule Altötting  </t>
  </si>
  <si>
    <t xml:space="preserve">Staatliche Berufsoberschule Rosenheim  </t>
  </si>
  <si>
    <t xml:space="preserve">Staatliche Berufsoberschule Kempten (Allgäu)  </t>
  </si>
  <si>
    <t xml:space="preserve">Staatliche Berufsoberschule Schwandorf  </t>
  </si>
  <si>
    <t xml:space="preserve">Staatliche Berufsoberschule Traunstein  </t>
  </si>
  <si>
    <t xml:space="preserve">Staatliche Berufsoberschule Augsburg  </t>
  </si>
  <si>
    <t xml:space="preserve">Staatliche Berufsoberschule Weilheim i.OB  </t>
  </si>
  <si>
    <t xml:space="preserve">Staatliche Berufsoberschule Weißenburg i.Bay.  </t>
  </si>
  <si>
    <t xml:space="preserve">Staatliche Berufsoberschule Bayreuth  </t>
  </si>
  <si>
    <t xml:space="preserve">Staatliche Berufsoberschule Neuburg a.d.Donau  </t>
  </si>
  <si>
    <t xml:space="preserve">Staatliche Berufsoberschule Würzburg  </t>
  </si>
  <si>
    <t xml:space="preserve">Staatliche Berufsoberschule Unterschleißheim  </t>
  </si>
  <si>
    <t xml:space="preserve">Staatl. Fachoberschule Altötting  </t>
  </si>
  <si>
    <t xml:space="preserve">Staatliche Fachoberschule Amberg  </t>
  </si>
  <si>
    <t xml:space="preserve">Staatliche Fachoberschule Ansbach  </t>
  </si>
  <si>
    <t xml:space="preserve">Staatliche Fachoberschule Aschaffenburg  </t>
  </si>
  <si>
    <t xml:space="preserve">Staatliche Fachoberschule Augsburg  </t>
  </si>
  <si>
    <t xml:space="preserve">Staatliche Fachoberschule Bad Tölz  </t>
  </si>
  <si>
    <t xml:space="preserve">Staatliche Fachoberschule Bad Neustadt a.d.Saale  </t>
  </si>
  <si>
    <t xml:space="preserve">Staatliche Fachoberschule Bamberg  </t>
  </si>
  <si>
    <t xml:space="preserve">Staatliche Fachoberschule Bayreuth  </t>
  </si>
  <si>
    <t xml:space="preserve">Staatliche Fachoberschule Cham  </t>
  </si>
  <si>
    <t xml:space="preserve">Staatliche Fachoberschule Erlangen  </t>
  </si>
  <si>
    <t xml:space="preserve">Staatliche Fachoberschule Freising  </t>
  </si>
  <si>
    <t xml:space="preserve">Staatliche Fachoberschule Hof  </t>
  </si>
  <si>
    <t xml:space="preserve">Staatliche Fachoberschule Ingolstadt  </t>
  </si>
  <si>
    <t xml:space="preserve">Staatliche Fachoberschule Kaufbeuren  </t>
  </si>
  <si>
    <t xml:space="preserve">Staatliche Fachoberschule Kempten (Allgäu)  </t>
  </si>
  <si>
    <t xml:space="preserve">Staatl. Fachoberschule Kitzingen  </t>
  </si>
  <si>
    <t xml:space="preserve">Staatliche Fachoberschule Krumbach  </t>
  </si>
  <si>
    <t xml:space="preserve">Staatliche Fachoberschule Landshut  </t>
  </si>
  <si>
    <t xml:space="preserve">Staatliche Fachoberschule Lindau (Bodensee)  </t>
  </si>
  <si>
    <t xml:space="preserve">Staatl. Fachoberschule Memmingen  </t>
  </si>
  <si>
    <t xml:space="preserve">Staatliche Fachoberschule für Technik München  </t>
  </si>
  <si>
    <t xml:space="preserve">Staatliche Fachoberschule Neu-Ulm  </t>
  </si>
  <si>
    <t xml:space="preserve">Städtische Fachoberschule Nürnberg  </t>
  </si>
  <si>
    <t xml:space="preserve">Staatliche Fachoberschule Obernburg a.Main  </t>
  </si>
  <si>
    <t xml:space="preserve">Staatliche Fachoberschule Passau  </t>
  </si>
  <si>
    <t xml:space="preserve">Staatliche Fachoberschule Pfarrkirchen  </t>
  </si>
  <si>
    <t xml:space="preserve">Staatliche Fachoberschule Regensburg  </t>
  </si>
  <si>
    <t xml:space="preserve">Staatl. Fachoberschule Rosenheim  </t>
  </si>
  <si>
    <t xml:space="preserve">Staatliche Fachoberschule Landshut-Schönbrunn  </t>
  </si>
  <si>
    <t xml:space="preserve">Staatliche Fachoberschule Schwandorf  </t>
  </si>
  <si>
    <t xml:space="preserve">Staatliche Fachoberschule Traunstein  </t>
  </si>
  <si>
    <t xml:space="preserve">Staatliche Fachoberschule Weilheim i.OB  </t>
  </si>
  <si>
    <t xml:space="preserve">Staatliche Fachoberschule Weißenburg i.Bay.  </t>
  </si>
  <si>
    <t xml:space="preserve">Staatliche Fachoberschule Marktheidenfeld  </t>
  </si>
  <si>
    <t xml:space="preserve">Staatl. Fachoberschule Sonthofen  </t>
  </si>
  <si>
    <t xml:space="preserve">Staatl. Fachoberschule Straubing  </t>
  </si>
  <si>
    <t xml:space="preserve">Staatliche Fachoberschule Wasserburg a.Inn  </t>
  </si>
  <si>
    <t xml:space="preserve">Staatliche Fachoberschule Regen  </t>
  </si>
  <si>
    <t xml:space="preserve">Private Fachoberschule des Mesale e.V. in Nürnberg  </t>
  </si>
  <si>
    <t>Isar-Fachoberschule München der Isar Wirtschaftsschule GmbH</t>
  </si>
  <si>
    <t xml:space="preserve">Staatl. Fachoberschule Friedberg  </t>
  </si>
  <si>
    <t xml:space="preserve">Staatl. Fachoberschule Waldkirchen  </t>
  </si>
  <si>
    <t xml:space="preserve">Staatl. Fachoberschule Neuburg a.d.Donau  </t>
  </si>
  <si>
    <t xml:space="preserve">Staatl. Fachoberschule Landsberg a.Lech  </t>
  </si>
  <si>
    <t xml:space="preserve">Staatl. Fachoberschule Forchheim  </t>
  </si>
  <si>
    <t xml:space="preserve">Staatl. Fachoberschule Erding  </t>
  </si>
  <si>
    <t xml:space="preserve">Private Fachoberschule Reinhard, München  </t>
  </si>
  <si>
    <t xml:space="preserve">Staatl. Fachoberschule Fürstenfeldbruck  </t>
  </si>
  <si>
    <t xml:space="preserve">Staatl. Fachoberschule Kelheim  </t>
  </si>
  <si>
    <t>Private Fachoberschule Fränkische Schweiz der Arche Teach and Work Internat. gGmbH in Eggolsheim</t>
  </si>
  <si>
    <t xml:space="preserve">Staatl. Fachoberschule Neusäß  </t>
  </si>
  <si>
    <t>Priv. Montessori-Fachoberschule der Montessori Fördergemeinschaft Würzburg e.V. in Zell a. Main</t>
  </si>
  <si>
    <t xml:space="preserve">Staatl. Fachoberschule Marktredwitz  </t>
  </si>
  <si>
    <t xml:space="preserve">Staatliche Fachoberschule Scheyern  </t>
  </si>
  <si>
    <t xml:space="preserve">Staatliche Fachoberschule Holzkirchen  </t>
  </si>
  <si>
    <t>Private SABEL Fachoberschule München der Stiftung SABEL Schulen</t>
  </si>
  <si>
    <t xml:space="preserve">Staatliche Fachoberschule Würzburg  </t>
  </si>
  <si>
    <t xml:space="preserve">Staatliche Fachoberschule Unterschleißheim  </t>
  </si>
  <si>
    <t xml:space="preserve">Städtische Fachoberschule für Gestaltung München  </t>
  </si>
  <si>
    <t xml:space="preserve">Staatliche Fachoberschule Lauf a.d.Pegnitz  </t>
  </si>
  <si>
    <t xml:space="preserve">Staatl. Fachoberschule Starnberg  </t>
  </si>
  <si>
    <t xml:space="preserve">Staatliche Fachoberschule II Nürnberg  </t>
  </si>
  <si>
    <t xml:space="preserve">Montessori-Fachoberschule Kronach  </t>
  </si>
  <si>
    <t xml:space="preserve">Staatl. Fachoberschule Germering  </t>
  </si>
  <si>
    <t xml:space="preserve">Staatl. Fachoberschule Haar  </t>
  </si>
  <si>
    <t xml:space="preserve">Staatliche Fachoberschule München-West  </t>
  </si>
  <si>
    <t xml:space="preserve">Montessori Fachoberschule Schweinfurt  </t>
  </si>
  <si>
    <t xml:space="preserve">Staatliche Fachoberschule Schwabach  </t>
  </si>
  <si>
    <t xml:space="preserve">Montessori Fachoberschule Geisenhausen  </t>
  </si>
  <si>
    <t>EURO Fachakademie Ingolstadt, Fachakademie f. Sprachen u.int.Kommunikation d.EURO Schulvereins</t>
  </si>
  <si>
    <t xml:space="preserve">Staatliche Fachakademie  Sozialpädagogik Freising  </t>
  </si>
  <si>
    <t>Fachakademie für Sozialpäd. Ingolstadt der Gemeinn. Gesellsch. für soz. Dienste-DAA-mbH</t>
  </si>
  <si>
    <t>Evangelische Fachakademie für Sozialpädagogik der Diakonie München und Oberbayern</t>
  </si>
  <si>
    <t xml:space="preserve">Staatl. Fachakademie für Sozialpädagogik Starnberg  </t>
  </si>
  <si>
    <t>Staatl. Fachakademie für Ernährungs- und Versorgungsmanagement Miesbach</t>
  </si>
  <si>
    <t>Fachakademie f. Sozialpädagogik München d. Stiftung Kath. Bildungsstätten für Sozialberufe</t>
  </si>
  <si>
    <t xml:space="preserve">Städtische Fachakademie für Heilpädagogik München  </t>
  </si>
  <si>
    <t>Fachakademie für Sprachen u. internat. Kommunikation d. Sprachen- und Dolmetscher-Inst. M</t>
  </si>
  <si>
    <t xml:space="preserve">Staatl. Fachakademie für Sozialpädagogik Miesbach  </t>
  </si>
  <si>
    <t>Fachakademie für Wirtschaft der Mittelstandsakademie Bayern gUG München</t>
  </si>
  <si>
    <t>Fachakademie für Sozialpädagogik des Caritasverbandes für die Diözese Passau e.V., Zwie</t>
  </si>
  <si>
    <t>Fachakademie f. Sozialpäd. d.Ordensgemeinschaft d. Armen Franzisk. v.d. Hl. Familie zu Mallersdorf</t>
  </si>
  <si>
    <t>Städt. Fachakademie für Sozialpädagogik München Mitte</t>
  </si>
  <si>
    <t>Staatl. Fachakademie für Sozialpädagogik Landshut-Schönbrunn</t>
  </si>
  <si>
    <t>Fachakademie für Sprachen und internationale Kommunikation</t>
  </si>
  <si>
    <t>Priv. Fachakademie für Sozialpädagogik der Döpfer Schulen GmbH Schwandorf</t>
  </si>
  <si>
    <t>Akademie f. Darstellende Kunst Bayern Staatl. anerkannte Fachakademie in Regensburg</t>
  </si>
  <si>
    <t>Staatl. Fachakademie für Sozialpädagogik im Landkreis Freyung-Grafenau</t>
  </si>
  <si>
    <t>Fachakademie für Sozialpädagogik des Landkreises Hof in Ahornberg</t>
  </si>
  <si>
    <t>Fachakademie für Ernährungs- und Versorgungsmanagement der Stadt Nürnberg</t>
  </si>
  <si>
    <t>Fachakademie für Sozialpädagogik Hensoltshöhe d. Stiftung Hensoltshöhe gGmbH, Gunzenhausen</t>
  </si>
  <si>
    <t>Private Fachakademie  für Heilpädagogik  der PFH gemeinnützige GmbH Feucht</t>
  </si>
  <si>
    <t xml:space="preserve">Fachakademie für Sozialpädagogik Würzburg  </t>
  </si>
  <si>
    <t>Klara-Oppenheimer-Schule, Städt.Fachakad. f. Ernährungs- u.Versorgungsman. Würzburg</t>
  </si>
  <si>
    <t>Priv. Fachakademie für Sozialpädagogik der Caritas-Schulen gGmbH in Aschaffenburg</t>
  </si>
  <si>
    <t>Private Fachakademie für  Sozialpädagogik der Caritas-Schulen gGmbH in Münnerstadt</t>
  </si>
  <si>
    <t>Philipp-Melanchthon-Fachakademie für Sozialpädagogik Würzburg der Diakonie Würzburg gGm</t>
  </si>
  <si>
    <t xml:space="preserve">Städt. Fachakademie für Sozialpädagogik Augsburg  </t>
  </si>
  <si>
    <t>Joseph-Bernhart-Fachakademie für Sozialpäd. in Krumbach (Schwaben) gem. Schulträger GmbH</t>
  </si>
  <si>
    <t>St.-Bonaventura-Fachakademie f. Sozialpädagogik Dillingen d. Schulwerks d.Diözese Augsburg</t>
  </si>
  <si>
    <t>Fachakademie für Sozialpädagogik Maria Stern Nördlingen des Schulwerks d. Diözese Augsburg</t>
  </si>
  <si>
    <t xml:space="preserve">Staatl. Fachakademie für Sozialpädagogik Memmingen  </t>
  </si>
  <si>
    <t>Staatl. Fachakademie für Sozialpädagogik in Aichach</t>
  </si>
  <si>
    <t>BIT Gendorf - Technikerschule, Fachschule f. Chemie- u. Informatiktechnik Burgkirchen</t>
  </si>
  <si>
    <t>Private GBS Fachschule für Informationstechnik München der GBS Schulen, st. anerk.</t>
  </si>
  <si>
    <t xml:space="preserve">Fachschule des Heeres für Bautechnik Ingolstadt  </t>
  </si>
  <si>
    <t>Städtische Fachschule für  Umweltschutztechnik und regenerative Energien München</t>
  </si>
  <si>
    <t xml:space="preserve">Städt. Fachschule f. Steintechnik München  </t>
  </si>
  <si>
    <t xml:space="preserve">Städt. Fachschule für Bautechnik München  </t>
  </si>
  <si>
    <t>Städt. Fachschule für  Buchbindetechnik und Fotografie (Meisterschule) München</t>
  </si>
  <si>
    <t xml:space="preserve">Staatl. Fachschule für Blumenkunst Weihenstephan  </t>
  </si>
  <si>
    <t xml:space="preserve">Staatliche Fachschule für Holztechnik Rosenheim  </t>
  </si>
  <si>
    <t>Priv. GBS Fachschule f. Maschinenbau- u. Elektrotechnik München d. GBS Schulen, st. anerk.</t>
  </si>
  <si>
    <t xml:space="preserve">Städt. Fachschule für Augenoptik München  </t>
  </si>
  <si>
    <t>Komm.  Fachschule (Technikerschule) für Maschinenbautechnik in Straubing</t>
  </si>
  <si>
    <t xml:space="preserve">Staatl. Fachschule für Glas Zwiesel  </t>
  </si>
  <si>
    <t>Private Fachschule für Technik der Dr. Eckert Akademie gGmbH in Regenstauf</t>
  </si>
  <si>
    <t xml:space="preserve">Staatl. Fachschule für Produktdesign Selb  </t>
  </si>
  <si>
    <t>Staatl.Fachschule (Technikerschule) für Elektro-, Maschinenbau- u. Umweltschutztechnik Hof</t>
  </si>
  <si>
    <t xml:space="preserve">Städt. Fachschule für Bekleidungstechnik Nürnberg  </t>
  </si>
  <si>
    <t xml:space="preserve">Fachschule f. Techniker der Stadt Erlangen  </t>
  </si>
  <si>
    <t>Staatliche Fachschule (Technikerschule) für Maschinenbautechnik Schweinfurt</t>
  </si>
  <si>
    <t>Staatl. Technikerschule für Maschinenbautechnik in Friedberg</t>
  </si>
  <si>
    <t>Fachschule für  Wirtschaftsinformatik Plattling des Landkreises Deggendorf</t>
  </si>
  <si>
    <t>Fachschule für Heilerziehungspflegehilfe der Franziskuswerk Schönbrunn gGmbH  in München</t>
  </si>
  <si>
    <t>Johannes-Grande-Schule, Fachschule für Heilerziehungspflegehilfe d. B.B.B. gGmbH Straubin</t>
  </si>
  <si>
    <t>Staatliche Fachschule für Heilerziehungspflege Traunstein</t>
  </si>
  <si>
    <t>Private Fachschule für Heilerziehungspflegehilfe in Abensberg</t>
  </si>
  <si>
    <t>Priv.Fachschule f.Heilerziehungspflege d.Caritasverb.f.d.Stadt u.d.Landkreis Landshut e.V</t>
  </si>
  <si>
    <t>Fachschule für Heilerziehungspflege der Barmh. Brüder Behindertenhilfe gGmbH in Tegernheim</t>
  </si>
  <si>
    <t>Fachschule für Heilerziehungspflege d. Barmh. Brüder Behindertenhilfe gGmbH in Reichenbach</t>
  </si>
  <si>
    <t>Fachschule für Heilerziehungspflege St. Benedikt in Marktredwitz</t>
  </si>
  <si>
    <t>Fachschule f. Heilerziehungspflege Bayreuth der Gemeinn. Gesellsch. f. soziale Dienste - DAA - mbH</t>
  </si>
  <si>
    <t>Augustinus-Schule,Fachschule f. Heilerziehungspflege Gremsdorf d.Barmh.Brüder gGmb</t>
  </si>
  <si>
    <t>Fachschule für Heilerziehungspflege Herzogenaurach der GG für Soziale Dienste - DAA - mbH</t>
  </si>
  <si>
    <t>Augustinus-Schule,Fachschule f. Heilerziehungspflegehilfe Gremsdorf d. Barmh. Brüd</t>
  </si>
  <si>
    <t>Fachschule für Grundschulkindbetreuung Nürnberg der Gemeinn. Gesellschaft für soziale Dienste</t>
  </si>
  <si>
    <t>Fachschule für Heilerziehungspflege der bfz gemeinnützige GmbH in Aschaffenburg</t>
  </si>
  <si>
    <t>Fachschule für Heilerziehungspflegehilfe der bfz gemeinnützige GmbH in Aschaffenburg</t>
  </si>
  <si>
    <t>Fachschule f.Grundschulkindbetreuung Mering d. Berufsbildungszentr.Augsburg d.Lehmbaugruppe gGmbH</t>
  </si>
  <si>
    <t xml:space="preserve">Landwirtschaftsschule Bayreuth-Münchberg  </t>
  </si>
  <si>
    <t xml:space="preserve">Landwirtschaftsschule Ebersberg  </t>
  </si>
  <si>
    <t xml:space="preserve">Landwirtschaftsschule Erding  </t>
  </si>
  <si>
    <t xml:space="preserve">Landwirtschaftsschule Fürstenfeldbruck  </t>
  </si>
  <si>
    <t xml:space="preserve">Landwirtschaftsschule Ingolstadt  </t>
  </si>
  <si>
    <t xml:space="preserve">Landwirtschaftsschule Laufen  </t>
  </si>
  <si>
    <t xml:space="preserve">Landwirtschaftsschule Töging  </t>
  </si>
  <si>
    <t xml:space="preserve">Landwirtschaftsschule Pfaffenhofen  </t>
  </si>
  <si>
    <t xml:space="preserve">Landwirtschaftsschule Rosenheim  </t>
  </si>
  <si>
    <t xml:space="preserve">Landwirtschaftsschule Schrobenhausen  </t>
  </si>
  <si>
    <t xml:space="preserve">Landwirtschaftsschule Traunstein  </t>
  </si>
  <si>
    <t xml:space="preserve">Landwirtschaftsschule Weilheim  </t>
  </si>
  <si>
    <t xml:space="preserve">Landwirtschaftsschule Abensberg  </t>
  </si>
  <si>
    <t xml:space="preserve">Landwirtschaftsschule Landau a.d.Isar  </t>
  </si>
  <si>
    <t xml:space="preserve">Landwirtschaftsschule Landshut  </t>
  </si>
  <si>
    <t xml:space="preserve">Landwirtschaftsschule Passau  </t>
  </si>
  <si>
    <t xml:space="preserve">Landwirtschaftsschule Pfarrkirchen  </t>
  </si>
  <si>
    <t xml:space="preserve">Landwirtschaftsschule Regen  </t>
  </si>
  <si>
    <t xml:space="preserve">Landwirtschaftsschule Straubing  </t>
  </si>
  <si>
    <t xml:space="preserve">Landwirtschaftsschule Amberg  </t>
  </si>
  <si>
    <t xml:space="preserve">Landwirtschaftsschule Cham  </t>
  </si>
  <si>
    <t xml:space="preserve">Landwirtschaftsschule Nabburg  </t>
  </si>
  <si>
    <t xml:space="preserve">Landwirtschaftsschule Tirschenreuth  </t>
  </si>
  <si>
    <t xml:space="preserve">Landwirtschaftsschule Weiden  </t>
  </si>
  <si>
    <t xml:space="preserve">Landwirtschaftsschule Bamberg  </t>
  </si>
  <si>
    <t xml:space="preserve">Landwirtschaftsschule Coburg  </t>
  </si>
  <si>
    <t xml:space="preserve">Landwirtschaftsschule Kulmbach  </t>
  </si>
  <si>
    <t xml:space="preserve">Landwirtschaftsschule Ansbach  </t>
  </si>
  <si>
    <t xml:space="preserve">Landwirtschaftsschule Dinkelsbühl  </t>
  </si>
  <si>
    <t xml:space="preserve">Landwirtschaftsschule Fürth  </t>
  </si>
  <si>
    <t xml:space="preserve">Landwirtschaftsschule Roth  </t>
  </si>
  <si>
    <t xml:space="preserve">Landwirtschaftsschule Uffenheim  </t>
  </si>
  <si>
    <t xml:space="preserve">Landwirtschaftsschule Wertingen  </t>
  </si>
  <si>
    <t xml:space="preserve">Landwirtschaftsschule Bischofsheim  </t>
  </si>
  <si>
    <t xml:space="preserve">Landwirtschaftsschule Kitzingen  </t>
  </si>
  <si>
    <t xml:space="preserve">Landwirtschaftsschule Schweinfurt  </t>
  </si>
  <si>
    <t xml:space="preserve">Landwirtschaftsschule Friedberg  </t>
  </si>
  <si>
    <t xml:space="preserve">Landwirtschaftsschule Immenstadt i.Allgäu  </t>
  </si>
  <si>
    <t xml:space="preserve">Landwirtschaftsschule Kaufbeuren  </t>
  </si>
  <si>
    <t xml:space="preserve">Landwirtschaftsschule Kempten  </t>
  </si>
  <si>
    <t xml:space="preserve">Landwirtschaftsschule Memmingen  </t>
  </si>
  <si>
    <t xml:space="preserve">Landwirtschaftsschule Mindelheim  </t>
  </si>
  <si>
    <t xml:space="preserve">Landwirtschaftsschule Nördlingen  </t>
  </si>
  <si>
    <t xml:space="preserve">Landwirtschaftsschule Schwabmünchen  </t>
  </si>
  <si>
    <t xml:space="preserve">Landwirtschaftsschule Holzkirchen  </t>
  </si>
  <si>
    <t xml:space="preserve">Staatl. Höhere Landbauschule Rotthalmünster  </t>
  </si>
  <si>
    <t xml:space="preserve">Staatl. Höhere Landbauschule Triesdorf  </t>
  </si>
  <si>
    <t xml:space="preserve">Staatl. Höhere Landbauschule Weiden-Almesbach  </t>
  </si>
  <si>
    <t>Staatl. Berufsfachschule für Kinderpflege Landau a.d.Isar</t>
  </si>
  <si>
    <t>Berufsfachschule für Krankenpflegehilfe am Klinikum St. Elisabeth Straubing</t>
  </si>
  <si>
    <t>Staatliche Fachakademie für Sozialpädagogik Freilassing</t>
  </si>
  <si>
    <t>Private Berufsfachschule für Ergotherapie der Ludwig Fresenius Schulen gem. GmbH München</t>
  </si>
  <si>
    <t>Berufsfachschule für Krankenpflegehilfe am Klinikum Passau</t>
  </si>
  <si>
    <t>Staatliche Fachakademie für Sozialpädagogik in Erding, Dr.-Herbert-Weinberger-Schule</t>
  </si>
  <si>
    <t>Berufsfachschule für Altenpflegehilfe Erding der Schwesternschaft München vom BRK e.V.</t>
  </si>
  <si>
    <t>Berufsfachschule für Krankenpflegehilfe des KU Klinikum St. Marien in Amberg</t>
  </si>
  <si>
    <t>Fachakademie für Sozialpädagogik der Johanniter in Regensburg</t>
  </si>
  <si>
    <t>Berufsfachschule für Krankenpflegehilfe am Klinikum Altmühlfranken Weißenburg-Gunzenhausen</t>
  </si>
  <si>
    <t>Berufsfachschule für Physiotherapie Burgoberbach der PGS Medau gGmbH</t>
  </si>
  <si>
    <t>Berufsfachschule für Pflege Nürnberg der Ludwig Fresenius Schulen gem. GmbH</t>
  </si>
  <si>
    <t>Berufsfachschule für Pflege Augsburg der apm Süd GmbH</t>
  </si>
  <si>
    <t xml:space="preserve">Landwirtschaftsschule Krumbach  </t>
  </si>
  <si>
    <t xml:space="preserve">Landwirtschaftsschule Regensburg  </t>
  </si>
  <si>
    <t>1p242</t>
  </si>
  <si>
    <t>4k205</t>
  </si>
  <si>
    <t>6p077</t>
  </si>
  <si>
    <t>4k204</t>
  </si>
  <si>
    <t>5k182</t>
  </si>
  <si>
    <t>4p070</t>
  </si>
  <si>
    <t>4p071</t>
  </si>
  <si>
    <t>3p057</t>
  </si>
  <si>
    <t>5p088</t>
  </si>
  <si>
    <t>2p074</t>
  </si>
  <si>
    <t>1p239</t>
  </si>
  <si>
    <t>1p240</t>
  </si>
  <si>
    <t>1k504</t>
  </si>
  <si>
    <t>1p241</t>
  </si>
  <si>
    <t>1x913</t>
  </si>
  <si>
    <t>1x914</t>
  </si>
  <si>
    <t>3p056</t>
  </si>
  <si>
    <t>3p054</t>
  </si>
  <si>
    <t>3p055</t>
  </si>
  <si>
    <t>5p087</t>
  </si>
  <si>
    <t>5x901</t>
  </si>
  <si>
    <t>6p076</t>
  </si>
  <si>
    <t>6p079</t>
  </si>
  <si>
    <t>6x903</t>
  </si>
  <si>
    <t>7p073</t>
  </si>
  <si>
    <t>6p078</t>
  </si>
  <si>
    <t>2p075</t>
  </si>
  <si>
    <t>1k503</t>
  </si>
  <si>
    <t>2p076</t>
  </si>
  <si>
    <t>1p243</t>
  </si>
  <si>
    <t>3p058</t>
  </si>
  <si>
    <t>5p090</t>
  </si>
  <si>
    <t>5x902</t>
  </si>
  <si>
    <t>6p080</t>
  </si>
  <si>
    <t>6x904</t>
  </si>
  <si>
    <t>7p074</t>
  </si>
  <si>
    <t>Adelschlag, Gemeinde</t>
  </si>
  <si>
    <t>Ainring, Gemeinde</t>
  </si>
  <si>
    <t>Allershausen, Schulverband</t>
  </si>
  <si>
    <t>Alling, Gemeinde</t>
  </si>
  <si>
    <t>Altenmarkt a.d.Alz, Gemeinde</t>
  </si>
  <si>
    <t>Altenstadt (Oberbayern), Gemeinde</t>
  </si>
  <si>
    <t>Althegnenberg, Gemeinde</t>
  </si>
  <si>
    <t>Altmannstein M., Gemeinde</t>
  </si>
  <si>
    <t>Altomünster, Schulverband</t>
  </si>
  <si>
    <t>Altötting, Landkreis</t>
  </si>
  <si>
    <t>Altötting, St., Gemeinde</t>
  </si>
  <si>
    <t>Amerang - Grundschule -, Schulverband</t>
  </si>
  <si>
    <t>Ampfing, Gemeinde</t>
  </si>
  <si>
    <t>Ampfing, Schulverband</t>
  </si>
  <si>
    <t>Andechs, Gemeinde</t>
  </si>
  <si>
    <t>Anger, Gemeinde</t>
  </si>
  <si>
    <t>Anzing, Gemeinde</t>
  </si>
  <si>
    <t>Apfeldorf, Gemeinde</t>
  </si>
  <si>
    <t>Aresing - Mittelschule -, Schulverband</t>
  </si>
  <si>
    <t>Aschau a.Inn, Gemeinde</t>
  </si>
  <si>
    <t>Aschau i.Chiemgau, Gemeinde</t>
  </si>
  <si>
    <t>Aschheim, Gemeinde</t>
  </si>
  <si>
    <t>Aßling, Verwaltungsgemeinschaft</t>
  </si>
  <si>
    <t>Attenkirchen, Gemeinde</t>
  </si>
  <si>
    <t>Au i.d.Hallertau M., Gemeinde</t>
  </si>
  <si>
    <t>Aying, Gemeinde</t>
  </si>
  <si>
    <t>Baar-Ebenhausen, Gemeinde</t>
  </si>
  <si>
    <t>Babensham, Schulverband</t>
  </si>
  <si>
    <t>Bad Aibling, St., Gemeinde</t>
  </si>
  <si>
    <t>Bad Bayersoien, Gemeinde</t>
  </si>
  <si>
    <t>Bad Endorf - Mittelschule -, Schulverband</t>
  </si>
  <si>
    <t>Bad Endorf, Markt</t>
  </si>
  <si>
    <t>Bad Endorf-Höslwang - Grundschule -, Schulverband</t>
  </si>
  <si>
    <t>Bad Feilnbach, Gemeinde</t>
  </si>
  <si>
    <t>Bad Heilbrunn, Gemeinde</t>
  </si>
  <si>
    <t>Bad Kohlgrub, Gemeinde</t>
  </si>
  <si>
    <t>Bad Reichenhall (Große Kreisstadt ), Gemeinde</t>
  </si>
  <si>
    <t>Bad Tölz, St., Gemeinde</t>
  </si>
  <si>
    <t>Bad Tölz-Wolfratshausen, Landkreis</t>
  </si>
  <si>
    <t>Bad Wiessee, Gemeinde</t>
  </si>
  <si>
    <t>Baierbrunn, Gemeinde</t>
  </si>
  <si>
    <t>Bayerisches Landesamt für Gesundheit und Lebensmittelsicherheit</t>
  </si>
  <si>
    <t>Bayerisch Gmain, Gemeinde</t>
  </si>
  <si>
    <t>Bayerische Landschulheime, Zweckverband</t>
  </si>
  <si>
    <t>Bayrischzell, Gemeinde</t>
  </si>
  <si>
    <t>Berchtesgaden M., Gemeinde</t>
  </si>
  <si>
    <t>Berchtesgadener Land, Landkreis</t>
  </si>
  <si>
    <t>Berg, Gemeinde</t>
  </si>
  <si>
    <t>Bergen, Gemeinde</t>
  </si>
  <si>
    <t>Bergheim, Gemeinde</t>
  </si>
  <si>
    <t>Bergkirchen, Gemeinde</t>
  </si>
  <si>
    <t>Berglern, Gemeinde</t>
  </si>
  <si>
    <t>Bernau a.Chiemsee, Gemeinde</t>
  </si>
  <si>
    <t>Bernbeuren, Gemeinde</t>
  </si>
  <si>
    <t>Bernried in Oberbayern, Gemeinde</t>
  </si>
  <si>
    <t>Bezirk Oberbayern</t>
  </si>
  <si>
    <t>Bischofswiesen, Gemeinde</t>
  </si>
  <si>
    <t>Böbing, Gemeinde</t>
  </si>
  <si>
    <t>Bockhorn, Gemeinde</t>
  </si>
  <si>
    <t>Brannenburg, Schulverband</t>
  </si>
  <si>
    <t>Breitbrunn a.Chiemsee, Verwaltungsgemeinschaft</t>
  </si>
  <si>
    <t>Bruckmühl M., Gemeinde</t>
  </si>
  <si>
    <t>Brunnthal, Gemeinde</t>
  </si>
  <si>
    <t>Buchbach - Mittelschule -, Schulverband</t>
  </si>
  <si>
    <t>Buchbach, Markt</t>
  </si>
  <si>
    <t>Burggen, Gemeinde</t>
  </si>
  <si>
    <t>Burghausen, St., Gemeinde</t>
  </si>
  <si>
    <t>Burgheim M., Gemeinde</t>
  </si>
  <si>
    <t>Burgkirchen a.d.Alz, Gemeinde</t>
  </si>
  <si>
    <t>Buxheim in Oberbayern, Gemeinde</t>
  </si>
  <si>
    <t>Chieming, Schulverband</t>
  </si>
  <si>
    <t>Dachau (Große Kreisstadt ), Gemeinde</t>
  </si>
  <si>
    <t>Dachau, Landkreis</t>
  </si>
  <si>
    <t>Denkendorf, Gemeinde</t>
  </si>
  <si>
    <t>Denklingen, Gemeinde</t>
  </si>
  <si>
    <t>Dießen a.Ammersee M., Gemeinde</t>
  </si>
  <si>
    <t>Dietramszell, Gemeinde</t>
  </si>
  <si>
    <t>Dietramszell-Egling, Schulverband</t>
  </si>
  <si>
    <t>Dollnstein M., Gemeinde</t>
  </si>
  <si>
    <t>Dorfen, St., Gemeinde</t>
  </si>
  <si>
    <t>Eberfing, Gemeinde</t>
  </si>
  <si>
    <t>Ebersberg, Landkreis</t>
  </si>
  <si>
    <t>Ebersberg, St., Gemeinde</t>
  </si>
  <si>
    <t>Eching, Gemeinde</t>
  </si>
  <si>
    <t>Edling, Schulverband</t>
  </si>
  <si>
    <t>Egenhofen, Gemeinde</t>
  </si>
  <si>
    <t>Eggstätt, Gemeinde</t>
  </si>
  <si>
    <t>Egling an der Paar, Gemeinde</t>
  </si>
  <si>
    <t>Egling, Gemeinde</t>
  </si>
  <si>
    <t>Ehekirchen - Mittelschule -, Schulverband</t>
  </si>
  <si>
    <t>Eichenau, Gemeinde</t>
  </si>
  <si>
    <t>Eichstätt (Große Kreisstadt ), Gemeinde</t>
  </si>
  <si>
    <t>Eichstätt, Landkreis</t>
  </si>
  <si>
    <t>Eiselfing, Schulverband</t>
  </si>
  <si>
    <t>Eitensheim, Gemeinde</t>
  </si>
  <si>
    <t>Eitting, Gemeinde</t>
  </si>
  <si>
    <t>Emmering, Gemeinde</t>
  </si>
  <si>
    <t>Emmerting, Verwaltungsgemeinschaft</t>
  </si>
  <si>
    <t>Engelsberg, Gemeinde</t>
  </si>
  <si>
    <t>Erding, Landkreis</t>
  </si>
  <si>
    <t>Erding, St., Gemeinde</t>
  </si>
  <si>
    <t>Erdweg, Schulverband</t>
  </si>
  <si>
    <t>Ernsgaden, Schulverband</t>
  </si>
  <si>
    <t>Ernst-Mach-Gymnasium Haar, Zweckverband</t>
  </si>
  <si>
    <t>Eschenlohe, Gemeinde</t>
  </si>
  <si>
    <t>Eurasburg, Gemeinde</t>
  </si>
  <si>
    <t>Fahrenzhausen - Grundschule -, Schulverband</t>
  </si>
  <si>
    <t>Farchant, Gemeinde</t>
  </si>
  <si>
    <t>Feldafing, Gemeinde</t>
  </si>
  <si>
    <t>Feldkirchen, Gemeinde, Landkreis München</t>
  </si>
  <si>
    <t>Feldkirchen-Westerham, Gemeinde</t>
  </si>
  <si>
    <t>Finning-Hofstetten, Schulverband</t>
  </si>
  <si>
    <t>Finsing - Mittelschule -, Schulverband</t>
  </si>
  <si>
    <t>Fischbachau, Gemeinde</t>
  </si>
  <si>
    <t>Flintsbach a.Inn, Gemeinde</t>
  </si>
  <si>
    <t>Forstern - Mittelschule -, Schulverband</t>
  </si>
  <si>
    <t>Forstern, Gemeinde</t>
  </si>
  <si>
    <t>Forstinning, Gemeinde</t>
  </si>
  <si>
    <t>Frasdorf, Gemeinde</t>
  </si>
  <si>
    <t>Fraunberg, Gemeinde</t>
  </si>
  <si>
    <t>Freilassing, St., Gemeinde</t>
  </si>
  <si>
    <t>Freising (Große Kreisstadt ), Gemeinde</t>
  </si>
  <si>
    <t>Freising, Landkreis</t>
  </si>
  <si>
    <t>Fridolfing, Gemeinde</t>
  </si>
  <si>
    <t>Fürstenfeldbruck (Große Kreisstadt ), Gemeinde</t>
  </si>
  <si>
    <t>Fürstenfeldbruck, Landkreis</t>
  </si>
  <si>
    <t>Gachenbach, Gemeinde</t>
  </si>
  <si>
    <t>Gaimersheim M., Gemeinde</t>
  </si>
  <si>
    <t>Gaimersheim, Schulverband</t>
  </si>
  <si>
    <t>Gaißach, Gemeinde</t>
  </si>
  <si>
    <t>Gammelsdorf - Grundschule -, Schulverband</t>
  </si>
  <si>
    <t>Garching a.d.Alz, Gemeinde</t>
  </si>
  <si>
    <t>Garching b.München, St., Gemeinde</t>
  </si>
  <si>
    <t>Garmisch-Partenkirchen M., Gemeinde</t>
  </si>
  <si>
    <t>Garmisch-Partenkirchen, Landkreis</t>
  </si>
  <si>
    <t>Gars a. Inn, Schulverband</t>
  </si>
  <si>
    <t>Gauting, Gemeinde</t>
  </si>
  <si>
    <t>Geisenfeld, Schulverband</t>
  </si>
  <si>
    <t>Geltendorf, Gemeinde</t>
  </si>
  <si>
    <t>Geretsried, St., Gemeinde</t>
  </si>
  <si>
    <t>Germering (Große Kreisstadt ), Gemeinde</t>
  </si>
  <si>
    <t>Gerolsbach, Gemeinde</t>
  </si>
  <si>
    <t>Gilching, Gemeinde</t>
  </si>
  <si>
    <t>Glonn, Verwaltungsgemeinschaft</t>
  </si>
  <si>
    <t>Gmund a.Tegernsee, Gemeinde</t>
  </si>
  <si>
    <t>Grabenstätt, Gemeinde</t>
  </si>
  <si>
    <t>Gräfelfing, Gemeinde</t>
  </si>
  <si>
    <t>Grafing b.München, St., Gemeinde</t>
  </si>
  <si>
    <t>Grafrath - Grundschule -, Schulverband</t>
  </si>
  <si>
    <t>Grainau, Gemeinde</t>
  </si>
  <si>
    <t>Grasbrunn, Gemeinde</t>
  </si>
  <si>
    <t>Grassau, Schulverband</t>
  </si>
  <si>
    <t>Griesstätt, Gemeinde</t>
  </si>
  <si>
    <t>Gröbenzell, Gemeinde</t>
  </si>
  <si>
    <t>Großkarolinenfeld, Gemeinde</t>
  </si>
  <si>
    <t>Großmehring, Gemeinde</t>
  </si>
  <si>
    <t>Großweil - Grundschule -, Schulverband</t>
  </si>
  <si>
    <t>Grünwald, Gemeinde</t>
  </si>
  <si>
    <t>Haag a.d.Amper, Gemeinde</t>
  </si>
  <si>
    <t>Haag i.OB, Schulverband</t>
  </si>
  <si>
    <t>Haar, Gemeinde</t>
  </si>
  <si>
    <t>Haimhausen, Schulverband</t>
  </si>
  <si>
    <t>Haiming, Gemeinde</t>
  </si>
  <si>
    <t>Halfing, Gemeinde</t>
  </si>
  <si>
    <t>Hallbergmoos, Gemeinde</t>
  </si>
  <si>
    <t>Hattenhofen - Grundschule -, Schulverband</t>
  </si>
  <si>
    <t>Hausham, Gemeinde</t>
  </si>
  <si>
    <t>Heldenstein, Verwaltungsgemeinschaft</t>
  </si>
  <si>
    <t>Hepberg, Gemeinde</t>
  </si>
  <si>
    <t>Hilgertshausen-Tandern, Gemeinde</t>
  </si>
  <si>
    <t>Hitzhofen-Böhmfeld - Grundschule -, Schulverband</t>
  </si>
  <si>
    <t>Hohenbrunn, Gemeinde</t>
  </si>
  <si>
    <t>Hohenkammer, Gemeinde</t>
  </si>
  <si>
    <t>Höhenkirchen-Siegertsbrunn, Gemeinde</t>
  </si>
  <si>
    <t>Hohenlinden, Gemeinde</t>
  </si>
  <si>
    <t>Hohenpeißenberg, Gemeinde</t>
  </si>
  <si>
    <t>Hohenwart, Schulverband</t>
  </si>
  <si>
    <t>Holzkirchen M., Gemeinde</t>
  </si>
  <si>
    <t>Holzkirchen, Schulverband</t>
  </si>
  <si>
    <t>Hörgertshausen, Gemeinde</t>
  </si>
  <si>
    <t>Huglfing, Schulverband</t>
  </si>
  <si>
    <t>Icking, Gemeinde</t>
  </si>
  <si>
    <t>Iffeldorf - Grundschule -, Schulverband</t>
  </si>
  <si>
    <t>Igling-Hurlach - Grundschule -, Schulverband</t>
  </si>
  <si>
    <t>Ilmmünster, Verwaltungsgemeinschaft</t>
  </si>
  <si>
    <t>Ingolstadt, Kreisfreie Stadt</t>
  </si>
  <si>
    <t>Inning a.Ammersee, Gemeinde</t>
  </si>
  <si>
    <t>Inning a.Holz, Gemeinde</t>
  </si>
  <si>
    <t>Inzell, Gemeinde</t>
  </si>
  <si>
    <t>Irschenberg, Gemeinde</t>
  </si>
  <si>
    <t>Isen M., Gemeinde</t>
  </si>
  <si>
    <t>Isen -Mittelschule -, Schulverband</t>
  </si>
  <si>
    <t>Ismaning, Gemeinde</t>
  </si>
  <si>
    <t>Jachenau, Gemeinde</t>
  </si>
  <si>
    <t>Jesenwang, Schulverband</t>
  </si>
  <si>
    <t>Jetzendorf, Gemeinde</t>
  </si>
  <si>
    <t>Karlsfeld, Gemeinde</t>
  </si>
  <si>
    <t>Karlshuld - Mittelschule -, Schulverband</t>
  </si>
  <si>
    <t>Karlshuld, Gemeinde</t>
  </si>
  <si>
    <t>Karlskron - Mittelschule -, Schulverband</t>
  </si>
  <si>
    <t>Kastl, Gemeinde</t>
  </si>
  <si>
    <t>Kaufering, Gemeinde</t>
  </si>
  <si>
    <t>Kiefersfelden, Gemeinde</t>
  </si>
  <si>
    <t>Kienberg-Tacherting - Grundschule -, Schulverband</t>
  </si>
  <si>
    <t>Kinding M., Gemeinde</t>
  </si>
  <si>
    <t>Kipfenberg M., Gemeinde</t>
  </si>
  <si>
    <t>Kirchanschöring, Gemeinde</t>
  </si>
  <si>
    <t>Kirchdorf a.d.Amper, Gemeinde</t>
  </si>
  <si>
    <t>Kirchheim b.München, Gemeinde</t>
  </si>
  <si>
    <t>Kirchseeon M., Gemeinde</t>
  </si>
  <si>
    <t>Kirchweidach, Verwaltungsgemeinschaft</t>
  </si>
  <si>
    <t>Kochel a.See, Gemeinde</t>
  </si>
  <si>
    <t>Kolbermoor, St., Gemeinde</t>
  </si>
  <si>
    <t>Königsdorf, Gemeinde</t>
  </si>
  <si>
    <t>Königsmoos, Gemeinde</t>
  </si>
  <si>
    <t>Kösching M., Gemeinde</t>
  </si>
  <si>
    <t>Kraiburg a.Inn M., Gemeinde</t>
  </si>
  <si>
    <t>Krailling, Gemeinde</t>
  </si>
  <si>
    <t>Krankenhauszweckverband Ingolstadt</t>
  </si>
  <si>
    <t>Kranzberg, Gemeinde</t>
  </si>
  <si>
    <t>Landsberg am Lech (Große Kreisstadt ), Gemeinde</t>
  </si>
  <si>
    <t>Landsberg am Lech, Landkreis</t>
  </si>
  <si>
    <t>Langenbach, Gemeinde</t>
  </si>
  <si>
    <t>Langenpreising, Gemeinde</t>
  </si>
  <si>
    <t>Laufen, St., Gemeinde</t>
  </si>
  <si>
    <t>Lengdorf, Gemeinde</t>
  </si>
  <si>
    <t>Lenggries, Gemeinde</t>
  </si>
  <si>
    <t>Lenting, Schulverband</t>
  </si>
  <si>
    <t>Maisach, Gemeinde</t>
  </si>
  <si>
    <t>Maisach, Schulverband</t>
  </si>
  <si>
    <t>Mammendorf, Schulverband</t>
  </si>
  <si>
    <t>Manching M., Gemeinde</t>
  </si>
  <si>
    <t>Markt Schwaben, Schulverband</t>
  </si>
  <si>
    <t>Marktl, Gemeinde</t>
  </si>
  <si>
    <t>Marktschellenberg M., Gemeinde</t>
  </si>
  <si>
    <t>Marquartstein, Gemeinde</t>
  </si>
  <si>
    <t>Marzling, Gemeinde</t>
  </si>
  <si>
    <t>Mauern, Gemeinde</t>
  </si>
  <si>
    <t>Mettenheim, Gemeinde</t>
  </si>
  <si>
    <t>Miesbach - Grundschule -, Schulverband</t>
  </si>
  <si>
    <t>Miesbach - Hauptschule -, Schulverband</t>
  </si>
  <si>
    <t>Miesbach, Landkreis</t>
  </si>
  <si>
    <t>Mindelstetten, Gemeinde</t>
  </si>
  <si>
    <t>Mittenwald M., Gemeinde</t>
  </si>
  <si>
    <t>Moorenweis, Gemeinde</t>
  </si>
  <si>
    <t>Moosach, Gemeinde</t>
  </si>
  <si>
    <t>Moosburg a.d.Isar, St., Gemeinde</t>
  </si>
  <si>
    <t>Moosinning, Gemeinde</t>
  </si>
  <si>
    <t>Mörnsheim M., Gemeinde</t>
  </si>
  <si>
    <t>Mühldorf a.Inn, St., Gemeinde</t>
  </si>
  <si>
    <t>Mühldorf am Inn, Landkreis</t>
  </si>
  <si>
    <t>München, Landeshauptstadt, Kreisfreie Stadt</t>
  </si>
  <si>
    <t>München, Landkreis</t>
  </si>
  <si>
    <t>München-Karlsfeld - Grundschule -, Schulverband</t>
  </si>
  <si>
    <t>Münchsmünster, Schulverband</t>
  </si>
  <si>
    <t>Münsing, Gemeinde</t>
  </si>
  <si>
    <t>Murnau a.Staffelsee M., Gemeinde</t>
  </si>
  <si>
    <t>Nandlstadt, Schulverband</t>
  </si>
  <si>
    <t>Nassenfels - Grundschule -, Schulverband</t>
  </si>
  <si>
    <t>Neubeuern - Mittelschule -, Schulverband</t>
  </si>
  <si>
    <t>Neubeuern, Markt</t>
  </si>
  <si>
    <t>Neubiberg, Gemeinde</t>
  </si>
  <si>
    <t>Neuburg a.d.Donau (Große Kreisstadt ), Gemeinde</t>
  </si>
  <si>
    <t>Neuburg-Schrobenhausen, Landkreis</t>
  </si>
  <si>
    <t>Neufahrn b.Freising, Gemeinde</t>
  </si>
  <si>
    <t>Neumarkt-Sankt Veit - Grundschule -, Schulverband</t>
  </si>
  <si>
    <t>Neumarkt-Sankt Veit - Hauptschule -, Schulverband</t>
  </si>
  <si>
    <t>Neuötting, St., Gemeinde</t>
  </si>
  <si>
    <t>Neuried, Gemeinde</t>
  </si>
  <si>
    <t>Niederbergkirchen, Gemeinde</t>
  </si>
  <si>
    <t>Nußdorf a.Inn, Gemeinde</t>
  </si>
  <si>
    <t>Nußdorf, Gemeinde</t>
  </si>
  <si>
    <t>Oberammergau, Gemeinde</t>
  </si>
  <si>
    <t>Oberau, Gemeinde</t>
  </si>
  <si>
    <t>Oberaudorf, Gemeinde</t>
  </si>
  <si>
    <t>Oberbergkirchen, Verwaltungsgemeinschaft</t>
  </si>
  <si>
    <t>Oberding, Gemeinde</t>
  </si>
  <si>
    <t>Oberhaching, Gemeinde</t>
  </si>
  <si>
    <t>Oberhausen, Gemeinde</t>
  </si>
  <si>
    <t>Oberpframmern, Gemeinde</t>
  </si>
  <si>
    <t>Oberschleißheim, Gemeinde</t>
  </si>
  <si>
    <t>Obersöchering - Grundschule -, Schulverband</t>
  </si>
  <si>
    <t>Obertaufkirchen, Gemeinde</t>
  </si>
  <si>
    <t>Obing, Gemeinde</t>
  </si>
  <si>
    <t>Ohlstadt, Gemeinde</t>
  </si>
  <si>
    <t>Olching, Gemeinde</t>
  </si>
  <si>
    <t>Ottenhofen, Gemeinde</t>
  </si>
  <si>
    <t>Otterfing, Gemeinde</t>
  </si>
  <si>
    <t>Otting-Wonneberg - Grundschule I -, Schulverband</t>
  </si>
  <si>
    <t>Ottobrunn, Gemeinde</t>
  </si>
  <si>
    <t>Pähl, Gemeinde</t>
  </si>
  <si>
    <t>Palling, Gemeinde</t>
  </si>
  <si>
    <t>Parsberg - Grundschule -, Schulverband</t>
  </si>
  <si>
    <t>Pastetten - Grundschule -, Schulverband</t>
  </si>
  <si>
    <t>Peißenberg M., Gemeinde</t>
  </si>
  <si>
    <t>Peiting M., Gemeinde</t>
  </si>
  <si>
    <t>Penzberg, St., Gemeinde</t>
  </si>
  <si>
    <t>Penzing, Gemeinde</t>
  </si>
  <si>
    <t>Petershausen, Gemeinde</t>
  </si>
  <si>
    <t>Petting, Gemeinde</t>
  </si>
  <si>
    <t>Pfaffenhofen a.d.Ilm, St., Gemeinde</t>
  </si>
  <si>
    <t>Pfaffenhofen an der Ilm, Landkreis</t>
  </si>
  <si>
    <t>Pfaffing, Verwaltungsgemeinschaft</t>
  </si>
  <si>
    <t>Pförring, Schulverband</t>
  </si>
  <si>
    <t>Piding, Gemeinde</t>
  </si>
  <si>
    <t>Planegg, Gemeinde</t>
  </si>
  <si>
    <t>Pleiskirchen, Gemeinde</t>
  </si>
  <si>
    <t>Pliening, Gemeinde</t>
  </si>
  <si>
    <t>Pöcking, Gemeinde</t>
  </si>
  <si>
    <t>Poing, Gemeinde</t>
  </si>
  <si>
    <t>Pollenfeld, Gemeinde</t>
  </si>
  <si>
    <t>Polling, Gemeinde</t>
  </si>
  <si>
    <t>Pondorf - Grundschule -, Schulverband</t>
  </si>
  <si>
    <t>Pörnbach-Langenbruck - Grundschule -, Schulverband</t>
  </si>
  <si>
    <t>Prien a.Chiemsee - Mittelschule -, Schulverband</t>
  </si>
  <si>
    <t>Prien a.Chiemsee M., Gemeinde</t>
  </si>
  <si>
    <t>Prutting, Gemeinde</t>
  </si>
  <si>
    <t>Puchheim, Gemeinde</t>
  </si>
  <si>
    <t>Pullach i.Isartal, Gemeinde</t>
  </si>
  <si>
    <t>Pürgen, Gemeinde</t>
  </si>
  <si>
    <t>Putzbrunn, Gemeinde</t>
  </si>
  <si>
    <t>Raisting, Gemeinde</t>
  </si>
  <si>
    <t>Ramsau b.Berchtesgaden, Gemeinde</t>
  </si>
  <si>
    <t>Raubling, Gemeinde</t>
  </si>
  <si>
    <t>Rechtmehring-Maitenbeth, Schulverband</t>
  </si>
  <si>
    <t>Reichersbeuern, Schulverband</t>
  </si>
  <si>
    <t>Reichertshausen, Schulverband</t>
  </si>
  <si>
    <t>Reichertshofen -Mittelschule -, Schulverband</t>
  </si>
  <si>
    <t>Reischach, Verwaltungsgemeinschaft</t>
  </si>
  <si>
    <t>Reit im Winkl, Gemeinde</t>
  </si>
  <si>
    <t>Rennertshofen M., Gemeinde</t>
  </si>
  <si>
    <t>Riedering, Gemeinde</t>
  </si>
  <si>
    <t>Rimsting, Gemeinde</t>
  </si>
  <si>
    <t>Rohrbach, Gemeinde</t>
  </si>
  <si>
    <t>Rohrbach, Schulverband</t>
  </si>
  <si>
    <t>Rohrdorf, Gemeinde</t>
  </si>
  <si>
    <t>Röhrmoos, Gemeinde</t>
  </si>
  <si>
    <t>Rosenheim, Kreisfreie Stadt</t>
  </si>
  <si>
    <t>Rosenheim, Landkreis</t>
  </si>
  <si>
    <t>Rottach-Egern -Tegernseer Tal, Schulverband</t>
  </si>
  <si>
    <t>Rottenbuch, Gemeinde</t>
  </si>
  <si>
    <t>Rudelzhausen, Gemeinde</t>
  </si>
  <si>
    <t>Ruhpolding, Gemeinde</t>
  </si>
  <si>
    <t>Saaldorf-Surheim, Gemeinde</t>
  </si>
  <si>
    <t>Samerberg, Gemeinde</t>
  </si>
  <si>
    <t>Sankt Wolfgang, Gemeinde</t>
  </si>
  <si>
    <t>Sauerlach, Gemeinde</t>
  </si>
  <si>
    <t>Saulgrub, Gemeinde</t>
  </si>
  <si>
    <t>Schäftlarn, Gemeinde</t>
  </si>
  <si>
    <t>Schechen, Gemeinde</t>
  </si>
  <si>
    <t>Schernfeld, Gemeinde</t>
  </si>
  <si>
    <t>Scheuring, Gemeinde</t>
  </si>
  <si>
    <t>Scheyern - Grundschule -, Schulverband</t>
  </si>
  <si>
    <t>Scheyern - Mittelschule -, Schulverband</t>
  </si>
  <si>
    <t>Schleching, Gemeinde</t>
  </si>
  <si>
    <t>Schliersee M., Gemeinde</t>
  </si>
  <si>
    <t>Schnaitsee, Schulverband</t>
  </si>
  <si>
    <t>Schönau a.Königssee, Gemeinde</t>
  </si>
  <si>
    <t>Schondorf a.Ammersee, Gemeinde</t>
  </si>
  <si>
    <t>Schongau, Hauptschulverband</t>
  </si>
  <si>
    <t>Schongau, St., Gemeinde</t>
  </si>
  <si>
    <t>Schrobenhausen - Mittelschule -, Schulverband</t>
  </si>
  <si>
    <t>Schrobenhausen, St., Gemeinde</t>
  </si>
  <si>
    <t>Schröding - Grundschule -, Schulverband</t>
  </si>
  <si>
    <t>Schulzentrum Eichstätt-Schottenau, Zweckverband</t>
  </si>
  <si>
    <t>Schwaben M., Gemeinde</t>
  </si>
  <si>
    <t>Schwabhausen, Gemeinde</t>
  </si>
  <si>
    <t>Schweitenkirchen-Paunzhausen, Schulverband</t>
  </si>
  <si>
    <t>Schwindegg, Gemeinde</t>
  </si>
  <si>
    <t>Seefeld, Gemeinde</t>
  </si>
  <si>
    <t>Seeon-Seebruck, Gemeinde</t>
  </si>
  <si>
    <t>Seeshaupt, Gemeinde</t>
  </si>
  <si>
    <t>Siegsdorf, Gemeinde</t>
  </si>
  <si>
    <t>Söchtenau, Gemeinde</t>
  </si>
  <si>
    <t>Soyen, Gemeinde</t>
  </si>
  <si>
    <t>Staatliche Realschule Ismaning, Zweckverband</t>
  </si>
  <si>
    <t>Staatliche Realschule Taufkirchen, Zweckverband</t>
  </si>
  <si>
    <t>Staatliche Realschule Vaterstetten, Zweckverband</t>
  </si>
  <si>
    <t>Staatliche Würmtal-Realschule, Zweckverband</t>
  </si>
  <si>
    <t>Staatliches Gymnasium im Würmtal, Zweckverband</t>
  </si>
  <si>
    <t>Staatliches Gymnasium Oberhaching, Zweckverband</t>
  </si>
  <si>
    <t>Staatliches Gymnasium Unterhaching, Zweckverband</t>
  </si>
  <si>
    <t>Stammham, Gemeinde</t>
  </si>
  <si>
    <t>Starnberg, Landkreis</t>
  </si>
  <si>
    <t>Starnberg, St., Gemeinde</t>
  </si>
  <si>
    <t>Steingaden, Schulverband</t>
  </si>
  <si>
    <t>Steinhöring, Gemeinde</t>
  </si>
  <si>
    <t>Stephanskirchen, Gemeinde</t>
  </si>
  <si>
    <t>Straßlach-Dingharting, Gemeinde</t>
  </si>
  <si>
    <t>Surberg, Gemeinde</t>
  </si>
  <si>
    <t>Tacherting, Gemeinde</t>
  </si>
  <si>
    <t>Taching a.See, Gemeinde</t>
  </si>
  <si>
    <t>Taufkirchen (Vils) - Grundschule -, Schulverband</t>
  </si>
  <si>
    <t>Taufkirchen (Vils) - Mittelschule -, Schulverband</t>
  </si>
  <si>
    <t>Taufkirchen (Vils), Gemeinde</t>
  </si>
  <si>
    <t>Taufkirchen, Gemeinde</t>
  </si>
  <si>
    <t>Taufkirchen, Schulverband</t>
  </si>
  <si>
    <t>Tegernsee, St., Gemeinde</t>
  </si>
  <si>
    <t>Teisendorf M., Gemeinde</t>
  </si>
  <si>
    <t>Teising, Gemeinde</t>
  </si>
  <si>
    <t>Titting M., Gemeinde</t>
  </si>
  <si>
    <t>Tittmoning, St., Gemeinde</t>
  </si>
  <si>
    <t>Töging a.Inn, St., Gemeinde</t>
  </si>
  <si>
    <t>Traunreut, St., Gemeinde</t>
  </si>
  <si>
    <t>Traunstein (Große Kreisstadt ), Gemeinde</t>
  </si>
  <si>
    <t>Traunstein, Landkreis</t>
  </si>
  <si>
    <t>Trostberg, St., Gemeinde</t>
  </si>
  <si>
    <t>Tuntenhausen, Gemeinde</t>
  </si>
  <si>
    <t>Türkenfeld, Schulverband</t>
  </si>
  <si>
    <t>Tüßling M., Gemeinde</t>
  </si>
  <si>
    <t>Tutzing, Gemeinde</t>
  </si>
  <si>
    <t>Übersee, Gemeinde</t>
  </si>
  <si>
    <t>Unterammergau, Gemeinde</t>
  </si>
  <si>
    <t>Unterföhring, Gemeinde</t>
  </si>
  <si>
    <t>Unterhaching, Gemeinde</t>
  </si>
  <si>
    <t>Unterneukirchen, Gemeinde</t>
  </si>
  <si>
    <t>Unterschleißheim, St., Gemeinde</t>
  </si>
  <si>
    <t>Unterwössen, Gemeinde</t>
  </si>
  <si>
    <t>Vachendorf, Gemeinde</t>
  </si>
  <si>
    <t>Valley, Gemeinde</t>
  </si>
  <si>
    <t>Vaterstetten, Gemeinde</t>
  </si>
  <si>
    <t>Vierkirchen, Gemeinde</t>
  </si>
  <si>
    <t>Vilgertshofen, Gemeinde</t>
  </si>
  <si>
    <t>Vogtareuth, Gemeinde</t>
  </si>
  <si>
    <t>Vohburg a.d.Donau, Schulverband</t>
  </si>
  <si>
    <t>Waakirchen, Gemeinde</t>
  </si>
  <si>
    <t>Wackersberg, Gemeinde</t>
  </si>
  <si>
    <t>Waging a.See M., Gemeinde</t>
  </si>
  <si>
    <t>Waidhofen - Grundschule -, Schulverband</t>
  </si>
  <si>
    <t>Waldkraiburg, St., Gemeinde</t>
  </si>
  <si>
    <t>Wallgau, Gemeinde</t>
  </si>
  <si>
    <t>Walpertskirchen, Gemeinde</t>
  </si>
  <si>
    <t>Walting, Gemeinde</t>
  </si>
  <si>
    <t>Warngau, Gemeinde</t>
  </si>
  <si>
    <t>Wartenberg, Markt</t>
  </si>
  <si>
    <t>Wasserburg a.Inn, St., Gemeinde</t>
  </si>
  <si>
    <t>Weichering, Gemeinde</t>
  </si>
  <si>
    <t>Weichs, Gemeinde</t>
  </si>
  <si>
    <t>Weil, Schulverband</t>
  </si>
  <si>
    <t>Weilheim i.OB, Mittelschulverband</t>
  </si>
  <si>
    <t>Weilheim i.OB, St., Gemeinde</t>
  </si>
  <si>
    <t>Weilheim-Schongau, Landkreis</t>
  </si>
  <si>
    <t>Wellheim M., Gemeinde</t>
  </si>
  <si>
    <t>Weßling, Gemeinde</t>
  </si>
  <si>
    <t>Wessobrunn, Gemeinde</t>
  </si>
  <si>
    <t>Wettstetten, Gemeinde</t>
  </si>
  <si>
    <t>Weyarn, Gemeinde</t>
  </si>
  <si>
    <t>Wielenbach - Grundschule -, Schulverband</t>
  </si>
  <si>
    <t>Wildsteig, Gemeinde</t>
  </si>
  <si>
    <t>Windach, Schulverband</t>
  </si>
  <si>
    <t>Winhöring, Gemeinde</t>
  </si>
  <si>
    <t>Winhöring, Schulverband</t>
  </si>
  <si>
    <t>Wolfersdorf, Gemeinde</t>
  </si>
  <si>
    <t>Wolfratshausen, St., Gemeinde</t>
  </si>
  <si>
    <t>Wolnzach M., Gemeinde</t>
  </si>
  <si>
    <t>Wörth, Gemeinde</t>
  </si>
  <si>
    <t>Wörthsee, Gemeinde</t>
  </si>
  <si>
    <t>Zolling, Schulverband</t>
  </si>
  <si>
    <t>Zorneding, Gemeinde</t>
  </si>
  <si>
    <t>Zweckverband Gymnasium Gaimersheim</t>
  </si>
  <si>
    <t>Staatliche weiterführende Schulen im Süden des Landkreises München, Zweckverband</t>
  </si>
  <si>
    <t>Klinikum rechts der Isar der Technischen Universität München, Anstalt des öffentlichen Rechts</t>
  </si>
  <si>
    <t>Asklepios Krankenpflegeschulen gGmbH</t>
  </si>
  <si>
    <t>Aton-Schule e.V.</t>
  </si>
  <si>
    <t>Bayer. Akademie für Außenwirtschaft e.V.</t>
  </si>
  <si>
    <t>Begemann gemeinnützige GmbH</t>
  </si>
  <si>
    <t>Behandlungszentrum Aschau GmbH</t>
  </si>
  <si>
    <t>Benediktinerabtei Ettal</t>
  </si>
  <si>
    <t>Benediktinerabtei Schäftlarn</t>
  </si>
  <si>
    <t>Berufliche SABEL Schulen München gGmbH</t>
  </si>
  <si>
    <t>Berufsfachschule für Musik Altötting e.V.</t>
  </si>
  <si>
    <t>Berufsförderungswerk München</t>
  </si>
  <si>
    <t>Berufsgenossenschaftliches Klinikum Murnau gGmbH</t>
  </si>
  <si>
    <t>Blindeninstitutsstiftung Würzburg</t>
  </si>
  <si>
    <t>Bundesrepublik Deutschland</t>
  </si>
  <si>
    <t>Caritasverband der Diözese Eichstätt e.V.</t>
  </si>
  <si>
    <t>Chemieschule Dr. Erwin Elhardt gGmbH</t>
  </si>
  <si>
    <t>Christl. Jugenddorfwerk Deutschlands, e.V.</t>
  </si>
  <si>
    <t>Christopherus-Schulverein München e.V.</t>
  </si>
  <si>
    <t>Corinna Frankl</t>
  </si>
  <si>
    <t>D. und H. Zimmermann</t>
  </si>
  <si>
    <t>Diakonisches Werk Rosenheim</t>
  </si>
  <si>
    <t>Diözese Eichstätt</t>
  </si>
  <si>
    <t>Doemens e.V.</t>
  </si>
  <si>
    <t>Döpfer-Schulen München gGmbH</t>
  </si>
  <si>
    <t>Dorfleben Walchensee gGmbH</t>
  </si>
  <si>
    <t>Dt. Provinz der Salesianer Don Boscos, München</t>
  </si>
  <si>
    <t>Elternkreis Montessorischule München Land e.V.</t>
  </si>
  <si>
    <t>Ernst-Barlach-Schulen GmbH</t>
  </si>
  <si>
    <t>Erzdiözese München und Freising</t>
  </si>
  <si>
    <t>Erziehungsabteilung d. griech. Generalkonsulats</t>
  </si>
  <si>
    <t>EURO Schulverein e.V. Ingolstadt</t>
  </si>
  <si>
    <t>Evang. Schulverein Rosenheim e.V.</t>
  </si>
  <si>
    <t>Fördergemeinschaft Montessori-Schule Dachau e.V.</t>
  </si>
  <si>
    <t>Fördergemeinschaft Montessori-Schule Gilching</t>
  </si>
  <si>
    <t>Förderverein für Heilende Erziehung München e.V.</t>
  </si>
  <si>
    <t>Förderverein Montessori Traunstein e.V.</t>
  </si>
  <si>
    <t>Förderverein Montessori-Schule Ammersee e.V.</t>
  </si>
  <si>
    <t>Förderverein Montessori-Schule Penzberg e.V.</t>
  </si>
  <si>
    <t>Frau Friedl Groh, Kosmetik GmbH</t>
  </si>
  <si>
    <t>Private Fachoberschule Reinhard gGmbH</t>
  </si>
  <si>
    <t>Freie Waldorfschule München Südwest e.V.</t>
  </si>
  <si>
    <t>Freie Waldorfschule Weilheim gemeinnützige eG</t>
  </si>
  <si>
    <t>Friedel-Eder-Schule e.V. München</t>
  </si>
  <si>
    <t>Friedrich-Oberlin-Stiftung München</t>
  </si>
  <si>
    <t>Stiftung SABEL Schulen München (ehem. GBS)</t>
  </si>
  <si>
    <t>Gemeinn. Gesellschaft für soziale Dienste DAA mbH</t>
  </si>
  <si>
    <t>Private Wirtschaftsschule Scheibner e.V.</t>
  </si>
  <si>
    <t>Gemeinnütziges Goering Institut e. V.</t>
  </si>
  <si>
    <t>Gemeinützige Gesellschaft Dr. Kalscheuer mbH</t>
  </si>
  <si>
    <t>Hans-Weinberger-Akademie d. Arbeiterwohlfahrt e.V.</t>
  </si>
  <si>
    <t>Haus Hohenfried e.V.</t>
  </si>
  <si>
    <t>Heilpäd. Zentrum gGmbH Pfaffenhofen/Ilm</t>
  </si>
  <si>
    <t>Heimerer Stiftung Landsberg</t>
  </si>
  <si>
    <t>Helfende Hände gemeinnützige GmbH München</t>
  </si>
  <si>
    <t>HELIOS Gesellschaft für berufliche Bildung mbH</t>
  </si>
  <si>
    <t>Internationaler Bund e.V. (IB e.V.)</t>
  </si>
  <si>
    <t>Innere Mission in München e.V.</t>
  </si>
  <si>
    <t>International Bilingual School Munich gemein. GmbH</t>
  </si>
  <si>
    <t>Isar-Gymnasium München, Gemeinnützige GmbH</t>
  </si>
  <si>
    <t>Isar-Realschule München Gemeinnützige GmbH</t>
  </si>
  <si>
    <t>Isar-Volksschule München, Gemeinnützige GmbH</t>
  </si>
  <si>
    <t>Israelitische Kultusgemeinde</t>
  </si>
  <si>
    <t>Japanische Internationale Schule München e.V.</t>
  </si>
  <si>
    <t>Jugendsiedlung Traunreut gGmbH</t>
  </si>
  <si>
    <t>Jugendwerk Birkeneck gGmbH</t>
  </si>
  <si>
    <t>Jules Verne Campus gemeinnützige GmbH, München</t>
  </si>
  <si>
    <t>Karl Frhr. Loeffelholz v. Colberg</t>
  </si>
  <si>
    <t>Kath. Jugendfürsorge der Diözese Augsburg e.V.</t>
  </si>
  <si>
    <t>Kermess e.V.</t>
  </si>
  <si>
    <t>Kinderhilfe Fürstenfeldbruck</t>
  </si>
  <si>
    <t>Kinderklinik Garmisch-Partenkirchen gGmbH</t>
  </si>
  <si>
    <t>Kleine-Nestler-Schule, priv. gGmbH</t>
  </si>
  <si>
    <t>Kliniken Südostbayern AG</t>
  </si>
  <si>
    <t>Klinikum Garmisch-Partenkirchen GmbH</t>
  </si>
  <si>
    <t>Krankenhaus Agatharied GmbH</t>
  </si>
  <si>
    <t>Krankenhaus Freising GmbH</t>
  </si>
  <si>
    <t>Krankenhaus GmbH Landkreis Weilheim-Schongau</t>
  </si>
  <si>
    <t>Kreis-Caritasverband Altötting e.V.</t>
  </si>
  <si>
    <t>Kreisklinik Ebersberg gGmbH</t>
  </si>
  <si>
    <t>Lebenshilfe Freising e.V.</t>
  </si>
  <si>
    <t>Lebenshilfe Starnberg gemeinnützige GmbH</t>
  </si>
  <si>
    <t>Lehrinstitut für präklinische Rettungsmedizin GmbH</t>
  </si>
  <si>
    <t>Ludwig Fresenius Schulen gemeinnützige GmbH</t>
  </si>
  <si>
    <t>Lukas-Schule gemeinnützige GmbH München</t>
  </si>
  <si>
    <t>Maria-Ward-Mädchenvolksschule Heiligenstatt e.V.</t>
  </si>
  <si>
    <t>Maria-Ward-Schulstiftung Passau</t>
  </si>
  <si>
    <t>Max-Rill-Gymnasium Schloss Reichersbeuern e.V.</t>
  </si>
  <si>
    <t>Medizinische Akademie IB MEDAU GmbH</t>
  </si>
  <si>
    <t>Medical Rescue College GmbH</t>
  </si>
  <si>
    <t>Monte Balan Bildungsträger gGmbH</t>
  </si>
  <si>
    <t>Montessori Betreibergesellschaft Pfaffenhofen mbH</t>
  </si>
  <si>
    <t>Montessori Biberkor e.V.</t>
  </si>
  <si>
    <t>Montessori Förderverein Kaufering e.V.</t>
  </si>
  <si>
    <t>Montessori Landkreis Freising e.V.</t>
  </si>
  <si>
    <t>Montessori München, e.V.</t>
  </si>
  <si>
    <t>Montessori Schulverein Miesbach e.V.</t>
  </si>
  <si>
    <t>Montessori Verein Bad Tölz e.V.</t>
  </si>
  <si>
    <t>Montessori Verein Kösching e.V.</t>
  </si>
  <si>
    <t>Montessori-Eichstätt e.V.</t>
  </si>
  <si>
    <t>Montessori-Fördergemeinsch. Weilheim-Schongau e.V.</t>
  </si>
  <si>
    <t>Montessori-Fördergemeinschaft Chiemgau e.V.</t>
  </si>
  <si>
    <t>Montessori-Gemeinschaft Fürstenfeldbruck e.V.</t>
  </si>
  <si>
    <t>Montessori-Neuötting e.V.</t>
  </si>
  <si>
    <t>Montessori-Schule Niederseeon e.V.</t>
  </si>
  <si>
    <t>Montessori-Schulverein Emile</t>
  </si>
  <si>
    <t>Montessori-Trägerverein e.V. Dietramszell</t>
  </si>
  <si>
    <t>Montessori-Unterschleißheim e.V.</t>
  </si>
  <si>
    <t>Montessori-Verein Landkreis Erding e.V.</t>
  </si>
  <si>
    <t>Münchner Schulstiftung - Ernst v. Borries</t>
  </si>
  <si>
    <t>Munich International School e.V.</t>
  </si>
  <si>
    <t>neuhof-Bildungswerk gGmbH München</t>
  </si>
  <si>
    <t>offenes Bildungshaus München</t>
  </si>
  <si>
    <t>Petö und Inklusion gemeinnützige GmbH, Oberaudorf</t>
  </si>
  <si>
    <t>Phorms Bavaria gGmbH München</t>
  </si>
  <si>
    <t>Priv. Berufsfachschule Dr. Lenhart f. Massage GmbH</t>
  </si>
  <si>
    <t>Priv. Volksschule Holzkirchen GmbH, München</t>
  </si>
  <si>
    <t>Priv. Wirtschaftsschule Schulbetriebs-GmbH</t>
  </si>
  <si>
    <t>Private Berufsfachschule IFB GmbH Rosenheim</t>
  </si>
  <si>
    <t>Private Oberlandschulen e.V.</t>
  </si>
  <si>
    <t>Private Realschule Huber Gemeinnützige GmbH</t>
  </si>
  <si>
    <t>Private Schulen von Dr. Limmer - Prof. Appelt GmbH</t>
  </si>
  <si>
    <t>Privatgymnasium Holzkirchen GmbH, München</t>
  </si>
  <si>
    <t>Privatgymnasium Huber, Gemeinnützige GmbH</t>
  </si>
  <si>
    <t>Regens-Wagner-Stiftung Dillingen</t>
  </si>
  <si>
    <t>Regens-Wagner-Stiftung Erlkam</t>
  </si>
  <si>
    <t>Rudolf-Steiner-Schulverein München e.V.</t>
  </si>
  <si>
    <t>Rudolf-Steiner-Schulverein Schwabing e.V.</t>
  </si>
  <si>
    <t>Rummelsberger Dienste für Menschen gGmbH</t>
  </si>
  <si>
    <t>Schule Schloß Stein e.V.</t>
  </si>
  <si>
    <t>Schulverein Ernst Adam e.V., München</t>
  </si>
  <si>
    <t>Schulverein Fachoberschule Dachau e.V.</t>
  </si>
  <si>
    <t>Schulverein Klinik Schönsicht Berchtesgaden e.V.</t>
  </si>
  <si>
    <t>Schulwerk der Diözese Augsburg</t>
  </si>
  <si>
    <t>Schwestern vom Guten Hirten</t>
  </si>
  <si>
    <t>Seraphisches Liebeswerk Altötting, Stiftung des öffentlichen Rechts</t>
  </si>
  <si>
    <t>SIS Swiss International School gGmbH</t>
  </si>
  <si>
    <t>Sprachen- u. Dolmetscherinstitut München e.V.</t>
  </si>
  <si>
    <t>St.-Vinzentius-Zentralverein, München</t>
  </si>
  <si>
    <t>Die Mitterfelder gGmbH</t>
  </si>
  <si>
    <t>Stiftung Landerziehungsheim, Neubeuern</t>
  </si>
  <si>
    <t>Stiftung SABEL Schulen</t>
  </si>
  <si>
    <t>Stiftung St. Zeno Kirchseeon</t>
  </si>
  <si>
    <t>Verein der neuen Jazzschool München e.V.</t>
  </si>
  <si>
    <t>Verein Erdkinder-Projekt e.V. in Lohkirchen</t>
  </si>
  <si>
    <t>Waldorf-Schulverein Chiemgau e.V., Prien</t>
  </si>
  <si>
    <t>Waldorfschulverein Gröbenzell e.V.</t>
  </si>
  <si>
    <t>KWA Kuratorium Wohnen im Alter gemeinnützige AG</t>
  </si>
  <si>
    <t>San-ak GmbH, Donauwörth</t>
  </si>
  <si>
    <t>Benedictus Krankenhaus Tutzing GmbH &amp; Co. KG</t>
  </si>
  <si>
    <t>Aktive Schule Petershausen gGmbH</t>
  </si>
  <si>
    <t>Freistaat Bayern - BSZG München</t>
  </si>
  <si>
    <t>Freistaat Bayern - Gymnasium Landschulheim Marquartstein</t>
  </si>
  <si>
    <t>Freistaat Bayern - Staatl. Berufsfachschule für Medizinische Technologie für Laboratoriumsanalytik München</t>
  </si>
  <si>
    <t>Freistaat Bayern - Staatl.Berufsfachschule f.Medizinische Technologie f.Radiologie a.Klinikum d.Univ. München</t>
  </si>
  <si>
    <t>Abensberg, Schulverband</t>
  </si>
  <si>
    <t>Abensberg, St., Gemeinde</t>
  </si>
  <si>
    <t>Adlkofen, Gemeinde</t>
  </si>
  <si>
    <t>Aham, Gemeinde</t>
  </si>
  <si>
    <t>Aholming, Gemeinde</t>
  </si>
  <si>
    <t>Aicha vorm Wald - Grundschule -, Schulverband</t>
  </si>
  <si>
    <t>Aidenbach - Mittelschule -, Schulverband</t>
  </si>
  <si>
    <t>Aiglsbach, Gemeinde</t>
  </si>
  <si>
    <t>Aiterhofen, Gemeinde</t>
  </si>
  <si>
    <t>Aldersbach - Grundschule -, Schulverband</t>
  </si>
  <si>
    <t>Altdorf M., Gemeinde</t>
  </si>
  <si>
    <t>Arnbruck, Gemeinde</t>
  </si>
  <si>
    <t>Arnstorf M., Gemeinde</t>
  </si>
  <si>
    <t>Ascha-Falkenfels, Schulverband</t>
  </si>
  <si>
    <t>Auerbach in Niederbayern, Gemeinde</t>
  </si>
  <si>
    <t>Außernzell, Gemeinde</t>
  </si>
  <si>
    <t>Bad Abbach M., Gemeinde</t>
  </si>
  <si>
    <t>Bad Birnbach, Verwaltungsgemeinschaft</t>
  </si>
  <si>
    <t>Bad Füssing - Grundschule -, Schulverband</t>
  </si>
  <si>
    <t>Bad Griesbach i.Rottal, Schulverband</t>
  </si>
  <si>
    <t>Bayerbach b.Ergoldsbach, Gemeinde</t>
  </si>
  <si>
    <t>Bernried in Niederbayern, Gemeinde</t>
  </si>
  <si>
    <t>Beutelsbach - Grundschule -, Schulverband</t>
  </si>
  <si>
    <t>Bezirk Niederbayern</t>
  </si>
  <si>
    <t>Bischofsmais, Gemeinde</t>
  </si>
  <si>
    <t>Böbrach, Gemeinde</t>
  </si>
  <si>
    <t>Bodenkirchen, Gemeinde</t>
  </si>
  <si>
    <t>Bodenmais - Mittelschule -, Schulverband</t>
  </si>
  <si>
    <t>Bogen, St., Gemeinde</t>
  </si>
  <si>
    <t>Breitenberg-Sonnen - Grundschule -, Schulverband</t>
  </si>
  <si>
    <t>Bruckberg, Gemeinde</t>
  </si>
  <si>
    <t>Buch a.Erlbach, Gemeinde</t>
  </si>
  <si>
    <t>Buch a.Erlbach, Schulverband</t>
  </si>
  <si>
    <t>Buchhofen - Grundschule -, Schulverband</t>
  </si>
  <si>
    <t>Büchlberg, Gemeinde</t>
  </si>
  <si>
    <t>Deggendorf (Große Kreisstadt ), Gemeinde</t>
  </si>
  <si>
    <t>Deggendorf, Landkreis</t>
  </si>
  <si>
    <t>Dietersburg, Gemeinde</t>
  </si>
  <si>
    <t>Dingolfing, St., Gemeinde</t>
  </si>
  <si>
    <t>Dingolfing-Landau, Landkreis</t>
  </si>
  <si>
    <t>DONAUISAR Klinikum Deggendorf</t>
  </si>
  <si>
    <t>Drachselsried, Gemeinde</t>
  </si>
  <si>
    <t>Eggenfelden, St., Gemeinde</t>
  </si>
  <si>
    <t>Egglham, Gemeinde</t>
  </si>
  <si>
    <t>Eging a.See - Mittelschule -, Schulverband</t>
  </si>
  <si>
    <t>Eichendorf M., Gemeinde</t>
  </si>
  <si>
    <t>Elsendorf, Gemeinde</t>
  </si>
  <si>
    <t>Ergolding M., Gemeinde</t>
  </si>
  <si>
    <t>Ergoldsbach, Schulverband</t>
  </si>
  <si>
    <t>Ering, Gemeinde</t>
  </si>
  <si>
    <t>Essenbach M., Gemeinde</t>
  </si>
  <si>
    <t>Falkenberg, Gemeinde</t>
  </si>
  <si>
    <t>Feldkirchen, Gemeinde, Landkreis Straubing-Bogen</t>
  </si>
  <si>
    <t>Frauenau, Gemeinde</t>
  </si>
  <si>
    <t>Freyung, Schulverband</t>
  </si>
  <si>
    <t>Freyung, St., Gemeinde</t>
  </si>
  <si>
    <t>Freyung-Grafenau, Landkreis</t>
  </si>
  <si>
    <t>Frontenhausen, Schulverband</t>
  </si>
  <si>
    <t>Fürstenstein - Grundschule -, Schulverband</t>
  </si>
  <si>
    <t>Fürstenzell - Grundschule -, Schulverband</t>
  </si>
  <si>
    <t>Fürstenzell - Mittelschule -, Schulverband</t>
  </si>
  <si>
    <t>Furth, Schulverband</t>
  </si>
  <si>
    <t>Gangkofen M., Gemeinde</t>
  </si>
  <si>
    <t>Garham, Schulverband</t>
  </si>
  <si>
    <t>Geiersthal, Gemeinde</t>
  </si>
  <si>
    <t>Geiselhöring, St., Gemeinde</t>
  </si>
  <si>
    <t>Geisenhausen, Schulverband</t>
  </si>
  <si>
    <t>Gerzen, Schulverband</t>
  </si>
  <si>
    <t>Gotteszell - Grundschule -, Schulverband</t>
  </si>
  <si>
    <t>Grafenau, St., Gemeinde</t>
  </si>
  <si>
    <t>Grafling, Gemeinde</t>
  </si>
  <si>
    <t>Haarbach - Grundschule -, Schulverband</t>
  </si>
  <si>
    <t>Haibach in Niederbayern, Gemeinde</t>
  </si>
  <si>
    <t>Hausen Lkr. Kehlheim, Gemeinde</t>
  </si>
  <si>
    <t>Hauzenberg, Schulverband</t>
  </si>
  <si>
    <t>Hauzenberg, St., Gemeinde</t>
  </si>
  <si>
    <t>Hebertsfelden, Gemeinde</t>
  </si>
  <si>
    <t>Hengersberg - Grundschule -, Schulverband</t>
  </si>
  <si>
    <t>Hengersberg, Schulverband</t>
  </si>
  <si>
    <t>Herrngiersdorf, Gemeinde</t>
  </si>
  <si>
    <t>Hofkirchen M., Gemeinde</t>
  </si>
  <si>
    <t>Hohenau, Gemeinde</t>
  </si>
  <si>
    <t>Hohenthann, Gemeinde</t>
  </si>
  <si>
    <t>Hunderdorf, Schulverband</t>
  </si>
  <si>
    <t>Hutthurm-Büchlberg - Mittelschule -, Schulverband</t>
  </si>
  <si>
    <t>Iggensbach-Schwanenkirchen, Schulverband</t>
  </si>
  <si>
    <t>Ihrlerstein-Essing, Schulverband</t>
  </si>
  <si>
    <t>Innernzell, Gemeinde</t>
  </si>
  <si>
    <t>Jandelsbrunn, Gemeinde</t>
  </si>
  <si>
    <t>Johanniskirchen, Gemeinde</t>
  </si>
  <si>
    <t>Julbach, Gemeinde</t>
  </si>
  <si>
    <t>Kelheim, Landkreis</t>
  </si>
  <si>
    <t>Kelheim, St., Gemeinde</t>
  </si>
  <si>
    <t>Kirchberg i.Wald, Gemeinde</t>
  </si>
  <si>
    <t>Kirchberg, Schulverband</t>
  </si>
  <si>
    <t>Kirchdorf a.Inn, Gemeinde</t>
  </si>
  <si>
    <t>Kirchdorf i.Wald, Gemeinde</t>
  </si>
  <si>
    <t>Kirchroth, Gemeinde</t>
  </si>
  <si>
    <t>Kollnburg, Gemeinde</t>
  </si>
  <si>
    <t>Konzell, Gemeinde</t>
  </si>
  <si>
    <t>Kößlarn - Grundschule -, Schulverband</t>
  </si>
  <si>
    <t>Kronwinkl, Schulverband</t>
  </si>
  <si>
    <t>Kumhausen, Gemeinde</t>
  </si>
  <si>
    <t>Künzing-Gergweis - Grundschule -, Schulverband</t>
  </si>
  <si>
    <t>Laberweinting, Gemeinde</t>
  </si>
  <si>
    <t>Lalling, Grundschulverband Lalling</t>
  </si>
  <si>
    <t>Landau a.d.Isar, St., Gemeinde</t>
  </si>
  <si>
    <t>Landshut, Kreisfreie Stadt</t>
  </si>
  <si>
    <t>Landshut, Landkreis</t>
  </si>
  <si>
    <t>Langdorf, Gemeinde</t>
  </si>
  <si>
    <t>Langquaid, Markt</t>
  </si>
  <si>
    <t>Leiblfing, Gemeinde</t>
  </si>
  <si>
    <t>Lindberg, Gemeinde</t>
  </si>
  <si>
    <t>Loiching - Grundschule -, Schulverband</t>
  </si>
  <si>
    <t>Mainburg, St., Gemeinde</t>
  </si>
  <si>
    <t>Malgersdorf, Gemeinde</t>
  </si>
  <si>
    <t>Mallersdorf-Pfaffenberg M., Gemeinde</t>
  </si>
  <si>
    <t>Mamming, Verwaltungsgemeinschaft</t>
  </si>
  <si>
    <t>March - Grundschule -, Schulverband</t>
  </si>
  <si>
    <t>Marklkofen - Grundschule -, Schulverband</t>
  </si>
  <si>
    <t>Massing, Schulverband</t>
  </si>
  <si>
    <t>Mauth-Philippsreut - Grundschule -, Schulverband</t>
  </si>
  <si>
    <t>Mengkofen, Gemeinde</t>
  </si>
  <si>
    <t>Metten M., Gemeinde</t>
  </si>
  <si>
    <t>Metten, Schulverband</t>
  </si>
  <si>
    <t>Mitterfels-Haselbach, Schulverband</t>
  </si>
  <si>
    <t>Mitterskirchen, Grundschulverband</t>
  </si>
  <si>
    <t>Moosthenning, Gemeinde</t>
  </si>
  <si>
    <t>Moos-Thundorf - Grundschule, Schulverband</t>
  </si>
  <si>
    <t>Neuburg a.Inn, Gemeinde</t>
  </si>
  <si>
    <t>Neufahrn i.NB, Gemeinde</t>
  </si>
  <si>
    <t>Neuhaus a.Inn - Grundschule -, Schulverband</t>
  </si>
  <si>
    <t>Neukirchen vorm Wald - Grundschule -, Schulverband</t>
  </si>
  <si>
    <t>Neukirchen, Gemeinde</t>
  </si>
  <si>
    <t>Neureichenau, Gemeinde</t>
  </si>
  <si>
    <t>Neuschönau - Grundschule -, Schulverband</t>
  </si>
  <si>
    <t>Neustadt a.d.Donau, St., Gemeinde</t>
  </si>
  <si>
    <t>Neustift - Grundschule -, Schulverband</t>
  </si>
  <si>
    <t>Niederaichbach-Wörth-Postau-Weng, Schulverband</t>
  </si>
  <si>
    <t>Niederviehbach, Schulverband</t>
  </si>
  <si>
    <t>Obernzell, Markt</t>
  </si>
  <si>
    <t>Oberschneiding, Gemeinde</t>
  </si>
  <si>
    <t>Obersüßbach, Gemeinde</t>
  </si>
  <si>
    <t>Offenberg, Gemeinde</t>
  </si>
  <si>
    <t>Osterhofen, Schulverband</t>
  </si>
  <si>
    <t>Osterhofen, St., Gemeinde</t>
  </si>
  <si>
    <t>Otzing, Gemeinde</t>
  </si>
  <si>
    <t>Painten M., Gemeinde</t>
  </si>
  <si>
    <t>Parkstetten, Schulverband</t>
  </si>
  <si>
    <t>Passau Stadt und Landkreis, Berufsschulverband</t>
  </si>
  <si>
    <t>Passau, Kreisfreie Stadt</t>
  </si>
  <si>
    <t>Passau, Landkreis</t>
  </si>
  <si>
    <t>Patersdorf - Grundschule -, Schulverband</t>
  </si>
  <si>
    <t>Pauluszell, Schulverband</t>
  </si>
  <si>
    <t>Perkam, Gemeinde</t>
  </si>
  <si>
    <t>Perlesreut, Schulverband</t>
  </si>
  <si>
    <t>Pfarrkirchen, Schulverband</t>
  </si>
  <si>
    <t>Pfarrkirchen, St., Gemeinde</t>
  </si>
  <si>
    <t>Pfeffenhausen, Schulverband</t>
  </si>
  <si>
    <t>Pilsting M., Gemeinde</t>
  </si>
  <si>
    <t>Plattling, Schulverband</t>
  </si>
  <si>
    <t>Plattling, St., Gemeinde</t>
  </si>
  <si>
    <t>Pocking, Schulverband</t>
  </si>
  <si>
    <t>Pocking, St., Gemeinde</t>
  </si>
  <si>
    <t>Postau-Weng - Grundschule -, Schulverband</t>
  </si>
  <si>
    <t>Postmünster, Gemeinde</t>
  </si>
  <si>
    <t>Prackenbach, Gemeinde</t>
  </si>
  <si>
    <t>Rain, Schulverband</t>
  </si>
  <si>
    <t>Rattenberg, Schulverband</t>
  </si>
  <si>
    <t>Rattiszell, Gemeinde</t>
  </si>
  <si>
    <t>Regen, Landkreis</t>
  </si>
  <si>
    <t>Regen, St., Gemeinde</t>
  </si>
  <si>
    <t>Reisbach M., Gemeinde</t>
  </si>
  <si>
    <t>Reut, Gemeinde</t>
  </si>
  <si>
    <t>Riedenburg, St., Gemeinde</t>
  </si>
  <si>
    <t>Rinchnach, Gemeinde</t>
  </si>
  <si>
    <t>Rinchnach-Kirchdorf i.Wald, Schulverband</t>
  </si>
  <si>
    <t>Ringelai, Schulverband</t>
  </si>
  <si>
    <t>Röhrnbach M., Gemeinde</t>
  </si>
  <si>
    <t>Roßbach, Gemeinde</t>
  </si>
  <si>
    <t>Rottal-Inn Kliniken Kommunalunternehmen</t>
  </si>
  <si>
    <t>Rottal-Inn, Landkreis</t>
  </si>
  <si>
    <t>Rottenburg a.d.Laaber, St., Gemeinde</t>
  </si>
  <si>
    <t>Rotthalmünster - Grundschule -, Schulverband</t>
  </si>
  <si>
    <t>Rotthalmünster, Schulverband</t>
  </si>
  <si>
    <t>Ruderting, Gemeinde</t>
  </si>
  <si>
    <t>Ruhmannsfelden - Grundschule -, Schulverband</t>
  </si>
  <si>
    <t>Ruhmannsfelden - Mittelschule -, Schulverband</t>
  </si>
  <si>
    <t>Ruhstorf a.d.Rott - Grundschule -, Schulverband</t>
  </si>
  <si>
    <t>Ruhstorf a.d.Rott - Mittelschule -, Schulverband</t>
  </si>
  <si>
    <t>Saal a.d.Donau, Schulverband</t>
  </si>
  <si>
    <t>Salching, Gemeinde</t>
  </si>
  <si>
    <t>Salzweg, Gemeinde</t>
  </si>
  <si>
    <t>Schöllnach M., Gemeinde</t>
  </si>
  <si>
    <t>Schöllnach, Schulverband</t>
  </si>
  <si>
    <t>Schönau - Grundschule -, Schulverband</t>
  </si>
  <si>
    <t>Schönberg, Mittelschulverband</t>
  </si>
  <si>
    <t>Schwarzach, Schulverband</t>
  </si>
  <si>
    <t>Siegenburg, Schulverband</t>
  </si>
  <si>
    <t>Simbach a.Inn, St., Gemeinde</t>
  </si>
  <si>
    <t>Simbach M., Gemeinde</t>
  </si>
  <si>
    <t>Spiegelau, Schulverband</t>
  </si>
  <si>
    <t>Stallwang, Gemeinde</t>
  </si>
  <si>
    <t>Steinach, Gemeinde</t>
  </si>
  <si>
    <t>Stephansposching, Gemeinde</t>
  </si>
  <si>
    <t>Straßkirchen, Hauptschulverband</t>
  </si>
  <si>
    <t>Straubing, Kreisfreie Stadt</t>
  </si>
  <si>
    <t>Straubing-Bogen, Berufsschulverband</t>
  </si>
  <si>
    <t>Straubing-Bogen, Landkreis</t>
  </si>
  <si>
    <t>Stubenberg, Gemeinde</t>
  </si>
  <si>
    <t>Tann M., Gemeinde</t>
  </si>
  <si>
    <t>Tann, Schulverband</t>
  </si>
  <si>
    <t>Teisnach - Mittelschule -, Schulverband</t>
  </si>
  <si>
    <t>Tettenweis, Gemeinde</t>
  </si>
  <si>
    <t>Teugn, Gemeinde</t>
  </si>
  <si>
    <t>Thurmansbang, Schulverband</t>
  </si>
  <si>
    <t>Thyrnau, Gemeinde</t>
  </si>
  <si>
    <t>Tiefenbach, Gemeinde</t>
  </si>
  <si>
    <t>Tiefenbach-Ruderting-Aicha-Windorf, Schulverband</t>
  </si>
  <si>
    <t>Tittling, Schulverband</t>
  </si>
  <si>
    <t>Train, Schulverband</t>
  </si>
  <si>
    <t>Triftern M., Gemeinde</t>
  </si>
  <si>
    <t>Unterdietfurt - Grundschule -, Schulverband</t>
  </si>
  <si>
    <t>Untergriesbach, Schulverband</t>
  </si>
  <si>
    <t>Velden, Schulverband</t>
  </si>
  <si>
    <t>Viechtach - Mittelschule -, Schulverband</t>
  </si>
  <si>
    <t>Vilsbiburg, St., Gemeinde</t>
  </si>
  <si>
    <t>Vilsheim, Gemeinde</t>
  </si>
  <si>
    <t>Vilshofen an der Donau, St., Gemeinde</t>
  </si>
  <si>
    <t>Vilshofen-Sankt Georg, Schulverband</t>
  </si>
  <si>
    <t>Volkenschwand, Gemeinde</t>
  </si>
  <si>
    <t>Waldkirchen, St., Gemeinde</t>
  </si>
  <si>
    <t>Wallerfing - Mittelschule -, Schulverband</t>
  </si>
  <si>
    <t>Wallersdorf M., Gemeinde</t>
  </si>
  <si>
    <t>Wegscheid M., Gemeinde</t>
  </si>
  <si>
    <t>Weihmichl, Gemeinde</t>
  </si>
  <si>
    <t>Wiesenfelden, Gemeinde</t>
  </si>
  <si>
    <t>Wildenberg, Gemeinde</t>
  </si>
  <si>
    <t>Windorf M., Gemeinde</t>
  </si>
  <si>
    <t>Winzer, Markt</t>
  </si>
  <si>
    <t>Winzer-Iggensbach, Schulverband</t>
  </si>
  <si>
    <t>Wittibreut, Gemeinde</t>
  </si>
  <si>
    <t>Witzmannsberg, Gemeinde</t>
  </si>
  <si>
    <t>Wurmannsquick M., Gemeinde</t>
  </si>
  <si>
    <t>Zeilarn, Gemeinde</t>
  </si>
  <si>
    <t>Zwiesel - Mittelschule -, Schulverband</t>
  </si>
  <si>
    <t>Zwiesel, St., Gemeinde</t>
  </si>
  <si>
    <t>Oberpöring-Wallerfing - Grundschule -, Schulverband</t>
  </si>
  <si>
    <t>Akad. f. Gesundheitsberufe gGmbH in Rotthalmünster</t>
  </si>
  <si>
    <t>Baufachschule Niederbayern gGmbH</t>
  </si>
  <si>
    <t>Benediktinerabtei Braunau in Rohr/Niederbayern</t>
  </si>
  <si>
    <t>Benediktinerabtei Metten</t>
  </si>
  <si>
    <t>Benediktinerabtei Niederalteich</t>
  </si>
  <si>
    <t>Benediktinerabtei Schweiklberg</t>
  </si>
  <si>
    <t>Caritasverband der Diözese Passau e.V.</t>
  </si>
  <si>
    <t>Caritasverband der Diözese Regensburg e.V.</t>
  </si>
  <si>
    <t>Diözese Passau</t>
  </si>
  <si>
    <t>Klinikum St. Elisabeth Straubing GmbH</t>
  </si>
  <si>
    <t>Evang. Erziehungsstiftung Ortenburg</t>
  </si>
  <si>
    <t>Förderkreis Montessori-Pädagogik Landshut e.V.</t>
  </si>
  <si>
    <t>Förderverein der Ilztalschule, Kalteneck/Hutthurm</t>
  </si>
  <si>
    <t>ganzheitliches Leben und Lernen e.V.</t>
  </si>
  <si>
    <t>Johannesbad Akademie GmbH Bad Füssing</t>
  </si>
  <si>
    <t>Kath. Jugendfürsorge der Diözese Regensburg e.V.</t>
  </si>
  <si>
    <t>Kolping-Bildungswerk Diözesanverband Passau e.V.</t>
  </si>
  <si>
    <t>Kreis-Caritasverband Freyung-Grafenau e.V.</t>
  </si>
  <si>
    <t>Landkreis Passau Krankenhaus gGmbH</t>
  </si>
  <si>
    <t>Lebenshilfe e.V. Deggendorf</t>
  </si>
  <si>
    <t>Lebenshilfe e.V. Landau a.d.Isar</t>
  </si>
  <si>
    <t>Lebenshilfe e.V. Regen</t>
  </si>
  <si>
    <t>Maristenschulstiftung Fürstenzell</t>
  </si>
  <si>
    <t>Montessori Fördergemeinschaft Rotthalmünster e.V.</t>
  </si>
  <si>
    <t>Montessori Straubing-Bogen e.V.</t>
  </si>
  <si>
    <t>Montessori-Initiative Bayerwald e.V.</t>
  </si>
  <si>
    <t>PhysioFRG gGmbH</t>
  </si>
  <si>
    <t>Private Schulen Pindl GmbH</t>
  </si>
  <si>
    <t>Provinzialat der Deutschordens-Schwestern</t>
  </si>
  <si>
    <t>Schulgenossenschaft Landshut eG</t>
  </si>
  <si>
    <t>Schulstiftung der Diözese Regensburg</t>
  </si>
  <si>
    <t>Schulstiftung Seligenthal in Landshut</t>
  </si>
  <si>
    <t>Ursulinen-Schulstiftung Straubing</t>
  </si>
  <si>
    <t>Verein Jugendpflege e.V. Vilshofen</t>
  </si>
  <si>
    <t>Verein Lebenshilfe e.V. Landshut</t>
  </si>
  <si>
    <t>Volkshochschule Landshut e.V.</t>
  </si>
  <si>
    <t>VPT-AK Berufsfachschule GmbH i.G.</t>
  </si>
  <si>
    <t>ZB - Privatschule gGmbH i.G. in Vilshofen</t>
  </si>
  <si>
    <t>Caritasverband für die Stadt und den Landkreis Landshut e.V. in Landshut</t>
  </si>
  <si>
    <t>Altendorf, Gemeinde</t>
  </si>
  <si>
    <t>Am Rauhen Kulm, Schulverband</t>
  </si>
  <si>
    <t>Amberg, Kreisfreie Stadt</t>
  </si>
  <si>
    <t>Amberg-Sulzbach, Landkreis</t>
  </si>
  <si>
    <t>Ammerthal, Gemeinde</t>
  </si>
  <si>
    <t>Arnschwang - Grundschule -, Schulverband</t>
  </si>
  <si>
    <t>Arrach, Gemeinde</t>
  </si>
  <si>
    <t>Auerbach i.d.OPf., St., Gemeinde</t>
  </si>
  <si>
    <t>Aufhausen-Pfakofen, Schulverband</t>
  </si>
  <si>
    <t>Bach a.d.Donau, Gemeinde</t>
  </si>
  <si>
    <t>Bad Kötzting, Schulverband</t>
  </si>
  <si>
    <t>Bad Kötzting, Stadt</t>
  </si>
  <si>
    <t>Barbing - Grundschule -, Schulverband</t>
  </si>
  <si>
    <t>Bärnau, St., Gemeinde</t>
  </si>
  <si>
    <t>Bechtsrieth, Gemeinde</t>
  </si>
  <si>
    <t>Beratzhausen M., Gemeinde</t>
  </si>
  <si>
    <t>Berching, St., Gemeinde</t>
  </si>
  <si>
    <t>Berg b.Neumarkt i.d.OPf., Gemeinde</t>
  </si>
  <si>
    <t>Berngau, Schulverband</t>
  </si>
  <si>
    <t>Bernhardswald, Gemeinde</t>
  </si>
  <si>
    <t>Bezirk Oberpfalz</t>
  </si>
  <si>
    <t>Bodenwöhr, Gemeinde</t>
  </si>
  <si>
    <t>Breitenbrunn M., Gemeinde</t>
  </si>
  <si>
    <t>Brennberg, Gemeinde</t>
  </si>
  <si>
    <t>Bruck i.d.OPf. M., Gemeinde</t>
  </si>
  <si>
    <t>Bruck i.d.Opf.-Bodenwöhr, Schulverband</t>
  </si>
  <si>
    <t>Burglengenfeld, St., Gemeinde</t>
  </si>
  <si>
    <t>Cham -Mittelschule -, Schulverband</t>
  </si>
  <si>
    <t>Cham, Landkreis</t>
  </si>
  <si>
    <t>Cham, St., Gemeinde</t>
  </si>
  <si>
    <t>Chamerau, Gemeinde</t>
  </si>
  <si>
    <t>Deining, Gemeinde</t>
  </si>
  <si>
    <t>Deuerling - Grundschule -, Schulverband</t>
  </si>
  <si>
    <t>Dieterskirchen, Gemeinde</t>
  </si>
  <si>
    <t>Dietfurt a.d.Altmühl, St., Gemeinde</t>
  </si>
  <si>
    <t>Donaustauf, Gemeinde</t>
  </si>
  <si>
    <t>Ebermannsdorf, Gemeinde</t>
  </si>
  <si>
    <t>Edelsfeld, Gemeinde</t>
  </si>
  <si>
    <t>Ensdorf, Schulverband</t>
  </si>
  <si>
    <t>Erbendorf, Schulverband</t>
  </si>
  <si>
    <t>Eschenbach i.d.OPf., Schulverband</t>
  </si>
  <si>
    <t>Eschlkam M., Gemeinde</t>
  </si>
  <si>
    <t>Eslarn M., Gemeinde</t>
  </si>
  <si>
    <t>Etzenricht-Kohlberg, Schulverband</t>
  </si>
  <si>
    <t>Falkenberg, Schulverband</t>
  </si>
  <si>
    <t>Falkenstein M., Gemeinde</t>
  </si>
  <si>
    <t>Falkenstein, Schulverband</t>
  </si>
  <si>
    <t>Fensterbach - Grundschule -, Schulverband</t>
  </si>
  <si>
    <t>Floß M., Gemeinde</t>
  </si>
  <si>
    <t>Flossenbürg, Gemeinde</t>
  </si>
  <si>
    <t>Freihung M., Gemeinde</t>
  </si>
  <si>
    <t>Freudenberg, Gemeinde</t>
  </si>
  <si>
    <t>Freystadt, St., Gemeinde</t>
  </si>
  <si>
    <t>Friedenfels, Gemeinde</t>
  </si>
  <si>
    <t>Furth i.Wald, Schulverband</t>
  </si>
  <si>
    <t>Furth im Wald, St., Gemeinde</t>
  </si>
  <si>
    <t>Grafenwöhr, St., Gemeinde</t>
  </si>
  <si>
    <t>Guteneck, Gemeinde</t>
  </si>
  <si>
    <t>Hagelstadt, Gemeinde</t>
  </si>
  <si>
    <t>Hahnbach, Verwaltungsgemeinschaft</t>
  </si>
  <si>
    <t>Hemau, St., Gemeinde</t>
  </si>
  <si>
    <t>Hirschau, St., Gemeinde</t>
  </si>
  <si>
    <t>Hohenburg M., Gemeinde</t>
  </si>
  <si>
    <t>Hohenfels M., Gemeinde</t>
  </si>
  <si>
    <t>Hohenwarth, Schulverband</t>
  </si>
  <si>
    <t>Illschwang, Schulverband</t>
  </si>
  <si>
    <t>Immenreuth, Gemeinde</t>
  </si>
  <si>
    <t>Kallmünz - Mittelschule -, Schulverband</t>
  </si>
  <si>
    <t>Kastl M., Gemeinde</t>
  </si>
  <si>
    <t>Kemnath - Grundschule -, Schulverbund</t>
  </si>
  <si>
    <t>Kemnath - Mittelschule -, Schulverbund</t>
  </si>
  <si>
    <t>Kirchenthumbach M., Gemeinde</t>
  </si>
  <si>
    <t>Königstein-Hirschbach - Grundschule, Schulverband</t>
  </si>
  <si>
    <t>Konnersreuth M., Gemeinde</t>
  </si>
  <si>
    <t>Krummennaab - Grundschule -, Schulverband</t>
  </si>
  <si>
    <t>Kulmain, Gemeinde</t>
  </si>
  <si>
    <t>Kümmersbruck, Gemeinde</t>
  </si>
  <si>
    <t>Laaber, Schulverband</t>
  </si>
  <si>
    <t>Lam, Schulverband</t>
  </si>
  <si>
    <t>Lappersdorf M., Gemeinde</t>
  </si>
  <si>
    <t>Lauterhofen M., Gemeinde</t>
  </si>
  <si>
    <t>Leuchtenberg M., Gemeinde</t>
  </si>
  <si>
    <t>Lohberg, Gemeinde</t>
  </si>
  <si>
    <t>Luhe-Wildenau M., Gemeinde</t>
  </si>
  <si>
    <t>Lupburg M., Gemeinde</t>
  </si>
  <si>
    <t>Mähring M., Gemeinde</t>
  </si>
  <si>
    <t>Mantel M., Gemeinde</t>
  </si>
  <si>
    <t>Maxhütte-Haidhof, St., Gemeinde</t>
  </si>
  <si>
    <t>Michelsneukirchen, Gemeinde</t>
  </si>
  <si>
    <t>Miltach, Schulverband</t>
  </si>
  <si>
    <t>Mintraching, Gemeinde</t>
  </si>
  <si>
    <t>Mitterteich - Grundschule -, Schulverband</t>
  </si>
  <si>
    <t>Mitterteich - Mittelschule -, Schulverband</t>
  </si>
  <si>
    <t>Moosbach M., Gemeinde</t>
  </si>
  <si>
    <t>Mühlhausen, Gemeinde</t>
  </si>
  <si>
    <t>Nabburg, Schulverband</t>
  </si>
  <si>
    <t>Neukirchen b.Hl.Blut, Schulverband</t>
  </si>
  <si>
    <t>Neukirchen-Balbini, Gemeinde</t>
  </si>
  <si>
    <t>Neukirchen-Etzelwang - Grundschule -, Schulverband</t>
  </si>
  <si>
    <t>Neumarkt i.d.OPf. (Große Kreisstadt ), Gemeinde</t>
  </si>
  <si>
    <t>Neumarkt in der Oberpfalz, Landkreis</t>
  </si>
  <si>
    <t>Neunburg vorm Wald, Schulverband</t>
  </si>
  <si>
    <t>Neunburg vorm Wald, St., Gemeinde</t>
  </si>
  <si>
    <t>Neustadt - Hauptschule -, Schulverband</t>
  </si>
  <si>
    <t>Neustadt an der Waldnaab, Landkreis</t>
  </si>
  <si>
    <t>Neutraubling, Schulverband</t>
  </si>
  <si>
    <t>Neutraubling, St., Gemeinde</t>
  </si>
  <si>
    <t>Niedermurach, Gemeinde</t>
  </si>
  <si>
    <t>Nittenau, St., Gemeinde</t>
  </si>
  <si>
    <t>Nittendorf M., Gemeinde</t>
  </si>
  <si>
    <t>Obertraubling, Gemeinde</t>
  </si>
  <si>
    <t>Oberviechtach, Schulverband</t>
  </si>
  <si>
    <t>Oberviechtach, Stadt</t>
  </si>
  <si>
    <t>Parkstein - Grundschule -, Schulverband</t>
  </si>
  <si>
    <t>Parsberg, Schulverband</t>
  </si>
  <si>
    <t>Parsberg, St., Gemeinde</t>
  </si>
  <si>
    <t>Pechbrunn, Gemeinde</t>
  </si>
  <si>
    <t>Pemfling, Gemeinde</t>
  </si>
  <si>
    <t>Pentling, Gemeinde</t>
  </si>
  <si>
    <t>Pfatter, Gemeinde</t>
  </si>
  <si>
    <t>Pfreimd, Verwaltungsgemeinschaft</t>
  </si>
  <si>
    <t>Pilsach, Gemeinde</t>
  </si>
  <si>
    <t>Pirk, Gemeinde</t>
  </si>
  <si>
    <t>Pleystein, Schulverband</t>
  </si>
  <si>
    <t>Plößberg M., Gemeinde</t>
  </si>
  <si>
    <t>Poppenricht, Gemeinde</t>
  </si>
  <si>
    <t>Postbauer-Heng, Markt</t>
  </si>
  <si>
    <t>Postbauer-Heng, Schulverband</t>
  </si>
  <si>
    <t>Pressath, Schulverband</t>
  </si>
  <si>
    <t>Püchersreuth, Gemeinde</t>
  </si>
  <si>
    <t>Pyrbaum M., Gemeinde</t>
  </si>
  <si>
    <t>Realschule Auerbach i.d.OPf., Zweckverband</t>
  </si>
  <si>
    <t>Regensburg, Kreisfreie Stadt</t>
  </si>
  <si>
    <t>Regensburg, Landkreis</t>
  </si>
  <si>
    <t>Regenstauf M., Gemeinde</t>
  </si>
  <si>
    <t>Rettenbach, Gemeinde</t>
  </si>
  <si>
    <t>Rieden, Schulverband</t>
  </si>
  <si>
    <t>Rimbach, Gemeinde</t>
  </si>
  <si>
    <t>Roding, St., Gemeinde</t>
  </si>
  <si>
    <t>Rötz, Schulverband</t>
  </si>
  <si>
    <t>Runding, Gemeinde</t>
  </si>
  <si>
    <t>Schierling M., Gemeinde</t>
  </si>
  <si>
    <t>Schirmitz, Gemeinde</t>
  </si>
  <si>
    <t>Schlammersdorf, Schulverband</t>
  </si>
  <si>
    <t>Schmidgaden, Gemeinde</t>
  </si>
  <si>
    <t>Schmidgaden, Schulverband</t>
  </si>
  <si>
    <t>Schmidmühlen M., Gemeinde</t>
  </si>
  <si>
    <t>Schnaittenbach, St., Gemeinde</t>
  </si>
  <si>
    <t>Schönsee, Verwaltungsgemeinschaft</t>
  </si>
  <si>
    <t>Schönthal, Gemeinde</t>
  </si>
  <si>
    <t>Schorndorf, Gemeinde</t>
  </si>
  <si>
    <t>Schwandorf (Große Kreisstadt ), Gemeinde</t>
  </si>
  <si>
    <t>Schwandorf, Landkreis</t>
  </si>
  <si>
    <t>Schwarzenfeld, Verwaltungsgemeinschaft</t>
  </si>
  <si>
    <t>Schwarzhofen, Markt</t>
  </si>
  <si>
    <t>Sengenthal, Gemeinde</t>
  </si>
  <si>
    <t>Seubersdorf i.d.OPf., Gemeinde</t>
  </si>
  <si>
    <t>Sinzing, Gemeinde</t>
  </si>
  <si>
    <t>Stamsried-Pösing, Schulverband</t>
  </si>
  <si>
    <t>Steinberg, Gemeinde</t>
  </si>
  <si>
    <t>Sulzbach-Rosenberg, St., Gemeinde</t>
  </si>
  <si>
    <t>Sünching - Grundschule -, Schulverband</t>
  </si>
  <si>
    <t>Tännesberg M., Gemeinde</t>
  </si>
  <si>
    <t>Tegernheim, Gemeinde</t>
  </si>
  <si>
    <t>Teublitz, St., Gemeinde</t>
  </si>
  <si>
    <t>Teunz, Schulverband</t>
  </si>
  <si>
    <t>Thalmassing, Gemeinde</t>
  </si>
  <si>
    <t>Tiefenbach, Verwaltungsgemeinschaft</t>
  </si>
  <si>
    <t>Tirschenreuth, Landkreis</t>
  </si>
  <si>
    <t>Tirschenreuth, St., Gemeinde</t>
  </si>
  <si>
    <t>Traitsching, Gemeinde</t>
  </si>
  <si>
    <t>Trausnitz, Gemeinde</t>
  </si>
  <si>
    <t>Ursensollen, Schulverband</t>
  </si>
  <si>
    <t>Velburg, St., Gemeinde</t>
  </si>
  <si>
    <t>Vilseck, St., Gemeinde</t>
  </si>
  <si>
    <t>Vohenstrauß, St., Gemeinde</t>
  </si>
  <si>
    <t>Wackersdorf, Schulverband</t>
  </si>
  <si>
    <t>Waidhaus M., Gemeinde</t>
  </si>
  <si>
    <t>Walderbach, Schulverband</t>
  </si>
  <si>
    <t>Waldershof, St., Gemeinde</t>
  </si>
  <si>
    <t>Waldmünchen, St., Gemeinde</t>
  </si>
  <si>
    <t>Waldsassen, Schulverband</t>
  </si>
  <si>
    <t>Waldsassen, St., Gemeinde</t>
  </si>
  <si>
    <t>Waldthurn, Schulverband</t>
  </si>
  <si>
    <t>Weiden in der Oberpfalz, Kreisfreie Stadt</t>
  </si>
  <si>
    <t>Weiding-Gleißenberg - Grundschule -, Schulverband</t>
  </si>
  <si>
    <t>Weiherhammer, Gemeinde</t>
  </si>
  <si>
    <t>Wenzenbach, Gemeinde</t>
  </si>
  <si>
    <t>Wernberg-Köblitz M., Gemeinde</t>
  </si>
  <si>
    <t>Wiesau - Grundschule -, Schulverband</t>
  </si>
  <si>
    <t>Wiesau - Hauptschule -, Schulverband</t>
  </si>
  <si>
    <t>Windischeschenbach, St., Gemeinde</t>
  </si>
  <si>
    <t>Winklarn, Schulverband</t>
  </si>
  <si>
    <t>Wolfsegg - Grundschule -, Schulverband</t>
  </si>
  <si>
    <t>Wörth - Grundschule -, Schulverband</t>
  </si>
  <si>
    <t>Wörth - Mittelschule -, Schulverband</t>
  </si>
  <si>
    <t>Zeitlarn, Gemeinde</t>
  </si>
  <si>
    <t>Zell, Gemeinde</t>
  </si>
  <si>
    <t>Bayerisches Rotes Kreuz, Bezirksverband Niederbayern und Oberpfalz</t>
  </si>
  <si>
    <t>Bayerisches Rotes Kreuz, Kreisverband Regensburg</t>
  </si>
  <si>
    <t>Döpfer-Schulen Schwandorf gGmbH</t>
  </si>
  <si>
    <t>Dr. Eckert Akademie gemeinnützige GmbH</t>
  </si>
  <si>
    <t>Freie Waldorfschule Regensburg e.V.</t>
  </si>
  <si>
    <t>Gemeinn. Verein Regensburger Fremdsprachenschule</t>
  </si>
  <si>
    <t>Herder-Schulverein e.V., Kallmünz</t>
  </si>
  <si>
    <t>Kliniken Nordoberpfalz AG</t>
  </si>
  <si>
    <t>Lebenshilfe e.V. Neumarkt i.d.OPf.</t>
  </si>
  <si>
    <t>Lebenshilfe Kreisvereinigung Tirschenreuth e.V.</t>
  </si>
  <si>
    <t>Montessori-Trägerverein Landkreis Cham e.V.</t>
  </si>
  <si>
    <t>Music College Regensburg gGmbH</t>
  </si>
  <si>
    <t>Peter Hiebl GmbH</t>
  </si>
  <si>
    <t>Private Schulen Breitschaft, gemeinnützige GmbH</t>
  </si>
  <si>
    <t>Zisterzienserinnenabtei Waldsassen</t>
  </si>
  <si>
    <t>Pschick Group Schulen gem. GmbH</t>
  </si>
  <si>
    <t>Freistaat Bayern - BSZG Regensburg</t>
  </si>
  <si>
    <t>Ahorn, Gemeinde</t>
  </si>
  <si>
    <t>Altenkunstadt, Gemeinde</t>
  </si>
  <si>
    <t>Altenkunstadt, Schulverband</t>
  </si>
  <si>
    <t>Arzberg, St., Gemeinde</t>
  </si>
  <si>
    <t>Bad Berneck, St., Gemeinde</t>
  </si>
  <si>
    <t>Bad Berneck, Schulverband</t>
  </si>
  <si>
    <t>Bad Rodach, St., Gemeinde</t>
  </si>
  <si>
    <t>Bad Staffelstein, St., Gemeinde</t>
  </si>
  <si>
    <t>Bad Steben - Grundschule -, Schulverband</t>
  </si>
  <si>
    <t>Bamberg, Kreisfreie Stadt</t>
  </si>
  <si>
    <t>Bamberg, Landkreis</t>
  </si>
  <si>
    <t>Baunach, Verwaltungsgemeinschaft</t>
  </si>
  <si>
    <t>Bayreuth, Kreisfreie Stadt</t>
  </si>
  <si>
    <t>Bayreuth, Landkreis</t>
  </si>
  <si>
    <t>Berg , Gemeinde, Landkreis Hof</t>
  </si>
  <si>
    <t>Betzenstein, Verwaltungsgemeinschaft</t>
  </si>
  <si>
    <t>Bezirk Oberfranken</t>
  </si>
  <si>
    <t>Bindlach, Gemeinde</t>
  </si>
  <si>
    <t>Bischberg, Gemeinde</t>
  </si>
  <si>
    <t>Bischberg, Schulverband</t>
  </si>
  <si>
    <t>Bischofsgrün, Gemeinde</t>
  </si>
  <si>
    <t>Breitengüßbach, Schulverband</t>
  </si>
  <si>
    <t>Burgebrach, Markt</t>
  </si>
  <si>
    <t>Burgebrach, Schulverband</t>
  </si>
  <si>
    <t>Burgkunstadt, St., Gemeinde</t>
  </si>
  <si>
    <t>Burgwindheim, Schulverband</t>
  </si>
  <si>
    <t>Coburg, Kreisfreie Stadt</t>
  </si>
  <si>
    <t>Coburg, Landkreis</t>
  </si>
  <si>
    <t>Creußen, Schulverband</t>
  </si>
  <si>
    <t>Döhlau, Gemeinde</t>
  </si>
  <si>
    <t>Dörfles-Esbach, Gemeinde</t>
  </si>
  <si>
    <t>Dormitz-Hetzles-Kleinsendelbach, Schulverband</t>
  </si>
  <si>
    <t>Ebensfeld M., Gemeinde</t>
  </si>
  <si>
    <t>Ebermannstadt, Schulverband</t>
  </si>
  <si>
    <t>Ebersdorf bei Coburg, Gemeinde</t>
  </si>
  <si>
    <t>Ebrach M., Gemeinde</t>
  </si>
  <si>
    <t>Eckersdorf, Gemeinde</t>
  </si>
  <si>
    <t>Effeltrich, Gemeinde</t>
  </si>
  <si>
    <t>Eggolsheim M., Gemeinde</t>
  </si>
  <si>
    <t>Egloffstein, Markt</t>
  </si>
  <si>
    <t>Ehrenbürg, Schulverband</t>
  </si>
  <si>
    <t>Feilitzsch, Verwaltungsgemeinschaft</t>
  </si>
  <si>
    <t>Fichtelberg, Gemeinde</t>
  </si>
  <si>
    <t>Forchheim (Große Kreisstadt ), Gemeinde</t>
  </si>
  <si>
    <t>Forchheim, Landkreis</t>
  </si>
  <si>
    <t>Frensdorf-Pettstadt - Grundschule -, Schulverband</t>
  </si>
  <si>
    <t>Gefrees, Stadt</t>
  </si>
  <si>
    <t>Geroldsgrün, Gemeinde</t>
  </si>
  <si>
    <t>Goldkronach, Stadt</t>
  </si>
  <si>
    <t>Gößweinstein, Schulverband</t>
  </si>
  <si>
    <t>Gräfenberg, Schulverband</t>
  </si>
  <si>
    <t>Gräfenberg, St., Gemeinde</t>
  </si>
  <si>
    <t>Großheirath, Gemeinde</t>
  </si>
  <si>
    <t>Grub a.Forst, Verwaltungsgemeinschaft</t>
  </si>
  <si>
    <t>Gundelsheim, Gemeinde</t>
  </si>
  <si>
    <t>Hallerndorf, Schulverband</t>
  </si>
  <si>
    <t>Hallstadt, St., Gemeinde</t>
  </si>
  <si>
    <t>Hausen Lkr. Forchheim, Gemeinde</t>
  </si>
  <si>
    <t>Heiligenstadt, Markt</t>
  </si>
  <si>
    <t>Heinersreuth, Gemeinde</t>
  </si>
  <si>
    <t>Helmbrechts, St., Gemeinde</t>
  </si>
  <si>
    <t>Heroldsbach, Schulverband</t>
  </si>
  <si>
    <t>Hiltpoltstein, Markt</t>
  </si>
  <si>
    <t>Himmelkron, Gemeinde</t>
  </si>
  <si>
    <t>Hirschaid M., Gemeinde</t>
  </si>
  <si>
    <t>Hochstadt a.Main, Gemeinde</t>
  </si>
  <si>
    <t>Hof, Kreisfreie Stadt</t>
  </si>
  <si>
    <t>Hof, Landkreis</t>
  </si>
  <si>
    <t>Hummeltal, Schulverband</t>
  </si>
  <si>
    <t>Igensdorf - Grundschule -, Schulverband</t>
  </si>
  <si>
    <t>Itzgrund, Gemeinde</t>
  </si>
  <si>
    <t>Kasendorf, Markt</t>
  </si>
  <si>
    <t>Kemmern, Gemeinde</t>
  </si>
  <si>
    <t>Kirchehrenbach, Gemeinde</t>
  </si>
  <si>
    <t>Kirchehrenbach, Schulverband</t>
  </si>
  <si>
    <t>Kirchenlamitz - Mittelschule -, Schulverband</t>
  </si>
  <si>
    <t>Kirchenpingarten, Gemeinde</t>
  </si>
  <si>
    <t>Königsfeld - Grundschule -, Schulverband</t>
  </si>
  <si>
    <t>Konradsreuth, Gemeinde</t>
  </si>
  <si>
    <t>Klinikum Bayreuth GmbH</t>
  </si>
  <si>
    <t>Kronach III, Schulverband</t>
  </si>
  <si>
    <t>Kronach, Landkreis</t>
  </si>
  <si>
    <t>Kronach, St., Gemeinde</t>
  </si>
  <si>
    <t>Kulmbach (Große Kreisstadt ), Gemeinde</t>
  </si>
  <si>
    <t>Kulmbach, Landkreis</t>
  </si>
  <si>
    <t>Küps M., Gemeinde</t>
  </si>
  <si>
    <t>Langensendelbach-Marloffstein, Schulverband</t>
  </si>
  <si>
    <t>Lautertal, Gemeinde</t>
  </si>
  <si>
    <t>Lichtenfels, Landkreis</t>
  </si>
  <si>
    <t>Lichtenfels, St., Gemeinde</t>
  </si>
  <si>
    <t>Litzendorf, Gemeinde</t>
  </si>
  <si>
    <t>Ludwigsstadt, St., Gemeinde</t>
  </si>
  <si>
    <t>Mainleus M., Gemeinde</t>
  </si>
  <si>
    <t>Marktleuthen, Stadt</t>
  </si>
  <si>
    <t>Marktredwitz (Große Kreisstadt ), Gemeinde</t>
  </si>
  <si>
    <t>Marktrodach M., Gemeinde</t>
  </si>
  <si>
    <t>Marktschorgast M., Gemeinde</t>
  </si>
  <si>
    <t>Marktzeuln, Markt</t>
  </si>
  <si>
    <t>Meeder, Gemeinde</t>
  </si>
  <si>
    <t>Michelau i.OFr., Gemeinde</t>
  </si>
  <si>
    <t>Mistelbach, Gemeinde</t>
  </si>
  <si>
    <t>Mistelgau-Glashütten, Schulverband</t>
  </si>
  <si>
    <t>Mitwitz, Schulverband</t>
  </si>
  <si>
    <t>Münchberg, St., Gemeinde</t>
  </si>
  <si>
    <t>Naila, St., Gemeinde</t>
  </si>
  <si>
    <t>Neudrossenfeld, Gemeinde</t>
  </si>
  <si>
    <t>Neuenmarkt-Wirsberg - Mittelschule -, Schulverband</t>
  </si>
  <si>
    <t>Neunkirchen a.Brand M., Gemeinde</t>
  </si>
  <si>
    <t>Neunkirchen a.Brand, Schulverband</t>
  </si>
  <si>
    <t>Neustadt b.Coburg (Große Kreisstadt ), Gemeinde</t>
  </si>
  <si>
    <t>Nordhalben M., Gemeinde</t>
  </si>
  <si>
    <t>Oberhaid, Gemeinde</t>
  </si>
  <si>
    <t>Oberkotzau M., Gemeinde</t>
  </si>
  <si>
    <t>Obertrubach, Gemeinde</t>
  </si>
  <si>
    <t>Pegnitz, Mittelschulverband</t>
  </si>
  <si>
    <t>Pegnitz, St., Gemeinde</t>
  </si>
  <si>
    <t>Pinzberg, Gemeinde</t>
  </si>
  <si>
    <t>Pommersfelden - Grundschule -, Schulverband</t>
  </si>
  <si>
    <t>Pottenstein, St., Gemeinde</t>
  </si>
  <si>
    <t>Poxdorf, Gemeinde</t>
  </si>
  <si>
    <t>Presseck M., Gemeinde</t>
  </si>
  <si>
    <t>Pressig, Markt</t>
  </si>
  <si>
    <t>Pressig, Schulverband</t>
  </si>
  <si>
    <t>Pretzfeld M., Gemeinde</t>
  </si>
  <si>
    <t>Priesendorf-Lisberg-Walsdorf, Schulverband</t>
  </si>
  <si>
    <t>Rattelsdorf M., Gemeinde</t>
  </si>
  <si>
    <t>Regnitzlosau, Gemeinde</t>
  </si>
  <si>
    <t>Rehau, St., Gemeinde</t>
  </si>
  <si>
    <t>Rödental, St., Gemeinde</t>
  </si>
  <si>
    <t>Röslau, Gemeinde</t>
  </si>
  <si>
    <t>Schauenstein - Grundschule -, Schulverband</t>
  </si>
  <si>
    <t>Scheßlitz-Grundschule, Schulverband</t>
  </si>
  <si>
    <t>Scheßlitz-Hauptschule, Schulverband</t>
  </si>
  <si>
    <t>Schlüsselfeld, St., Gemeinde</t>
  </si>
  <si>
    <t>Schnabelwaid M., Gemeinde</t>
  </si>
  <si>
    <t>Schönwald, St., Gemeinde</t>
  </si>
  <si>
    <t>Schwarzenbach a.d.Saale, St., Gemeinde</t>
  </si>
  <si>
    <t>Schwarzenbach a.Wald, St., Gemeinde</t>
  </si>
  <si>
    <t>Selb (Große Kreisstadt ), Gemeinde</t>
  </si>
  <si>
    <t>Selbitz, St., Gemeinde</t>
  </si>
  <si>
    <t>Seßlach, St., Gemeinde</t>
  </si>
  <si>
    <t>Sonnefeld, Gemeinde</t>
  </si>
  <si>
    <t>Speichersdorf, Gemeinde</t>
  </si>
  <si>
    <t>Stadelhofen - Grundschule -, Schulverband</t>
  </si>
  <si>
    <t>Stadtsteinach, Verwaltungsgemeinschaft</t>
  </si>
  <si>
    <t>Stadtsteinach-Untersteinach, Schulverband</t>
  </si>
  <si>
    <t>Stammbach M., Gemeinde</t>
  </si>
  <si>
    <t>Stegaurach, Gemeinde</t>
  </si>
  <si>
    <t>Steinbach a.Wald, Gemeinde</t>
  </si>
  <si>
    <t>Steinwiesen, Markt</t>
  </si>
  <si>
    <t>Stockheim, Gemeinde</t>
  </si>
  <si>
    <t>Strullendorf, Gemeinde</t>
  </si>
  <si>
    <t>Tettau M., Gemeinde</t>
  </si>
  <si>
    <t>Teuschnitz, Schulverband</t>
  </si>
  <si>
    <t>Thiersheim - Grundschule -, Schulverband</t>
  </si>
  <si>
    <t>Thierstein-Höchstädt - Grundschule -, Schulverband</t>
  </si>
  <si>
    <t>Thurnau, Markt</t>
  </si>
  <si>
    <t>Trebgast - Grundschule -, Schulverband</t>
  </si>
  <si>
    <t>Unterleinleiter, Gemeinde</t>
  </si>
  <si>
    <t>Viereth-Trunstadt, Gemeinde</t>
  </si>
  <si>
    <t>Waischenfeld, Stadt</t>
  </si>
  <si>
    <t>Wallenfels, St., Gemeinde</t>
  </si>
  <si>
    <t>Walsdorf, Gemeinde (mit Ortsteil Aurachgrund)</t>
  </si>
  <si>
    <t>Warmensteinach, Gemeinde</t>
  </si>
  <si>
    <t>Weidenberg, Grund- und Mittelschulverband</t>
  </si>
  <si>
    <t>Weilersbach, Gemeinde</t>
  </si>
  <si>
    <t>Weismain, St., Gemeinde</t>
  </si>
  <si>
    <t>Weißdorf-Sparneck, Schulverband</t>
  </si>
  <si>
    <t>Weißenbrunn, Gemeinde</t>
  </si>
  <si>
    <t>Weißenstadt, Stadt</t>
  </si>
  <si>
    <t>Weitramsdorf, Gemeinde</t>
  </si>
  <si>
    <t>Wiesenthau, Gemeinde</t>
  </si>
  <si>
    <t>Wiesenttal M., Gemeinde</t>
  </si>
  <si>
    <t>Wilhelmsthal, Gemeinde</t>
  </si>
  <si>
    <t>Wunsiedel I - Mittelschule -, Schulverband</t>
  </si>
  <si>
    <t>Wunsiedel II - Grundschule -, Schulverband</t>
  </si>
  <si>
    <t>Wunsiedel im Fichtelgebirge, Landkreis</t>
  </si>
  <si>
    <t>Zapfendorf M., Gemeinde</t>
  </si>
  <si>
    <t>Zell im Fichtelgebirge, Markt</t>
  </si>
  <si>
    <t>Frensdorf-Pettstadt - Mittelschule -, Schulverband</t>
  </si>
  <si>
    <t>Kirchenlamitz, Stadt</t>
  </si>
  <si>
    <t>Arbeiterwohlfahrt Kreisverband Kulmbach e.V.</t>
  </si>
  <si>
    <t>ASCO Schulen-Gruppe gemeinnützige GmbH</t>
  </si>
  <si>
    <t>Bamberger Akademie. f. Gesundheitsberufe gGmbH</t>
  </si>
  <si>
    <t>Bayerisches Rotes Kreuz – Kreisverband Bayreuth</t>
  </si>
  <si>
    <t>Caritas-Diakonie Schulträger gGmbH Bamberg</t>
  </si>
  <si>
    <t>Caritas-Schulen gGmbH</t>
  </si>
  <si>
    <t>Caritasverband der Erzdiözese Bamberg e.V.</t>
  </si>
  <si>
    <t>Erzdiözese Bamberg</t>
  </si>
  <si>
    <t>Evang. Erziehungsstiftung Gefrees</t>
  </si>
  <si>
    <t>Evang. Schulverein Hof e.V.</t>
  </si>
  <si>
    <t>Gemeinnützige Quadriga GmbH Bamberg</t>
  </si>
  <si>
    <t>Hilfe f.d. behind. Kind Bayreuth gGmbH</t>
  </si>
  <si>
    <t>Klinikum Coburg GmbH</t>
  </si>
  <si>
    <t>Klinikum Forchheim - Fränkische Schweiz gGmbH</t>
  </si>
  <si>
    <t>Kolping-Schulwerk gGmbH Bamberg</t>
  </si>
  <si>
    <t>Medau-Schule,priv. gGmbH</t>
  </si>
  <si>
    <t>Montessori Fördergemeinschaft Fichtelgebirge e.V.</t>
  </si>
  <si>
    <t>Montessori-Pädagogik Forchheim e.V.</t>
  </si>
  <si>
    <t>Montessori-Vereinigung Hof e.V.</t>
  </si>
  <si>
    <t>Schulhaus Bildungseinrichtungen gGmbH</t>
  </si>
  <si>
    <t>RDJ Rummelsberger Dienste für junge Menschen gGmbH</t>
  </si>
  <si>
    <t>Verein Arbeitskreis Waldorfschule Hof e.V., Hof</t>
  </si>
  <si>
    <t>Verein Hilfe f. d. lernbeh. Kind e.V. im Lkr. Kronach</t>
  </si>
  <si>
    <t>Waldorfschulverein Coburg e.V.</t>
  </si>
  <si>
    <t>Evangelisches Jugend- und Fürsorgewerk gAG</t>
  </si>
  <si>
    <t>Caritas gGmbH St. Heinrich und Kunigunde, Bamberg</t>
  </si>
  <si>
    <t>Abenberg, Stadt</t>
  </si>
  <si>
    <t>Absberg-Haundorf, Schulverband</t>
  </si>
  <si>
    <t>Adelsdorf, Gemeinde</t>
  </si>
  <si>
    <t>Alesheim-Emetzheim - Grundschule -, Schulverband</t>
  </si>
  <si>
    <t>Alfeld, Gemeinde</t>
  </si>
  <si>
    <t>Allersberg M., Gemeinde</t>
  </si>
  <si>
    <t>Altdorf b.Nürnberg, Schulverband</t>
  </si>
  <si>
    <t>Altdorf b.Nürnberg, St., Gemeinde</t>
  </si>
  <si>
    <t>Ansbach, Kreisfreie Stadt</t>
  </si>
  <si>
    <t>Ansbach, Landkreis</t>
  </si>
  <si>
    <t>Arberg, Markt</t>
  </si>
  <si>
    <t>Aurachtal, Verwaltungsgemeinschaft</t>
  </si>
  <si>
    <t>Bad Windsheim - Mittelschule -, Schulverband</t>
  </si>
  <si>
    <t>Bad Windsheim, St., Gemeinde</t>
  </si>
  <si>
    <t>Baiersdorf, Schulverband</t>
  </si>
  <si>
    <t>Baiersdorf, St., Gemeinde</t>
  </si>
  <si>
    <t>Bechhofen M., Gemeinde</t>
  </si>
  <si>
    <t>Bezirk Mittelfranken</t>
  </si>
  <si>
    <t>Bubenreuth, Gemeinde</t>
  </si>
  <si>
    <t>Büchenbach, Gemeinde</t>
  </si>
  <si>
    <t>Burgbernheim, Verwaltungsgemeinschaft</t>
  </si>
  <si>
    <t>Burghaslach M., Gemeinde</t>
  </si>
  <si>
    <t>Burgoberbach, Schulverband</t>
  </si>
  <si>
    <t>Burgthann, Gemeinde</t>
  </si>
  <si>
    <t>Colmberg M., Gemeinde</t>
  </si>
  <si>
    <t>Dentlein a.Forst, Markt</t>
  </si>
  <si>
    <t>Diepersdorf-Leinburg - Grundschule -, Schulverband</t>
  </si>
  <si>
    <t>Diespeck - Mittelschule -, Schulverband</t>
  </si>
  <si>
    <t>Dietersheim, Gemeinde</t>
  </si>
  <si>
    <t>Dinkelsbühl (Große Kreisstadt ), Gemeinde</t>
  </si>
  <si>
    <t>Dr. Mehler-Schule Georgensgmünd, Schulverband</t>
  </si>
  <si>
    <t>Dürrwangen M., Gemeinde</t>
  </si>
  <si>
    <t>Eckental M., Gemeinde</t>
  </si>
  <si>
    <t>Ehegrund-Sugenheim - Grundschule -, Schulverband</t>
  </si>
  <si>
    <t>Ehingen, Gemeinde</t>
  </si>
  <si>
    <t>Ellingen, Schulverband</t>
  </si>
  <si>
    <t>Emskirchen - Grundschule, Schulverband</t>
  </si>
  <si>
    <t>Emskirchen - Mittelschule -, Schulverband</t>
  </si>
  <si>
    <t>Erlangen, Kreisfreie Stadt</t>
  </si>
  <si>
    <t>Erlangen-Höchstadt, Landkreis</t>
  </si>
  <si>
    <t>Feucht M., Gemeinde</t>
  </si>
  <si>
    <t>Feuchtwangen, St., Gemeinde</t>
  </si>
  <si>
    <t>Feuchtwangen-Land - Mittelschule -, Schulverband</t>
  </si>
  <si>
    <t>Flachslanden M., Gemeinde</t>
  </si>
  <si>
    <t>Fürth, Kreisfreie Stadt</t>
  </si>
  <si>
    <t>Fürth, Landkreis</t>
  </si>
  <si>
    <t>Geslau-Windelsbach - Grundschule -, Schulverband</t>
  </si>
  <si>
    <t>Greding, St., Gemeinde</t>
  </si>
  <si>
    <t>Großenseebach, Gemeinde</t>
  </si>
  <si>
    <t>Großhabersdorf, Gemeinde</t>
  </si>
  <si>
    <t>Gunzenhausen, St., Gemeinde</t>
  </si>
  <si>
    <t>Hahnenkamm, Schulverband</t>
  </si>
  <si>
    <t>Happurg, Gemeinde</t>
  </si>
  <si>
    <t>Heideck, St., Gemeinde</t>
  </si>
  <si>
    <t>Heilsbronn, St., Gemeinde</t>
  </si>
  <si>
    <t>Hemhofen, Gemeinde</t>
  </si>
  <si>
    <t>Henfenfeld, Verwaltungsgemeinschaft</t>
  </si>
  <si>
    <t>Heroldsberg, Gemeinde</t>
  </si>
  <si>
    <t>Herrieden, Schulverband</t>
  </si>
  <si>
    <t>Herrieden, Stadt</t>
  </si>
  <si>
    <t>Hersbruck, Schulverband</t>
  </si>
  <si>
    <t>Hersbruck, St., Gemeinde</t>
  </si>
  <si>
    <t>Herzogenaurach, St., Gemeinde</t>
  </si>
  <si>
    <t>Heßdorf, Gemeinde</t>
  </si>
  <si>
    <t>Hesselberg-Süd, Schulverband</t>
  </si>
  <si>
    <t>Hilpoltstein, St., Gemeinde</t>
  </si>
  <si>
    <t>Höchstadt a.d.Aisch, St., Gemeinde</t>
  </si>
  <si>
    <t>Ipsheim M., Gemeinde</t>
  </si>
  <si>
    <t>Kalchreuth, Gemeinde</t>
  </si>
  <si>
    <t>Kammerstein, Gemeinde</t>
  </si>
  <si>
    <t>Kirchensittenbach, Gemeinde</t>
  </si>
  <si>
    <t>Kommunalunternehmen Bezirkskliniken Mittelfranken</t>
  </si>
  <si>
    <t>Kommunalunternehmen Klinikum Fürth</t>
  </si>
  <si>
    <t>Kommunalunternehmen Kreisklinik Roth</t>
  </si>
  <si>
    <t>KU Klinikum Altmühlfranken</t>
  </si>
  <si>
    <t>Langenaltheim, Gemeinde</t>
  </si>
  <si>
    <t>Langenzenn, St., Gemeinde</t>
  </si>
  <si>
    <t>Langfurth - Grundschule -, Schulverband</t>
  </si>
  <si>
    <t>Lauf a.d.Pegnitz, St., Gemeinde</t>
  </si>
  <si>
    <t>Lehrberg - Grund- und Hauptschule -, Schulverband</t>
  </si>
  <si>
    <t>Leutershausen, Stadt</t>
  </si>
  <si>
    <t>Lichtenau M., Gemeinde</t>
  </si>
  <si>
    <t>Lonnerstadt, Schulverband</t>
  </si>
  <si>
    <t>Markt Berolzheim-Dittenheim, Schulverband</t>
  </si>
  <si>
    <t>Markt Bibart M., Gemeinde</t>
  </si>
  <si>
    <t>Markt Erlbach M., Gemeinde</t>
  </si>
  <si>
    <t>Merkendorf, St., Gemeinde</t>
  </si>
  <si>
    <t>Milchwirtschaftlicher Verein Franken</t>
  </si>
  <si>
    <t>Mitteleschenbach, Gemeinde</t>
  </si>
  <si>
    <t>Möhrendorf, Gemeinde</t>
  </si>
  <si>
    <t>Mönchsroth, Gemeinde</t>
  </si>
  <si>
    <t>Mühlhausen in Mittelfranken, Schulverband</t>
  </si>
  <si>
    <t>Muhr a.See - Volksschule -, Schulverband</t>
  </si>
  <si>
    <t>Nennslingen, Schulverband</t>
  </si>
  <si>
    <t>Neuendettelsau, Gemeinde</t>
  </si>
  <si>
    <t>Neuhaus a.d.Pegnitz M., Gemeinde</t>
  </si>
  <si>
    <t>Neuhof a.d.Zenn, Schulverband</t>
  </si>
  <si>
    <t>Neunkirchen a.Sand, Gemeinde</t>
  </si>
  <si>
    <t>Neustadt a.d.Aisch, St., Gemeinde</t>
  </si>
  <si>
    <t>Neustadt an der Aisch-Bad Windsheim, Landkreis</t>
  </si>
  <si>
    <t>Nürnberg, Kreisfreie Stadt</t>
  </si>
  <si>
    <t>Nürnberger Land, Landkreis</t>
  </si>
  <si>
    <t>Oberasbach, St., Gemeinde</t>
  </si>
  <si>
    <t>Oberdachstetten - Grundschule -, Schulverband</t>
  </si>
  <si>
    <t>Obernzenn M., Gemeinde</t>
  </si>
  <si>
    <t>Oberscheckenbach - Grundschule -, Schulverband</t>
  </si>
  <si>
    <t>Ornbau, St., Gemeinde</t>
  </si>
  <si>
    <t>Ottensoos, Schulverband</t>
  </si>
  <si>
    <t>Pappenheim-Solnhofen - Grundschule -, Schulverband</t>
  </si>
  <si>
    <t>Petersaurach, Gemeinde</t>
  </si>
  <si>
    <t>Pfofeld-Theilenhofen, Schulverband</t>
  </si>
  <si>
    <t>Pleinfeld M., Gemeinde</t>
  </si>
  <si>
    <t>Pommelsbrunn, Schulverband</t>
  </si>
  <si>
    <t>Rednitzhembach, Gemeinde</t>
  </si>
  <si>
    <t>Reichenschwand, Gemeinde</t>
  </si>
  <si>
    <t>Rohr (Mittelfranken), Gemeinde</t>
  </si>
  <si>
    <t>Roßtal M., Gemeinde</t>
  </si>
  <si>
    <t>Roth, Landkreis</t>
  </si>
  <si>
    <t>Roth, St., Gemeinde</t>
  </si>
  <si>
    <t>Röthenbach a.d.Pegnitz, St., Gemeinde</t>
  </si>
  <si>
    <t>Röttenbach Lkr. Erlangen-Höchstadt, Gemeinde</t>
  </si>
  <si>
    <t>Röttenbach Lkr. Roth, Gemeinde</t>
  </si>
  <si>
    <t>Rückersdorf, Gemeinde</t>
  </si>
  <si>
    <t>Sachsen b.Ansbach, Gemeinde</t>
  </si>
  <si>
    <t>Scheinfeld - Grundschule -, Schulverband</t>
  </si>
  <si>
    <t>Scheinfeld - Mittelschule -, Schulverband</t>
  </si>
  <si>
    <t>Schillingsfürst, Mittelschulverband</t>
  </si>
  <si>
    <t>Schnaittach - Mittelschule -, Schulverband</t>
  </si>
  <si>
    <t>Schnaittach M., Gemeinde</t>
  </si>
  <si>
    <t>Schnelldorf, Gemeinde</t>
  </si>
  <si>
    <t>Schopfloch M., Gemeinde</t>
  </si>
  <si>
    <t>Schwabach, Kreisfreie Stadt</t>
  </si>
  <si>
    <t>Schwaig b.Nürnberg, Gemeinde</t>
  </si>
  <si>
    <t>Schwanstetten M., Gemeinde</t>
  </si>
  <si>
    <t>Schwarzenbruck, Gemeinde</t>
  </si>
  <si>
    <t>Senefelder-Schule Treuchtlingen, Zweckverband</t>
  </si>
  <si>
    <t>Simmelsdorf, Gemeinde</t>
  </si>
  <si>
    <t>Spalt, St., Gemeinde</t>
  </si>
  <si>
    <t>Spardorf, Gemeinde</t>
  </si>
  <si>
    <t>Stein, St., Gemeinde</t>
  </si>
  <si>
    <t>Stephani-Mittelschule Gunzenhausen, Schulverband</t>
  </si>
  <si>
    <t>Thalmässing M., Gemeinde</t>
  </si>
  <si>
    <t>Treuchtlingen, St., Gemeinde</t>
  </si>
  <si>
    <t>Uehlfeld, Schulverband</t>
  </si>
  <si>
    <t>Uffenheim,Verwaltungsgemeinschaft</t>
  </si>
  <si>
    <t>Uttenreuth, Gemeinde</t>
  </si>
  <si>
    <t>Veitsbronn, Schulverband</t>
  </si>
  <si>
    <t>Velden, Verwaltungsgemeinschaft</t>
  </si>
  <si>
    <t>Wassertrüdingen - Grundschule -, Schulverband</t>
  </si>
  <si>
    <t>Weidenbach M., Gemeinde</t>
  </si>
  <si>
    <t>Weihenzell - Grundschule -, Schulverband</t>
  </si>
  <si>
    <t>Weiltingen M., Gemeinde</t>
  </si>
  <si>
    <t>Weisendorf M., Gemeinde</t>
  </si>
  <si>
    <t>Weißenburg i.Bay. (Große Kreisstadt ), Gemeinde</t>
  </si>
  <si>
    <t>Weißenburg i.Bay., Schulverband</t>
  </si>
  <si>
    <t>Weißenburg-Gunzenhausen, Landkreis</t>
  </si>
  <si>
    <t>Wendelstein M., Gemeinde</t>
  </si>
  <si>
    <t>Wieseth - Grundschule -, Schulverband</t>
  </si>
  <si>
    <t>Wilburgstetten, Gemeinde</t>
  </si>
  <si>
    <t>Wilhermsdorf M., Gemeinde</t>
  </si>
  <si>
    <t>Windsbach, St., Gemeinde</t>
  </si>
  <si>
    <t>Winkelhaid-Penzenhofen, Schulverband</t>
  </si>
  <si>
    <t>Wolframs-Eschenbach, Schulverband</t>
  </si>
  <si>
    <t>Zirndorf, St., Gemeinde</t>
  </si>
  <si>
    <t>Brombachsee Mittelschule Pleinfeld-Ellingen,Schulverbund</t>
  </si>
  <si>
    <t>Adolf-Reichwein-Schulverein e.V., Nürnberg</t>
  </si>
  <si>
    <t>Arbeitsgemeinschaft Notfallmedizin Fürth e.V.</t>
  </si>
  <si>
    <t>ASB Schulen Bayern gGmbH</t>
  </si>
  <si>
    <t>Bayerisches Rotes Kreuz, Kreisverband Nürnberg-Stadt K.d.ö.R.</t>
  </si>
  <si>
    <t>Blindenanstalt Nürnberg e.V.</t>
  </si>
  <si>
    <t>Caritasverband Nürnberg e.V.</t>
  </si>
  <si>
    <t>Christian-von-Bomhard-Stiftung Uffenheim</t>
  </si>
  <si>
    <t>Döpfer-Schulen Nürnberg gGmbH</t>
  </si>
  <si>
    <t>Evang. Jugendhilfeverbund "der Puckenhof" e.V.</t>
  </si>
  <si>
    <t>Evang.-Luth. Gesamtkirchengemeinde Ansbach</t>
  </si>
  <si>
    <t>Evang.-Luth. Gesamtkirchengemeinde Nürnberg</t>
  </si>
  <si>
    <t>Franconian International School e.V. (FIS)</t>
  </si>
  <si>
    <t>Freikirche der Siebten-Tags-Adventisten in Bayern</t>
  </si>
  <si>
    <t>Frieda Lang Haus für Kinder gGmbH</t>
  </si>
  <si>
    <t>Jenaplan-Gymnasium Nürnberg e.G.</t>
  </si>
  <si>
    <t>Jenaplan-Schulverein Nürnberg e.V.</t>
  </si>
  <si>
    <t>Krankenhaus Schwabach gGmbH</t>
  </si>
  <si>
    <t>Kreishandwerkerschaft Ansbach</t>
  </si>
  <si>
    <t>Kybalion gGmbH Bad Windsheim</t>
  </si>
  <si>
    <t>Lebenshilfe Altmühlfranken e.V.</t>
  </si>
  <si>
    <t>Lebenshilfe e.V. Schwabach</t>
  </si>
  <si>
    <t>Lebenshilfe im Nürnberger Land e.V.</t>
  </si>
  <si>
    <t>Lebenshilfe Nürnberg e.V.</t>
  </si>
  <si>
    <t>Lebenshilfe Erlangen e.V.</t>
  </si>
  <si>
    <t>Malteser Waldkrankenhaus Erlangen gGmbH</t>
  </si>
  <si>
    <t>Mesale e.V.</t>
  </si>
  <si>
    <t>Montessori Trägerverein Herzogenaurach e.V.</t>
  </si>
  <si>
    <t>Montessori Trägerverein Weißenburg-Gunzenhausen</t>
  </si>
  <si>
    <t>Montessori-Förderkreis Nürnberg e.V.</t>
  </si>
  <si>
    <t>Montessori-Förderkreis Rothenburg o.d.Tauber e.V.</t>
  </si>
  <si>
    <t>Montessori-Verein Ansbach e.V.</t>
  </si>
  <si>
    <t>MOS Franken GmbH</t>
  </si>
  <si>
    <t>Musication gemeinnützige Schulbetriebs-GmbH Nürnb.</t>
  </si>
  <si>
    <t>PFH gGmbH Feucht</t>
  </si>
  <si>
    <t>Rudolf-Steiner-Schulverein Nürnberg e.V.</t>
  </si>
  <si>
    <t>SABEL Schulen Nürnberg gGmbH</t>
  </si>
  <si>
    <t>Schulverein für Physiotherapie Erlangen e.V.</t>
  </si>
  <si>
    <t>Stadtmission Nürnberg e.V.</t>
  </si>
  <si>
    <t>Stiftung Hensoltshöhe gGmbH</t>
  </si>
  <si>
    <t>Verein Freie Waldorfschule Erlangen e.V.</t>
  </si>
  <si>
    <t>Waldorfschulverein Wendelstein e.V.</t>
  </si>
  <si>
    <t>Universitätsklinikum Erlangen, Anstalt des öffentlichen Rechts</t>
  </si>
  <si>
    <t>Arche Teach and Work International gemeinnützige GmbH</t>
  </si>
  <si>
    <t>Freistaat Bayern - BSZG Erlangen</t>
  </si>
  <si>
    <t>Freistaat Bayern - Staatl. Berufsfachschule für Medizinische Technologie am Universitätsklinikum Erlangen</t>
  </si>
  <si>
    <t>Albertshofen-Mainsondheim, Schulverband</t>
  </si>
  <si>
    <t>Alzenau i.UFr., St., Gemeinde</t>
  </si>
  <si>
    <t>Amorbach - Grundschule -, Schulverband</t>
  </si>
  <si>
    <t>Amorbach - Mittelschule -, Schulverband</t>
  </si>
  <si>
    <t>Arnstein, St., Gemeinde</t>
  </si>
  <si>
    <t>Arnstein-Schwebenried, Schulverband</t>
  </si>
  <si>
    <t>Aschaffenburg, Kreisfreie Stadt</t>
  </si>
  <si>
    <t>Aschaffenburg, Landkreis</t>
  </si>
  <si>
    <t>Aub - Grundschule -, Schulverband</t>
  </si>
  <si>
    <t>Aura - Grundschule -, Schulverband</t>
  </si>
  <si>
    <t>Bad Bocklet M., Gemeinde</t>
  </si>
  <si>
    <t>Bad Brückenau, St., Gemeinde</t>
  </si>
  <si>
    <t>Bad Kissingen (Große Kreisstadt ), Gemeinde</t>
  </si>
  <si>
    <t>Bad Kissingen, Landkreis</t>
  </si>
  <si>
    <t>Bad Königshofen, Schulverband</t>
  </si>
  <si>
    <t>Bad Königshofen, Stadt</t>
  </si>
  <si>
    <t>Bad Neustadt a.d.Saale, St., Gemeinde</t>
  </si>
  <si>
    <t>Bastheim, Gemeinde</t>
  </si>
  <si>
    <t>Bergrheinfeld, Gemeinde</t>
  </si>
  <si>
    <t>Bergtheim - Grundschule -, Schulverband</t>
  </si>
  <si>
    <t>Berufsfachschulen für Gesundheitswesen und Pflegeberufe Haßfurt/Schweinfurt, Zweckverband</t>
  </si>
  <si>
    <t>Bessenbach, Gemeinde</t>
  </si>
  <si>
    <t>Bezirk Unterfranken</t>
  </si>
  <si>
    <t>Bischbrunn, Schulverband</t>
  </si>
  <si>
    <t>Bischofsheim, Schulverband</t>
  </si>
  <si>
    <t>Burglauer, Gemeinde</t>
  </si>
  <si>
    <t>Burgpreppach M., Gemeinde</t>
  </si>
  <si>
    <t>Burgsinn - Mittelschule -, Schulverband</t>
  </si>
  <si>
    <t>Bürgstadt M., Gemeinde</t>
  </si>
  <si>
    <t>Burkardroth M., Gemeinde</t>
  </si>
  <si>
    <t>Collenberg, Gemeinde</t>
  </si>
  <si>
    <t>Dammbach, Gemeinde</t>
  </si>
  <si>
    <t>Dettelbach, St., Gemeinde</t>
  </si>
  <si>
    <t>Dittelbrunn, Gemeinde</t>
  </si>
  <si>
    <t>Donnersdorf - Grundschule -, Schulverband</t>
  </si>
  <si>
    <t>Dorfprozelten, Schulverband</t>
  </si>
  <si>
    <t>Ebelsbach - Grundschule -, Schulverband</t>
  </si>
  <si>
    <t>Ebern - Grundschule -, Schulverband</t>
  </si>
  <si>
    <t>Ebern - Hauptschule -, Schulverband</t>
  </si>
  <si>
    <t>Eibelstadt, Verwaltungsgemeinschaft</t>
  </si>
  <si>
    <t>Eichenbühl, Gemeinde</t>
  </si>
  <si>
    <t>Eisingen-Waldbrunn - Grundschule -, Schulverband</t>
  </si>
  <si>
    <t>Elfershausen-Langendorf, Schulverband</t>
  </si>
  <si>
    <t>Elsenfeld M., Gemeinde</t>
  </si>
  <si>
    <t>Eltmann, St., Gemeinde</t>
  </si>
  <si>
    <t>Erlenbach a.Main, St., Gemeinde</t>
  </si>
  <si>
    <t>Erlenbach b.Marktheidenfeld, Gemeinde</t>
  </si>
  <si>
    <t>Eschau M., Gemeinde</t>
  </si>
  <si>
    <t>Estenfeld, Gemeinde</t>
  </si>
  <si>
    <t>Euerbach, Gemeinde</t>
  </si>
  <si>
    <t>Euerdorf, Verwaltungsgemeinschaft</t>
  </si>
  <si>
    <t>Eußenheim, Gemeinde</t>
  </si>
  <si>
    <t>Faulbach, Schulverband</t>
  </si>
  <si>
    <t>Fladungen, St., Gemeinde</t>
  </si>
  <si>
    <t>Frammersbach, Markt</t>
  </si>
  <si>
    <t>Frammersbach, Schulverband</t>
  </si>
  <si>
    <t>Gaukönigshofen, Schulverband</t>
  </si>
  <si>
    <t>Geiselwind, Gemeinde</t>
  </si>
  <si>
    <t>Geldersheim, Gemeinde</t>
  </si>
  <si>
    <t>Gemünden a.Main, St., Gemeinde</t>
  </si>
  <si>
    <t>Gerbrunn, Gemeinde</t>
  </si>
  <si>
    <t>Gerolzhofen - Grundschule -, Schulverband</t>
  </si>
  <si>
    <t>Gerolzhofen - Mittelschule -, Schulverband Main-Steigerwald</t>
  </si>
  <si>
    <t>Giebelstadt M., Gemeinde</t>
  </si>
  <si>
    <t>Giebelstadt, Verwaltungsgemeinschaft</t>
  </si>
  <si>
    <t>Glattbach, Gemeinde</t>
  </si>
  <si>
    <t>Gochsheim, Gemeinde</t>
  </si>
  <si>
    <t>Goldbach M., Gemeinde</t>
  </si>
  <si>
    <t>Grafenrheinfeld, Gemeinde</t>
  </si>
  <si>
    <t>Grettstadt, Gemeinde</t>
  </si>
  <si>
    <t>Großheubach M., Gemeinde</t>
  </si>
  <si>
    <t>Großostheim M., Gemeinde</t>
  </si>
  <si>
    <t>Großwallstadt, Gemeinde</t>
  </si>
  <si>
    <t>Güntersleben, Gemeinde</t>
  </si>
  <si>
    <t>Hafenlohr - Grundschule -, Schulverband</t>
  </si>
  <si>
    <t>Haibach in Unterfranken, Gemeinde</t>
  </si>
  <si>
    <t>Hammelburg, St., Gemeinde</t>
  </si>
  <si>
    <t>Haßberge, Landkreis</t>
  </si>
  <si>
    <t>Haßfurt, St., Gemeinde</t>
  </si>
  <si>
    <t>Heigenbrücken, Verwaltungsgemeinschaft</t>
  </si>
  <si>
    <t>Hellmitzheimer Bucht - Grundschule -, Schulverband</t>
  </si>
  <si>
    <t>Helmstadt, Schulverband</t>
  </si>
  <si>
    <t>Himmelstadt, Gemeinde</t>
  </si>
  <si>
    <t>Höchberg M., Gemeinde</t>
  </si>
  <si>
    <t>Hofheim, Schulverband</t>
  </si>
  <si>
    <t>Hohenroth, Schulverband</t>
  </si>
  <si>
    <t>Hollstadt-Wollbach, Schulverband</t>
  </si>
  <si>
    <t>Hösbach M., Gemeinde</t>
  </si>
  <si>
    <t>Iphofen, Schulverband</t>
  </si>
  <si>
    <t>Johannesberg, Gemeinde</t>
  </si>
  <si>
    <t>Kahl a.Main, Gemeinde</t>
  </si>
  <si>
    <t>Karbach, Schulverband</t>
  </si>
  <si>
    <t>Karlstadt, St., Gemeinde</t>
  </si>
  <si>
    <t>Karlstein a.Main, Gemeinde</t>
  </si>
  <si>
    <t>Kirchheim (Ufr.), Schulverband</t>
  </si>
  <si>
    <t>Kirchlauter - Grundschule -, Schulverband</t>
  </si>
  <si>
    <t>Kirchzell M., Gemeinde</t>
  </si>
  <si>
    <t>Kist, Gemeinde</t>
  </si>
  <si>
    <t>Kitzingen (Große Kreisstadt ), Gemeinde</t>
  </si>
  <si>
    <t>Kitzingen, Landkreis</t>
  </si>
  <si>
    <t>Kitzingen-Ochsenfurt - Berufsschule -, Zweckverband</t>
  </si>
  <si>
    <t>Kleinheubach, Schulverband</t>
  </si>
  <si>
    <t>Kleinlangheim, Schulverband</t>
  </si>
  <si>
    <t>Kleinostheim, Gemeinde</t>
  </si>
  <si>
    <t>Kleinwallstadt, Verwaltungsgemeinschaft</t>
  </si>
  <si>
    <t>Klingenberg a.Main, St., Gemeinde</t>
  </si>
  <si>
    <t>Knetzgau, Gemeinde</t>
  </si>
  <si>
    <t>Kolitzheim, Gemeinde</t>
  </si>
  <si>
    <t>Kommunalunternehmen Klinik Kitzinger Land</t>
  </si>
  <si>
    <t>Königsberg i.Bay., St., Gemeinde</t>
  </si>
  <si>
    <t>Kreuzwertheim - Grundschule -, Schulverband</t>
  </si>
  <si>
    <t>Krombach-Geiselbach, Schulverband</t>
  </si>
  <si>
    <t>Kürnach - Grundschule -, Schulverband</t>
  </si>
  <si>
    <t>Laufach, Gemeinde</t>
  </si>
  <si>
    <t>Laufach-Sailauf, Schulverband</t>
  </si>
  <si>
    <t>Leidersbach, Gemeinde</t>
  </si>
  <si>
    <t>Leinach, Gemeinde</t>
  </si>
  <si>
    <t>Lohr a.Main, St., Gemeinde</t>
  </si>
  <si>
    <t>Mainaschaff, Gemeinde</t>
  </si>
  <si>
    <t>Mainbernheim-Rödelsee, Schulverband</t>
  </si>
  <si>
    <t>Main-Spessart, Landkreis</t>
  </si>
  <si>
    <t>Margetshöchheim, Schulverband</t>
  </si>
  <si>
    <t>Marktbreit - Grundschule -, Schulverband</t>
  </si>
  <si>
    <t>Marktbreit - Mittelschule -, Schulverband</t>
  </si>
  <si>
    <t>Marktheidenfeld - Mittelschule -, Schulverband</t>
  </si>
  <si>
    <t>Marktheidenfeld, St., Gemeinde</t>
  </si>
  <si>
    <t>Maroldsweisach, Schulverband</t>
  </si>
  <si>
    <t>Martinsheim - Grundschule -, Schulverband</t>
  </si>
  <si>
    <t>Maßbach M., Gemeinde</t>
  </si>
  <si>
    <t>Mellrichstadt - Grundschule -, Schulverband</t>
  </si>
  <si>
    <t>Mellrichstadt - Hauptschule -, Schulverband</t>
  </si>
  <si>
    <t>Mellrichstadt, St., Gemeinde</t>
  </si>
  <si>
    <t>Mespelbrunn, Gemeinde</t>
  </si>
  <si>
    <t>Miltenberg, Landkreis</t>
  </si>
  <si>
    <t>Miltenberg, St., Gemeinde</t>
  </si>
  <si>
    <t>Milzgrund, Schulverband</t>
  </si>
  <si>
    <t>Mömbris M., Gemeinde</t>
  </si>
  <si>
    <t>Mömlingen, Gemeinde</t>
  </si>
  <si>
    <t>Mönchberg M., Gemeinde</t>
  </si>
  <si>
    <t>Motten, Gemeinde</t>
  </si>
  <si>
    <t>Münnerstadt, St., Gemeinde</t>
  </si>
  <si>
    <t>Niedernberg, Gemeinde</t>
  </si>
  <si>
    <t>Niederwerrn, Gemeinde</t>
  </si>
  <si>
    <t>Nordheim, Schulverband</t>
  </si>
  <si>
    <t>Nüdlingen, Gemeinde</t>
  </si>
  <si>
    <t>Oberaurach, Gemeinde</t>
  </si>
  <si>
    <t>Oberelsbach M., Gemeinde</t>
  </si>
  <si>
    <t>Oberleichtersbach, Gemeinde</t>
  </si>
  <si>
    <t>Obernburg a.Main, St., Gemeinde</t>
  </si>
  <si>
    <t>Oberthulba M., Gemeinde</t>
  </si>
  <si>
    <t>Ochsenfurt, Schulverband</t>
  </si>
  <si>
    <t>Ochsenfurt, St., Gemeinde</t>
  </si>
  <si>
    <t>Oerlenbach, Gemeinde</t>
  </si>
  <si>
    <t>Ostheim v.d.Rhön, Schulverband</t>
  </si>
  <si>
    <t>Partenstein, Gemeinde</t>
  </si>
  <si>
    <t>Poppenhausen, Gemeinde</t>
  </si>
  <si>
    <t>Prichsenstadt, St., Gemeinde</t>
  </si>
  <si>
    <t>Randersacker M., Gemeinde</t>
  </si>
  <si>
    <t>Rauhenebrach, Gemeinde</t>
  </si>
  <si>
    <t>Retzstadt, Gemeinde</t>
  </si>
  <si>
    <t>Rhön-Grabfeld, Landkreis</t>
  </si>
  <si>
    <t>Riedenberg, Gemeinde</t>
  </si>
  <si>
    <t>Rieneck, St., Gemeinde</t>
  </si>
  <si>
    <t>Rimpar M., Gemeinde</t>
  </si>
  <si>
    <t>Rothenbuch, Gemeinde</t>
  </si>
  <si>
    <t>Röthlein, Gemeinde</t>
  </si>
  <si>
    <t>Rottendorf, Gemeinde</t>
  </si>
  <si>
    <t>Röttingen, Verwaltungsgemeinschaft</t>
  </si>
  <si>
    <t>Saaletal, Schulverband</t>
  </si>
  <si>
    <t>Saaletal-Gräfendorf - Grundschule -, Schulverband</t>
  </si>
  <si>
    <t>Sailauf, Gemeinde</t>
  </si>
  <si>
    <t>Sandberg, Gemeinde</t>
  </si>
  <si>
    <t>Schöllkrippen - Grundschule -, Schulverband</t>
  </si>
  <si>
    <t>Schöllkrippen, Schulverband</t>
  </si>
  <si>
    <t>Schondra M., Gemeinde</t>
  </si>
  <si>
    <t>Schonungen, Gemeinde</t>
  </si>
  <si>
    <t>Schul- und Sportzentrum Lohr a.Main, Zweckverband</t>
  </si>
  <si>
    <t>Schulzentrum Haßfurt, Zweckverband</t>
  </si>
  <si>
    <t>Schwanfeld, Schulverband</t>
  </si>
  <si>
    <t>Schwarzach a.Main M., Gemeinde</t>
  </si>
  <si>
    <t>Schwebheim, Gemeinde</t>
  </si>
  <si>
    <t>Schweinfurt, Kreisfreie Stadt</t>
  </si>
  <si>
    <t>Schweinfurt, Landkreis</t>
  </si>
  <si>
    <t>Sennfeld, Gemeinde</t>
  </si>
  <si>
    <t>Sommerach - Grundschule -, Schulverband</t>
  </si>
  <si>
    <t>Sonderhofen - Grundschule -, Schulverband</t>
  </si>
  <si>
    <t>Stadtlauringen M., Gemeinde</t>
  </si>
  <si>
    <t>Steinfeld, Gemeinde</t>
  </si>
  <si>
    <t>Stockstadt a.Main M., Gemeinde</t>
  </si>
  <si>
    <t>Sulzbach a.Main M., Gemeinde</t>
  </si>
  <si>
    <t>Sulzfeld, Schulverband</t>
  </si>
  <si>
    <t>Theilheim, Gemeinde</t>
  </si>
  <si>
    <t>Theres, Verwaltungsgemeinschaft</t>
  </si>
  <si>
    <t>Thüngen - Grundschule -, Schulverband</t>
  </si>
  <si>
    <t>Thüngersheim, Gemeinde</t>
  </si>
  <si>
    <t>Triefenstein M., Gemeinde</t>
  </si>
  <si>
    <t>Üchtelhausen, Gemeinde</t>
  </si>
  <si>
    <t>Untereßfeld - Grundschule -, Schulverband</t>
  </si>
  <si>
    <t>Untermerzbach, Gemeinde</t>
  </si>
  <si>
    <t>Pleichach-Kürnachtal - Mittelschule -, Schulverband</t>
  </si>
  <si>
    <t>Urspringen - Grundschule -, Schulverband</t>
  </si>
  <si>
    <t>Veitshöchheim, Gemeinde</t>
  </si>
  <si>
    <t>Verbandsschule Salz - Grundschule-</t>
  </si>
  <si>
    <t>Volkach, Schulverband</t>
  </si>
  <si>
    <t>Waldaschaff, Schulverband</t>
  </si>
  <si>
    <t>Waldbüttelbrunn - Grundschule -, Schulverband</t>
  </si>
  <si>
    <t>Wartmannsroth, Gemeinde</t>
  </si>
  <si>
    <t>Wasserlosen, Gemeinde</t>
  </si>
  <si>
    <t>Weibersbrunn, Gemeinde</t>
  </si>
  <si>
    <t>Weilbach M., Gemeinde</t>
  </si>
  <si>
    <t>Werneck, Balthasar-Neumann-Schulverband</t>
  </si>
  <si>
    <t>Wiesentheid, Schulverband</t>
  </si>
  <si>
    <t>Wiesthal, Schulverband</t>
  </si>
  <si>
    <t>Willanzheim - Grundschule -, Schulverband</t>
  </si>
  <si>
    <t>Wörth a.Main, St., Gemeinde</t>
  </si>
  <si>
    <t>Würzburg, Kreisfreie Stadt</t>
  </si>
  <si>
    <t>Würzburg, Landkreis</t>
  </si>
  <si>
    <t>Zeitlofs M., Gemeinde</t>
  </si>
  <si>
    <t>Zell a.Main M., Gemeinde</t>
  </si>
  <si>
    <t>Zellingen - Mittelschule -, Schulverband</t>
  </si>
  <si>
    <t>Zellingen M., Gemeinde</t>
  </si>
  <si>
    <t>Bayerisches Rotes Kreuz - Bezirksverband Unterfranken</t>
  </si>
  <si>
    <t>Benediktinerabtei Münsterschwarzach</t>
  </si>
  <si>
    <t>Bildungswerk Marktbreit e.V.</t>
  </si>
  <si>
    <t>Christl. Schulverein Hanau und Kahl e.V.</t>
  </si>
  <si>
    <t>Diakonisches Werk Würzburg e.V.</t>
  </si>
  <si>
    <t>Diözese Würzburg</t>
  </si>
  <si>
    <t>RHÖN-KLINIKUM AG</t>
  </si>
  <si>
    <t>Euro-Berufsfachschule für Wirtschaft und Fremdsprachen gemeinnützige GmbH Aschaffenburg</t>
  </si>
  <si>
    <t>Evang.-Luth. Gesamtkirchenverwaltung Schweinfurt</t>
  </si>
  <si>
    <t>Gründungskreis Waldorfschule Mainfranken e.V.</t>
  </si>
  <si>
    <t>International School Mainfranken e.V.</t>
  </si>
  <si>
    <t>Jenaplan-Schule Würzburg gGmbH</t>
  </si>
  <si>
    <t>Kissori-Lernzentrum gemeinnützige GmbH</t>
  </si>
  <si>
    <t>Klinikum Aschaffenburg-Alzenau gemeinnützige GmbH</t>
  </si>
  <si>
    <t>Klinikum Würzburg Mitte gGmbH</t>
  </si>
  <si>
    <t>Lebenshilfe e.V. Bad Kissingen</t>
  </si>
  <si>
    <t>Lebenshilfe e.V. Miltenberg</t>
  </si>
  <si>
    <t>Lebenshilfe e.V. Würzburg</t>
  </si>
  <si>
    <t>Lebenshilfe Main-Spessart e.V.</t>
  </si>
  <si>
    <t>Lebenshilfe Marktheidenfeld e.V.</t>
  </si>
  <si>
    <t>Lebenshilfe Rhön-Grabfeld e.V.</t>
  </si>
  <si>
    <t>Maria-Ward-Stiftung Aschaffenburg</t>
  </si>
  <si>
    <t>Marienverein Würzburg e.V.</t>
  </si>
  <si>
    <t>Montessori-Förderverein Rhön-Saale e.V.</t>
  </si>
  <si>
    <t>Montessori-Förderverein Schweinfurt e.V.</t>
  </si>
  <si>
    <t>Private Schulen Krauß e. V., gemeinnütziger Schulverein</t>
  </si>
  <si>
    <t>Provinzialat der Salesianer Don Boscos</t>
  </si>
  <si>
    <t>Stiftung der Dillinger Franziskanerinnen St. Maria Volkach</t>
  </si>
  <si>
    <t>Realschulverein Marktbreit e.V.</t>
  </si>
  <si>
    <t>Robert-Kümmert-Akademie gGmbH</t>
  </si>
  <si>
    <t>Schulverein "Ich helfe Dir" e.V.</t>
  </si>
  <si>
    <t>Sozialdienst Kath. Frauen e.V. Würzburg</t>
  </si>
  <si>
    <t>Stiftung Gymnasiumsfonds Aschaffenburg</t>
  </si>
  <si>
    <t>Ursulinenkloster Würzburg</t>
  </si>
  <si>
    <t>Verein für Menschen mit Körper- und Mehrfachbehinderung e.V. Würzburg-Heuchelhof</t>
  </si>
  <si>
    <t>Waldorfschulverein Würzburg e.V.,</t>
  </si>
  <si>
    <t>Main-Klinik Ochsenfurt gGmbH</t>
  </si>
  <si>
    <t>Montessori Kitzingen gGmbH</t>
  </si>
  <si>
    <t>Bildung und Erziehung der Diakonie Würzburg gGmbH</t>
  </si>
  <si>
    <t>Universitätsklinikum Würzburg, Anstalt des öffentlichen Rechts</t>
  </si>
  <si>
    <t>Freistaat Bayern - BSZG Würzburg</t>
  </si>
  <si>
    <t>Freistaat Bayern - Staatl. Berufsfachschule f. Medizinische Technologie a.d.Julius-Maximilians-Univ. Würzburg</t>
  </si>
  <si>
    <t>Adelsried-Bonstetten - Grundschule -, Schulverband</t>
  </si>
  <si>
    <t>Adelzhausen - Grundschule -, Schulverband</t>
  </si>
  <si>
    <t>Affing, Gemeinde</t>
  </si>
  <si>
    <t>Aichach, St., Gemeinde</t>
  </si>
  <si>
    <t>Aichach-Friedberg, Landkreis</t>
  </si>
  <si>
    <t>Aindling, Markt</t>
  </si>
  <si>
    <t>Aindling, Schulverband</t>
  </si>
  <si>
    <t>Alerheim - Grundschule -, Schulverband</t>
  </si>
  <si>
    <t>Altenmünster, Gemeinde</t>
  </si>
  <si>
    <t>Altenstadt (Schwaben), Markt</t>
  </si>
  <si>
    <t>Altusried M., Gemeinde</t>
  </si>
  <si>
    <t>Amerdingen - Grundschule -, Schulverband</t>
  </si>
  <si>
    <t>Asbach-Bäumenheim - Mittelschule -, Schulverband</t>
  </si>
  <si>
    <t>Augsburg, Kreisfreie Stadt</t>
  </si>
  <si>
    <t>Augsburg, Landkreis</t>
  </si>
  <si>
    <t>Aystetten, Gemeinde</t>
  </si>
  <si>
    <t>Babenhausen - Grundschule -, Schulverband</t>
  </si>
  <si>
    <t>Babenhausen, Schulverband</t>
  </si>
  <si>
    <t>Bächingen a.d.Brenz - Volksschule -, Schulverband</t>
  </si>
  <si>
    <t>Bad Grönenbach, Schulverband</t>
  </si>
  <si>
    <t>Bad Hindelang M., Gemeinde</t>
  </si>
  <si>
    <t>Bad Wörishofen, St., Gemeinde</t>
  </si>
  <si>
    <t>Balzhausen - Grundschule -, Schulverband</t>
  </si>
  <si>
    <t>Bellenberg, Gemeinde</t>
  </si>
  <si>
    <t>Benningen-Lachen, Schulverband</t>
  </si>
  <si>
    <t>Berufliche Schulen Bad Wörishofen, Zweckverband</t>
  </si>
  <si>
    <t>Betzigau, Gemeinde</t>
  </si>
  <si>
    <t>Biberbach M., Gemeinde</t>
  </si>
  <si>
    <t>Bibertal, Gemeinde</t>
  </si>
  <si>
    <t>Bidingen, Gemeinde</t>
  </si>
  <si>
    <t>Biessenhofen - Mittelschule -, Schulverband</t>
  </si>
  <si>
    <t>Biessenhofen, Gemeinde</t>
  </si>
  <si>
    <t>Bissingen, Schulverband</t>
  </si>
  <si>
    <t>Blaichach, Gemeinde</t>
  </si>
  <si>
    <t>Blaichach-Burgberg, Schulverband</t>
  </si>
  <si>
    <t>Bobingen, St., Gemeinde</t>
  </si>
  <si>
    <t>Bodolz, Gemeinde</t>
  </si>
  <si>
    <t>Boos-Niederrieden - Grundschule -, Schulverband</t>
  </si>
  <si>
    <t>Buch, Verwaltungsgemeinschaft</t>
  </si>
  <si>
    <t>Buchenberg M., Gemeinde</t>
  </si>
  <si>
    <t>Buchloe - Mittelschule -, Schulverband</t>
  </si>
  <si>
    <t>Buchloe, St., Gemeinde</t>
  </si>
  <si>
    <t>Burgau - Mittelschule -, Schulverband</t>
  </si>
  <si>
    <t>Burgau, St., Gemeinde</t>
  </si>
  <si>
    <t>Burgberg i.Allgäu, Gemeinde</t>
  </si>
  <si>
    <t>Burtenbach M., Gemeinde</t>
  </si>
  <si>
    <t>Buttenwiesen, Gemeinde</t>
  </si>
  <si>
    <t>Buxheim in Schwaben, Gemeinde</t>
  </si>
  <si>
    <t>Dasing, Gemeinde</t>
  </si>
  <si>
    <t>Deiningen, Schulverband</t>
  </si>
  <si>
    <t>Deisenhausen - Grundschule -, Schulverband</t>
  </si>
  <si>
    <t>Diedorf, Gemeinde</t>
  </si>
  <si>
    <t>Diedorf, Schulverband</t>
  </si>
  <si>
    <t>Dietmannsried, Gemeinde</t>
  </si>
  <si>
    <t>Dietmannsried, Schulverband</t>
  </si>
  <si>
    <t>Dillingen a.d.Donau (Große Kreisstadt ), Gemeinde</t>
  </si>
  <si>
    <t>Dillingen an der Donau, Landkreis</t>
  </si>
  <si>
    <t>Dinkelscherben, Markt</t>
  </si>
  <si>
    <t>Dirlewang, Schulverband</t>
  </si>
  <si>
    <t>Donau-Ries, Landkreis</t>
  </si>
  <si>
    <t>Donauwörth (Große Kreisstadt ), Gemeinde</t>
  </si>
  <si>
    <t>Durach, Gemeinde</t>
  </si>
  <si>
    <t>Dürrlauingen - Grundschule -, Schulverband</t>
  </si>
  <si>
    <t>Egg a.d.Günz - Grundschule -, Schulverband</t>
  </si>
  <si>
    <t>Eisenberg - Grundschule -, Schulverband</t>
  </si>
  <si>
    <t>Elchingen, Gemeinde</t>
  </si>
  <si>
    <t>Emersacker - Grundschule -, Schulverband</t>
  </si>
  <si>
    <t>Erkheim - Mittelschule -, Schulverband</t>
  </si>
  <si>
    <t>Ettringen, Schulverband</t>
  </si>
  <si>
    <t>Eurasburg - Grundschule -, Schulverband</t>
  </si>
  <si>
    <t>Fischen i.Allgäu - Ofterschwang, Schulverband</t>
  </si>
  <si>
    <t>Fremdingen, Schulverband</t>
  </si>
  <si>
    <t>Friedberg, St., Gemeinde</t>
  </si>
  <si>
    <t>Friesenried - Mittelschule -, Schulverband</t>
  </si>
  <si>
    <t>Fünfstetten-Gosheim - Grundschule -, Schulverband</t>
  </si>
  <si>
    <t>Füssen St., Gemeinde</t>
  </si>
  <si>
    <t>Gablingen, Gemeinde</t>
  </si>
  <si>
    <t>Germaringen, Gemeinde</t>
  </si>
  <si>
    <t>Germaringen, Schulverband</t>
  </si>
  <si>
    <t>Gersthofen, St., Gemeinde</t>
  </si>
  <si>
    <t>Gessertshausen, Gemeinde</t>
  </si>
  <si>
    <t>Graben, Gemeinde</t>
  </si>
  <si>
    <t>Griesbeckerzell-Obergriesbach, Schulverband</t>
  </si>
  <si>
    <t>Großaitingen, Gemeinde</t>
  </si>
  <si>
    <t>Gundelfingen a.d.Donau, St., Gemeinde</t>
  </si>
  <si>
    <t>Gundremmingen - Grundschule -, Schulverband</t>
  </si>
  <si>
    <t>Günzburg (Große Kreisstadt ), Gemeinde</t>
  </si>
  <si>
    <t>Günzburg, Landkreis</t>
  </si>
  <si>
    <t>Gymnasium Türkheim, Zweckverband</t>
  </si>
  <si>
    <t>Gymnasium und Realschule Ottobeuren, Zweckverband</t>
  </si>
  <si>
    <t>Hainsfarth, Gemeinde</t>
  </si>
  <si>
    <t>Halblech, Gemeinde</t>
  </si>
  <si>
    <t>Haldenwang, Gemeinde</t>
  </si>
  <si>
    <t>Harburg (Schwaben), St., Gemeinde</t>
  </si>
  <si>
    <t>Heimenkirch M., Gemeinde</t>
  </si>
  <si>
    <t>Heimertingen - Grundschule -, Schulverband</t>
  </si>
  <si>
    <t>Hergatz, Gemeinde</t>
  </si>
  <si>
    <t>Hergensweiler, Gemeinde</t>
  </si>
  <si>
    <t>Hiltenfingen-Scherstetten, Schulverband</t>
  </si>
  <si>
    <t>Höchstädt - Volksschule -, Schulverband</t>
  </si>
  <si>
    <t>Hollenbach, Schulverband</t>
  </si>
  <si>
    <t>Holzheim - Grundschule I -, Schulverband</t>
  </si>
  <si>
    <t>Holzheim, Am Aschberg, Schulverband</t>
  </si>
  <si>
    <t>Holzheim, Gemeinde</t>
  </si>
  <si>
    <t>Horgau, Gemeinde</t>
  </si>
  <si>
    <t>Ichenhausen, Schulverband</t>
  </si>
  <si>
    <t>Ichenhausen, St., Gemeinde</t>
  </si>
  <si>
    <t>Illerbeuren - Grundschule I -, Schulverband</t>
  </si>
  <si>
    <t>Illertissen, St., Gemeinde</t>
  </si>
  <si>
    <t>Immenstadt i.Allgäu, St., Gemeinde</t>
  </si>
  <si>
    <t>Inchenhofen M., Gemeinde</t>
  </si>
  <si>
    <t>Irsee M., Gemeinde</t>
  </si>
  <si>
    <t>Jengen, Gemeinde</t>
  </si>
  <si>
    <t>Jettingen-Scheppach M., Gemeinde</t>
  </si>
  <si>
    <t>Kaisheim M., Gemeinde</t>
  </si>
  <si>
    <t>Kammeltal, Gemeinde</t>
  </si>
  <si>
    <t>Kaufbeuren, Kreisfreie Stadt</t>
  </si>
  <si>
    <t>Kellmünz a.d.Iller M., Gemeinde</t>
  </si>
  <si>
    <t>Kempten (Allgäu), Kreisfreie Stadt</t>
  </si>
  <si>
    <t>Kettershausen, Gemeinde</t>
  </si>
  <si>
    <t>Kirchheim in Schwaben, Schulverband</t>
  </si>
  <si>
    <t>Kissing, Gemeinde</t>
  </si>
  <si>
    <t>Klosterlechfeld, Gemeinde</t>
  </si>
  <si>
    <t>Kommunalunternehmen Bezirkskliniken Schwaben</t>
  </si>
  <si>
    <t>Königsbrunn, St., Gemeinde</t>
  </si>
  <si>
    <t>Kötz, Gemeinde</t>
  </si>
  <si>
    <t>Kühbach - Grund- und Mittelschule -, Schulverband</t>
  </si>
  <si>
    <t>Kutzenhausen, Gemeinde</t>
  </si>
  <si>
    <t>Langerringen, Gemeinde</t>
  </si>
  <si>
    <t>Langweid a.Lech, Gemeinde</t>
  </si>
  <si>
    <t>Lauben, Gemeinde</t>
  </si>
  <si>
    <t>Laubenberg - Grundschule -, Schulverband</t>
  </si>
  <si>
    <t>Lauingen (Donau), St., Gemeinde</t>
  </si>
  <si>
    <t>Lechbruck am See, Gemeinde</t>
  </si>
  <si>
    <t>Legau, Schulverband</t>
  </si>
  <si>
    <t>Leipheim, St., Gemeinde</t>
  </si>
  <si>
    <t>Lengenwang, Gemeinde</t>
  </si>
  <si>
    <t>Leuterschach-Wald - Grundschule -, Schulverband</t>
  </si>
  <si>
    <t>Lindau (Bodensee) (Große Kreisstadt ), Gemeinde</t>
  </si>
  <si>
    <t>Lindau (Bodensee), Landkreis</t>
  </si>
  <si>
    <t>Lindenberg i.Allgäu, St., Gemeinde</t>
  </si>
  <si>
    <t>Lindenberg, Schulverband</t>
  </si>
  <si>
    <t>Markt Rettenbach M., Gemeinde</t>
  </si>
  <si>
    <t>Markt Wald M., Gemeinde</t>
  </si>
  <si>
    <t>Marktoberdorf - Mittelschule -, Schulverband</t>
  </si>
  <si>
    <t>Marktoberdorf, St., Gemeinde</t>
  </si>
  <si>
    <t>Marktoffingen - Grundschule -, Schulverband</t>
  </si>
  <si>
    <t>Marxheim, Gemeinde</t>
  </si>
  <si>
    <t>Mauerstetten, Gemeinde</t>
  </si>
  <si>
    <t>Megesheim - Grundschule -, Schulverband</t>
  </si>
  <si>
    <t>Meitingen M., Gemeinde</t>
  </si>
  <si>
    <t>Meitingen, Schulverband</t>
  </si>
  <si>
    <t>Memmingen, Kreisfreie Stadt</t>
  </si>
  <si>
    <t>Memmingen, Schulverband</t>
  </si>
  <si>
    <t>Memmingerberg, Schulverband</t>
  </si>
  <si>
    <t>Merching, Mittelschulverband</t>
  </si>
  <si>
    <t>Mering M., Gemeinde</t>
  </si>
  <si>
    <t>Mertingen, Gemeinde</t>
  </si>
  <si>
    <t>Mindelheim - Mittelschule -, Schulverband</t>
  </si>
  <si>
    <t>Missen-Wilhams, Gemeinde</t>
  </si>
  <si>
    <t>Mönchsdeggingen, Schulverband</t>
  </si>
  <si>
    <t>Monheim - Mittelschule -, Schulverband</t>
  </si>
  <si>
    <t>Münsterhausen M., Gemeinde</t>
  </si>
  <si>
    <t>Nersingen, Gemeinde</t>
  </si>
  <si>
    <t>Nesselwang M., Gemeinde</t>
  </si>
  <si>
    <t>Neuburg a.d.Kammel M., Gemeinde</t>
  </si>
  <si>
    <t>Neusäß, St., Gemeinde</t>
  </si>
  <si>
    <t>Neu-Ulm (Große Kreisstadt ), Gemeinde</t>
  </si>
  <si>
    <t>Neu-Ulm, Landkreis</t>
  </si>
  <si>
    <t>Nonnenhorn, Gemeinde</t>
  </si>
  <si>
    <t>Nordendorf - Grundschule -, Schulverband</t>
  </si>
  <si>
    <t>Nördlingen (Große Kreisstadt ), Gemeinde</t>
  </si>
  <si>
    <t>Oberallgäu, Landkreis</t>
  </si>
  <si>
    <t>Obergünzburg, Schulverband</t>
  </si>
  <si>
    <t>Oberndorf a.Lech, Gemeinde</t>
  </si>
  <si>
    <t>Oberreute, Gemeinde</t>
  </si>
  <si>
    <t>Oberstaufen, Schulverband</t>
  </si>
  <si>
    <t>Oberstdorf M., Gemeinde</t>
  </si>
  <si>
    <t>Oberstdorf, Schulverband</t>
  </si>
  <si>
    <t>Oettingen i.Bayern, Schulverband</t>
  </si>
  <si>
    <t>Offingen, Schulverband</t>
  </si>
  <si>
    <t>Opfenbach, Gemeinde</t>
  </si>
  <si>
    <t>Ostallgäu, Landkreis</t>
  </si>
  <si>
    <t>Ostallgäu-Kaufbeuren, Kommunalunternehmen Kliniken</t>
  </si>
  <si>
    <t>Ottobeuren, Verwaltungsgemeinschaft</t>
  </si>
  <si>
    <t>Oy-Mittelberg, Gemeinde</t>
  </si>
  <si>
    <t>Pfaffenhausen, Schulverband</t>
  </si>
  <si>
    <t>Pfaffenhofen a.d.Roth, Verwaltungsgemeinschaft</t>
  </si>
  <si>
    <t>Pforzen - Grundschule -, Schulverband</t>
  </si>
  <si>
    <t>Pfronten - Hauptschule -, Schulverband</t>
  </si>
  <si>
    <t>Pfronten, Gemeinde</t>
  </si>
  <si>
    <t>Pöttmes M., Gemeinde</t>
  </si>
  <si>
    <t>Rain - Grundschule -, Schulverband</t>
  </si>
  <si>
    <t>Rain - Mittelschule -, Schulverband</t>
  </si>
  <si>
    <t>Realschule Babenhausen, Zweckverband</t>
  </si>
  <si>
    <t>Rehling, Gemeinde</t>
  </si>
  <si>
    <t>Reimlingen - Grundschule -, Schulverband</t>
  </si>
  <si>
    <t>Rettenberg, Gemeinde</t>
  </si>
  <si>
    <t>Ried, Gemeinde</t>
  </si>
  <si>
    <t>Röfingen - Grundschule -, Schulverband</t>
  </si>
  <si>
    <t>Roggenburg, Gemeinde</t>
  </si>
  <si>
    <t>Ronsberg M., Gemeinde</t>
  </si>
  <si>
    <t>Roßhaupten, Gemeinde</t>
  </si>
  <si>
    <t>Roßhaupten, Schulverband</t>
  </si>
  <si>
    <t>Röthenbach (Allgäu), Gemeinde</t>
  </si>
  <si>
    <t>Scheidegg M., Gemeinde</t>
  </si>
  <si>
    <t>Schiltberg, Gemeinde</t>
  </si>
  <si>
    <t>Schwabmünchen, St., Gemeinde</t>
  </si>
  <si>
    <t>Seeg - Grundschule -, Schulverband</t>
  </si>
  <si>
    <t>Senden, St., Gemeinde</t>
  </si>
  <si>
    <t>Sielenbach - Mittelschule -, Schulverband</t>
  </si>
  <si>
    <t>Sigmarszell-Weißensberg, Schulverband</t>
  </si>
  <si>
    <t>Sontheim, Gemeinde</t>
  </si>
  <si>
    <t>Sonthofen, St., Gemeinde</t>
  </si>
  <si>
    <t>Stadtbergen, St., Gemeinde</t>
  </si>
  <si>
    <t>Stiefenhofen, Gemeinde</t>
  </si>
  <si>
    <t>Stötten a.Auerberg, Gemeinde</t>
  </si>
  <si>
    <t>Stöttwang-Westendorf - Grundschule -, Schulverband</t>
  </si>
  <si>
    <t>Sulzberg M., Gemeinde</t>
  </si>
  <si>
    <t>Syrgenstein, Verwaltungsgemeinschaft</t>
  </si>
  <si>
    <t>Tagmersheim - Grundschule -, Schulverband</t>
  </si>
  <si>
    <t>Tapfheim, Gemeinde</t>
  </si>
  <si>
    <t>Thannhausen, Schulverband</t>
  </si>
  <si>
    <t>Thannhausen, St., Gemeinde</t>
  </si>
  <si>
    <t>Türkheim M., Gemeinde</t>
  </si>
  <si>
    <t>Türkheim, Schulverband</t>
  </si>
  <si>
    <t>Tussenhausen M., Gemeinde</t>
  </si>
  <si>
    <t>Unterallgäu, Landkreis</t>
  </si>
  <si>
    <t>Untermeitingen - Grundschule -, Schulverband</t>
  </si>
  <si>
    <t>Untermeitingen - Mittelschule -, Schulverband</t>
  </si>
  <si>
    <t>Unterthingau, Schulverband</t>
  </si>
  <si>
    <t>Ursberg, Gemeinde</t>
  </si>
  <si>
    <t>Ustersbach - Grundschule -, Schulverband</t>
  </si>
  <si>
    <t>Vöhringen, St., Gemeinde</t>
  </si>
  <si>
    <t>Waal M., Gemeinde</t>
  </si>
  <si>
    <t>Waldstetten - Grundschule -, Schulverband</t>
  </si>
  <si>
    <t>Walkertshofen - Grundschule -, Schulverband</t>
  </si>
  <si>
    <t>Wallerstein, Schulverband</t>
  </si>
  <si>
    <t>Waltenhofen, Gemeinde</t>
  </si>
  <si>
    <t>Wasserburg (Bodensee), Gemeinde</t>
  </si>
  <si>
    <t>Wasserburg II, Schulverband</t>
  </si>
  <si>
    <t>Wehringen, Gemeinde</t>
  </si>
  <si>
    <t>Weiler-Simmerberg M., Gemeinde</t>
  </si>
  <si>
    <t>Weißenhorn - Mittelschule -, Schulverband</t>
  </si>
  <si>
    <t>Weißenhorn, St., Gemeinde</t>
  </si>
  <si>
    <t>Weitnau M., Gemeinde</t>
  </si>
  <si>
    <t>Welden, Schulverband</t>
  </si>
  <si>
    <t>Wemding, Schulverband</t>
  </si>
  <si>
    <t>Wertach M., Gemeinde</t>
  </si>
  <si>
    <t>Wertingen - Grundschule -, Schulverband</t>
  </si>
  <si>
    <t>Wertingen - Mittelschule -, Schulverband</t>
  </si>
  <si>
    <t>Westendorf, Schulverband</t>
  </si>
  <si>
    <t>Westerheim, Gemeinde</t>
  </si>
  <si>
    <t>Wiedergeltingen - Grundschule -, Schulverband</t>
  </si>
  <si>
    <t>Wiggensbach M., Gemeinde</t>
  </si>
  <si>
    <t>Wildpoldsried, Gemeinde</t>
  </si>
  <si>
    <t>Willprechtszell - Grundschule -, Schulverband</t>
  </si>
  <si>
    <t>Wittislingen, Schulverband</t>
  </si>
  <si>
    <t>Wittislingen, Verwaltungsgemeinschaft</t>
  </si>
  <si>
    <t>Wolferstadt - Otting, Schulverband</t>
  </si>
  <si>
    <t>Wolfertschwenden, Gemeinde</t>
  </si>
  <si>
    <t>Woringen - Grundschule -, Schulverband</t>
  </si>
  <si>
    <t>Ziemetshausen M., Gemeinde</t>
  </si>
  <si>
    <t>Zusamaltheim - Grundschule -, Schulverband</t>
  </si>
  <si>
    <t>Zusmarshausen, Schulverband</t>
  </si>
  <si>
    <t>Alois Wagner Stiftung Mittelberg</t>
  </si>
  <si>
    <t>Bayerisches Rotes Kreuz</t>
  </si>
  <si>
    <t>Berufsbildungszentrum Augsburg der Lehmbaugruppe gGmbH</t>
  </si>
  <si>
    <t>Caritasverband der Diözese Augsburg e.V.</t>
  </si>
  <si>
    <t>Dominikus-Ringeisen-Werk Ursberg</t>
  </si>
  <si>
    <t>Evang. Diakonissenanstalt Augsburg</t>
  </si>
  <si>
    <t>Evang.-Luth. Kirchengemeinde Nördlingen</t>
  </si>
  <si>
    <t>Evangelischer Schulverein Augsburg e.V.</t>
  </si>
  <si>
    <t>Fördergemeinschaft Montessori-Schule Weißenhorn</t>
  </si>
  <si>
    <t>Freie Schule Albris e.V.</t>
  </si>
  <si>
    <t>Frere-Roger-Kinderzentrum gGmbH Augsburg</t>
  </si>
  <si>
    <t>Internationale Schule Ulm/Neu-Ulm gGmbH</t>
  </si>
  <si>
    <t>Kentenich-Pädagogik e.V.</t>
  </si>
  <si>
    <t>Kneipp-Bund e.V. Bad Wörishofen</t>
  </si>
  <si>
    <t>Kolping-Schulwerk Diözesanverband Augsburg e.V.</t>
  </si>
  <si>
    <t>Körperbehinderte Allgäu gGmbH</t>
  </si>
  <si>
    <t>Kreiskliniken Dillingen-Wertingen gGmbH</t>
  </si>
  <si>
    <t>Lebenshilfe Donau-Iller e.V.</t>
  </si>
  <si>
    <t>Lebenshilfe Donau-Ries e.V.</t>
  </si>
  <si>
    <t>Lebenshilfe e.V. Augsburg</t>
  </si>
  <si>
    <t>Lebenshilfe e.V. Memmingen</t>
  </si>
  <si>
    <t>Montessori-Fördergemeinschaft Nördlingen e.V.</t>
  </si>
  <si>
    <t>Montessori-Förderkreis Neu-Ulm</t>
  </si>
  <si>
    <t>Montessori-Förderverein des Kreises Dillingen e.V.</t>
  </si>
  <si>
    <t>Montessori-Schulverband e.V. Günzburg</t>
  </si>
  <si>
    <t>Private Wirtschaftsschule Frenzel gGmbH</t>
  </si>
  <si>
    <t>Private Wirtschaftsschule Merkur, gemeinnütz. GmbH</t>
  </si>
  <si>
    <t>Schulverein Prager Jesukind e.V.</t>
  </si>
  <si>
    <t>Verein Freie Schule Lindau e.V.</t>
  </si>
  <si>
    <t>Kolping Pflegeschule gGmbH</t>
  </si>
  <si>
    <t>Kreisspitalstiftung Weißenhorn</t>
  </si>
  <si>
    <t>Zweck- oder Schulverband</t>
  </si>
  <si>
    <t>Markt</t>
  </si>
  <si>
    <t>Stadt</t>
  </si>
  <si>
    <t>Verwaltungsgemeinschaft</t>
  </si>
  <si>
    <t>sonst. öffentl. Tr.</t>
  </si>
  <si>
    <t>Bezirk</t>
  </si>
  <si>
    <t>freier Schulträger</t>
  </si>
  <si>
    <t>Freistaat</t>
  </si>
  <si>
    <t>09176149</t>
  </si>
  <si>
    <t>09172111</t>
  </si>
  <si>
    <t>09178113</t>
  </si>
  <si>
    <t>09179113</t>
  </si>
  <si>
    <t>09189111</t>
  </si>
  <si>
    <t>09190111</t>
  </si>
  <si>
    <t>09179136</t>
  </si>
  <si>
    <t>09176112</t>
  </si>
  <si>
    <t>09174111</t>
  </si>
  <si>
    <t>09171111</t>
  </si>
  <si>
    <t>09187113</t>
  </si>
  <si>
    <t>09183112</t>
  </si>
  <si>
    <t>09188117</t>
  </si>
  <si>
    <t>09172112</t>
  </si>
  <si>
    <t>09175111</t>
  </si>
  <si>
    <t>09181111</t>
  </si>
  <si>
    <t>09185113</t>
  </si>
  <si>
    <t>09183113</t>
  </si>
  <si>
    <t>09187114</t>
  </si>
  <si>
    <t>09184112</t>
  </si>
  <si>
    <t>09175112</t>
  </si>
  <si>
    <t>09178157</t>
  </si>
  <si>
    <t>09178116</t>
  </si>
  <si>
    <t>09184137</t>
  </si>
  <si>
    <t>09186113</t>
  </si>
  <si>
    <t>09187116</t>
  </si>
  <si>
    <t>09187117</t>
  </si>
  <si>
    <t>09180113</t>
  </si>
  <si>
    <t>09187128</t>
  </si>
  <si>
    <t>09187129</t>
  </si>
  <si>
    <t>09173111</t>
  </si>
  <si>
    <t>09180112</t>
  </si>
  <si>
    <t>09172114</t>
  </si>
  <si>
    <t>09173112</t>
  </si>
  <si>
    <t>09182111</t>
  </si>
  <si>
    <t>09184113</t>
  </si>
  <si>
    <t>09184135</t>
  </si>
  <si>
    <t>09172115</t>
  </si>
  <si>
    <t>09162000</t>
  </si>
  <si>
    <t>09182112</t>
  </si>
  <si>
    <t>09176114</t>
  </si>
  <si>
    <t>09173113</t>
  </si>
  <si>
    <t>09172116</t>
  </si>
  <si>
    <t>09185158</t>
  </si>
  <si>
    <t>09188113</t>
  </si>
  <si>
    <t>09189113</t>
  </si>
  <si>
    <t>09185118</t>
  </si>
  <si>
    <t>09174113</t>
  </si>
  <si>
    <t>09177143</t>
  </si>
  <si>
    <t>09187118</t>
  </si>
  <si>
    <t>09190114</t>
  </si>
  <si>
    <t>09190115</t>
  </si>
  <si>
    <t>09172117</t>
  </si>
  <si>
    <t>09190117</t>
  </si>
  <si>
    <t>09177113</t>
  </si>
  <si>
    <t>09187120</t>
  </si>
  <si>
    <t>09187121</t>
  </si>
  <si>
    <t>09187122</t>
  </si>
  <si>
    <t>09184114</t>
  </si>
  <si>
    <t>09183114</t>
  </si>
  <si>
    <t>09190118</t>
  </si>
  <si>
    <t>09171112</t>
  </si>
  <si>
    <t>09185125</t>
  </si>
  <si>
    <t>09171113</t>
  </si>
  <si>
    <t>09176118</t>
  </si>
  <si>
    <t>09184129</t>
  </si>
  <si>
    <t>09189114</t>
  </si>
  <si>
    <t>09174115</t>
  </si>
  <si>
    <t>09176120</t>
  </si>
  <si>
    <t>09181113</t>
  </si>
  <si>
    <t>09181114</t>
  </si>
  <si>
    <t>09173118</t>
  </si>
  <si>
    <t>09176121</t>
  </si>
  <si>
    <t>09177115</t>
  </si>
  <si>
    <t>09190120</t>
  </si>
  <si>
    <t>09175115</t>
  </si>
  <si>
    <t>09178120</t>
  </si>
  <si>
    <t>09187124</t>
  </si>
  <si>
    <t>09179117</t>
  </si>
  <si>
    <t>09187125</t>
  </si>
  <si>
    <t>09181116</t>
  </si>
  <si>
    <t>09173120</t>
  </si>
  <si>
    <t>09185127</t>
  </si>
  <si>
    <t>09179118</t>
  </si>
  <si>
    <t>09176123</t>
  </si>
  <si>
    <t>09187126</t>
  </si>
  <si>
    <t>09176124</t>
  </si>
  <si>
    <t>09177133</t>
  </si>
  <si>
    <t>09179119</t>
  </si>
  <si>
    <t>09171114</t>
  </si>
  <si>
    <t>09189115</t>
  </si>
  <si>
    <t>09177117</t>
  </si>
  <si>
    <t>09174118</t>
  </si>
  <si>
    <t>09186116</t>
  </si>
  <si>
    <t>09184123</t>
  </si>
  <si>
    <t>09180114</t>
  </si>
  <si>
    <t>09173123</t>
  </si>
  <si>
    <t>09178123</t>
  </si>
  <si>
    <t>09180116</t>
  </si>
  <si>
    <t>09188118</t>
  </si>
  <si>
    <t>09187130</t>
  </si>
  <si>
    <t>09181146</t>
  </si>
  <si>
    <t>09177118</t>
  </si>
  <si>
    <t>09182114</t>
  </si>
  <si>
    <t>09187131</t>
  </si>
  <si>
    <t>09177119</t>
  </si>
  <si>
    <t>09175118</t>
  </si>
  <si>
    <t>09187132</t>
  </si>
  <si>
    <t>09177120</t>
  </si>
  <si>
    <t>09172118</t>
  </si>
  <si>
    <t>09178124</t>
  </si>
  <si>
    <t>09189118</t>
  </si>
  <si>
    <t>09181121</t>
  </si>
  <si>
    <t>09179121</t>
  </si>
  <si>
    <t>09176126</t>
  </si>
  <si>
    <t>09173124</t>
  </si>
  <si>
    <t>09178125</t>
  </si>
  <si>
    <t>09171117</t>
  </si>
  <si>
    <t>09184119</t>
  </si>
  <si>
    <t>09180117</t>
  </si>
  <si>
    <t>09183118</t>
  </si>
  <si>
    <t>09188120</t>
  </si>
  <si>
    <t>09186122</t>
  </si>
  <si>
    <t>09181122</t>
  </si>
  <si>
    <t>09173126</t>
  </si>
  <si>
    <t>09179123</t>
  </si>
  <si>
    <t>09186125</t>
  </si>
  <si>
    <t>09188121</t>
  </si>
  <si>
    <t>09175121</t>
  </si>
  <si>
    <t>09182116</t>
  </si>
  <si>
    <t>09189119</t>
  </si>
  <si>
    <t>09184120</t>
  </si>
  <si>
    <t>09175122</t>
  </si>
  <si>
    <t>09179125</t>
  </si>
  <si>
    <t>09180118</t>
  </si>
  <si>
    <t>09184121</t>
  </si>
  <si>
    <t>09189120</t>
  </si>
  <si>
    <t>09187134</t>
  </si>
  <si>
    <t>09179126</t>
  </si>
  <si>
    <t>09187137</t>
  </si>
  <si>
    <t>09176129</t>
  </si>
  <si>
    <t>09180119</t>
  </si>
  <si>
    <t>09184122</t>
  </si>
  <si>
    <t>09183119</t>
  </si>
  <si>
    <t>09174121</t>
  </si>
  <si>
    <t>09171118</t>
  </si>
  <si>
    <t>09187139</t>
  </si>
  <si>
    <t>09178130</t>
  </si>
  <si>
    <t>09182119</t>
  </si>
  <si>
    <t>09174122</t>
  </si>
  <si>
    <t>09183120</t>
  </si>
  <si>
    <t>09176131</t>
  </si>
  <si>
    <t>09188124</t>
  </si>
  <si>
    <t>09174147</t>
  </si>
  <si>
    <t>09176132</t>
  </si>
  <si>
    <t>09178133</t>
  </si>
  <si>
    <t>09184127</t>
  </si>
  <si>
    <t>09175123</t>
  </si>
  <si>
    <t>09190130</t>
  </si>
  <si>
    <t>09186128</t>
  </si>
  <si>
    <t>09182120</t>
  </si>
  <si>
    <t>09178132</t>
  </si>
  <si>
    <t>09190131</t>
  </si>
  <si>
    <t>09173130</t>
  </si>
  <si>
    <t>09190152</t>
  </si>
  <si>
    <t>09181127</t>
  </si>
  <si>
    <t>09186130</t>
  </si>
  <si>
    <t>09161000</t>
  </si>
  <si>
    <t>09188126</t>
  </si>
  <si>
    <t>09177138</t>
  </si>
  <si>
    <t>09189124</t>
  </si>
  <si>
    <t>09182123</t>
  </si>
  <si>
    <t>09177123</t>
  </si>
  <si>
    <t>09184130</t>
  </si>
  <si>
    <t>09173131</t>
  </si>
  <si>
    <t>09186132</t>
  </si>
  <si>
    <t>09174126</t>
  </si>
  <si>
    <t>09185139</t>
  </si>
  <si>
    <t>09185140</t>
  </si>
  <si>
    <t>09171121</t>
  </si>
  <si>
    <t>09181128</t>
  </si>
  <si>
    <t>09187148</t>
  </si>
  <si>
    <t>09189133</t>
  </si>
  <si>
    <t>09176137</t>
  </si>
  <si>
    <t>09176138</t>
  </si>
  <si>
    <t>09189127</t>
  </si>
  <si>
    <t>09178136</t>
  </si>
  <si>
    <t>09184131</t>
  </si>
  <si>
    <t>09175124</t>
  </si>
  <si>
    <t>09171122</t>
  </si>
  <si>
    <t>09173133</t>
  </si>
  <si>
    <t>09187150</t>
  </si>
  <si>
    <t>09181130</t>
  </si>
  <si>
    <t>09173134</t>
  </si>
  <si>
    <t>09185163</t>
  </si>
  <si>
    <t>09176139</t>
  </si>
  <si>
    <t>09183124</t>
  </si>
  <si>
    <t>09188127</t>
  </si>
  <si>
    <t>09178137</t>
  </si>
  <si>
    <t>09178138</t>
  </si>
  <si>
    <t>09172122</t>
  </si>
  <si>
    <t>09177127</t>
  </si>
  <si>
    <t>09173135</t>
  </si>
  <si>
    <t>09176143</t>
  </si>
  <si>
    <t>09179134</t>
  </si>
  <si>
    <t>09186137</t>
  </si>
  <si>
    <t>09174131</t>
  </si>
  <si>
    <t>09175127</t>
  </si>
  <si>
    <t>09171123</t>
  </si>
  <si>
    <t>09172124</t>
  </si>
  <si>
    <t>09189129</t>
  </si>
  <si>
    <t>09178140</t>
  </si>
  <si>
    <t>09178142</t>
  </si>
  <si>
    <t>09183127</t>
  </si>
  <si>
    <t>09182125</t>
  </si>
  <si>
    <t>09176153</t>
  </si>
  <si>
    <t>09180123</t>
  </si>
  <si>
    <t>09179138</t>
  </si>
  <si>
    <t>09175128</t>
  </si>
  <si>
    <t>09178143</t>
  </si>
  <si>
    <t>09177130</t>
  </si>
  <si>
    <t>09176148</t>
  </si>
  <si>
    <t>09183128</t>
  </si>
  <si>
    <t>09186139</t>
  </si>
  <si>
    <t>09173137</t>
  </si>
  <si>
    <t>09180124</t>
  </si>
  <si>
    <t>09178144</t>
  </si>
  <si>
    <t>09187154</t>
  </si>
  <si>
    <t>09184146</t>
  </si>
  <si>
    <t>09185149</t>
  </si>
  <si>
    <t>09178145</t>
  </si>
  <si>
    <t>09183129</t>
  </si>
  <si>
    <t>09171125</t>
  </si>
  <si>
    <t>09184132</t>
  </si>
  <si>
    <t>09183116</t>
  </si>
  <si>
    <t>09187156</t>
  </si>
  <si>
    <t>09189130</t>
  </si>
  <si>
    <t>09180125</t>
  </si>
  <si>
    <t>09180126</t>
  </si>
  <si>
    <t>09187157</t>
  </si>
  <si>
    <t>09183132</t>
  </si>
  <si>
    <t>09184134</t>
  </si>
  <si>
    <t>09190135</t>
  </si>
  <si>
    <t>09175131</t>
  </si>
  <si>
    <t>09190136</t>
  </si>
  <si>
    <t>09183135</t>
  </si>
  <si>
    <t>09174137</t>
  </si>
  <si>
    <t>09180127</t>
  </si>
  <si>
    <t>09179142</t>
  </si>
  <si>
    <t>09177131</t>
  </si>
  <si>
    <t>09182127</t>
  </si>
  <si>
    <t>09189162</t>
  </si>
  <si>
    <t>09184136</t>
  </si>
  <si>
    <t>09190138</t>
  </si>
  <si>
    <t>09189134</t>
  </si>
  <si>
    <t>09177135</t>
  </si>
  <si>
    <t>09190139</t>
  </si>
  <si>
    <t>09190140</t>
  </si>
  <si>
    <t>09190141</t>
  </si>
  <si>
    <t>09181132</t>
  </si>
  <si>
    <t>09174136</t>
  </si>
  <si>
    <t>09189135</t>
  </si>
  <si>
    <t>09186143</t>
  </si>
  <si>
    <t>09187159</t>
  </si>
  <si>
    <t>09172128</t>
  </si>
  <si>
    <t>09184138</t>
  </si>
  <si>
    <t>09171127</t>
  </si>
  <si>
    <t>09175133</t>
  </si>
  <si>
    <t>09188137</t>
  </si>
  <si>
    <t>09175135</t>
  </si>
  <si>
    <t>09183136</t>
  </si>
  <si>
    <t>09186147</t>
  </si>
  <si>
    <t>09187162</t>
  </si>
  <si>
    <t>09187163</t>
  </si>
  <si>
    <t>09179145</t>
  </si>
  <si>
    <t>09184139</t>
  </si>
  <si>
    <t>09181141</t>
  </si>
  <si>
    <t>09184140</t>
  </si>
  <si>
    <t>09190144</t>
  </si>
  <si>
    <t>09183140</t>
  </si>
  <si>
    <t>09172129</t>
  </si>
  <si>
    <t>09187165</t>
  </si>
  <si>
    <t>09183139</t>
  </si>
  <si>
    <t>09173140</t>
  </si>
  <si>
    <t>09186146</t>
  </si>
  <si>
    <t>09171129</t>
  </si>
  <si>
    <t>09189139</t>
  </si>
  <si>
    <t>09185153</t>
  </si>
  <si>
    <t>09187167</t>
  </si>
  <si>
    <t>09187168</t>
  </si>
  <si>
    <t>09186149</t>
  </si>
  <si>
    <t>09187169</t>
  </si>
  <si>
    <t>09174141</t>
  </si>
  <si>
    <t>09163000</t>
  </si>
  <si>
    <t>09187170</t>
  </si>
  <si>
    <t>09182129</t>
  </si>
  <si>
    <t>09190145</t>
  </si>
  <si>
    <t>09178122</t>
  </si>
  <si>
    <t>09189140</t>
  </si>
  <si>
    <t>09172130</t>
  </si>
  <si>
    <t>09187172</t>
  </si>
  <si>
    <t>09177137</t>
  </si>
  <si>
    <t>09184141</t>
  </si>
  <si>
    <t>09180129</t>
  </si>
  <si>
    <t>09184142</t>
  </si>
  <si>
    <t>09187142</t>
  </si>
  <si>
    <t>09181138</t>
  </si>
  <si>
    <t>09186151</t>
  </si>
  <si>
    <t>09189141</t>
  </si>
  <si>
    <t>09182131</t>
  </si>
  <si>
    <t>09189142</t>
  </si>
  <si>
    <t>09172132</t>
  </si>
  <si>
    <t>09181139</t>
  </si>
  <si>
    <t>09190148</t>
  </si>
  <si>
    <t>09174143</t>
  </si>
  <si>
    <t>09186152</t>
  </si>
  <si>
    <t>09183144</t>
  </si>
  <si>
    <t>09188132</t>
  </si>
  <si>
    <t>09189143</t>
  </si>
  <si>
    <t>09189145</t>
  </si>
  <si>
    <t>09187174</t>
  </si>
  <si>
    <t>09187176</t>
  </si>
  <si>
    <t>09183145</t>
  </si>
  <si>
    <t>09184149</t>
  </si>
  <si>
    <t>09184148</t>
  </si>
  <si>
    <t>09171130</t>
  </si>
  <si>
    <t>09188139</t>
  </si>
  <si>
    <t>09190154</t>
  </si>
  <si>
    <t>09175137</t>
  </si>
  <si>
    <t>09187177</t>
  </si>
  <si>
    <t>09184144</t>
  </si>
  <si>
    <t>09189148</t>
  </si>
  <si>
    <t>09189149</t>
  </si>
  <si>
    <t>09177139</t>
  </si>
  <si>
    <t>09182132</t>
  </si>
  <si>
    <t>09172134</t>
  </si>
  <si>
    <t>09171131</t>
  </si>
  <si>
    <t>09176164</t>
  </si>
  <si>
    <t>09189152</t>
  </si>
  <si>
    <t>09171132</t>
  </si>
  <si>
    <t>09189154</t>
  </si>
  <si>
    <t>09189155</t>
  </si>
  <si>
    <t>09189157</t>
  </si>
  <si>
    <t>09187179</t>
  </si>
  <si>
    <t>09179149</t>
  </si>
  <si>
    <t>09171133</t>
  </si>
  <si>
    <t>09188141</t>
  </si>
  <si>
    <t>09189159</t>
  </si>
  <si>
    <t>09180134</t>
  </si>
  <si>
    <t>09180135</t>
  </si>
  <si>
    <t>09184147</t>
  </si>
  <si>
    <t>09171135</t>
  </si>
  <si>
    <t>09189160</t>
  </si>
  <si>
    <t>09181144</t>
  </si>
  <si>
    <t>09189161</t>
  </si>
  <si>
    <t>09182133</t>
  </si>
  <si>
    <t>09175132</t>
  </si>
  <si>
    <t>09174150</t>
  </si>
  <si>
    <t>09181133</t>
  </si>
  <si>
    <t>09187181</t>
  </si>
  <si>
    <t>09186158</t>
  </si>
  <si>
    <t>09182134</t>
  </si>
  <si>
    <t>09173145</t>
  </si>
  <si>
    <t>09183148</t>
  </si>
  <si>
    <t>09180136</t>
  </si>
  <si>
    <t>09177142</t>
  </si>
  <si>
    <t>09182136</t>
  </si>
  <si>
    <t>09187182</t>
  </si>
  <si>
    <t>09185168</t>
  </si>
  <si>
    <t>09174151</t>
  </si>
  <si>
    <t>09181145</t>
  </si>
  <si>
    <t>09190157</t>
  </si>
  <si>
    <t>09176166</t>
  </si>
  <si>
    <t>09188144</t>
  </si>
  <si>
    <t>09190158</t>
  </si>
  <si>
    <t>09176167</t>
  </si>
  <si>
    <t>09182137</t>
  </si>
  <si>
    <t>09190159</t>
  </si>
  <si>
    <t>09190160</t>
  </si>
  <si>
    <t>09171137</t>
  </si>
  <si>
    <t>09173147</t>
  </si>
  <si>
    <t>09186162</t>
  </si>
  <si>
    <t>09177144</t>
  </si>
  <si>
    <t>09188145</t>
  </si>
  <si>
    <t>09175139</t>
  </si>
  <si>
    <t>09663000</t>
  </si>
  <si>
    <t>09180115</t>
  </si>
  <si>
    <t>09772202</t>
  </si>
  <si>
    <t>09277144</t>
  </si>
  <si>
    <t>09564000</t>
  </si>
  <si>
    <t>09171115</t>
  </si>
  <si>
    <t>09761000</t>
  </si>
  <si>
    <t>09175113</t>
  </si>
  <si>
    <t>0	9178124</t>
  </si>
  <si>
    <t>09262000</t>
  </si>
  <si>
    <t>09179140</t>
  </si>
  <si>
    <t>09773125</t>
  </si>
  <si>
    <t>0	9190141</t>
  </si>
  <si>
    <t>09574157</t>
  </si>
  <si>
    <t>08111000</t>
  </si>
  <si>
    <t>09183125</t>
  </si>
  <si>
    <t>03257009</t>
  </si>
  <si>
    <t>09362000</t>
  </si>
  <si>
    <t>09273111</t>
  </si>
  <si>
    <t>09274111</t>
  </si>
  <si>
    <t>09274135</t>
  </si>
  <si>
    <t>09271111</t>
  </si>
  <si>
    <t>09275111</t>
  </si>
  <si>
    <t>09275112</t>
  </si>
  <si>
    <t>09273147</t>
  </si>
  <si>
    <t>09278113</t>
  </si>
  <si>
    <t>09275114</t>
  </si>
  <si>
    <t>09274113</t>
  </si>
  <si>
    <t>09274114</t>
  </si>
  <si>
    <t>09276113</t>
  </si>
  <si>
    <t>09277111</t>
  </si>
  <si>
    <t>09278151</t>
  </si>
  <si>
    <t>09271113</t>
  </si>
  <si>
    <t>09271114</t>
  </si>
  <si>
    <t>09273116</t>
  </si>
  <si>
    <t>09277113</t>
  </si>
  <si>
    <t>09275116</t>
  </si>
  <si>
    <t>09275124</t>
  </si>
  <si>
    <t>09274119</t>
  </si>
  <si>
    <t>09271116</t>
  </si>
  <si>
    <t>09261000</t>
  </si>
  <si>
    <t>09275117</t>
  </si>
  <si>
    <t>09276116</t>
  </si>
  <si>
    <t>09276118</t>
  </si>
  <si>
    <t>09274120</t>
  </si>
  <si>
    <t>09276117</t>
  </si>
  <si>
    <t>09278118</t>
  </si>
  <si>
    <t>09275118</t>
  </si>
  <si>
    <t>09274194</t>
  </si>
  <si>
    <t>09274121</t>
  </si>
  <si>
    <t>09271135</t>
  </si>
  <si>
    <t>09275119</t>
  </si>
  <si>
    <t>09271119</t>
  </si>
  <si>
    <t>09277114</t>
  </si>
  <si>
    <t>09279112</t>
  </si>
  <si>
    <t>09276120</t>
  </si>
  <si>
    <t>09277116</t>
  </si>
  <si>
    <t>09277117</t>
  </si>
  <si>
    <t>09275120</t>
  </si>
  <si>
    <t>09279113</t>
  </si>
  <si>
    <t>09274126</t>
  </si>
  <si>
    <t>09274127</t>
  </si>
  <si>
    <t>09277118</t>
  </si>
  <si>
    <t>09274128</t>
  </si>
  <si>
    <t>09277119</t>
  </si>
  <si>
    <t>09278121</t>
  </si>
  <si>
    <t>09276121</t>
  </si>
  <si>
    <t>09272118</t>
  </si>
  <si>
    <t>09279115</t>
  </si>
  <si>
    <t>09275121</t>
  </si>
  <si>
    <t>09275122</t>
  </si>
  <si>
    <t>09274132</t>
  </si>
  <si>
    <t>09277121</t>
  </si>
  <si>
    <t>09275127</t>
  </si>
  <si>
    <t>09276122</t>
  </si>
  <si>
    <t>09278123</t>
  </si>
  <si>
    <t>09274134</t>
  </si>
  <si>
    <t>09276142</t>
  </si>
  <si>
    <t>09272120</t>
  </si>
  <si>
    <t>09271122</t>
  </si>
  <si>
    <t>09275125</t>
  </si>
  <si>
    <t>09278129</t>
  </si>
  <si>
    <t>09272122</t>
  </si>
  <si>
    <t>09273141</t>
  </si>
  <si>
    <t>09275126</t>
  </si>
  <si>
    <t>09277124</t>
  </si>
  <si>
    <t>09271125</t>
  </si>
  <si>
    <t>09272126</t>
  </si>
  <si>
    <t>09272127</t>
  </si>
  <si>
    <t>09274141</t>
  </si>
  <si>
    <t>09278139</t>
  </si>
  <si>
    <t>09275128</t>
  </si>
  <si>
    <t>09271127</t>
  </si>
  <si>
    <t>09273133</t>
  </si>
  <si>
    <t>09272147</t>
  </si>
  <si>
    <t>09272129</t>
  </si>
  <si>
    <t>09277126</t>
  </si>
  <si>
    <t>09277127</t>
  </si>
  <si>
    <t>09273137</t>
  </si>
  <si>
    <t>09276126</t>
  </si>
  <si>
    <t>09277128</t>
  </si>
  <si>
    <t>09276127</t>
  </si>
  <si>
    <t>09278141</t>
  </si>
  <si>
    <t>09276128</t>
  </si>
  <si>
    <t>09278143</t>
  </si>
  <si>
    <t>09275131</t>
  </si>
  <si>
    <t>09274124</t>
  </si>
  <si>
    <t>09274146</t>
  </si>
  <si>
    <t>09271128</t>
  </si>
  <si>
    <t>09278144</t>
  </si>
  <si>
    <t>09271130</t>
  </si>
  <si>
    <t>09279122</t>
  </si>
  <si>
    <t>09276129</t>
  </si>
  <si>
    <t>09278146</t>
  </si>
  <si>
    <t>09276130</t>
  </si>
  <si>
    <t>09279124</t>
  </si>
  <si>
    <t>09278148</t>
  </si>
  <si>
    <t>09279125</t>
  </si>
  <si>
    <t>09276138</t>
  </si>
  <si>
    <t>09279126</t>
  </si>
  <si>
    <t>09277133</t>
  </si>
  <si>
    <t>09272134</t>
  </si>
  <si>
    <t>09279127</t>
  </si>
  <si>
    <t>09271132</t>
  </si>
  <si>
    <t>09277134</t>
  </si>
  <si>
    <t>09279128</t>
  </si>
  <si>
    <t>09275133</t>
  </si>
  <si>
    <t>09274153</t>
  </si>
  <si>
    <t>09275134</t>
  </si>
  <si>
    <t>09275135</t>
  </si>
  <si>
    <t>09272136</t>
  </si>
  <si>
    <t>09272146</t>
  </si>
  <si>
    <t>09273152</t>
  </si>
  <si>
    <t>09275138</t>
  </si>
  <si>
    <t>09274156</t>
  </si>
  <si>
    <t>09279130</t>
  </si>
  <si>
    <t>09278187</t>
  </si>
  <si>
    <t>09275137</t>
  </si>
  <si>
    <t>09278167</t>
  </si>
  <si>
    <t>09271140</t>
  </si>
  <si>
    <t>09271141</t>
  </si>
  <si>
    <t>09271139</t>
  </si>
  <si>
    <t>09273159</t>
  </si>
  <si>
    <t>09278170</t>
  </si>
  <si>
    <t>09276134</t>
  </si>
  <si>
    <t>09274183</t>
  </si>
  <si>
    <t>09278177</t>
  </si>
  <si>
    <t>09272138</t>
  </si>
  <si>
    <t>09277138</t>
  </si>
  <si>
    <t>09274172</t>
  </si>
  <si>
    <t>09279132</t>
  </si>
  <si>
    <t>09271146</t>
  </si>
  <si>
    <t>09275141</t>
  </si>
  <si>
    <t>09274191</t>
  </si>
  <si>
    <t>09277139</t>
  </si>
  <si>
    <t>09276135</t>
  </si>
  <si>
    <t>09278178</t>
  </si>
  <si>
    <t>09278189</t>
  </si>
  <si>
    <t>09279134</t>
  </si>
  <si>
    <t>09277148</t>
  </si>
  <si>
    <t>09273164</t>
  </si>
  <si>
    <t>09276139</t>
  </si>
  <si>
    <t>09272140</t>
  </si>
  <si>
    <t>09273165</t>
  </si>
  <si>
    <t>09272141</t>
  </si>
  <si>
    <t>09277142</t>
  </si>
  <si>
    <t>09274176</t>
  </si>
  <si>
    <t>09275143</t>
  </si>
  <si>
    <t>09275144</t>
  </si>
  <si>
    <t>09275145</t>
  </si>
  <si>
    <t>09273166</t>
  </si>
  <si>
    <t>09275146</t>
  </si>
  <si>
    <t>09278184</t>
  </si>
  <si>
    <t>09271149</t>
  </si>
  <si>
    <t>09273172</t>
  </si>
  <si>
    <t>09277145</t>
  </si>
  <si>
    <t>09279135</t>
  </si>
  <si>
    <t>09272149</t>
  </si>
  <si>
    <t>09272143</t>
  </si>
  <si>
    <t>09278190</t>
  </si>
  <si>
    <t>09271151</t>
  </si>
  <si>
    <t>09278192</t>
  </si>
  <si>
    <t>09263000</t>
  </si>
  <si>
    <t>09277147</t>
  </si>
  <si>
    <t>09276143</t>
  </si>
  <si>
    <t>09275149</t>
  </si>
  <si>
    <t>09272150</t>
  </si>
  <si>
    <t>09275150</t>
  </si>
  <si>
    <t>09275151</t>
  </si>
  <si>
    <t>09275152</t>
  </si>
  <si>
    <t>09277149</t>
  </si>
  <si>
    <t>09277151</t>
  </si>
  <si>
    <t>09275153</t>
  </si>
  <si>
    <t>09276144</t>
  </si>
  <si>
    <t>09274184</t>
  </si>
  <si>
    <t>09274185</t>
  </si>
  <si>
    <t>09275154</t>
  </si>
  <si>
    <t>09272151</t>
  </si>
  <si>
    <t>09279137</t>
  </si>
  <si>
    <t>09275156</t>
  </si>
  <si>
    <t>09278197</t>
  </si>
  <si>
    <t>09273181</t>
  </si>
  <si>
    <t>09275159</t>
  </si>
  <si>
    <t>09271153</t>
  </si>
  <si>
    <t>09277152</t>
  </si>
  <si>
    <t>09277153</t>
  </si>
  <si>
    <t>09277154</t>
  </si>
  <si>
    <t>09276148</t>
  </si>
  <si>
    <t>09271138</t>
  </si>
  <si>
    <t>09372149</t>
  </si>
  <si>
    <t>09461000</t>
  </si>
  <si>
    <t>09273121</t>
  </si>
  <si>
    <t>14523040</t>
  </si>
  <si>
    <t>03404000</t>
  </si>
  <si>
    <t>09375113</t>
  </si>
  <si>
    <t>09376112</t>
  </si>
  <si>
    <t>09374111</t>
  </si>
  <si>
    <t>09375130</t>
  </si>
  <si>
    <t>09374117</t>
  </si>
  <si>
    <t>09361000</t>
  </si>
  <si>
    <t>09371111</t>
  </si>
  <si>
    <t>09372112</t>
  </si>
  <si>
    <t>09372113</t>
  </si>
  <si>
    <t>09371113</t>
  </si>
  <si>
    <t>09375115</t>
  </si>
  <si>
    <t>09372117</t>
  </si>
  <si>
    <t>09372137</t>
  </si>
  <si>
    <t>09375117</t>
  </si>
  <si>
    <t>09377112</t>
  </si>
  <si>
    <t>09374170</t>
  </si>
  <si>
    <t>09375118</t>
  </si>
  <si>
    <t>09373112</t>
  </si>
  <si>
    <t>09373113</t>
  </si>
  <si>
    <t>09373147</t>
  </si>
  <si>
    <t>09375119</t>
  </si>
  <si>
    <t>09376116</t>
  </si>
  <si>
    <t>09373115</t>
  </si>
  <si>
    <t>09375210</t>
  </si>
  <si>
    <t>09376117</t>
  </si>
  <si>
    <t>09376119</t>
  </si>
  <si>
    <t>09372116</t>
  </si>
  <si>
    <t>09373119</t>
  </si>
  <si>
    <t>09375162</t>
  </si>
  <si>
    <t>09376147</t>
  </si>
  <si>
    <t>09373121</t>
  </si>
  <si>
    <t>09371118</t>
  </si>
  <si>
    <t>09371119</t>
  </si>
  <si>
    <t>09371120</t>
  </si>
  <si>
    <t>09377116</t>
  </si>
  <si>
    <t>09372124</t>
  </si>
  <si>
    <t>09374118</t>
  </si>
  <si>
    <t>09374166</t>
  </si>
  <si>
    <t>09377159</t>
  </si>
  <si>
    <t>09372125</t>
  </si>
  <si>
    <t>09376125</t>
  </si>
  <si>
    <t>09377143</t>
  </si>
  <si>
    <t>09374121</t>
  </si>
  <si>
    <t>09374122</t>
  </si>
  <si>
    <t>09371121</t>
  </si>
  <si>
    <t>09371122</t>
  </si>
  <si>
    <t>09373126</t>
  </si>
  <si>
    <t>09377118</t>
  </si>
  <si>
    <t>09372126</t>
  </si>
  <si>
    <t>09374124</t>
  </si>
  <si>
    <t>09376133</t>
  </si>
  <si>
    <t>09375143</t>
  </si>
  <si>
    <t>09371126</t>
  </si>
  <si>
    <t>09375148</t>
  </si>
  <si>
    <t>09371127</t>
  </si>
  <si>
    <t>09371129</t>
  </si>
  <si>
    <t>09373134</t>
  </si>
  <si>
    <t>09372135</t>
  </si>
  <si>
    <t>09371131</t>
  </si>
  <si>
    <t>09377127</t>
  </si>
  <si>
    <t>09375156</t>
  </si>
  <si>
    <t>09371132</t>
  </si>
  <si>
    <t>09377129</t>
  </si>
  <si>
    <t>09374129</t>
  </si>
  <si>
    <t>09371151</t>
  </si>
  <si>
    <t>09371135</t>
  </si>
  <si>
    <t>09377131</t>
  </si>
  <si>
    <t>09377132</t>
  </si>
  <si>
    <t>09377133</t>
  </si>
  <si>
    <t>09371136</t>
  </si>
  <si>
    <t>09372138</t>
  </si>
  <si>
    <t>09375165</t>
  </si>
  <si>
    <t>09373140</t>
  </si>
  <si>
    <t>09374132</t>
  </si>
  <si>
    <t>09372178</t>
  </si>
  <si>
    <t>09374133</t>
  </si>
  <si>
    <t>09373143</t>
  </si>
  <si>
    <t>09377139</t>
  </si>
  <si>
    <t>09374134</t>
  </si>
  <si>
    <t>09376141</t>
  </si>
  <si>
    <t>09372142</t>
  </si>
  <si>
    <t>09372143</t>
  </si>
  <si>
    <t>09375170</t>
  </si>
  <si>
    <t>09377141</t>
  </si>
  <si>
    <t>09374137</t>
  </si>
  <si>
    <t>09373146</t>
  </si>
  <si>
    <t>09376144</t>
  </si>
  <si>
    <t>09377142</t>
  </si>
  <si>
    <t>09372144</t>
  </si>
  <si>
    <t>09371141</t>
  </si>
  <si>
    <t>09374139</t>
  </si>
  <si>
    <t>09375174</t>
  </si>
  <si>
    <t>09376151</t>
  </si>
  <si>
    <t>09376149</t>
  </si>
  <si>
    <t>09375175</t>
  </si>
  <si>
    <t>09375179</t>
  </si>
  <si>
    <t>09373151</t>
  </si>
  <si>
    <t>09372146</t>
  </si>
  <si>
    <t>09375180</t>
  </si>
  <si>
    <t>09375181</t>
  </si>
  <si>
    <t>09375183</t>
  </si>
  <si>
    <t>09376153</t>
  </si>
  <si>
    <t>09374146</t>
  </si>
  <si>
    <t>09374147</t>
  </si>
  <si>
    <t>09377146</t>
  </si>
  <si>
    <t>09371144</t>
  </si>
  <si>
    <t>09373155</t>
  </si>
  <si>
    <t>09374149</t>
  </si>
  <si>
    <t>09373156</t>
  </si>
  <si>
    <t>09375190</t>
  </si>
  <si>
    <t>09371146</t>
  </si>
  <si>
    <t>09372151</t>
  </si>
  <si>
    <t>09372153</t>
  </si>
  <si>
    <t>09372154</t>
  </si>
  <si>
    <t>09372155</t>
  </si>
  <si>
    <t>09375196</t>
  </si>
  <si>
    <t>09374154</t>
  </si>
  <si>
    <t>09374163</t>
  </si>
  <si>
    <t>09376159</t>
  </si>
  <si>
    <t>09371148</t>
  </si>
  <si>
    <t>09371150</t>
  </si>
  <si>
    <t>09376160</t>
  </si>
  <si>
    <t>09372157</t>
  </si>
  <si>
    <t>09372158</t>
  </si>
  <si>
    <t>09376161</t>
  </si>
  <si>
    <t>09376163</t>
  </si>
  <si>
    <t>09373160</t>
  </si>
  <si>
    <t>09375199</t>
  </si>
  <si>
    <t>09372161</t>
  </si>
  <si>
    <t>09376175</t>
  </si>
  <si>
    <t>09375201</t>
  </si>
  <si>
    <t>09374159</t>
  </si>
  <si>
    <t>09375204</t>
  </si>
  <si>
    <t>09376170</t>
  </si>
  <si>
    <t>09375205</t>
  </si>
  <si>
    <t>09372163</t>
  </si>
  <si>
    <t>09377154</t>
  </si>
  <si>
    <t>09372164</t>
  </si>
  <si>
    <t>09376173</t>
  </si>
  <si>
    <t>09371154</t>
  </si>
  <si>
    <t>09373167</t>
  </si>
  <si>
    <t>09371156</t>
  </si>
  <si>
    <t>09374162</t>
  </si>
  <si>
    <t>09372168</t>
  </si>
  <si>
    <t>09374164</t>
  </si>
  <si>
    <t>09372169</t>
  </si>
  <si>
    <t>09372170</t>
  </si>
  <si>
    <t>09377157</t>
  </si>
  <si>
    <t>09372171</t>
  </si>
  <si>
    <t>09377158</t>
  </si>
  <si>
    <t>09374165</t>
  </si>
  <si>
    <t>09363000</t>
  </si>
  <si>
    <t>09372174</t>
  </si>
  <si>
    <t>09375208</t>
  </si>
  <si>
    <t>09376150</t>
  </si>
  <si>
    <t>09374168</t>
  </si>
  <si>
    <t>09375211</t>
  </si>
  <si>
    <t>09375209</t>
  </si>
  <si>
    <t>09375213</t>
  </si>
  <si>
    <t>09372167</t>
  </si>
  <si>
    <t>09374127</t>
  </si>
  <si>
    <t>09372130</t>
  </si>
  <si>
    <t>09473112</t>
  </si>
  <si>
    <t>09472111</t>
  </si>
  <si>
    <t>09478111</t>
  </si>
  <si>
    <t>09479112</t>
  </si>
  <si>
    <t>09472116</t>
  </si>
  <si>
    <t>09473158</t>
  </si>
  <si>
    <t>09478165</t>
  </si>
  <si>
    <t>09475112</t>
  </si>
  <si>
    <t>09471115</t>
  </si>
  <si>
    <t>09462000</t>
  </si>
  <si>
    <t>09475113</t>
  </si>
  <si>
    <t>09476145</t>
  </si>
  <si>
    <t>09472118</t>
  </si>
  <si>
    <t>09472119</t>
  </si>
  <si>
    <t>09471117</t>
  </si>
  <si>
    <t>09472121</t>
  </si>
  <si>
    <t>09471119</t>
  </si>
  <si>
    <t>09471120</t>
  </si>
  <si>
    <t>09478116</t>
  </si>
  <si>
    <t>09471122</t>
  </si>
  <si>
    <t>09471123</t>
  </si>
  <si>
    <t>09463000</t>
  </si>
  <si>
    <t>09472127</t>
  </si>
  <si>
    <t>09475120</t>
  </si>
  <si>
    <t>09473120</t>
  </si>
  <si>
    <t>09474119</t>
  </si>
  <si>
    <t>09478120</t>
  </si>
  <si>
    <t>09474121</t>
  </si>
  <si>
    <t>09473121</t>
  </si>
  <si>
    <t>09471128</t>
  </si>
  <si>
    <t>09472131</t>
  </si>
  <si>
    <t>09474122</t>
  </si>
  <si>
    <t>09474123</t>
  </si>
  <si>
    <t>09474124</t>
  </si>
  <si>
    <t>09474147</t>
  </si>
  <si>
    <t>09475123</t>
  </si>
  <si>
    <t>09472138</t>
  </si>
  <si>
    <t>09474126</t>
  </si>
  <si>
    <t>09471169</t>
  </si>
  <si>
    <t>09472139</t>
  </si>
  <si>
    <t>09475128</t>
  </si>
  <si>
    <t>09472143</t>
  </si>
  <si>
    <t>09474129</t>
  </si>
  <si>
    <t>09474132</t>
  </si>
  <si>
    <t>09473132</t>
  </si>
  <si>
    <t>09473134</t>
  </si>
  <si>
    <t>09471137</t>
  </si>
  <si>
    <t>09474133</t>
  </si>
  <si>
    <t>09471140</t>
  </si>
  <si>
    <t>09474134</t>
  </si>
  <si>
    <t>09471142</t>
  </si>
  <si>
    <t>09472150</t>
  </si>
  <si>
    <t>09475136</t>
  </si>
  <si>
    <t>09474135</t>
  </si>
  <si>
    <t>09477121</t>
  </si>
  <si>
    <t>09471145</t>
  </si>
  <si>
    <t>09478127</t>
  </si>
  <si>
    <t>09464000</t>
  </si>
  <si>
    <t>09472154</t>
  </si>
  <si>
    <t>09472166</t>
  </si>
  <si>
    <t>09474140</t>
  </si>
  <si>
    <t>09473138</t>
  </si>
  <si>
    <t>09477124</t>
  </si>
  <si>
    <t>09471150</t>
  </si>
  <si>
    <t>09474143</t>
  </si>
  <si>
    <t>09479129</t>
  </si>
  <si>
    <t>09472199</t>
  </si>
  <si>
    <t>09471189</t>
  </si>
  <si>
    <t>09475142</t>
  </si>
  <si>
    <t>09477128</t>
  </si>
  <si>
    <t>09476146</t>
  </si>
  <si>
    <t>09474146</t>
  </si>
  <si>
    <t>09473141</t>
  </si>
  <si>
    <t>09478139</t>
  </si>
  <si>
    <t>09471155</t>
  </si>
  <si>
    <t>09476152</t>
  </si>
  <si>
    <t>09477136</t>
  </si>
  <si>
    <t>09477138</t>
  </si>
  <si>
    <t>09479135</t>
  </si>
  <si>
    <t>09479136</t>
  </si>
  <si>
    <t>09476183</t>
  </si>
  <si>
    <t>09477139</t>
  </si>
  <si>
    <t>09478144</t>
  </si>
  <si>
    <t>09473144</t>
  </si>
  <si>
    <t>09478145</t>
  </si>
  <si>
    <t>09472167</t>
  </si>
  <si>
    <t>09476154</t>
  </si>
  <si>
    <t>09475154</t>
  </si>
  <si>
    <t>09475156</t>
  </si>
  <si>
    <t>09477142</t>
  </si>
  <si>
    <t>09477143</t>
  </si>
  <si>
    <t>09474154</t>
  </si>
  <si>
    <t>09473151</t>
  </si>
  <si>
    <t>09476159</t>
  </si>
  <si>
    <t>09471165</t>
  </si>
  <si>
    <t>09475158</t>
  </si>
  <si>
    <t>09474156</t>
  </si>
  <si>
    <t>09472175</t>
  </si>
  <si>
    <t>09474158</t>
  </si>
  <si>
    <t>09471172</t>
  </si>
  <si>
    <t>09472179</t>
  </si>
  <si>
    <t>09477148</t>
  </si>
  <si>
    <t>09476164</t>
  </si>
  <si>
    <t>09474161</t>
  </si>
  <si>
    <t>09471154</t>
  </si>
  <si>
    <t>09471174</t>
  </si>
  <si>
    <t>09478155</t>
  </si>
  <si>
    <t>09475161</t>
  </si>
  <si>
    <t>09475162</t>
  </si>
  <si>
    <t>09473159</t>
  </si>
  <si>
    <t>09479145</t>
  </si>
  <si>
    <t>09475165</t>
  </si>
  <si>
    <t>09471185</t>
  </si>
  <si>
    <t>09479147</t>
  </si>
  <si>
    <t>09471220</t>
  </si>
  <si>
    <t>09471186</t>
  </si>
  <si>
    <t>09479150</t>
  </si>
  <si>
    <t>09475168</t>
  </si>
  <si>
    <t>09475169</t>
  </si>
  <si>
    <t>09479152</t>
  </si>
  <si>
    <t>09475171</t>
  </si>
  <si>
    <t>09473165</t>
  </si>
  <si>
    <t>09473166</t>
  </si>
  <si>
    <t>09472190</t>
  </si>
  <si>
    <t>09477156</t>
  </si>
  <si>
    <t>09475175</t>
  </si>
  <si>
    <t>09471191</t>
  </si>
  <si>
    <t>09476175</t>
  </si>
  <si>
    <t>09476177</t>
  </si>
  <si>
    <t>09476178</t>
  </si>
  <si>
    <t>09471195</t>
  </si>
  <si>
    <t>09476179</t>
  </si>
  <si>
    <t>09476180</t>
  </si>
  <si>
    <t>09479158</t>
  </si>
  <si>
    <t>09479159</t>
  </si>
  <si>
    <t>09477157</t>
  </si>
  <si>
    <t>09477158</t>
  </si>
  <si>
    <t>09479161</t>
  </si>
  <si>
    <t>09473170</t>
  </si>
  <si>
    <t>09477159</t>
  </si>
  <si>
    <t>09471207</t>
  </si>
  <si>
    <t>09472197</t>
  </si>
  <si>
    <t>09476184</t>
  </si>
  <si>
    <t>09471208</t>
  </si>
  <si>
    <t>09472198</t>
  </si>
  <si>
    <t>09473174</t>
  </si>
  <si>
    <t>09474171</t>
  </si>
  <si>
    <t>09478176</t>
  </si>
  <si>
    <t>09475174</t>
  </si>
  <si>
    <t>09476185</t>
  </si>
  <si>
    <t>09479166</t>
  </si>
  <si>
    <t>09473175</t>
  </si>
  <si>
    <t>09474176</t>
  </si>
  <si>
    <t>09476189</t>
  </si>
  <si>
    <t>09479169</t>
  </si>
  <si>
    <t>09471214</t>
  </si>
  <si>
    <t>09475189</t>
  </si>
  <si>
    <t>09471159</t>
  </si>
  <si>
    <t>09571180</t>
  </si>
  <si>
    <t>11000000</t>
  </si>
  <si>
    <t>09576111</t>
  </si>
  <si>
    <t>09577136</t>
  </si>
  <si>
    <t>09572111</t>
  </si>
  <si>
    <t>09577177</t>
  </si>
  <si>
    <t>09574111</t>
  </si>
  <si>
    <t>09576113</t>
  </si>
  <si>
    <t>09574112</t>
  </si>
  <si>
    <t>09561000</t>
  </si>
  <si>
    <t>09571113</t>
  </si>
  <si>
    <t>09571114</t>
  </si>
  <si>
    <t>09572114</t>
  </si>
  <si>
    <t>09575112</t>
  </si>
  <si>
    <t>09572115</t>
  </si>
  <si>
    <t>09571115</t>
  </si>
  <si>
    <t>09572119</t>
  </si>
  <si>
    <t>09576117</t>
  </si>
  <si>
    <t>09575115</t>
  </si>
  <si>
    <t>09575116</t>
  </si>
  <si>
    <t>09571127</t>
  </si>
  <si>
    <t>09574117</t>
  </si>
  <si>
    <t>09573114</t>
  </si>
  <si>
    <t>09571130</t>
  </si>
  <si>
    <t>09575167</t>
  </si>
  <si>
    <t>09571132</t>
  </si>
  <si>
    <t>09574139</t>
  </si>
  <si>
    <t>09575118</t>
  </si>
  <si>
    <t>09571135</t>
  </si>
  <si>
    <t>09575119</t>
  </si>
  <si>
    <t>09571136</t>
  </si>
  <si>
    <t>09571198</t>
  </si>
  <si>
    <t>09576121</t>
  </si>
  <si>
    <t>09571139</t>
  </si>
  <si>
    <t>09572121</t>
  </si>
  <si>
    <t>09575165</t>
  </si>
  <si>
    <t>09571141</t>
  </si>
  <si>
    <t>09577125</t>
  </si>
  <si>
    <t>09575121</t>
  </si>
  <si>
    <t>09562000</t>
  </si>
  <si>
    <t>09574123</t>
  </si>
  <si>
    <t>09571145</t>
  </si>
  <si>
    <t>09571146</t>
  </si>
  <si>
    <t>09563000</t>
  </si>
  <si>
    <t>09573134</t>
  </si>
  <si>
    <t>09571152</t>
  </si>
  <si>
    <t>09571155</t>
  </si>
  <si>
    <t>09576122</t>
  </si>
  <si>
    <t>09572127</t>
  </si>
  <si>
    <t>09573115</t>
  </si>
  <si>
    <t>09577140</t>
  </si>
  <si>
    <t>09574128</t>
  </si>
  <si>
    <t>09576126</t>
  </si>
  <si>
    <t>09571165</t>
  </si>
  <si>
    <t>09572130</t>
  </si>
  <si>
    <t>09574131</t>
  </si>
  <si>
    <t>09572131</t>
  </si>
  <si>
    <t>09571166</t>
  </si>
  <si>
    <t>09574132</t>
  </si>
  <si>
    <t>09572132</t>
  </si>
  <si>
    <t>09572133</t>
  </si>
  <si>
    <t>09571227</t>
  </si>
  <si>
    <t>09576127</t>
  </si>
  <si>
    <t>09572135</t>
  </si>
  <si>
    <t>09575135</t>
  </si>
  <si>
    <t>09572137</t>
  </si>
  <si>
    <t>09576128</t>
  </si>
  <si>
    <t>09574135</t>
  </si>
  <si>
    <t>09575153</t>
  </si>
  <si>
    <t>09576143</t>
  </si>
  <si>
    <t>09577148</t>
  </si>
  <si>
    <t>09573120</t>
  </si>
  <si>
    <t>09571170</t>
  </si>
  <si>
    <t>09574138</t>
  </si>
  <si>
    <t>09571171</t>
  </si>
  <si>
    <t>09571174</t>
  </si>
  <si>
    <t>09571175</t>
  </si>
  <si>
    <t>09575168</t>
  </si>
  <si>
    <t>09577150</t>
  </si>
  <si>
    <t>09575144</t>
  </si>
  <si>
    <t>09575145</t>
  </si>
  <si>
    <t>09571177</t>
  </si>
  <si>
    <t>09571216</t>
  </si>
  <si>
    <t>09571178</t>
  </si>
  <si>
    <t>09572142</t>
  </si>
  <si>
    <t>09571179</t>
  </si>
  <si>
    <t>09577114</t>
  </si>
  <si>
    <t>09577151</t>
  </si>
  <si>
    <t>09574140</t>
  </si>
  <si>
    <t>09575152</t>
  </si>
  <si>
    <t>09574141</t>
  </si>
  <si>
    <t>09573122</t>
  </si>
  <si>
    <t>09571183</t>
  </si>
  <si>
    <t>09575156</t>
  </si>
  <si>
    <t>09571188</t>
  </si>
  <si>
    <t>09571189</t>
  </si>
  <si>
    <t>09574146</t>
  </si>
  <si>
    <t>09577158</t>
  </si>
  <si>
    <t>09571190</t>
  </si>
  <si>
    <t>09577161</t>
  </si>
  <si>
    <t>09574147</t>
  </si>
  <si>
    <t>09576137</t>
  </si>
  <si>
    <t>09574150</t>
  </si>
  <si>
    <t>09576142</t>
  </si>
  <si>
    <t>09573125</t>
  </si>
  <si>
    <t>09574152</t>
  </si>
  <si>
    <t>09571193</t>
  </si>
  <si>
    <t>09576141</t>
  </si>
  <si>
    <t>09574154</t>
  </si>
  <si>
    <t>09571196</t>
  </si>
  <si>
    <t>09575161</t>
  </si>
  <si>
    <t>09574155</t>
  </si>
  <si>
    <t>09571199</t>
  </si>
  <si>
    <t>09571200</t>
  </si>
  <si>
    <t>09565000</t>
  </si>
  <si>
    <t>09574156</t>
  </si>
  <si>
    <t>09576132</t>
  </si>
  <si>
    <t>09577173</t>
  </si>
  <si>
    <t>09574158</t>
  </si>
  <si>
    <t>09576147</t>
  </si>
  <si>
    <t>09572158</t>
  </si>
  <si>
    <t>09573127</t>
  </si>
  <si>
    <t>09576148</t>
  </si>
  <si>
    <t>09573130</t>
  </si>
  <si>
    <t>09574160</t>
  </si>
  <si>
    <t>09571214</t>
  </si>
  <si>
    <t>09571217</t>
  </si>
  <si>
    <t>09571218</t>
  </si>
  <si>
    <t>09572164</t>
  </si>
  <si>
    <t>09576151</t>
  </si>
  <si>
    <t>09571223</t>
  </si>
  <si>
    <t>09571224</t>
  </si>
  <si>
    <t>09573133</t>
  </si>
  <si>
    <t>09571226</t>
  </si>
  <si>
    <t>09574164</t>
  </si>
  <si>
    <t>09571229</t>
  </si>
  <si>
    <t>09572120</t>
  </si>
  <si>
    <t>14612000</t>
  </si>
  <si>
    <t>09577141</t>
  </si>
  <si>
    <t>09675141</t>
  </si>
  <si>
    <t>09671111</t>
  </si>
  <si>
    <t>09676112</t>
  </si>
  <si>
    <t>09677114</t>
  </si>
  <si>
    <t>09661000</t>
  </si>
  <si>
    <t>09679114</t>
  </si>
  <si>
    <t>09677116</t>
  </si>
  <si>
    <t>09677131</t>
  </si>
  <si>
    <t>09672112</t>
  </si>
  <si>
    <t>09672113</t>
  </si>
  <si>
    <t>09672114</t>
  </si>
  <si>
    <t>09673141</t>
  </si>
  <si>
    <t>09673114</t>
  </si>
  <si>
    <t>09673116</t>
  </si>
  <si>
    <t>09678115</t>
  </si>
  <si>
    <t>09679117</t>
  </si>
  <si>
    <t>09674147</t>
  </si>
  <si>
    <t>09671112</t>
  </si>
  <si>
    <t>09677120</t>
  </si>
  <si>
    <t>09673117</t>
  </si>
  <si>
    <t>09674149</t>
  </si>
  <si>
    <t>09677122</t>
  </si>
  <si>
    <t>09676116</t>
  </si>
  <si>
    <t>09672117</t>
  </si>
  <si>
    <t>09676117</t>
  </si>
  <si>
    <t>09671127</t>
  </si>
  <si>
    <t>09675117</t>
  </si>
  <si>
    <t>09678123</t>
  </si>
  <si>
    <t>09678134</t>
  </si>
  <si>
    <t>09676118</t>
  </si>
  <si>
    <t>09674129</t>
  </si>
  <si>
    <t>09674130</t>
  </si>
  <si>
    <t>09679124</t>
  </si>
  <si>
    <t>09676119</t>
  </si>
  <si>
    <t>09679204</t>
  </si>
  <si>
    <t>09672121</t>
  </si>
  <si>
    <t>09676121</t>
  </si>
  <si>
    <t>09674133</t>
  </si>
  <si>
    <t>09676122</t>
  </si>
  <si>
    <t>09677125</t>
  </si>
  <si>
    <t>09676123</t>
  </si>
  <si>
    <t>09679130</t>
  </si>
  <si>
    <t>09678128</t>
  </si>
  <si>
    <t>09672122</t>
  </si>
  <si>
    <t>09677127</t>
  </si>
  <si>
    <t>09662000</t>
  </si>
  <si>
    <t>09676124</t>
  </si>
  <si>
    <t>09673123</t>
  </si>
  <si>
    <t>09677129</t>
  </si>
  <si>
    <t>09679134</t>
  </si>
  <si>
    <t>09675127</t>
  </si>
  <si>
    <t>09678132</t>
  </si>
  <si>
    <t>09679136</t>
  </si>
  <si>
    <t>09679138</t>
  </si>
  <si>
    <t>09671120</t>
  </si>
  <si>
    <t>09678135</t>
  </si>
  <si>
    <t>09671121</t>
  </si>
  <si>
    <t>09678136</t>
  </si>
  <si>
    <t>09678138</t>
  </si>
  <si>
    <t>09676125</t>
  </si>
  <si>
    <t>09671122</t>
  </si>
  <si>
    <t>09676126</t>
  </si>
  <si>
    <t>09679142</t>
  </si>
  <si>
    <t>09677135</t>
  </si>
  <si>
    <t>09671124</t>
  </si>
  <si>
    <t>09672127</t>
  </si>
  <si>
    <t>09671126</t>
  </si>
  <si>
    <t>09675148</t>
  </si>
  <si>
    <t>09679144</t>
  </si>
  <si>
    <t>09677203</t>
  </si>
  <si>
    <t>09679147</t>
  </si>
  <si>
    <t>09673136</t>
  </si>
  <si>
    <t>09671130</t>
  </si>
  <si>
    <t>09675139</t>
  </si>
  <si>
    <t>09671133</t>
  </si>
  <si>
    <t>09671134</t>
  </si>
  <si>
    <t>09677146</t>
  </si>
  <si>
    <t>09677148</t>
  </si>
  <si>
    <t>09671114</t>
  </si>
  <si>
    <t>09679153</t>
  </si>
  <si>
    <t>09676131</t>
  </si>
  <si>
    <t>09679154</t>
  </si>
  <si>
    <t>09676132</t>
  </si>
  <si>
    <t>09675142</t>
  </si>
  <si>
    <t>09671136</t>
  </si>
  <si>
    <t>09676133</t>
  </si>
  <si>
    <t>09676134</t>
  </si>
  <si>
    <t>09674163</t>
  </si>
  <si>
    <t>09678150</t>
  </si>
  <si>
    <t>09674164</t>
  </si>
  <si>
    <t>09677151</t>
  </si>
  <si>
    <t>09671119</t>
  </si>
  <si>
    <t>09679156</t>
  </si>
  <si>
    <t>09671139</t>
  </si>
  <si>
    <t>09676136</t>
  </si>
  <si>
    <t>09679200</t>
  </si>
  <si>
    <t>09677155</t>
  </si>
  <si>
    <t>09671140</t>
  </si>
  <si>
    <t>09675144</t>
  </si>
  <si>
    <t>09679161</t>
  </si>
  <si>
    <t>09675147</t>
  </si>
  <si>
    <t>09677157</t>
  </si>
  <si>
    <t>09674171</t>
  </si>
  <si>
    <t>09672131</t>
  </si>
  <si>
    <t>09673142</t>
  </si>
  <si>
    <t>09676139</t>
  </si>
  <si>
    <t>09671143</t>
  </si>
  <si>
    <t>09676140</t>
  </si>
  <si>
    <t>09676141</t>
  </si>
  <si>
    <t>09672134</t>
  </si>
  <si>
    <t>09672135</t>
  </si>
  <si>
    <t>09676144</t>
  </si>
  <si>
    <t>09678160</t>
  </si>
  <si>
    <t>09673147</t>
  </si>
  <si>
    <t>09672136</t>
  </si>
  <si>
    <t>09674159</t>
  </si>
  <si>
    <t>09673149</t>
  </si>
  <si>
    <t>09672138</t>
  </si>
  <si>
    <t>09676145</t>
  </si>
  <si>
    <t>09672139</t>
  </si>
  <si>
    <t>09679170</t>
  </si>
  <si>
    <t>09672140</t>
  </si>
  <si>
    <t>09673153</t>
  </si>
  <si>
    <t>09677170</t>
  </si>
  <si>
    <t>09678168</t>
  </si>
  <si>
    <t>09675158</t>
  </si>
  <si>
    <t>09679175</t>
  </si>
  <si>
    <t>09674187</t>
  </si>
  <si>
    <t>09679176</t>
  </si>
  <si>
    <t>09672145</t>
  </si>
  <si>
    <t>09677177</t>
  </si>
  <si>
    <t>09679180</t>
  </si>
  <si>
    <t>09671148</t>
  </si>
  <si>
    <t>09678170</t>
  </si>
  <si>
    <t>09679185</t>
  </si>
  <si>
    <t>09679182</t>
  </si>
  <si>
    <t>09673160</t>
  </si>
  <si>
    <t>09671150</t>
  </si>
  <si>
    <t>09673162</t>
  </si>
  <si>
    <t>09671152</t>
  </si>
  <si>
    <t>09672149</t>
  </si>
  <si>
    <t>09678174</t>
  </si>
  <si>
    <t>09678175</t>
  </si>
  <si>
    <t>09675165</t>
  </si>
  <si>
    <t>09678176</t>
  </si>
  <si>
    <t>09678178</t>
  </si>
  <si>
    <t>09675174</t>
  </si>
  <si>
    <t>09678181</t>
  </si>
  <si>
    <t>09677186</t>
  </si>
  <si>
    <t>09671155</t>
  </si>
  <si>
    <t>09676160</t>
  </si>
  <si>
    <t>09679193</t>
  </si>
  <si>
    <t>09674180</t>
  </si>
  <si>
    <t>09679194</t>
  </si>
  <si>
    <t>09677154</t>
  </si>
  <si>
    <t>09678186</t>
  </si>
  <si>
    <t>09674210</t>
  </si>
  <si>
    <t>09679201</t>
  </si>
  <si>
    <t>09677193</t>
  </si>
  <si>
    <t>09679202</t>
  </si>
  <si>
    <t>09671156</t>
  </si>
  <si>
    <t>09679205</t>
  </si>
  <si>
    <t>09672161</t>
  </si>
  <si>
    <t>09678192</t>
  </si>
  <si>
    <t>09671157</t>
  </si>
  <si>
    <t>09676165</t>
  </si>
  <si>
    <t>09678193</t>
  </si>
  <si>
    <t>09675178</t>
  </si>
  <si>
    <t>09672163</t>
  </si>
  <si>
    <t>09675179</t>
  </si>
  <si>
    <t>09676169</t>
  </si>
  <si>
    <t>09674221</t>
  </si>
  <si>
    <t>09672166</t>
  </si>
  <si>
    <t>09679209</t>
  </si>
  <si>
    <t>07331055</t>
  </si>
  <si>
    <t>09673130</t>
  </si>
  <si>
    <t>09679126</t>
  </si>
  <si>
    <t>09677126</t>
  </si>
  <si>
    <t>09772111</t>
  </si>
  <si>
    <t>09771111</t>
  </si>
  <si>
    <t>09771112</t>
  </si>
  <si>
    <t>09771113</t>
  </si>
  <si>
    <t>09771114</t>
  </si>
  <si>
    <t>09777111</t>
  </si>
  <si>
    <t>09779111</t>
  </si>
  <si>
    <t>09772115</t>
  </si>
  <si>
    <t>09775111</t>
  </si>
  <si>
    <t>09780112</t>
  </si>
  <si>
    <t>09779112</t>
  </si>
  <si>
    <t>09779115</t>
  </si>
  <si>
    <t>09772117</t>
  </si>
  <si>
    <t>09778115</t>
  </si>
  <si>
    <t>09773113</t>
  </si>
  <si>
    <t>09778144</t>
  </si>
  <si>
    <t>09780123</t>
  </si>
  <si>
    <t>09778116</t>
  </si>
  <si>
    <t>09774185</t>
  </si>
  <si>
    <t>09775115</t>
  </si>
  <si>
    <t>09778118</t>
  </si>
  <si>
    <t>09778706</t>
  </si>
  <si>
    <t>09763000</t>
  </si>
  <si>
    <t>09780114</t>
  </si>
  <si>
    <t>09772121</t>
  </si>
  <si>
    <t>09774119</t>
  </si>
  <si>
    <t>09777118</t>
  </si>
  <si>
    <t>09777112</t>
  </si>
  <si>
    <t>09773117</t>
  </si>
  <si>
    <t>09780115</t>
  </si>
  <si>
    <t>09772125</t>
  </si>
  <si>
    <t>09776111</t>
  </si>
  <si>
    <t>09778120</t>
  </si>
  <si>
    <t>09775118</t>
  </si>
  <si>
    <t>09780117</t>
  </si>
  <si>
    <t>09777121</t>
  </si>
  <si>
    <t>09774121</t>
  </si>
  <si>
    <t>09780118</t>
  </si>
  <si>
    <t>09774122</t>
  </si>
  <si>
    <t>09773122</t>
  </si>
  <si>
    <t>09778123</t>
  </si>
  <si>
    <t>09771122</t>
  </si>
  <si>
    <t>09779130</t>
  </si>
  <si>
    <t>09774124</t>
  </si>
  <si>
    <t>09772130</t>
  </si>
  <si>
    <t>09780119</t>
  </si>
  <si>
    <t>09772131</t>
  </si>
  <si>
    <t>09778127</t>
  </si>
  <si>
    <t>09779131</t>
  </si>
  <si>
    <t>09780120</t>
  </si>
  <si>
    <t>09774127</t>
  </si>
  <si>
    <t>09778130</t>
  </si>
  <si>
    <t>09777125</t>
  </si>
  <si>
    <t>09775139</t>
  </si>
  <si>
    <t>09772137</t>
  </si>
  <si>
    <t>09778136</t>
  </si>
  <si>
    <t>09778137</t>
  </si>
  <si>
    <t>09771129</t>
  </si>
  <si>
    <t>09772141</t>
  </si>
  <si>
    <t>09780121</t>
  </si>
  <si>
    <t>09779147</t>
  </si>
  <si>
    <t>09771130</t>
  </si>
  <si>
    <t>09777128</t>
  </si>
  <si>
    <t>09779148</t>
  </si>
  <si>
    <t>09777129</t>
  </si>
  <si>
    <t>09772145</t>
  </si>
  <si>
    <t>09777130</t>
  </si>
  <si>
    <t>09772147</t>
  </si>
  <si>
    <t>09772148</t>
  </si>
  <si>
    <t>09772149</t>
  </si>
  <si>
    <t>09772151</t>
  </si>
  <si>
    <t>09773136</t>
  </si>
  <si>
    <t>09774171</t>
  </si>
  <si>
    <t>09774135</t>
  </si>
  <si>
    <t>09778203</t>
  </si>
  <si>
    <t>09778186</t>
  </si>
  <si>
    <t>09779154</t>
  </si>
  <si>
    <t>09777173</t>
  </si>
  <si>
    <t>09780122</t>
  </si>
  <si>
    <t>09779155</t>
  </si>
  <si>
    <t>09776114</t>
  </si>
  <si>
    <t>09778150</t>
  </si>
  <si>
    <t>09776131</t>
  </si>
  <si>
    <t>09776115</t>
  </si>
  <si>
    <t>09772157</t>
  </si>
  <si>
    <t>09773139</t>
  </si>
  <si>
    <t>09771140</t>
  </si>
  <si>
    <t>09779201</t>
  </si>
  <si>
    <t>09775126</t>
  </si>
  <si>
    <t>09772159</t>
  </si>
  <si>
    <t>09774143</t>
  </si>
  <si>
    <t>09778161</t>
  </si>
  <si>
    <t>09775129</t>
  </si>
  <si>
    <t>09780124</t>
  </si>
  <si>
    <t>09771141</t>
  </si>
  <si>
    <t>09777139</t>
  </si>
  <si>
    <t>09777140</t>
  </si>
  <si>
    <t>09774144</t>
  </si>
  <si>
    <t>09779169</t>
  </si>
  <si>
    <t>09774145</t>
  </si>
  <si>
    <t>09762000</t>
  </si>
  <si>
    <t>09775132</t>
  </si>
  <si>
    <t>09778221</t>
  </si>
  <si>
    <t>09778158</t>
  </si>
  <si>
    <t>09771142</t>
  </si>
  <si>
    <t>09779136</t>
  </si>
  <si>
    <t>09772162</t>
  </si>
  <si>
    <t>09772163</t>
  </si>
  <si>
    <t>09774148</t>
  </si>
  <si>
    <t>09774150</t>
  </si>
  <si>
    <t>09771144</t>
  </si>
  <si>
    <t>09772167</t>
  </si>
  <si>
    <t>09772170</t>
  </si>
  <si>
    <t>09772171</t>
  </si>
  <si>
    <t>09780125</t>
  </si>
  <si>
    <t>09776124</t>
  </si>
  <si>
    <t>09773144</t>
  </si>
  <si>
    <t>09777147</t>
  </si>
  <si>
    <t>09778165</t>
  </si>
  <si>
    <t>09774155</t>
  </si>
  <si>
    <t>09777149</t>
  </si>
  <si>
    <t>09777151</t>
  </si>
  <si>
    <t>09776116</t>
  </si>
  <si>
    <t>09776117</t>
  </si>
  <si>
    <t>09778168</t>
  </si>
  <si>
    <t>09778169</t>
  </si>
  <si>
    <t>09779177</t>
  </si>
  <si>
    <t>09779178</t>
  </si>
  <si>
    <t>09777152</t>
  </si>
  <si>
    <t>09779180</t>
  </si>
  <si>
    <t>09772177</t>
  </si>
  <si>
    <t>09764000</t>
  </si>
  <si>
    <t>09778171</t>
  </si>
  <si>
    <t>09771145</t>
  </si>
  <si>
    <t>09771146</t>
  </si>
  <si>
    <t>09779181</t>
  </si>
  <si>
    <t>09778173</t>
  </si>
  <si>
    <t>09780127</t>
  </si>
  <si>
    <t>09779184</t>
  </si>
  <si>
    <t>09779186</t>
  </si>
  <si>
    <t>09775134</t>
  </si>
  <si>
    <t>09777153</t>
  </si>
  <si>
    <t>09774162</t>
  </si>
  <si>
    <t>09772184</t>
  </si>
  <si>
    <t>09775135</t>
  </si>
  <si>
    <t>09776120</t>
  </si>
  <si>
    <t>09772185</t>
  </si>
  <si>
    <t>09779194</t>
  </si>
  <si>
    <t>09780139</t>
  </si>
  <si>
    <t>09777154</t>
  </si>
  <si>
    <t>09779196</t>
  </si>
  <si>
    <t>09776121</t>
  </si>
  <si>
    <t>09780132</t>
  </si>
  <si>
    <t>09780133</t>
  </si>
  <si>
    <t>09779197</t>
  </si>
  <si>
    <t>09776122</t>
  </si>
  <si>
    <t>09780128</t>
  </si>
  <si>
    <t>09778187</t>
  </si>
  <si>
    <t>09775143</t>
  </si>
  <si>
    <t>09777158</t>
  </si>
  <si>
    <t>09777159</t>
  </si>
  <si>
    <t>09771156</t>
  </si>
  <si>
    <t>09771158</t>
  </si>
  <si>
    <t>09779203</t>
  </si>
  <si>
    <t>09780137</t>
  </si>
  <si>
    <t>09771160</t>
  </si>
  <si>
    <t>09774178</t>
  </si>
  <si>
    <t>09775149</t>
  </si>
  <si>
    <t>09777165</t>
  </si>
  <si>
    <t>09777166</t>
  </si>
  <si>
    <t>09776125</t>
  </si>
  <si>
    <t>09771162</t>
  </si>
  <si>
    <t>09772200</t>
  </si>
  <si>
    <t>09777170</t>
  </si>
  <si>
    <t>09775152</t>
  </si>
  <si>
    <t>09771165</t>
  </si>
  <si>
    <t>09776126</t>
  </si>
  <si>
    <t>09778196</t>
  </si>
  <si>
    <t>09776127</t>
  </si>
  <si>
    <t>09777171</t>
  </si>
  <si>
    <t>09777182</t>
  </si>
  <si>
    <t>09780140</t>
  </si>
  <si>
    <t>09773170</t>
  </si>
  <si>
    <t>09779217</t>
  </si>
  <si>
    <t>09779218</t>
  </si>
  <si>
    <t>09772207</t>
  </si>
  <si>
    <t>09778204</t>
  </si>
  <si>
    <t>09778000</t>
  </si>
  <si>
    <t>09772209</t>
  </si>
  <si>
    <t>09777175</t>
  </si>
  <si>
    <t>09774116</t>
  </si>
  <si>
    <t>09775162</t>
  </si>
  <si>
    <t>09773137</t>
  </si>
  <si>
    <t>09777177</t>
  </si>
  <si>
    <t>09772214</t>
  </si>
  <si>
    <t>09779224</t>
  </si>
  <si>
    <t>09780143</t>
  </si>
  <si>
    <t>09776128</t>
  </si>
  <si>
    <t>09772215</t>
  </si>
  <si>
    <t>09776129</t>
  </si>
  <si>
    <t>09775164</t>
  </si>
  <si>
    <t>09780144</t>
  </si>
  <si>
    <t>09772216</t>
  </si>
  <si>
    <t>09779228</t>
  </si>
  <si>
    <t>09780145</t>
  </si>
  <si>
    <t>09773182</t>
  </si>
  <si>
    <t>09778214</t>
  </si>
  <si>
    <t>09780146</t>
  </si>
  <si>
    <t>09780147</t>
  </si>
  <si>
    <t>09773183</t>
  </si>
  <si>
    <t>09779231</t>
  </si>
  <si>
    <t>09778218</t>
  </si>
  <si>
    <t>09778219</t>
  </si>
  <si>
    <t>09774198</t>
  </si>
  <si>
    <t>09772223</t>
  </si>
  <si>
    <t>09772160</t>
  </si>
  <si>
    <t>09777169</t>
  </si>
  <si>
    <t>09171000</t>
  </si>
  <si>
    <t>09173000</t>
  </si>
  <si>
    <t>09172000</t>
  </si>
  <si>
    <t>09174000</t>
  </si>
  <si>
    <t>09175000</t>
  </si>
  <si>
    <t>09176000</t>
  </si>
  <si>
    <t>09177000</t>
  </si>
  <si>
    <t>09184000</t>
  </si>
  <si>
    <t>09178000</t>
  </si>
  <si>
    <t>09179000</t>
  </si>
  <si>
    <t>09180000</t>
  </si>
  <si>
    <t>09181000</t>
  </si>
  <si>
    <t>09182000</t>
  </si>
  <si>
    <t>09183000</t>
  </si>
  <si>
    <t>09185000</t>
  </si>
  <si>
    <t>09186000</t>
  </si>
  <si>
    <t>09187000</t>
  </si>
  <si>
    <t>09188000</t>
  </si>
  <si>
    <t>09189000</t>
  </si>
  <si>
    <t>09190000</t>
  </si>
  <si>
    <t>09271000</t>
  </si>
  <si>
    <t>09279000</t>
  </si>
  <si>
    <t>09272000</t>
  </si>
  <si>
    <t>09273000</t>
  </si>
  <si>
    <t>09274000</t>
  </si>
  <si>
    <t>09275000</t>
  </si>
  <si>
    <t>09276000</t>
  </si>
  <si>
    <t>09277000</t>
  </si>
  <si>
    <t>09278000</t>
  </si>
  <si>
    <t>09371000</t>
  </si>
  <si>
    <t>09372000</t>
  </si>
  <si>
    <t>09373000</t>
  </si>
  <si>
    <t>09374000</t>
  </si>
  <si>
    <t>09375000</t>
  </si>
  <si>
    <t>09376000</t>
  </si>
  <si>
    <t>09377000</t>
  </si>
  <si>
    <t>09471000</t>
  </si>
  <si>
    <t>09472000</t>
  </si>
  <si>
    <t>09473000</t>
  </si>
  <si>
    <t>09474000</t>
  </si>
  <si>
    <t>09475000</t>
  </si>
  <si>
    <t>09476000</t>
  </si>
  <si>
    <t>09477000</t>
  </si>
  <si>
    <t>09478000</t>
  </si>
  <si>
    <t>09479000</t>
  </si>
  <si>
    <t>09571000</t>
  </si>
  <si>
    <t>09572000</t>
  </si>
  <si>
    <t>09573000</t>
  </si>
  <si>
    <t>09575000</t>
  </si>
  <si>
    <t>09574000</t>
  </si>
  <si>
    <t>09576000</t>
  </si>
  <si>
    <t>09577000</t>
  </si>
  <si>
    <t>09671000</t>
  </si>
  <si>
    <t>09672000</t>
  </si>
  <si>
    <t>09674000</t>
  </si>
  <si>
    <t>09675000</t>
  </si>
  <si>
    <t>09677000</t>
  </si>
  <si>
    <t>09676000</t>
  </si>
  <si>
    <t>09673000</t>
  </si>
  <si>
    <t>09678000</t>
  </si>
  <si>
    <t>09679000</t>
  </si>
  <si>
    <t>09771000</t>
  </si>
  <si>
    <t>09772000</t>
  </si>
  <si>
    <t>09773000</t>
  </si>
  <si>
    <t>09779000</t>
  </si>
  <si>
    <t>09774000</t>
  </si>
  <si>
    <t>09776000</t>
  </si>
  <si>
    <t>09775000</t>
  </si>
  <si>
    <t>09780000</t>
  </si>
  <si>
    <t>09777000</t>
  </si>
  <si>
    <t>Neumarkter Akademie für Sozialberufe gGmbH (NAfS)</t>
  </si>
  <si>
    <r>
      <rPr>
        <b/>
        <u/>
        <sz val="11"/>
        <color rgb="FFFF0000"/>
        <rFont val="Calibri"/>
        <family val="2"/>
        <scheme val="minor"/>
      </rPr>
      <t>Elektronischer Antrag (.xlsx)</t>
    </r>
    <r>
      <rPr>
        <u/>
        <sz val="11"/>
        <color theme="1"/>
        <rFont val="Calibri"/>
        <family val="2"/>
        <scheme val="minor"/>
      </rPr>
      <t xml:space="preserve"> ausschließlich per E-Mail:</t>
    </r>
    <r>
      <rPr>
        <sz val="11"/>
        <color theme="1"/>
        <rFont val="Calibri"/>
        <family val="2"/>
        <scheme val="minor"/>
      </rPr>
      <t xml:space="preserve">
</t>
    </r>
  </si>
  <si>
    <t>Förderschulen/Schulen für Kranke</t>
  </si>
  <si>
    <t>Allgemeinbild. weiterf. Schulen</t>
  </si>
  <si>
    <t>&lt;--        GESAMT        --&gt;</t>
  </si>
  <si>
    <t>Berufliche Schulen</t>
  </si>
  <si>
    <t>Grund- und weiterführende Schulen</t>
  </si>
  <si>
    <t>Bei Bedarf (Anzahl der Schulen &gt; 25) weitere Zeilen einblenden</t>
  </si>
  <si>
    <t>Name laut Anlage zur SchulMobE</t>
  </si>
  <si>
    <t>Auszufüllen durch die Bezirksregierung:</t>
  </si>
  <si>
    <t>mit der Antrags-ID</t>
  </si>
  <si>
    <r>
      <t xml:space="preserve">Anzahl förderfähiger </t>
    </r>
    <r>
      <rPr>
        <b/>
        <u/>
        <sz val="11"/>
        <color theme="1"/>
        <rFont val="Calibri"/>
        <family val="2"/>
        <scheme val="minor"/>
      </rPr>
      <t>Leih</t>
    </r>
    <r>
      <rPr>
        <b/>
        <sz val="11"/>
        <color theme="1"/>
        <rFont val="Calibri"/>
        <family val="2"/>
        <scheme val="minor"/>
      </rPr>
      <t>geräte</t>
    </r>
  </si>
  <si>
    <r>
      <t xml:space="preserve">Anzahl förderfähiger </t>
    </r>
    <r>
      <rPr>
        <b/>
        <u/>
        <sz val="11"/>
        <color theme="1"/>
        <rFont val="Calibri"/>
        <family val="2"/>
        <scheme val="minor"/>
      </rPr>
      <t>Lehrer</t>
    </r>
    <r>
      <rPr>
        <b/>
        <sz val="11"/>
        <color theme="1"/>
        <rFont val="Calibri"/>
        <family val="2"/>
        <scheme val="minor"/>
      </rPr>
      <t>geräte</t>
    </r>
  </si>
  <si>
    <t>Bankverbindung (IBAN)</t>
  </si>
  <si>
    <r>
      <t xml:space="preserve">Die Beschaffung von </t>
    </r>
    <r>
      <rPr>
        <u/>
        <sz val="10"/>
        <rFont val="Calibri"/>
        <family val="2"/>
        <scheme val="minor"/>
      </rPr>
      <t>Leih</t>
    </r>
    <r>
      <rPr>
        <sz val="10"/>
        <rFont val="Calibri"/>
        <family val="2"/>
        <scheme val="minor"/>
      </rPr>
      <t xml:space="preserve">geräten wurde </t>
    </r>
    <r>
      <rPr>
        <b/>
        <sz val="10"/>
        <rFont val="Calibri"/>
        <family val="2"/>
        <scheme val="minor"/>
      </rPr>
      <t>begonnen am (= frühestes Auftragsdatum)</t>
    </r>
    <r>
      <rPr>
        <sz val="10"/>
        <rFont val="Calibri"/>
        <family val="2"/>
        <scheme val="minor"/>
      </rPr>
      <t>:</t>
    </r>
  </si>
  <si>
    <r>
      <t xml:space="preserve">Die Beschaffung von </t>
    </r>
    <r>
      <rPr>
        <u/>
        <sz val="10"/>
        <rFont val="Calibri"/>
        <family val="2"/>
        <scheme val="minor"/>
      </rPr>
      <t>Leih</t>
    </r>
    <r>
      <rPr>
        <sz val="10"/>
        <rFont val="Calibri"/>
        <family val="2"/>
        <scheme val="minor"/>
      </rPr>
      <t xml:space="preserve">geräten wurde </t>
    </r>
    <r>
      <rPr>
        <b/>
        <sz val="10"/>
        <rFont val="Calibri"/>
        <family val="2"/>
        <scheme val="minor"/>
      </rPr>
      <t>abgeschlossen am (= spätestes Rechnungsdatum)</t>
    </r>
    <r>
      <rPr>
        <sz val="10"/>
        <rFont val="Calibri"/>
        <family val="2"/>
        <scheme val="minor"/>
      </rPr>
      <t>:</t>
    </r>
  </si>
  <si>
    <r>
      <t xml:space="preserve">Die Beschaffung von </t>
    </r>
    <r>
      <rPr>
        <u/>
        <sz val="10"/>
        <rFont val="Calibri"/>
        <family val="2"/>
        <scheme val="minor"/>
      </rPr>
      <t>Lehrer</t>
    </r>
    <r>
      <rPr>
        <sz val="10"/>
        <rFont val="Calibri"/>
        <family val="2"/>
        <scheme val="minor"/>
      </rPr>
      <t xml:space="preserve">geräten wurde </t>
    </r>
    <r>
      <rPr>
        <b/>
        <sz val="10"/>
        <rFont val="Calibri"/>
        <family val="2"/>
        <scheme val="minor"/>
      </rPr>
      <t>begonnen am (= frühestes Auftragsdatum):</t>
    </r>
  </si>
  <si>
    <r>
      <t xml:space="preserve">Die Beschaffung von </t>
    </r>
    <r>
      <rPr>
        <u/>
        <sz val="10"/>
        <rFont val="Calibri"/>
        <family val="2"/>
        <scheme val="minor"/>
      </rPr>
      <t>Lehrer</t>
    </r>
    <r>
      <rPr>
        <sz val="10"/>
        <rFont val="Calibri"/>
        <family val="2"/>
        <scheme val="minor"/>
      </rPr>
      <t xml:space="preserve">geräten wurde </t>
    </r>
    <r>
      <rPr>
        <b/>
        <sz val="10"/>
        <rFont val="Calibri"/>
        <family val="2"/>
        <scheme val="minor"/>
      </rPr>
      <t>abgeschlossen am (= spätestes Rechnungsdatum):</t>
    </r>
  </si>
  <si>
    <r>
      <rPr>
        <u/>
        <sz val="9"/>
        <rFont val="Calibri"/>
        <family val="2"/>
        <scheme val="minor"/>
      </rPr>
      <t>Hinweis für den Fall von Ratenkauf bei der Beschaffung sowie bei Miete, Mietkauf und Leasing:</t>
    </r>
    <r>
      <rPr>
        <sz val="9"/>
        <rFont val="Calibri"/>
        <family val="2"/>
        <scheme val="minor"/>
      </rPr>
      <t xml:space="preserve">
Bitte geben Sie zum Zweck einer Einmalzahlung der entstehenden Kosten im Fall eines Kaufs mit Ratenzahlung die Gesamtausgaben an, für den Fall eines Miet-, Mietkauf- oder Leasingmodells die Summe der auf den Zweckbindungszeitraum entfallenden Ausgaben.</t>
    </r>
  </si>
  <si>
    <r>
      <t xml:space="preserve">Bei der Beschaffung von </t>
    </r>
    <r>
      <rPr>
        <u/>
        <sz val="10"/>
        <rFont val="Calibri"/>
        <family val="2"/>
        <scheme val="minor"/>
      </rPr>
      <t>Leih</t>
    </r>
    <r>
      <rPr>
        <sz val="10"/>
        <rFont val="Calibri"/>
        <family val="2"/>
        <scheme val="minor"/>
      </rPr>
      <t xml:space="preserve">geräten tatsächlich angefallene </t>
    </r>
    <r>
      <rPr>
        <b/>
        <sz val="10"/>
        <rFont val="Calibri"/>
        <family val="2"/>
        <scheme val="minor"/>
      </rPr>
      <t>zuwendungsfähige Investitionsausgaben</t>
    </r>
    <r>
      <rPr>
        <sz val="10"/>
        <rFont val="Calibri"/>
        <family val="2"/>
        <scheme val="minor"/>
      </rPr>
      <t xml:space="preserve">:
</t>
    </r>
    <r>
      <rPr>
        <sz val="8"/>
        <rFont val="Calibri"/>
        <family val="2"/>
        <scheme val="minor"/>
      </rPr>
      <t>(nicht zuwendungsfähige Leistungen, Beiträge, Rückforderungen und Rückzahlungen wurden abgezogen)</t>
    </r>
  </si>
  <si>
    <r>
      <t xml:space="preserve">Tatsächlich mit der Beschaffung von </t>
    </r>
    <r>
      <rPr>
        <u/>
        <sz val="10"/>
        <rFont val="Calibri"/>
        <family val="2"/>
        <scheme val="minor"/>
      </rPr>
      <t>Leih</t>
    </r>
    <r>
      <rPr>
        <sz val="10"/>
        <rFont val="Calibri"/>
        <family val="2"/>
        <scheme val="minor"/>
      </rPr>
      <t xml:space="preserve">geräten in Zusammenhang stehende </t>
    </r>
    <r>
      <rPr>
        <b/>
        <sz val="10"/>
        <rFont val="Calibri"/>
        <family val="2"/>
        <scheme val="minor"/>
      </rPr>
      <t>Einnahmen:</t>
    </r>
    <r>
      <rPr>
        <sz val="10"/>
        <rFont val="Calibri"/>
        <family val="2"/>
        <scheme val="minor"/>
      </rPr>
      <t xml:space="preserve"> 
</t>
    </r>
    <r>
      <rPr>
        <sz val="8"/>
        <rFont val="Calibri"/>
        <family val="2"/>
        <scheme val="minor"/>
      </rPr>
      <t>(sowie sonstige Beiträge Dritter)</t>
    </r>
  </si>
  <si>
    <r>
      <t xml:space="preserve">Bei der Beschaffung von </t>
    </r>
    <r>
      <rPr>
        <u/>
        <sz val="10"/>
        <rFont val="Calibri"/>
        <family val="2"/>
        <scheme val="minor"/>
      </rPr>
      <t>Lehrer</t>
    </r>
    <r>
      <rPr>
        <sz val="10"/>
        <rFont val="Calibri"/>
        <family val="2"/>
        <scheme val="minor"/>
      </rPr>
      <t xml:space="preserve">geräten tatsächlich angefallene </t>
    </r>
    <r>
      <rPr>
        <b/>
        <sz val="10"/>
        <rFont val="Calibri"/>
        <family val="2"/>
        <scheme val="minor"/>
      </rPr>
      <t>zuwendungsfähige Investitionsausgaben</t>
    </r>
    <r>
      <rPr>
        <sz val="10"/>
        <rFont val="Calibri"/>
        <family val="2"/>
        <scheme val="minor"/>
      </rPr>
      <t xml:space="preserve">:
</t>
    </r>
    <r>
      <rPr>
        <sz val="8"/>
        <rFont val="Calibri"/>
        <family val="2"/>
        <scheme val="minor"/>
      </rPr>
      <t>(nicht zuwendungsfähige Leistungen, Beiträge, Rückforderungen und Rückzahlungen wurden abgezogen)</t>
    </r>
  </si>
  <si>
    <r>
      <t xml:space="preserve">Tatsächlich mit der Beschaffung von </t>
    </r>
    <r>
      <rPr>
        <u/>
        <sz val="10"/>
        <rFont val="Calibri"/>
        <family val="2"/>
        <scheme val="minor"/>
      </rPr>
      <t>Lehrer</t>
    </r>
    <r>
      <rPr>
        <sz val="10"/>
        <rFont val="Calibri"/>
        <family val="2"/>
        <scheme val="minor"/>
      </rPr>
      <t xml:space="preserve">geräten in Zusammenhang stehende </t>
    </r>
    <r>
      <rPr>
        <b/>
        <sz val="10"/>
        <rFont val="Calibri"/>
        <family val="2"/>
        <scheme val="minor"/>
      </rPr>
      <t>Einnahmen:</t>
    </r>
    <r>
      <rPr>
        <sz val="10"/>
        <rFont val="Calibri"/>
        <family val="2"/>
        <scheme val="minor"/>
      </rPr>
      <t xml:space="preserve"> 
</t>
    </r>
    <r>
      <rPr>
        <sz val="8"/>
        <rFont val="Calibri"/>
        <family val="2"/>
        <scheme val="minor"/>
      </rPr>
      <t>(sowie sonstige Beiträge Dritter)</t>
    </r>
  </si>
  <si>
    <t>Die Investitionsmaßnahmen wurden nicht vor dem 01.01.2025 durch Abgabe einer verbindlichen Willenserklärung zum Abschluss eines der Ausführung zuzurechnenden Lieferungs- oder Leistungsvertrages begonnen. Entsprechendes gilt für selbstständige, fachlich trennbare Abschnitte einer laufenden Maßnahme.</t>
  </si>
  <si>
    <t>Gezeichnet (Name Zeichnungsberechtigte(r))</t>
  </si>
  <si>
    <t>Prüfdatum:</t>
  </si>
  <si>
    <t>Die Prüfung der Bewilligungsbehörde hat eine Kürzung bzgl. der vom Antragsteller gemachten Angaben ergeben:</t>
  </si>
  <si>
    <t>Die Zuwendung wurde ausschließlich zur Erfüllung des aufgeführten Zuwendungszwecks gemäß Nr. 2 für die im Sachlichen Bericht aufgeführten förderfähigenen Gegenstände verwendet; die Allgemeinen Nebenbestimmungen (ANBest-K bzw. ANBest-P in den Fassungen vom 01.01.2025) wurden eingehalten.</t>
  </si>
  <si>
    <t>Funktion/Titel (opt.)</t>
  </si>
  <si>
    <t>Die Bescheide im Vollzug der SchulMobE können elektronisch bekannt gegeben werden, wenn der Leistungsempfänger hierfür einen Zugang eröffnet (Art. 16 Abs. 1 Satz 2 BayDiG). Der ausschließlich elektronischen Übermittlung der Bescheide an nachfolgende E-Mail-Adresse wird zugestimmt.</t>
  </si>
  <si>
    <r>
      <t xml:space="preserve">… davon für </t>
    </r>
    <r>
      <rPr>
        <u/>
        <sz val="11"/>
        <color theme="1"/>
        <rFont val="Calibri"/>
        <family val="2"/>
        <scheme val="minor"/>
      </rPr>
      <t>Leih</t>
    </r>
    <r>
      <rPr>
        <sz val="11"/>
        <color theme="1"/>
        <rFont val="Calibri"/>
        <family val="2"/>
        <scheme val="minor"/>
      </rPr>
      <t>geräte:</t>
    </r>
  </si>
  <si>
    <r>
      <t xml:space="preserve">… davon für </t>
    </r>
    <r>
      <rPr>
        <u/>
        <sz val="11"/>
        <color theme="1"/>
        <rFont val="Calibri"/>
        <family val="2"/>
        <scheme val="minor"/>
      </rPr>
      <t>Lehrer</t>
    </r>
    <r>
      <rPr>
        <sz val="11"/>
        <color theme="1"/>
        <rFont val="Calibri"/>
        <family val="2"/>
        <scheme val="minor"/>
      </rPr>
      <t>geräte:</t>
    </r>
  </si>
  <si>
    <t>Die beschafften IT-Ausstattungsgegenstände wurden nicht zusätzlich aus Haushaltsmitteln des Freistaats Bayern (insbes. nach BaySchFG, BayFAG) oder aus Förderprogrammen des Bundes oder der Europäischen Union gefördert und es wird auch künftig keine zusätzliche Förderung für ihre Beschaffung beantragt. Förderunschädlich sind hingegen budgetierte und (teil-)pauschalierte Leistungen für den Schulaufwand nach Maßgabe des BaySchFG bzw. Zuwendungen oder Zuschüsse für die Finanzierung der technischen Wartung und Pflege der schulischen digitalen Infrastruktur gem. Art. 5 Abs. 3 bzw. Art. 30 BaySchFG.</t>
  </si>
  <si>
    <t>Sofern Leihgeräte für an der „Digitalen Schule der Zukunft“ teilnehmende Schulen beschafft wurden, werden diese primär zur personengebundenen Nutzung durch Schülerinnen und Schüler ohne eigenes Endgerät in 1:1-Ausstattungsklassen eingesetzt. Sie genügen zudem den funktionalen Anforderungen an die elternfinanzierten Geräte für einen nachteilsfreien Einsatz nach Maßgabe der pädagogischen Anforderungen der Schule.</t>
  </si>
  <si>
    <t>Im Fall von Miete, Mietkauf und Leasing wurden höchstens die auf die Zweckbindungsfrist gemäß Nr. 7.5 SchulMobE entfallenden förderfähigen Ausgaben abgerechnet.</t>
  </si>
  <si>
    <t>Alle mit der Zuwendung zusammenhängenden Belege, Verträge und sonstigen Unterlagen können während der im Bewilligungsbescheid (einschließlich Nebenbestimmungen) festgelegten Aufbewahrungsfrist jederzeit zum Zwecke der Verwendungsprüfung oder der Prüfung durch den Bayerischen Obersten Rechnungshof eingesehen oder zur Vorlage bei der prüfenden Stelle angefordert werden.</t>
  </si>
  <si>
    <t>Drei-Linden-Schule Höchberg Förderzentrum Förderschwerpunkt Lernen</t>
  </si>
  <si>
    <t>Montessori Trägerverein Würzburg e. V.</t>
  </si>
  <si>
    <t>09176160</t>
  </si>
  <si>
    <t>1k505</t>
  </si>
  <si>
    <t>Bischofswiesen, Mittelschulverband</t>
  </si>
  <si>
    <t>4k206</t>
  </si>
  <si>
    <t>Ahorntal, Gemeinde</t>
  </si>
  <si>
    <t>Kontoinhaber (ggf. überschreiben)</t>
  </si>
  <si>
    <t>Augustinum Berchtesgadener Land gGmbH</t>
  </si>
  <si>
    <t>1p244</t>
  </si>
  <si>
    <t>09190142</t>
  </si>
  <si>
    <t>6k104</t>
  </si>
  <si>
    <t>Großwallstadt - Kardinal-Döpfner-Mittelschule, Schulverband</t>
  </si>
  <si>
    <r>
      <t xml:space="preserve">Tablets </t>
    </r>
    <r>
      <rPr>
        <sz val="11"/>
        <color theme="1"/>
        <rFont val="Calibri"/>
        <family val="2"/>
        <scheme val="minor"/>
      </rPr>
      <t>*)</t>
    </r>
  </si>
  <si>
    <t>Die beschafften Endgeräte werden den Schulen nach Maßgabe der Anforderungen der schulischen Medienkonzepte bedarfsgerecht zur eigenverantwortlichen Verteilung und Nutzung durch die Schulleiterinnen und Schulleiter zur Verfügung gestellt.</t>
  </si>
  <si>
    <t>Die beschafften Endgeräte werden in die digitale kommunale Bildungsinfrastruktur einschließlich der Administrationsstrukturen integriert und ermöglichen innerhalb der Schule im konkret vor Ort technisch leistbaren Umfang den bedarfsgerechten Zugriff auf die IT-Ressourcen der Schule.</t>
  </si>
  <si>
    <t>Bei der Beschaffung von Lehrergeräten wurden die für die jeweilige Geräteklasse in Kapitel 10 der „Empfehlungen zur IT-Ausstattung von Schulen – Votum 2023/24“ des Staatsministeriums empfohlenen Werte in den Merkmalen CPU/Systemleistung und Display eingehalten. Sofern es sich um Tablets handelt, wird zu jedem Endgerät ein Eingabestift mit mehreren Druckstufen sowie eine Tastatur mit Tastenhub bereitgestellt.</t>
  </si>
  <si>
    <t>Lehrergeräte beantragt (gesamt)</t>
  </si>
  <si>
    <t>zuwendungsfähige Gesamtkosten Leihgeräte</t>
  </si>
  <si>
    <t>zuwendungsfähige Gesamtkosten Lehrergeräte</t>
  </si>
  <si>
    <t>Leihgeräte beantragt (gesamt)</t>
  </si>
  <si>
    <t>VKP beantragt (gesamt)</t>
  </si>
  <si>
    <t>Laptops NEU</t>
  </si>
  <si>
    <t>Tablets NEU</t>
  </si>
  <si>
    <r>
      <t>Tablets NEU</t>
    </r>
    <r>
      <rPr>
        <vertAlign val="superscript"/>
        <sz val="11"/>
        <color theme="1"/>
        <rFont val="Calibri"/>
        <family val="2"/>
        <scheme val="minor"/>
      </rPr>
      <t>*)</t>
    </r>
  </si>
  <si>
    <r>
      <t xml:space="preserve">Die </t>
    </r>
    <r>
      <rPr>
        <u/>
        <sz val="11"/>
        <color theme="1"/>
        <rFont val="Calibri"/>
        <family val="2"/>
        <scheme val="minor"/>
      </rPr>
      <t>bewilligte Zuwendung</t>
    </r>
    <r>
      <rPr>
        <sz val="11"/>
        <color theme="1"/>
        <rFont val="Calibri"/>
        <family val="2"/>
        <scheme val="minor"/>
      </rPr>
      <t xml:space="preserve"> wird festgesetzt auf </t>
    </r>
    <r>
      <rPr>
        <b/>
        <sz val="11"/>
        <color theme="1"/>
        <rFont val="Calibri"/>
        <family val="2"/>
        <scheme val="minor"/>
      </rPr>
      <t>insgesamt</t>
    </r>
    <r>
      <rPr>
        <sz val="11"/>
        <color theme="1"/>
        <rFont val="Calibri"/>
        <family val="2"/>
        <scheme val="minor"/>
      </rPr>
      <t>:</t>
    </r>
  </si>
  <si>
    <t>Gesamtgeräte</t>
  </si>
  <si>
    <t>ff beschr. Leih</t>
  </si>
  <si>
    <t>ff beschr. Lehrer</t>
  </si>
  <si>
    <t>ff gesamt Leih:</t>
  </si>
  <si>
    <t>ff gesamt Lehrer:</t>
  </si>
  <si>
    <t>Budgetrest Leih</t>
  </si>
  <si>
    <t>Budgetrest Lehrer</t>
  </si>
  <si>
    <t>beantragt ges Leih</t>
  </si>
  <si>
    <t>beantragt ges Lehrer</t>
  </si>
  <si>
    <t>Leihgeräte ges</t>
  </si>
  <si>
    <t>Lehrergeräte ges</t>
  </si>
  <si>
    <t>=WENN(SUM_LEHRER=0;0;MIN(ff_lehrer+MIN(H30;SUM_LEHRER)*250;SUM_LEHRER*$K$31))</t>
  </si>
  <si>
    <t>*) Bitte bei manueller Korrektur Einnahmen (Zellen H64/H70) abziehen.</t>
  </si>
  <si>
    <r>
      <t xml:space="preserve">… dabei anerkannte zuwendungsfähige Ausgaben für </t>
    </r>
    <r>
      <rPr>
        <b/>
        <u/>
        <sz val="10"/>
        <color theme="1"/>
        <rFont val="Calibri"/>
        <family val="2"/>
        <scheme val="minor"/>
      </rPr>
      <t>Leih</t>
    </r>
    <r>
      <rPr>
        <b/>
        <sz val="10"/>
        <color theme="1"/>
        <rFont val="Calibri"/>
        <family val="2"/>
        <scheme val="minor"/>
      </rPr>
      <t>geräte</t>
    </r>
    <r>
      <rPr>
        <sz val="10"/>
        <color theme="1"/>
        <rFont val="Calibri"/>
        <family val="2"/>
        <scheme val="minor"/>
      </rPr>
      <t>: *)</t>
    </r>
  </si>
  <si>
    <r>
      <t xml:space="preserve">… dabei anerkannte zuwendungsfähige Ausgaben für </t>
    </r>
    <r>
      <rPr>
        <b/>
        <u/>
        <sz val="10"/>
        <color theme="1"/>
        <rFont val="Calibri"/>
        <family val="2"/>
        <scheme val="minor"/>
      </rPr>
      <t>Lehrer</t>
    </r>
    <r>
      <rPr>
        <b/>
        <sz val="10"/>
        <color theme="1"/>
        <rFont val="Calibri"/>
        <family val="2"/>
        <scheme val="minor"/>
      </rPr>
      <t>geräte</t>
    </r>
    <r>
      <rPr>
        <sz val="10"/>
        <color theme="1"/>
        <rFont val="Calibri"/>
        <family val="2"/>
        <scheme val="minor"/>
      </rPr>
      <t>: *)</t>
    </r>
  </si>
  <si>
    <r>
      <t xml:space="preserve">In vorangegangenen Bescheiden </t>
    </r>
    <r>
      <rPr>
        <u/>
        <sz val="10"/>
        <color theme="1"/>
        <rFont val="Calibri"/>
        <family val="2"/>
        <scheme val="minor"/>
      </rPr>
      <t>bereits bewilligte</t>
    </r>
    <r>
      <rPr>
        <sz val="10"/>
        <color theme="1"/>
        <rFont val="Calibri"/>
        <family val="2"/>
        <scheme val="minor"/>
      </rPr>
      <t xml:space="preserve"> </t>
    </r>
    <r>
      <rPr>
        <b/>
        <u/>
        <sz val="10"/>
        <color theme="1"/>
        <rFont val="Calibri"/>
        <family val="2"/>
        <scheme val="minor"/>
      </rPr>
      <t>Leih</t>
    </r>
    <r>
      <rPr>
        <b/>
        <sz val="10"/>
        <color theme="1"/>
        <rFont val="Calibri"/>
        <family val="2"/>
        <scheme val="minor"/>
      </rPr>
      <t>gerätezahl</t>
    </r>
    <r>
      <rPr>
        <sz val="10"/>
        <color theme="1"/>
        <rFont val="Calibri"/>
        <family val="2"/>
        <scheme val="minor"/>
      </rPr>
      <t>: *)</t>
    </r>
  </si>
  <si>
    <r>
      <t xml:space="preserve">In vorangegangenen Bescheiden </t>
    </r>
    <r>
      <rPr>
        <u/>
        <sz val="10"/>
        <color theme="1"/>
        <rFont val="Calibri"/>
        <family val="2"/>
        <scheme val="minor"/>
      </rPr>
      <t>bereits bewilligte</t>
    </r>
    <r>
      <rPr>
        <sz val="10"/>
        <color theme="1"/>
        <rFont val="Calibri"/>
        <family val="2"/>
        <scheme val="minor"/>
      </rPr>
      <t xml:space="preserve"> </t>
    </r>
    <r>
      <rPr>
        <b/>
        <u/>
        <sz val="10"/>
        <color theme="1"/>
        <rFont val="Calibri"/>
        <family val="2"/>
        <scheme val="minor"/>
      </rPr>
      <t>Lehrer</t>
    </r>
    <r>
      <rPr>
        <b/>
        <sz val="10"/>
        <color theme="1"/>
        <rFont val="Calibri"/>
        <family val="2"/>
        <scheme val="minor"/>
      </rPr>
      <t>gerätezahl</t>
    </r>
    <r>
      <rPr>
        <sz val="10"/>
        <color theme="1"/>
        <rFont val="Calibri"/>
        <family val="2"/>
        <scheme val="minor"/>
      </rPr>
      <t>: *)</t>
    </r>
  </si>
  <si>
    <r>
      <t>In vorangegangenen Bescheiden</t>
    </r>
    <r>
      <rPr>
        <b/>
        <sz val="10"/>
        <color theme="1"/>
        <rFont val="Calibri"/>
        <family val="2"/>
        <scheme val="minor"/>
      </rPr>
      <t xml:space="preserve"> </t>
    </r>
    <r>
      <rPr>
        <u/>
        <sz val="10"/>
        <color theme="1"/>
        <rFont val="Calibri"/>
        <family val="2"/>
        <scheme val="minor"/>
      </rPr>
      <t>bereits bewilligte</t>
    </r>
    <r>
      <rPr>
        <sz val="10"/>
        <color theme="1"/>
        <rFont val="Calibri"/>
        <family val="2"/>
        <scheme val="minor"/>
      </rPr>
      <t xml:space="preserve"> </t>
    </r>
    <r>
      <rPr>
        <b/>
        <sz val="10"/>
        <color theme="1"/>
        <rFont val="Calibri"/>
        <family val="2"/>
        <scheme val="minor"/>
      </rPr>
      <t>Gesamtzuwendung</t>
    </r>
    <r>
      <rPr>
        <sz val="10"/>
        <color theme="1"/>
        <rFont val="Calibri"/>
        <family val="2"/>
        <scheme val="minor"/>
      </rPr>
      <t>: *)</t>
    </r>
  </si>
  <si>
    <r>
      <t xml:space="preserve">Budgetierte </t>
    </r>
    <r>
      <rPr>
        <b/>
        <u/>
        <sz val="10"/>
        <color theme="1"/>
        <rFont val="Calibri"/>
        <family val="2"/>
        <scheme val="minor"/>
      </rPr>
      <t>Leih</t>
    </r>
    <r>
      <rPr>
        <b/>
        <sz val="10"/>
        <color theme="1"/>
        <rFont val="Calibri"/>
        <family val="2"/>
        <scheme val="minor"/>
      </rPr>
      <t>gerätezahl</t>
    </r>
    <r>
      <rPr>
        <sz val="10"/>
        <color theme="1"/>
        <rFont val="Calibri"/>
        <family val="2"/>
        <scheme val="minor"/>
      </rPr>
      <t xml:space="preserve"> gemäß Anlage zur SchulMobE:</t>
    </r>
  </si>
  <si>
    <r>
      <t xml:space="preserve">Budgetierte </t>
    </r>
    <r>
      <rPr>
        <b/>
        <u/>
        <sz val="10"/>
        <color theme="1"/>
        <rFont val="Calibri"/>
        <family val="2"/>
        <scheme val="minor"/>
      </rPr>
      <t>Lehrer</t>
    </r>
    <r>
      <rPr>
        <b/>
        <sz val="10"/>
        <color theme="1"/>
        <rFont val="Calibri"/>
        <family val="2"/>
        <scheme val="minor"/>
      </rPr>
      <t>gerätezahl</t>
    </r>
    <r>
      <rPr>
        <sz val="10"/>
        <color theme="1"/>
        <rFont val="Calibri"/>
        <family val="2"/>
        <scheme val="minor"/>
      </rPr>
      <t xml:space="preserve"> gemäß Anlage zur SchulMobE:</t>
    </r>
  </si>
  <si>
    <t>Budgetbeitrag:</t>
  </si>
  <si>
    <r>
      <t xml:space="preserve">Hiermit </t>
    </r>
    <r>
      <rPr>
        <b/>
        <sz val="10"/>
        <rFont val="Calibri"/>
        <family val="2"/>
        <scheme val="minor"/>
      </rPr>
      <t xml:space="preserve">beantragte </t>
    </r>
    <r>
      <rPr>
        <b/>
        <u/>
        <sz val="10"/>
        <rFont val="Calibri"/>
        <family val="2"/>
        <scheme val="minor"/>
      </rPr>
      <t>Gesamt</t>
    </r>
    <r>
      <rPr>
        <b/>
        <sz val="10"/>
        <rFont val="Calibri"/>
        <family val="2"/>
        <scheme val="minor"/>
      </rPr>
      <t>zuwendung</t>
    </r>
    <r>
      <rPr>
        <sz val="10"/>
        <rFont val="Calibri"/>
        <family val="2"/>
        <scheme val="minor"/>
      </rPr>
      <t xml:space="preserve"> (Bitte Nrn. 4 &amp; 5 befüllen)</t>
    </r>
  </si>
  <si>
    <r>
      <rPr>
        <b/>
        <sz val="10"/>
        <color theme="1"/>
        <rFont val="Calibri"/>
        <family val="2"/>
        <scheme val="minor"/>
      </rPr>
      <t>Gesamtbudget / Maximale Gesamtzuwendung</t>
    </r>
    <r>
      <rPr>
        <sz val="10"/>
        <color theme="1"/>
        <rFont val="Calibri"/>
        <family val="2"/>
        <scheme val="minor"/>
      </rPr>
      <t xml:space="preserve"> gemäß Anlage zur SchulMobE:</t>
    </r>
  </si>
  <si>
    <t>*) Bei Erstanträgen nicht auszufüllen; kann bei Folgeanträgen zur Berechnung und korrekten Darstellung der Zuwendung eingegeben werden, wird von der Regierung überschrieben. Die entsprechenden Werte finden sich in den bewilligten Anträgen in den blau hinterlegten Passagen ab Zeile 115.</t>
  </si>
  <si>
    <r>
      <t>Sachlicher Bericht (</t>
    </r>
    <r>
      <rPr>
        <b/>
        <u/>
        <sz val="11"/>
        <color theme="1"/>
        <rFont val="Calibri"/>
        <family val="2"/>
        <scheme val="minor"/>
      </rPr>
      <t>nicht einzuschließen</t>
    </r>
    <r>
      <rPr>
        <b/>
        <sz val="11"/>
        <color theme="1"/>
        <rFont val="Calibri"/>
        <family val="2"/>
        <scheme val="minor"/>
      </rPr>
      <t>: sämtliche in vorhergehenden Anträgen eingebrachte Endgeräte)</t>
    </r>
  </si>
  <si>
    <r>
      <t xml:space="preserve">Die </t>
    </r>
    <r>
      <rPr>
        <b/>
        <sz val="11"/>
        <color theme="1"/>
        <rFont val="Calibri"/>
        <family val="2"/>
        <scheme val="minor"/>
      </rPr>
      <t>gesamten</t>
    </r>
    <r>
      <rPr>
        <sz val="11"/>
        <color theme="1"/>
        <rFont val="Calibri"/>
        <family val="2"/>
        <scheme val="minor"/>
      </rPr>
      <t xml:space="preserve"> </t>
    </r>
    <r>
      <rPr>
        <u/>
        <sz val="11"/>
        <color theme="1"/>
        <rFont val="Calibri"/>
        <family val="2"/>
        <scheme val="minor"/>
      </rPr>
      <t>zuwendungsfähigen Ausgaben</t>
    </r>
    <r>
      <rPr>
        <sz val="11"/>
        <color theme="1"/>
        <rFont val="Calibri"/>
        <family val="2"/>
        <scheme val="minor"/>
      </rPr>
      <t>*) werden festgesetzt auf:</t>
    </r>
  </si>
  <si>
    <t>Hiermit wird eine Zuwendung gemäß der Richtlinie des Bayerischen Staatsministeriums für Unterricht und Kultus zur Beschaffung schulischer mobiler Endgeräte (SchulMobE) (BayMBl. 2026 Nr. 8 vom 14.01.2026, Az. I.7-BS4400.27/659/103) beantragt.</t>
  </si>
  <si>
    <r>
      <t xml:space="preserve">… bei einem Maximalbeitrag für </t>
    </r>
    <r>
      <rPr>
        <b/>
        <u/>
        <sz val="10"/>
        <rFont val="Calibri"/>
        <family val="2"/>
        <scheme val="minor"/>
      </rPr>
      <t>Leih</t>
    </r>
    <r>
      <rPr>
        <b/>
        <sz val="10"/>
        <rFont val="Calibri"/>
        <family val="2"/>
        <scheme val="minor"/>
      </rPr>
      <t>geräte</t>
    </r>
    <r>
      <rPr>
        <sz val="10"/>
        <rFont val="Calibri"/>
        <family val="2"/>
        <scheme val="minor"/>
      </rPr>
      <t xml:space="preserve"> gemäß Nr. 5.3 SchulMobE: *)</t>
    </r>
  </si>
  <si>
    <r>
      <t xml:space="preserve">… bei einem Maximalbeitrag für </t>
    </r>
    <r>
      <rPr>
        <b/>
        <u/>
        <sz val="10"/>
        <rFont val="Calibri"/>
        <family val="2"/>
        <scheme val="minor"/>
      </rPr>
      <t>Lehrer</t>
    </r>
    <r>
      <rPr>
        <b/>
        <sz val="10"/>
        <rFont val="Calibri"/>
        <family val="2"/>
        <scheme val="minor"/>
      </rPr>
      <t>geräte</t>
    </r>
    <r>
      <rPr>
        <sz val="10"/>
        <rFont val="Calibri"/>
        <family val="2"/>
        <scheme val="minor"/>
      </rPr>
      <t xml:space="preserve"> gemäß Nr. 5.3 SchulMobE: *)</t>
    </r>
  </si>
  <si>
    <t>(im Vergleich zur bisherigen Zuwendung)</t>
  </si>
  <si>
    <t xml:space="preserve">Staatliches Gymnasium Pullach i. Isartal  </t>
  </si>
  <si>
    <t>Staatliche Realschule Kemnath, Realschule am Tor zur Oberpfalz</t>
  </si>
  <si>
    <t>Erzbischöfliche St.-Ursula-Realschule Schloss Hohenburg Lenggries</t>
  </si>
  <si>
    <t>Dominik-Brunner-Realschule, Staatliche Realschule Poing</t>
  </si>
  <si>
    <t xml:space="preserve">Staatliche Realschule Neuburg a.d.Donau  </t>
  </si>
  <si>
    <t>Landschulheim Elkofen, Realschule z.so-päd. Förderung Grafing Förderschwerp. emot.u.soz.Entw.</t>
  </si>
  <si>
    <t>Gustav-von-Schlör-Schule Staatliche Berufsoberschule Weiden i. d. Oberpfalz</t>
  </si>
  <si>
    <t>Erzbischöfliche Romano-Guardini-Fachoberschule München</t>
  </si>
  <si>
    <t xml:space="preserve">Staatliche Fachoberschule Triesdorf in Weidenbach  </t>
  </si>
  <si>
    <t>Gustav-von-Schlör-Schule Staatliche Fachoberschule Weiden i. d. Oberpfalz</t>
  </si>
  <si>
    <t>Montessori-Fachoberschule Nürnberg der MOS Franken GmbH</t>
  </si>
  <si>
    <t>Samuel-Heinicke-Schule, St.anerk.Fachoberschule z. so.Förd.,Förderschwerpunkt Hören, München</t>
  </si>
  <si>
    <t>Private staatl. genehmigte neuhof neo Fachoberschule München der neuhof Bildungswerk gGm</t>
  </si>
  <si>
    <t>Staatl. Realschule Odelzhausen, Glonntal-Realschule</t>
  </si>
  <si>
    <t>Staatl. Realschule Freising II, Realschule Gute Änger</t>
  </si>
  <si>
    <t xml:space="preserve">Staatliche Realschule Deisenhofen  </t>
  </si>
  <si>
    <t xml:space="preserve">Gymnasium Neufreimann  </t>
  </si>
  <si>
    <t>Städtische Fachschule für Fahrzeugtechnik und Elektromobilität München</t>
  </si>
  <si>
    <t>1397</t>
  </si>
  <si>
    <t>Priv. Berufsfachschule für Euromanagement-Ass. München der Bayer. Akademie für Außenwirtschaft</t>
  </si>
  <si>
    <t>Staatl. Berufsfachschule für gastgewerbliche Berufe Freilassing</t>
  </si>
  <si>
    <t>Fachschule f.Heilerziehungspflege u.-pflegehilfe d.Stiftung St.Johannes in Neuburg a.d.Donau</t>
  </si>
  <si>
    <t>Viktoria-von-Butler-Schule Schönbr.,Priv.Förderz., Förschwp.geist. Entw.,d.Franziskuswerks</t>
  </si>
  <si>
    <t>Mathilde-Eller-Schule 1 Margarethe-Danzistr., Förderzentrum m. Schwerpunkt geistige Entwi.</t>
  </si>
  <si>
    <t>Ernst-Barlach-Schule, Priv. Förderzentrum, Förderschwerp. körperl.u.motor. Entwi., München</t>
  </si>
  <si>
    <t>Philipp Neri Schule Rosenheim, Staatl.anerk.priv. Förderzentrum m. Föschwp. geist.Entwickl.</t>
  </si>
  <si>
    <t>Regens-Wagner-Schule Hohenwart, Priv.Förderzentr., Förderschwerpunkt Hören u.weit.Förderbed.</t>
  </si>
  <si>
    <t>Wilhelm-Löhe-Schule, Priv. Sonderpädagogi. Förderzentrum Traunreut des Diakonischen Werkes</t>
  </si>
  <si>
    <t>Städt. Fachschule für Drucktechnik und und Medientechnik und Papiertechnik München</t>
  </si>
  <si>
    <t xml:space="preserve">Städt. Berufsschule für Bekleidung München  </t>
  </si>
  <si>
    <t>Berufsfachschule für Krankenpflegehilfe der Krankenhaus GmbH Landkreis Weilheim-Schongau</t>
  </si>
  <si>
    <t>Priv. Berufsfachschule f.Krankenpflegehilfe d.Ordenskliniken München-Passau gGmbH München</t>
  </si>
  <si>
    <t>Albrecht-Schnitter-Schule, Priv.Berufsschule, So. päd.Förderung,Lernen, Herzogsägmühle Peiting</t>
  </si>
  <si>
    <t>Berufsschule St.Zeno Kirchseeon Priv.Berufsschule z.sopäd. Förderung, Förderschwerp.Lernen</t>
  </si>
  <si>
    <t>Regens-Wagner-Schule Schrobenh.,Priv. Berufsschule z.sopäd.Förd.,Fördersch. Lernen u.Hören</t>
  </si>
  <si>
    <t>Priv.Berufsschule d.Jugendsiedlung Traunreut, Priv. Berufsch.z.sopäd.Förd.,Fördersch.Lernen</t>
  </si>
  <si>
    <t>Meisterschule Metallbau des Zweckverbandes der Landeshauptstadt München</t>
  </si>
  <si>
    <t>Meisterschule Landmaschinenmechanik d. Zweckverb. Meisterschulen am Ostbahnhof</t>
  </si>
  <si>
    <t>Meisterschule Feinwerkmechanik d. Zweckverb. Meisterschulen am Ostbahnhof</t>
  </si>
  <si>
    <t>Meisterschule Installateure und Heizungsbau d.Zweckverb.Meisterschulen am Ostbahnhof</t>
  </si>
  <si>
    <t>Meisterschule Zahntechnik d. Zweckverb. Meisterschulen am Ostbahnhof</t>
  </si>
  <si>
    <t>Berufsfachschule für Pflege der Krankenhaus GmbH Landkreis Weilheim-Schongau</t>
  </si>
  <si>
    <t>Meisterschule Friseure des Zweckverb. Meisterschulen am Ostbahnhof</t>
  </si>
  <si>
    <t>Wirtschaftsschule der Private Schulen von Dr. Limmer - Prof. Appelt gGmbH Ingolstadt</t>
  </si>
  <si>
    <t>Meisterschule Elektro- u.Informationstechnik d.Zweckverb. Meisterschulen am Ostbahnhof</t>
  </si>
  <si>
    <t>Technikerschule der Stadt Ingolstadt, Fachschule (TSIN)</t>
  </si>
  <si>
    <t>Fachakademie für Sozialpädagogik Rottenbuch der Regens-Wagner-Stiftung Erlkam</t>
  </si>
  <si>
    <t>Berufsfachschule für Musik Altötting des Berufsfachschule für Musik Altötting e.V.</t>
  </si>
  <si>
    <t>Priv.Förderzentrum m.Förderschwerp.geist. Entwicklung i.Caritas-Zentrum St.Vinzenz Ingolst.</t>
  </si>
  <si>
    <t>Otto-Steiner-Schule, Priv. Förderzentrum, Förderschwerpunkt geistige Entwicklung, München</t>
  </si>
  <si>
    <t>Wichern-Schule, Förderzentrum, Förderschwerp. emot u.soz. Entwickl.d.Stiftung zusammen tun</t>
  </si>
  <si>
    <t>Privates Förderzentrum m.Förderschwp.geistige Entwicklung d. Lebenshilfe in 85354 Freising</t>
  </si>
  <si>
    <t>Montessori-Schule d.Akt.Sonnenschein,Heiglhofstr. 63,München, Sopäd.Förderzentr.f.Kinder m.u.o.Förde</t>
  </si>
  <si>
    <t>Montessori-Schule Pfaffenhofen, Staatl.anerk priv. Grundschule d.Montessori Betreibergesellschaft</t>
  </si>
  <si>
    <t xml:space="preserve">Grundschule München, Markgrafenstraße 33  </t>
  </si>
  <si>
    <t xml:space="preserve">Grundschule Gotthold-Ephraim-Lessing, Ingolstadt  </t>
  </si>
  <si>
    <t xml:space="preserve">Gotthold-Ephraim-Lessing-Mittelschule Ingolstadt  </t>
  </si>
  <si>
    <t xml:space="preserve">Grundschule München, Rockefellerstraße 11  </t>
  </si>
  <si>
    <t xml:space="preserve">Grundschule München, Fröttmaninger Straße 21  </t>
  </si>
  <si>
    <t>Montessori-Schule Biberkor private Grund- und Hauptschule, Berg-Höhenrain</t>
  </si>
  <si>
    <t xml:space="preserve">Grundschule München, Thelottstraße 20  </t>
  </si>
  <si>
    <t xml:space="preserve">Grundschule am Isardamm, Geretsried  </t>
  </si>
  <si>
    <t xml:space="preserve">Georg-Huber-Mittelschule Grafing b.München  </t>
  </si>
  <si>
    <t xml:space="preserve">Falken-Grundschule Markt Schwaben  </t>
  </si>
  <si>
    <t xml:space="preserve">Grundschule Erding, am Grünen Markt  </t>
  </si>
  <si>
    <t xml:space="preserve">Grundschule Eching, an der Danziger Straße  </t>
  </si>
  <si>
    <t xml:space="preserve">Grundschule St.Korbinian in Freising  </t>
  </si>
  <si>
    <t xml:space="preserve">Grundschule an der Bahnhofstraße, Unterföhring  </t>
  </si>
  <si>
    <t xml:space="preserve">Luitpold-Grundschule Bad Aibling  </t>
  </si>
  <si>
    <t xml:space="preserve">Heinrich-Braun-Grundschule Trostberg  </t>
  </si>
  <si>
    <t xml:space="preserve">Grundschule Traunstein  </t>
  </si>
  <si>
    <t xml:space="preserve">Lettenholz-Grundschule Bad Tölz  </t>
  </si>
  <si>
    <t>Sonderpädagogisches Förderzentrum Viechtach Paul-Maurer-Schule</t>
  </si>
  <si>
    <t xml:space="preserve">Staatl. Berufsschule I Landshut  </t>
  </si>
  <si>
    <t xml:space="preserve">Grundschule München, Bauhausplatz 9  </t>
  </si>
  <si>
    <t xml:space="preserve">Berufsfachschule für Pflege am Klinikum Landshut  </t>
  </si>
  <si>
    <t>2k267</t>
  </si>
  <si>
    <t>Berufsfachschule für Pflege Neuburg a. d. Donau d. KJF Klinik St. Elisabeth gGmbH</t>
  </si>
  <si>
    <t>1p245</t>
  </si>
  <si>
    <t>Fachakademie für Sozialpädagogik d.Selbstständigen Hauses d.Deutschordensschwestern Passau</t>
  </si>
  <si>
    <t>Priv. Berufsfachschule für Physiotherapie der Ludwig Fresenius Schulen gGmbH in Landshut</t>
  </si>
  <si>
    <t>Priv. Fachschule f.Heilerziehungspflege in Abensberg d.Kath.Jugendfürsorge Regensburg e.V.</t>
  </si>
  <si>
    <t>Berufsfachschule für Krankenpflegehilfe der Benedictus Krankenhaus Tutzing GmbH &amp; Co. KG</t>
  </si>
  <si>
    <t>3334</t>
  </si>
  <si>
    <t>Staatliche Fachakademie für Sozialpädagogik München-Land</t>
  </si>
  <si>
    <t>Staatl. Fachakademie f. Sozialpädagogik Berufl. Schulzentrum Dachau Nikolaus-Lehner-Schulen</t>
  </si>
  <si>
    <t>Berufsfachschule f.Altenpflegehilfe d.Caritasverb. d.Erzdiöz. M u. FS in Garmisch-Partenk.</t>
  </si>
  <si>
    <t>Johannes-Grande-Schule, Fachschule für Heilerziehungspflege d. B.B.B. gGmbH Straubing</t>
  </si>
  <si>
    <t>Kom. Berufsfachschule f. Pflege d. Kreiskliniken Bogen-Mallersdorf in Mallersdorf-Pfaffen.</t>
  </si>
  <si>
    <t>Berufsfachschule für Altenpflegehilfe der Stiftung St. Johannes in Neuburg an der Donau</t>
  </si>
  <si>
    <t>Schule für Kranke, Kirinus Tagesklinik Nymphenburg München, d. Kirinus Tagesklinik 2 GmbH</t>
  </si>
  <si>
    <t>Münchner Rotkreuz Akademie Berufsfachschule f. Krankenpflegehilfe d.BRK Kreisverb. München</t>
  </si>
  <si>
    <t>Berufsfachschule für Kinderpflege des Caritasverbandes für die Diözese Passau e.V., Zwie</t>
  </si>
  <si>
    <t xml:space="preserve">Grundschule St. Nikola Landshut  </t>
  </si>
  <si>
    <t xml:space="preserve">Grundschule Carl-Orff Landshut  </t>
  </si>
  <si>
    <t>Abt-Joscio-Grundschule Niederalteich, staatl. anerk., priv. kath. Bekenntnisgrundschule</t>
  </si>
  <si>
    <t xml:space="preserve">Grundschule Marklkofen/Frontenhausen  </t>
  </si>
  <si>
    <t>Bischof-Wittmann-Schule Regensburg Priv. Förderzentrum,Föschw.geist. Entw.d.KJF d.Diözese R</t>
  </si>
  <si>
    <t>Fachschule für Heilerziehungspflege der bfz gemeinnützige GmbH in Weiden</t>
  </si>
  <si>
    <t>Fachschule für Heilerziehungspflegehilfe der bfz gemeinn. GmbH in Weiden</t>
  </si>
  <si>
    <t>Werner-von-Siemens-Schule, Staatl. Berufsschule Cham</t>
  </si>
  <si>
    <t>Priv. Fachakademie für Sozialpädagogik der VHS im Landkreis Cham e. V., Furth i. W.</t>
  </si>
  <si>
    <t>Priv. Berufsschule St. Marien z.sopäd.Förderung m.d.FSP Lernen in Schwandorf-Ettmannsdorf</t>
  </si>
  <si>
    <t>Staatliche Fachakademie für Sozialpädagogik Sulzbach-Rosenberg</t>
  </si>
  <si>
    <t>Priv. Berufsfachschule für Krankenpflegehilfe der barmh. Brüder St. Barbara in Schwandorf</t>
  </si>
  <si>
    <t>Fachschule f.Heilerziehungspflegehilfe d.Barmh. Brüder Behindertenhilfe gGmbH i.Reichenbach</t>
  </si>
  <si>
    <t>Berufsfachschule für Krankenpflegehilfe am Caritas-Krankenhaus St. Josef, Regensburg</t>
  </si>
  <si>
    <t>Fachakademie für Sozialpädagogik d.Neum.Akademie f.Sozialberufe gGmbH in Neumarkt i.d.Opf.</t>
  </si>
  <si>
    <t>Schule am Hofgarten, EJF-Förderzentrum Coburg, Förderschwp. körperl. u.motori. Entwicklung</t>
  </si>
  <si>
    <t>St. Katharina-Schule, Privates Sonderpädagogisches Förderzentrum in Lichtenfels</t>
  </si>
  <si>
    <t>Maximilian-Kolbe-Schule, Priv. Förderzentrum, Schwerp. geistige Entwicklung in Lichtenfels</t>
  </si>
  <si>
    <t>Staatliche Berufsschule z.sonderpädagogischen Förderung, Förderschwerpunkt Lernen,Bayreuth</t>
  </si>
  <si>
    <t>Mauritiusschule, EJF-Förderzentrum Ahorn, Förderschwerpunkt geistige Entwicklung</t>
  </si>
  <si>
    <t>Adolph-Kolping-Berufsschule, Priv.Berufsschule z. sopäd.Förd., Förderschwerp.Lernen i.Bamberg</t>
  </si>
  <si>
    <t>Fachschule für Heilerziehungspflege Coburg d. Gemeinn. Gesellsch. f. soz.Dienste -DAA- mbH</t>
  </si>
  <si>
    <t>4p072</t>
  </si>
  <si>
    <t xml:space="preserve">Maintal-Grundschule Mainleus  </t>
  </si>
  <si>
    <t xml:space="preserve">Hermann-Grosch-Grundschule Weitramsdorf  </t>
  </si>
  <si>
    <t xml:space="preserve">Maintal-Mittelschule Mainleus  </t>
  </si>
  <si>
    <t>6030</t>
  </si>
  <si>
    <t>Berufsfachschule für Krankenpflegehilfe am Klinikum Fürth</t>
  </si>
  <si>
    <t>Berufsfachschule f.Kinderpflege Erlangen d.Deutsch.Erwachs.-Bildungsw. gem.SchulträgerGmbH</t>
  </si>
  <si>
    <t>Robert-Limpert-Berufsschule, Staatl. Berufsschule z.sopäd.Förderung Förderschw. Lernen, Ansb.</t>
  </si>
  <si>
    <t>BFS f.Ernährung u.Versorgung, z.so.pä.Förd.,FördSP Sehen, a.Berufl.Schulzentrum, d.Blindenanst.Nürnb.</t>
  </si>
  <si>
    <t>Fachschule für das Installateur- und Heizungsbauerhandwerk - Meisterschule</t>
  </si>
  <si>
    <t>BFS f.Physiotherapie z.so.päd.Förd., Förderschwp. Sehen, a.Berufl.Schulzentrum, d.Blindenanst.Nürnb.</t>
  </si>
  <si>
    <t>BFS f.Massage z.so.päd.Förd., Förderschwp.Sehen, a Berufl.Schulzentrum, d.Blindenanst.Nürnb.</t>
  </si>
  <si>
    <t>Dr.-Bernhard-Leniger-Schule, Priv. Förderzentrum, Förderschwerp. geist. Entwicklung Lauf-Schönberg</t>
  </si>
  <si>
    <t>Jakob-Muth-Schule,Priv.Förderzentr.,Fö.schwerp. geist.Entwickl.Nürnberg, Lebenshilfe Nürnb.e.V.</t>
  </si>
  <si>
    <t>Berufsfachschule für Pflege am Martha-Maria St. Theresien Nürnberg</t>
  </si>
  <si>
    <t>BFS f.Bürowirtschaft z.so.päd.Förd., Förderschwp. Sehen, a.Berufl.Schulzentrum, d.Blindenanst.Nürnb.</t>
  </si>
  <si>
    <t>Alfred-Welker-Berufsschule Staatl. BS z. so.päd. Förderung, Förderschwerp. Lernen, Nürnberg</t>
  </si>
  <si>
    <t>Berufsfachschule für Krankenpflegehilfe am Martha-Maria St. Theresien Nürnberg</t>
  </si>
  <si>
    <t>Staatl. Berufsfachschule f.Medizi.Technologie f.Radiologie a.Universitätsklinikum Erlangen</t>
  </si>
  <si>
    <t>BFS f.Altenpflegehilfe Erlangen d.Berufl. Fortbildungszentren d.Bayer.Wirtschaft(bfz)gGmbH</t>
  </si>
  <si>
    <t>Staatl. Berufsfachschule f.Mediz.Technologie f. Laboratoriumsanalytik am Universitätsklinikum Erla</t>
  </si>
  <si>
    <t xml:space="preserve">Grundschule Markt Berolzheim-Dittenheim  </t>
  </si>
  <si>
    <t xml:space="preserve">Mittelschule Nürnberg Schulcampus Werderau  </t>
  </si>
  <si>
    <t xml:space="preserve">Grundschule Nürnberg Schulcampus Werderau  </t>
  </si>
  <si>
    <t xml:space="preserve">Grete-Schickedanz-Grundschule Hersbruck  </t>
  </si>
  <si>
    <t xml:space="preserve">Grundschule Nürnberg Forchheimer Straße  </t>
  </si>
  <si>
    <t xml:space="preserve">Grundschule Neues Schloss Neustadt a. d. Aisch  </t>
  </si>
  <si>
    <t>6p082</t>
  </si>
  <si>
    <t>BFS f.anästhesietech. u.operationstechn. Assistent/innen d.Klinikum Aschaffenburg-Alzenau g</t>
  </si>
  <si>
    <t>St. Berufsfachschule f.Medizi.Technologie f.Radiologie a.d.Julius-Maximilians-Uni.Würzburg</t>
  </si>
  <si>
    <t>Priv.Berufsfachschule f.Physiotherapie d.Priv. Berufsfachsch.f.Therapieberufe Bad Kissingen gGmbH</t>
  </si>
  <si>
    <t>Staat.BFS f.Medizi.Technologie f. Laboratoriumsanalytik a.d.Julius-Maximilians-Uni.W</t>
  </si>
  <si>
    <t>6p081</t>
  </si>
  <si>
    <t>Sankt-Christophorus-Fachakademie für Sozialpädagogik Haßfurt der Caritas-Schulen gGmbH</t>
  </si>
  <si>
    <t>BFS f.Physiotherapie d.Hans-Weinberger-Akademie d.Arbeiterwohlfahrt e. V. in Aschaffenburg</t>
  </si>
  <si>
    <t>6k243</t>
  </si>
  <si>
    <t xml:space="preserve">Grundschule Mainblick Schonungen  </t>
  </si>
  <si>
    <t>Berufsfachschule für Physiotherapie Augsburg des IB e.V.</t>
  </si>
  <si>
    <t>Fachschule für Heilerziehungspflege d.Kath. Jugendfürsorge d.Diözese Augsburg i.Dürrlauingen</t>
  </si>
  <si>
    <t>Staatl. anerk. Fachschule für Heilerziehungspflege des Dominikus-Ringeisen-Werkes Ursberg</t>
  </si>
  <si>
    <t>Fachakademie für Sozialpädagogik Marienheim Lindau (Bodensee) d.Schulwerks d. Diözese Augsburg</t>
  </si>
  <si>
    <t>Adolph-Kolping-Berufsschule Donauwörth, st.anerk.priv. Berufsschule z.sonderpäd. Förderung</t>
  </si>
  <si>
    <t>Fachschule f. Heilerziehungspflege d. Katholischen Jugendfürsorge d. Diözese Augsburg e.V.</t>
  </si>
  <si>
    <t>Staatl. Fachschule (Technikerschule) für Sanitär-, Heizungs- und Klimatechnik Lindau (Bodensee)</t>
  </si>
  <si>
    <t>Fachschule für Heilerziehungspflegehilfe Augsburg der Katholischen Jugendfürsorge der Diözese Augsbu</t>
  </si>
  <si>
    <t>8364</t>
  </si>
  <si>
    <t>8365</t>
  </si>
  <si>
    <t>FS f. Heilerziehungspflegehilfe d.Kath. Jugendfürsorge d.Diöz.Augsburg e.V. in Dürrlauinge</t>
  </si>
  <si>
    <t xml:space="preserve">Grundschule Augsburg-Oberhausen-Mitte  </t>
  </si>
  <si>
    <t xml:space="preserve">Blériot-Grundschule Augsburg-Universitätsviertel  </t>
  </si>
  <si>
    <t>Staatl. Meister- und Technikerschule für Weinbau und Gartenbau Veitshöchheim</t>
  </si>
  <si>
    <t>A202</t>
  </si>
  <si>
    <t>Staatsinstitut für die Ausbildung von Fachlehrern - Abt. I Augsburg</t>
  </si>
  <si>
    <t>A203</t>
  </si>
  <si>
    <t>Staatsinstitut für die Ausbildung von Fachlehrern - Abt. II München</t>
  </si>
  <si>
    <t>A204</t>
  </si>
  <si>
    <t>Staatsinstitut für die Ausbildung von Fachlehrern - Abt. III Ansbach</t>
  </si>
  <si>
    <t>A206</t>
  </si>
  <si>
    <t>Staatsinstitut für die Ausbildung von Fachlehrern - Abt. V Bayreuth</t>
  </si>
  <si>
    <t>A207</t>
  </si>
  <si>
    <t>Staatsinstitut für die Ausbildung von Fachlehrern - Abt. IV berufl. Schulen Ansbach</t>
  </si>
  <si>
    <t>A215</t>
  </si>
  <si>
    <t>Staatsinstitut für die Ausbildung von Förderlehrern - Abt.II Freising</t>
  </si>
  <si>
    <t>A217</t>
  </si>
  <si>
    <t>Staatsinstitut für die Ausbildung von Förderlehrern - Abt. I Bayreuth</t>
  </si>
  <si>
    <t>9051</t>
  </si>
  <si>
    <t>Studienkolleg bei den Universitäten des Freistaates Bayern in München</t>
  </si>
  <si>
    <t>9053</t>
  </si>
  <si>
    <t>Studienkolleg b. d. Fachhochschulen des Freistaates Bayern in Coburg</t>
  </si>
  <si>
    <t>Staatl.anerk.Fachschule für Heilerziehungspflegehilfe d. Dominikus-Ringeisen-W</t>
  </si>
  <si>
    <t>7k088</t>
  </si>
  <si>
    <t>SArt</t>
  </si>
  <si>
    <t>04</t>
  </si>
  <si>
    <t>Gymnasien</t>
  </si>
  <si>
    <t>12</t>
  </si>
  <si>
    <t>Abendgymnasien</t>
  </si>
  <si>
    <t>13</t>
  </si>
  <si>
    <t>Kollegs</t>
  </si>
  <si>
    <t>02</t>
  </si>
  <si>
    <t>Realschulen</t>
  </si>
  <si>
    <t>22</t>
  </si>
  <si>
    <t>Realschulen zur sonderpädog. Förderung</t>
  </si>
  <si>
    <t>03</t>
  </si>
  <si>
    <t>Abendrealschulen</t>
  </si>
  <si>
    <t>21</t>
  </si>
  <si>
    <t>Förderzentren</t>
  </si>
  <si>
    <t>51</t>
  </si>
  <si>
    <t>Berufsoberschulen</t>
  </si>
  <si>
    <t>52</t>
  </si>
  <si>
    <t>Fachoberschulen</t>
  </si>
  <si>
    <t>07</t>
  </si>
  <si>
    <t>Freie Waldorfschulen</t>
  </si>
  <si>
    <t>05</t>
  </si>
  <si>
    <t>Schulen besonderer Art</t>
  </si>
  <si>
    <t>01</t>
  </si>
  <si>
    <t>Grund- u. Mittel-/Hauptschulen</t>
  </si>
  <si>
    <t>46</t>
  </si>
  <si>
    <t>Berufsfachschulen des Gesundheitswesens</t>
  </si>
  <si>
    <t>53</t>
  </si>
  <si>
    <t>Fachakademien</t>
  </si>
  <si>
    <t>41</t>
  </si>
  <si>
    <t>Gewerbliche Berufsfachschulen</t>
  </si>
  <si>
    <t>61</t>
  </si>
  <si>
    <t>Gewerbliche Fachschulen</t>
  </si>
  <si>
    <t>64</t>
  </si>
  <si>
    <t>Hauswirtschaftliche Fachschulen</t>
  </si>
  <si>
    <t>40</t>
  </si>
  <si>
    <t>Wirtschaftsschulen</t>
  </si>
  <si>
    <t>44</t>
  </si>
  <si>
    <t>Berufsfachs. f. Hauswirtschaft u. Sozialberufe</t>
  </si>
  <si>
    <t>30</t>
  </si>
  <si>
    <t>Berufsschulen</t>
  </si>
  <si>
    <t>48</t>
  </si>
  <si>
    <t>Sonstige Berufsfachschulen</t>
  </si>
  <si>
    <t>43</t>
  </si>
  <si>
    <t>Kaufmännische Berufsfachschulen</t>
  </si>
  <si>
    <t>47</t>
  </si>
  <si>
    <t>Berufsfachschulen f. Musik</t>
  </si>
  <si>
    <t>42</t>
  </si>
  <si>
    <t>Berufsfachschulen f. Fremdsprachenberufe</t>
  </si>
  <si>
    <t>45</t>
  </si>
  <si>
    <t>Berufsfachschulen f. techn. Assistenzberufe</t>
  </si>
  <si>
    <t>68</t>
  </si>
  <si>
    <t>Sonstige Fachschulen</t>
  </si>
  <si>
    <t>23</t>
  </si>
  <si>
    <t>Berufsschulen zur sonderpädog. Förderung</t>
  </si>
  <si>
    <t>63</t>
  </si>
  <si>
    <t>Kaufmännische Fachschulen</t>
  </si>
  <si>
    <t>Studienkollegs</t>
  </si>
  <si>
    <t>67</t>
  </si>
  <si>
    <t>Landwirtschaftliche Fachschulen</t>
  </si>
  <si>
    <t>54</t>
  </si>
  <si>
    <t>Fachakademien für Landwirtschaft</t>
  </si>
  <si>
    <t>Staatsinstitute</t>
  </si>
  <si>
    <t>SI</t>
  </si>
  <si>
    <t>Fuchstal, Grundschulverband</t>
  </si>
  <si>
    <t>Fuchstal, Schulverband</t>
  </si>
  <si>
    <t>AMEOS Krankenhausgesellschaft Neuburg mbH</t>
  </si>
  <si>
    <t>Berufsfachschule für Altenpflege Heimerer GmbH Landsberg</t>
  </si>
  <si>
    <t>Diakonie Hasenbergl e.V.</t>
  </si>
  <si>
    <t>Gemeinnützige Schul-GmbH der Aktion Sonnenschein</t>
  </si>
  <si>
    <t>Heilpädagogisches Centrum Augustinum e.V. München</t>
  </si>
  <si>
    <t>Internationale Montessori gGmbH</t>
  </si>
  <si>
    <t>Kirinus Tagesklinik 2 GmbH, München</t>
  </si>
  <si>
    <t>Kliniken Dritter Orden gemeinnützige GmbH</t>
  </si>
  <si>
    <t>Kongregation der Franziskanerinnen Au am Inn</t>
  </si>
  <si>
    <t>Lebenshilfe Bad Tölz - WOR gGmbH</t>
  </si>
  <si>
    <t>St. Anna Schulverbund gGmbH München</t>
  </si>
  <si>
    <t>LA-Regio Kliniken gKU AdöR des Landkreises und der Stadt Landshut</t>
  </si>
  <si>
    <t>Paul-Friedl-Mittelschulverband</t>
  </si>
  <si>
    <t>Regen, Mittelschulverband</t>
  </si>
  <si>
    <t>Sankt Englmar, Schulverband</t>
  </si>
  <si>
    <t>Barmherzige Brüder gemeinn. Behindertenhilfe GmbH</t>
  </si>
  <si>
    <t>Kreiskliniken Bogen-Mallersdorf, Kommunalunternehmen</t>
  </si>
  <si>
    <t>Priv. Schulen Kasberger-Wildmann e.V.</t>
  </si>
  <si>
    <t>Altenthann, Schulverband</t>
  </si>
  <si>
    <t>Neualbenreuth, Schulverband</t>
  </si>
  <si>
    <t>Wald, Schulverband</t>
  </si>
  <si>
    <t>Akademie für Darstellende Kunst Regensburg gGmbH</t>
  </si>
  <si>
    <t>Berufl. Schulen Haus St. Marien gGmbH</t>
  </si>
  <si>
    <t>Johanniter-Unfall-Hilfe e. V. Regionalverband Ostbayern</t>
  </si>
  <si>
    <t>Klinikum St. Marien Amberg</t>
  </si>
  <si>
    <t>Montessori-Schulverein Jura e.V.</t>
  </si>
  <si>
    <t>Neumarkter Akademie für Gesundheitsberufe gGmbH (NAfG)</t>
  </si>
  <si>
    <t>Sankt Michaelswerk e.V., Grafenwöhr</t>
  </si>
  <si>
    <t>Trägerverein Freie Kath. Grundschule im Haus St. Marien Neumarkt e.V.</t>
  </si>
  <si>
    <t>Volkshochschule im Lkr. Cham</t>
  </si>
  <si>
    <t>Buttenheim-Altendorf, Schulverband</t>
  </si>
  <si>
    <t>Krankenhauszweckverband Bayreuth</t>
  </si>
  <si>
    <t>Euro-Berufsfachschule für Wirtschaft und Fremdsprachen gemeinnützige GmbH Bamberg</t>
  </si>
  <si>
    <t>Hilfe für Schüler an Förderschulen im Landkreis Bamberg e.V.</t>
  </si>
  <si>
    <t>Klinikum Fichtelgebirge gGmbH</t>
  </si>
  <si>
    <t>Lebenshilfe für Menschen mit geistiger Behinderung e.V. Forchheim</t>
  </si>
  <si>
    <t>REGIOMED Klinikum Lichtenfels</t>
  </si>
  <si>
    <t>Verein Diakonisches Werk - Stadtmission Bayreuth e. V.</t>
  </si>
  <si>
    <t>Verein Hilfe für das behinderte Kind e.V. Pegnitz</t>
  </si>
  <si>
    <t>Cadolzburg, Schulzweckverband</t>
  </si>
  <si>
    <t>Evangelische Schulstiftung Fürth</t>
  </si>
  <si>
    <t>Fränkische Akademie e.V.</t>
  </si>
  <si>
    <t>Gemeinnützige Gesellschaft Semper Bildungswerk mbH</t>
  </si>
  <si>
    <t>Montessori Verein Roth-Schwabach e.V.</t>
  </si>
  <si>
    <t>Nürnberger Fremdsprachenschule Staatlich anerkannte Berufsfachschule für Fremdsprachenberufe –Gemeinnütziger Schulverein e.V.</t>
  </si>
  <si>
    <t>PGS Medau gGmbH</t>
  </si>
  <si>
    <t>Heimbuchenthal, Gemeinde</t>
  </si>
  <si>
    <t>Euro Akademie Berufsfachschulen und Fachakademie für Sozialpädagogik und Erzieher Main Tauber gemei</t>
  </si>
  <si>
    <t>Krankenhaus St. Josef gGmbh</t>
  </si>
  <si>
    <t>Lebenshilfe e.V. Kitzingen,</t>
  </si>
  <si>
    <t>Lebenshilfe f. Behinderte e.V. Schweinfurt</t>
  </si>
  <si>
    <t>Montessori Lohr am Main e. V.</t>
  </si>
  <si>
    <t>Private Berufsfachschule für Therapieberufe Bad Kissingen gGmbH</t>
  </si>
  <si>
    <t>Private Wirtschaftsschule Müller e. V.</t>
  </si>
  <si>
    <t>Würzburger Dolmetscherschule Berufsfachschulen und Fachakademie für Fremdsprachenberufe gGmbH</t>
  </si>
  <si>
    <t>gKU Donau-Ries Kliniken und Seniorenheime des Landkreises Donau-Ries und der Stadt Nördlingen, Kommunalunternehmen</t>
  </si>
  <si>
    <t>apm Süd GmbH, Osnabrück</t>
  </si>
  <si>
    <t>Vision Privatschulen gGmbH</t>
  </si>
  <si>
    <t>Freistaat Bayern - Staatl. Berufsfachschule f. Medizi. Technologie f.Laboratoriumsanalytik an der Julius-Maximilians- Universität Würzburg</t>
  </si>
  <si>
    <t>Freistaat Bayern - Staatl. Berufsfachschule für Medizinische Technologie für Laboratoriumsanalytik am Universitätsklinikum Erlangen</t>
  </si>
  <si>
    <t>09176161</t>
  </si>
  <si>
    <t>Schulverband (Grundschule)</t>
  </si>
  <si>
    <t>Schulen</t>
  </si>
  <si>
    <t>in_SAT</t>
  </si>
  <si>
    <t>SCHULLISTE des ANTRAGSTELLERS</t>
  </si>
  <si>
    <t>Antrag auf Gewährung einer Zuwendung nach der Richtlinie SchulMobE
Elektronische Antragsunterlagen - v3 - Stand: 20.05.2026</t>
  </si>
  <si>
    <r>
      <t xml:space="preserve">*) Der Maximalbeitrag zur Zuwendung wird für Leih- und Lehrergeräte </t>
    </r>
    <r>
      <rPr>
        <i/>
        <u/>
        <sz val="8"/>
        <color theme="1"/>
        <rFont val="Calibri"/>
        <family val="2"/>
        <scheme val="minor"/>
      </rPr>
      <t>getrennt</t>
    </r>
    <r>
      <rPr>
        <i/>
        <sz val="8"/>
        <color theme="1"/>
        <rFont val="Calibri"/>
        <family val="2"/>
        <scheme val="minor"/>
      </rPr>
      <t xml:space="preserve"> errechnet. Er bezeichnet den Betrag, den die jeweils beschafften Geräte höchstens zur Gesamtzuwendung beitragen können. Zum Festsetzen der Zuwendung werden die beiden Maximalbeiträge addiert und die Summe auf das Gesamtbudget begrenzt.</t>
    </r>
  </si>
  <si>
    <t>*) Mit bereitzustellen: Drucksensitiver Stift und Tastatur mit Tastenhub</t>
  </si>
  <si>
    <r>
      <rPr>
        <u/>
        <sz val="9"/>
        <rFont val="Calibri"/>
        <family val="2"/>
        <scheme val="minor"/>
      </rPr>
      <t>Hinweis zu den Schulen des Antragstellers:</t>
    </r>
    <r>
      <rPr>
        <sz val="9"/>
        <rFont val="Calibri"/>
        <family val="2"/>
        <scheme val="minor"/>
      </rPr>
      <t xml:space="preserve">
Im Tabellenblatt "SCHULEN" sind die aktiven, dem Antragsteller in den Amtlichen Schuldaten zugeordneten Schulen aufgeführt. Dort findet sich auch eine Zuordnung der Schulen zu den in Nr. 4 aufgeführten Kategorien (in Anlehnung an Art. 6 BayEUG).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</si>
</sst>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0000"/>
    <numFmt numFmtId="166" formatCode="#,##0\ &quot;Leihgeräte&quot;"/>
    <numFmt numFmtId="167" formatCode="#,##0\ &quot;Lehrergeräte&quot;"/>
    <numFmt numFmtId="168" formatCode="#,##0.00\ &quot;€&quot;"/>
    <numFmt numFmtId="169" formatCode="_-* #,##0.00\ [$€-407]_-;\-* #,##0.00\ [$€-407]_-;_-* &quot;-&quot;??\ [$€-407]_-;_-@_-"/>
    <numFmt numFmtId="170" formatCode="&quot;+&quot;#,##0.00\ &quot;€&quot;"/>
  </numFmts>
  <fonts count="4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u/>
      <sz val="11"/>
      <color theme="1"/>
      <name val="Calibri"/>
      <family val="2"/>
      <scheme val="minor"/>
    </font>
    <font>
      <sz val="8"/>
      <color theme="1"/>
      <name val="Calibri"/>
      <family val="2"/>
      <scheme val="minor"/>
    </font>
    <font>
      <b/>
      <sz val="10"/>
      <color theme="1"/>
      <name val="Calibri"/>
      <family val="2"/>
      <scheme val="minor"/>
    </font>
    <font>
      <b/>
      <sz val="12"/>
      <color theme="1"/>
      <name val="Calibri"/>
      <family val="2"/>
      <scheme val="minor"/>
    </font>
    <font>
      <b/>
      <sz val="11"/>
      <color rgb="FFFF0000"/>
      <name val="Calibri"/>
      <family val="2"/>
      <scheme val="minor"/>
    </font>
    <font>
      <sz val="10"/>
      <name val="Calibri"/>
      <family val="2"/>
      <scheme val="minor"/>
    </font>
    <font>
      <b/>
      <sz val="18"/>
      <color theme="9" tint="-0.499984740745262"/>
      <name val="Calibri"/>
      <family val="2"/>
      <scheme val="minor"/>
    </font>
    <font>
      <sz val="11"/>
      <name val="Calibri"/>
      <family val="2"/>
      <scheme val="minor"/>
    </font>
    <font>
      <sz val="8"/>
      <name val="Calibri"/>
      <family val="2"/>
      <scheme val="minor"/>
    </font>
    <font>
      <b/>
      <sz val="11"/>
      <name val="Calibri"/>
      <family val="2"/>
      <scheme val="minor"/>
    </font>
    <font>
      <b/>
      <sz val="10"/>
      <color rgb="FF000000"/>
      <name val="Calibri"/>
      <family val="2"/>
      <scheme val="minor"/>
    </font>
    <font>
      <sz val="10"/>
      <color indexed="8"/>
      <name val="Arial"/>
      <family val="2"/>
    </font>
    <font>
      <sz val="11"/>
      <name val="Calibri"/>
      <family val="2"/>
    </font>
    <font>
      <sz val="11"/>
      <color indexed="8"/>
      <name val="Calibri"/>
      <family val="2"/>
    </font>
    <font>
      <sz val="12"/>
      <color theme="1"/>
      <name val="Calibri"/>
      <family val="2"/>
      <scheme val="minor"/>
    </font>
    <font>
      <sz val="9"/>
      <name val="Calibri"/>
      <family val="2"/>
      <scheme val="minor"/>
    </font>
    <font>
      <sz val="9"/>
      <color theme="1"/>
      <name val="Calibri"/>
      <family val="2"/>
      <scheme val="minor"/>
    </font>
    <font>
      <sz val="11"/>
      <color theme="1"/>
      <name val="Wingdings 2"/>
      <family val="1"/>
      <charset val="2"/>
    </font>
    <font>
      <b/>
      <sz val="10"/>
      <name val="Calibri"/>
      <family val="2"/>
      <scheme val="minor"/>
    </font>
    <font>
      <b/>
      <sz val="8"/>
      <color theme="1"/>
      <name val="Calibri"/>
      <family val="2"/>
      <scheme val="minor"/>
    </font>
    <font>
      <b/>
      <u/>
      <sz val="11"/>
      <color rgb="FFFF0000"/>
      <name val="Calibri"/>
      <family val="2"/>
      <scheme val="minor"/>
    </font>
    <font>
      <u/>
      <sz val="11"/>
      <color theme="10"/>
      <name val="Calibri"/>
      <family val="2"/>
      <scheme val="minor"/>
    </font>
    <font>
      <sz val="9"/>
      <color rgb="FFFF0000"/>
      <name val="Calibri"/>
      <family val="2"/>
      <scheme val="minor"/>
    </font>
    <font>
      <sz val="11"/>
      <color theme="1"/>
      <name val="Calibri"/>
      <family val="2"/>
    </font>
    <font>
      <b/>
      <u/>
      <sz val="11"/>
      <color theme="1"/>
      <name val="Calibri"/>
      <family val="2"/>
      <scheme val="minor"/>
    </font>
    <font>
      <b/>
      <sz val="13"/>
      <name val="Calibri"/>
      <family val="2"/>
      <scheme val="minor"/>
    </font>
    <font>
      <u/>
      <sz val="10"/>
      <name val="Calibri"/>
      <family val="2"/>
      <scheme val="minor"/>
    </font>
    <font>
      <b/>
      <u/>
      <sz val="10"/>
      <name val="Calibri"/>
      <family val="2"/>
      <scheme val="minor"/>
    </font>
    <font>
      <b/>
      <sz val="10"/>
      <color rgb="FFFF0000"/>
      <name val="Calibri"/>
      <family val="2"/>
      <scheme val="minor"/>
    </font>
    <font>
      <u/>
      <sz val="9"/>
      <name val="Calibri"/>
      <family val="2"/>
      <scheme val="minor"/>
    </font>
    <font>
      <vertAlign val="superscript"/>
      <sz val="11"/>
      <color theme="1"/>
      <name val="Calibri"/>
      <family val="2"/>
      <scheme val="minor"/>
    </font>
    <font>
      <sz val="11"/>
      <color theme="0" tint="-4.9989318521683403E-2"/>
      <name val="Calibri"/>
      <family val="2"/>
      <scheme val="minor"/>
    </font>
    <font>
      <sz val="11"/>
      <color theme="1"/>
      <name val="Calibri"/>
      <family val="2"/>
      <scheme val="minor"/>
    </font>
    <font>
      <i/>
      <sz val="10"/>
      <color theme="1"/>
      <name val="Calibri"/>
      <family val="2"/>
      <scheme val="minor"/>
    </font>
    <font>
      <u/>
      <sz val="10"/>
      <color theme="1"/>
      <name val="Calibri"/>
      <family val="2"/>
      <scheme val="minor"/>
    </font>
    <font>
      <b/>
      <u/>
      <sz val="10"/>
      <color theme="1"/>
      <name val="Calibri"/>
      <family val="2"/>
      <scheme val="minor"/>
    </font>
    <font>
      <i/>
      <sz val="8"/>
      <color theme="1"/>
      <name val="Calibri"/>
      <family val="2"/>
      <scheme val="minor"/>
    </font>
    <font>
      <i/>
      <u/>
      <sz val="8"/>
      <color theme="1"/>
      <name val="Calibri"/>
      <family val="2"/>
      <scheme val="minor"/>
    </font>
    <font>
      <i/>
      <sz val="8"/>
      <name val="Calibri"/>
      <family val="2"/>
      <scheme val="minor"/>
    </font>
    <font>
      <sz val="11"/>
      <color theme="1"/>
      <name val="Calibri"/>
    </font>
    <font>
      <b/>
      <sz val="10"/>
      <color rgb="FF000000"/>
      <name val="Calibri"/>
      <scheme val="minor"/>
    </font>
    <font>
      <b/>
      <u/>
      <sz val="14"/>
      <color theme="9" tint="-0.499984740745262"/>
      <name val="Calibri"/>
      <family val="2"/>
      <scheme val="minor"/>
    </font>
  </fonts>
  <fills count="15">
    <fill>
      <patternFill patternType="none"/>
    </fill>
    <fill>
      <patternFill patternType="gray125"/>
    </fill>
    <fill>
      <patternFill patternType="solid">
        <fgColor theme="9"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9"/>
        <bgColor theme="9"/>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4"/>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39997558519241921"/>
        <bgColor indexed="64"/>
      </patternFill>
    </fill>
  </fills>
  <borders count="118">
    <border>
      <left/>
      <right/>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medium">
        <color theme="9"/>
      </left>
      <right style="hair">
        <color theme="9"/>
      </right>
      <top style="thin">
        <color theme="9"/>
      </top>
      <bottom style="thin">
        <color theme="9"/>
      </bottom>
      <diagonal/>
    </border>
    <border>
      <left style="hair">
        <color theme="9"/>
      </left>
      <right style="hair">
        <color theme="9"/>
      </right>
      <top style="thin">
        <color theme="9"/>
      </top>
      <bottom style="thin">
        <color theme="9"/>
      </bottom>
      <diagonal/>
    </border>
    <border>
      <left style="hair">
        <color theme="9"/>
      </left>
      <right style="medium">
        <color theme="9"/>
      </right>
      <top style="thin">
        <color theme="9"/>
      </top>
      <bottom style="thin">
        <color theme="9"/>
      </bottom>
      <diagonal/>
    </border>
    <border>
      <left style="medium">
        <color theme="9"/>
      </left>
      <right/>
      <top style="medium">
        <color theme="9"/>
      </top>
      <bottom/>
      <diagonal/>
    </border>
    <border>
      <left/>
      <right/>
      <top style="medium">
        <color theme="9"/>
      </top>
      <bottom/>
      <diagonal/>
    </border>
    <border>
      <left/>
      <right style="medium">
        <color theme="9"/>
      </right>
      <top style="medium">
        <color theme="9"/>
      </top>
      <bottom/>
      <diagonal/>
    </border>
    <border>
      <left style="thin">
        <color rgb="FFC0C0C0"/>
      </left>
      <right/>
      <top/>
      <bottom style="thin">
        <color rgb="FFC0C0C0"/>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22"/>
      </left>
      <right style="thin">
        <color indexed="22"/>
      </right>
      <top style="thin">
        <color indexed="22"/>
      </top>
      <bottom style="thin">
        <color indexed="22"/>
      </bottom>
      <diagonal/>
    </border>
    <border>
      <left/>
      <right style="thin">
        <color auto="1"/>
      </right>
      <top style="thin">
        <color auto="1"/>
      </top>
      <bottom/>
      <diagonal/>
    </border>
    <border>
      <left style="medium">
        <color theme="9"/>
      </left>
      <right style="hair">
        <color theme="9"/>
      </right>
      <top style="thin">
        <color theme="9"/>
      </top>
      <bottom/>
      <diagonal/>
    </border>
    <border>
      <left style="hair">
        <color theme="0" tint="-0.499984740745262"/>
      </left>
      <right style="hair">
        <color theme="0" tint="-0.499984740745262"/>
      </right>
      <top/>
      <bottom style="medium">
        <color theme="0"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thin">
        <color auto="1"/>
      </top>
      <bottom/>
      <diagonal/>
    </border>
    <border>
      <left style="medium">
        <color theme="0" tint="-0.499984740745262"/>
      </left>
      <right style="hair">
        <color theme="0" tint="-0.499984740745262"/>
      </right>
      <top/>
      <bottom style="medium">
        <color theme="0" tint="-0.499984740745262"/>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hair">
        <color auto="1"/>
      </right>
      <top style="hair">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style="thin">
        <color indexed="64"/>
      </left>
      <right style="thin">
        <color indexed="64"/>
      </right>
      <top/>
      <bottom style="thin">
        <color indexed="64"/>
      </bottom>
      <diagonal/>
    </border>
    <border>
      <left/>
      <right/>
      <top style="thin">
        <color indexed="64"/>
      </top>
      <bottom/>
      <diagonal/>
    </border>
    <border>
      <left/>
      <right/>
      <top style="medium">
        <color theme="0" tint="-0.499984740745262"/>
      </top>
      <bottom/>
      <diagonal/>
    </border>
    <border>
      <left style="thin">
        <color auto="1"/>
      </left>
      <right/>
      <top style="thin">
        <color auto="1"/>
      </top>
      <bottom style="hair">
        <color auto="1"/>
      </bottom>
      <diagonal/>
    </border>
    <border>
      <left/>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indexed="64"/>
      </right>
      <top style="thin">
        <color auto="1"/>
      </top>
      <bottom style="hair">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thin">
        <color auto="1"/>
      </top>
      <bottom style="hair">
        <color auto="1"/>
      </bottom>
      <diagonal/>
    </border>
    <border>
      <left/>
      <right style="hair">
        <color auto="1"/>
      </right>
      <top style="hair">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hair">
        <color auto="1"/>
      </left>
      <right style="hair">
        <color auto="1"/>
      </right>
      <top style="thin">
        <color auto="1"/>
      </top>
      <bottom style="thin">
        <color auto="1"/>
      </bottom>
      <diagonal/>
    </border>
    <border>
      <left/>
      <right/>
      <top style="thin">
        <color indexed="64"/>
      </top>
      <bottom style="thin">
        <color indexed="64"/>
      </bottom>
      <diagonal/>
    </border>
    <border>
      <left style="hair">
        <color auto="1"/>
      </left>
      <right/>
      <top/>
      <bottom/>
      <diagonal/>
    </border>
    <border>
      <left style="thin">
        <color indexed="64"/>
      </left>
      <right style="thin">
        <color auto="1"/>
      </right>
      <top style="thin">
        <color auto="1"/>
      </top>
      <bottom style="thin">
        <color auto="1"/>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style="hair">
        <color theme="9"/>
      </left>
      <right style="medium">
        <color theme="9"/>
      </right>
      <top style="thin">
        <color theme="9"/>
      </top>
      <bottom/>
      <diagonal/>
    </border>
    <border>
      <left/>
      <right style="hair">
        <color auto="1"/>
      </right>
      <top style="thin">
        <color auto="1"/>
      </top>
      <bottom style="thin">
        <color indexed="64"/>
      </bottom>
      <diagonal/>
    </border>
    <border>
      <left style="hair">
        <color auto="1"/>
      </left>
      <right style="hair">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style="medium">
        <color indexed="64"/>
      </left>
      <right style="medium">
        <color indexed="64"/>
      </right>
      <top style="medium">
        <color indexed="64"/>
      </top>
      <bottom style="medium">
        <color indexed="64"/>
      </bottom>
      <diagonal/>
    </border>
    <border>
      <left style="hair">
        <color theme="9"/>
      </left>
      <right style="hair">
        <color theme="9"/>
      </right>
      <top/>
      <bottom style="medium">
        <color theme="9"/>
      </bottom>
      <diagonal/>
    </border>
    <border>
      <left style="medium">
        <color theme="9"/>
      </left>
      <right style="hair">
        <color theme="9"/>
      </right>
      <top/>
      <bottom style="medium">
        <color theme="9"/>
      </bottom>
      <diagonal/>
    </border>
    <border>
      <left style="hair">
        <color theme="9"/>
      </left>
      <right style="medium">
        <color theme="9"/>
      </right>
      <top/>
      <bottom style="medium">
        <color theme="9"/>
      </bottom>
      <diagonal/>
    </border>
    <border>
      <left style="medium">
        <color theme="9"/>
      </left>
      <right/>
      <top/>
      <bottom style="medium">
        <color theme="9"/>
      </bottom>
      <diagonal/>
    </border>
    <border>
      <left/>
      <right/>
      <top/>
      <bottom style="medium">
        <color theme="9"/>
      </bottom>
      <diagonal/>
    </border>
    <border>
      <left/>
      <right style="medium">
        <color theme="9"/>
      </right>
      <top/>
      <bottom style="medium">
        <color theme="9"/>
      </bottom>
      <diagonal/>
    </border>
    <border>
      <left style="hair">
        <color theme="9"/>
      </left>
      <right/>
      <top style="thin">
        <color theme="9"/>
      </top>
      <bottom style="thin">
        <color theme="9"/>
      </bottom>
      <diagonal/>
    </border>
    <border>
      <left style="hair">
        <color theme="9"/>
      </left>
      <right style="medium">
        <color theme="9"/>
      </right>
      <top style="medium">
        <color theme="9"/>
      </top>
      <bottom style="thin">
        <color theme="9"/>
      </bottom>
      <diagonal/>
    </border>
    <border>
      <left style="hair">
        <color auto="1"/>
      </left>
      <right style="hair">
        <color auto="1"/>
      </right>
      <top style="thin">
        <color auto="1"/>
      </top>
      <bottom style="thin">
        <color auto="1"/>
      </bottom>
      <diagonal/>
    </border>
    <border>
      <left style="thin">
        <color indexed="64"/>
      </left>
      <right style="hair">
        <color indexed="64"/>
      </right>
      <top style="thin">
        <color auto="1"/>
      </top>
      <bottom style="thin">
        <color auto="1"/>
      </bottom>
      <diagonal/>
    </border>
    <border>
      <left style="hair">
        <color indexed="64"/>
      </left>
      <right style="thin">
        <color auto="1"/>
      </right>
      <top style="thin">
        <color auto="1"/>
      </top>
      <bottom style="thin">
        <color auto="1"/>
      </bottom>
      <diagonal/>
    </border>
    <border>
      <left/>
      <right style="thin">
        <color indexed="64"/>
      </right>
      <top/>
      <bottom style="medium">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hair">
        <color auto="1"/>
      </left>
      <right/>
      <top style="thin">
        <color auto="1"/>
      </top>
      <bottom style="hair">
        <color auto="1"/>
      </bottom>
      <diagonal/>
    </border>
    <border>
      <left/>
      <right style="hair">
        <color auto="1"/>
      </right>
      <top style="thin">
        <color auto="1"/>
      </top>
      <bottom style="hair">
        <color auto="1"/>
      </bottom>
      <diagonal/>
    </border>
    <border>
      <left/>
      <right style="hair">
        <color auto="1"/>
      </right>
      <top/>
      <bottom style="thin">
        <color auto="1"/>
      </bottom>
      <diagonal/>
    </border>
    <border>
      <left/>
      <right style="hair">
        <color auto="1"/>
      </right>
      <top style="thin">
        <color indexed="64"/>
      </top>
      <bottom/>
      <diagonal/>
    </border>
    <border>
      <left style="hair">
        <color auto="1"/>
      </left>
      <right style="thin">
        <color indexed="64"/>
      </right>
      <top style="thin">
        <color indexed="64"/>
      </top>
      <bottom/>
      <diagonal/>
    </border>
    <border>
      <left style="hair">
        <color auto="1"/>
      </left>
      <right style="thin">
        <color indexed="64"/>
      </right>
      <top/>
      <bottom style="thin">
        <color indexed="64"/>
      </bottom>
      <diagonal/>
    </border>
    <border>
      <left style="hair">
        <color auto="1"/>
      </left>
      <right style="hair">
        <color auto="1"/>
      </right>
      <top style="thin">
        <color auto="1"/>
      </top>
      <bottom style="thin">
        <color auto="1"/>
      </bottom>
      <diagonal/>
    </border>
    <border>
      <left/>
      <right style="thin">
        <color indexed="64"/>
      </right>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s>
  <cellStyleXfs count="8">
    <xf numFmtId="0" fontId="0" fillId="0" borderId="0"/>
    <xf numFmtId="164" fontId="1" fillId="0" borderId="0" applyFont="0" applyFill="0" applyBorder="0" applyAlignment="0" applyProtection="0"/>
    <xf numFmtId="0" fontId="16" fillId="0" borderId="0"/>
    <xf numFmtId="0" fontId="16" fillId="0" borderId="0"/>
    <xf numFmtId="164" fontId="1" fillId="0" borderId="0" applyFont="0" applyFill="0" applyBorder="0" applyAlignment="0" applyProtection="0"/>
    <xf numFmtId="164" fontId="1" fillId="0" borderId="0" applyFont="0" applyFill="0" applyBorder="0" applyAlignment="0" applyProtection="0"/>
    <xf numFmtId="0" fontId="26" fillId="0" borderId="0" applyNumberFormat="0" applyFill="0" applyBorder="0" applyAlignment="0" applyProtection="0"/>
    <xf numFmtId="9" fontId="1" fillId="0" borderId="0" applyFont="0" applyFill="0" applyBorder="0" applyAlignment="0" applyProtection="0"/>
  </cellStyleXfs>
  <cellXfs count="373">
    <xf numFmtId="0" fontId="0" fillId="0" borderId="0" xfId="0"/>
    <xf numFmtId="0" fontId="0" fillId="0" borderId="0" xfId="0" applyAlignment="1">
      <alignment vertical="top"/>
    </xf>
    <xf numFmtId="0" fontId="0" fillId="0" borderId="0" xfId="0" applyAlignment="1">
      <alignment vertical="center"/>
    </xf>
    <xf numFmtId="0" fontId="0" fillId="0" borderId="0" xfId="0" applyAlignment="1">
      <alignment horizontal="center"/>
    </xf>
    <xf numFmtId="0" fontId="15" fillId="4" borderId="27" xfId="0" applyFont="1" applyFill="1" applyBorder="1" applyAlignment="1">
      <alignment horizontal="center" vertical="center"/>
    </xf>
    <xf numFmtId="0" fontId="17" fillId="0" borderId="28" xfId="2" applyFont="1" applyBorder="1" applyAlignment="1">
      <alignment horizontal="center" wrapText="1"/>
    </xf>
    <xf numFmtId="0" fontId="4" fillId="0" borderId="0" xfId="0" applyFont="1"/>
    <xf numFmtId="0" fontId="0" fillId="0" borderId="3" xfId="0" applyBorder="1" applyAlignment="1">
      <alignment horizontal="center" vertical="center"/>
    </xf>
    <xf numFmtId="165" fontId="15" fillId="4" borderId="27" xfId="0" applyNumberFormat="1" applyFont="1" applyFill="1" applyBorder="1" applyAlignment="1">
      <alignment horizontal="left" vertical="center"/>
    </xf>
    <xf numFmtId="165" fontId="0" fillId="0" borderId="0" xfId="0" applyNumberFormat="1"/>
    <xf numFmtId="0" fontId="11" fillId="0" borderId="0" xfId="0" applyFont="1"/>
    <xf numFmtId="0" fontId="9" fillId="0" borderId="0" xfId="0" applyFont="1"/>
    <xf numFmtId="0" fontId="19" fillId="7" borderId="21" xfId="0" applyFont="1" applyFill="1" applyBorder="1" applyAlignment="1">
      <alignment horizontal="center" vertical="top" wrapText="1"/>
    </xf>
    <xf numFmtId="0" fontId="0" fillId="0" borderId="3" xfId="0" applyBorder="1" applyAlignment="1">
      <alignment horizontal="center" vertical="center" wrapText="1"/>
    </xf>
    <xf numFmtId="0" fontId="0" fillId="0" borderId="3" xfId="0" applyBorder="1" applyAlignment="1">
      <alignment horizontal="left" vertical="center"/>
    </xf>
    <xf numFmtId="0" fontId="0" fillId="0" borderId="0" xfId="0" applyAlignment="1">
      <alignment horizontal="left"/>
    </xf>
    <xf numFmtId="0" fontId="0" fillId="0" borderId="0" xfId="1" applyNumberFormat="1" applyFont="1" applyFill="1" applyBorder="1" applyAlignment="1">
      <alignment horizontal="center" vertical="top" wrapText="1"/>
    </xf>
    <xf numFmtId="164" fontId="0" fillId="0" borderId="0" xfId="1" applyFont="1" applyFill="1" applyBorder="1" applyAlignment="1">
      <alignment horizontal="center" vertical="top" wrapText="1"/>
    </xf>
    <xf numFmtId="0" fontId="0" fillId="0" borderId="77" xfId="1" applyNumberFormat="1" applyFont="1" applyFill="1" applyBorder="1" applyAlignment="1">
      <alignment horizontal="center" vertical="top" wrapText="1"/>
    </xf>
    <xf numFmtId="0" fontId="0" fillId="0" borderId="76" xfId="1" applyNumberFormat="1" applyFont="1" applyFill="1" applyBorder="1" applyAlignment="1">
      <alignment horizontal="center"/>
    </xf>
    <xf numFmtId="164" fontId="0" fillId="0" borderId="0" xfId="1" applyFont="1" applyFill="1" applyAlignment="1">
      <alignment horizontal="center" vertical="top" wrapText="1"/>
    </xf>
    <xf numFmtId="165" fontId="17" fillId="0" borderId="73" xfId="2" applyNumberFormat="1" applyFont="1" applyBorder="1" applyAlignment="1">
      <alignment horizontal="center" wrapText="1"/>
    </xf>
    <xf numFmtId="0" fontId="18" fillId="0" borderId="73" xfId="3" applyFont="1" applyBorder="1" applyAlignment="1">
      <alignment horizontal="center"/>
    </xf>
    <xf numFmtId="0" fontId="0" fillId="7" borderId="22" xfId="0" applyFill="1" applyBorder="1" applyAlignment="1">
      <alignment horizontal="center" vertical="top" wrapText="1"/>
    </xf>
    <xf numFmtId="0" fontId="19" fillId="7" borderId="39" xfId="0" applyFont="1" applyFill="1" applyBorder="1" applyAlignment="1">
      <alignment horizontal="center" vertical="top" wrapText="1"/>
    </xf>
    <xf numFmtId="0" fontId="0" fillId="0" borderId="80" xfId="1" applyNumberFormat="1" applyFont="1" applyFill="1" applyBorder="1" applyAlignment="1">
      <alignment horizontal="center"/>
    </xf>
    <xf numFmtId="0" fontId="15" fillId="4" borderId="27" xfId="0" applyFont="1" applyFill="1" applyBorder="1" applyAlignment="1">
      <alignment vertical="top"/>
    </xf>
    <xf numFmtId="0" fontId="18" fillId="0" borderId="28" xfId="3" applyFont="1" applyBorder="1" applyAlignment="1">
      <alignment vertical="top"/>
    </xf>
    <xf numFmtId="0" fontId="18" fillId="0" borderId="73" xfId="3" applyFont="1" applyBorder="1" applyAlignment="1">
      <alignment vertical="top"/>
    </xf>
    <xf numFmtId="0" fontId="0" fillId="0" borderId="3" xfId="0" applyBorder="1" applyAlignment="1">
      <alignment vertical="center"/>
    </xf>
    <xf numFmtId="169" fontId="0" fillId="0" borderId="0" xfId="1" applyNumberFormat="1" applyFont="1" applyFill="1" applyBorder="1" applyAlignment="1">
      <alignment horizontal="center" vertical="top" wrapText="1"/>
    </xf>
    <xf numFmtId="169" fontId="0" fillId="0" borderId="77" xfId="1" applyNumberFormat="1" applyFont="1" applyFill="1" applyBorder="1" applyAlignment="1">
      <alignment horizontal="center" vertical="top" wrapText="1"/>
    </xf>
    <xf numFmtId="0" fontId="2" fillId="5" borderId="91" xfId="0" applyFont="1" applyFill="1" applyBorder="1" applyAlignment="1">
      <alignment horizontal="center" vertical="top" wrapText="1"/>
    </xf>
    <xf numFmtId="0" fontId="2" fillId="5" borderId="92" xfId="0" applyFont="1" applyFill="1" applyBorder="1" applyAlignment="1">
      <alignment horizontal="center" vertical="top" wrapText="1"/>
    </xf>
    <xf numFmtId="0" fontId="2" fillId="5" borderId="93" xfId="0" applyFont="1" applyFill="1" applyBorder="1" applyAlignment="1">
      <alignment horizontal="center" vertical="top"/>
    </xf>
    <xf numFmtId="0" fontId="3" fillId="7" borderId="97" xfId="0" applyFont="1" applyFill="1" applyBorder="1" applyAlignment="1">
      <alignment vertical="top" wrapText="1"/>
    </xf>
    <xf numFmtId="0" fontId="28" fillId="0" borderId="0" xfId="0" applyFont="1"/>
    <xf numFmtId="0" fontId="15" fillId="9" borderId="0" xfId="0" applyFont="1" applyFill="1" applyAlignment="1">
      <alignment horizontal="left" vertical="center"/>
    </xf>
    <xf numFmtId="0" fontId="4" fillId="6" borderId="0" xfId="0" applyFont="1" applyFill="1" applyAlignment="1" applyProtection="1">
      <alignment horizontal="center" vertical="center"/>
      <protection locked="0"/>
    </xf>
    <xf numFmtId="0" fontId="4" fillId="6" borderId="0" xfId="0" applyFont="1" applyFill="1" applyAlignment="1" applyProtection="1">
      <alignment vertical="center"/>
      <protection locked="0"/>
    </xf>
    <xf numFmtId="0" fontId="19" fillId="3" borderId="48" xfId="0" applyFont="1" applyFill="1" applyBorder="1" applyAlignment="1">
      <alignment horizontal="center" vertical="top" wrapText="1"/>
    </xf>
    <xf numFmtId="0" fontId="0" fillId="3" borderId="40" xfId="0" applyFill="1" applyBorder="1" applyAlignment="1">
      <alignment horizontal="center" vertical="top" wrapText="1"/>
    </xf>
    <xf numFmtId="0" fontId="3" fillId="3" borderId="40" xfId="0" applyFont="1" applyFill="1" applyBorder="1" applyAlignment="1">
      <alignment vertical="top" wrapText="1"/>
    </xf>
    <xf numFmtId="0" fontId="18" fillId="0" borderId="28" xfId="3" applyFont="1" applyBorder="1" applyAlignment="1">
      <alignment horizontal="center"/>
    </xf>
    <xf numFmtId="0" fontId="17" fillId="0" borderId="73" xfId="2" applyFont="1" applyBorder="1" applyAlignment="1">
      <alignment horizontal="center" wrapText="1"/>
    </xf>
    <xf numFmtId="0" fontId="0" fillId="0" borderId="0" xfId="0" quotePrefix="1"/>
    <xf numFmtId="0" fontId="0" fillId="0" borderId="80" xfId="0" applyBorder="1" applyAlignment="1">
      <alignment horizontal="center"/>
    </xf>
    <xf numFmtId="0" fontId="0" fillId="0" borderId="84" xfId="0" applyBorder="1" applyAlignment="1">
      <alignment horizontal="left"/>
    </xf>
    <xf numFmtId="0" fontId="0" fillId="0" borderId="99" xfId="0" applyBorder="1" applyAlignment="1">
      <alignment horizontal="left"/>
    </xf>
    <xf numFmtId="0" fontId="0" fillId="0" borderId="76" xfId="0" applyBorder="1" applyAlignment="1">
      <alignment horizontal="center"/>
    </xf>
    <xf numFmtId="0" fontId="0" fillId="0" borderId="75" xfId="0" applyBorder="1" applyAlignment="1">
      <alignment horizontal="left"/>
    </xf>
    <xf numFmtId="0" fontId="3" fillId="0" borderId="0" xfId="1" applyNumberFormat="1" applyFont="1" applyAlignment="1">
      <alignment horizontal="center"/>
    </xf>
    <xf numFmtId="164" fontId="3" fillId="0" borderId="0" xfId="1" applyFont="1"/>
    <xf numFmtId="169" fontId="3" fillId="0" borderId="0" xfId="0" applyNumberFormat="1" applyFont="1" applyAlignment="1">
      <alignment horizontal="center"/>
    </xf>
    <xf numFmtId="0" fontId="7" fillId="6" borderId="0" xfId="0" applyFont="1" applyFill="1" applyAlignment="1" applyProtection="1">
      <alignment horizontal="center" vertical="center"/>
      <protection locked="0"/>
    </xf>
    <xf numFmtId="0" fontId="0" fillId="0" borderId="1" xfId="0" applyBorder="1"/>
    <xf numFmtId="0" fontId="3" fillId="3" borderId="10" xfId="0" applyFont="1" applyFill="1" applyBorder="1" applyAlignment="1">
      <alignment vertical="center"/>
    </xf>
    <xf numFmtId="0" fontId="0" fillId="8" borderId="1" xfId="0" applyFill="1" applyBorder="1" applyAlignment="1">
      <alignment horizontal="left" vertical="center"/>
    </xf>
    <xf numFmtId="0" fontId="3" fillId="8" borderId="1" xfId="0" applyFont="1" applyFill="1" applyBorder="1" applyAlignment="1">
      <alignment horizontal="left" vertical="center"/>
    </xf>
    <xf numFmtId="0" fontId="21" fillId="0" borderId="63" xfId="0" applyFont="1" applyBorder="1" applyAlignment="1">
      <alignment vertical="center"/>
    </xf>
    <xf numFmtId="0" fontId="12" fillId="0" borderId="0" xfId="0" applyFont="1" applyAlignment="1">
      <alignment vertical="center"/>
    </xf>
    <xf numFmtId="0" fontId="3" fillId="3" borderId="10" xfId="0" applyFont="1" applyFill="1" applyBorder="1" applyAlignment="1">
      <alignment horizontal="center" vertical="center"/>
    </xf>
    <xf numFmtId="0" fontId="3" fillId="3" borderId="41" xfId="0" applyFont="1" applyFill="1" applyBorder="1"/>
    <xf numFmtId="0" fontId="3" fillId="3" borderId="88" xfId="0" applyFont="1" applyFill="1" applyBorder="1" applyAlignment="1">
      <alignment horizontal="center" vertical="center"/>
    </xf>
    <xf numFmtId="0" fontId="0" fillId="7" borderId="88" xfId="0" applyFill="1" applyBorder="1" applyAlignment="1">
      <alignment horizontal="center"/>
    </xf>
    <xf numFmtId="0" fontId="0" fillId="7" borderId="59" xfId="0" applyFill="1" applyBorder="1" applyAlignment="1">
      <alignment horizontal="center"/>
    </xf>
    <xf numFmtId="0" fontId="0" fillId="7" borderId="89" xfId="0" applyFill="1" applyBorder="1" applyAlignment="1">
      <alignment horizontal="center"/>
    </xf>
    <xf numFmtId="0" fontId="4" fillId="0" borderId="0" xfId="0" applyFont="1" applyAlignment="1">
      <alignment vertical="center"/>
    </xf>
    <xf numFmtId="3" fontId="0" fillId="0" borderId="0" xfId="0" applyNumberFormat="1" applyAlignment="1">
      <alignment vertical="center"/>
    </xf>
    <xf numFmtId="0" fontId="0" fillId="7" borderId="5" xfId="0" applyFill="1" applyBorder="1" applyAlignment="1">
      <alignment horizontal="center"/>
    </xf>
    <xf numFmtId="0" fontId="0" fillId="7" borderId="0" xfId="0" applyFill="1" applyAlignment="1">
      <alignment horizontal="center"/>
    </xf>
    <xf numFmtId="0" fontId="0" fillId="7" borderId="6" xfId="0" applyFill="1" applyBorder="1" applyAlignment="1">
      <alignment horizontal="center"/>
    </xf>
    <xf numFmtId="0" fontId="3" fillId="0" borderId="0" xfId="0" applyFont="1"/>
    <xf numFmtId="0" fontId="0" fillId="8" borderId="0" xfId="0" applyFill="1"/>
    <xf numFmtId="0" fontId="0" fillId="8" borderId="6" xfId="0" applyFill="1" applyBorder="1"/>
    <xf numFmtId="0" fontId="0" fillId="7" borderId="100" xfId="0" applyFill="1" applyBorder="1" applyAlignment="1">
      <alignment horizontal="center"/>
    </xf>
    <xf numFmtId="0" fontId="0" fillId="7" borderId="101" xfId="0" applyFill="1" applyBorder="1" applyAlignment="1">
      <alignment horizontal="center"/>
    </xf>
    <xf numFmtId="3" fontId="3" fillId="7" borderId="100" xfId="0" applyNumberFormat="1" applyFont="1" applyFill="1" applyBorder="1" applyAlignment="1">
      <alignment horizontal="center"/>
    </xf>
    <xf numFmtId="3" fontId="3" fillId="7" borderId="101" xfId="0" applyNumberFormat="1" applyFont="1" applyFill="1" applyBorder="1" applyAlignment="1">
      <alignment horizontal="center"/>
    </xf>
    <xf numFmtId="0" fontId="3" fillId="3" borderId="11" xfId="0" applyFont="1" applyFill="1" applyBorder="1" applyAlignment="1">
      <alignment horizontal="center" vertical="center"/>
    </xf>
    <xf numFmtId="0" fontId="3" fillId="3" borderId="11" xfId="0" applyFont="1" applyFill="1" applyBorder="1" applyAlignment="1">
      <alignment horizontal="left" vertical="center"/>
    </xf>
    <xf numFmtId="168" fontId="1" fillId="9" borderId="55" xfId="1" applyNumberFormat="1" applyFont="1" applyFill="1" applyBorder="1" applyAlignment="1" applyProtection="1">
      <alignment horizontal="center" vertical="center"/>
    </xf>
    <xf numFmtId="0" fontId="3" fillId="3" borderId="58" xfId="0" applyFont="1" applyFill="1" applyBorder="1" applyAlignment="1">
      <alignment horizontal="left" vertical="center"/>
    </xf>
    <xf numFmtId="0" fontId="0" fillId="3" borderId="11" xfId="0" applyFill="1" applyBorder="1" applyAlignment="1">
      <alignment vertical="center"/>
    </xf>
    <xf numFmtId="0" fontId="3" fillId="3" borderId="11" xfId="0" applyFont="1" applyFill="1" applyBorder="1" applyAlignment="1">
      <alignment horizontal="center" vertical="top"/>
    </xf>
    <xf numFmtId="0" fontId="3" fillId="3" borderId="58" xfId="0" applyFont="1" applyFill="1" applyBorder="1" applyAlignment="1">
      <alignment horizontal="center" vertical="top"/>
    </xf>
    <xf numFmtId="0" fontId="0" fillId="3" borderId="12" xfId="0" applyFill="1" applyBorder="1" applyAlignment="1">
      <alignment vertical="center"/>
    </xf>
    <xf numFmtId="0" fontId="0" fillId="3" borderId="58" xfId="0" applyFill="1" applyBorder="1" applyAlignment="1">
      <alignment vertical="center"/>
    </xf>
    <xf numFmtId="0" fontId="3" fillId="3" borderId="88" xfId="0" applyFont="1" applyFill="1" applyBorder="1" applyAlignment="1">
      <alignment horizontal="center"/>
    </xf>
    <xf numFmtId="0" fontId="0" fillId="3" borderId="11" xfId="0" applyFill="1" applyBorder="1"/>
    <xf numFmtId="0" fontId="0" fillId="3" borderId="12" xfId="0" applyFill="1" applyBorder="1"/>
    <xf numFmtId="0" fontId="0" fillId="9" borderId="65" xfId="0" applyFill="1" applyBorder="1" applyAlignment="1" applyProtection="1">
      <alignment vertical="center"/>
      <protection locked="0"/>
    </xf>
    <xf numFmtId="0" fontId="0" fillId="9" borderId="101" xfId="0" applyFill="1" applyBorder="1" applyAlignment="1" applyProtection="1">
      <alignment horizontal="center"/>
      <protection locked="0"/>
    </xf>
    <xf numFmtId="0" fontId="0" fillId="9" borderId="100" xfId="0" applyFill="1" applyBorder="1" applyAlignment="1" applyProtection="1">
      <alignment horizontal="center"/>
      <protection locked="0"/>
    </xf>
    <xf numFmtId="14" fontId="1" fillId="9" borderId="55" xfId="1" applyNumberFormat="1" applyFont="1" applyFill="1" applyBorder="1" applyAlignment="1" applyProtection="1">
      <alignment horizontal="center" vertical="center"/>
      <protection locked="0"/>
    </xf>
    <xf numFmtId="168" fontId="1" fillId="9" borderId="55" xfId="1" applyNumberFormat="1" applyFont="1" applyFill="1" applyBorder="1" applyAlignment="1" applyProtection="1">
      <alignment horizontal="center" vertical="center"/>
      <protection locked="0"/>
    </xf>
    <xf numFmtId="0" fontId="7" fillId="10" borderId="90" xfId="0" applyFont="1" applyFill="1" applyBorder="1" applyProtection="1">
      <protection locked="0"/>
    </xf>
    <xf numFmtId="0" fontId="6" fillId="8" borderId="35" xfId="0" applyFont="1" applyFill="1" applyBorder="1" applyAlignment="1">
      <alignment vertical="top" wrapText="1"/>
    </xf>
    <xf numFmtId="0" fontId="6" fillId="8" borderId="102" xfId="0" applyFont="1" applyFill="1" applyBorder="1" applyAlignment="1">
      <alignment vertical="top" wrapText="1"/>
    </xf>
    <xf numFmtId="0" fontId="6" fillId="8" borderId="5" xfId="0" applyFont="1" applyFill="1" applyBorder="1" applyAlignment="1">
      <alignment vertical="center" wrapText="1"/>
    </xf>
    <xf numFmtId="0" fontId="6" fillId="8" borderId="0" xfId="0" applyFont="1" applyFill="1" applyAlignment="1">
      <alignment vertical="center" wrapText="1"/>
    </xf>
    <xf numFmtId="0" fontId="0" fillId="10" borderId="0" xfId="0" applyFill="1" applyAlignment="1">
      <alignment horizontal="center" vertical="center"/>
    </xf>
    <xf numFmtId="0" fontId="0" fillId="12" borderId="100" xfId="0" applyFill="1" applyBorder="1" applyAlignment="1" applyProtection="1">
      <alignment horizontal="center"/>
      <protection locked="0"/>
    </xf>
    <xf numFmtId="169" fontId="3" fillId="7" borderId="89" xfId="7" applyNumberFormat="1" applyFont="1" applyFill="1" applyBorder="1" applyAlignment="1" applyProtection="1">
      <alignment vertical="center"/>
    </xf>
    <xf numFmtId="169" fontId="3" fillId="7" borderId="89" xfId="0" applyNumberFormat="1" applyFont="1" applyFill="1" applyBorder="1" applyAlignment="1">
      <alignment horizontal="center" vertical="center"/>
    </xf>
    <xf numFmtId="0" fontId="0" fillId="10" borderId="0" xfId="0" applyFill="1" applyAlignment="1">
      <alignment vertical="center"/>
    </xf>
    <xf numFmtId="14" fontId="1" fillId="9" borderId="81" xfId="1" applyNumberFormat="1" applyFont="1" applyFill="1" applyBorder="1" applyAlignment="1" applyProtection="1">
      <alignment horizontal="center" vertical="center"/>
      <protection locked="0"/>
    </xf>
    <xf numFmtId="0" fontId="20" fillId="0" borderId="1" xfId="0" applyFont="1" applyBorder="1" applyAlignment="1">
      <alignment horizontal="center"/>
    </xf>
    <xf numFmtId="0" fontId="21" fillId="0" borderId="1" xfId="0" applyFont="1" applyBorder="1" applyAlignment="1">
      <alignment horizontal="center"/>
    </xf>
    <xf numFmtId="0" fontId="21" fillId="0" borderId="0" xfId="0" applyFont="1" applyAlignment="1">
      <alignment horizontal="center"/>
    </xf>
    <xf numFmtId="0" fontId="20" fillId="0" borderId="0" xfId="0" applyFont="1" applyAlignment="1">
      <alignment horizontal="center"/>
    </xf>
    <xf numFmtId="1" fontId="36" fillId="7" borderId="34" xfId="0" applyNumberFormat="1" applyFont="1" applyFill="1" applyBorder="1" applyAlignment="1">
      <alignment horizontal="center" vertical="center"/>
    </xf>
    <xf numFmtId="0" fontId="36" fillId="7" borderId="35" xfId="0" quotePrefix="1" applyFont="1" applyFill="1" applyBorder="1" applyAlignment="1">
      <alignment horizontal="center" vertical="center"/>
    </xf>
    <xf numFmtId="0" fontId="36" fillId="7" borderId="36" xfId="0" applyFont="1" applyFill="1" applyBorder="1" applyAlignment="1">
      <alignment horizontal="center" vertical="center"/>
    </xf>
    <xf numFmtId="169" fontId="0" fillId="12" borderId="78" xfId="7" applyNumberFormat="1" applyFont="1" applyFill="1" applyBorder="1" applyAlignment="1" applyProtection="1">
      <alignment vertical="center"/>
    </xf>
    <xf numFmtId="169" fontId="0" fillId="12" borderId="78" xfId="0" applyNumberFormat="1" applyFill="1" applyBorder="1" applyAlignment="1">
      <alignment horizontal="center" vertical="center"/>
    </xf>
    <xf numFmtId="0" fontId="0" fillId="7" borderId="83" xfId="0" applyFill="1" applyBorder="1" applyAlignment="1">
      <alignment horizontal="center"/>
    </xf>
    <xf numFmtId="0" fontId="0" fillId="12" borderId="83" xfId="0" applyFill="1" applyBorder="1" applyAlignment="1" applyProtection="1">
      <alignment horizontal="center"/>
      <protection locked="0"/>
    </xf>
    <xf numFmtId="3" fontId="3" fillId="7" borderId="83" xfId="0" applyNumberFormat="1" applyFont="1" applyFill="1" applyBorder="1" applyAlignment="1">
      <alignment horizontal="center"/>
    </xf>
    <xf numFmtId="0" fontId="0" fillId="11" borderId="11" xfId="0" applyFill="1" applyBorder="1" applyAlignment="1">
      <alignment vertical="center"/>
    </xf>
    <xf numFmtId="0" fontId="0" fillId="11" borderId="11" xfId="0" applyFill="1" applyBorder="1" applyAlignment="1">
      <alignment horizontal="left" vertical="center"/>
    </xf>
    <xf numFmtId="0" fontId="4" fillId="11" borderId="11" xfId="0" applyFont="1" applyFill="1" applyBorder="1"/>
    <xf numFmtId="0" fontId="0" fillId="11" borderId="11" xfId="0" applyFill="1" applyBorder="1"/>
    <xf numFmtId="0" fontId="0" fillId="11" borderId="58" xfId="0" applyFill="1" applyBorder="1"/>
    <xf numFmtId="0" fontId="0" fillId="11" borderId="88" xfId="0" applyFill="1" applyBorder="1" applyAlignment="1">
      <alignment vertical="center"/>
    </xf>
    <xf numFmtId="0" fontId="0" fillId="12" borderId="83" xfId="0" applyFill="1" applyBorder="1" applyAlignment="1">
      <alignment horizontal="center"/>
    </xf>
    <xf numFmtId="0" fontId="0" fillId="12" borderId="100" xfId="0" applyFill="1" applyBorder="1" applyAlignment="1">
      <alignment horizontal="center"/>
    </xf>
    <xf numFmtId="0" fontId="0" fillId="12" borderId="78" xfId="0" applyFill="1" applyBorder="1" applyAlignment="1" applyProtection="1">
      <alignment horizontal="center"/>
      <protection locked="0"/>
    </xf>
    <xf numFmtId="0" fontId="0" fillId="0" borderId="0" xfId="1" applyNumberFormat="1" applyFont="1" applyFill="1" applyBorder="1" applyAlignment="1">
      <alignment horizontal="center"/>
    </xf>
    <xf numFmtId="0" fontId="0" fillId="0" borderId="112" xfId="0" applyBorder="1" applyAlignment="1">
      <alignment horizontal="left"/>
    </xf>
    <xf numFmtId="0" fontId="37" fillId="0" borderId="112" xfId="0" applyFont="1" applyBorder="1" applyAlignment="1">
      <alignment horizontal="left"/>
    </xf>
    <xf numFmtId="0" fontId="37" fillId="0" borderId="77" xfId="1" applyNumberFormat="1" applyFont="1" applyFill="1" applyBorder="1" applyAlignment="1">
      <alignment horizontal="center" vertical="top" wrapText="1"/>
    </xf>
    <xf numFmtId="164" fontId="37" fillId="0" borderId="0" xfId="1" applyFont="1" applyFill="1" applyBorder="1" applyAlignment="1">
      <alignment horizontal="center" vertical="top" wrapText="1"/>
    </xf>
    <xf numFmtId="0" fontId="37" fillId="0" borderId="0" xfId="1" applyNumberFormat="1" applyFont="1" applyFill="1" applyBorder="1" applyAlignment="1">
      <alignment horizontal="center" vertical="top" wrapText="1"/>
    </xf>
    <xf numFmtId="169" fontId="37" fillId="0" borderId="0" xfId="1" applyNumberFormat="1" applyFont="1" applyFill="1" applyBorder="1" applyAlignment="1">
      <alignment horizontal="center" vertical="top" wrapText="1"/>
    </xf>
    <xf numFmtId="0" fontId="21" fillId="7" borderId="104" xfId="0" applyFont="1" applyFill="1" applyBorder="1" applyAlignment="1">
      <alignment horizontal="left" vertical="center"/>
    </xf>
    <xf numFmtId="0" fontId="21" fillId="7" borderId="105" xfId="0" applyFont="1" applyFill="1" applyBorder="1" applyAlignment="1">
      <alignment horizontal="left" vertical="center"/>
    </xf>
    <xf numFmtId="168" fontId="4" fillId="0" borderId="0" xfId="0" applyNumberFormat="1" applyFont="1" applyAlignment="1">
      <alignment vertical="center"/>
    </xf>
    <xf numFmtId="169" fontId="7" fillId="0" borderId="0" xfId="0" applyNumberFormat="1" applyFont="1" applyAlignment="1">
      <alignment vertical="center"/>
    </xf>
    <xf numFmtId="168" fontId="7" fillId="7" borderId="0" xfId="0" applyNumberFormat="1" applyFont="1" applyFill="1" applyAlignment="1">
      <alignment horizontal="center" vertical="center"/>
    </xf>
    <xf numFmtId="168" fontId="0" fillId="0" borderId="0" xfId="0" applyNumberFormat="1" applyAlignment="1">
      <alignment vertical="center"/>
    </xf>
    <xf numFmtId="168" fontId="7" fillId="7" borderId="113" xfId="0" applyNumberFormat="1" applyFont="1" applyFill="1" applyBorder="1" applyAlignment="1">
      <alignment horizontal="center" vertical="center"/>
    </xf>
    <xf numFmtId="167" fontId="4" fillId="0" borderId="0" xfId="0" applyNumberFormat="1" applyFont="1" applyAlignment="1">
      <alignment vertical="center"/>
    </xf>
    <xf numFmtId="166" fontId="4" fillId="0" borderId="0" xfId="0" applyNumberFormat="1" applyFont="1" applyAlignment="1">
      <alignment vertical="center"/>
    </xf>
    <xf numFmtId="169" fontId="4" fillId="0" borderId="0" xfId="0" applyNumberFormat="1" applyFont="1" applyAlignment="1">
      <alignment vertical="center"/>
    </xf>
    <xf numFmtId="0" fontId="3" fillId="14" borderId="0" xfId="0" applyFont="1" applyFill="1" applyAlignment="1">
      <alignment horizontal="center" vertical="center"/>
    </xf>
    <xf numFmtId="168" fontId="0" fillId="0" borderId="0" xfId="0" applyNumberFormat="1" applyAlignment="1">
      <alignment horizontal="center" vertical="center"/>
    </xf>
    <xf numFmtId="168" fontId="0" fillId="0" borderId="0" xfId="0" applyNumberFormat="1" applyAlignment="1">
      <alignment horizontal="center"/>
    </xf>
    <xf numFmtId="15" fontId="0" fillId="0" borderId="0" xfId="0" quotePrefix="1" applyNumberFormat="1" applyAlignment="1">
      <alignment vertical="center"/>
    </xf>
    <xf numFmtId="0" fontId="6" fillId="0" borderId="0" xfId="0" applyFont="1" applyAlignment="1">
      <alignment vertical="top"/>
    </xf>
    <xf numFmtId="168" fontId="0" fillId="13" borderId="116" xfId="0" applyNumberFormat="1" applyFill="1" applyBorder="1" applyAlignment="1" applyProtection="1">
      <alignment horizontal="center" vertical="center"/>
      <protection locked="0"/>
    </xf>
    <xf numFmtId="168" fontId="0" fillId="13" borderId="115" xfId="0" applyNumberFormat="1" applyFill="1" applyBorder="1" applyAlignment="1" applyProtection="1">
      <alignment horizontal="center" vertical="center"/>
      <protection locked="0"/>
    </xf>
    <xf numFmtId="168" fontId="3" fillId="13" borderId="90" xfId="0" applyNumberFormat="1" applyFont="1" applyFill="1" applyBorder="1" applyAlignment="1" applyProtection="1">
      <alignment horizontal="center" vertical="center"/>
      <protection locked="0"/>
    </xf>
    <xf numFmtId="167" fontId="0" fillId="6" borderId="116" xfId="0" applyNumberFormat="1" applyFill="1" applyBorder="1" applyAlignment="1">
      <alignment horizontal="center" vertical="center"/>
    </xf>
    <xf numFmtId="168" fontId="3" fillId="6" borderId="90" xfId="1" applyNumberFormat="1" applyFont="1" applyFill="1" applyBorder="1" applyAlignment="1" applyProtection="1">
      <alignment horizontal="center" vertical="center"/>
    </xf>
    <xf numFmtId="168" fontId="3" fillId="6" borderId="90" xfId="0" applyNumberFormat="1" applyFont="1" applyFill="1" applyBorder="1" applyAlignment="1">
      <alignment horizontal="center" vertical="center"/>
    </xf>
    <xf numFmtId="166" fontId="0" fillId="6" borderId="114" xfId="0" applyNumberFormat="1" applyFill="1" applyBorder="1" applyAlignment="1">
      <alignment horizontal="center" vertical="center"/>
    </xf>
    <xf numFmtId="0" fontId="4" fillId="0" borderId="0" xfId="0" applyFont="1" applyAlignment="1" applyProtection="1">
      <alignment horizontal="center" vertical="center"/>
      <protection locked="0"/>
    </xf>
    <xf numFmtId="0" fontId="38" fillId="7" borderId="6" xfId="0" applyFont="1" applyFill="1" applyBorder="1" applyAlignment="1">
      <alignment horizontal="center"/>
    </xf>
    <xf numFmtId="0" fontId="4" fillId="7" borderId="6" xfId="0" applyFont="1" applyFill="1" applyBorder="1" applyAlignment="1">
      <alignment vertical="center"/>
    </xf>
    <xf numFmtId="168" fontId="38" fillId="7" borderId="6" xfId="0" applyNumberFormat="1" applyFont="1" applyFill="1" applyBorder="1" applyAlignment="1">
      <alignment horizontal="center" vertical="center"/>
    </xf>
    <xf numFmtId="170" fontId="38" fillId="7" borderId="6" xfId="0" applyNumberFormat="1" applyFont="1" applyFill="1" applyBorder="1" applyAlignment="1">
      <alignment horizontal="center" vertical="center"/>
    </xf>
    <xf numFmtId="166" fontId="0" fillId="13" borderId="114" xfId="0" applyNumberFormat="1" applyFill="1" applyBorder="1" applyAlignment="1" applyProtection="1">
      <alignment horizontal="center" vertical="center"/>
      <protection locked="0"/>
    </xf>
    <xf numFmtId="167" fontId="0" fillId="13" borderId="116" xfId="0" applyNumberFormat="1" applyFill="1" applyBorder="1" applyAlignment="1" applyProtection="1">
      <alignment horizontal="center" vertical="center"/>
      <protection locked="0"/>
    </xf>
    <xf numFmtId="168" fontId="1" fillId="13" borderId="117" xfId="1" applyNumberFormat="1" applyFont="1" applyFill="1" applyBorder="1" applyAlignment="1" applyProtection="1">
      <alignment horizontal="center" vertical="center"/>
    </xf>
    <xf numFmtId="168" fontId="1" fillId="13" borderId="114" xfId="1" applyNumberFormat="1" applyFont="1" applyFill="1" applyBorder="1" applyAlignment="1" applyProtection="1">
      <alignment horizontal="center" vertical="center"/>
    </xf>
    <xf numFmtId="170" fontId="43" fillId="7" borderId="6" xfId="0" applyNumberFormat="1" applyFont="1" applyFill="1" applyBorder="1" applyAlignment="1">
      <alignment horizontal="center" vertical="center" wrapText="1"/>
    </xf>
    <xf numFmtId="0" fontId="17" fillId="0" borderId="28" xfId="2" applyFont="1" applyBorder="1" applyAlignment="1">
      <alignment vertical="top"/>
    </xf>
    <xf numFmtId="0" fontId="17" fillId="0" borderId="74" xfId="2" applyFont="1" applyBorder="1" applyAlignment="1">
      <alignment vertical="top"/>
    </xf>
    <xf numFmtId="0" fontId="17" fillId="0" borderId="72" xfId="2" applyFont="1" applyBorder="1" applyAlignment="1">
      <alignment vertical="top"/>
    </xf>
    <xf numFmtId="0" fontId="17" fillId="0" borderId="73" xfId="2" applyFont="1" applyBorder="1" applyAlignment="1">
      <alignment vertical="top"/>
    </xf>
    <xf numFmtId="165" fontId="17" fillId="0" borderId="37" xfId="2" applyNumberFormat="1" applyFont="1" applyBorder="1" applyAlignment="1">
      <alignment horizontal="center" vertical="top" wrapText="1"/>
    </xf>
    <xf numFmtId="165" fontId="17" fillId="0" borderId="74" xfId="2" applyNumberFormat="1" applyFont="1" applyBorder="1" applyAlignment="1">
      <alignment horizontal="center" vertical="top" wrapText="1"/>
    </xf>
    <xf numFmtId="165" fontId="17" fillId="0" borderId="72" xfId="2" applyNumberFormat="1" applyFont="1" applyBorder="1" applyAlignment="1">
      <alignment horizontal="center" vertical="top" wrapText="1"/>
    </xf>
    <xf numFmtId="165" fontId="17" fillId="0" borderId="73" xfId="2" applyNumberFormat="1" applyFont="1" applyBorder="1" applyAlignment="1">
      <alignment horizontal="center" vertical="top" wrapText="1"/>
    </xf>
    <xf numFmtId="0" fontId="44" fillId="0" borderId="0" xfId="0" applyFont="1"/>
    <xf numFmtId="0" fontId="45" fillId="9" borderId="0" xfId="0" applyFont="1" applyFill="1" applyAlignment="1">
      <alignment horizontal="left" vertical="center"/>
    </xf>
    <xf numFmtId="0" fontId="28" fillId="0" borderId="0" xfId="0" quotePrefix="1" applyFont="1"/>
    <xf numFmtId="0" fontId="0" fillId="0" borderId="0" xfId="0" quotePrefix="1" applyAlignment="1">
      <alignment vertical="center"/>
    </xf>
    <xf numFmtId="0" fontId="0" fillId="0" borderId="105" xfId="0" applyBorder="1" applyAlignment="1">
      <alignment vertical="center"/>
    </xf>
    <xf numFmtId="0" fontId="0" fillId="0" borderId="0" xfId="0" applyAlignment="1">
      <alignment horizontal="center" vertical="center"/>
    </xf>
    <xf numFmtId="0" fontId="3" fillId="0" borderId="0" xfId="0" applyFont="1" applyAlignment="1">
      <alignment horizontal="center"/>
    </xf>
    <xf numFmtId="0" fontId="28" fillId="0" borderId="0" xfId="0" applyFont="1" applyAlignment="1">
      <alignment horizontal="center"/>
    </xf>
    <xf numFmtId="0" fontId="0" fillId="7" borderId="98" xfId="0" applyFill="1" applyBorder="1" applyAlignment="1">
      <alignment horizontal="center" vertical="top" wrapText="1"/>
    </xf>
    <xf numFmtId="0" fontId="0" fillId="7" borderId="23" xfId="0" applyFill="1" applyBorder="1" applyAlignment="1">
      <alignment horizontal="center" vertical="top" wrapText="1"/>
    </xf>
    <xf numFmtId="0" fontId="0" fillId="7" borderId="82" xfId="0" applyFill="1" applyBorder="1" applyAlignment="1">
      <alignment horizontal="center" vertical="top" wrapText="1"/>
    </xf>
    <xf numFmtId="0" fontId="12" fillId="0" borderId="79" xfId="0" applyFont="1" applyBorder="1" applyAlignment="1">
      <alignment horizontal="left" vertical="center" wrapText="1" indent="2"/>
    </xf>
    <xf numFmtId="0" fontId="12" fillId="0" borderId="80" xfId="0" applyFont="1" applyBorder="1" applyAlignment="1">
      <alignment horizontal="left" vertical="center" wrapText="1" indent="2"/>
    </xf>
    <xf numFmtId="0" fontId="12" fillId="0" borderId="81" xfId="0" applyFont="1" applyBorder="1" applyAlignment="1">
      <alignment horizontal="left" vertical="center" wrapText="1" indent="2"/>
    </xf>
    <xf numFmtId="0" fontId="0" fillId="0" borderId="42" xfId="0" applyBorder="1" applyAlignment="1">
      <alignment horizontal="left" vertical="center" wrapText="1"/>
    </xf>
    <xf numFmtId="0" fontId="0" fillId="0" borderId="54" xfId="0" applyBorder="1" applyAlignment="1">
      <alignment horizontal="left" vertical="center" wrapText="1"/>
    </xf>
    <xf numFmtId="0" fontId="0" fillId="0" borderId="55" xfId="0" applyBorder="1" applyAlignment="1">
      <alignment horizontal="left" vertical="center" wrapText="1"/>
    </xf>
    <xf numFmtId="0" fontId="0" fillId="9" borderId="16" xfId="0" applyFill="1" applyBorder="1" applyAlignment="1">
      <alignment horizontal="left" vertical="center" indent="3"/>
    </xf>
    <xf numFmtId="0" fontId="0" fillId="9" borderId="17" xfId="0" applyFill="1" applyBorder="1" applyAlignment="1">
      <alignment horizontal="left" vertical="center" indent="3"/>
    </xf>
    <xf numFmtId="0" fontId="3" fillId="3" borderId="80" xfId="0" applyFont="1" applyFill="1" applyBorder="1" applyAlignment="1">
      <alignment horizontal="left" vertical="center"/>
    </xf>
    <xf numFmtId="0" fontId="3" fillId="3" borderId="81" xfId="0" applyFont="1" applyFill="1" applyBorder="1" applyAlignment="1">
      <alignment horizontal="left" vertical="center"/>
    </xf>
    <xf numFmtId="0" fontId="19" fillId="9" borderId="110" xfId="0" applyFont="1" applyFill="1" applyBorder="1" applyAlignment="1" applyProtection="1">
      <alignment horizontal="center" vertical="center"/>
      <protection locked="0"/>
    </xf>
    <xf numFmtId="0" fontId="19" fillId="9" borderId="111" xfId="0" applyFont="1" applyFill="1" applyBorder="1" applyAlignment="1" applyProtection="1">
      <alignment horizontal="center" vertical="center"/>
      <protection locked="0"/>
    </xf>
    <xf numFmtId="0" fontId="21" fillId="0" borderId="1" xfId="0" applyFont="1" applyBorder="1" applyAlignment="1">
      <alignment horizontal="center"/>
    </xf>
    <xf numFmtId="14" fontId="19" fillId="12" borderId="43" xfId="0" applyNumberFormat="1" applyFont="1" applyFill="1" applyBorder="1" applyAlignment="1">
      <alignment horizontal="center" vertical="center"/>
    </xf>
    <xf numFmtId="0" fontId="19" fillId="12" borderId="58" xfId="0" applyFont="1" applyFill="1" applyBorder="1" applyAlignment="1">
      <alignment horizontal="center" vertical="center"/>
    </xf>
    <xf numFmtId="0" fontId="20" fillId="0" borderId="0" xfId="0" applyFont="1" applyAlignment="1">
      <alignment horizontal="center"/>
    </xf>
    <xf numFmtId="0" fontId="21" fillId="0" borderId="0" xfId="0" applyFont="1" applyAlignment="1">
      <alignment horizontal="center"/>
    </xf>
    <xf numFmtId="0" fontId="0" fillId="12" borderId="43" xfId="0" applyFill="1" applyBorder="1" applyAlignment="1">
      <alignment horizontal="center" vertical="center"/>
    </xf>
    <xf numFmtId="0" fontId="0" fillId="12" borderId="58" xfId="0" applyFill="1" applyBorder="1" applyAlignment="1">
      <alignment horizontal="center" vertical="center"/>
    </xf>
    <xf numFmtId="0" fontId="0" fillId="0" borderId="6" xfId="0" applyBorder="1" applyAlignment="1">
      <alignment horizontal="center" vertical="center"/>
    </xf>
    <xf numFmtId="0" fontId="0" fillId="0" borderId="0" xfId="0" applyAlignment="1">
      <alignment horizontal="left" wrapText="1"/>
    </xf>
    <xf numFmtId="0" fontId="0" fillId="0" borderId="6" xfId="0" applyBorder="1" applyAlignment="1">
      <alignment horizontal="left" wrapText="1"/>
    </xf>
    <xf numFmtId="0" fontId="0" fillId="0" borderId="1" xfId="0" applyBorder="1" applyAlignment="1">
      <alignment horizontal="center" vertical="center" wrapText="1"/>
    </xf>
    <xf numFmtId="0" fontId="0" fillId="0" borderId="0" xfId="0" applyAlignment="1">
      <alignment horizontal="center" vertical="center" wrapText="1"/>
    </xf>
    <xf numFmtId="0" fontId="5" fillId="7" borderId="29" xfId="0" applyFont="1" applyFill="1" applyBorder="1" applyAlignment="1">
      <alignment horizontal="center" vertical="center"/>
    </xf>
    <xf numFmtId="0" fontId="5" fillId="7" borderId="30" xfId="0" applyFont="1" applyFill="1" applyBorder="1" applyAlignment="1">
      <alignment horizontal="center" vertical="center"/>
    </xf>
    <xf numFmtId="0" fontId="5" fillId="7" borderId="31" xfId="0" applyFont="1" applyFill="1" applyBorder="1" applyAlignment="1">
      <alignment horizontal="center" vertical="center"/>
    </xf>
    <xf numFmtId="0" fontId="5" fillId="7" borderId="32" xfId="0" applyFont="1" applyFill="1" applyBorder="1" applyAlignment="1">
      <alignment horizontal="center" vertical="center"/>
    </xf>
    <xf numFmtId="0" fontId="5" fillId="7" borderId="0" xfId="0" applyFont="1" applyFill="1" applyAlignment="1">
      <alignment horizontal="center" vertical="center"/>
    </xf>
    <xf numFmtId="0" fontId="5" fillId="7" borderId="33" xfId="0" applyFont="1" applyFill="1" applyBorder="1" applyAlignment="1">
      <alignment horizontal="center" vertical="center"/>
    </xf>
    <xf numFmtId="0" fontId="3" fillId="7" borderId="78" xfId="0" applyFont="1" applyFill="1" applyBorder="1" applyAlignment="1">
      <alignment horizontal="center"/>
    </xf>
    <xf numFmtId="0" fontId="0" fillId="7" borderId="78" xfId="0" applyFill="1" applyBorder="1" applyAlignment="1">
      <alignment horizontal="center"/>
    </xf>
    <xf numFmtId="0" fontId="0" fillId="8" borderId="5" xfId="0" applyFill="1" applyBorder="1" applyAlignment="1">
      <alignment horizontal="center"/>
    </xf>
    <xf numFmtId="0" fontId="0" fillId="8" borderId="0" xfId="0" applyFill="1" applyAlignment="1">
      <alignment horizontal="center"/>
    </xf>
    <xf numFmtId="0" fontId="0" fillId="8" borderId="6" xfId="0" applyFill="1" applyBorder="1" applyAlignment="1">
      <alignment horizontal="center"/>
    </xf>
    <xf numFmtId="0" fontId="0" fillId="8" borderId="19" xfId="0" applyFill="1" applyBorder="1" applyAlignment="1">
      <alignment horizontal="center"/>
    </xf>
    <xf numFmtId="0" fontId="0" fillId="8" borderId="20" xfId="0" applyFill="1" applyBorder="1" applyAlignment="1">
      <alignment horizontal="center"/>
    </xf>
    <xf numFmtId="0" fontId="0" fillId="8" borderId="103" xfId="0" applyFill="1" applyBorder="1" applyAlignment="1">
      <alignment horizontal="center"/>
    </xf>
    <xf numFmtId="0" fontId="0" fillId="7" borderId="104" xfId="0" applyFill="1" applyBorder="1" applyAlignment="1">
      <alignment horizontal="left" vertical="center" indent="3"/>
    </xf>
    <xf numFmtId="0" fontId="0" fillId="7" borderId="105" xfId="0" applyFill="1" applyBorder="1" applyAlignment="1">
      <alignment horizontal="left" vertical="center" indent="3"/>
    </xf>
    <xf numFmtId="0" fontId="0" fillId="8" borderId="19" xfId="0" quotePrefix="1" applyFill="1" applyBorder="1" applyAlignment="1">
      <alignment horizontal="center"/>
    </xf>
    <xf numFmtId="0" fontId="0" fillId="7" borderId="88" xfId="0" applyFill="1" applyBorder="1" applyAlignment="1">
      <alignment horizontal="left" vertical="center" wrapText="1"/>
    </xf>
    <xf numFmtId="0" fontId="0" fillId="7" borderId="1" xfId="0" applyFill="1" applyBorder="1" applyAlignment="1">
      <alignment horizontal="left" vertical="center" wrapText="1"/>
    </xf>
    <xf numFmtId="0" fontId="0" fillId="7" borderId="5" xfId="0" applyFill="1" applyBorder="1" applyAlignment="1">
      <alignment horizontal="left" vertical="center" indent="3"/>
    </xf>
    <xf numFmtId="0" fontId="0" fillId="7" borderId="0" xfId="0" applyFill="1" applyAlignment="1">
      <alignment horizontal="left" vertical="center" indent="3"/>
    </xf>
    <xf numFmtId="0" fontId="3" fillId="7" borderId="81" xfId="0" applyFont="1" applyFill="1" applyBorder="1" applyAlignment="1">
      <alignment horizontal="center"/>
    </xf>
    <xf numFmtId="0" fontId="29" fillId="8" borderId="5" xfId="0" applyFont="1" applyFill="1" applyBorder="1" applyAlignment="1">
      <alignment horizontal="center"/>
    </xf>
    <xf numFmtId="0" fontId="29" fillId="8" borderId="0" xfId="0" applyFont="1" applyFill="1" applyAlignment="1">
      <alignment horizontal="center"/>
    </xf>
    <xf numFmtId="0" fontId="29" fillId="8" borderId="6" xfId="0" applyFont="1" applyFill="1" applyBorder="1" applyAlignment="1">
      <alignment horizontal="center"/>
    </xf>
    <xf numFmtId="0" fontId="19" fillId="9" borderId="88" xfId="0" applyFont="1" applyFill="1" applyBorder="1" applyAlignment="1" applyProtection="1">
      <alignment horizontal="center" vertical="center"/>
      <protection locked="0"/>
    </xf>
    <xf numFmtId="0" fontId="19" fillId="9" borderId="109" xfId="0" applyFont="1" applyFill="1" applyBorder="1" applyAlignment="1" applyProtection="1">
      <alignment horizontal="center" vertical="center"/>
      <protection locked="0"/>
    </xf>
    <xf numFmtId="0" fontId="19" fillId="9" borderId="104" xfId="0" applyFont="1" applyFill="1" applyBorder="1" applyAlignment="1" applyProtection="1">
      <alignment horizontal="center" vertical="center"/>
      <protection locked="0"/>
    </xf>
    <xf numFmtId="0" fontId="19" fillId="9" borderId="108" xfId="0" applyFont="1" applyFill="1" applyBorder="1" applyAlignment="1" applyProtection="1">
      <alignment horizontal="center" vertical="center"/>
      <protection locked="0"/>
    </xf>
    <xf numFmtId="14" fontId="19" fillId="9" borderId="110" xfId="0" applyNumberFormat="1" applyFont="1" applyFill="1" applyBorder="1" applyAlignment="1" applyProtection="1">
      <alignment horizontal="center" vertical="center"/>
      <protection locked="0"/>
    </xf>
    <xf numFmtId="14" fontId="19" fillId="9" borderId="111" xfId="0" applyNumberFormat="1" applyFont="1" applyFill="1" applyBorder="1" applyAlignment="1" applyProtection="1">
      <alignment horizontal="center" vertical="center"/>
      <protection locked="0"/>
    </xf>
    <xf numFmtId="0" fontId="20" fillId="0" borderId="1" xfId="0" applyFont="1" applyBorder="1" applyAlignment="1">
      <alignment horizontal="center"/>
    </xf>
    <xf numFmtId="0" fontId="0" fillId="0" borderId="47" xfId="0" applyBorder="1" applyAlignment="1">
      <alignment horizontal="left" vertical="center" wrapText="1"/>
    </xf>
    <xf numFmtId="0" fontId="0" fillId="0" borderId="1" xfId="0" applyBorder="1" applyAlignment="1">
      <alignment horizontal="left" vertical="center" wrapText="1"/>
    </xf>
    <xf numFmtId="0" fontId="0" fillId="0" borderId="38" xfId="0" applyBorder="1" applyAlignment="1">
      <alignment horizontal="left" vertical="center" wrapText="1"/>
    </xf>
    <xf numFmtId="0" fontId="33" fillId="0" borderId="59" xfId="0" applyFont="1" applyBorder="1" applyAlignment="1">
      <alignment horizontal="center" vertical="center"/>
    </xf>
    <xf numFmtId="0" fontId="33" fillId="0" borderId="0" xfId="0" applyFont="1" applyAlignment="1">
      <alignment horizontal="center" vertical="center"/>
    </xf>
    <xf numFmtId="0" fontId="3" fillId="3" borderId="8" xfId="0" applyFont="1" applyFill="1" applyBorder="1" applyAlignment="1">
      <alignment horizontal="left" vertical="center"/>
    </xf>
    <xf numFmtId="0" fontId="3" fillId="3" borderId="9" xfId="0" applyFont="1" applyFill="1" applyBorder="1" applyAlignment="1">
      <alignment horizontal="left" vertical="center"/>
    </xf>
    <xf numFmtId="0" fontId="4" fillId="7" borderId="69" xfId="0" applyFont="1" applyFill="1" applyBorder="1" applyAlignment="1">
      <alignment horizontal="left" vertical="center" wrapText="1"/>
    </xf>
    <xf numFmtId="0" fontId="4" fillId="7" borderId="70" xfId="0" applyFont="1" applyFill="1" applyBorder="1" applyAlignment="1">
      <alignment horizontal="left" vertical="center" wrapText="1"/>
    </xf>
    <xf numFmtId="0" fontId="4" fillId="7" borderId="71" xfId="0" applyFont="1" applyFill="1" applyBorder="1" applyAlignment="1">
      <alignment horizontal="left" vertical="center" wrapText="1"/>
    </xf>
    <xf numFmtId="0" fontId="3" fillId="3" borderId="59" xfId="0" applyFont="1" applyFill="1" applyBorder="1" applyAlignment="1">
      <alignment horizontal="left" vertical="center"/>
    </xf>
    <xf numFmtId="0" fontId="3" fillId="3" borderId="89" xfId="0" applyFont="1" applyFill="1" applyBorder="1" applyAlignment="1">
      <alignment horizontal="left" vertical="center"/>
    </xf>
    <xf numFmtId="0" fontId="3" fillId="3" borderId="11" xfId="0" applyFont="1" applyFill="1" applyBorder="1" applyAlignment="1">
      <alignment horizontal="center" vertical="center"/>
    </xf>
    <xf numFmtId="0" fontId="3" fillId="3" borderId="58" xfId="0" applyFont="1" applyFill="1" applyBorder="1" applyAlignment="1">
      <alignment horizontal="center" vertical="center"/>
    </xf>
    <xf numFmtId="0" fontId="10" fillId="0" borderId="79" xfId="0" applyFont="1" applyBorder="1" applyAlignment="1">
      <alignment horizontal="left" vertical="center" wrapText="1"/>
    </xf>
    <xf numFmtId="0" fontId="10" fillId="0" borderId="80" xfId="0" applyFont="1" applyBorder="1" applyAlignment="1">
      <alignment horizontal="left" vertical="center" wrapText="1"/>
    </xf>
    <xf numFmtId="0" fontId="10" fillId="0" borderId="83" xfId="0" applyFont="1" applyBorder="1" applyAlignment="1">
      <alignment horizontal="left" vertical="center" wrapText="1"/>
    </xf>
    <xf numFmtId="0" fontId="0" fillId="9" borderId="16" xfId="0" applyFill="1" applyBorder="1" applyAlignment="1" applyProtection="1">
      <alignment horizontal="left" vertical="center"/>
      <protection locked="0"/>
    </xf>
    <xf numFmtId="0" fontId="0" fillId="9" borderId="17" xfId="0" applyFill="1" applyBorder="1" applyAlignment="1" applyProtection="1">
      <alignment horizontal="left" vertical="center"/>
      <protection locked="0"/>
    </xf>
    <xf numFmtId="0" fontId="0" fillId="9" borderId="68" xfId="0" applyFill="1" applyBorder="1" applyAlignment="1" applyProtection="1">
      <alignment horizontal="left" vertical="center"/>
      <protection locked="0"/>
    </xf>
    <xf numFmtId="0" fontId="4" fillId="6" borderId="85" xfId="0" applyFont="1" applyFill="1" applyBorder="1" applyAlignment="1">
      <alignment horizontal="left" vertical="center" wrapText="1"/>
    </xf>
    <xf numFmtId="0" fontId="4" fillId="6" borderId="87" xfId="0" applyFont="1" applyFill="1" applyBorder="1" applyAlignment="1">
      <alignment horizontal="left" vertical="center" wrapText="1"/>
    </xf>
    <xf numFmtId="0" fontId="4" fillId="6" borderId="86" xfId="0" applyFont="1" applyFill="1" applyBorder="1" applyAlignment="1">
      <alignment horizontal="left" vertical="center" wrapText="1"/>
    </xf>
    <xf numFmtId="0" fontId="0" fillId="9" borderId="79" xfId="0" applyFill="1" applyBorder="1" applyAlignment="1">
      <alignment horizontal="left" vertical="center" wrapText="1" indent="3"/>
    </xf>
    <xf numFmtId="0" fontId="0" fillId="9" borderId="80" xfId="0" applyFill="1" applyBorder="1" applyAlignment="1">
      <alignment horizontal="left" vertical="center" wrapText="1" indent="3"/>
    </xf>
    <xf numFmtId="0" fontId="0" fillId="9" borderId="81" xfId="0" applyFill="1" applyBorder="1" applyAlignment="1">
      <alignment horizontal="left" vertical="center" wrapText="1" indent="3"/>
    </xf>
    <xf numFmtId="0" fontId="0" fillId="9" borderId="66" xfId="0" applyFill="1" applyBorder="1" applyAlignment="1" applyProtection="1">
      <alignment horizontal="left" vertical="center"/>
      <protection locked="0"/>
    </xf>
    <xf numFmtId="0" fontId="0" fillId="9" borderId="18" xfId="0" applyFill="1" applyBorder="1" applyAlignment="1" applyProtection="1">
      <alignment horizontal="left" vertical="center"/>
      <protection locked="0"/>
    </xf>
    <xf numFmtId="0" fontId="4" fillId="7" borderId="5" xfId="0" applyFont="1" applyFill="1" applyBorder="1" applyAlignment="1">
      <alignment horizontal="left" vertical="center"/>
    </xf>
    <xf numFmtId="0" fontId="4" fillId="7" borderId="0" xfId="0" applyFont="1" applyFill="1" applyAlignment="1">
      <alignment horizontal="left" vertical="center"/>
    </xf>
    <xf numFmtId="0" fontId="4" fillId="7" borderId="33" xfId="0" applyFont="1" applyFill="1" applyBorder="1" applyAlignment="1">
      <alignment horizontal="left" vertical="center"/>
    </xf>
    <xf numFmtId="0" fontId="10" fillId="7" borderId="5" xfId="0" applyFont="1" applyFill="1" applyBorder="1" applyAlignment="1">
      <alignment horizontal="left" vertical="center"/>
    </xf>
    <xf numFmtId="0" fontId="10" fillId="7" borderId="0" xfId="0" applyFont="1" applyFill="1" applyAlignment="1">
      <alignment horizontal="left" vertical="center"/>
    </xf>
    <xf numFmtId="0" fontId="10" fillId="7" borderId="33" xfId="0" applyFont="1" applyFill="1" applyBorder="1" applyAlignment="1">
      <alignment horizontal="left" vertical="center"/>
    </xf>
    <xf numFmtId="0" fontId="3" fillId="3" borderId="11" xfId="0" applyFont="1" applyFill="1" applyBorder="1" applyAlignment="1">
      <alignment horizontal="center"/>
    </xf>
    <xf numFmtId="0" fontId="3" fillId="3" borderId="5" xfId="0" applyFont="1" applyFill="1" applyBorder="1" applyAlignment="1">
      <alignment horizontal="center"/>
    </xf>
    <xf numFmtId="0" fontId="3" fillId="3" borderId="58" xfId="0" applyFont="1" applyFill="1" applyBorder="1" applyAlignment="1">
      <alignment horizontal="center"/>
    </xf>
    <xf numFmtId="0" fontId="41" fillId="7" borderId="5" xfId="0" applyFont="1" applyFill="1" applyBorder="1" applyAlignment="1">
      <alignment horizontal="left" vertical="center" wrapText="1"/>
    </xf>
    <xf numFmtId="0" fontId="41" fillId="7" borderId="0" xfId="0" applyFont="1" applyFill="1" applyAlignment="1">
      <alignment horizontal="left" vertical="center" wrapText="1"/>
    </xf>
    <xf numFmtId="0" fontId="41" fillId="7" borderId="6" xfId="0" applyFont="1" applyFill="1" applyBorder="1" applyAlignment="1">
      <alignment horizontal="left" vertical="center" wrapText="1"/>
    </xf>
    <xf numFmtId="0" fontId="2" fillId="11" borderId="80" xfId="0" applyFont="1" applyFill="1" applyBorder="1" applyAlignment="1">
      <alignment horizontal="left" vertical="center"/>
    </xf>
    <xf numFmtId="0" fontId="2" fillId="11" borderId="81" xfId="0" applyFont="1" applyFill="1" applyBorder="1" applyAlignment="1">
      <alignment horizontal="left" vertical="center"/>
    </xf>
    <xf numFmtId="0" fontId="3" fillId="12" borderId="80" xfId="0" applyFont="1" applyFill="1" applyBorder="1" applyAlignment="1">
      <alignment horizontal="left" vertical="center"/>
    </xf>
    <xf numFmtId="0" fontId="3" fillId="12" borderId="81" xfId="0" applyFont="1" applyFill="1" applyBorder="1" applyAlignment="1">
      <alignment horizontal="left" vertical="center"/>
    </xf>
    <xf numFmtId="0" fontId="0" fillId="12" borderId="80" xfId="0" applyFill="1" applyBorder="1" applyAlignment="1">
      <alignment horizontal="left" vertical="top" wrapText="1"/>
    </xf>
    <xf numFmtId="0" fontId="0" fillId="12" borderId="81" xfId="0" applyFill="1" applyBorder="1" applyAlignment="1">
      <alignment horizontal="left" vertical="top" wrapText="1"/>
    </xf>
    <xf numFmtId="0" fontId="21" fillId="0" borderId="106" xfId="0" applyFont="1" applyBorder="1" applyAlignment="1">
      <alignment horizontal="left" vertical="center"/>
    </xf>
    <xf numFmtId="0" fontId="21" fillId="0" borderId="57" xfId="0" applyFont="1" applyBorder="1" applyAlignment="1">
      <alignment horizontal="left" vertical="center"/>
    </xf>
    <xf numFmtId="0" fontId="21" fillId="0" borderId="44" xfId="0" applyFont="1" applyBorder="1" applyAlignment="1">
      <alignment horizontal="left" vertical="center"/>
    </xf>
    <xf numFmtId="0" fontId="21" fillId="0" borderId="56" xfId="0" applyFont="1" applyBorder="1" applyAlignment="1">
      <alignment horizontal="left" vertical="center"/>
    </xf>
    <xf numFmtId="0" fontId="21" fillId="0" borderId="107" xfId="0" applyFont="1" applyBorder="1" applyAlignment="1">
      <alignment horizontal="left" vertical="center"/>
    </xf>
    <xf numFmtId="0" fontId="0" fillId="9" borderId="18" xfId="0" applyFill="1" applyBorder="1" applyAlignment="1">
      <alignment horizontal="left" vertical="center" indent="3"/>
    </xf>
    <xf numFmtId="0" fontId="14" fillId="3" borderId="80" xfId="0" applyFont="1" applyFill="1" applyBorder="1" applyAlignment="1">
      <alignment horizontal="left"/>
    </xf>
    <xf numFmtId="0" fontId="14" fillId="3" borderId="81" xfId="0" applyFont="1" applyFill="1" applyBorder="1" applyAlignment="1">
      <alignment horizontal="left"/>
    </xf>
    <xf numFmtId="0" fontId="0" fillId="0" borderId="45"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9" borderId="49" xfId="1" applyNumberFormat="1" applyFont="1" applyFill="1" applyBorder="1" applyAlignment="1" applyProtection="1">
      <alignment horizontal="left" vertical="top" wrapText="1" indent="3"/>
    </xf>
    <xf numFmtId="0" fontId="0" fillId="9" borderId="53" xfId="1" applyNumberFormat="1" applyFont="1" applyFill="1" applyBorder="1" applyAlignment="1" applyProtection="1">
      <alignment horizontal="left" vertical="top" wrapText="1" indent="3"/>
    </xf>
    <xf numFmtId="0" fontId="12" fillId="9" borderId="52" xfId="6" applyNumberFormat="1" applyFont="1" applyFill="1" applyBorder="1" applyAlignment="1" applyProtection="1">
      <alignment horizontal="center" vertical="center"/>
      <protection locked="0"/>
    </xf>
    <xf numFmtId="0" fontId="12" fillId="9" borderId="50" xfId="1" applyNumberFormat="1" applyFont="1" applyFill="1" applyBorder="1" applyAlignment="1" applyProtection="1">
      <alignment horizontal="center" vertical="center"/>
      <protection locked="0"/>
    </xf>
    <xf numFmtId="0" fontId="12" fillId="9" borderId="51" xfId="1" applyNumberFormat="1" applyFont="1" applyFill="1" applyBorder="1" applyAlignment="1" applyProtection="1">
      <alignment horizontal="center" vertical="center"/>
      <protection locked="0"/>
    </xf>
    <xf numFmtId="0" fontId="0" fillId="9" borderId="16" xfId="1" applyNumberFormat="1" applyFont="1" applyFill="1" applyBorder="1" applyAlignment="1" applyProtection="1">
      <alignment horizontal="left" vertical="center" indent="3"/>
    </xf>
    <xf numFmtId="0" fontId="0" fillId="9" borderId="17" xfId="1" applyNumberFormat="1" applyFont="1" applyFill="1" applyBorder="1" applyAlignment="1" applyProtection="1">
      <alignment horizontal="left" vertical="center" indent="3"/>
    </xf>
    <xf numFmtId="0" fontId="0" fillId="9" borderId="18" xfId="1" applyNumberFormat="1" applyFont="1" applyFill="1" applyBorder="1" applyAlignment="1" applyProtection="1">
      <alignment horizontal="left" vertical="center" indent="3"/>
    </xf>
    <xf numFmtId="0" fontId="27" fillId="0" borderId="59" xfId="0" applyFont="1" applyBorder="1" applyAlignment="1">
      <alignment horizontal="left" vertical="top" wrapText="1"/>
    </xf>
    <xf numFmtId="0" fontId="30" fillId="3" borderId="88"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89" xfId="0" applyFont="1" applyFill="1" applyBorder="1" applyAlignment="1">
      <alignment horizontal="center" vertical="center" wrapText="1"/>
    </xf>
    <xf numFmtId="0" fontId="30" fillId="3" borderId="104" xfId="0" applyFont="1" applyFill="1" applyBorder="1" applyAlignment="1">
      <alignment horizontal="center" vertical="center" wrapText="1"/>
    </xf>
    <xf numFmtId="0" fontId="30" fillId="3" borderId="105" xfId="0" applyFont="1" applyFill="1" applyBorder="1" applyAlignment="1">
      <alignment horizontal="center" vertical="center" wrapText="1"/>
    </xf>
    <xf numFmtId="0" fontId="30" fillId="3" borderId="113" xfId="0" applyFont="1" applyFill="1" applyBorder="1" applyAlignment="1">
      <alignment horizontal="center" vertical="center" wrapText="1"/>
    </xf>
    <xf numFmtId="0" fontId="5" fillId="7" borderId="47" xfId="0" applyFont="1" applyFill="1" applyBorder="1" applyAlignment="1">
      <alignment horizontal="left" vertical="top" wrapText="1"/>
    </xf>
    <xf numFmtId="0" fontId="5" fillId="7" borderId="1" xfId="0" applyFont="1" applyFill="1" applyBorder="1" applyAlignment="1">
      <alignment horizontal="left" vertical="top" wrapText="1"/>
    </xf>
    <xf numFmtId="0" fontId="5" fillId="7" borderId="38" xfId="0" applyFont="1" applyFill="1" applyBorder="1" applyAlignment="1">
      <alignment horizontal="left" vertical="top" wrapText="1"/>
    </xf>
    <xf numFmtId="0" fontId="0" fillId="3" borderId="7" xfId="0" applyFill="1" applyBorder="1" applyAlignment="1">
      <alignment horizontal="center"/>
    </xf>
    <xf numFmtId="0" fontId="0" fillId="3" borderId="8" xfId="0" applyFill="1" applyBorder="1" applyAlignment="1">
      <alignment horizontal="center"/>
    </xf>
    <xf numFmtId="0" fontId="0" fillId="3" borderId="9" xfId="0" applyFill="1" applyBorder="1" applyAlignment="1">
      <alignment horizontal="center"/>
    </xf>
    <xf numFmtId="0" fontId="0" fillId="7" borderId="5" xfId="0" applyFill="1" applyBorder="1" applyAlignment="1">
      <alignment horizontal="left" vertical="center" wrapText="1"/>
    </xf>
    <xf numFmtId="0" fontId="0" fillId="7" borderId="0" xfId="0" applyFill="1" applyAlignment="1">
      <alignment horizontal="left" vertical="center" wrapText="1"/>
    </xf>
    <xf numFmtId="0" fontId="0" fillId="7" borderId="6" xfId="0" applyFill="1" applyBorder="1" applyAlignment="1">
      <alignment horizontal="left" vertical="center" wrapText="1"/>
    </xf>
    <xf numFmtId="0" fontId="20" fillId="0" borderId="13" xfId="0" applyFont="1" applyBorder="1" applyAlignment="1">
      <alignment horizontal="left" vertical="center"/>
    </xf>
    <xf numFmtId="0" fontId="20" fillId="0" borderId="15" xfId="0" applyFont="1" applyBorder="1" applyAlignment="1">
      <alignment horizontal="left" vertical="center"/>
    </xf>
    <xf numFmtId="0" fontId="20" fillId="0" borderId="56" xfId="0" applyFont="1" applyBorder="1" applyAlignment="1">
      <alignment horizontal="left" vertical="center"/>
    </xf>
    <xf numFmtId="0" fontId="20" fillId="0" borderId="57" xfId="0" applyFont="1" applyBorder="1" applyAlignment="1">
      <alignment horizontal="left" vertical="center"/>
    </xf>
    <xf numFmtId="0" fontId="0" fillId="7" borderId="16" xfId="0" applyFill="1" applyBorder="1" applyAlignment="1">
      <alignment horizontal="center" vertical="center"/>
    </xf>
    <xf numFmtId="0" fontId="0" fillId="7" borderId="18" xfId="0" applyFill="1" applyBorder="1" applyAlignment="1">
      <alignment horizontal="center" vertical="center"/>
    </xf>
    <xf numFmtId="0" fontId="21" fillId="0" borderId="13" xfId="0" applyFont="1" applyBorder="1" applyAlignment="1">
      <alignment horizontal="left" vertical="center"/>
    </xf>
    <xf numFmtId="0" fontId="21" fillId="0" borderId="14" xfId="0" applyFont="1" applyBorder="1" applyAlignment="1">
      <alignment horizontal="left" vertical="center"/>
    </xf>
    <xf numFmtId="0" fontId="21" fillId="0" borderId="15" xfId="0" applyFont="1" applyBorder="1" applyAlignment="1">
      <alignment horizontal="left" vertical="center"/>
    </xf>
    <xf numFmtId="0" fontId="0" fillId="7" borderId="80" xfId="0" applyFill="1" applyBorder="1" applyAlignment="1">
      <alignment horizontal="center"/>
    </xf>
    <xf numFmtId="0" fontId="0" fillId="7" borderId="81" xfId="0" applyFill="1" applyBorder="1" applyAlignment="1">
      <alignment horizontal="center"/>
    </xf>
    <xf numFmtId="0" fontId="24" fillId="0" borderId="0" xfId="0" applyFont="1" applyAlignment="1">
      <alignment horizontal="left"/>
    </xf>
    <xf numFmtId="0" fontId="3" fillId="3" borderId="43" xfId="0" applyFont="1" applyFill="1" applyBorder="1" applyAlignment="1">
      <alignment horizontal="center" vertical="center"/>
    </xf>
    <xf numFmtId="0" fontId="3" fillId="3" borderId="12" xfId="0" applyFont="1" applyFill="1" applyBorder="1" applyAlignment="1">
      <alignment horizontal="center" vertical="center"/>
    </xf>
    <xf numFmtId="0" fontId="0" fillId="7" borderId="2" xfId="0" applyFill="1" applyBorder="1" applyAlignment="1">
      <alignment horizontal="left" vertical="center"/>
    </xf>
    <xf numFmtId="0" fontId="0" fillId="7" borderId="3" xfId="0" applyFill="1" applyBorder="1" applyAlignment="1">
      <alignment horizontal="left" vertical="center"/>
    </xf>
    <xf numFmtId="0" fontId="0" fillId="7" borderId="4" xfId="0" applyFill="1" applyBorder="1" applyAlignment="1">
      <alignment horizontal="left" vertical="center"/>
    </xf>
    <xf numFmtId="0" fontId="8" fillId="9" borderId="32" xfId="0" applyFont="1" applyFill="1" applyBorder="1" applyAlignment="1" applyProtection="1">
      <alignment horizontal="center" vertical="center"/>
      <protection locked="0"/>
    </xf>
    <xf numFmtId="0" fontId="8" fillId="9" borderId="0" xfId="0" applyFont="1" applyFill="1" applyAlignment="1" applyProtection="1">
      <alignment horizontal="center" vertical="center"/>
      <protection locked="0"/>
    </xf>
    <xf numFmtId="0" fontId="8" fillId="9" borderId="33" xfId="0" applyFont="1" applyFill="1" applyBorder="1" applyAlignment="1" applyProtection="1">
      <alignment horizontal="center" vertical="center"/>
      <protection locked="0"/>
    </xf>
    <xf numFmtId="0" fontId="21" fillId="0" borderId="61" xfId="0" applyFont="1" applyBorder="1" applyAlignment="1">
      <alignment horizontal="left" vertical="center"/>
    </xf>
    <xf numFmtId="0" fontId="21" fillId="0" borderId="62" xfId="0" applyFont="1" applyBorder="1" applyAlignment="1">
      <alignment horizontal="left" vertical="center"/>
    </xf>
    <xf numFmtId="0" fontId="21" fillId="0" borderId="67" xfId="0" applyFont="1" applyBorder="1" applyAlignment="1">
      <alignment horizontal="left" vertical="center"/>
    </xf>
    <xf numFmtId="0" fontId="21" fillId="0" borderId="63" xfId="0" applyFont="1" applyBorder="1" applyAlignment="1">
      <alignment horizontal="left" vertical="center"/>
    </xf>
    <xf numFmtId="0" fontId="21" fillId="0" borderId="64" xfId="0" applyFont="1" applyBorder="1" applyAlignment="1">
      <alignment horizontal="left" vertical="center"/>
    </xf>
    <xf numFmtId="0" fontId="3" fillId="7" borderId="5" xfId="0" applyFont="1" applyFill="1" applyBorder="1" applyAlignment="1">
      <alignment horizontal="center" vertical="center" wrapText="1"/>
    </xf>
    <xf numFmtId="0" fontId="3" fillId="7" borderId="0" xfId="0" applyFont="1" applyFill="1" applyAlignment="1">
      <alignment horizontal="center" vertical="center" wrapText="1"/>
    </xf>
    <xf numFmtId="0" fontId="3" fillId="7" borderId="6"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6" fillId="8" borderId="0" xfId="0" applyFont="1" applyFill="1" applyAlignment="1">
      <alignment horizontal="right" vertical="top" wrapText="1"/>
    </xf>
    <xf numFmtId="0" fontId="6" fillId="8" borderId="6" xfId="0" applyFont="1" applyFill="1" applyBorder="1" applyAlignment="1">
      <alignment horizontal="right" vertical="top" wrapText="1"/>
    </xf>
    <xf numFmtId="0" fontId="20" fillId="4" borderId="79" xfId="0" applyFont="1" applyFill="1" applyBorder="1" applyAlignment="1">
      <alignment horizontal="left" vertical="center" wrapText="1"/>
    </xf>
    <xf numFmtId="0" fontId="20" fillId="4" borderId="80" xfId="0" applyFont="1" applyFill="1" applyBorder="1" applyAlignment="1">
      <alignment horizontal="left" vertical="center" wrapText="1"/>
    </xf>
    <xf numFmtId="0" fontId="20" fillId="4" borderId="81" xfId="0" applyFont="1" applyFill="1" applyBorder="1" applyAlignment="1">
      <alignment horizontal="left" vertical="center" wrapText="1"/>
    </xf>
    <xf numFmtId="0" fontId="23" fillId="4" borderId="79" xfId="0" applyFont="1" applyFill="1" applyBorder="1" applyAlignment="1">
      <alignment horizontal="left" vertical="center" wrapText="1"/>
    </xf>
    <xf numFmtId="0" fontId="23" fillId="4" borderId="80" xfId="0" applyFont="1" applyFill="1" applyBorder="1" applyAlignment="1">
      <alignment horizontal="left" vertical="center" wrapText="1"/>
    </xf>
    <xf numFmtId="0" fontId="23" fillId="4" borderId="81" xfId="0" applyFont="1" applyFill="1" applyBorder="1" applyAlignment="1">
      <alignment horizontal="left" vertical="center" wrapText="1"/>
    </xf>
    <xf numFmtId="0" fontId="41" fillId="7" borderId="104" xfId="0" applyFont="1" applyFill="1" applyBorder="1" applyAlignment="1">
      <alignment horizontal="left" vertical="center" wrapText="1"/>
    </xf>
    <xf numFmtId="0" fontId="6" fillId="7" borderId="105" xfId="0" applyFont="1" applyFill="1" applyBorder="1" applyAlignment="1">
      <alignment horizontal="left" vertical="center" wrapText="1"/>
    </xf>
    <xf numFmtId="0" fontId="6" fillId="7" borderId="113" xfId="0" applyFont="1" applyFill="1" applyBorder="1" applyAlignment="1">
      <alignment horizontal="left" vertical="center" wrapText="1"/>
    </xf>
    <xf numFmtId="0" fontId="25" fillId="8" borderId="60" xfId="0" applyFont="1" applyFill="1" applyBorder="1" applyAlignment="1">
      <alignment horizontal="center" vertical="center"/>
    </xf>
    <xf numFmtId="0" fontId="25" fillId="8" borderId="0" xfId="0" applyFont="1" applyFill="1" applyAlignment="1">
      <alignment horizontal="center" vertical="center"/>
    </xf>
    <xf numFmtId="0" fontId="46" fillId="2" borderId="24" xfId="0" applyFont="1" applyFill="1" applyBorder="1" applyAlignment="1">
      <alignment horizontal="center" vertical="center" wrapText="1"/>
    </xf>
    <xf numFmtId="0" fontId="46" fillId="2" borderId="25" xfId="0" applyFont="1" applyFill="1" applyBorder="1" applyAlignment="1">
      <alignment horizontal="center" vertical="center" wrapText="1"/>
    </xf>
    <xf numFmtId="0" fontId="46" fillId="2" borderId="26" xfId="0" applyFont="1" applyFill="1" applyBorder="1" applyAlignment="1">
      <alignment horizontal="center" vertical="center" wrapText="1"/>
    </xf>
    <xf numFmtId="0" fontId="46" fillId="2" borderId="94" xfId="0" applyFont="1" applyFill="1" applyBorder="1" applyAlignment="1">
      <alignment horizontal="center" vertical="center" wrapText="1"/>
    </xf>
    <xf numFmtId="0" fontId="46" fillId="2" borderId="95" xfId="0" applyFont="1" applyFill="1" applyBorder="1" applyAlignment="1">
      <alignment horizontal="center" vertical="center" wrapText="1"/>
    </xf>
    <xf numFmtId="0" fontId="46" fillId="2" borderId="96" xfId="0" applyFont="1" applyFill="1" applyBorder="1" applyAlignment="1">
      <alignment horizontal="center" vertical="center" wrapText="1"/>
    </xf>
  </cellXfs>
  <cellStyles count="8">
    <cellStyle name="Link" xfId="6" builtinId="8"/>
    <cellStyle name="Prozent" xfId="7" builtinId="5"/>
    <cellStyle name="Standard" xfId="0" builtinId="0"/>
    <cellStyle name="Standard_Schüler und Klassen (BS vorl.)" xfId="2" xr:uid="{00000000-0005-0000-0000-000003000000}"/>
    <cellStyle name="Standard_Tabelle1" xfId="3" xr:uid="{00000000-0005-0000-0000-000004000000}"/>
    <cellStyle name="Währung" xfId="1" builtinId="4"/>
    <cellStyle name="Währung 2" xfId="4" xr:uid="{00000000-0005-0000-0000-000006000000}"/>
    <cellStyle name="Währung 3" xfId="5" xr:uid="{00000000-0005-0000-0000-000007000000}"/>
  </cellStyles>
  <dxfs count="78">
    <dxf>
      <fill>
        <patternFill patternType="solid">
          <bgColor rgb="FFD7C1FF"/>
        </patternFill>
      </fill>
      <border>
        <left style="thin">
          <color rgb="FF7030A0"/>
        </left>
        <right style="thin">
          <color rgb="FF7030A0"/>
        </right>
        <top style="thin">
          <color rgb="FF7030A0"/>
        </top>
        <bottom style="thin">
          <color rgb="FF7030A0"/>
        </bottom>
        <vertical/>
        <horizontal/>
      </border>
    </dxf>
    <dxf>
      <font>
        <b/>
        <i val="0"/>
        <color rgb="FFFF0000"/>
      </font>
    </dxf>
    <dxf>
      <font>
        <b/>
        <i val="0"/>
        <color rgb="FFFF0000"/>
      </font>
    </dxf>
    <dxf>
      <fill>
        <patternFill patternType="lightUp"/>
      </fill>
    </dxf>
    <dxf>
      <fill>
        <patternFill patternType="lightUp"/>
      </fill>
    </dxf>
    <dxf>
      <font>
        <color theme="0" tint="-4.9989318521683403E-2"/>
      </font>
    </dxf>
    <dxf>
      <font>
        <color theme="0" tint="-4.9989318521683403E-2"/>
      </font>
    </dxf>
    <dxf>
      <font>
        <color theme="0" tint="-4.9989318521683403E-2"/>
      </font>
    </dxf>
    <dxf>
      <font>
        <b/>
        <i val="0"/>
        <color rgb="FFFF0000"/>
      </font>
    </dxf>
    <dxf>
      <fill>
        <patternFill patternType="lightUp">
          <fgColor theme="4"/>
        </patternFill>
      </fill>
    </dxf>
    <dxf>
      <font>
        <color theme="1"/>
      </font>
    </dxf>
    <dxf>
      <font>
        <b/>
        <i val="0"/>
        <color rgb="FFC00000"/>
      </font>
      <fill>
        <patternFill>
          <bgColor theme="7" tint="0.59996337778862885"/>
        </patternFill>
      </fill>
      <border>
        <left style="thin">
          <color theme="5" tint="0.39994506668294322"/>
        </left>
        <right style="thin">
          <color theme="5" tint="0.39994506668294322"/>
        </right>
        <top style="thin">
          <color theme="5" tint="0.39994506668294322"/>
        </top>
        <bottom style="thin">
          <color theme="5" tint="0.39994506668294322"/>
        </bottom>
        <vertical/>
        <horizontal/>
      </border>
    </dxf>
    <dxf>
      <fill>
        <patternFill>
          <bgColor rgb="FFD7C1FF"/>
        </patternFill>
      </fill>
      <border>
        <left style="thin">
          <color rgb="FF7030A0"/>
        </left>
        <right style="thin">
          <color rgb="FF7030A0"/>
        </right>
        <top style="thin">
          <color rgb="FF7030A0"/>
        </top>
        <bottom style="thin">
          <color rgb="FF7030A0"/>
        </bottom>
        <vertical/>
        <horizontal/>
      </border>
    </dxf>
    <dxf>
      <font>
        <b/>
        <i val="0"/>
        <color rgb="FFFF0000"/>
      </font>
    </dxf>
    <dxf>
      <fill>
        <patternFill>
          <bgColor rgb="FFFF0000"/>
        </patternFill>
      </fill>
    </dxf>
    <dxf>
      <font>
        <b/>
        <i val="0"/>
        <color rgb="FFFF0000"/>
      </font>
      <fill>
        <patternFill patternType="solid">
          <bgColor theme="9" tint="0.59996337778862885"/>
        </patternFill>
      </fill>
    </dxf>
    <dxf>
      <font>
        <color theme="1" tint="0.499984740745262"/>
      </font>
    </dxf>
    <dxf>
      <font>
        <b/>
        <i val="0"/>
        <color rgb="FFFF0000"/>
      </font>
    </dxf>
    <dxf>
      <font>
        <b/>
        <i val="0"/>
        <color rgb="FFFF0000"/>
      </font>
    </dxf>
    <dxf>
      <font>
        <b/>
        <i val="0"/>
        <color rgb="FFC00000"/>
      </font>
      <fill>
        <patternFill>
          <bgColor theme="7" tint="0.59996337778862885"/>
        </patternFill>
      </fill>
      <border>
        <left style="thin">
          <color rgb="FFFFC000"/>
        </left>
        <right style="thin">
          <color rgb="FFFFC000"/>
        </right>
        <top style="thin">
          <color rgb="FFFFC000"/>
        </top>
        <bottom style="thin">
          <color rgb="FFFFC000"/>
        </bottom>
        <vertical/>
        <horizontal/>
      </border>
    </dxf>
    <dxf>
      <font>
        <b/>
        <i val="0"/>
        <color theme="9" tint="-0.24994659260841701"/>
      </font>
      <fill>
        <patternFill>
          <bgColor theme="9" tint="0.79998168889431442"/>
        </patternFill>
      </fill>
      <border>
        <left style="thin">
          <color theme="9"/>
        </left>
        <right style="thin">
          <color theme="9"/>
        </right>
        <top style="thin">
          <color theme="9"/>
        </top>
        <bottom style="thin">
          <color theme="9"/>
        </bottom>
        <vertical/>
        <horizontal/>
      </border>
    </dxf>
    <dxf>
      <fill>
        <patternFill>
          <bgColor rgb="FFD7C1FF"/>
        </patternFill>
      </fill>
      <border>
        <left style="thin">
          <color rgb="FF7030A0"/>
        </left>
        <right style="thin">
          <color rgb="FF7030A0"/>
        </right>
        <top style="thin">
          <color rgb="FF7030A0"/>
        </top>
        <bottom style="thin">
          <color rgb="FF7030A0"/>
        </bottom>
      </border>
    </dxf>
    <dxf>
      <fill>
        <patternFill patternType="lightUp">
          <fgColor theme="4"/>
          <bgColor theme="4" tint="0.79995117038483843"/>
        </patternFill>
      </fill>
    </dxf>
    <dxf>
      <fill>
        <patternFill>
          <bgColor rgb="FFD7C1FF"/>
        </patternFill>
      </fill>
      <border>
        <left style="thin">
          <color rgb="FF7030A0"/>
        </left>
        <right style="thin">
          <color rgb="FF7030A0"/>
        </right>
        <top style="thin">
          <color rgb="FF7030A0"/>
        </top>
        <bottom style="thin">
          <color rgb="FF7030A0"/>
        </bottom>
        <vertical/>
        <horizontal/>
      </border>
    </dxf>
    <dxf>
      <font>
        <b/>
        <i val="0"/>
        <color rgb="FFC00000"/>
      </font>
      <fill>
        <patternFill>
          <bgColor theme="7" tint="0.59996337778862885"/>
        </patternFill>
      </fill>
      <border>
        <left style="thin">
          <color theme="5" tint="0.39994506668294322"/>
        </left>
        <right style="thin">
          <color theme="5" tint="0.39994506668294322"/>
        </right>
        <top style="thin">
          <color theme="5" tint="0.39994506668294322"/>
        </top>
        <bottom style="thin">
          <color theme="5" tint="0.39994506668294322"/>
        </bottom>
        <vertical/>
        <horizontal/>
      </border>
    </dxf>
    <dxf>
      <font>
        <b/>
        <i val="0"/>
        <color rgb="FFFF0000"/>
      </font>
    </dxf>
    <dxf>
      <fill>
        <patternFill patternType="lightUp"/>
      </fill>
    </dxf>
    <dxf>
      <fill>
        <patternFill patternType="lightUp"/>
      </fill>
    </dxf>
    <dxf>
      <fill>
        <patternFill patternType="lightUp">
          <fgColor rgb="FFFF0000"/>
        </patternFill>
      </fill>
    </dxf>
    <dxf>
      <fill>
        <patternFill patternType="lightUp">
          <fgColor theme="4"/>
        </patternFill>
      </fill>
    </dxf>
    <dxf>
      <alignment horizontal="center" vertical="bottom" textRotation="0" wrapText="0" indent="0" justifyLastLine="0" shrinkToFit="0" readingOrder="0"/>
      <border diagonalUp="0" diagonalDown="0">
        <left/>
        <right/>
        <top style="thin">
          <color auto="1"/>
        </top>
        <bottom/>
      </border>
    </dxf>
    <dxf>
      <numFmt numFmtId="0" formatCode="General"/>
      <alignment horizontal="center" textRotation="0" wrapText="0" indent="0" justifyLastLine="0" shrinkToFit="0" readingOrder="0"/>
    </dxf>
    <dxf>
      <numFmt numFmtId="0" formatCode="General"/>
    </dxf>
    <dxf>
      <alignment horizontal="center" vertical="bottom" textRotation="0" wrapText="0" indent="0" justifyLastLine="0" shrinkToFit="0" readingOrder="0"/>
      <border diagonalUp="0" diagonalDown="0">
        <left/>
        <right/>
        <top style="thin">
          <color auto="1"/>
        </top>
        <bottom/>
      </border>
    </dxf>
    <dxf>
      <numFmt numFmtId="0" formatCode="General"/>
    </dxf>
    <dxf>
      <numFmt numFmtId="0" formatCode="General"/>
      <alignment horizontal="center" vertical="bottom" textRotation="0" wrapText="0" indent="0" justifyLastLine="0" shrinkToFit="0" readingOrder="0"/>
      <border diagonalUp="0" diagonalDown="0" outline="0">
        <left/>
        <right/>
        <top/>
        <bottom/>
      </border>
    </dxf>
    <dxf>
      <numFmt numFmtId="0" formatCode="General"/>
      <fill>
        <patternFill patternType="none">
          <fgColor indexed="64"/>
          <bgColor auto="1"/>
        </patternFill>
      </fill>
      <alignment horizontal="center" vertical="bottom" textRotation="0" wrapText="0" indent="0" justifyLastLine="0" shrinkToFit="0" readingOrder="0"/>
      <border diagonalUp="0" diagonalDown="0" outline="0">
        <left/>
        <right/>
        <top style="thin">
          <color indexed="64"/>
        </top>
        <bottom style="thin">
          <color indexed="64"/>
        </bottom>
      </border>
    </dxf>
    <dxf>
      <alignment horizontal="center"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theme="1"/>
        <name val="Calibri"/>
        <scheme val="minor"/>
      </font>
      <numFmt numFmtId="169" formatCode="_-* #,##0.00\ [$€-407]_-;\-* #,##0.00\ [$€-407]_-;_-* &quot;-&quot;??\ [$€-407]_-;_-@_-"/>
      <fill>
        <patternFill patternType="none">
          <fgColor indexed="64"/>
          <bgColor indexed="65"/>
        </patternFill>
      </fill>
      <alignment horizontal="center" vertical="top" textRotation="0" wrapText="1" indent="0" justifyLastLine="0" shrinkToFit="0" readingOrder="0"/>
    </dxf>
    <dxf>
      <alignment horizontal="center"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top" textRotation="0" wrapText="1" indent="0" justifyLastLine="0" shrinkToFit="0" readingOrder="0"/>
    </dxf>
    <dxf>
      <alignment horizontal="center"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theme="1"/>
        <name val="Calibri"/>
        <scheme val="minor"/>
      </font>
      <numFmt numFmtId="164" formatCode="_(&quot;€&quot;* #,##0.00_);_(&quot;€&quot;* \(#,##0.00\);_(&quot;€&quot;* &quot;-&quot;??_);_(@_)"/>
      <fill>
        <patternFill patternType="none">
          <fgColor indexed="64"/>
          <bgColor auto="1"/>
        </patternFill>
      </fill>
      <alignment horizontal="center" vertical="top" textRotation="0" wrapText="1" indent="0" justifyLastLine="0" shrinkToFit="0" readingOrder="0"/>
    </dxf>
    <dxf>
      <alignment horizontal="center"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top" textRotation="0" wrapText="1" indent="0" justifyLastLine="0" shrinkToFit="0" readingOrder="0"/>
      <border>
        <left style="hair">
          <color auto="1"/>
        </left>
        <right/>
      </border>
    </dxf>
    <dxf>
      <numFmt numFmtId="0" formatCode="General"/>
      <alignment horizontal="left"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left" vertical="bottom" textRotation="0" wrapText="0" indent="0" justifyLastLine="0" shrinkToFit="0" readingOrder="0"/>
      <border diagonalUp="0" diagonalDown="0" outline="0">
        <left style="hair">
          <color auto="1"/>
        </left>
        <right style="hair">
          <color auto="1"/>
        </right>
        <top style="thin">
          <color auto="1"/>
        </top>
        <bottom style="thin">
          <color auto="1"/>
        </bottom>
      </border>
    </dxf>
    <dxf>
      <numFmt numFmtId="0" formatCode="General"/>
      <alignment horizontal="center" vertical="bottom" textRotation="0" wrapText="0" indent="0" justifyLastLine="0" shrinkToFit="0" readingOrder="0"/>
      <border diagonalUp="0" diagonalDown="0" outline="0">
        <left/>
        <right/>
        <top/>
        <bottom/>
      </border>
    </dxf>
    <dxf>
      <numFmt numFmtId="0" formatCode="General"/>
      <fill>
        <patternFill patternType="none">
          <fgColor indexed="64"/>
          <bgColor auto="1"/>
        </patternFill>
      </fill>
      <alignment horizontal="center" vertical="bottom" textRotation="0" wrapText="0" indent="0" justifyLastLine="0" shrinkToFit="0" readingOrder="0"/>
      <border diagonalUp="0" diagonalDown="0" outline="0">
        <left/>
        <right/>
        <top style="thin">
          <color auto="1"/>
        </top>
        <bottom style="thin">
          <color auto="1"/>
        </bottom>
      </border>
    </dxf>
    <dxf>
      <border outline="0">
        <top style="thin">
          <color auto="1"/>
        </top>
      </border>
    </dxf>
    <dxf>
      <border outline="0">
        <left style="thin">
          <color auto="1"/>
        </left>
        <right style="thin">
          <color auto="1"/>
        </right>
        <top style="thin">
          <color auto="1"/>
        </top>
        <bottom style="thin">
          <color auto="1"/>
        </bottom>
      </border>
    </dxf>
    <dxf>
      <border outline="0">
        <bottom style="thin">
          <color auto="1"/>
        </bottom>
      </border>
    </dxf>
    <dxf>
      <alignment vertical="center" textRotation="0" indent="0" justifyLastLine="0" shrinkToFit="0" readingOrder="0"/>
    </dxf>
    <dxf>
      <font>
        <b val="0"/>
        <i val="0"/>
        <strike val="0"/>
        <condense val="0"/>
        <extend val="0"/>
        <outline val="0"/>
        <shadow val="0"/>
        <u val="none"/>
        <vertAlign val="baseline"/>
        <sz val="11"/>
        <color theme="1"/>
        <name val="Calibri"/>
        <scheme val="none"/>
      </font>
      <numFmt numFmtId="0" formatCode="General"/>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auto="1"/>
        </patternFill>
      </fill>
    </dxf>
    <dxf>
      <font>
        <b val="0"/>
        <i val="0"/>
        <strike val="0"/>
        <condense val="0"/>
        <extend val="0"/>
        <outline val="0"/>
        <shadow val="0"/>
        <u val="none"/>
        <vertAlign val="baseline"/>
        <sz val="11"/>
        <color theme="1"/>
        <name val="Calibri"/>
        <scheme val="none"/>
      </font>
      <fill>
        <patternFill patternType="none">
          <fgColor indexed="64"/>
          <bgColor auto="1"/>
        </patternFill>
      </fill>
    </dxf>
    <dxf>
      <font>
        <b val="0"/>
        <i val="0"/>
        <strike val="0"/>
        <condense val="0"/>
        <extend val="0"/>
        <outline val="0"/>
        <shadow val="0"/>
        <u val="none"/>
        <vertAlign val="baseline"/>
        <sz val="11"/>
        <color theme="1"/>
        <name val="Calibri"/>
        <scheme val="none"/>
      </font>
      <numFmt numFmtId="0" formatCode="General"/>
      <fill>
        <patternFill patternType="none">
          <fgColor indexed="64"/>
          <bgColor auto="1"/>
        </patternFill>
      </fill>
    </dxf>
    <dxf>
      <font>
        <b val="0"/>
        <i val="0"/>
        <strike val="0"/>
        <condense val="0"/>
        <extend val="0"/>
        <outline val="0"/>
        <shadow val="0"/>
        <u val="none"/>
        <vertAlign val="baseline"/>
        <sz val="10"/>
        <color indexed="8"/>
        <name val="Calibri"/>
        <scheme val="none"/>
      </font>
      <numFmt numFmtId="0" formatCode="General"/>
      <fill>
        <patternFill patternType="none">
          <fgColor indexed="64"/>
          <bgColor indexed="65"/>
        </patternFill>
      </fill>
      <alignment horizontal="center" vertical="bottom" textRotation="0" wrapText="0" indent="0" justifyLastLine="0" shrinkToFit="0" readingOrder="0"/>
      <border diagonalUp="0" diagonalDown="0" outline="0">
        <left style="thin">
          <color indexed="22"/>
        </left>
        <right style="thin">
          <color indexed="22"/>
        </right>
        <top style="thin">
          <color indexed="22"/>
        </top>
        <bottom/>
      </border>
      <protection locked="1" hidden="0"/>
    </dxf>
    <dxf>
      <font>
        <b val="0"/>
        <i val="0"/>
        <strike val="0"/>
        <condense val="0"/>
        <extend val="0"/>
        <outline val="0"/>
        <shadow val="0"/>
        <u val="none"/>
        <vertAlign val="baseline"/>
        <sz val="11"/>
        <color indexed="8"/>
        <name val="Calibri"/>
        <scheme val="none"/>
      </font>
      <numFmt numFmtId="0" formatCode="General"/>
      <fill>
        <patternFill patternType="none">
          <fgColor indexed="64"/>
          <bgColor auto="1"/>
        </patternFill>
      </fill>
      <alignment horizontal="center"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
        <color indexed="8"/>
        <name val="Calibri"/>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22"/>
        </left>
        <right style="thin">
          <color indexed="22"/>
        </right>
        <top style="thin">
          <color indexed="22"/>
        </top>
        <bottom/>
      </border>
      <protection locked="1" hidden="0"/>
    </dxf>
    <dxf>
      <font>
        <b val="0"/>
        <i val="0"/>
        <strike val="0"/>
        <condense val="0"/>
        <extend val="0"/>
        <outline val="0"/>
        <shadow val="0"/>
        <u val="none"/>
        <vertAlign val="baseline"/>
        <sz val="11"/>
        <color indexed="8"/>
        <name val="Calibri"/>
        <scheme val="none"/>
      </font>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
        <color indexed="8"/>
        <name val="Calibri"/>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22"/>
        </left>
        <right style="thin">
          <color indexed="22"/>
        </right>
        <top style="thin">
          <color indexed="22"/>
        </top>
        <bottom/>
      </border>
      <protection locked="1" hidden="0"/>
    </dxf>
    <dxf>
      <font>
        <b val="0"/>
        <i val="0"/>
        <strike val="0"/>
        <condense val="0"/>
        <extend val="0"/>
        <outline val="0"/>
        <shadow val="0"/>
        <u val="none"/>
        <vertAlign val="baseline"/>
        <sz val="11"/>
        <color indexed="8"/>
        <name val="Calibri"/>
        <scheme val="none"/>
      </font>
      <fill>
        <patternFill patternType="none">
          <fgColor indexed="64"/>
          <bgColor auto="1"/>
        </patternFill>
      </fill>
      <alignment horizontal="general" vertical="top"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center" vertical="bottom" textRotation="0" wrapText="1" indent="0" justifyLastLine="0" shrinkToFit="0" readingOrder="0"/>
      <border diagonalUp="0" diagonalDown="0" outline="0">
        <left style="thin">
          <color indexed="22"/>
        </left>
        <right style="thin">
          <color indexed="22"/>
        </right>
        <top style="thin">
          <color indexed="22"/>
        </top>
        <bottom/>
      </border>
      <protection locked="1" hidden="0"/>
    </dxf>
    <dxf>
      <font>
        <b val="0"/>
        <i val="0"/>
        <strike val="0"/>
        <condense val="0"/>
        <extend val="0"/>
        <outline val="0"/>
        <shadow val="0"/>
        <u val="none"/>
        <vertAlign val="baseline"/>
        <sz val="11"/>
        <color auto="1"/>
        <name val="Calibri"/>
        <scheme val="none"/>
      </font>
      <numFmt numFmtId="165" formatCode="0000"/>
      <fill>
        <patternFill patternType="none">
          <fgColor indexed="64"/>
          <bgColor auto="1"/>
        </patternFill>
      </fill>
      <alignment horizontal="center"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theme="1"/>
        <name val="Calibri"/>
        <scheme val="none"/>
      </font>
      <fill>
        <patternFill patternType="none">
          <fgColor indexed="64"/>
          <bgColor auto="1"/>
        </patternFill>
      </fill>
    </dxf>
    <dxf>
      <font>
        <b/>
        <i val="0"/>
        <strike val="0"/>
        <condense val="0"/>
        <extend val="0"/>
        <outline val="0"/>
        <shadow val="0"/>
        <u val="none"/>
        <vertAlign val="baseline"/>
        <sz val="10"/>
        <color rgb="FF000000"/>
        <name val="Calibri"/>
        <scheme val="minor"/>
      </font>
      <fill>
        <patternFill patternType="solid">
          <fgColor indexed="64"/>
          <bgColor theme="9" tint="0.59999389629810485"/>
        </patternFill>
      </fill>
      <alignment horizontal="left" vertical="center" textRotation="0" wrapText="0" indent="0" justifyLastLine="0" shrinkToFit="0" readingOrder="0"/>
    </dxf>
    <dxf>
      <font>
        <i val="0"/>
      </font>
      <numFmt numFmtId="0" formatCode="General"/>
      <fill>
        <patternFill patternType="solid">
          <fgColor indexed="64"/>
          <bgColor theme="0" tint="-4.9989318521683403E-2"/>
        </patternFill>
      </fill>
      <alignment horizontal="center" vertical="top" textRotation="0" wrapText="1" indent="0" justifyLastLine="0" shrinkToFit="0" readingOrder="0"/>
      <border diagonalUp="0" diagonalDown="0">
        <left style="hair">
          <color theme="9"/>
        </left>
        <right style="medium">
          <color theme="9"/>
        </right>
        <top style="thin">
          <color theme="9"/>
        </top>
        <bottom style="thin">
          <color theme="9"/>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tint="-0.249977111117893"/>
        </patternFill>
      </fill>
      <alignment horizontal="general" vertical="top" textRotation="0" wrapText="1" indent="0" justifyLastLine="0" shrinkToFit="0" readingOrder="0"/>
      <border diagonalUp="0" diagonalDown="0" outline="0">
        <left style="hair">
          <color theme="0" tint="-0.499984740745262"/>
        </left>
        <right style="hair">
          <color theme="0" tint="-0.499984740745262"/>
        </right>
        <top/>
        <bottom style="medium">
          <color theme="0" tint="-0.499984740745262"/>
        </bottom>
      </border>
    </dxf>
    <dxf>
      <font>
        <b/>
        <i val="0"/>
      </font>
      <numFmt numFmtId="0" formatCode="General"/>
      <fill>
        <patternFill patternType="solid">
          <fgColor indexed="64"/>
          <bgColor theme="0" tint="-4.9989318521683403E-2"/>
        </patternFill>
      </fill>
      <alignment vertical="top" textRotation="0" wrapText="1" justifyLastLine="0" shrinkToFit="0" readingOrder="0"/>
      <border diagonalUp="0" diagonalDown="0" outline="0">
        <left style="hair">
          <color theme="9"/>
        </left>
        <right style="hair">
          <color theme="9"/>
        </right>
        <top style="thin">
          <color theme="9"/>
        </top>
        <bottom style="thin">
          <color theme="9"/>
        </bottom>
      </border>
    </dxf>
    <dxf>
      <fill>
        <patternFill patternType="solid">
          <fgColor indexed="64"/>
          <bgColor theme="0" tint="-0.249977111117893"/>
        </patternFill>
      </fill>
      <alignment horizontal="center" vertical="top" textRotation="0" wrapText="1" indent="0" justifyLastLine="0" shrinkToFit="0" readingOrder="0"/>
      <border diagonalUp="0" diagonalDown="0" outline="0">
        <left style="hair">
          <color theme="0" tint="-0.499984740745262"/>
        </left>
        <right style="hair">
          <color theme="0" tint="-0.499984740745262"/>
        </right>
        <top/>
        <bottom style="medium">
          <color theme="0" tint="-0.499984740745262"/>
        </bottom>
      </border>
    </dxf>
    <dxf>
      <font>
        <i val="0"/>
      </font>
      <numFmt numFmtId="0" formatCode="General"/>
      <fill>
        <patternFill patternType="solid">
          <fgColor indexed="64"/>
          <bgColor theme="0" tint="-4.9989318521683403E-2"/>
        </patternFill>
      </fill>
      <alignment horizontal="center" vertical="top" textRotation="0" wrapText="1" indent="0" justifyLastLine="0" shrinkToFit="0" readingOrder="0"/>
      <border diagonalUp="0" diagonalDown="0">
        <left style="hair">
          <color theme="9"/>
        </left>
        <right style="hair">
          <color theme="9"/>
        </right>
        <top style="thin">
          <color theme="9"/>
        </top>
        <bottom style="thin">
          <color theme="9"/>
        </bottom>
      </border>
    </dxf>
    <dxf>
      <font>
        <b val="0"/>
        <i val="0"/>
        <strike val="0"/>
        <condense val="0"/>
        <extend val="0"/>
        <outline val="0"/>
        <shadow val="0"/>
        <u val="none"/>
        <vertAlign val="baseline"/>
        <sz val="12"/>
        <color theme="1"/>
        <name val="Calibri"/>
        <family val="2"/>
        <scheme val="minor"/>
      </font>
      <fill>
        <patternFill patternType="solid">
          <fgColor indexed="64"/>
          <bgColor theme="0" tint="-0.249977111117893"/>
        </patternFill>
      </fill>
      <alignment horizontal="center" vertical="top" textRotation="0" wrapText="1" indent="0" justifyLastLine="0" shrinkToFit="0" readingOrder="0"/>
      <border diagonalUp="0" diagonalDown="0" outline="0">
        <left style="medium">
          <color theme="0" tint="-0.499984740745262"/>
        </left>
        <right style="hair">
          <color theme="0" tint="-0.499984740745262"/>
        </right>
        <top/>
        <bottom style="medium">
          <color theme="0" tint="-0.499984740745262"/>
        </bottom>
      </border>
    </dxf>
    <dxf>
      <font>
        <b val="0"/>
        <i val="0"/>
        <strike val="0"/>
        <condense val="0"/>
        <extend val="0"/>
        <outline val="0"/>
        <shadow val="0"/>
        <u val="none"/>
        <vertAlign val="baseline"/>
        <sz val="12"/>
        <color theme="1"/>
        <name val="Calibri"/>
        <scheme val="minor"/>
      </font>
      <fill>
        <patternFill patternType="solid">
          <fgColor indexed="64"/>
          <bgColor theme="0" tint="-4.9989318521683403E-2"/>
        </patternFill>
      </fill>
      <alignment horizontal="center" vertical="top" textRotation="0" wrapText="1" indent="0" justifyLastLine="0" shrinkToFit="0" readingOrder="0"/>
      <border diagonalUp="0" diagonalDown="0">
        <left style="medium">
          <color theme="9"/>
        </left>
        <right style="hair">
          <color theme="9"/>
        </right>
        <top style="thin">
          <color theme="9"/>
        </top>
        <bottom style="thin">
          <color theme="9"/>
        </bottom>
        <vertical style="hair">
          <color theme="9"/>
        </vertical>
        <horizontal style="thin">
          <color theme="9"/>
        </horizontal>
      </border>
    </dxf>
    <dxf>
      <border outline="0">
        <top style="thin">
          <color theme="9"/>
        </top>
      </border>
    </dxf>
    <dxf>
      <font>
        <i val="0"/>
      </font>
      <fill>
        <patternFill patternType="solid">
          <fgColor indexed="64"/>
          <bgColor theme="0" tint="-4.9989318521683403E-2"/>
        </patternFill>
      </fill>
      <alignment vertical="top" textRotation="0" wrapText="1" justifyLastLine="0" shrinkToFit="0" readingOrder="0"/>
    </dxf>
    <dxf>
      <border>
        <bottom style="medium">
          <color theme="9"/>
        </bottom>
      </border>
    </dxf>
    <dxf>
      <font>
        <b/>
        <i val="0"/>
        <strike val="0"/>
        <condense val="0"/>
        <extend val="0"/>
        <outline val="0"/>
        <shadow val="0"/>
        <u val="none"/>
        <vertAlign val="baseline"/>
        <sz val="11"/>
        <color theme="0"/>
        <name val="Calibri"/>
        <scheme val="minor"/>
      </font>
      <fill>
        <patternFill patternType="solid">
          <fgColor theme="9"/>
          <bgColor theme="9"/>
        </patternFill>
      </fill>
      <alignment horizontal="center" vertical="top" textRotation="0" wrapText="1" indent="0" justifyLastLine="0" shrinkToFit="0" readingOrder="0"/>
      <border diagonalUp="0" diagonalDown="0">
        <left style="hair">
          <color theme="9"/>
        </left>
        <right style="hair">
          <color theme="9"/>
        </right>
        <top/>
        <bottom/>
        <vertical style="hair">
          <color theme="9"/>
        </vertical>
        <horizontal style="thin">
          <color theme="9"/>
        </horizontal>
      </border>
    </dxf>
  </dxfs>
  <tableStyles count="0" defaultTableStyle="TableStyleMedium2" defaultPivotStyle="PivotStyleLight16"/>
  <colors>
    <mruColors>
      <color rgb="FFD7C1FF"/>
      <color rgb="FFC55A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L$93" lockText="1" noThreeD="1"/>
</file>

<file path=xl/ctrlProps/ctrlProp2.xml><?xml version="1.0" encoding="utf-8"?>
<formControlPr xmlns="http://schemas.microsoft.com/office/spreadsheetml/2009/9/main" objectType="CheckBox" checked="Checked" fmlaLink="$M$93" lockText="1" noThreeD="1"/>
</file>

<file path=xl/ctrlProps/ctrlProp3.xml><?xml version="1.0" encoding="utf-8"?>
<formControlPr xmlns="http://schemas.microsoft.com/office/spreadsheetml/2009/9/main" objectType="CheckBox" checked="Checked" fmlaLink="$L$100" lockText="1" noThreeD="1"/>
</file>

<file path=xl/ctrlProps/ctrlProp4.xml><?xml version="1.0" encoding="utf-8"?>
<formControlPr xmlns="http://schemas.microsoft.com/office/spreadsheetml/2009/9/main" objectType="CheckBox" fmlaLink="$L$101" lockText="1" noThreeD="1"/>
</file>

<file path=xl/ctrlProps/ctrlProp5.xml><?xml version="1.0" encoding="utf-8"?>
<formControlPr xmlns="http://schemas.microsoft.com/office/spreadsheetml/2009/9/main" objectType="CheckBox" checked="Checked" fmlaLink="$K$4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xdr:colOff>
          <xdr:row>92</xdr:row>
          <xdr:rowOff>7620</xdr:rowOff>
        </xdr:from>
        <xdr:to>
          <xdr:col>1</xdr:col>
          <xdr:colOff>262890</xdr:colOff>
          <xdr:row>92</xdr:row>
          <xdr:rowOff>228600</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0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92</xdr:row>
          <xdr:rowOff>7620</xdr:rowOff>
        </xdr:from>
        <xdr:to>
          <xdr:col>5</xdr:col>
          <xdr:colOff>118110</xdr:colOff>
          <xdr:row>92</xdr:row>
          <xdr:rowOff>228600</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0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99</xdr:row>
          <xdr:rowOff>7620</xdr:rowOff>
        </xdr:from>
        <xdr:to>
          <xdr:col>1</xdr:col>
          <xdr:colOff>262890</xdr:colOff>
          <xdr:row>99</xdr:row>
          <xdr:rowOff>224790</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0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100</xdr:row>
          <xdr:rowOff>7620</xdr:rowOff>
        </xdr:from>
        <xdr:to>
          <xdr:col>1</xdr:col>
          <xdr:colOff>262890</xdr:colOff>
          <xdr:row>100</xdr:row>
          <xdr:rowOff>224790</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0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38</xdr:row>
          <xdr:rowOff>198120</xdr:rowOff>
        </xdr:from>
        <xdr:to>
          <xdr:col>1</xdr:col>
          <xdr:colOff>257810</xdr:colOff>
          <xdr:row>39</xdr:row>
          <xdr:rowOff>224790</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0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B000000}" name="tab_SCHULEN_SAT" displayName="tab_SCHULEN_SAT" ref="A5:D406" totalsRowCount="1" headerRowDxfId="77" dataDxfId="75" headerRowBorderDxfId="76" tableBorderDxfId="74">
  <autoFilter ref="A5:D405" xr:uid="{00000000-0009-0000-0100-000025000000}"/>
  <tableColumns count="4">
    <tableColumn id="1" xr3:uid="{00000000-0010-0000-0B00-000001000000}" name="lfd. Nr." dataDxfId="73" totalsRowDxfId="72"/>
    <tableColumn id="3" xr3:uid="{00000000-0010-0000-0B00-000003000000}" name="Schul-nummer" totalsRowFunction="custom" dataDxfId="71" totalsRowDxfId="70">
      <calculatedColumnFormula array="1">IF(ANTRAG_SchulMobE!$F$9="","",IFERROR(INDEX(tab_SCHULLISTE[SNR],_xlfn.AGGREGATE(15,6,ROW(tab_SCHULLISTE[SNR])/(FIND(LOWER(ANTRAG_SchulMobE!$F$9),tab_SCHULLISTE[TKZ],1)&gt;0),ROW()-5)-1,1),""))</calculatedColumnFormula>
      <totalsRowFormula>COUNTA(tab_SCHULEN_SAT[Schul-nummer])-COUNTIFS(tab_SCHULEN_SAT[Schul-nummer],"")</totalsRowFormula>
    </tableColumn>
    <tableColumn id="8" xr3:uid="{00000000-0010-0000-0B00-000008000000}" name="Schule" dataDxfId="69" totalsRowDxfId="68">
      <calculatedColumnFormula>IF(tab_SCHULEN_SAT[[#This Row],[Schul-nummer]]="","",VLOOKUP(tab_SCHULEN_SAT[[#This Row],[Schul-nummer]],tab_SCHULLISTE[],3,FALSE))</calculatedColumnFormula>
    </tableColumn>
    <tableColumn id="2" xr3:uid="{25CBA33A-3081-4154-8964-07205BC6A00E}" name="Zuordnung_x000a_(SchulMobE)" dataDxfId="67">
      <calculatedColumnFormula>IF(tab_SCHULEN_SAT[[#This Row],[Schul-nummer]]="","",VLOOKUP(tab_SCHULEN_SAT[[#This Row],[Schul-nummer]],tab_SCHULLISTE[],5,FALSE))</calculatedColumnFormula>
    </tableColumn>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C000000}" name="tab_SCHULLISTE" displayName="tab_SCHULLISTE" ref="A1:H6082" totalsRowShown="0" headerRowDxfId="66" dataDxfId="65">
  <autoFilter ref="A1:H6082" xr:uid="{00000000-0009-0000-0100-000020000000}"/>
  <tableColumns count="8">
    <tableColumn id="3" xr3:uid="{00000000-0010-0000-0C00-000003000000}" name="SNR" dataDxfId="64" totalsRowDxfId="63" dataCellStyle="Standard_Schüler und Klassen (BS vorl.)"/>
    <tableColumn id="4" xr3:uid="{00000000-0010-0000-0C00-000004000000}" name="Name" dataDxfId="62" totalsRowDxfId="61" dataCellStyle="Standard_Tabelle1"/>
    <tableColumn id="6" xr3:uid="{00000000-0010-0000-0C00-000006000000}" name="Name_MD" dataDxfId="60" totalsRowDxfId="59" dataCellStyle="Standard_Tabelle1">
      <calculatedColumnFormula>tab_SCHULLISTE[[#This Row],[SNR]]&amp;" - "&amp;tab_SCHULLISTE[[#This Row],[Name]]</calculatedColumnFormula>
    </tableColumn>
    <tableColumn id="7" xr3:uid="{00000000-0010-0000-0C00-000007000000}" name="TKZ" dataDxfId="58" totalsRowDxfId="57" dataCellStyle="Standard_Tabelle1"/>
    <tableColumn id="1" xr3:uid="{598BE548-96A3-4B4E-A41F-1AD64288645B}" name="Zuordnung" dataDxfId="56">
      <calculatedColumnFormula>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calculatedColumnFormula>
    </tableColumn>
    <tableColumn id="2" xr3:uid="{F187AB8C-9AEE-44A2-AAA0-306DC8642003}" name="SArt" dataDxfId="55"/>
    <tableColumn id="5" xr3:uid="{FF111E90-8864-4FB9-BC2C-1AB5B959EB9D}" name="Schulart" dataDxfId="54"/>
    <tableColumn id="8" xr3:uid="{23C48034-4494-42CB-A87D-1E5F542AC50E}" name="in_SAT" dataDxfId="53">
      <calculatedColumnFormula>_xlfn.XLOOKUP(tab_SCHULLISTE[[#This Row],[TKZ]],tab_SATLISTE[SAT-ID],tab_SATLISTE[SAT-ID],"FEHLT")</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02D264D-5DAE-45D4-A6A5-15A79D7504C0}" name="Tabelle1" displayName="Tabelle1" ref="J1:K33" totalsRowShown="0">
  <autoFilter ref="J1:K33" xr:uid="{302D264D-5DAE-45D4-A6A5-15A79D7504C0}"/>
  <tableColumns count="2">
    <tableColumn id="1" xr3:uid="{52FBF77E-29C6-4836-AE9A-46BAA3BDD629}" name="Schulart"/>
    <tableColumn id="2" xr3:uid="{63333F23-28A7-430F-A1BC-A00695ACFD81}" name="Zuordnung"/>
  </tableColumns>
  <tableStyleInfo name="TableStyleMedium20"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D000000}" name="tab_SATLISTE" displayName="tab_SATLISTE" ref="A2:J2553" totalsRowShown="0" headerRowDxfId="52" headerRowBorderDxfId="51" tableBorderDxfId="50" totalsRowBorderDxfId="49">
  <autoFilter ref="A2:J2553" xr:uid="{00000000-0009-0000-0100-000021000000}"/>
  <sortState xmlns:xlrd2="http://schemas.microsoft.com/office/spreadsheetml/2017/richdata2" ref="A3:I2553">
    <sortCondition ref="A2:A2553"/>
  </sortState>
  <tableColumns count="10">
    <tableColumn id="5" xr3:uid="{00000000-0010-0000-0D00-000005000000}" name="SAT-ID" dataDxfId="48" totalsRowDxfId="47"/>
    <tableColumn id="2" xr3:uid="{00000000-0010-0000-0D00-000002000000}" name="Schulaufwandsträger" dataDxfId="46" totalsRowDxfId="45"/>
    <tableColumn id="7" xr3:uid="{00000000-0010-0000-0D00-000007000000}" name="Leihgeräte" dataDxfId="44" totalsRowDxfId="43" dataCellStyle="Währung"/>
    <tableColumn id="9" xr3:uid="{00000000-0010-0000-0D00-000009000000}" name="Budget_LEIH" dataDxfId="42" totalsRowDxfId="41" dataCellStyle="Währung">
      <calculatedColumnFormula>tab_SATLISTE[[#This Row],[Leihgeräte]]*350</calculatedColumnFormula>
    </tableColumn>
    <tableColumn id="10" xr3:uid="{00000000-0010-0000-0D00-00000A000000}" name="Lehrergeräte" dataDxfId="40" totalsRowDxfId="39" dataCellStyle="Währung"/>
    <tableColumn id="11" xr3:uid="{00000000-0010-0000-0D00-00000B000000}" name="Budget_LEHRER" dataDxfId="38" totalsRowDxfId="37" dataCellStyle="Währung">
      <calculatedColumnFormula>tab_SATLISTE[[#This Row],[Lehrergeräte]]*1000</calculatedColumnFormula>
    </tableColumn>
    <tableColumn id="4" xr3:uid="{00000000-0010-0000-0D00-000004000000}" name="RBZ" dataDxfId="36" totalsRowDxfId="35" dataCellStyle="Währung">
      <calculatedColumnFormula>IF(MID(tab_SATLISTE[[#This Row],[SAT-ID]],2,1)="x","x",LEFT(tab_SATLISTE[[#This Row],[SAT-ID]]))</calculatedColumnFormula>
    </tableColumn>
    <tableColumn id="1" xr3:uid="{1B34F01A-988C-4CC5-8A6A-F4F875467F0B}" name="Art" dataDxfId="34" totalsRowDxfId="33"/>
    <tableColumn id="3" xr3:uid="{08F2FF38-5629-4546-8EFF-573570E8D941}" name="GKZ" dataDxfId="32"/>
    <tableColumn id="6" xr3:uid="{4C9A35F5-D09A-4C47-B0CC-DD45A7DBE0A7}" name="Schulen" dataDxfId="31" totalsRowDxfId="30">
      <calculatedColumnFormula>COUNTIFS(tab_SCHULLISTE[TKZ],tab_SATLISTE[[#This Row],[SAT-ID]])</calculatedColumnFormula>
    </tableColumn>
  </tableColumns>
  <tableStyleInfo name="TableStyleMedium15"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7">
    <tabColor theme="9" tint="0.59999389629810485"/>
    <pageSetUpPr fitToPage="1"/>
  </sheetPr>
  <dimension ref="A1:N130"/>
  <sheetViews>
    <sheetView showGridLines="0" tabSelected="1" zoomScale="140" zoomScaleNormal="140" zoomScaleSheetLayoutView="100" workbookViewId="0">
      <selection activeCell="F9" sqref="F9:H9"/>
    </sheetView>
  </sheetViews>
  <sheetFormatPr baseColWidth="10" defaultColWidth="3.44140625" defaultRowHeight="14.4" x14ac:dyDescent="0.3"/>
  <cols>
    <col min="1" max="1" width="3.5546875" customWidth="1"/>
    <col min="2" max="3" width="17.44140625" customWidth="1"/>
    <col min="4" max="4" width="16" customWidth="1"/>
    <col min="5" max="5" width="2.44140625" customWidth="1"/>
    <col min="6" max="6" width="16" customWidth="1"/>
    <col min="7" max="8" width="17.44140625" customWidth="1"/>
    <col min="9" max="9" width="6.88671875" customWidth="1"/>
    <col min="10" max="10" width="15" hidden="1" customWidth="1"/>
    <col min="11" max="12" width="13.88671875" hidden="1" customWidth="1"/>
    <col min="13" max="13" width="13.109375" hidden="1" customWidth="1"/>
    <col min="14" max="14" width="12.6640625" hidden="1" customWidth="1"/>
  </cols>
  <sheetData>
    <row r="1" spans="1:11" ht="20.100000000000001" customHeight="1" x14ac:dyDescent="0.3">
      <c r="A1" s="308" t="s">
        <v>18948</v>
      </c>
      <c r="B1" s="309"/>
      <c r="C1" s="309"/>
      <c r="D1" s="309"/>
      <c r="E1" s="309"/>
      <c r="F1" s="309"/>
      <c r="G1" s="309"/>
      <c r="H1" s="310"/>
      <c r="K1" s="145">
        <v>2</v>
      </c>
    </row>
    <row r="2" spans="1:11" ht="20.100000000000001" customHeight="1" x14ac:dyDescent="0.3">
      <c r="A2" s="311"/>
      <c r="B2" s="312"/>
      <c r="C2" s="312"/>
      <c r="D2" s="312"/>
      <c r="E2" s="312"/>
      <c r="F2" s="312"/>
      <c r="G2" s="312"/>
      <c r="H2" s="313"/>
    </row>
    <row r="3" spans="1:11" ht="7.2" customHeight="1" x14ac:dyDescent="0.3">
      <c r="A3" s="307"/>
      <c r="B3" s="307"/>
      <c r="C3" s="307"/>
      <c r="D3" s="307"/>
      <c r="E3" s="307"/>
      <c r="F3" s="307"/>
      <c r="G3" s="307"/>
      <c r="H3" s="307"/>
    </row>
    <row r="4" spans="1:11" ht="15" customHeight="1" x14ac:dyDescent="0.3">
      <c r="A4" s="314" t="s">
        <v>18540</v>
      </c>
      <c r="B4" s="315"/>
      <c r="C4" s="315"/>
      <c r="D4" s="316"/>
      <c r="F4" s="317" t="s">
        <v>1650</v>
      </c>
      <c r="G4" s="318"/>
      <c r="H4" s="319"/>
    </row>
    <row r="5" spans="1:11" ht="15" customHeight="1" thickBot="1" x14ac:dyDescent="0.35">
      <c r="A5" s="320" t="str">
        <f>IF(MID(F9,2,1)="x","An die zuständige Stelle im Staatsministerium",CONCATENATE("An die Regierung ",IF(LEFT(F9)="3","der ","von "),IF(LEFT(F9)="1","Oberbayern",IF(LEFT(F9)="2","Niedebayern",IF(LEFT(F9)="3","Oberpfalz",IF(LEFT(F9)="4","Oberfranken",IF(LEFT(F9)="5","Mittelfranken",IF(LEFT(F9)="6","Unterfranken",IF(LEFT(F9)="7","Schwaben","XX")))))))))</f>
        <v>An die Regierung von XX</v>
      </c>
      <c r="B5" s="321"/>
      <c r="C5" s="321"/>
      <c r="D5" s="322"/>
      <c r="F5" s="55"/>
      <c r="G5" s="55"/>
      <c r="H5" s="55"/>
    </row>
    <row r="6" spans="1:11" ht="15" hidden="1" customHeight="1" thickBot="1" x14ac:dyDescent="0.35">
      <c r="A6" s="348" t="str">
        <f>IF(MID(F9,2,1)="x","",CONCATENATE("SchulMobE@reg-",IF(LEFT(F9)="1","ob",IF(LEFT(F9)="2","nb",IF(LEFT(F9)="3","opf",IF(LEFT(F9)="4","ofr",IF(LEFT(F9)="5","mfr",IF(LEFT(F9)="6","ufr",IF(LEFT(F9)="7","schw","XX"))))))),".bayern.de"))</f>
        <v>SchulMobE@reg-XX.bayern.de</v>
      </c>
      <c r="B6" s="349"/>
      <c r="C6" s="349"/>
      <c r="D6" s="350"/>
    </row>
    <row r="7" spans="1:11" ht="15" customHeight="1" x14ac:dyDescent="0.3">
      <c r="A7" s="348"/>
      <c r="B7" s="349"/>
      <c r="C7" s="349"/>
      <c r="D7" s="350"/>
      <c r="F7" s="210" t="s">
        <v>1641</v>
      </c>
      <c r="G7" s="211"/>
      <c r="H7" s="212"/>
    </row>
    <row r="8" spans="1:11" ht="15" customHeight="1" x14ac:dyDescent="0.3">
      <c r="A8" s="348"/>
      <c r="B8" s="349"/>
      <c r="C8" s="349"/>
      <c r="D8" s="350"/>
      <c r="F8" s="213"/>
      <c r="G8" s="214"/>
      <c r="H8" s="215"/>
    </row>
    <row r="9" spans="1:11" ht="20.25" customHeight="1" x14ac:dyDescent="0.3">
      <c r="A9" s="348"/>
      <c r="B9" s="349"/>
      <c r="C9" s="349"/>
      <c r="D9" s="350"/>
      <c r="F9" s="340"/>
      <c r="G9" s="341"/>
      <c r="H9" s="342"/>
      <c r="K9" s="105" t="b">
        <f>F9&lt;&gt;""</f>
        <v>0</v>
      </c>
    </row>
    <row r="10" spans="1:11" ht="15" customHeight="1" thickBot="1" x14ac:dyDescent="0.35">
      <c r="A10" s="351"/>
      <c r="B10" s="352"/>
      <c r="C10" s="352"/>
      <c r="D10" s="353"/>
      <c r="F10" s="111"/>
      <c r="G10" s="112" t="s">
        <v>18549</v>
      </c>
      <c r="H10" s="113" t="str">
        <f>CONCATENATE(F9,"-",TEXT(F10,"00"))</f>
        <v>-00</v>
      </c>
    </row>
    <row r="11" spans="1:11" ht="7.2" customHeight="1" x14ac:dyDescent="0.3">
      <c r="B11" s="334"/>
      <c r="C11" s="334"/>
      <c r="D11" s="334"/>
    </row>
    <row r="12" spans="1:11" s="2" customFormat="1" ht="16.350000000000001" customHeight="1" x14ac:dyDescent="0.3">
      <c r="A12" s="56" t="s">
        <v>0</v>
      </c>
      <c r="B12" s="247" t="s">
        <v>1</v>
      </c>
      <c r="C12" s="247"/>
      <c r="D12" s="247"/>
      <c r="E12" s="247"/>
      <c r="F12" s="247"/>
      <c r="G12" s="247"/>
      <c r="H12" s="248"/>
    </row>
    <row r="13" spans="1:11" s="2" customFormat="1" ht="16.350000000000001" customHeight="1" x14ac:dyDescent="0.3">
      <c r="A13" s="335"/>
      <c r="B13" s="57" t="s">
        <v>1652</v>
      </c>
      <c r="C13" s="58"/>
      <c r="D13" s="58"/>
      <c r="E13" s="58"/>
      <c r="F13" s="332" t="str">
        <f>IF($F$9="","",IFERROR(VLOOKUP(LOWER($F$9),tab_SATLISTE[],8,FALSE),"keine gültige TKZ"))</f>
        <v/>
      </c>
      <c r="G13" s="332"/>
      <c r="H13" s="333"/>
    </row>
    <row r="14" spans="1:11" s="2" customFormat="1" ht="15" customHeight="1" x14ac:dyDescent="0.3">
      <c r="A14" s="254"/>
      <c r="B14" s="329" t="s">
        <v>18547</v>
      </c>
      <c r="C14" s="330"/>
      <c r="D14" s="330"/>
      <c r="E14" s="330"/>
      <c r="F14" s="330"/>
      <c r="G14" s="330"/>
      <c r="H14" s="331"/>
    </row>
    <row r="15" spans="1:11" s="2" customFormat="1" ht="16.350000000000001" customHeight="1" x14ac:dyDescent="0.3">
      <c r="A15" s="254"/>
      <c r="B15" s="337" t="str">
        <f>IFERROR(INDEX(tab_SATLISTE[Schulaufwandsträger],MATCH(LOWER($F$9),tab_SATLISTE[SAT-ID],0)),"")</f>
        <v/>
      </c>
      <c r="C15" s="338"/>
      <c r="D15" s="338"/>
      <c r="E15" s="338"/>
      <c r="F15" s="338"/>
      <c r="G15" s="338"/>
      <c r="H15" s="339"/>
    </row>
    <row r="16" spans="1:11" s="2" customFormat="1" ht="15" customHeight="1" x14ac:dyDescent="0.3">
      <c r="A16" s="254"/>
      <c r="B16" s="343" t="s">
        <v>1684</v>
      </c>
      <c r="C16" s="344"/>
      <c r="D16" s="344"/>
      <c r="E16" s="345"/>
      <c r="F16" s="59" t="s">
        <v>19</v>
      </c>
      <c r="G16" s="346" t="s">
        <v>20</v>
      </c>
      <c r="H16" s="347"/>
    </row>
    <row r="17" spans="1:14" s="2" customFormat="1" ht="16.350000000000001" customHeight="1" x14ac:dyDescent="0.3">
      <c r="A17" s="254"/>
      <c r="B17" s="259"/>
      <c r="C17" s="260"/>
      <c r="D17" s="260"/>
      <c r="E17" s="261"/>
      <c r="F17" s="91"/>
      <c r="G17" s="268"/>
      <c r="H17" s="269"/>
      <c r="K17" s="105" t="b">
        <f>NOT(OR(B17="",F17="",G17="",B19="",B21="",B23="",D23="",))</f>
        <v>0</v>
      </c>
    </row>
    <row r="18" spans="1:14" s="2" customFormat="1" ht="15" customHeight="1" x14ac:dyDescent="0.3">
      <c r="A18" s="254"/>
      <c r="B18" s="291" t="s">
        <v>18552</v>
      </c>
      <c r="C18" s="292"/>
      <c r="D18" s="288" t="s">
        <v>18582</v>
      </c>
      <c r="E18" s="289"/>
      <c r="F18" s="289"/>
      <c r="G18" s="289"/>
      <c r="H18" s="290"/>
    </row>
    <row r="19" spans="1:14" s="2" customFormat="1" ht="16.350000000000001" customHeight="1" x14ac:dyDescent="0.3">
      <c r="A19" s="254"/>
      <c r="B19" s="259"/>
      <c r="C19" s="261"/>
      <c r="D19" s="268" t="str">
        <f>B15</f>
        <v/>
      </c>
      <c r="E19" s="260"/>
      <c r="F19" s="260"/>
      <c r="G19" s="260"/>
      <c r="H19" s="269"/>
    </row>
    <row r="20" spans="1:14" s="2" customFormat="1" ht="15" customHeight="1" x14ac:dyDescent="0.3">
      <c r="A20" s="254"/>
      <c r="B20" s="329" t="s">
        <v>2</v>
      </c>
      <c r="C20" s="330"/>
      <c r="D20" s="330"/>
      <c r="E20" s="330"/>
      <c r="F20" s="330"/>
      <c r="G20" s="330"/>
      <c r="H20" s="331"/>
    </row>
    <row r="21" spans="1:14" s="2" customFormat="1" ht="16.350000000000001" customHeight="1" x14ac:dyDescent="0.3">
      <c r="A21" s="254"/>
      <c r="B21" s="259"/>
      <c r="C21" s="260"/>
      <c r="D21" s="260"/>
      <c r="E21" s="260"/>
      <c r="F21" s="260"/>
      <c r="G21" s="260"/>
      <c r="H21" s="269"/>
    </row>
    <row r="22" spans="1:14" s="60" customFormat="1" ht="15" customHeight="1" x14ac:dyDescent="0.3">
      <c r="A22" s="254"/>
      <c r="B22" s="323" t="s">
        <v>15</v>
      </c>
      <c r="C22" s="324"/>
      <c r="D22" s="325" t="s">
        <v>16</v>
      </c>
      <c r="E22" s="326"/>
      <c r="F22" s="326"/>
      <c r="G22" s="323" t="s">
        <v>1653</v>
      </c>
      <c r="H22" s="324"/>
    </row>
    <row r="23" spans="1:14" s="2" customFormat="1" ht="16.350000000000001" customHeight="1" x14ac:dyDescent="0.3">
      <c r="A23" s="336"/>
      <c r="B23" s="259"/>
      <c r="C23" s="269"/>
      <c r="D23" s="259"/>
      <c r="E23" s="260"/>
      <c r="F23" s="260"/>
      <c r="G23" s="327" t="str">
        <f>IF($F$9="","",IFERROR(VLOOKUP(LOWER($F$9),tab_SATLISTE[],9,FALSE),"keine gültige TKZ"))</f>
        <v/>
      </c>
      <c r="H23" s="328"/>
    </row>
    <row r="24" spans="1:14" s="2" customFormat="1" ht="7.2" customHeight="1" x14ac:dyDescent="0.3">
      <c r="A24"/>
      <c r="B24"/>
      <c r="C24"/>
      <c r="D24"/>
      <c r="E24"/>
      <c r="F24"/>
      <c r="G24"/>
      <c r="H24"/>
    </row>
    <row r="25" spans="1:14" s="2" customFormat="1" ht="17.100000000000001" customHeight="1" x14ac:dyDescent="0.3">
      <c r="A25" s="61" t="s">
        <v>3</v>
      </c>
      <c r="B25" s="247" t="s">
        <v>1637</v>
      </c>
      <c r="C25" s="247"/>
      <c r="D25" s="247"/>
      <c r="E25" s="247"/>
      <c r="F25" s="247"/>
      <c r="G25" s="247"/>
      <c r="H25" s="248"/>
      <c r="J25"/>
      <c r="K25"/>
      <c r="L25"/>
      <c r="M25"/>
      <c r="N25"/>
    </row>
    <row r="26" spans="1:14" s="2" customFormat="1" ht="42.75" customHeight="1" x14ac:dyDescent="0.3">
      <c r="A26" s="62"/>
      <c r="B26" s="249" t="s">
        <v>10465</v>
      </c>
      <c r="C26" s="250"/>
      <c r="D26" s="250"/>
      <c r="E26" s="250"/>
      <c r="F26" s="250"/>
      <c r="G26" s="250"/>
      <c r="H26" s="251"/>
      <c r="J26"/>
      <c r="K26"/>
      <c r="L26"/>
      <c r="M26"/>
      <c r="N26"/>
    </row>
    <row r="27" spans="1:14" s="2" customFormat="1" ht="7.2" customHeight="1" x14ac:dyDescent="0.3">
      <c r="A27"/>
      <c r="B27"/>
      <c r="C27"/>
      <c r="D27"/>
      <c r="E27"/>
      <c r="F27"/>
      <c r="G27"/>
      <c r="H27"/>
    </row>
    <row r="28" spans="1:14" s="2" customFormat="1" ht="17.100000000000001" customHeight="1" x14ac:dyDescent="0.3">
      <c r="A28" s="63" t="s">
        <v>8</v>
      </c>
      <c r="B28" s="252" t="s">
        <v>10475</v>
      </c>
      <c r="C28" s="252"/>
      <c r="D28" s="252"/>
      <c r="E28" s="252"/>
      <c r="F28" s="252"/>
      <c r="G28" s="252"/>
      <c r="H28" s="253"/>
      <c r="J28"/>
      <c r="L28" s="140"/>
    </row>
    <row r="29" spans="1:14" s="2" customFormat="1" ht="7.35" customHeight="1" thickBot="1" x14ac:dyDescent="0.35">
      <c r="A29" s="254"/>
      <c r="B29" s="64"/>
      <c r="C29" s="65"/>
      <c r="D29" s="65"/>
      <c r="E29" s="65"/>
      <c r="F29" s="65"/>
      <c r="G29" s="65"/>
      <c r="H29" s="66"/>
    </row>
    <row r="30" spans="1:14" s="2" customFormat="1" ht="17.100000000000001" customHeight="1" thickBot="1" x14ac:dyDescent="0.35">
      <c r="A30" s="254"/>
      <c r="B30" s="270" t="s">
        <v>18623</v>
      </c>
      <c r="C30" s="271"/>
      <c r="D30" s="271"/>
      <c r="E30" s="271"/>
      <c r="F30" s="271"/>
      <c r="G30" s="155">
        <f>G31*J31+G32*K31</f>
        <v>0</v>
      </c>
      <c r="H30" s="158" t="s">
        <v>18621</v>
      </c>
      <c r="J30" s="137">
        <f>G30</f>
        <v>0</v>
      </c>
      <c r="K30" s="137">
        <f>budget_ges-G33</f>
        <v>0</v>
      </c>
    </row>
    <row r="31" spans="1:14" s="67" customFormat="1" ht="17.100000000000001" customHeight="1" x14ac:dyDescent="0.3">
      <c r="A31" s="254"/>
      <c r="B31" s="270" t="s">
        <v>18619</v>
      </c>
      <c r="C31" s="271"/>
      <c r="D31" s="271"/>
      <c r="E31" s="271"/>
      <c r="F31" s="271"/>
      <c r="G31" s="156">
        <f>IFERROR(VLOOKUP($F$9,tab_SATLISTE[],3,FALSE),0)</f>
        <v>0</v>
      </c>
      <c r="H31" s="160">
        <f>G31*J31</f>
        <v>0</v>
      </c>
      <c r="J31" s="144">
        <v>350</v>
      </c>
      <c r="K31" s="144">
        <v>1000</v>
      </c>
    </row>
    <row r="32" spans="1:14" s="67" customFormat="1" ht="17.100000000000001" customHeight="1" thickBot="1" x14ac:dyDescent="0.35">
      <c r="A32" s="254"/>
      <c r="B32" s="270" t="s">
        <v>18620</v>
      </c>
      <c r="C32" s="271"/>
      <c r="D32" s="271"/>
      <c r="E32" s="271"/>
      <c r="F32" s="271"/>
      <c r="G32" s="153">
        <f>IFERROR(VLOOKUP($F$9,tab_SATLISTE[],5,FALSE),0)</f>
        <v>0</v>
      </c>
      <c r="H32" s="160">
        <f>G32*K31</f>
        <v>0</v>
      </c>
      <c r="J32" s="143">
        <f>G31-G34</f>
        <v>0</v>
      </c>
    </row>
    <row r="33" spans="1:11" s="67" customFormat="1" ht="17.100000000000001" customHeight="1" thickBot="1" x14ac:dyDescent="0.35">
      <c r="A33" s="254"/>
      <c r="B33" s="270" t="s">
        <v>18618</v>
      </c>
      <c r="C33" s="271"/>
      <c r="D33" s="271"/>
      <c r="E33" s="271"/>
      <c r="F33" s="271"/>
      <c r="G33" s="152"/>
      <c r="H33" s="159"/>
      <c r="J33" s="142">
        <f>G32-G36</f>
        <v>0</v>
      </c>
      <c r="K33" s="38" t="b">
        <f>AND(G31*J31=H31,G32*K31=H32)</f>
        <v>1</v>
      </c>
    </row>
    <row r="34" spans="1:11" s="67" customFormat="1" ht="17.100000000000001" customHeight="1" x14ac:dyDescent="0.3">
      <c r="A34" s="254"/>
      <c r="B34" s="270" t="s">
        <v>18616</v>
      </c>
      <c r="C34" s="271"/>
      <c r="D34" s="271"/>
      <c r="E34" s="271"/>
      <c r="F34" s="272"/>
      <c r="G34" s="162"/>
      <c r="H34" s="158"/>
      <c r="K34" s="157"/>
    </row>
    <row r="35" spans="1:11" s="67" customFormat="1" ht="17.100000000000001" customHeight="1" x14ac:dyDescent="0.3">
      <c r="A35" s="254"/>
      <c r="B35" s="270" t="s">
        <v>18614</v>
      </c>
      <c r="C35" s="271"/>
      <c r="D35" s="271"/>
      <c r="E35" s="271"/>
      <c r="F35" s="272"/>
      <c r="G35" s="150"/>
      <c r="H35" s="160"/>
      <c r="K35" s="157"/>
    </row>
    <row r="36" spans="1:11" s="67" customFormat="1" ht="17.100000000000001" customHeight="1" x14ac:dyDescent="0.3">
      <c r="A36" s="254"/>
      <c r="B36" s="270" t="s">
        <v>18617</v>
      </c>
      <c r="C36" s="271"/>
      <c r="D36" s="271"/>
      <c r="E36" s="271"/>
      <c r="F36" s="272"/>
      <c r="G36" s="163"/>
      <c r="H36" s="158"/>
      <c r="J36" s="143"/>
      <c r="K36" s="157"/>
    </row>
    <row r="37" spans="1:11" s="2" customFormat="1" ht="17.100000000000001" customHeight="1" thickBot="1" x14ac:dyDescent="0.35">
      <c r="A37" s="254"/>
      <c r="B37" s="270" t="s">
        <v>18615</v>
      </c>
      <c r="C37" s="271"/>
      <c r="D37" s="271"/>
      <c r="E37" s="271"/>
      <c r="F37" s="272"/>
      <c r="G37" s="151"/>
      <c r="H37" s="160"/>
      <c r="K37" s="68"/>
    </row>
    <row r="38" spans="1:11" s="2" customFormat="1" ht="26.85" customHeight="1" x14ac:dyDescent="0.3">
      <c r="A38" s="254"/>
      <c r="B38" s="279" t="s">
        <v>18624</v>
      </c>
      <c r="C38" s="280"/>
      <c r="D38" s="280"/>
      <c r="E38" s="280"/>
      <c r="F38" s="280"/>
      <c r="G38" s="280"/>
      <c r="H38" s="281"/>
      <c r="K38" s="68"/>
    </row>
    <row r="39" spans="1:11" s="2" customFormat="1" ht="7.35" customHeight="1" x14ac:dyDescent="0.3">
      <c r="A39" s="254"/>
      <c r="B39" s="135"/>
      <c r="C39" s="136"/>
      <c r="D39" s="136"/>
      <c r="E39" s="136"/>
      <c r="F39" s="136"/>
      <c r="G39" s="139"/>
      <c r="H39" s="141"/>
      <c r="K39" s="68"/>
    </row>
    <row r="40" spans="1:11" s="6" customFormat="1" ht="45" customHeight="1" x14ac:dyDescent="0.3">
      <c r="A40" s="254"/>
      <c r="B40" s="265" t="s">
        <v>18627</v>
      </c>
      <c r="C40" s="266"/>
      <c r="D40" s="266"/>
      <c r="E40" s="266"/>
      <c r="F40" s="266"/>
      <c r="G40" s="266"/>
      <c r="H40" s="267"/>
      <c r="K40" s="38" t="b">
        <v>1</v>
      </c>
    </row>
    <row r="41" spans="1:11" s="2" customFormat="1" ht="7.35" hidden="1" customHeight="1" x14ac:dyDescent="0.3">
      <c r="A41" s="254"/>
      <c r="B41" s="69"/>
      <c r="C41" s="70"/>
      <c r="D41" s="70"/>
      <c r="E41" s="70"/>
      <c r="F41" s="70"/>
      <c r="G41" s="70"/>
      <c r="H41" s="71"/>
      <c r="K41" s="68"/>
    </row>
    <row r="42" spans="1:11" s="2" customFormat="1" ht="7.35" customHeight="1" thickBot="1" x14ac:dyDescent="0.35">
      <c r="A42" s="254"/>
      <c r="B42" s="69"/>
      <c r="C42" s="70"/>
      <c r="D42" s="70"/>
      <c r="E42" s="70"/>
      <c r="F42" s="70"/>
      <c r="G42" s="70"/>
      <c r="H42" s="71"/>
      <c r="K42" s="68"/>
    </row>
    <row r="43" spans="1:11" s="6" customFormat="1" ht="20.100000000000001" customHeight="1" thickBot="1" x14ac:dyDescent="0.35">
      <c r="A43" s="254"/>
      <c r="B43" s="273" t="s">
        <v>18622</v>
      </c>
      <c r="C43" s="274"/>
      <c r="D43" s="274"/>
      <c r="E43" s="274"/>
      <c r="F43" s="275"/>
      <c r="G43" s="154">
        <f>MIN(SUM(G44:G45),G30)</f>
        <v>0</v>
      </c>
      <c r="H43" s="161">
        <f>G43-G33</f>
        <v>0</v>
      </c>
      <c r="J43" s="138">
        <f>MIN(ff_leih,SUM_LEIH*$J$31)</f>
        <v>0</v>
      </c>
      <c r="K43" s="137" t="s">
        <v>18595</v>
      </c>
    </row>
    <row r="44" spans="1:11" s="6" customFormat="1" ht="20.100000000000001" customHeight="1" x14ac:dyDescent="0.3">
      <c r="A44" s="254"/>
      <c r="B44" s="273" t="s">
        <v>18628</v>
      </c>
      <c r="C44" s="274"/>
      <c r="D44" s="274"/>
      <c r="E44" s="274"/>
      <c r="F44" s="275"/>
      <c r="G44" s="165">
        <f>zuw_leih_ges</f>
        <v>0</v>
      </c>
      <c r="H44" s="166" t="s">
        <v>18630</v>
      </c>
      <c r="J44" s="138">
        <f>IF(SUM_LEHRER=0,0,MIN(ff_lehrer+MIN(G32,SUM_LEHRER)*250,SUM_LEHRER*$K$31))</f>
        <v>0</v>
      </c>
      <c r="K44" s="137" t="s">
        <v>18592</v>
      </c>
    </row>
    <row r="45" spans="1:11" s="6" customFormat="1" ht="20.100000000000001" customHeight="1" thickBot="1" x14ac:dyDescent="0.35">
      <c r="A45" s="254"/>
      <c r="B45" s="273" t="s">
        <v>18629</v>
      </c>
      <c r="C45" s="274"/>
      <c r="D45" s="274"/>
      <c r="E45" s="274"/>
      <c r="F45" s="275"/>
      <c r="G45" s="164">
        <f>zuw_lehrer_ges</f>
        <v>0</v>
      </c>
      <c r="H45" s="161"/>
      <c r="J45" s="138">
        <f>zuw_lehrer_ges-ff_lehrer</f>
        <v>0</v>
      </c>
      <c r="K45" s="137" t="s">
        <v>18596</v>
      </c>
    </row>
    <row r="46" spans="1:11" s="2" customFormat="1" ht="24" customHeight="1" x14ac:dyDescent="0.3">
      <c r="A46" s="255"/>
      <c r="B46" s="362" t="s">
        <v>18949</v>
      </c>
      <c r="C46" s="363"/>
      <c r="D46" s="363"/>
      <c r="E46" s="363"/>
      <c r="F46" s="363"/>
      <c r="G46" s="363"/>
      <c r="H46" s="364"/>
    </row>
    <row r="47" spans="1:11" s="2" customFormat="1" ht="7.2" customHeight="1" x14ac:dyDescent="0.3">
      <c r="A47" s="72"/>
      <c r="B47"/>
      <c r="C47"/>
      <c r="D47"/>
      <c r="E47"/>
      <c r="F47"/>
      <c r="G47"/>
      <c r="H47"/>
    </row>
    <row r="48" spans="1:11" s="2" customFormat="1" ht="17.100000000000001" customHeight="1" x14ac:dyDescent="0.3">
      <c r="A48" s="63" t="s">
        <v>9</v>
      </c>
      <c r="B48" s="247" t="s">
        <v>18625</v>
      </c>
      <c r="C48" s="247"/>
      <c r="D48" s="247"/>
      <c r="E48" s="247"/>
      <c r="F48" s="247"/>
      <c r="G48" s="247"/>
      <c r="H48" s="248"/>
    </row>
    <row r="49" spans="1:12" s="2" customFormat="1" ht="7.35" customHeight="1" x14ac:dyDescent="0.3">
      <c r="A49" s="276"/>
      <c r="B49" s="73"/>
      <c r="C49" s="73"/>
      <c r="D49" s="73"/>
      <c r="E49" s="73"/>
      <c r="F49" s="73"/>
      <c r="G49" s="73"/>
      <c r="H49" s="74"/>
    </row>
    <row r="50" spans="1:12" s="2" customFormat="1" ht="17.100000000000001" customHeight="1" x14ac:dyDescent="0.3">
      <c r="A50" s="276"/>
      <c r="B50" s="231" t="s">
        <v>10468</v>
      </c>
      <c r="C50" s="217"/>
      <c r="D50" s="232" t="s">
        <v>10478</v>
      </c>
      <c r="E50" s="233"/>
      <c r="F50" s="234"/>
      <c r="G50" s="216" t="s">
        <v>10469</v>
      </c>
      <c r="H50" s="217"/>
    </row>
    <row r="51" spans="1:12" s="2" customFormat="1" ht="17.100000000000001" customHeight="1" x14ac:dyDescent="0.3">
      <c r="A51" s="276"/>
      <c r="B51" s="75" t="s">
        <v>10466</v>
      </c>
      <c r="C51" s="76" t="s">
        <v>10467</v>
      </c>
      <c r="D51" s="218" t="s">
        <v>10489</v>
      </c>
      <c r="E51" s="219"/>
      <c r="F51" s="220"/>
      <c r="G51" s="75" t="s">
        <v>10466</v>
      </c>
      <c r="H51" s="76" t="s">
        <v>18588</v>
      </c>
    </row>
    <row r="52" spans="1:12" s="2" customFormat="1" ht="17.100000000000001" customHeight="1" x14ac:dyDescent="0.3">
      <c r="A52" s="276"/>
      <c r="B52" s="93"/>
      <c r="C52" s="92"/>
      <c r="D52" s="221" t="s">
        <v>10490</v>
      </c>
      <c r="E52" s="222"/>
      <c r="F52" s="223"/>
      <c r="G52" s="93"/>
      <c r="H52" s="92"/>
      <c r="J52" s="2">
        <f>COUNTIFS(tab_SCHULEN_SAT[Zuordnung
(SchulMobE)],ANTRAG_SchulMobE!D52)+COUNTIFS(tab_SCHULEN_SAT[Zuordnung
(SchulMobE)],"Grund- und weiterführende Schulen")</f>
        <v>0</v>
      </c>
      <c r="K52" s="140">
        <f>IF(B56+C56&gt;0,H65-H66,0)+G35</f>
        <v>0</v>
      </c>
      <c r="L52" s="2" t="s">
        <v>18593</v>
      </c>
    </row>
    <row r="53" spans="1:12" s="2" customFormat="1" ht="17.100000000000001" customHeight="1" x14ac:dyDescent="0.3">
      <c r="A53" s="276"/>
      <c r="B53" s="93"/>
      <c r="C53" s="92"/>
      <c r="D53" s="221" t="s">
        <v>18541</v>
      </c>
      <c r="E53" s="222"/>
      <c r="F53" s="223"/>
      <c r="G53" s="93"/>
      <c r="H53" s="92"/>
      <c r="J53" s="2">
        <f>COUNTIFS(tab_SCHULEN_SAT[Zuordnung
(SchulMobE)],ANTRAG_SchulMobE!D53)+COUNTIFS(tab_SCHULEN_SAT[Zuordnung
(SchulMobE)],"Grund- und weiterführende Schulen")</f>
        <v>0</v>
      </c>
      <c r="K53" s="140">
        <f>IF(G56+H56&gt;0,H71-H72,0)+G37</f>
        <v>0</v>
      </c>
      <c r="L53" s="2" t="s">
        <v>18594</v>
      </c>
    </row>
    <row r="54" spans="1:12" s="2" customFormat="1" ht="17.100000000000001" customHeight="1" x14ac:dyDescent="0.3">
      <c r="A54" s="276"/>
      <c r="B54" s="93"/>
      <c r="C54" s="92"/>
      <c r="D54" s="221" t="s">
        <v>18542</v>
      </c>
      <c r="E54" s="222"/>
      <c r="F54" s="223"/>
      <c r="G54" s="93"/>
      <c r="H54" s="92"/>
      <c r="J54" s="2">
        <f>COUNTIFS(tab_SCHULEN_SAT[Zuordnung
(SchulMobE)],ANTRAG_SchulMobE!D54)</f>
        <v>0</v>
      </c>
    </row>
    <row r="55" spans="1:12" s="2" customFormat="1" ht="17.100000000000001" customHeight="1" x14ac:dyDescent="0.3">
      <c r="A55" s="276"/>
      <c r="B55" s="93"/>
      <c r="C55" s="92"/>
      <c r="D55" s="221" t="s">
        <v>18544</v>
      </c>
      <c r="E55" s="222"/>
      <c r="F55" s="223"/>
      <c r="G55" s="93"/>
      <c r="H55" s="92"/>
      <c r="J55" s="2">
        <f>COUNTIFS(tab_SCHULEN_SAT[Zuordnung
(SchulMobE)],ANTRAG_SchulMobE!D55)</f>
        <v>0</v>
      </c>
      <c r="K55" s="68">
        <f>SUM(B56,C56,G56,H56,G34,G36)</f>
        <v>0</v>
      </c>
      <c r="L55" s="2" t="str">
        <f>IF(SUM_GES=1," schulgebundenes mobiles Endgerät "," schulgebundene mobile Endgeräte ")</f>
        <v xml:space="preserve"> schulgebundene mobile Endgeräte </v>
      </c>
    </row>
    <row r="56" spans="1:12" s="2" customFormat="1" ht="17.100000000000001" customHeight="1" x14ac:dyDescent="0.3">
      <c r="A56" s="276"/>
      <c r="B56" s="77">
        <f>SUM(B52:B55)</f>
        <v>0</v>
      </c>
      <c r="C56" s="78">
        <f>SUM(C52:C55)</f>
        <v>0</v>
      </c>
      <c r="D56" s="226" t="s">
        <v>18543</v>
      </c>
      <c r="E56" s="222"/>
      <c r="F56" s="223"/>
      <c r="G56" s="77">
        <f>SUM(G52:G55)</f>
        <v>0</v>
      </c>
      <c r="H56" s="78">
        <f>SUM(H52:H55)</f>
        <v>0</v>
      </c>
      <c r="K56" s="68">
        <f>SUM(B56,C56,G34)</f>
        <v>0</v>
      </c>
    </row>
    <row r="57" spans="1:12" s="2" customFormat="1" ht="14.4" customHeight="1" x14ac:dyDescent="0.3">
      <c r="A57" s="276"/>
      <c r="B57" s="99"/>
      <c r="C57" s="100"/>
      <c r="D57" s="100"/>
      <c r="E57" s="100"/>
      <c r="F57" s="354" t="s">
        <v>18950</v>
      </c>
      <c r="G57" s="354"/>
      <c r="H57" s="355"/>
      <c r="K57" s="68">
        <f>SUM(G56,H56,G36)</f>
        <v>0</v>
      </c>
      <c r="L57" s="2" t="str">
        <f>IF(SUM_LEHRER=1,"einer Lehrkraft als personenbezogenes digitales Endgerät ","Lehrkräften sowie dem weiteren pädagogischen Personal als personenbezogene digitale Endgeräte ")</f>
        <v xml:space="preserve">Lehrkräften sowie dem weiteren pädagogischen Personal als personenbezogene digitale Endgeräte </v>
      </c>
    </row>
    <row r="58" spans="1:12" s="2" customFormat="1" ht="7.35" customHeight="1" thickBot="1" x14ac:dyDescent="0.35">
      <c r="A58" s="276"/>
      <c r="B58" s="73"/>
      <c r="C58" s="73"/>
      <c r="D58" s="73"/>
      <c r="E58" s="73"/>
      <c r="F58" s="73"/>
      <c r="G58" s="97"/>
      <c r="H58" s="98"/>
      <c r="L58" s="2" t="str">
        <f>IF(SUM_LEHRER=1,"einer Lehrkraft als personenbezogenes digitales Endgerät ","Lehrkräften sowie dem weiteren pädagogischen Personal als personenbezogene digitale Endgeräte ")</f>
        <v xml:space="preserve">Lehrkräften sowie dem weiteren pädagogischen Personal als personenbezogene digitale Endgeräte </v>
      </c>
    </row>
    <row r="59" spans="1:12" s="2" customFormat="1" ht="60" customHeight="1" thickBot="1" x14ac:dyDescent="0.35">
      <c r="A59" s="277"/>
      <c r="B59" s="262" t="str">
        <f>IF(SUM_GES=0,"BITTE ANZAHL DER BESCHAFFTEN MOBILEN ENDGERÄTE ANGEBEN.",CONCATENATE("Es ",IF(SUM_GES=1,"wurde ","wurden insgesamt "),SUM_GES,TXT_1,"beschafft",IF(OR(SUM_LEIH=0,SUM_LEHRER=0),IF(SUM_GES=1,", das ",", die "),". Davon wurden "),IF(SUM_LEIH&gt;0, CONCATENATE(IF(SUM_LEHRER=0,"",CONCATENATE(SUM_LEIH,IF(SUM_LEIH=1," Gerät "," Geräte "))),"dem schulischen Leihgerätepool zugeführt"),""),IF(AND(SUM_LEIH&gt;0,SUM_LEHRER&gt;0),", während ",""),IF(SUM_LEHRER&gt;0,CONCATENATE(IF(SUM_LEIH=0,"",CONCATENATE(SUM_LEHRER,IF(SUM_LEHRER=1," Gerät "," Geräte "))),TXT_3,"dauerhaft oder für einen längeren Zeitraum zur dienstlichen Verwendung innerhalb und außerhalb der Schule zur Verfügung gestellt"),""),IF(SUM_LEHRER=1," wurde"," wurden"),"."))</f>
        <v>BITTE ANZAHL DER BESCHAFFTEN MOBILEN ENDGERÄTE ANGEBEN.</v>
      </c>
      <c r="C59" s="263"/>
      <c r="D59" s="263"/>
      <c r="E59" s="263"/>
      <c r="F59" s="263"/>
      <c r="G59" s="263"/>
      <c r="H59" s="264"/>
    </row>
    <row r="60" spans="1:12" s="6" customFormat="1" ht="42" customHeight="1" x14ac:dyDescent="0.3">
      <c r="A60" s="278"/>
      <c r="B60" s="357" t="s">
        <v>18951</v>
      </c>
      <c r="C60" s="357"/>
      <c r="D60" s="357"/>
      <c r="E60" s="357"/>
      <c r="F60" s="357"/>
      <c r="G60" s="357"/>
      <c r="H60" s="358"/>
    </row>
    <row r="61" spans="1:12" s="6" customFormat="1" ht="7.2" customHeight="1" x14ac:dyDescent="0.3">
      <c r="A61"/>
      <c r="B61"/>
      <c r="C61"/>
      <c r="D61"/>
      <c r="E61"/>
      <c r="F61"/>
      <c r="G61"/>
      <c r="H61"/>
      <c r="I61"/>
    </row>
    <row r="62" spans="1:12" s="6" customFormat="1" ht="20.100000000000001" customHeight="1" x14ac:dyDescent="0.3">
      <c r="A62" s="63" t="s">
        <v>1636</v>
      </c>
      <c r="B62" s="194" t="s">
        <v>1639</v>
      </c>
      <c r="C62" s="194"/>
      <c r="D62" s="194"/>
      <c r="E62" s="194"/>
      <c r="F62" s="194"/>
      <c r="G62" s="194"/>
      <c r="H62" s="195"/>
    </row>
    <row r="63" spans="1:12" s="6" customFormat="1" ht="20.100000000000001" customHeight="1" x14ac:dyDescent="0.3">
      <c r="A63" s="79" t="s">
        <v>1643</v>
      </c>
      <c r="B63" s="359" t="s">
        <v>10487</v>
      </c>
      <c r="C63" s="360"/>
      <c r="D63" s="360"/>
      <c r="E63" s="360"/>
      <c r="F63" s="360"/>
      <c r="G63" s="360"/>
      <c r="H63" s="361"/>
    </row>
    <row r="64" spans="1:12" s="6" customFormat="1" ht="20.100000000000001" hidden="1" customHeight="1" x14ac:dyDescent="0.3">
      <c r="A64" s="80"/>
      <c r="B64" s="256" t="s">
        <v>10476</v>
      </c>
      <c r="C64" s="257"/>
      <c r="D64" s="257"/>
      <c r="E64" s="257"/>
      <c r="F64" s="257"/>
      <c r="G64" s="258"/>
      <c r="H64" s="81">
        <v>655000</v>
      </c>
    </row>
    <row r="65" spans="1:11" s="6" customFormat="1" ht="30" customHeight="1" x14ac:dyDescent="0.3">
      <c r="A65" s="80"/>
      <c r="B65" s="256" t="s">
        <v>18558</v>
      </c>
      <c r="C65" s="257"/>
      <c r="D65" s="257"/>
      <c r="E65" s="257"/>
      <c r="F65" s="257"/>
      <c r="G65" s="258"/>
      <c r="H65" s="95"/>
      <c r="K65" s="38" t="b">
        <f>IF(SUM(B56:C56)&gt;0,H65&gt;0,TRUE)</f>
        <v>1</v>
      </c>
    </row>
    <row r="66" spans="1:11" s="6" customFormat="1" ht="30" customHeight="1" x14ac:dyDescent="0.3">
      <c r="A66" s="80"/>
      <c r="B66" s="256" t="s">
        <v>18559</v>
      </c>
      <c r="C66" s="257"/>
      <c r="D66" s="257"/>
      <c r="E66" s="257"/>
      <c r="F66" s="257"/>
      <c r="G66" s="258"/>
      <c r="H66" s="95"/>
    </row>
    <row r="67" spans="1:11" s="6" customFormat="1" ht="20.100000000000001" customHeight="1" x14ac:dyDescent="0.3">
      <c r="A67" s="80"/>
      <c r="B67" s="256" t="s">
        <v>18553</v>
      </c>
      <c r="C67" s="257"/>
      <c r="D67" s="257"/>
      <c r="E67" s="257"/>
      <c r="F67" s="257"/>
      <c r="G67" s="258"/>
      <c r="H67" s="94"/>
      <c r="K67" s="38" t="b">
        <f>IF(SUM(B56:C56)&gt;0,H67&lt;&gt;"",TRUE)</f>
        <v>1</v>
      </c>
    </row>
    <row r="68" spans="1:11" s="6" customFormat="1" ht="20.100000000000001" customHeight="1" x14ac:dyDescent="0.3">
      <c r="A68" s="80"/>
      <c r="B68" s="256" t="s">
        <v>18554</v>
      </c>
      <c r="C68" s="257"/>
      <c r="D68" s="257"/>
      <c r="E68" s="257"/>
      <c r="F68" s="257"/>
      <c r="G68" s="258"/>
      <c r="H68" s="106"/>
      <c r="K68" s="38"/>
    </row>
    <row r="69" spans="1:11" s="6" customFormat="1" ht="20.100000000000001" customHeight="1" x14ac:dyDescent="0.3">
      <c r="A69" s="79" t="s">
        <v>1644</v>
      </c>
      <c r="B69" s="359" t="s">
        <v>10488</v>
      </c>
      <c r="C69" s="360"/>
      <c r="D69" s="360"/>
      <c r="E69" s="360"/>
      <c r="F69" s="360"/>
      <c r="G69" s="360"/>
      <c r="H69" s="361"/>
    </row>
    <row r="70" spans="1:11" s="6" customFormat="1" ht="20.100000000000001" hidden="1" customHeight="1" x14ac:dyDescent="0.3">
      <c r="A70" s="80"/>
      <c r="B70" s="256" t="s">
        <v>10477</v>
      </c>
      <c r="C70" s="257"/>
      <c r="D70" s="257"/>
      <c r="E70" s="257"/>
      <c r="F70" s="257"/>
      <c r="G70" s="258"/>
      <c r="H70" s="81">
        <v>14440</v>
      </c>
    </row>
    <row r="71" spans="1:11" s="6" customFormat="1" ht="30" customHeight="1" x14ac:dyDescent="0.3">
      <c r="A71" s="80"/>
      <c r="B71" s="256" t="s">
        <v>18560</v>
      </c>
      <c r="C71" s="257"/>
      <c r="D71" s="257"/>
      <c r="E71" s="257"/>
      <c r="F71" s="257"/>
      <c r="G71" s="258"/>
      <c r="H71" s="95"/>
      <c r="K71" s="38" t="b">
        <f>IF(SUM(G56:H56)&gt;0,H71&gt;0,TRUE)</f>
        <v>1</v>
      </c>
    </row>
    <row r="72" spans="1:11" s="6" customFormat="1" ht="30" customHeight="1" x14ac:dyDescent="0.3">
      <c r="A72" s="80"/>
      <c r="B72" s="256" t="s">
        <v>18561</v>
      </c>
      <c r="C72" s="257"/>
      <c r="D72" s="257"/>
      <c r="E72" s="257"/>
      <c r="F72" s="257"/>
      <c r="G72" s="258"/>
      <c r="H72" s="95"/>
    </row>
    <row r="73" spans="1:11" s="6" customFormat="1" ht="20.100000000000001" customHeight="1" x14ac:dyDescent="0.3">
      <c r="A73" s="80"/>
      <c r="B73" s="256" t="s">
        <v>18555</v>
      </c>
      <c r="C73" s="257"/>
      <c r="D73" s="257"/>
      <c r="E73" s="257"/>
      <c r="F73" s="257"/>
      <c r="G73" s="258"/>
      <c r="H73" s="94"/>
      <c r="K73" s="38" t="b">
        <f>IF(SUM(G56:H56)&gt;0,H73&lt;&gt;"",TRUE)</f>
        <v>1</v>
      </c>
    </row>
    <row r="74" spans="1:11" s="6" customFormat="1" ht="20.100000000000001" customHeight="1" x14ac:dyDescent="0.3">
      <c r="A74" s="80"/>
      <c r="B74" s="256" t="s">
        <v>18556</v>
      </c>
      <c r="C74" s="257"/>
      <c r="D74" s="257"/>
      <c r="E74" s="257"/>
      <c r="F74" s="257"/>
      <c r="G74" s="258"/>
      <c r="H74" s="106"/>
      <c r="K74" s="38"/>
    </row>
    <row r="75" spans="1:11" s="6" customFormat="1" ht="42" customHeight="1" x14ac:dyDescent="0.3">
      <c r="A75" s="82"/>
      <c r="B75" s="356" t="s">
        <v>18557</v>
      </c>
      <c r="C75" s="357"/>
      <c r="D75" s="357"/>
      <c r="E75" s="357"/>
      <c r="F75" s="357"/>
      <c r="G75" s="357"/>
      <c r="H75" s="358"/>
    </row>
    <row r="76" spans="1:11" s="6" customFormat="1" ht="7.2" customHeight="1" x14ac:dyDescent="0.3">
      <c r="A76"/>
      <c r="B76"/>
      <c r="C76"/>
      <c r="D76"/>
      <c r="E76"/>
      <c r="F76"/>
      <c r="G76"/>
      <c r="H76"/>
      <c r="I76"/>
    </row>
    <row r="77" spans="1:11" ht="17.100000000000001" customHeight="1" x14ac:dyDescent="0.3">
      <c r="A77" s="63" t="s">
        <v>10</v>
      </c>
      <c r="B77" s="194" t="s">
        <v>1642</v>
      </c>
      <c r="C77" s="194"/>
      <c r="D77" s="194"/>
      <c r="E77" s="194"/>
      <c r="F77" s="194"/>
      <c r="G77" s="194"/>
      <c r="H77" s="195"/>
    </row>
    <row r="78" spans="1:11" s="6" customFormat="1" ht="17.100000000000001" customHeight="1" x14ac:dyDescent="0.3">
      <c r="A78" s="83"/>
      <c r="B78" s="189" t="s">
        <v>10481</v>
      </c>
      <c r="C78" s="190"/>
      <c r="D78" s="190"/>
      <c r="E78" s="190"/>
      <c r="F78" s="190"/>
      <c r="G78" s="190"/>
      <c r="H78" s="191"/>
      <c r="I78"/>
    </row>
    <row r="79" spans="1:11" ht="48" customHeight="1" x14ac:dyDescent="0.3">
      <c r="A79" s="84" t="s">
        <v>1643</v>
      </c>
      <c r="B79" s="186" t="s">
        <v>18566</v>
      </c>
      <c r="C79" s="187"/>
      <c r="D79" s="187"/>
      <c r="E79" s="187"/>
      <c r="F79" s="187"/>
      <c r="G79" s="187"/>
      <c r="H79" s="188"/>
    </row>
    <row r="80" spans="1:11" ht="48" customHeight="1" x14ac:dyDescent="0.3">
      <c r="A80" s="84" t="s">
        <v>1644</v>
      </c>
      <c r="B80" s="186" t="s">
        <v>10482</v>
      </c>
      <c r="C80" s="187"/>
      <c r="D80" s="187"/>
      <c r="E80" s="187"/>
      <c r="F80" s="187"/>
      <c r="G80" s="187"/>
      <c r="H80" s="188"/>
    </row>
    <row r="81" spans="1:14" ht="48" customHeight="1" x14ac:dyDescent="0.3">
      <c r="A81" s="84" t="s">
        <v>1645</v>
      </c>
      <c r="B81" s="186" t="s">
        <v>18562</v>
      </c>
      <c r="C81" s="187"/>
      <c r="D81" s="187"/>
      <c r="E81" s="187"/>
      <c r="F81" s="187"/>
      <c r="G81" s="187"/>
      <c r="H81" s="188"/>
    </row>
    <row r="82" spans="1:14" ht="93" customHeight="1" x14ac:dyDescent="0.3">
      <c r="A82" s="84" t="s">
        <v>1646</v>
      </c>
      <c r="B82" s="186" t="s">
        <v>18571</v>
      </c>
      <c r="C82" s="187"/>
      <c r="D82" s="187"/>
      <c r="E82" s="187"/>
      <c r="F82" s="187"/>
      <c r="G82" s="187"/>
      <c r="H82" s="188"/>
    </row>
    <row r="83" spans="1:14" ht="48" customHeight="1" x14ac:dyDescent="0.3">
      <c r="A83" s="84" t="s">
        <v>1647</v>
      </c>
      <c r="B83" s="186" t="s">
        <v>18589</v>
      </c>
      <c r="C83" s="187"/>
      <c r="D83" s="187"/>
      <c r="E83" s="187"/>
      <c r="F83" s="187"/>
      <c r="G83" s="187"/>
      <c r="H83" s="188"/>
    </row>
    <row r="84" spans="1:14" ht="48" customHeight="1" x14ac:dyDescent="0.3">
      <c r="A84" s="84" t="s">
        <v>1648</v>
      </c>
      <c r="B84" s="186" t="s">
        <v>18590</v>
      </c>
      <c r="C84" s="187"/>
      <c r="D84" s="187"/>
      <c r="E84" s="187"/>
      <c r="F84" s="187"/>
      <c r="G84" s="187"/>
      <c r="H84" s="188"/>
    </row>
    <row r="85" spans="1:14" ht="63.9" customHeight="1" x14ac:dyDescent="0.3">
      <c r="A85" s="84" t="s">
        <v>1649</v>
      </c>
      <c r="B85" s="186" t="s">
        <v>18572</v>
      </c>
      <c r="C85" s="187"/>
      <c r="D85" s="187"/>
      <c r="E85" s="187"/>
      <c r="F85" s="187"/>
      <c r="G85" s="187"/>
      <c r="H85" s="188"/>
    </row>
    <row r="86" spans="1:14" ht="63.9" customHeight="1" x14ac:dyDescent="0.3">
      <c r="A86" s="84" t="s">
        <v>1685</v>
      </c>
      <c r="B86" s="186" t="s">
        <v>18591</v>
      </c>
      <c r="C86" s="187"/>
      <c r="D86" s="187"/>
      <c r="E86" s="187"/>
      <c r="F86" s="187"/>
      <c r="G86" s="187"/>
      <c r="H86" s="188"/>
    </row>
    <row r="87" spans="1:14" ht="32.1" customHeight="1" x14ac:dyDescent="0.3">
      <c r="A87" s="84" t="s">
        <v>10483</v>
      </c>
      <c r="B87" s="186" t="s">
        <v>18573</v>
      </c>
      <c r="C87" s="187"/>
      <c r="D87" s="187"/>
      <c r="E87" s="187"/>
      <c r="F87" s="187"/>
      <c r="G87" s="187"/>
      <c r="H87" s="188"/>
    </row>
    <row r="88" spans="1:14" ht="63.9" customHeight="1" x14ac:dyDescent="0.3">
      <c r="A88" s="84" t="s">
        <v>10485</v>
      </c>
      <c r="B88" s="186" t="s">
        <v>18574</v>
      </c>
      <c r="C88" s="187"/>
      <c r="D88" s="187"/>
      <c r="E88" s="187"/>
      <c r="F88" s="187"/>
      <c r="G88" s="187"/>
      <c r="H88" s="188"/>
    </row>
    <row r="89" spans="1:14" ht="48" customHeight="1" x14ac:dyDescent="0.3">
      <c r="A89" s="85" t="s">
        <v>10486</v>
      </c>
      <c r="B89" s="186" t="s">
        <v>10484</v>
      </c>
      <c r="C89" s="187"/>
      <c r="D89" s="187"/>
      <c r="E89" s="187"/>
      <c r="F89" s="187"/>
      <c r="G89" s="187"/>
      <c r="H89" s="188"/>
    </row>
    <row r="90" spans="1:14" ht="7.2" customHeight="1" x14ac:dyDescent="0.3"/>
    <row r="91" spans="1:14" ht="20.100000000000001" customHeight="1" x14ac:dyDescent="0.3">
      <c r="A91" s="63" t="s">
        <v>11</v>
      </c>
      <c r="B91" s="194" t="s">
        <v>4</v>
      </c>
      <c r="C91" s="194"/>
      <c r="D91" s="194"/>
      <c r="E91" s="194"/>
      <c r="F91" s="194"/>
      <c r="G91" s="194"/>
      <c r="H91" s="195"/>
    </row>
    <row r="92" spans="1:14" ht="20.100000000000001" customHeight="1" x14ac:dyDescent="0.3">
      <c r="A92" s="83"/>
      <c r="B92" s="242" t="s">
        <v>1677</v>
      </c>
      <c r="C92" s="243"/>
      <c r="D92" s="243"/>
      <c r="E92" s="243"/>
      <c r="F92" s="243"/>
      <c r="G92" s="243"/>
      <c r="H92" s="244"/>
    </row>
    <row r="93" spans="1:14" s="6" customFormat="1" ht="20.100000000000001" customHeight="1" x14ac:dyDescent="0.3">
      <c r="A93" s="86"/>
      <c r="B93" s="192" t="s">
        <v>7</v>
      </c>
      <c r="C93" s="193"/>
      <c r="D93" s="193"/>
      <c r="E93" s="193" t="s">
        <v>6</v>
      </c>
      <c r="F93" s="193"/>
      <c r="G93" s="193"/>
      <c r="H93" s="293"/>
      <c r="K93" s="38" t="b">
        <f>OR(AND(L93=TRUE,M93=FALSE),AND(L93=FALSE,M93=TRUE))</f>
        <v>1</v>
      </c>
      <c r="L93" s="39" t="b">
        <v>0</v>
      </c>
      <c r="M93" s="39" t="b">
        <v>1</v>
      </c>
      <c r="N93" s="38" t="str">
        <f>IF(AND(K93,L93),"ja","nein")</f>
        <v>nein</v>
      </c>
    </row>
    <row r="94" spans="1:14" s="6" customFormat="1" ht="7.2" customHeight="1" x14ac:dyDescent="0.3">
      <c r="A94"/>
      <c r="B94"/>
      <c r="C94"/>
      <c r="D94"/>
      <c r="E94"/>
      <c r="F94"/>
      <c r="G94"/>
      <c r="H94"/>
      <c r="I94"/>
    </row>
    <row r="95" spans="1:14" s="6" customFormat="1" ht="17.100000000000001" customHeight="1" x14ac:dyDescent="0.3">
      <c r="A95" s="63" t="s">
        <v>12</v>
      </c>
      <c r="B95" s="194" t="s">
        <v>1672</v>
      </c>
      <c r="C95" s="194"/>
      <c r="D95" s="194"/>
      <c r="E95" s="194"/>
      <c r="F95" s="194"/>
      <c r="G95" s="194"/>
      <c r="H95" s="195"/>
      <c r="I95"/>
    </row>
    <row r="96" spans="1:14" s="6" customFormat="1" ht="31.35" customHeight="1" x14ac:dyDescent="0.3">
      <c r="A96" s="87"/>
      <c r="B96" s="189" t="s">
        <v>1676</v>
      </c>
      <c r="C96" s="190"/>
      <c r="D96" s="190"/>
      <c r="E96" s="190"/>
      <c r="F96" s="190"/>
      <c r="G96" s="190"/>
      <c r="H96" s="191"/>
      <c r="I96"/>
    </row>
    <row r="97" spans="1:12" s="6" customFormat="1" ht="7.2" customHeight="1" x14ac:dyDescent="0.3"/>
    <row r="98" spans="1:12" x14ac:dyDescent="0.3">
      <c r="A98" s="88" t="s">
        <v>13</v>
      </c>
      <c r="B98" s="294" t="s">
        <v>10431</v>
      </c>
      <c r="C98" s="294"/>
      <c r="D98" s="294"/>
      <c r="E98" s="294"/>
      <c r="F98" s="294"/>
      <c r="G98" s="294"/>
      <c r="H98" s="295"/>
    </row>
    <row r="99" spans="1:12" ht="46.65" customHeight="1" x14ac:dyDescent="0.3">
      <c r="A99" s="89"/>
      <c r="B99" s="296" t="s">
        <v>18568</v>
      </c>
      <c r="C99" s="297"/>
      <c r="D99" s="297"/>
      <c r="E99" s="297"/>
      <c r="F99" s="297"/>
      <c r="G99" s="297"/>
      <c r="H99" s="298"/>
    </row>
    <row r="100" spans="1:12" ht="21.15" customHeight="1" x14ac:dyDescent="0.3">
      <c r="A100" s="89"/>
      <c r="B100" s="299" t="s">
        <v>1686</v>
      </c>
      <c r="C100" s="300"/>
      <c r="D100" s="301" t="str">
        <f>IF(L101=TRUE,"",IF(D23&lt;&gt;"",D23,"(Bitte E-Mail-Adresse angeben)"))</f>
        <v>(Bitte E-Mail-Adresse angeben)</v>
      </c>
      <c r="E100" s="302"/>
      <c r="F100" s="302"/>
      <c r="G100" s="302"/>
      <c r="H100" s="303"/>
      <c r="K100" s="38" t="b">
        <f>IF(AND(L100,D100&lt;&gt;"(Bitte E-Mail-Adresse angeben)"),TRUE,FALSE)</f>
        <v>0</v>
      </c>
      <c r="L100" s="38" t="b">
        <v>1</v>
      </c>
    </row>
    <row r="101" spans="1:12" ht="21.15" customHeight="1" x14ac:dyDescent="0.3">
      <c r="A101" s="90"/>
      <c r="B101" s="304" t="s">
        <v>5</v>
      </c>
      <c r="C101" s="305"/>
      <c r="D101" s="305"/>
      <c r="E101" s="305"/>
      <c r="F101" s="305"/>
      <c r="G101" s="305"/>
      <c r="H101" s="306"/>
      <c r="K101" s="54" t="b">
        <f>OR(K100,L101)</f>
        <v>0</v>
      </c>
      <c r="L101" s="38" t="b">
        <v>0</v>
      </c>
    </row>
    <row r="102" spans="1:12" s="6" customFormat="1" ht="12.75" customHeight="1" thickBot="1" x14ac:dyDescent="0.35">
      <c r="A102" s="245" t="str">
        <f>IF(K103=FALSE,"ACHTUNG: Bitte vervollständigen bzw. überprüfen Sie die Angaben im Antragsformular","")</f>
        <v>ACHTUNG: Bitte vervollständigen bzw. überprüfen Sie die Angaben im Antragsformular</v>
      </c>
      <c r="B102" s="245"/>
      <c r="C102" s="245"/>
      <c r="D102" s="245"/>
      <c r="E102" s="245"/>
      <c r="F102" s="245"/>
      <c r="G102" s="245"/>
      <c r="H102" s="245"/>
    </row>
    <row r="103" spans="1:12" s="6" customFormat="1" ht="12.75" customHeight="1" thickBot="1" x14ac:dyDescent="0.35">
      <c r="A103" s="246"/>
      <c r="B103" s="246"/>
      <c r="C103" s="246"/>
      <c r="D103" s="246"/>
      <c r="E103" s="246"/>
      <c r="F103" s="246"/>
      <c r="G103" s="246"/>
      <c r="H103" s="246"/>
      <c r="K103" s="96" t="b">
        <f>AND(K93,SUM_GES&gt;0,K9,K17,K40,K65,K67,K71,K73,K101)</f>
        <v>0</v>
      </c>
    </row>
    <row r="104" spans="1:12" s="6" customFormat="1" ht="12.75" customHeight="1" x14ac:dyDescent="0.3"/>
    <row r="105" spans="1:12" ht="15" customHeight="1" x14ac:dyDescent="0.3">
      <c r="B105" s="235"/>
      <c r="C105" s="236"/>
      <c r="D105" s="239"/>
      <c r="F105" s="235"/>
      <c r="G105" s="236"/>
      <c r="H105" s="196"/>
    </row>
    <row r="106" spans="1:12" ht="15" customHeight="1" x14ac:dyDescent="0.3">
      <c r="B106" s="237"/>
      <c r="C106" s="238"/>
      <c r="D106" s="240"/>
      <c r="F106" s="237"/>
      <c r="G106" s="238"/>
      <c r="H106" s="197"/>
    </row>
    <row r="107" spans="1:12" x14ac:dyDescent="0.3">
      <c r="B107" s="241" t="s">
        <v>20</v>
      </c>
      <c r="C107" s="241"/>
      <c r="D107" s="107" t="s">
        <v>1638</v>
      </c>
      <c r="F107" s="198" t="s">
        <v>18563</v>
      </c>
      <c r="G107" s="198"/>
      <c r="H107" s="108" t="s">
        <v>18567</v>
      </c>
    </row>
    <row r="109" spans="1:12" s="2" customFormat="1" ht="17.100000000000001" customHeight="1" x14ac:dyDescent="0.3">
      <c r="A109" s="124"/>
      <c r="B109" s="282" t="s">
        <v>18548</v>
      </c>
      <c r="C109" s="282"/>
      <c r="D109" s="282"/>
      <c r="E109" s="282"/>
      <c r="F109" s="282"/>
      <c r="G109" s="282"/>
      <c r="H109" s="283"/>
    </row>
    <row r="110" spans="1:12" s="2" customFormat="1" ht="17.100000000000001" customHeight="1" x14ac:dyDescent="0.3">
      <c r="A110" s="119"/>
    </row>
    <row r="111" spans="1:12" s="2" customFormat="1" ht="17.100000000000001" customHeight="1" x14ac:dyDescent="0.3">
      <c r="A111" s="119"/>
      <c r="B111" s="284"/>
      <c r="C111" s="284"/>
      <c r="D111" s="284"/>
      <c r="E111" s="284"/>
      <c r="F111" s="284"/>
      <c r="G111" s="284"/>
      <c r="H111" s="285"/>
      <c r="K111" s="101">
        <v>0</v>
      </c>
    </row>
    <row r="112" spans="1:12" s="2" customFormat="1" ht="47.1" customHeight="1" x14ac:dyDescent="0.3">
      <c r="A112" s="119"/>
      <c r="B112" s="286"/>
      <c r="C112" s="286"/>
      <c r="D112" s="286"/>
      <c r="E112" s="286"/>
      <c r="F112" s="286"/>
      <c r="G112" s="286"/>
      <c r="H112" s="287"/>
    </row>
    <row r="113" spans="1:13" s="2" customFormat="1" ht="33.9" customHeight="1" x14ac:dyDescent="0.3">
      <c r="A113" s="119"/>
      <c r="B113" s="208" t="str">
        <f>IF($F$10="","",IF(OR(B116&lt;&gt;B52,B117&lt;&gt;B53,B118&lt;&gt;B54,B119&lt;&gt;B55,C116&lt;&gt;C52,C117&lt;&gt;C53,C118&lt;&gt;C54,C119&lt;&gt;C55,G116&lt;&gt;G52,G117&lt;&gt;G53,G118&lt;&gt;G54,G119&lt;&gt;G55,H116&lt;&gt;H52,H117&lt;&gt;H53,H118&lt;&gt;H54,H119&lt;&gt;H55,D123&lt;&gt;ff_leih,D124&lt;&gt;ff_lehrer),"Änderung gegenüber Antragsdaten! Bitte angepasste bewilligte Zuwendung überprüfen und Formel in Zelle H121 bzw. H122 mit tatsächlich bewilligter Zuwendung überschreiben!",IF(AND(OR(B116&lt;&gt;B52,B117&lt;&gt;B53,B118&lt;&gt;B54,B119&lt;&gt;B55,C116&lt;&gt;C52,C117&lt;&gt;C53,C118&lt;&gt;C54,C119&lt;&gt;C55,G116&lt;&gt;G52,G117&lt;&gt;G53,G118&lt;&gt;G54,G119&lt;&gt;G55,H116&lt;&gt;H52,H117&lt;&gt;H53,H118&lt;&gt;H54,H119&lt;&gt;H55,D123&lt;&gt;ff_leih,D124&lt;&gt;ff_lehrer),F126&lt;&gt;"Ja"),"Änderung gegenüber Antragsdaten! Vorgenommene Kürzung bitte in Feld F124 bestätigen!",IF(OR(B111="",F126=""),"Bitte zu bewilligende Zuwendung prüfen, in den violetten Felder vermerken, ob es Beanstandungen gibt (oben) oder eine Kürzung erfolgt (unten) und Formeln in blauen Feldern ggf. mit korrigierten Werten überschreiben.",IF(AND(RIGHT(B111,1)=".",F126="Ja"),"Prüfergebnis (Zeile 109) stimmt nicht mit Bestätigung der Kürzung (Zelle F124) überein!",IF(AND(OR(F126="Nein",RIGHT(B111,1)="."),H122&lt;&gt;G43),"Bewilligte Zuwendungsbeträge (Zellen H121 bzw. H122) stimmen nicht mit Bestätigung der Kürzung (Zelle F124) überein!",IF(AND(B112="",RIGHT(B111,1)=":"),"Bitte geben Sie im violetten Feld an, welche Beanstandungen im Rahmen der Prüfung der Bewilligung gefunden wurden.",IF(H126="","Bitte tragen Sie das Prüfdatum ein!","Prüfung abgeschlossen"))))))))</f>
        <v/>
      </c>
      <c r="C113" s="208"/>
      <c r="D113" s="208"/>
      <c r="E113" s="208"/>
      <c r="F113" s="208"/>
      <c r="G113" s="208"/>
      <c r="H113" s="208"/>
    </row>
    <row r="114" spans="1:13" s="2" customFormat="1" ht="17.100000000000001" customHeight="1" x14ac:dyDescent="0.3">
      <c r="A114" s="120"/>
      <c r="B114" s="231" t="s">
        <v>18550</v>
      </c>
      <c r="C114" s="217"/>
      <c r="D114" s="232" t="s">
        <v>10478</v>
      </c>
      <c r="E114" s="233"/>
      <c r="F114" s="234"/>
      <c r="G114" s="216" t="s">
        <v>18551</v>
      </c>
      <c r="H114" s="217"/>
    </row>
    <row r="115" spans="1:13" s="2" customFormat="1" ht="17.100000000000001" customHeight="1" x14ac:dyDescent="0.3">
      <c r="A115" s="120"/>
      <c r="B115" s="116" t="s">
        <v>18597</v>
      </c>
      <c r="C115" s="76" t="s">
        <v>18598</v>
      </c>
      <c r="D115" s="218" t="s">
        <v>10489</v>
      </c>
      <c r="E115" s="219"/>
      <c r="F115" s="220"/>
      <c r="G115" s="75" t="s">
        <v>18597</v>
      </c>
      <c r="H115" s="76" t="s">
        <v>18599</v>
      </c>
    </row>
    <row r="116" spans="1:13" s="2" customFormat="1" ht="17.100000000000001" customHeight="1" x14ac:dyDescent="0.3">
      <c r="A116" s="120"/>
      <c r="B116" s="117">
        <f>B52</f>
        <v>0</v>
      </c>
      <c r="C116" s="102">
        <f>C52</f>
        <v>0</v>
      </c>
      <c r="D116" s="221" t="s">
        <v>10490</v>
      </c>
      <c r="E116" s="222"/>
      <c r="F116" s="223"/>
      <c r="G116" s="102">
        <f>G52</f>
        <v>0</v>
      </c>
      <c r="H116" s="127">
        <f>H52</f>
        <v>0</v>
      </c>
      <c r="J116" s="2">
        <f>COUNTIFS(tab_SCHULEN_SAT[Zuordnung
(SchulMobE)],ANTRAG_SchulMobE!D116)+COUNTIFS(tab_SCHULEN_SAT[Zuordnung
(SchulMobE)],"Grund- und weiterführende Schulen")</f>
        <v>0</v>
      </c>
    </row>
    <row r="117" spans="1:13" s="2" customFormat="1" ht="17.100000000000001" customHeight="1" x14ac:dyDescent="0.3">
      <c r="A117" s="120"/>
      <c r="B117" s="117">
        <f t="shared" ref="B117:C117" si="0">B53</f>
        <v>0</v>
      </c>
      <c r="C117" s="102">
        <f t="shared" si="0"/>
        <v>0</v>
      </c>
      <c r="D117" s="221" t="s">
        <v>18541</v>
      </c>
      <c r="E117" s="222"/>
      <c r="F117" s="223"/>
      <c r="G117" s="102">
        <f t="shared" ref="G117:H117" si="1">G53</f>
        <v>0</v>
      </c>
      <c r="H117" s="127">
        <f t="shared" si="1"/>
        <v>0</v>
      </c>
      <c r="J117" s="2">
        <f>COUNTIFS(tab_SCHULEN_SAT[Zuordnung
(SchulMobE)],ANTRAG_SchulMobE!D117)+COUNTIFS(tab_SCHULEN_SAT[Zuordnung
(SchulMobE)],"Grund- und weiterführende Schulen")</f>
        <v>0</v>
      </c>
    </row>
    <row r="118" spans="1:13" s="2" customFormat="1" ht="17.100000000000001" customHeight="1" x14ac:dyDescent="0.3">
      <c r="A118" s="120"/>
      <c r="B118" s="125">
        <f>B54</f>
        <v>0</v>
      </c>
      <c r="C118" s="126">
        <f>C54</f>
        <v>0</v>
      </c>
      <c r="D118" s="221" t="s">
        <v>18542</v>
      </c>
      <c r="E118" s="222"/>
      <c r="F118" s="223"/>
      <c r="G118" s="102">
        <f t="shared" ref="G118" si="2">G54</f>
        <v>0</v>
      </c>
      <c r="H118" s="127">
        <f>H54</f>
        <v>0</v>
      </c>
      <c r="J118" s="2">
        <f>COUNTIFS(tab_SCHULEN_SAT[Zuordnung
(SchulMobE)],ANTRAG_SchulMobE!D118)</f>
        <v>0</v>
      </c>
    </row>
    <row r="119" spans="1:13" s="2" customFormat="1" ht="17.100000000000001" customHeight="1" x14ac:dyDescent="0.3">
      <c r="A119" s="120"/>
      <c r="B119" s="125">
        <f>B55</f>
        <v>0</v>
      </c>
      <c r="C119" s="126">
        <f>C55</f>
        <v>0</v>
      </c>
      <c r="D119" s="221" t="s">
        <v>18544</v>
      </c>
      <c r="E119" s="222"/>
      <c r="F119" s="223"/>
      <c r="G119" s="126">
        <f>G55</f>
        <v>0</v>
      </c>
      <c r="H119" s="127">
        <f t="shared" ref="H119" si="3">H55</f>
        <v>0</v>
      </c>
      <c r="J119" s="2">
        <f>COUNTIFS(tab_SCHULEN_SAT[Zuordnung
(SchulMobE)],ANTRAG_SchulMobE!D119)</f>
        <v>0</v>
      </c>
      <c r="K119" s="68">
        <f>SUM(B120,C120,G120,H120,G34,G36)</f>
        <v>0</v>
      </c>
      <c r="L119" s="2" t="s">
        <v>18601</v>
      </c>
    </row>
    <row r="120" spans="1:13" s="2" customFormat="1" ht="17.100000000000001" customHeight="1" x14ac:dyDescent="0.3">
      <c r="A120" s="120"/>
      <c r="B120" s="118">
        <f>SUM(B116:B119)</f>
        <v>0</v>
      </c>
      <c r="C120" s="78">
        <f>SUM(C116:C119)</f>
        <v>0</v>
      </c>
      <c r="D120" s="226" t="s">
        <v>18543</v>
      </c>
      <c r="E120" s="222"/>
      <c r="F120" s="223"/>
      <c r="G120" s="77">
        <f>SUM(G116:G119)</f>
        <v>0</v>
      </c>
      <c r="H120" s="78">
        <f>SUM(H116:H119)</f>
        <v>0</v>
      </c>
      <c r="K120" s="68">
        <f>SUM(B120,C120,G34)</f>
        <v>0</v>
      </c>
      <c r="L120" s="2" t="s">
        <v>18610</v>
      </c>
    </row>
    <row r="121" spans="1:13" s="2" customFormat="1" ht="17.100000000000001" customHeight="1" x14ac:dyDescent="0.3">
      <c r="A121" s="119"/>
      <c r="B121" s="209"/>
      <c r="C121" s="209"/>
      <c r="D121" s="209"/>
      <c r="E121" s="209"/>
      <c r="F121" s="209"/>
      <c r="G121" s="209"/>
      <c r="H121" s="209"/>
      <c r="K121" s="68">
        <f>SUM(G120,H120,G36)</f>
        <v>0</v>
      </c>
      <c r="L121" s="2" t="s">
        <v>18611</v>
      </c>
    </row>
    <row r="122" spans="1:13" s="2" customFormat="1" ht="32.1" customHeight="1" x14ac:dyDescent="0.3">
      <c r="A122" s="119"/>
      <c r="B122" s="228" t="s">
        <v>18626</v>
      </c>
      <c r="C122" s="228"/>
      <c r="D122" s="103">
        <f>SUM(D123:D124)</f>
        <v>0</v>
      </c>
      <c r="F122" s="227" t="s">
        <v>18600</v>
      </c>
      <c r="G122" s="228"/>
      <c r="H122" s="104">
        <f>SUM(H123:H124)</f>
        <v>0</v>
      </c>
      <c r="L122" s="148" t="s">
        <v>18612</v>
      </c>
    </row>
    <row r="123" spans="1:13" s="2" customFormat="1" ht="17.100000000000001" customHeight="1" x14ac:dyDescent="0.3">
      <c r="A123" s="119"/>
      <c r="B123" s="230" t="s">
        <v>18569</v>
      </c>
      <c r="C123" s="230"/>
      <c r="D123" s="114">
        <f>IF(B112="",G35+H65-H66,0)</f>
        <v>0</v>
      </c>
      <c r="F123" s="229" t="s">
        <v>18569</v>
      </c>
      <c r="G123" s="230"/>
      <c r="H123" s="115">
        <f>MIN(K125+L126,L123)</f>
        <v>0</v>
      </c>
      <c r="J123" s="2" t="s">
        <v>18604</v>
      </c>
      <c r="K123" s="146">
        <f>D123</f>
        <v>0</v>
      </c>
      <c r="L123" s="146">
        <f>MIN(K123,K120*$J$31)</f>
        <v>0</v>
      </c>
      <c r="M123" s="2" t="s">
        <v>18608</v>
      </c>
    </row>
    <row r="124" spans="1:13" s="2" customFormat="1" ht="17.100000000000001" customHeight="1" x14ac:dyDescent="0.3">
      <c r="A124" s="119"/>
      <c r="B124" s="225" t="s">
        <v>18570</v>
      </c>
      <c r="C124" s="225"/>
      <c r="D124" s="114">
        <f>IF(B112="",G37+H71-H72,0)</f>
        <v>0</v>
      </c>
      <c r="F124" s="224" t="s">
        <v>18570</v>
      </c>
      <c r="G124" s="225"/>
      <c r="H124" s="115">
        <f>MIN(K126+L125,L124)</f>
        <v>0</v>
      </c>
      <c r="J124" s="2" t="s">
        <v>18605</v>
      </c>
      <c r="K124" s="146">
        <f>D124</f>
        <v>0</v>
      </c>
      <c r="L124" s="146">
        <f>IF(K121=0,0,MIN(K124+MIN(G32,K121)*250,K121*$K$31))</f>
        <v>0</v>
      </c>
      <c r="M124" s="2" t="s">
        <v>18609</v>
      </c>
    </row>
    <row r="125" spans="1:13" s="6" customFormat="1" ht="12.75" customHeight="1" x14ac:dyDescent="0.3">
      <c r="A125" s="121"/>
      <c r="B125" s="149" t="s">
        <v>18613</v>
      </c>
      <c r="J125" t="s">
        <v>18602</v>
      </c>
      <c r="K125" s="147">
        <f>MIN(L123,H31)</f>
        <v>0</v>
      </c>
      <c r="L125" s="147">
        <f>MAX(0,H31-K125)</f>
        <v>0</v>
      </c>
      <c r="M125" t="s">
        <v>18606</v>
      </c>
    </row>
    <row r="126" spans="1:13" ht="15" customHeight="1" x14ac:dyDescent="0.3">
      <c r="A126" s="122"/>
      <c r="B126" s="206" t="s">
        <v>18565</v>
      </c>
      <c r="C126" s="206"/>
      <c r="D126" s="206"/>
      <c r="E126" s="207"/>
      <c r="F126" s="203"/>
      <c r="G126" s="205" t="s">
        <v>18564</v>
      </c>
      <c r="H126" s="199"/>
      <c r="J126" s="2" t="s">
        <v>18603</v>
      </c>
      <c r="K126" s="147">
        <f>MIN(L124,H32)</f>
        <v>0</v>
      </c>
      <c r="L126" s="147">
        <f>MAX(0,H32-K126)</f>
        <v>0</v>
      </c>
      <c r="M126" s="2" t="s">
        <v>18607</v>
      </c>
    </row>
    <row r="127" spans="1:13" ht="15" customHeight="1" x14ac:dyDescent="0.3">
      <c r="A127" s="122"/>
      <c r="B127" s="206"/>
      <c r="C127" s="206"/>
      <c r="D127" s="206"/>
      <c r="E127" s="207"/>
      <c r="F127" s="204"/>
      <c r="G127" s="205"/>
      <c r="H127" s="200"/>
    </row>
    <row r="128" spans="1:13" x14ac:dyDescent="0.3">
      <c r="A128" s="123"/>
      <c r="B128" s="201"/>
      <c r="C128" s="201"/>
      <c r="D128" s="110"/>
      <c r="F128" s="202"/>
      <c r="G128" s="202"/>
      <c r="H128" s="109"/>
    </row>
    <row r="129" s="2" customFormat="1" ht="17.100000000000001" customHeight="1" x14ac:dyDescent="0.3"/>
    <row r="130" s="2" customFormat="1" ht="17.100000000000001" customHeight="1" x14ac:dyDescent="0.3"/>
  </sheetData>
  <sheetProtection algorithmName="SHA-512" hashValue="NJTiZ/TYaqz4WkFOu9cDWJkqKpaFvuptwV1o+r6Nll0YT6YBh9j/ss/EGOyp/NcS0MD4VH7rLJAXbFP2Rd1HtA==" saltValue="uap0M2NPpHRL6t4ZgEt/dw==" spinCount="100000" sheet="1" formatRows="0"/>
  <mergeCells count="133">
    <mergeCell ref="B44:F44"/>
    <mergeCell ref="B43:F43"/>
    <mergeCell ref="F57:H57"/>
    <mergeCell ref="B81:H81"/>
    <mergeCell ref="B75:H75"/>
    <mergeCell ref="B60:H60"/>
    <mergeCell ref="B79:H79"/>
    <mergeCell ref="B80:H80"/>
    <mergeCell ref="B78:H78"/>
    <mergeCell ref="D51:F51"/>
    <mergeCell ref="B63:H63"/>
    <mergeCell ref="B71:G71"/>
    <mergeCell ref="B73:G73"/>
    <mergeCell ref="B67:G67"/>
    <mergeCell ref="B62:H62"/>
    <mergeCell ref="B66:G66"/>
    <mergeCell ref="B64:G64"/>
    <mergeCell ref="B69:H69"/>
    <mergeCell ref="B65:G65"/>
    <mergeCell ref="B77:H77"/>
    <mergeCell ref="B68:G68"/>
    <mergeCell ref="B74:G74"/>
    <mergeCell ref="B46:H46"/>
    <mergeCell ref="A3:H3"/>
    <mergeCell ref="A1:H2"/>
    <mergeCell ref="A4:D4"/>
    <mergeCell ref="F4:H4"/>
    <mergeCell ref="A5:D5"/>
    <mergeCell ref="G17:H17"/>
    <mergeCell ref="B23:C23"/>
    <mergeCell ref="D23:F23"/>
    <mergeCell ref="B22:C22"/>
    <mergeCell ref="D22:F22"/>
    <mergeCell ref="G22:H22"/>
    <mergeCell ref="G23:H23"/>
    <mergeCell ref="B20:H20"/>
    <mergeCell ref="B21:H21"/>
    <mergeCell ref="F13:H13"/>
    <mergeCell ref="B11:D11"/>
    <mergeCell ref="B12:H12"/>
    <mergeCell ref="A13:A23"/>
    <mergeCell ref="B14:H14"/>
    <mergeCell ref="B15:H15"/>
    <mergeCell ref="F9:H9"/>
    <mergeCell ref="B16:E16"/>
    <mergeCell ref="G16:H16"/>
    <mergeCell ref="A6:D10"/>
    <mergeCell ref="B82:H82"/>
    <mergeCell ref="B109:H109"/>
    <mergeCell ref="B111:H111"/>
    <mergeCell ref="B112:H112"/>
    <mergeCell ref="B122:C122"/>
    <mergeCell ref="B123:C123"/>
    <mergeCell ref="B19:C19"/>
    <mergeCell ref="D18:H18"/>
    <mergeCell ref="B18:C18"/>
    <mergeCell ref="E93:H93"/>
    <mergeCell ref="D52:F52"/>
    <mergeCell ref="D53:F53"/>
    <mergeCell ref="D54:F54"/>
    <mergeCell ref="D55:F55"/>
    <mergeCell ref="B50:C50"/>
    <mergeCell ref="B48:H48"/>
    <mergeCell ref="B85:H85"/>
    <mergeCell ref="B89:H89"/>
    <mergeCell ref="B98:H98"/>
    <mergeCell ref="B99:H99"/>
    <mergeCell ref="B100:C100"/>
    <mergeCell ref="D100:H100"/>
    <mergeCell ref="B101:H101"/>
    <mergeCell ref="B86:H86"/>
    <mergeCell ref="B25:H25"/>
    <mergeCell ref="B26:H26"/>
    <mergeCell ref="B28:H28"/>
    <mergeCell ref="A29:A46"/>
    <mergeCell ref="B72:G72"/>
    <mergeCell ref="B70:G70"/>
    <mergeCell ref="B17:E17"/>
    <mergeCell ref="B59:H59"/>
    <mergeCell ref="G50:H50"/>
    <mergeCell ref="B40:H40"/>
    <mergeCell ref="D50:F50"/>
    <mergeCell ref="D56:F56"/>
    <mergeCell ref="D19:H19"/>
    <mergeCell ref="B37:F37"/>
    <mergeCell ref="B35:F35"/>
    <mergeCell ref="B45:F45"/>
    <mergeCell ref="B33:F33"/>
    <mergeCell ref="B30:F30"/>
    <mergeCell ref="B32:F32"/>
    <mergeCell ref="B31:F31"/>
    <mergeCell ref="A49:A60"/>
    <mergeCell ref="B38:H38"/>
    <mergeCell ref="B34:F34"/>
    <mergeCell ref="B36:F36"/>
    <mergeCell ref="F7:H8"/>
    <mergeCell ref="B83:H83"/>
    <mergeCell ref="B84:H84"/>
    <mergeCell ref="G114:H114"/>
    <mergeCell ref="D115:F115"/>
    <mergeCell ref="D116:F116"/>
    <mergeCell ref="D117:F117"/>
    <mergeCell ref="D118:F118"/>
    <mergeCell ref="F124:G124"/>
    <mergeCell ref="D119:F119"/>
    <mergeCell ref="D120:F120"/>
    <mergeCell ref="F122:G122"/>
    <mergeCell ref="F123:G123"/>
    <mergeCell ref="B114:C114"/>
    <mergeCell ref="D114:F114"/>
    <mergeCell ref="B124:C124"/>
    <mergeCell ref="B105:C106"/>
    <mergeCell ref="D105:D106"/>
    <mergeCell ref="B107:C107"/>
    <mergeCell ref="F105:G106"/>
    <mergeCell ref="B91:H91"/>
    <mergeCell ref="B92:H92"/>
    <mergeCell ref="B88:H88"/>
    <mergeCell ref="A102:H103"/>
    <mergeCell ref="B87:H87"/>
    <mergeCell ref="B96:H96"/>
    <mergeCell ref="B93:D93"/>
    <mergeCell ref="B95:H95"/>
    <mergeCell ref="H105:H106"/>
    <mergeCell ref="F107:G107"/>
    <mergeCell ref="H126:H127"/>
    <mergeCell ref="B128:C128"/>
    <mergeCell ref="F128:G128"/>
    <mergeCell ref="F126:F127"/>
    <mergeCell ref="G126:G127"/>
    <mergeCell ref="B126:E127"/>
    <mergeCell ref="B113:H113"/>
    <mergeCell ref="B121:H121"/>
  </mergeCells>
  <conditionalFormatting sqref="A113:B113">
    <cfRule type="expression" dxfId="29" priority="23">
      <formula>$D$122=""</formula>
    </cfRule>
  </conditionalFormatting>
  <conditionalFormatting sqref="A104:H104 A105:B105 D105:F105 H105 A106 E106 A107:B107 D107:F107 H107">
    <cfRule type="expression" dxfId="28" priority="33">
      <formula>$K$103=FALSE</formula>
    </cfRule>
  </conditionalFormatting>
  <conditionalFormatting sqref="B52:C55 G52:H55">
    <cfRule type="expression" dxfId="27" priority="31">
      <formula>$J52=0</formula>
    </cfRule>
  </conditionalFormatting>
  <conditionalFormatting sqref="B116:C119 G116:H119">
    <cfRule type="expression" dxfId="26" priority="18">
      <formula>$J116=0</formula>
    </cfRule>
  </conditionalFormatting>
  <conditionalFormatting sqref="B116:C119">
    <cfRule type="expression" dxfId="25" priority="19">
      <formula>B116&lt;&gt;B52</formula>
    </cfRule>
  </conditionalFormatting>
  <conditionalFormatting sqref="B111:H111">
    <cfRule type="expression" dxfId="24" priority="124">
      <formula>AND(RIGHT(B111,1)=".",F126="Ja")</formula>
    </cfRule>
    <cfRule type="expression" dxfId="23" priority="125">
      <formula>AND($F$10&lt;&gt;"",$B$111="")</formula>
    </cfRule>
  </conditionalFormatting>
  <conditionalFormatting sqref="B112:H112">
    <cfRule type="expression" dxfId="22" priority="9">
      <formula>RIGHT($B$111,1)&lt;&gt;":"</formula>
    </cfRule>
    <cfRule type="expression" dxfId="21" priority="13">
      <formula>AND(B112="",B111="Die Antragsunterlagen wurden geprüft und es wurden folgende Beanstandungen gefunden:")</formula>
    </cfRule>
  </conditionalFormatting>
  <conditionalFormatting sqref="B113:H113">
    <cfRule type="expression" dxfId="20" priority="7">
      <formula>$B$113="Prüfung abgeschlossen"</formula>
    </cfRule>
    <cfRule type="expression" dxfId="19" priority="16">
      <formula>B113&lt;&gt;""</formula>
    </cfRule>
  </conditionalFormatting>
  <conditionalFormatting sqref="D123">
    <cfRule type="expression" dxfId="18" priority="26">
      <formula>$D$123&lt;&gt;$K$52</formula>
    </cfRule>
  </conditionalFormatting>
  <conditionalFormatting sqref="D124">
    <cfRule type="expression" dxfId="17" priority="22">
      <formula>$D$124&lt;&gt;$K$53</formula>
    </cfRule>
  </conditionalFormatting>
  <conditionalFormatting sqref="D19:H19">
    <cfRule type="expression" dxfId="16" priority="6">
      <formula>_xlfn.ISFORMULA(D19)</formula>
    </cfRule>
  </conditionalFormatting>
  <conditionalFormatting sqref="D100:H100">
    <cfRule type="expression" dxfId="15" priority="32">
      <formula>$D$100="(Bitte E-Mail-Adresse angeben)"</formula>
    </cfRule>
  </conditionalFormatting>
  <conditionalFormatting sqref="F105 H105">
    <cfRule type="expression" dxfId="14" priority="34">
      <formula>(F105="")</formula>
    </cfRule>
    <cfRule type="expression" dxfId="13" priority="35">
      <formula>(F105="Bitte hier zeichnen")</formula>
    </cfRule>
  </conditionalFormatting>
  <conditionalFormatting sqref="F126:F127">
    <cfRule type="expression" dxfId="12" priority="126">
      <formula>AND($F$10&lt;&gt;"",$F$126="")</formula>
    </cfRule>
    <cfRule type="expression" dxfId="11" priority="127">
      <formula>AND($F$10&lt;&gt;"",OR(AND(RIGHT(B111,1)=".",F126="Ja"),AND(OR(B116&lt;&gt;B52,B117&lt;&gt;B53,B118&lt;&gt;B54,B119&lt;&gt;B55,C116&lt;&gt;C52,C117&lt;&gt;C53,C118&lt;&gt;C54,C119&lt;&gt;C55,G116&lt;&gt;G52,G117&lt;&gt;G53,G118&lt;&gt;G54,G119&lt;&gt;G55,H116&lt;&gt;H52,H117&lt;&gt;H53,H118&lt;&gt;H54,H119&lt;&gt;H55,D123&lt;&gt;ff_leih,D124&lt;&gt;ff_lehrer),F126="Nein")))</formula>
    </cfRule>
  </conditionalFormatting>
  <conditionalFormatting sqref="F10:H10">
    <cfRule type="expression" dxfId="10" priority="30">
      <formula>$F$10&gt;=1</formula>
    </cfRule>
  </conditionalFormatting>
  <conditionalFormatting sqref="F126:H126 H127 A108:H112 A113:B113 A114:H120 A121:B121 A122:H125 A126:B126 A127 F127 A128:H128">
    <cfRule type="expression" dxfId="9" priority="17">
      <formula>$F$10=""</formula>
    </cfRule>
  </conditionalFormatting>
  <conditionalFormatting sqref="G116:H119">
    <cfRule type="expression" dxfId="8" priority="24">
      <formula>G116&lt;&gt;G52</formula>
    </cfRule>
  </conditionalFormatting>
  <conditionalFormatting sqref="H34:H35">
    <cfRule type="expression" dxfId="7" priority="4">
      <formula>$H$35=0</formula>
    </cfRule>
  </conditionalFormatting>
  <conditionalFormatting sqref="H36:H37">
    <cfRule type="expression" dxfId="6" priority="3">
      <formula>$H$37=0</formula>
    </cfRule>
  </conditionalFormatting>
  <conditionalFormatting sqref="H43:H45">
    <cfRule type="expression" dxfId="5" priority="5">
      <formula>OR($G$43=0,$G$33=0)</formula>
    </cfRule>
  </conditionalFormatting>
  <conditionalFormatting sqref="H65:H68">
    <cfRule type="expression" dxfId="4" priority="2">
      <formula>$B$56+$C$56=0</formula>
    </cfRule>
  </conditionalFormatting>
  <conditionalFormatting sqref="H71:H74">
    <cfRule type="expression" dxfId="3" priority="1">
      <formula>$G$56+$H$56=0</formula>
    </cfRule>
  </conditionalFormatting>
  <conditionalFormatting sqref="H123">
    <cfRule type="expression" dxfId="2" priority="21">
      <formula>$D$123&lt;&gt;K52</formula>
    </cfRule>
  </conditionalFormatting>
  <conditionalFormatting sqref="H124">
    <cfRule type="expression" dxfId="1" priority="20">
      <formula>$D$124&lt;&gt;K53</formula>
    </cfRule>
  </conditionalFormatting>
  <conditionalFormatting sqref="H126:H127">
    <cfRule type="expression" dxfId="0" priority="8">
      <formula>$B$113="Bitte tragen Sie das Prüfdatum ein!"</formula>
    </cfRule>
  </conditionalFormatting>
  <dataValidations count="11">
    <dataValidation type="textLength" operator="lessThanOrEqual" allowBlank="1" showInputMessage="1" showErrorMessage="1" errorTitle="Bitte maximal 400 Zeichen!" error="Bitte beachten Sie, dass die Beschreibung maximal 400 Zeichen lang sein darf. Sie wird im Rahmen der Berichtspflichten gegenüber dem Bund verwendet._x000a_TIPP: Zum Erhalten des eingegebenen Textes &quot;Wiederholen&quot; klicken!" sqref="B26:H26 B59:H59" xr:uid="{00000000-0002-0000-0000-000000000000}">
      <formula1>600</formula1>
    </dataValidation>
    <dataValidation type="whole" operator="greaterThanOrEqual" allowBlank="1" showInputMessage="1" showErrorMessage="1" errorTitle="Ganze Zahl" error="Bitte geben Sie eine ganze Zahl ein." sqref="B52:C55 G52:H55 B116:C119 G116:H119" xr:uid="{1EE8C67B-0DC1-4177-AACB-0FC1E9373DD6}">
      <formula1>0</formula1>
    </dataValidation>
    <dataValidation type="decimal" operator="greaterThanOrEqual" allowBlank="1" showInputMessage="1" showErrorMessage="1" errorTitle="Währung" error="Bitte geben Sie einen gültigen Wert für die Ausgaben bzw. Einnahmen ein." sqref="H65:H66 H71:H72" xr:uid="{02BCB23A-56B3-49FA-A8E8-0779ACEC22F7}">
      <formula1>0</formula1>
    </dataValidation>
    <dataValidation type="decimal" operator="greaterThanOrEqual" allowBlank="1" showInputMessage="1" showErrorMessage="1" sqref="D122:D124" xr:uid="{47054A5A-F302-4DA2-BA05-643450951C7A}">
      <formula1>0</formula1>
    </dataValidation>
    <dataValidation type="list" allowBlank="1" showInputMessage="1" showErrorMessage="1" sqref="B111" xr:uid="{59A4C0BC-1205-4BA5-9E39-A33041139436}">
      <formula1>"Die Antragsunterlagen wurden geprüft und es wurden keine Beanstandungen gefunden.,Die Antragsunterlagen wurden geprüft und es wurden folgende Beanstandungen gefunden:"</formula1>
    </dataValidation>
    <dataValidation type="custom" operator="equal" allowBlank="1" showInputMessage="1" showErrorMessage="1" errorTitle="Keine gültige IBAN" error="Die angegebene IBAN ist fehlerhaft. Achten Sie darauf, dass die IBAN..._x000a_- mit zwei Großbuchstaben beginnt,_x000a_- genau 20 Zahlen enthält und_x000a_- keine weiteren Zeichen (außer Leerzeichen) enthält." promptTitle="IBAN" prompt="Bitte die vollständige IBAN inklusive Ländercode (DE...) angeben. Leerzeichen sind erlaubt aber optional." sqref="B19:C19" xr:uid="{1BAB9419-935A-49BB-8D4B-6EC252CE932A}">
      <formula1>AND(LEN(SUBSTITUTE(B19," ",""))=22,ISNUMBER(FIND(LEFT(B19,2),"ABCDEFGHIJKLMNOPQRSTUVWXYZ")),EXACT(LEFT(SUBSTITUTE(B19," ",""),2),UPPER(LEFT(SUBSTITUTE(B19," ",""),2))),ISNUMBER(VALUE(RIGHT(SUBSTITUTE(B19," ",""),20))))</formula1>
    </dataValidation>
    <dataValidation type="date" allowBlank="1" showInputMessage="1" showErrorMessage="1" errorTitle="Fehlerhafte Datumsangabe" error="Bitte geben Sie ein valides Datum im Format TT.MM.JJ an und stellen Sie sicher, dass das Auftragsdatum nicht vor dem 01.01.2025 liegt." sqref="H73 H67" xr:uid="{D3A6B66B-71AC-4E8F-8662-370F8DE5F41A}">
      <formula1>45658</formula1>
      <formula2>46387</formula2>
    </dataValidation>
    <dataValidation type="date" allowBlank="1" showInputMessage="1" showErrorMessage="1" errorTitle="Ungültiges Datum" error="Bitte geben Sie ein gültiges Datum ein." sqref="D105:D106" xr:uid="{DFCF809B-C393-44CF-8EC1-88C410E83394}">
      <formula1>45748</formula1>
      <formula2>46477</formula2>
    </dataValidation>
    <dataValidation type="date" allowBlank="1" showInputMessage="1" showErrorMessage="1" sqref="H126:H127" xr:uid="{5705B23A-DB9F-4BA9-9B3F-A08EC431AC16}">
      <formula1>45748</formula1>
      <formula2>46752</formula2>
    </dataValidation>
    <dataValidation type="list" allowBlank="1" showInputMessage="1" showErrorMessage="1" sqref="F126:F127" xr:uid="{4DA499D5-880E-47D4-9B0F-76919D592B0E}">
      <formula1>"Ja, Nein"</formula1>
    </dataValidation>
    <dataValidation type="date" allowBlank="1" showInputMessage="1" showErrorMessage="1" errorTitle="Fehlerhafte Datumsangabe" error="Bitte geben Sie ein valides Datum im Format TT.MM.JJ an und stellen Sie sicher, dass das späteste Rechnungsdatum nicht vor dem frühesten Auftragsdatum liegt." sqref="H74 H68" xr:uid="{26B10F32-AA64-4964-BEC4-8C9B4BDD7DC8}">
      <formula1>H67</formula1>
      <formula2>46477</formula2>
    </dataValidation>
  </dataValidations>
  <pageMargins left="0.35641666666666666" right="0.15925" top="0.50808333333333333" bottom="0.48533333333333334" header="0.3" footer="0.3"/>
  <pageSetup paperSize="9" scale="96" fitToHeight="0" orientation="portrait" r:id="rId1"/>
  <ignoredErrors>
    <ignoredError sqref="H10 B116:C117 G116:H117 H119 G118:H11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8261" r:id="rId4" name="Check Box 69">
              <controlPr defaultSize="0" autoFill="0" autoLine="0" autoPict="0">
                <anchor moveWithCells="1">
                  <from>
                    <xdr:col>1</xdr:col>
                    <xdr:colOff>22860</xdr:colOff>
                    <xdr:row>92</xdr:row>
                    <xdr:rowOff>7620</xdr:rowOff>
                  </from>
                  <to>
                    <xdr:col>1</xdr:col>
                    <xdr:colOff>259080</xdr:colOff>
                    <xdr:row>92</xdr:row>
                    <xdr:rowOff>228600</xdr:rowOff>
                  </to>
                </anchor>
              </controlPr>
            </control>
          </mc:Choice>
        </mc:AlternateContent>
        <mc:AlternateContent xmlns:mc="http://schemas.openxmlformats.org/markup-compatibility/2006">
          <mc:Choice Requires="x14">
            <control shapeId="8262" r:id="rId5" name="Check Box 70">
              <controlPr defaultSize="0" autoFill="0" autoLine="0" autoPict="0" altText="">
                <anchor moveWithCells="1">
                  <from>
                    <xdr:col>4</xdr:col>
                    <xdr:colOff>60960</xdr:colOff>
                    <xdr:row>92</xdr:row>
                    <xdr:rowOff>7620</xdr:rowOff>
                  </from>
                  <to>
                    <xdr:col>5</xdr:col>
                    <xdr:colOff>121920</xdr:colOff>
                    <xdr:row>92</xdr:row>
                    <xdr:rowOff>228600</xdr:rowOff>
                  </to>
                </anchor>
              </controlPr>
            </control>
          </mc:Choice>
        </mc:AlternateContent>
        <mc:AlternateContent xmlns:mc="http://schemas.openxmlformats.org/markup-compatibility/2006">
          <mc:Choice Requires="x14">
            <control shapeId="8270" r:id="rId6" name="Check Box 78">
              <controlPr defaultSize="0" autoFill="0" autoLine="0" autoPict="0">
                <anchor moveWithCells="1">
                  <from>
                    <xdr:col>1</xdr:col>
                    <xdr:colOff>22860</xdr:colOff>
                    <xdr:row>99</xdr:row>
                    <xdr:rowOff>7620</xdr:rowOff>
                  </from>
                  <to>
                    <xdr:col>1</xdr:col>
                    <xdr:colOff>259080</xdr:colOff>
                    <xdr:row>99</xdr:row>
                    <xdr:rowOff>220980</xdr:rowOff>
                  </to>
                </anchor>
              </controlPr>
            </control>
          </mc:Choice>
        </mc:AlternateContent>
        <mc:AlternateContent xmlns:mc="http://schemas.openxmlformats.org/markup-compatibility/2006">
          <mc:Choice Requires="x14">
            <control shapeId="8271" r:id="rId7" name="Check Box 79">
              <controlPr defaultSize="0" autoFill="0" autoLine="0" autoPict="0">
                <anchor moveWithCells="1">
                  <from>
                    <xdr:col>1</xdr:col>
                    <xdr:colOff>22860</xdr:colOff>
                    <xdr:row>100</xdr:row>
                    <xdr:rowOff>7620</xdr:rowOff>
                  </from>
                  <to>
                    <xdr:col>1</xdr:col>
                    <xdr:colOff>259080</xdr:colOff>
                    <xdr:row>100</xdr:row>
                    <xdr:rowOff>220980</xdr:rowOff>
                  </to>
                </anchor>
              </controlPr>
            </control>
          </mc:Choice>
        </mc:AlternateContent>
        <mc:AlternateContent xmlns:mc="http://schemas.openxmlformats.org/markup-compatibility/2006">
          <mc:Choice Requires="x14">
            <control shapeId="8288" r:id="rId8" name="Check Box 96">
              <controlPr defaultSize="0" autoFill="0" autoLine="0" autoPict="0">
                <anchor moveWithCells="1">
                  <from>
                    <xdr:col>0</xdr:col>
                    <xdr:colOff>228600</xdr:colOff>
                    <xdr:row>38</xdr:row>
                    <xdr:rowOff>198120</xdr:rowOff>
                  </from>
                  <to>
                    <xdr:col>1</xdr:col>
                    <xdr:colOff>251460</xdr:colOff>
                    <xdr:row>39</xdr:row>
                    <xdr:rowOff>220980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dimension ref="A1:D408"/>
  <sheetViews>
    <sheetView showGridLines="0" topLeftCell="A3" zoomScale="110" zoomScaleNormal="110" zoomScaleSheetLayoutView="130" zoomScalePageLayoutView="120" workbookViewId="0">
      <selection activeCell="A3" sqref="A3:D4"/>
    </sheetView>
  </sheetViews>
  <sheetFormatPr baseColWidth="10" defaultRowHeight="14.4" x14ac:dyDescent="0.3"/>
  <cols>
    <col min="1" max="1" width="6.44140625" customWidth="1"/>
    <col min="2" max="2" width="10.44140625" customWidth="1"/>
    <col min="3" max="3" width="72" customWidth="1"/>
    <col min="4" max="4" width="29.44140625" customWidth="1"/>
    <col min="5" max="6" width="17" customWidth="1"/>
  </cols>
  <sheetData>
    <row r="1" spans="1:4" ht="23.4" hidden="1" x14ac:dyDescent="0.45">
      <c r="A1" s="10" t="s">
        <v>1675</v>
      </c>
      <c r="B1" s="10"/>
      <c r="C1" s="10"/>
    </row>
    <row r="2" spans="1:4" ht="16.5" hidden="1" customHeight="1" thickBot="1" x14ac:dyDescent="0.35">
      <c r="A2" s="11"/>
      <c r="B2" s="11"/>
      <c r="C2" s="11"/>
    </row>
    <row r="3" spans="1:4" s="2" customFormat="1" ht="21" customHeight="1" x14ac:dyDescent="0.3">
      <c r="A3" s="367" t="s">
        <v>18947</v>
      </c>
      <c r="B3" s="368"/>
      <c r="C3" s="368"/>
      <c r="D3" s="369"/>
    </row>
    <row r="4" spans="1:4" s="2" customFormat="1" ht="17.25" customHeight="1" thickBot="1" x14ac:dyDescent="0.35">
      <c r="A4" s="370"/>
      <c r="B4" s="371"/>
      <c r="C4" s="371"/>
      <c r="D4" s="372"/>
    </row>
    <row r="5" spans="1:4" s="1" customFormat="1" ht="29.4" thickBot="1" x14ac:dyDescent="0.35">
      <c r="A5" s="33" t="s">
        <v>1635</v>
      </c>
      <c r="B5" s="32" t="s">
        <v>14</v>
      </c>
      <c r="C5" s="34" t="s">
        <v>17</v>
      </c>
      <c r="D5" s="32" t="s">
        <v>10479</v>
      </c>
    </row>
    <row r="6" spans="1:4" ht="15.9" customHeight="1" x14ac:dyDescent="0.3">
      <c r="A6" s="24">
        <v>1</v>
      </c>
      <c r="B6" s="23" t="str" cm="1">
        <f t="array" ref="B6">IF(ANTRAG_SchulMobE!$F$9="","",IFERROR(INDEX(tab_SCHULLISTE[SNR],_xlfn.AGGREGATE(15,6,ROW(tab_SCHULLISTE[SNR])/(FIND(LOWER(ANTRAG_SchulMobE!$F$9),tab_SCHULLISTE[TKZ],1)&gt;0),ROW()-5)-1,1),""))</f>
        <v/>
      </c>
      <c r="C6" s="35" t="str">
        <f>IF(tab_SCHULEN_SAT[[#This Row],[Schul-nummer]]="","",VLOOKUP(tab_SCHULEN_SAT[[#This Row],[Schul-nummer]],tab_SCHULLISTE[],3,FALSE))</f>
        <v/>
      </c>
      <c r="D6" s="183" t="str">
        <f>IF(tab_SCHULEN_SAT[[#This Row],[Schul-nummer]]="","",VLOOKUP(tab_SCHULEN_SAT[[#This Row],[Schul-nummer]],tab_SCHULLISTE[],5,FALSE))</f>
        <v/>
      </c>
    </row>
    <row r="7" spans="1:4" ht="15.9" customHeight="1" x14ac:dyDescent="0.3">
      <c r="A7" s="12">
        <f>A6+1</f>
        <v>2</v>
      </c>
      <c r="B7" s="23" t="str" cm="1">
        <f t="array" ref="B7">IF(ANTRAG_SchulMobE!$F$9="","",IFERROR(INDEX(tab_SCHULLISTE[SNR],_xlfn.AGGREGATE(15,6,ROW(tab_SCHULLISTE[SNR])/(FIND(LOWER(ANTRAG_SchulMobE!$F$9),tab_SCHULLISTE[TKZ],1)&gt;0),ROW()-5)-1,1),""))</f>
        <v/>
      </c>
      <c r="C7" s="35" t="str">
        <f>IF(tab_SCHULEN_SAT[[#This Row],[Schul-nummer]]="","",VLOOKUP(tab_SCHULEN_SAT[[#This Row],[Schul-nummer]],tab_SCHULLISTE[],3,FALSE))</f>
        <v/>
      </c>
      <c r="D7" s="184" t="str">
        <f>IF(tab_SCHULEN_SAT[[#This Row],[Schul-nummer]]="","",VLOOKUP(tab_SCHULEN_SAT[[#This Row],[Schul-nummer]],tab_SCHULLISTE[],5,FALSE))</f>
        <v/>
      </c>
    </row>
    <row r="8" spans="1:4" ht="15.9" customHeight="1" x14ac:dyDescent="0.3">
      <c r="A8" s="12">
        <f>A7+1</f>
        <v>3</v>
      </c>
      <c r="B8" s="23" t="str" cm="1">
        <f t="array" ref="B8">IF(ANTRAG_SchulMobE!$F$9="","",IFERROR(INDEX(tab_SCHULLISTE[SNR],_xlfn.AGGREGATE(15,6,ROW(tab_SCHULLISTE[SNR])/(FIND(LOWER(ANTRAG_SchulMobE!$F$9),tab_SCHULLISTE[TKZ],1)&gt;0),ROW()-5)-1,1),""))</f>
        <v/>
      </c>
      <c r="C8" s="35" t="str">
        <f>IF(tab_SCHULEN_SAT[[#This Row],[Schul-nummer]]="","",VLOOKUP(tab_SCHULEN_SAT[[#This Row],[Schul-nummer]],tab_SCHULLISTE[],3,FALSE))</f>
        <v/>
      </c>
      <c r="D8" s="184" t="str">
        <f>IF(tab_SCHULEN_SAT[[#This Row],[Schul-nummer]]="","",VLOOKUP(tab_SCHULEN_SAT[[#This Row],[Schul-nummer]],tab_SCHULLISTE[],5,FALSE))</f>
        <v/>
      </c>
    </row>
    <row r="9" spans="1:4" ht="15.9" customHeight="1" x14ac:dyDescent="0.3">
      <c r="A9" s="12">
        <f>A8+1</f>
        <v>4</v>
      </c>
      <c r="B9" s="23" t="str" cm="1">
        <f t="array" ref="B9">IF(ANTRAG_SchulMobE!$F$9="","",IFERROR(INDEX(tab_SCHULLISTE[SNR],_xlfn.AGGREGATE(15,6,ROW(tab_SCHULLISTE[SNR])/(FIND(LOWER(ANTRAG_SchulMobE!$F$9),tab_SCHULLISTE[TKZ],1)&gt;0),ROW()-5)-1,1),""))</f>
        <v/>
      </c>
      <c r="C9" s="35" t="str">
        <f>IF(tab_SCHULEN_SAT[[#This Row],[Schul-nummer]]="","",VLOOKUP(tab_SCHULEN_SAT[[#This Row],[Schul-nummer]],tab_SCHULLISTE[],3,FALSE))</f>
        <v/>
      </c>
      <c r="D9" s="184" t="str">
        <f>IF(tab_SCHULEN_SAT[[#This Row],[Schul-nummer]]="","",VLOOKUP(tab_SCHULEN_SAT[[#This Row],[Schul-nummer]],tab_SCHULLISTE[],5,FALSE))</f>
        <v/>
      </c>
    </row>
    <row r="10" spans="1:4" ht="15.9" customHeight="1" x14ac:dyDescent="0.3">
      <c r="A10" s="12">
        <f t="shared" ref="A10:A73" si="0">A9+1</f>
        <v>5</v>
      </c>
      <c r="B10" s="23" t="str" cm="1">
        <f t="array" ref="B10">IF(ANTRAG_SchulMobE!$F$9="","",IFERROR(INDEX(tab_SCHULLISTE[SNR],_xlfn.AGGREGATE(15,6,ROW(tab_SCHULLISTE[SNR])/(FIND(LOWER(ANTRAG_SchulMobE!$F$9),tab_SCHULLISTE[TKZ],1)&gt;0),ROW()-5)-1,1),""))</f>
        <v/>
      </c>
      <c r="C10" s="35" t="str">
        <f>IF(tab_SCHULEN_SAT[[#This Row],[Schul-nummer]]="","",VLOOKUP(tab_SCHULEN_SAT[[#This Row],[Schul-nummer]],tab_SCHULLISTE[],3,FALSE))</f>
        <v/>
      </c>
      <c r="D10" s="184" t="str">
        <f>IF(tab_SCHULEN_SAT[[#This Row],[Schul-nummer]]="","",VLOOKUP(tab_SCHULEN_SAT[[#This Row],[Schul-nummer]],tab_SCHULLISTE[],5,FALSE))</f>
        <v/>
      </c>
    </row>
    <row r="11" spans="1:4" ht="15.9" customHeight="1" x14ac:dyDescent="0.3">
      <c r="A11" s="12">
        <f t="shared" si="0"/>
        <v>6</v>
      </c>
      <c r="B11" s="23" t="str" cm="1">
        <f t="array" ref="B11">IF(ANTRAG_SchulMobE!$F$9="","",IFERROR(INDEX(tab_SCHULLISTE[SNR],_xlfn.AGGREGATE(15,6,ROW(tab_SCHULLISTE[SNR])/(FIND(LOWER(ANTRAG_SchulMobE!$F$9),tab_SCHULLISTE[TKZ],1)&gt;0),ROW()-5)-1,1),""))</f>
        <v/>
      </c>
      <c r="C11" s="35" t="str">
        <f>IF(tab_SCHULEN_SAT[[#This Row],[Schul-nummer]]="","",VLOOKUP(tab_SCHULEN_SAT[[#This Row],[Schul-nummer]],tab_SCHULLISTE[],3,FALSE))</f>
        <v/>
      </c>
      <c r="D11" s="184" t="str">
        <f>IF(tab_SCHULEN_SAT[[#This Row],[Schul-nummer]]="","",VLOOKUP(tab_SCHULEN_SAT[[#This Row],[Schul-nummer]],tab_SCHULLISTE[],5,FALSE))</f>
        <v/>
      </c>
    </row>
    <row r="12" spans="1:4" ht="15.9" customHeight="1" x14ac:dyDescent="0.3">
      <c r="A12" s="12">
        <f t="shared" si="0"/>
        <v>7</v>
      </c>
      <c r="B12" s="23" t="str" cm="1">
        <f t="array" ref="B12">IF(ANTRAG_SchulMobE!$F$9="","",IFERROR(INDEX(tab_SCHULLISTE[SNR],_xlfn.AGGREGATE(15,6,ROW(tab_SCHULLISTE[SNR])/(FIND(LOWER(ANTRAG_SchulMobE!$F$9),tab_SCHULLISTE[TKZ],1)&gt;0),ROW()-5)-1,1),""))</f>
        <v/>
      </c>
      <c r="C12" s="35" t="str">
        <f>IF(tab_SCHULEN_SAT[[#This Row],[Schul-nummer]]="","",VLOOKUP(tab_SCHULEN_SAT[[#This Row],[Schul-nummer]],tab_SCHULLISTE[],3,FALSE))</f>
        <v/>
      </c>
      <c r="D12" s="184" t="str">
        <f>IF(tab_SCHULEN_SAT[[#This Row],[Schul-nummer]]="","",VLOOKUP(tab_SCHULEN_SAT[[#This Row],[Schul-nummer]],tab_SCHULLISTE[],5,FALSE))</f>
        <v/>
      </c>
    </row>
    <row r="13" spans="1:4" ht="15.9" customHeight="1" x14ac:dyDescent="0.3">
      <c r="A13" s="12">
        <f t="shared" si="0"/>
        <v>8</v>
      </c>
      <c r="B13" s="23" t="str" cm="1">
        <f t="array" ref="B13">IF(ANTRAG_SchulMobE!$F$9="","",IFERROR(INDEX(tab_SCHULLISTE[SNR],_xlfn.AGGREGATE(15,6,ROW(tab_SCHULLISTE[SNR])/(FIND(LOWER(ANTRAG_SchulMobE!$F$9),tab_SCHULLISTE[TKZ],1)&gt;0),ROW()-5)-1,1),""))</f>
        <v/>
      </c>
      <c r="C13" s="35" t="str">
        <f>IF(tab_SCHULEN_SAT[[#This Row],[Schul-nummer]]="","",VLOOKUP(tab_SCHULEN_SAT[[#This Row],[Schul-nummer]],tab_SCHULLISTE[],3,FALSE))</f>
        <v/>
      </c>
      <c r="D13" s="184" t="str">
        <f>IF(tab_SCHULEN_SAT[[#This Row],[Schul-nummer]]="","",VLOOKUP(tab_SCHULEN_SAT[[#This Row],[Schul-nummer]],tab_SCHULLISTE[],5,FALSE))</f>
        <v/>
      </c>
    </row>
    <row r="14" spans="1:4" ht="15.9" customHeight="1" x14ac:dyDescent="0.3">
      <c r="A14" s="12">
        <f t="shared" si="0"/>
        <v>9</v>
      </c>
      <c r="B14" s="23" t="str" cm="1">
        <f t="array" ref="B14">IF(ANTRAG_SchulMobE!$F$9="","",IFERROR(INDEX(tab_SCHULLISTE[SNR],_xlfn.AGGREGATE(15,6,ROW(tab_SCHULLISTE[SNR])/(FIND(LOWER(ANTRAG_SchulMobE!$F$9),tab_SCHULLISTE[TKZ],1)&gt;0),ROW()-5)-1,1),""))</f>
        <v/>
      </c>
      <c r="C14" s="35" t="str">
        <f>IF(tab_SCHULEN_SAT[[#This Row],[Schul-nummer]]="","",VLOOKUP(tab_SCHULEN_SAT[[#This Row],[Schul-nummer]],tab_SCHULLISTE[],3,FALSE))</f>
        <v/>
      </c>
      <c r="D14" s="184" t="str">
        <f>IF(tab_SCHULEN_SAT[[#This Row],[Schul-nummer]]="","",VLOOKUP(tab_SCHULEN_SAT[[#This Row],[Schul-nummer]],tab_SCHULLISTE[],5,FALSE))</f>
        <v/>
      </c>
    </row>
    <row r="15" spans="1:4" ht="15.9" customHeight="1" x14ac:dyDescent="0.3">
      <c r="A15" s="12">
        <f t="shared" si="0"/>
        <v>10</v>
      </c>
      <c r="B15" s="23" t="str" cm="1">
        <f t="array" ref="B15">IF(ANTRAG_SchulMobE!$F$9="","",IFERROR(INDEX(tab_SCHULLISTE[SNR],_xlfn.AGGREGATE(15,6,ROW(tab_SCHULLISTE[SNR])/(FIND(LOWER(ANTRAG_SchulMobE!$F$9),tab_SCHULLISTE[TKZ],1)&gt;0),ROW()-5)-1,1),""))</f>
        <v/>
      </c>
      <c r="C15" s="35" t="str">
        <f>IF(tab_SCHULEN_SAT[[#This Row],[Schul-nummer]]="","",VLOOKUP(tab_SCHULEN_SAT[[#This Row],[Schul-nummer]],tab_SCHULLISTE[],3,FALSE))</f>
        <v/>
      </c>
      <c r="D15" s="184" t="str">
        <f>IF(tab_SCHULEN_SAT[[#This Row],[Schul-nummer]]="","",VLOOKUP(tab_SCHULEN_SAT[[#This Row],[Schul-nummer]],tab_SCHULLISTE[],5,FALSE))</f>
        <v/>
      </c>
    </row>
    <row r="16" spans="1:4" ht="15.9" customHeight="1" x14ac:dyDescent="0.3">
      <c r="A16" s="12">
        <f t="shared" si="0"/>
        <v>11</v>
      </c>
      <c r="B16" s="23" t="str" cm="1">
        <f t="array" ref="B16">IF(ANTRAG_SchulMobE!$F$9="","",IFERROR(INDEX(tab_SCHULLISTE[SNR],_xlfn.AGGREGATE(15,6,ROW(tab_SCHULLISTE[SNR])/(FIND(LOWER(ANTRAG_SchulMobE!$F$9),tab_SCHULLISTE[TKZ],1)&gt;0),ROW()-5)-1,1),""))</f>
        <v/>
      </c>
      <c r="C16" s="35" t="str">
        <f>IF(tab_SCHULEN_SAT[[#This Row],[Schul-nummer]]="","",VLOOKUP(tab_SCHULEN_SAT[[#This Row],[Schul-nummer]],tab_SCHULLISTE[],3,FALSE))</f>
        <v/>
      </c>
      <c r="D16" s="184" t="str">
        <f>IF(tab_SCHULEN_SAT[[#This Row],[Schul-nummer]]="","",VLOOKUP(tab_SCHULEN_SAT[[#This Row],[Schul-nummer]],tab_SCHULLISTE[],5,FALSE))</f>
        <v/>
      </c>
    </row>
    <row r="17" spans="1:4" ht="15.9" customHeight="1" x14ac:dyDescent="0.3">
      <c r="A17" s="12">
        <f t="shared" si="0"/>
        <v>12</v>
      </c>
      <c r="B17" s="23" t="str" cm="1">
        <f t="array" ref="B17">IF(ANTRAG_SchulMobE!$F$9="","",IFERROR(INDEX(tab_SCHULLISTE[SNR],_xlfn.AGGREGATE(15,6,ROW(tab_SCHULLISTE[SNR])/(FIND(LOWER(ANTRAG_SchulMobE!$F$9),tab_SCHULLISTE[TKZ],1)&gt;0),ROW()-5)-1,1),""))</f>
        <v/>
      </c>
      <c r="C17" s="35" t="str">
        <f>IF(tab_SCHULEN_SAT[[#This Row],[Schul-nummer]]="","",VLOOKUP(tab_SCHULEN_SAT[[#This Row],[Schul-nummer]],tab_SCHULLISTE[],3,FALSE))</f>
        <v/>
      </c>
      <c r="D17" s="184" t="str">
        <f>IF(tab_SCHULEN_SAT[[#This Row],[Schul-nummer]]="","",VLOOKUP(tab_SCHULEN_SAT[[#This Row],[Schul-nummer]],tab_SCHULLISTE[],5,FALSE))</f>
        <v/>
      </c>
    </row>
    <row r="18" spans="1:4" ht="15.9" customHeight="1" x14ac:dyDescent="0.3">
      <c r="A18" s="12">
        <f t="shared" si="0"/>
        <v>13</v>
      </c>
      <c r="B18" s="23" t="str" cm="1">
        <f t="array" ref="B18">IF(ANTRAG_SchulMobE!$F$9="","",IFERROR(INDEX(tab_SCHULLISTE[SNR],_xlfn.AGGREGATE(15,6,ROW(tab_SCHULLISTE[SNR])/(FIND(LOWER(ANTRAG_SchulMobE!$F$9),tab_SCHULLISTE[TKZ],1)&gt;0),ROW()-5)-1,1),""))</f>
        <v/>
      </c>
      <c r="C18" s="35" t="str">
        <f>IF(tab_SCHULEN_SAT[[#This Row],[Schul-nummer]]="","",VLOOKUP(tab_SCHULEN_SAT[[#This Row],[Schul-nummer]],tab_SCHULLISTE[],3,FALSE))</f>
        <v/>
      </c>
      <c r="D18" s="184" t="str">
        <f>IF(tab_SCHULEN_SAT[[#This Row],[Schul-nummer]]="","",VLOOKUP(tab_SCHULEN_SAT[[#This Row],[Schul-nummer]],tab_SCHULLISTE[],5,FALSE))</f>
        <v/>
      </c>
    </row>
    <row r="19" spans="1:4" ht="15.9" customHeight="1" x14ac:dyDescent="0.3">
      <c r="A19" s="12">
        <f t="shared" si="0"/>
        <v>14</v>
      </c>
      <c r="B19" s="23" t="str" cm="1">
        <f t="array" ref="B19">IF(ANTRAG_SchulMobE!$F$9="","",IFERROR(INDEX(tab_SCHULLISTE[SNR],_xlfn.AGGREGATE(15,6,ROW(tab_SCHULLISTE[SNR])/(FIND(LOWER(ANTRAG_SchulMobE!$F$9),tab_SCHULLISTE[TKZ],1)&gt;0),ROW()-5)-1,1),""))</f>
        <v/>
      </c>
      <c r="C19" s="35" t="str">
        <f>IF(tab_SCHULEN_SAT[[#This Row],[Schul-nummer]]="","",VLOOKUP(tab_SCHULEN_SAT[[#This Row],[Schul-nummer]],tab_SCHULLISTE[],3,FALSE))</f>
        <v/>
      </c>
      <c r="D19" s="184" t="str">
        <f>IF(tab_SCHULEN_SAT[[#This Row],[Schul-nummer]]="","",VLOOKUP(tab_SCHULEN_SAT[[#This Row],[Schul-nummer]],tab_SCHULLISTE[],5,FALSE))</f>
        <v/>
      </c>
    </row>
    <row r="20" spans="1:4" ht="15.9" customHeight="1" x14ac:dyDescent="0.3">
      <c r="A20" s="12">
        <f t="shared" si="0"/>
        <v>15</v>
      </c>
      <c r="B20" s="23" t="str" cm="1">
        <f t="array" ref="B20">IF(ANTRAG_SchulMobE!$F$9="","",IFERROR(INDEX(tab_SCHULLISTE[SNR],_xlfn.AGGREGATE(15,6,ROW(tab_SCHULLISTE[SNR])/(FIND(LOWER(ANTRAG_SchulMobE!$F$9),tab_SCHULLISTE[TKZ],1)&gt;0),ROW()-5)-1,1),""))</f>
        <v/>
      </c>
      <c r="C20" s="35" t="str">
        <f>IF(tab_SCHULEN_SAT[[#This Row],[Schul-nummer]]="","",VLOOKUP(tab_SCHULEN_SAT[[#This Row],[Schul-nummer]],tab_SCHULLISTE[],3,FALSE))</f>
        <v/>
      </c>
      <c r="D20" s="184" t="str">
        <f>IF(tab_SCHULEN_SAT[[#This Row],[Schul-nummer]]="","",VLOOKUP(tab_SCHULEN_SAT[[#This Row],[Schul-nummer]],tab_SCHULLISTE[],5,FALSE))</f>
        <v/>
      </c>
    </row>
    <row r="21" spans="1:4" ht="15.9" customHeight="1" x14ac:dyDescent="0.3">
      <c r="A21" s="12">
        <f t="shared" si="0"/>
        <v>16</v>
      </c>
      <c r="B21" s="23" t="str" cm="1">
        <f t="array" ref="B21">IF(ANTRAG_SchulMobE!$F$9="","",IFERROR(INDEX(tab_SCHULLISTE[SNR],_xlfn.AGGREGATE(15,6,ROW(tab_SCHULLISTE[SNR])/(FIND(LOWER(ANTRAG_SchulMobE!$F$9),tab_SCHULLISTE[TKZ],1)&gt;0),ROW()-5)-1,1),""))</f>
        <v/>
      </c>
      <c r="C21" s="35" t="str">
        <f>IF(tab_SCHULEN_SAT[[#This Row],[Schul-nummer]]="","",VLOOKUP(tab_SCHULEN_SAT[[#This Row],[Schul-nummer]],tab_SCHULLISTE[],3,FALSE))</f>
        <v/>
      </c>
      <c r="D21" s="184" t="str">
        <f>IF(tab_SCHULEN_SAT[[#This Row],[Schul-nummer]]="","",VLOOKUP(tab_SCHULEN_SAT[[#This Row],[Schul-nummer]],tab_SCHULLISTE[],5,FALSE))</f>
        <v/>
      </c>
    </row>
    <row r="22" spans="1:4" ht="15.9" customHeight="1" x14ac:dyDescent="0.3">
      <c r="A22" s="12">
        <f t="shared" si="0"/>
        <v>17</v>
      </c>
      <c r="B22" s="23" t="str" cm="1">
        <f t="array" ref="B22">IF(ANTRAG_SchulMobE!$F$9="","",IFERROR(INDEX(tab_SCHULLISTE[SNR],_xlfn.AGGREGATE(15,6,ROW(tab_SCHULLISTE[SNR])/(FIND(LOWER(ANTRAG_SchulMobE!$F$9),tab_SCHULLISTE[TKZ],1)&gt;0),ROW()-5)-1,1),""))</f>
        <v/>
      </c>
      <c r="C22" s="35" t="str">
        <f>IF(tab_SCHULEN_SAT[[#This Row],[Schul-nummer]]="","",VLOOKUP(tab_SCHULEN_SAT[[#This Row],[Schul-nummer]],tab_SCHULLISTE[],3,FALSE))</f>
        <v/>
      </c>
      <c r="D22" s="184" t="str">
        <f>IF(tab_SCHULEN_SAT[[#This Row],[Schul-nummer]]="","",VLOOKUP(tab_SCHULEN_SAT[[#This Row],[Schul-nummer]],tab_SCHULLISTE[],5,FALSE))</f>
        <v/>
      </c>
    </row>
    <row r="23" spans="1:4" ht="15.9" customHeight="1" x14ac:dyDescent="0.3">
      <c r="A23" s="12">
        <f t="shared" si="0"/>
        <v>18</v>
      </c>
      <c r="B23" s="23" t="str" cm="1">
        <f t="array" ref="B23">IF(ANTRAG_SchulMobE!$F$9="","",IFERROR(INDEX(tab_SCHULLISTE[SNR],_xlfn.AGGREGATE(15,6,ROW(tab_SCHULLISTE[SNR])/(FIND(LOWER(ANTRAG_SchulMobE!$F$9),tab_SCHULLISTE[TKZ],1)&gt;0),ROW()-5)-1,1),""))</f>
        <v/>
      </c>
      <c r="C23" s="35" t="str">
        <f>IF(tab_SCHULEN_SAT[[#This Row],[Schul-nummer]]="","",VLOOKUP(tab_SCHULEN_SAT[[#This Row],[Schul-nummer]],tab_SCHULLISTE[],3,FALSE))</f>
        <v/>
      </c>
      <c r="D23" s="184" t="str">
        <f>IF(tab_SCHULEN_SAT[[#This Row],[Schul-nummer]]="","",VLOOKUP(tab_SCHULEN_SAT[[#This Row],[Schul-nummer]],tab_SCHULLISTE[],5,FALSE))</f>
        <v/>
      </c>
    </row>
    <row r="24" spans="1:4" ht="15.9" customHeight="1" x14ac:dyDescent="0.3">
      <c r="A24" s="12">
        <f t="shared" si="0"/>
        <v>19</v>
      </c>
      <c r="B24" s="23" t="str" cm="1">
        <f t="array" ref="B24">IF(ANTRAG_SchulMobE!$F$9="","",IFERROR(INDEX(tab_SCHULLISTE[SNR],_xlfn.AGGREGATE(15,6,ROW(tab_SCHULLISTE[SNR])/(FIND(LOWER(ANTRAG_SchulMobE!$F$9),tab_SCHULLISTE[TKZ],1)&gt;0),ROW()-5)-1,1),""))</f>
        <v/>
      </c>
      <c r="C24" s="35" t="str">
        <f>IF(tab_SCHULEN_SAT[[#This Row],[Schul-nummer]]="","",VLOOKUP(tab_SCHULEN_SAT[[#This Row],[Schul-nummer]],tab_SCHULLISTE[],3,FALSE))</f>
        <v/>
      </c>
      <c r="D24" s="184" t="str">
        <f>IF(tab_SCHULEN_SAT[[#This Row],[Schul-nummer]]="","",VLOOKUP(tab_SCHULEN_SAT[[#This Row],[Schul-nummer]],tab_SCHULLISTE[],5,FALSE))</f>
        <v/>
      </c>
    </row>
    <row r="25" spans="1:4" ht="15.9" customHeight="1" x14ac:dyDescent="0.3">
      <c r="A25" s="12">
        <f t="shared" si="0"/>
        <v>20</v>
      </c>
      <c r="B25" s="23" t="str" cm="1">
        <f t="array" ref="B25">IF(ANTRAG_SchulMobE!$F$9="","",IFERROR(INDEX(tab_SCHULLISTE[SNR],_xlfn.AGGREGATE(15,6,ROW(tab_SCHULLISTE[SNR])/(FIND(LOWER(ANTRAG_SchulMobE!$F$9),tab_SCHULLISTE[TKZ],1)&gt;0),ROW()-5)-1,1),""))</f>
        <v/>
      </c>
      <c r="C25" s="35" t="str">
        <f>IF(tab_SCHULEN_SAT[[#This Row],[Schul-nummer]]="","",VLOOKUP(tab_SCHULEN_SAT[[#This Row],[Schul-nummer]],tab_SCHULLISTE[],3,FALSE))</f>
        <v/>
      </c>
      <c r="D25" s="184" t="str">
        <f>IF(tab_SCHULEN_SAT[[#This Row],[Schul-nummer]]="","",VLOOKUP(tab_SCHULEN_SAT[[#This Row],[Schul-nummer]],tab_SCHULLISTE[],5,FALSE))</f>
        <v/>
      </c>
    </row>
    <row r="26" spans="1:4" ht="15.9" customHeight="1" x14ac:dyDescent="0.3">
      <c r="A26" s="12">
        <f t="shared" si="0"/>
        <v>21</v>
      </c>
      <c r="B26" s="23" t="str" cm="1">
        <f t="array" ref="B26">IF(ANTRAG_SchulMobE!$F$9="","",IFERROR(INDEX(tab_SCHULLISTE[SNR],_xlfn.AGGREGATE(15,6,ROW(tab_SCHULLISTE[SNR])/(FIND(LOWER(ANTRAG_SchulMobE!$F$9),tab_SCHULLISTE[TKZ],1)&gt;0),ROW()-5)-1,1),""))</f>
        <v/>
      </c>
      <c r="C26" s="35" t="str">
        <f>IF(tab_SCHULEN_SAT[[#This Row],[Schul-nummer]]="","",VLOOKUP(tab_SCHULEN_SAT[[#This Row],[Schul-nummer]],tab_SCHULLISTE[],3,FALSE))</f>
        <v/>
      </c>
      <c r="D26" s="184" t="str">
        <f>IF(tab_SCHULEN_SAT[[#This Row],[Schul-nummer]]="","",VLOOKUP(tab_SCHULEN_SAT[[#This Row],[Schul-nummer]],tab_SCHULLISTE[],5,FALSE))</f>
        <v/>
      </c>
    </row>
    <row r="27" spans="1:4" ht="15.9" customHeight="1" x14ac:dyDescent="0.3">
      <c r="A27" s="12">
        <f t="shared" si="0"/>
        <v>22</v>
      </c>
      <c r="B27" s="23" t="str" cm="1">
        <f t="array" ref="B27">IF(ANTRAG_SchulMobE!$F$9="","",IFERROR(INDEX(tab_SCHULLISTE[SNR],_xlfn.AGGREGATE(15,6,ROW(tab_SCHULLISTE[SNR])/(FIND(LOWER(ANTRAG_SchulMobE!$F$9),tab_SCHULLISTE[TKZ],1)&gt;0),ROW()-5)-1,1),""))</f>
        <v/>
      </c>
      <c r="C27" s="35" t="str">
        <f>IF(tab_SCHULEN_SAT[[#This Row],[Schul-nummer]]="","",VLOOKUP(tab_SCHULEN_SAT[[#This Row],[Schul-nummer]],tab_SCHULLISTE[],3,FALSE))</f>
        <v/>
      </c>
      <c r="D27" s="184" t="str">
        <f>IF(tab_SCHULEN_SAT[[#This Row],[Schul-nummer]]="","",VLOOKUP(tab_SCHULEN_SAT[[#This Row],[Schul-nummer]],tab_SCHULLISTE[],5,FALSE))</f>
        <v/>
      </c>
    </row>
    <row r="28" spans="1:4" ht="15.9" customHeight="1" x14ac:dyDescent="0.3">
      <c r="A28" s="12">
        <f t="shared" si="0"/>
        <v>23</v>
      </c>
      <c r="B28" s="23" t="str" cm="1">
        <f t="array" ref="B28">IF(ANTRAG_SchulMobE!$F$9="","",IFERROR(INDEX(tab_SCHULLISTE[SNR],_xlfn.AGGREGATE(15,6,ROW(tab_SCHULLISTE[SNR])/(FIND(LOWER(ANTRAG_SchulMobE!$F$9),tab_SCHULLISTE[TKZ],1)&gt;0),ROW()-5)-1,1),""))</f>
        <v/>
      </c>
      <c r="C28" s="35" t="str">
        <f>IF(tab_SCHULEN_SAT[[#This Row],[Schul-nummer]]="","",VLOOKUP(tab_SCHULEN_SAT[[#This Row],[Schul-nummer]],tab_SCHULLISTE[],3,FALSE))</f>
        <v/>
      </c>
      <c r="D28" s="184" t="str">
        <f>IF(tab_SCHULEN_SAT[[#This Row],[Schul-nummer]]="","",VLOOKUP(tab_SCHULEN_SAT[[#This Row],[Schul-nummer]],tab_SCHULLISTE[],5,FALSE))</f>
        <v/>
      </c>
    </row>
    <row r="29" spans="1:4" ht="15.9" customHeight="1" x14ac:dyDescent="0.3">
      <c r="A29" s="12">
        <f t="shared" si="0"/>
        <v>24</v>
      </c>
      <c r="B29" s="23" t="str" cm="1">
        <f t="array" ref="B29">IF(ANTRAG_SchulMobE!$F$9="","",IFERROR(INDEX(tab_SCHULLISTE[SNR],_xlfn.AGGREGATE(15,6,ROW(tab_SCHULLISTE[SNR])/(FIND(LOWER(ANTRAG_SchulMobE!$F$9),tab_SCHULLISTE[TKZ],1)&gt;0),ROW()-5)-1,1),""))</f>
        <v/>
      </c>
      <c r="C29" s="35" t="str">
        <f>IF(tab_SCHULEN_SAT[[#This Row],[Schul-nummer]]="","",VLOOKUP(tab_SCHULEN_SAT[[#This Row],[Schul-nummer]],tab_SCHULLISTE[],3,FALSE))</f>
        <v/>
      </c>
      <c r="D29" s="184" t="str">
        <f>IF(tab_SCHULEN_SAT[[#This Row],[Schul-nummer]]="","",VLOOKUP(tab_SCHULEN_SAT[[#This Row],[Schul-nummer]],tab_SCHULLISTE[],5,FALSE))</f>
        <v/>
      </c>
    </row>
    <row r="30" spans="1:4" ht="15.9" customHeight="1" x14ac:dyDescent="0.3">
      <c r="A30" s="12">
        <f t="shared" si="0"/>
        <v>25</v>
      </c>
      <c r="B30" s="23" t="str" cm="1">
        <f t="array" ref="B30">IF(ANTRAG_SchulMobE!$F$9="","",IFERROR(INDEX(tab_SCHULLISTE[SNR],_xlfn.AGGREGATE(15,6,ROW(tab_SCHULLISTE[SNR])/(FIND(LOWER(ANTRAG_SchulMobE!$F$9),tab_SCHULLISTE[TKZ],1)&gt;0),ROW()-5)-1,1),""))</f>
        <v/>
      </c>
      <c r="C30" s="35" t="str">
        <f>IF(tab_SCHULEN_SAT[[#This Row],[Schul-nummer]]="","",VLOOKUP(tab_SCHULEN_SAT[[#This Row],[Schul-nummer]],tab_SCHULLISTE[],3,FALSE))</f>
        <v/>
      </c>
      <c r="D30" s="184" t="str">
        <f>IF(tab_SCHULEN_SAT[[#This Row],[Schul-nummer]]="","",VLOOKUP(tab_SCHULEN_SAT[[#This Row],[Schul-nummer]],tab_SCHULLISTE[],5,FALSE))</f>
        <v/>
      </c>
    </row>
    <row r="31" spans="1:4" ht="15.9" hidden="1" customHeight="1" x14ac:dyDescent="0.3">
      <c r="A31" s="12">
        <f t="shared" si="0"/>
        <v>26</v>
      </c>
      <c r="B31" s="23" t="str" cm="1">
        <f t="array" ref="B31">IF(ANTRAG_SchulMobE!$F$9="","",IFERROR(INDEX(tab_SCHULLISTE[SNR],_xlfn.AGGREGATE(15,6,ROW(tab_SCHULLISTE[SNR])/(FIND(LOWER(ANTRAG_SchulMobE!$F$9),tab_SCHULLISTE[TKZ],1)&gt;0),ROW()-5)-1,1),""))</f>
        <v/>
      </c>
      <c r="C31" s="35" t="str">
        <f>IF(tab_SCHULEN_SAT[[#This Row],[Schul-nummer]]="","",VLOOKUP(tab_SCHULEN_SAT[[#This Row],[Schul-nummer]],tab_SCHULLISTE[],3,FALSE))</f>
        <v/>
      </c>
      <c r="D31" s="184" t="str">
        <f>IF(tab_SCHULEN_SAT[[#This Row],[Schul-nummer]]="","",VLOOKUP(tab_SCHULEN_SAT[[#This Row],[Schul-nummer]],tab_SCHULLISTE[],5,FALSE))</f>
        <v/>
      </c>
    </row>
    <row r="32" spans="1:4" ht="15.9" hidden="1" customHeight="1" x14ac:dyDescent="0.3">
      <c r="A32" s="12">
        <f t="shared" si="0"/>
        <v>27</v>
      </c>
      <c r="B32" s="23" t="str" cm="1">
        <f t="array" ref="B32">IF(ANTRAG_SchulMobE!$F$9="","",IFERROR(INDEX(tab_SCHULLISTE[SNR],_xlfn.AGGREGATE(15,6,ROW(tab_SCHULLISTE[SNR])/(FIND(LOWER(ANTRAG_SchulMobE!$F$9),tab_SCHULLISTE[TKZ],1)&gt;0),ROW()-5)-1,1),""))</f>
        <v/>
      </c>
      <c r="C32" s="35" t="str">
        <f>IF(tab_SCHULEN_SAT[[#This Row],[Schul-nummer]]="","",VLOOKUP(tab_SCHULEN_SAT[[#This Row],[Schul-nummer]],tab_SCHULLISTE[],3,FALSE))</f>
        <v/>
      </c>
      <c r="D32" s="184" t="str">
        <f>IF(tab_SCHULEN_SAT[[#This Row],[Schul-nummer]]="","",VLOOKUP(tab_SCHULEN_SAT[[#This Row],[Schul-nummer]],tab_SCHULLISTE[],5,FALSE))</f>
        <v/>
      </c>
    </row>
    <row r="33" spans="1:4" ht="15.9" hidden="1" customHeight="1" x14ac:dyDescent="0.3">
      <c r="A33" s="12">
        <f t="shared" si="0"/>
        <v>28</v>
      </c>
      <c r="B33" s="23" t="str" cm="1">
        <f t="array" ref="B33">IF(ANTRAG_SchulMobE!$F$9="","",IFERROR(INDEX(tab_SCHULLISTE[SNR],_xlfn.AGGREGATE(15,6,ROW(tab_SCHULLISTE[SNR])/(FIND(LOWER(ANTRAG_SchulMobE!$F$9),tab_SCHULLISTE[TKZ],1)&gt;0),ROW()-5)-1,1),""))</f>
        <v/>
      </c>
      <c r="C33" s="35" t="str">
        <f>IF(tab_SCHULEN_SAT[[#This Row],[Schul-nummer]]="","",VLOOKUP(tab_SCHULEN_SAT[[#This Row],[Schul-nummer]],tab_SCHULLISTE[],3,FALSE))</f>
        <v/>
      </c>
      <c r="D33" s="184" t="str">
        <f>IF(tab_SCHULEN_SAT[[#This Row],[Schul-nummer]]="","",VLOOKUP(tab_SCHULEN_SAT[[#This Row],[Schul-nummer]],tab_SCHULLISTE[],5,FALSE))</f>
        <v/>
      </c>
    </row>
    <row r="34" spans="1:4" ht="15.9" hidden="1" customHeight="1" x14ac:dyDescent="0.3">
      <c r="A34" s="12">
        <f t="shared" si="0"/>
        <v>29</v>
      </c>
      <c r="B34" s="23" t="str" cm="1">
        <f t="array" ref="B34">IF(ANTRAG_SchulMobE!$F$9="","",IFERROR(INDEX(tab_SCHULLISTE[SNR],_xlfn.AGGREGATE(15,6,ROW(tab_SCHULLISTE[SNR])/(FIND(LOWER(ANTRAG_SchulMobE!$F$9),tab_SCHULLISTE[TKZ],1)&gt;0),ROW()-5)-1,1),""))</f>
        <v/>
      </c>
      <c r="C34" s="35" t="str">
        <f>IF(tab_SCHULEN_SAT[[#This Row],[Schul-nummer]]="","",VLOOKUP(tab_SCHULEN_SAT[[#This Row],[Schul-nummer]],tab_SCHULLISTE[],3,FALSE))</f>
        <v/>
      </c>
      <c r="D34" s="184" t="str">
        <f>IF(tab_SCHULEN_SAT[[#This Row],[Schul-nummer]]="","",VLOOKUP(tab_SCHULEN_SAT[[#This Row],[Schul-nummer]],tab_SCHULLISTE[],5,FALSE))</f>
        <v/>
      </c>
    </row>
    <row r="35" spans="1:4" ht="15.9" hidden="1" customHeight="1" x14ac:dyDescent="0.3">
      <c r="A35" s="12">
        <f t="shared" si="0"/>
        <v>30</v>
      </c>
      <c r="B35" s="23" t="str" cm="1">
        <f t="array" ref="B35">IF(ANTRAG_SchulMobE!$F$9="","",IFERROR(INDEX(tab_SCHULLISTE[SNR],_xlfn.AGGREGATE(15,6,ROW(tab_SCHULLISTE[SNR])/(FIND(LOWER(ANTRAG_SchulMobE!$F$9),tab_SCHULLISTE[TKZ],1)&gt;0),ROW()-5)-1,1),""))</f>
        <v/>
      </c>
      <c r="C35" s="35" t="str">
        <f>IF(tab_SCHULEN_SAT[[#This Row],[Schul-nummer]]="","",VLOOKUP(tab_SCHULEN_SAT[[#This Row],[Schul-nummer]],tab_SCHULLISTE[],3,FALSE))</f>
        <v/>
      </c>
      <c r="D35" s="184" t="str">
        <f>IF(tab_SCHULEN_SAT[[#This Row],[Schul-nummer]]="","",VLOOKUP(tab_SCHULEN_SAT[[#This Row],[Schul-nummer]],tab_SCHULLISTE[],5,FALSE))</f>
        <v/>
      </c>
    </row>
    <row r="36" spans="1:4" ht="15.9" hidden="1" customHeight="1" x14ac:dyDescent="0.3">
      <c r="A36" s="12">
        <f t="shared" si="0"/>
        <v>31</v>
      </c>
      <c r="B36" s="23" t="str" cm="1">
        <f t="array" ref="B36">IF(ANTRAG_SchulMobE!$F$9="","",IFERROR(INDEX(tab_SCHULLISTE[SNR],_xlfn.AGGREGATE(15,6,ROW(tab_SCHULLISTE[SNR])/(FIND(LOWER(ANTRAG_SchulMobE!$F$9),tab_SCHULLISTE[TKZ],1)&gt;0),ROW()-5)-1,1),""))</f>
        <v/>
      </c>
      <c r="C36" s="35" t="str">
        <f>IF(tab_SCHULEN_SAT[[#This Row],[Schul-nummer]]="","",VLOOKUP(tab_SCHULEN_SAT[[#This Row],[Schul-nummer]],tab_SCHULLISTE[],3,FALSE))</f>
        <v/>
      </c>
      <c r="D36" s="184" t="str">
        <f>IF(tab_SCHULEN_SAT[[#This Row],[Schul-nummer]]="","",VLOOKUP(tab_SCHULEN_SAT[[#This Row],[Schul-nummer]],tab_SCHULLISTE[],5,FALSE))</f>
        <v/>
      </c>
    </row>
    <row r="37" spans="1:4" ht="15.9" hidden="1" customHeight="1" x14ac:dyDescent="0.3">
      <c r="A37" s="12">
        <f t="shared" si="0"/>
        <v>32</v>
      </c>
      <c r="B37" s="23" t="str" cm="1">
        <f t="array" ref="B37">IF(ANTRAG_SchulMobE!$F$9="","",IFERROR(INDEX(tab_SCHULLISTE[SNR],_xlfn.AGGREGATE(15,6,ROW(tab_SCHULLISTE[SNR])/(FIND(LOWER(ANTRAG_SchulMobE!$F$9),tab_SCHULLISTE[TKZ],1)&gt;0),ROW()-5)-1,1),""))</f>
        <v/>
      </c>
      <c r="C37" s="35" t="str">
        <f>IF(tab_SCHULEN_SAT[[#This Row],[Schul-nummer]]="","",VLOOKUP(tab_SCHULEN_SAT[[#This Row],[Schul-nummer]],tab_SCHULLISTE[],3,FALSE))</f>
        <v/>
      </c>
      <c r="D37" s="184" t="str">
        <f>IF(tab_SCHULEN_SAT[[#This Row],[Schul-nummer]]="","",VLOOKUP(tab_SCHULEN_SAT[[#This Row],[Schul-nummer]],tab_SCHULLISTE[],5,FALSE))</f>
        <v/>
      </c>
    </row>
    <row r="38" spans="1:4" ht="15.9" hidden="1" customHeight="1" x14ac:dyDescent="0.3">
      <c r="A38" s="12">
        <f t="shared" si="0"/>
        <v>33</v>
      </c>
      <c r="B38" s="23" t="str" cm="1">
        <f t="array" ref="B38">IF(ANTRAG_SchulMobE!$F$9="","",IFERROR(INDEX(tab_SCHULLISTE[SNR],_xlfn.AGGREGATE(15,6,ROW(tab_SCHULLISTE[SNR])/(FIND(LOWER(ANTRAG_SchulMobE!$F$9),tab_SCHULLISTE[TKZ],1)&gt;0),ROW()-5)-1,1),""))</f>
        <v/>
      </c>
      <c r="C38" s="35" t="str">
        <f>IF(tab_SCHULEN_SAT[[#This Row],[Schul-nummer]]="","",VLOOKUP(tab_SCHULEN_SAT[[#This Row],[Schul-nummer]],tab_SCHULLISTE[],3,FALSE))</f>
        <v/>
      </c>
      <c r="D38" s="184" t="str">
        <f>IF(tab_SCHULEN_SAT[[#This Row],[Schul-nummer]]="","",VLOOKUP(tab_SCHULEN_SAT[[#This Row],[Schul-nummer]],tab_SCHULLISTE[],5,FALSE))</f>
        <v/>
      </c>
    </row>
    <row r="39" spans="1:4" ht="15.9" hidden="1" customHeight="1" x14ac:dyDescent="0.3">
      <c r="A39" s="12">
        <f t="shared" si="0"/>
        <v>34</v>
      </c>
      <c r="B39" s="23" t="str" cm="1">
        <f t="array" ref="B39">IF(ANTRAG_SchulMobE!$F$9="","",IFERROR(INDEX(tab_SCHULLISTE[SNR],_xlfn.AGGREGATE(15,6,ROW(tab_SCHULLISTE[SNR])/(FIND(LOWER(ANTRAG_SchulMobE!$F$9),tab_SCHULLISTE[TKZ],1)&gt;0),ROW()-5)-1,1),""))</f>
        <v/>
      </c>
      <c r="C39" s="35" t="str">
        <f>IF(tab_SCHULEN_SAT[[#This Row],[Schul-nummer]]="","",VLOOKUP(tab_SCHULEN_SAT[[#This Row],[Schul-nummer]],tab_SCHULLISTE[],3,FALSE))</f>
        <v/>
      </c>
      <c r="D39" s="184" t="str">
        <f>IF(tab_SCHULEN_SAT[[#This Row],[Schul-nummer]]="","",VLOOKUP(tab_SCHULEN_SAT[[#This Row],[Schul-nummer]],tab_SCHULLISTE[],5,FALSE))</f>
        <v/>
      </c>
    </row>
    <row r="40" spans="1:4" ht="15.9" hidden="1" customHeight="1" x14ac:dyDescent="0.3">
      <c r="A40" s="12">
        <f t="shared" si="0"/>
        <v>35</v>
      </c>
      <c r="B40" s="23" t="str" cm="1">
        <f t="array" ref="B40">IF(ANTRAG_SchulMobE!$F$9="","",IFERROR(INDEX(tab_SCHULLISTE[SNR],_xlfn.AGGREGATE(15,6,ROW(tab_SCHULLISTE[SNR])/(FIND(LOWER(ANTRAG_SchulMobE!$F$9),tab_SCHULLISTE[TKZ],1)&gt;0),ROW()-5)-1,1),""))</f>
        <v/>
      </c>
      <c r="C40" s="35" t="str">
        <f>IF(tab_SCHULEN_SAT[[#This Row],[Schul-nummer]]="","",VLOOKUP(tab_SCHULEN_SAT[[#This Row],[Schul-nummer]],tab_SCHULLISTE[],3,FALSE))</f>
        <v/>
      </c>
      <c r="D40" s="184" t="str">
        <f>IF(tab_SCHULEN_SAT[[#This Row],[Schul-nummer]]="","",VLOOKUP(tab_SCHULEN_SAT[[#This Row],[Schul-nummer]],tab_SCHULLISTE[],5,FALSE))</f>
        <v/>
      </c>
    </row>
    <row r="41" spans="1:4" ht="15.9" hidden="1" customHeight="1" x14ac:dyDescent="0.3">
      <c r="A41" s="12">
        <f t="shared" si="0"/>
        <v>36</v>
      </c>
      <c r="B41" s="23" t="str" cm="1">
        <f t="array" ref="B41">IF(ANTRAG_SchulMobE!$F$9="","",IFERROR(INDEX(tab_SCHULLISTE[SNR],_xlfn.AGGREGATE(15,6,ROW(tab_SCHULLISTE[SNR])/(FIND(LOWER(ANTRAG_SchulMobE!$F$9),tab_SCHULLISTE[TKZ],1)&gt;0),ROW()-5)-1,1),""))</f>
        <v/>
      </c>
      <c r="C41" s="35" t="str">
        <f>IF(tab_SCHULEN_SAT[[#This Row],[Schul-nummer]]="","",VLOOKUP(tab_SCHULEN_SAT[[#This Row],[Schul-nummer]],tab_SCHULLISTE[],3,FALSE))</f>
        <v/>
      </c>
      <c r="D41" s="184" t="str">
        <f>IF(tab_SCHULEN_SAT[[#This Row],[Schul-nummer]]="","",VLOOKUP(tab_SCHULEN_SAT[[#This Row],[Schul-nummer]],tab_SCHULLISTE[],5,FALSE))</f>
        <v/>
      </c>
    </row>
    <row r="42" spans="1:4" ht="15.9" hidden="1" customHeight="1" x14ac:dyDescent="0.3">
      <c r="A42" s="12">
        <f t="shared" si="0"/>
        <v>37</v>
      </c>
      <c r="B42" s="23" t="str" cm="1">
        <f t="array" ref="B42">IF(ANTRAG_SchulMobE!$F$9="","",IFERROR(INDEX(tab_SCHULLISTE[SNR],_xlfn.AGGREGATE(15,6,ROW(tab_SCHULLISTE[SNR])/(FIND(LOWER(ANTRAG_SchulMobE!$F$9),tab_SCHULLISTE[TKZ],1)&gt;0),ROW()-5)-1,1),""))</f>
        <v/>
      </c>
      <c r="C42" s="35" t="str">
        <f>IF(tab_SCHULEN_SAT[[#This Row],[Schul-nummer]]="","",VLOOKUP(tab_SCHULEN_SAT[[#This Row],[Schul-nummer]],tab_SCHULLISTE[],3,FALSE))</f>
        <v/>
      </c>
      <c r="D42" s="184" t="str">
        <f>IF(tab_SCHULEN_SAT[[#This Row],[Schul-nummer]]="","",VLOOKUP(tab_SCHULEN_SAT[[#This Row],[Schul-nummer]],tab_SCHULLISTE[],5,FALSE))</f>
        <v/>
      </c>
    </row>
    <row r="43" spans="1:4" ht="15.9" hidden="1" customHeight="1" x14ac:dyDescent="0.3">
      <c r="A43" s="12">
        <f t="shared" si="0"/>
        <v>38</v>
      </c>
      <c r="B43" s="23" t="str" cm="1">
        <f t="array" ref="B43">IF(ANTRAG_SchulMobE!$F$9="","",IFERROR(INDEX(tab_SCHULLISTE[SNR],_xlfn.AGGREGATE(15,6,ROW(tab_SCHULLISTE[SNR])/(FIND(LOWER(ANTRAG_SchulMobE!$F$9),tab_SCHULLISTE[TKZ],1)&gt;0),ROW()-5)-1,1),""))</f>
        <v/>
      </c>
      <c r="C43" s="35" t="str">
        <f>IF(tab_SCHULEN_SAT[[#This Row],[Schul-nummer]]="","",VLOOKUP(tab_SCHULEN_SAT[[#This Row],[Schul-nummer]],tab_SCHULLISTE[],3,FALSE))</f>
        <v/>
      </c>
      <c r="D43" s="184" t="str">
        <f>IF(tab_SCHULEN_SAT[[#This Row],[Schul-nummer]]="","",VLOOKUP(tab_SCHULEN_SAT[[#This Row],[Schul-nummer]],tab_SCHULLISTE[],5,FALSE))</f>
        <v/>
      </c>
    </row>
    <row r="44" spans="1:4" ht="15.9" hidden="1" customHeight="1" x14ac:dyDescent="0.3">
      <c r="A44" s="12">
        <f t="shared" si="0"/>
        <v>39</v>
      </c>
      <c r="B44" s="23" t="str" cm="1">
        <f t="array" ref="B44">IF(ANTRAG_SchulMobE!$F$9="","",IFERROR(INDEX(tab_SCHULLISTE[SNR],_xlfn.AGGREGATE(15,6,ROW(tab_SCHULLISTE[SNR])/(FIND(LOWER(ANTRAG_SchulMobE!$F$9),tab_SCHULLISTE[TKZ],1)&gt;0),ROW()-5)-1,1),""))</f>
        <v/>
      </c>
      <c r="C44" s="35" t="str">
        <f>IF(tab_SCHULEN_SAT[[#This Row],[Schul-nummer]]="","",VLOOKUP(tab_SCHULEN_SAT[[#This Row],[Schul-nummer]],tab_SCHULLISTE[],3,FALSE))</f>
        <v/>
      </c>
      <c r="D44" s="184" t="str">
        <f>IF(tab_SCHULEN_SAT[[#This Row],[Schul-nummer]]="","",VLOOKUP(tab_SCHULEN_SAT[[#This Row],[Schul-nummer]],tab_SCHULLISTE[],5,FALSE))</f>
        <v/>
      </c>
    </row>
    <row r="45" spans="1:4" ht="15.9" hidden="1" customHeight="1" x14ac:dyDescent="0.3">
      <c r="A45" s="12">
        <f t="shared" si="0"/>
        <v>40</v>
      </c>
      <c r="B45" s="23" t="str" cm="1">
        <f t="array" ref="B45">IF(ANTRAG_SchulMobE!$F$9="","",IFERROR(INDEX(tab_SCHULLISTE[SNR],_xlfn.AGGREGATE(15,6,ROW(tab_SCHULLISTE[SNR])/(FIND(LOWER(ANTRAG_SchulMobE!$F$9),tab_SCHULLISTE[TKZ],1)&gt;0),ROW()-5)-1,1),""))</f>
        <v/>
      </c>
      <c r="C45" s="35" t="str">
        <f>IF(tab_SCHULEN_SAT[[#This Row],[Schul-nummer]]="","",VLOOKUP(tab_SCHULEN_SAT[[#This Row],[Schul-nummer]],tab_SCHULLISTE[],3,FALSE))</f>
        <v/>
      </c>
      <c r="D45" s="184" t="str">
        <f>IF(tab_SCHULEN_SAT[[#This Row],[Schul-nummer]]="","",VLOOKUP(tab_SCHULEN_SAT[[#This Row],[Schul-nummer]],tab_SCHULLISTE[],5,FALSE))</f>
        <v/>
      </c>
    </row>
    <row r="46" spans="1:4" ht="15.9" hidden="1" customHeight="1" x14ac:dyDescent="0.3">
      <c r="A46" s="12">
        <f t="shared" si="0"/>
        <v>41</v>
      </c>
      <c r="B46" s="23" t="str" cm="1">
        <f t="array" ref="B46">IF(ANTRAG_SchulMobE!$F$9="","",IFERROR(INDEX(tab_SCHULLISTE[SNR],_xlfn.AGGREGATE(15,6,ROW(tab_SCHULLISTE[SNR])/(FIND(LOWER(ANTRAG_SchulMobE!$F$9),tab_SCHULLISTE[TKZ],1)&gt;0),ROW()-5)-1,1),""))</f>
        <v/>
      </c>
      <c r="C46" s="35" t="str">
        <f>IF(tab_SCHULEN_SAT[[#This Row],[Schul-nummer]]="","",VLOOKUP(tab_SCHULEN_SAT[[#This Row],[Schul-nummer]],tab_SCHULLISTE[],3,FALSE))</f>
        <v/>
      </c>
      <c r="D46" s="184" t="str">
        <f>IF(tab_SCHULEN_SAT[[#This Row],[Schul-nummer]]="","",VLOOKUP(tab_SCHULEN_SAT[[#This Row],[Schul-nummer]],tab_SCHULLISTE[],5,FALSE))</f>
        <v/>
      </c>
    </row>
    <row r="47" spans="1:4" ht="15.9" hidden="1" customHeight="1" x14ac:dyDescent="0.3">
      <c r="A47" s="12">
        <f t="shared" si="0"/>
        <v>42</v>
      </c>
      <c r="B47" s="23" t="str" cm="1">
        <f t="array" ref="B47">IF(ANTRAG_SchulMobE!$F$9="","",IFERROR(INDEX(tab_SCHULLISTE[SNR],_xlfn.AGGREGATE(15,6,ROW(tab_SCHULLISTE[SNR])/(FIND(LOWER(ANTRAG_SchulMobE!$F$9),tab_SCHULLISTE[TKZ],1)&gt;0),ROW()-5)-1,1),""))</f>
        <v/>
      </c>
      <c r="C47" s="35" t="str">
        <f>IF(tab_SCHULEN_SAT[[#This Row],[Schul-nummer]]="","",VLOOKUP(tab_SCHULEN_SAT[[#This Row],[Schul-nummer]],tab_SCHULLISTE[],3,FALSE))</f>
        <v/>
      </c>
      <c r="D47" s="184" t="str">
        <f>IF(tab_SCHULEN_SAT[[#This Row],[Schul-nummer]]="","",VLOOKUP(tab_SCHULEN_SAT[[#This Row],[Schul-nummer]],tab_SCHULLISTE[],5,FALSE))</f>
        <v/>
      </c>
    </row>
    <row r="48" spans="1:4" ht="15.9" hidden="1" customHeight="1" x14ac:dyDescent="0.3">
      <c r="A48" s="12">
        <f t="shared" si="0"/>
        <v>43</v>
      </c>
      <c r="B48" s="23" t="str" cm="1">
        <f t="array" ref="B48">IF(ANTRAG_SchulMobE!$F$9="","",IFERROR(INDEX(tab_SCHULLISTE[SNR],_xlfn.AGGREGATE(15,6,ROW(tab_SCHULLISTE[SNR])/(FIND(LOWER(ANTRAG_SchulMobE!$F$9),tab_SCHULLISTE[TKZ],1)&gt;0),ROW()-5)-1,1),""))</f>
        <v/>
      </c>
      <c r="C48" s="35" t="str">
        <f>IF(tab_SCHULEN_SAT[[#This Row],[Schul-nummer]]="","",VLOOKUP(tab_SCHULEN_SAT[[#This Row],[Schul-nummer]],tab_SCHULLISTE[],3,FALSE))</f>
        <v/>
      </c>
      <c r="D48" s="184" t="str">
        <f>IF(tab_SCHULEN_SAT[[#This Row],[Schul-nummer]]="","",VLOOKUP(tab_SCHULEN_SAT[[#This Row],[Schul-nummer]],tab_SCHULLISTE[],5,FALSE))</f>
        <v/>
      </c>
    </row>
    <row r="49" spans="1:4" ht="15.9" hidden="1" customHeight="1" x14ac:dyDescent="0.3">
      <c r="A49" s="12">
        <f t="shared" si="0"/>
        <v>44</v>
      </c>
      <c r="B49" s="23" t="str" cm="1">
        <f t="array" ref="B49">IF(ANTRAG_SchulMobE!$F$9="","",IFERROR(INDEX(tab_SCHULLISTE[SNR],_xlfn.AGGREGATE(15,6,ROW(tab_SCHULLISTE[SNR])/(FIND(LOWER(ANTRAG_SchulMobE!$F$9),tab_SCHULLISTE[TKZ],1)&gt;0),ROW()-5)-1,1),""))</f>
        <v/>
      </c>
      <c r="C49" s="35" t="str">
        <f>IF(tab_SCHULEN_SAT[[#This Row],[Schul-nummer]]="","",VLOOKUP(tab_SCHULEN_SAT[[#This Row],[Schul-nummer]],tab_SCHULLISTE[],3,FALSE))</f>
        <v/>
      </c>
      <c r="D49" s="184" t="str">
        <f>IF(tab_SCHULEN_SAT[[#This Row],[Schul-nummer]]="","",VLOOKUP(tab_SCHULEN_SAT[[#This Row],[Schul-nummer]],tab_SCHULLISTE[],5,FALSE))</f>
        <v/>
      </c>
    </row>
    <row r="50" spans="1:4" ht="15.9" hidden="1" customHeight="1" x14ac:dyDescent="0.3">
      <c r="A50" s="12">
        <f t="shared" si="0"/>
        <v>45</v>
      </c>
      <c r="B50" s="23" t="str" cm="1">
        <f t="array" ref="B50">IF(ANTRAG_SchulMobE!$F$9="","",IFERROR(INDEX(tab_SCHULLISTE[SNR],_xlfn.AGGREGATE(15,6,ROW(tab_SCHULLISTE[SNR])/(FIND(LOWER(ANTRAG_SchulMobE!$F$9),tab_SCHULLISTE[TKZ],1)&gt;0),ROW()-5)-1,1),""))</f>
        <v/>
      </c>
      <c r="C50" s="35" t="str">
        <f>IF(tab_SCHULEN_SAT[[#This Row],[Schul-nummer]]="","",VLOOKUP(tab_SCHULEN_SAT[[#This Row],[Schul-nummer]],tab_SCHULLISTE[],3,FALSE))</f>
        <v/>
      </c>
      <c r="D50" s="184" t="str">
        <f>IF(tab_SCHULEN_SAT[[#This Row],[Schul-nummer]]="","",VLOOKUP(tab_SCHULEN_SAT[[#This Row],[Schul-nummer]],tab_SCHULLISTE[],5,FALSE))</f>
        <v/>
      </c>
    </row>
    <row r="51" spans="1:4" ht="15.9" hidden="1" customHeight="1" x14ac:dyDescent="0.3">
      <c r="A51" s="12">
        <f t="shared" si="0"/>
        <v>46</v>
      </c>
      <c r="B51" s="23" t="str" cm="1">
        <f t="array" ref="B51">IF(ANTRAG_SchulMobE!$F$9="","",IFERROR(INDEX(tab_SCHULLISTE[SNR],_xlfn.AGGREGATE(15,6,ROW(tab_SCHULLISTE[SNR])/(FIND(LOWER(ANTRAG_SchulMobE!$F$9),tab_SCHULLISTE[TKZ],1)&gt;0),ROW()-5)-1,1),""))</f>
        <v/>
      </c>
      <c r="C51" s="35" t="str">
        <f>IF(tab_SCHULEN_SAT[[#This Row],[Schul-nummer]]="","",VLOOKUP(tab_SCHULEN_SAT[[#This Row],[Schul-nummer]],tab_SCHULLISTE[],3,FALSE))</f>
        <v/>
      </c>
      <c r="D51" s="184" t="str">
        <f>IF(tab_SCHULEN_SAT[[#This Row],[Schul-nummer]]="","",VLOOKUP(tab_SCHULEN_SAT[[#This Row],[Schul-nummer]],tab_SCHULLISTE[],5,FALSE))</f>
        <v/>
      </c>
    </row>
    <row r="52" spans="1:4" ht="15.9" hidden="1" customHeight="1" x14ac:dyDescent="0.3">
      <c r="A52" s="12">
        <f t="shared" si="0"/>
        <v>47</v>
      </c>
      <c r="B52" s="23" t="str" cm="1">
        <f t="array" ref="B52">IF(ANTRAG_SchulMobE!$F$9="","",IFERROR(INDEX(tab_SCHULLISTE[SNR],_xlfn.AGGREGATE(15,6,ROW(tab_SCHULLISTE[SNR])/(FIND(LOWER(ANTRAG_SchulMobE!$F$9),tab_SCHULLISTE[TKZ],1)&gt;0),ROW()-5)-1,1),""))</f>
        <v/>
      </c>
      <c r="C52" s="35" t="str">
        <f>IF(tab_SCHULEN_SAT[[#This Row],[Schul-nummer]]="","",VLOOKUP(tab_SCHULEN_SAT[[#This Row],[Schul-nummer]],tab_SCHULLISTE[],3,FALSE))</f>
        <v/>
      </c>
      <c r="D52" s="184" t="str">
        <f>IF(tab_SCHULEN_SAT[[#This Row],[Schul-nummer]]="","",VLOOKUP(tab_SCHULEN_SAT[[#This Row],[Schul-nummer]],tab_SCHULLISTE[],5,FALSE))</f>
        <v/>
      </c>
    </row>
    <row r="53" spans="1:4" ht="15.9" hidden="1" customHeight="1" x14ac:dyDescent="0.3">
      <c r="A53" s="12">
        <f t="shared" si="0"/>
        <v>48</v>
      </c>
      <c r="B53" s="23" t="str" cm="1">
        <f t="array" ref="B53">IF(ANTRAG_SchulMobE!$F$9="","",IFERROR(INDEX(tab_SCHULLISTE[SNR],_xlfn.AGGREGATE(15,6,ROW(tab_SCHULLISTE[SNR])/(FIND(LOWER(ANTRAG_SchulMobE!$F$9),tab_SCHULLISTE[TKZ],1)&gt;0),ROW()-5)-1,1),""))</f>
        <v/>
      </c>
      <c r="C53" s="35" t="str">
        <f>IF(tab_SCHULEN_SAT[[#This Row],[Schul-nummer]]="","",VLOOKUP(tab_SCHULEN_SAT[[#This Row],[Schul-nummer]],tab_SCHULLISTE[],3,FALSE))</f>
        <v/>
      </c>
      <c r="D53" s="184" t="str">
        <f>IF(tab_SCHULEN_SAT[[#This Row],[Schul-nummer]]="","",VLOOKUP(tab_SCHULEN_SAT[[#This Row],[Schul-nummer]],tab_SCHULLISTE[],5,FALSE))</f>
        <v/>
      </c>
    </row>
    <row r="54" spans="1:4" ht="15.9" hidden="1" customHeight="1" x14ac:dyDescent="0.3">
      <c r="A54" s="12">
        <f t="shared" si="0"/>
        <v>49</v>
      </c>
      <c r="B54" s="23" t="str" cm="1">
        <f t="array" ref="B54">IF(ANTRAG_SchulMobE!$F$9="","",IFERROR(INDEX(tab_SCHULLISTE[SNR],_xlfn.AGGREGATE(15,6,ROW(tab_SCHULLISTE[SNR])/(FIND(LOWER(ANTRAG_SchulMobE!$F$9),tab_SCHULLISTE[TKZ],1)&gt;0),ROW()-5)-1,1),""))</f>
        <v/>
      </c>
      <c r="C54" s="35" t="str">
        <f>IF(tab_SCHULEN_SAT[[#This Row],[Schul-nummer]]="","",VLOOKUP(tab_SCHULEN_SAT[[#This Row],[Schul-nummer]],tab_SCHULLISTE[],3,FALSE))</f>
        <v/>
      </c>
      <c r="D54" s="184" t="str">
        <f>IF(tab_SCHULEN_SAT[[#This Row],[Schul-nummer]]="","",VLOOKUP(tab_SCHULEN_SAT[[#This Row],[Schul-nummer]],tab_SCHULLISTE[],5,FALSE))</f>
        <v/>
      </c>
    </row>
    <row r="55" spans="1:4" ht="15.9" hidden="1" customHeight="1" x14ac:dyDescent="0.3">
      <c r="A55" s="12">
        <f t="shared" si="0"/>
        <v>50</v>
      </c>
      <c r="B55" s="23" t="str" cm="1">
        <f t="array" ref="B55">IF(ANTRAG_SchulMobE!$F$9="","",IFERROR(INDEX(tab_SCHULLISTE[SNR],_xlfn.AGGREGATE(15,6,ROW(tab_SCHULLISTE[SNR])/(FIND(LOWER(ANTRAG_SchulMobE!$F$9),tab_SCHULLISTE[TKZ],1)&gt;0),ROW()-5)-1,1),""))</f>
        <v/>
      </c>
      <c r="C55" s="35" t="str">
        <f>IF(tab_SCHULEN_SAT[[#This Row],[Schul-nummer]]="","",VLOOKUP(tab_SCHULEN_SAT[[#This Row],[Schul-nummer]],tab_SCHULLISTE[],3,FALSE))</f>
        <v/>
      </c>
      <c r="D55" s="184" t="str">
        <f>IF(tab_SCHULEN_SAT[[#This Row],[Schul-nummer]]="","",VLOOKUP(tab_SCHULEN_SAT[[#This Row],[Schul-nummer]],tab_SCHULLISTE[],5,FALSE))</f>
        <v/>
      </c>
    </row>
    <row r="56" spans="1:4" ht="15.9" hidden="1" customHeight="1" x14ac:dyDescent="0.3">
      <c r="A56" s="12">
        <f t="shared" si="0"/>
        <v>51</v>
      </c>
      <c r="B56" s="23" t="str" cm="1">
        <f t="array" ref="B56">IF(ANTRAG_SchulMobE!$F$9="","",IFERROR(INDEX(tab_SCHULLISTE[SNR],_xlfn.AGGREGATE(15,6,ROW(tab_SCHULLISTE[SNR])/(FIND(LOWER(ANTRAG_SchulMobE!$F$9),tab_SCHULLISTE[TKZ],1)&gt;0),ROW()-5)-1,1),""))</f>
        <v/>
      </c>
      <c r="C56" s="35" t="str">
        <f>IF(tab_SCHULEN_SAT[[#This Row],[Schul-nummer]]="","",VLOOKUP(tab_SCHULEN_SAT[[#This Row],[Schul-nummer]],tab_SCHULLISTE[],3,FALSE))</f>
        <v/>
      </c>
      <c r="D56" s="184" t="str">
        <f>IF(tab_SCHULEN_SAT[[#This Row],[Schul-nummer]]="","",VLOOKUP(tab_SCHULEN_SAT[[#This Row],[Schul-nummer]],tab_SCHULLISTE[],5,FALSE))</f>
        <v/>
      </c>
    </row>
    <row r="57" spans="1:4" ht="15.9" hidden="1" customHeight="1" x14ac:dyDescent="0.3">
      <c r="A57" s="12">
        <f t="shared" si="0"/>
        <v>52</v>
      </c>
      <c r="B57" s="23" t="str" cm="1">
        <f t="array" ref="B57">IF(ANTRAG_SchulMobE!$F$9="","",IFERROR(INDEX(tab_SCHULLISTE[SNR],_xlfn.AGGREGATE(15,6,ROW(tab_SCHULLISTE[SNR])/(FIND(LOWER(ANTRAG_SchulMobE!$F$9),tab_SCHULLISTE[TKZ],1)&gt;0),ROW()-5)-1,1),""))</f>
        <v/>
      </c>
      <c r="C57" s="35" t="str">
        <f>IF(tab_SCHULEN_SAT[[#This Row],[Schul-nummer]]="","",VLOOKUP(tab_SCHULEN_SAT[[#This Row],[Schul-nummer]],tab_SCHULLISTE[],3,FALSE))</f>
        <v/>
      </c>
      <c r="D57" s="184" t="str">
        <f>IF(tab_SCHULEN_SAT[[#This Row],[Schul-nummer]]="","",VLOOKUP(tab_SCHULEN_SAT[[#This Row],[Schul-nummer]],tab_SCHULLISTE[],5,FALSE))</f>
        <v/>
      </c>
    </row>
    <row r="58" spans="1:4" ht="15.9" hidden="1" customHeight="1" x14ac:dyDescent="0.3">
      <c r="A58" s="12">
        <f t="shared" si="0"/>
        <v>53</v>
      </c>
      <c r="B58" s="23" t="str" cm="1">
        <f t="array" ref="B58">IF(ANTRAG_SchulMobE!$F$9="","",IFERROR(INDEX(tab_SCHULLISTE[SNR],_xlfn.AGGREGATE(15,6,ROW(tab_SCHULLISTE[SNR])/(FIND(LOWER(ANTRAG_SchulMobE!$F$9),tab_SCHULLISTE[TKZ],1)&gt;0),ROW()-5)-1,1),""))</f>
        <v/>
      </c>
      <c r="C58" s="35" t="str">
        <f>IF(tab_SCHULEN_SAT[[#This Row],[Schul-nummer]]="","",VLOOKUP(tab_SCHULEN_SAT[[#This Row],[Schul-nummer]],tab_SCHULLISTE[],3,FALSE))</f>
        <v/>
      </c>
      <c r="D58" s="184" t="str">
        <f>IF(tab_SCHULEN_SAT[[#This Row],[Schul-nummer]]="","",VLOOKUP(tab_SCHULEN_SAT[[#This Row],[Schul-nummer]],tab_SCHULLISTE[],5,FALSE))</f>
        <v/>
      </c>
    </row>
    <row r="59" spans="1:4" ht="15.9" hidden="1" customHeight="1" x14ac:dyDescent="0.3">
      <c r="A59" s="12">
        <f t="shared" si="0"/>
        <v>54</v>
      </c>
      <c r="B59" s="23" t="str" cm="1">
        <f t="array" ref="B59">IF(ANTRAG_SchulMobE!$F$9="","",IFERROR(INDEX(tab_SCHULLISTE[SNR],_xlfn.AGGREGATE(15,6,ROW(tab_SCHULLISTE[SNR])/(FIND(LOWER(ANTRAG_SchulMobE!$F$9),tab_SCHULLISTE[TKZ],1)&gt;0),ROW()-5)-1,1),""))</f>
        <v/>
      </c>
      <c r="C59" s="35" t="str">
        <f>IF(tab_SCHULEN_SAT[[#This Row],[Schul-nummer]]="","",VLOOKUP(tab_SCHULEN_SAT[[#This Row],[Schul-nummer]],tab_SCHULLISTE[],3,FALSE))</f>
        <v/>
      </c>
      <c r="D59" s="184" t="str">
        <f>IF(tab_SCHULEN_SAT[[#This Row],[Schul-nummer]]="","",VLOOKUP(tab_SCHULEN_SAT[[#This Row],[Schul-nummer]],tab_SCHULLISTE[],5,FALSE))</f>
        <v/>
      </c>
    </row>
    <row r="60" spans="1:4" ht="15.9" hidden="1" customHeight="1" x14ac:dyDescent="0.3">
      <c r="A60" s="12">
        <f t="shared" si="0"/>
        <v>55</v>
      </c>
      <c r="B60" s="23" t="str" cm="1">
        <f t="array" ref="B60">IF(ANTRAG_SchulMobE!$F$9="","",IFERROR(INDEX(tab_SCHULLISTE[SNR],_xlfn.AGGREGATE(15,6,ROW(tab_SCHULLISTE[SNR])/(FIND(LOWER(ANTRAG_SchulMobE!$F$9),tab_SCHULLISTE[TKZ],1)&gt;0),ROW()-5)-1,1),""))</f>
        <v/>
      </c>
      <c r="C60" s="35" t="str">
        <f>IF(tab_SCHULEN_SAT[[#This Row],[Schul-nummer]]="","",VLOOKUP(tab_SCHULEN_SAT[[#This Row],[Schul-nummer]],tab_SCHULLISTE[],3,FALSE))</f>
        <v/>
      </c>
      <c r="D60" s="184" t="str">
        <f>IF(tab_SCHULEN_SAT[[#This Row],[Schul-nummer]]="","",VLOOKUP(tab_SCHULEN_SAT[[#This Row],[Schul-nummer]],tab_SCHULLISTE[],5,FALSE))</f>
        <v/>
      </c>
    </row>
    <row r="61" spans="1:4" ht="15.9" hidden="1" customHeight="1" x14ac:dyDescent="0.3">
      <c r="A61" s="12">
        <f t="shared" si="0"/>
        <v>56</v>
      </c>
      <c r="B61" s="23" t="str" cm="1">
        <f t="array" ref="B61">IF(ANTRAG_SchulMobE!$F$9="","",IFERROR(INDEX(tab_SCHULLISTE[SNR],_xlfn.AGGREGATE(15,6,ROW(tab_SCHULLISTE[SNR])/(FIND(LOWER(ANTRAG_SchulMobE!$F$9),tab_SCHULLISTE[TKZ],1)&gt;0),ROW()-5)-1,1),""))</f>
        <v/>
      </c>
      <c r="C61" s="35" t="str">
        <f>IF(tab_SCHULEN_SAT[[#This Row],[Schul-nummer]]="","",VLOOKUP(tab_SCHULEN_SAT[[#This Row],[Schul-nummer]],tab_SCHULLISTE[],3,FALSE))</f>
        <v/>
      </c>
      <c r="D61" s="184" t="str">
        <f>IF(tab_SCHULEN_SAT[[#This Row],[Schul-nummer]]="","",VLOOKUP(tab_SCHULEN_SAT[[#This Row],[Schul-nummer]],tab_SCHULLISTE[],5,FALSE))</f>
        <v/>
      </c>
    </row>
    <row r="62" spans="1:4" ht="15.9" hidden="1" customHeight="1" x14ac:dyDescent="0.3">
      <c r="A62" s="12">
        <f t="shared" si="0"/>
        <v>57</v>
      </c>
      <c r="B62" s="23" t="str" cm="1">
        <f t="array" ref="B62">IF(ANTRAG_SchulMobE!$F$9="","",IFERROR(INDEX(tab_SCHULLISTE[SNR],_xlfn.AGGREGATE(15,6,ROW(tab_SCHULLISTE[SNR])/(FIND(LOWER(ANTRAG_SchulMobE!$F$9),tab_SCHULLISTE[TKZ],1)&gt;0),ROW()-5)-1,1),""))</f>
        <v/>
      </c>
      <c r="C62" s="35" t="str">
        <f>IF(tab_SCHULEN_SAT[[#This Row],[Schul-nummer]]="","",VLOOKUP(tab_SCHULEN_SAT[[#This Row],[Schul-nummer]],tab_SCHULLISTE[],3,FALSE))</f>
        <v/>
      </c>
      <c r="D62" s="184" t="str">
        <f>IF(tab_SCHULEN_SAT[[#This Row],[Schul-nummer]]="","",VLOOKUP(tab_SCHULEN_SAT[[#This Row],[Schul-nummer]],tab_SCHULLISTE[],5,FALSE))</f>
        <v/>
      </c>
    </row>
    <row r="63" spans="1:4" ht="15.9" hidden="1" customHeight="1" x14ac:dyDescent="0.3">
      <c r="A63" s="12">
        <f t="shared" si="0"/>
        <v>58</v>
      </c>
      <c r="B63" s="23" t="str" cm="1">
        <f t="array" ref="B63">IF(ANTRAG_SchulMobE!$F$9="","",IFERROR(INDEX(tab_SCHULLISTE[SNR],_xlfn.AGGREGATE(15,6,ROW(tab_SCHULLISTE[SNR])/(FIND(LOWER(ANTRAG_SchulMobE!$F$9),tab_SCHULLISTE[TKZ],1)&gt;0),ROW()-5)-1,1),""))</f>
        <v/>
      </c>
      <c r="C63" s="35" t="str">
        <f>IF(tab_SCHULEN_SAT[[#This Row],[Schul-nummer]]="","",VLOOKUP(tab_SCHULEN_SAT[[#This Row],[Schul-nummer]],tab_SCHULLISTE[],3,FALSE))</f>
        <v/>
      </c>
      <c r="D63" s="184" t="str">
        <f>IF(tab_SCHULEN_SAT[[#This Row],[Schul-nummer]]="","",VLOOKUP(tab_SCHULEN_SAT[[#This Row],[Schul-nummer]],tab_SCHULLISTE[],5,FALSE))</f>
        <v/>
      </c>
    </row>
    <row r="64" spans="1:4" ht="15.9" hidden="1" customHeight="1" x14ac:dyDescent="0.3">
      <c r="A64" s="12">
        <f t="shared" si="0"/>
        <v>59</v>
      </c>
      <c r="B64" s="23" t="str" cm="1">
        <f t="array" ref="B64">IF(ANTRAG_SchulMobE!$F$9="","",IFERROR(INDEX(tab_SCHULLISTE[SNR],_xlfn.AGGREGATE(15,6,ROW(tab_SCHULLISTE[SNR])/(FIND(LOWER(ANTRAG_SchulMobE!$F$9),tab_SCHULLISTE[TKZ],1)&gt;0),ROW()-5)-1,1),""))</f>
        <v/>
      </c>
      <c r="C64" s="35" t="str">
        <f>IF(tab_SCHULEN_SAT[[#This Row],[Schul-nummer]]="","",VLOOKUP(tab_SCHULEN_SAT[[#This Row],[Schul-nummer]],tab_SCHULLISTE[],3,FALSE))</f>
        <v/>
      </c>
      <c r="D64" s="184" t="str">
        <f>IF(tab_SCHULEN_SAT[[#This Row],[Schul-nummer]]="","",VLOOKUP(tab_SCHULEN_SAT[[#This Row],[Schul-nummer]],tab_SCHULLISTE[],5,FALSE))</f>
        <v/>
      </c>
    </row>
    <row r="65" spans="1:4" ht="15.9" hidden="1" customHeight="1" x14ac:dyDescent="0.3">
      <c r="A65" s="12">
        <f t="shared" si="0"/>
        <v>60</v>
      </c>
      <c r="B65" s="23" t="str" cm="1">
        <f t="array" ref="B65">IF(ANTRAG_SchulMobE!$F$9="","",IFERROR(INDEX(tab_SCHULLISTE[SNR],_xlfn.AGGREGATE(15,6,ROW(tab_SCHULLISTE[SNR])/(FIND(LOWER(ANTRAG_SchulMobE!$F$9),tab_SCHULLISTE[TKZ],1)&gt;0),ROW()-5)-1,1),""))</f>
        <v/>
      </c>
      <c r="C65" s="35" t="str">
        <f>IF(tab_SCHULEN_SAT[[#This Row],[Schul-nummer]]="","",VLOOKUP(tab_SCHULEN_SAT[[#This Row],[Schul-nummer]],tab_SCHULLISTE[],3,FALSE))</f>
        <v/>
      </c>
      <c r="D65" s="184" t="str">
        <f>IF(tab_SCHULEN_SAT[[#This Row],[Schul-nummer]]="","",VLOOKUP(tab_SCHULEN_SAT[[#This Row],[Schul-nummer]],tab_SCHULLISTE[],5,FALSE))</f>
        <v/>
      </c>
    </row>
    <row r="66" spans="1:4" ht="15.9" hidden="1" customHeight="1" x14ac:dyDescent="0.3">
      <c r="A66" s="12">
        <f t="shared" si="0"/>
        <v>61</v>
      </c>
      <c r="B66" s="23" t="str" cm="1">
        <f t="array" ref="B66">IF(ANTRAG_SchulMobE!$F$9="","",IFERROR(INDEX(tab_SCHULLISTE[SNR],_xlfn.AGGREGATE(15,6,ROW(tab_SCHULLISTE[SNR])/(FIND(LOWER(ANTRAG_SchulMobE!$F$9),tab_SCHULLISTE[TKZ],1)&gt;0),ROW()-5)-1,1),""))</f>
        <v/>
      </c>
      <c r="C66" s="35" t="str">
        <f>IF(tab_SCHULEN_SAT[[#This Row],[Schul-nummer]]="","",VLOOKUP(tab_SCHULEN_SAT[[#This Row],[Schul-nummer]],tab_SCHULLISTE[],3,FALSE))</f>
        <v/>
      </c>
      <c r="D66" s="184" t="str">
        <f>IF(tab_SCHULEN_SAT[[#This Row],[Schul-nummer]]="","",VLOOKUP(tab_SCHULEN_SAT[[#This Row],[Schul-nummer]],tab_SCHULLISTE[],5,FALSE))</f>
        <v/>
      </c>
    </row>
    <row r="67" spans="1:4" ht="15.9" hidden="1" customHeight="1" x14ac:dyDescent="0.3">
      <c r="A67" s="12">
        <f t="shared" si="0"/>
        <v>62</v>
      </c>
      <c r="B67" s="23" t="str" cm="1">
        <f t="array" ref="B67">IF(ANTRAG_SchulMobE!$F$9="","",IFERROR(INDEX(tab_SCHULLISTE[SNR],_xlfn.AGGREGATE(15,6,ROW(tab_SCHULLISTE[SNR])/(FIND(LOWER(ANTRAG_SchulMobE!$F$9),tab_SCHULLISTE[TKZ],1)&gt;0),ROW()-5)-1,1),""))</f>
        <v/>
      </c>
      <c r="C67" s="35" t="str">
        <f>IF(tab_SCHULEN_SAT[[#This Row],[Schul-nummer]]="","",VLOOKUP(tab_SCHULEN_SAT[[#This Row],[Schul-nummer]],tab_SCHULLISTE[],3,FALSE))</f>
        <v/>
      </c>
      <c r="D67" s="184" t="str">
        <f>IF(tab_SCHULEN_SAT[[#This Row],[Schul-nummer]]="","",VLOOKUP(tab_SCHULEN_SAT[[#This Row],[Schul-nummer]],tab_SCHULLISTE[],5,FALSE))</f>
        <v/>
      </c>
    </row>
    <row r="68" spans="1:4" ht="15.9" hidden="1" customHeight="1" x14ac:dyDescent="0.3">
      <c r="A68" s="12">
        <f t="shared" si="0"/>
        <v>63</v>
      </c>
      <c r="B68" s="23" t="str" cm="1">
        <f t="array" ref="B68">IF(ANTRAG_SchulMobE!$F$9="","",IFERROR(INDEX(tab_SCHULLISTE[SNR],_xlfn.AGGREGATE(15,6,ROW(tab_SCHULLISTE[SNR])/(FIND(LOWER(ANTRAG_SchulMobE!$F$9),tab_SCHULLISTE[TKZ],1)&gt;0),ROW()-5)-1,1),""))</f>
        <v/>
      </c>
      <c r="C68" s="35" t="str">
        <f>IF(tab_SCHULEN_SAT[[#This Row],[Schul-nummer]]="","",VLOOKUP(tab_SCHULEN_SAT[[#This Row],[Schul-nummer]],tab_SCHULLISTE[],3,FALSE))</f>
        <v/>
      </c>
      <c r="D68" s="184" t="str">
        <f>IF(tab_SCHULEN_SAT[[#This Row],[Schul-nummer]]="","",VLOOKUP(tab_SCHULEN_SAT[[#This Row],[Schul-nummer]],tab_SCHULLISTE[],5,FALSE))</f>
        <v/>
      </c>
    </row>
    <row r="69" spans="1:4" ht="15.9" hidden="1" customHeight="1" x14ac:dyDescent="0.3">
      <c r="A69" s="12">
        <f t="shared" si="0"/>
        <v>64</v>
      </c>
      <c r="B69" s="23" t="str" cm="1">
        <f t="array" ref="B69">IF(ANTRAG_SchulMobE!$F$9="","",IFERROR(INDEX(tab_SCHULLISTE[SNR],_xlfn.AGGREGATE(15,6,ROW(tab_SCHULLISTE[SNR])/(FIND(LOWER(ANTRAG_SchulMobE!$F$9),tab_SCHULLISTE[TKZ],1)&gt;0),ROW()-5)-1,1),""))</f>
        <v/>
      </c>
      <c r="C69" s="35" t="str">
        <f>IF(tab_SCHULEN_SAT[[#This Row],[Schul-nummer]]="","",VLOOKUP(tab_SCHULEN_SAT[[#This Row],[Schul-nummer]],tab_SCHULLISTE[],3,FALSE))</f>
        <v/>
      </c>
      <c r="D69" s="184" t="str">
        <f>IF(tab_SCHULEN_SAT[[#This Row],[Schul-nummer]]="","",VLOOKUP(tab_SCHULEN_SAT[[#This Row],[Schul-nummer]],tab_SCHULLISTE[],5,FALSE))</f>
        <v/>
      </c>
    </row>
    <row r="70" spans="1:4" ht="15.9" hidden="1" customHeight="1" x14ac:dyDescent="0.3">
      <c r="A70" s="12">
        <f t="shared" si="0"/>
        <v>65</v>
      </c>
      <c r="B70" s="23" t="str" cm="1">
        <f t="array" ref="B70">IF(ANTRAG_SchulMobE!$F$9="","",IFERROR(INDEX(tab_SCHULLISTE[SNR],_xlfn.AGGREGATE(15,6,ROW(tab_SCHULLISTE[SNR])/(FIND(LOWER(ANTRAG_SchulMobE!$F$9),tab_SCHULLISTE[TKZ],1)&gt;0),ROW()-5)-1,1),""))</f>
        <v/>
      </c>
      <c r="C70" s="35" t="str">
        <f>IF(tab_SCHULEN_SAT[[#This Row],[Schul-nummer]]="","",VLOOKUP(tab_SCHULEN_SAT[[#This Row],[Schul-nummer]],tab_SCHULLISTE[],3,FALSE))</f>
        <v/>
      </c>
      <c r="D70" s="184" t="str">
        <f>IF(tab_SCHULEN_SAT[[#This Row],[Schul-nummer]]="","",VLOOKUP(tab_SCHULEN_SAT[[#This Row],[Schul-nummer]],tab_SCHULLISTE[],5,FALSE))</f>
        <v/>
      </c>
    </row>
    <row r="71" spans="1:4" ht="15.9" hidden="1" customHeight="1" x14ac:dyDescent="0.3">
      <c r="A71" s="12">
        <f t="shared" si="0"/>
        <v>66</v>
      </c>
      <c r="B71" s="23" t="str" cm="1">
        <f t="array" ref="B71">IF(ANTRAG_SchulMobE!$F$9="","",IFERROR(INDEX(tab_SCHULLISTE[SNR],_xlfn.AGGREGATE(15,6,ROW(tab_SCHULLISTE[SNR])/(FIND(LOWER(ANTRAG_SchulMobE!$F$9),tab_SCHULLISTE[TKZ],1)&gt;0),ROW()-5)-1,1),""))</f>
        <v/>
      </c>
      <c r="C71" s="35" t="str">
        <f>IF(tab_SCHULEN_SAT[[#This Row],[Schul-nummer]]="","",VLOOKUP(tab_SCHULEN_SAT[[#This Row],[Schul-nummer]],tab_SCHULLISTE[],3,FALSE))</f>
        <v/>
      </c>
      <c r="D71" s="184" t="str">
        <f>IF(tab_SCHULEN_SAT[[#This Row],[Schul-nummer]]="","",VLOOKUP(tab_SCHULEN_SAT[[#This Row],[Schul-nummer]],tab_SCHULLISTE[],5,FALSE))</f>
        <v/>
      </c>
    </row>
    <row r="72" spans="1:4" ht="15.9" hidden="1" customHeight="1" x14ac:dyDescent="0.3">
      <c r="A72" s="12">
        <f t="shared" si="0"/>
        <v>67</v>
      </c>
      <c r="B72" s="23" t="str" cm="1">
        <f t="array" ref="B72">IF(ANTRAG_SchulMobE!$F$9="","",IFERROR(INDEX(tab_SCHULLISTE[SNR],_xlfn.AGGREGATE(15,6,ROW(tab_SCHULLISTE[SNR])/(FIND(LOWER(ANTRAG_SchulMobE!$F$9),tab_SCHULLISTE[TKZ],1)&gt;0),ROW()-5)-1,1),""))</f>
        <v/>
      </c>
      <c r="C72" s="35" t="str">
        <f>IF(tab_SCHULEN_SAT[[#This Row],[Schul-nummer]]="","",VLOOKUP(tab_SCHULEN_SAT[[#This Row],[Schul-nummer]],tab_SCHULLISTE[],3,FALSE))</f>
        <v/>
      </c>
      <c r="D72" s="184" t="str">
        <f>IF(tab_SCHULEN_SAT[[#This Row],[Schul-nummer]]="","",VLOOKUP(tab_SCHULEN_SAT[[#This Row],[Schul-nummer]],tab_SCHULLISTE[],5,FALSE))</f>
        <v/>
      </c>
    </row>
    <row r="73" spans="1:4" ht="15.9" hidden="1" customHeight="1" x14ac:dyDescent="0.3">
      <c r="A73" s="12">
        <f t="shared" si="0"/>
        <v>68</v>
      </c>
      <c r="B73" s="23" t="str" cm="1">
        <f t="array" ref="B73">IF(ANTRAG_SchulMobE!$F$9="","",IFERROR(INDEX(tab_SCHULLISTE[SNR],_xlfn.AGGREGATE(15,6,ROW(tab_SCHULLISTE[SNR])/(FIND(LOWER(ANTRAG_SchulMobE!$F$9),tab_SCHULLISTE[TKZ],1)&gt;0),ROW()-5)-1,1),""))</f>
        <v/>
      </c>
      <c r="C73" s="35" t="str">
        <f>IF(tab_SCHULEN_SAT[[#This Row],[Schul-nummer]]="","",VLOOKUP(tab_SCHULEN_SAT[[#This Row],[Schul-nummer]],tab_SCHULLISTE[],3,FALSE))</f>
        <v/>
      </c>
      <c r="D73" s="184" t="str">
        <f>IF(tab_SCHULEN_SAT[[#This Row],[Schul-nummer]]="","",VLOOKUP(tab_SCHULEN_SAT[[#This Row],[Schul-nummer]],tab_SCHULLISTE[],5,FALSE))</f>
        <v/>
      </c>
    </row>
    <row r="74" spans="1:4" ht="15.9" hidden="1" customHeight="1" x14ac:dyDescent="0.3">
      <c r="A74" s="12">
        <f t="shared" ref="A74:A137" si="1">A73+1</f>
        <v>69</v>
      </c>
      <c r="B74" s="23" t="str" cm="1">
        <f t="array" ref="B74">IF(ANTRAG_SchulMobE!$F$9="","",IFERROR(INDEX(tab_SCHULLISTE[SNR],_xlfn.AGGREGATE(15,6,ROW(tab_SCHULLISTE[SNR])/(FIND(LOWER(ANTRAG_SchulMobE!$F$9),tab_SCHULLISTE[TKZ],1)&gt;0),ROW()-5)-1,1),""))</f>
        <v/>
      </c>
      <c r="C74" s="35" t="str">
        <f>IF(tab_SCHULEN_SAT[[#This Row],[Schul-nummer]]="","",VLOOKUP(tab_SCHULEN_SAT[[#This Row],[Schul-nummer]],tab_SCHULLISTE[],3,FALSE))</f>
        <v/>
      </c>
      <c r="D74" s="184" t="str">
        <f>IF(tab_SCHULEN_SAT[[#This Row],[Schul-nummer]]="","",VLOOKUP(tab_SCHULEN_SAT[[#This Row],[Schul-nummer]],tab_SCHULLISTE[],5,FALSE))</f>
        <v/>
      </c>
    </row>
    <row r="75" spans="1:4" ht="15.9" hidden="1" customHeight="1" x14ac:dyDescent="0.3">
      <c r="A75" s="12">
        <f t="shared" si="1"/>
        <v>70</v>
      </c>
      <c r="B75" s="23" t="str" cm="1">
        <f t="array" ref="B75">IF(ANTRAG_SchulMobE!$F$9="","",IFERROR(INDEX(tab_SCHULLISTE[SNR],_xlfn.AGGREGATE(15,6,ROW(tab_SCHULLISTE[SNR])/(FIND(LOWER(ANTRAG_SchulMobE!$F$9),tab_SCHULLISTE[TKZ],1)&gt;0),ROW()-5)-1,1),""))</f>
        <v/>
      </c>
      <c r="C75" s="35" t="str">
        <f>IF(tab_SCHULEN_SAT[[#This Row],[Schul-nummer]]="","",VLOOKUP(tab_SCHULEN_SAT[[#This Row],[Schul-nummer]],tab_SCHULLISTE[],3,FALSE))</f>
        <v/>
      </c>
      <c r="D75" s="184" t="str">
        <f>IF(tab_SCHULEN_SAT[[#This Row],[Schul-nummer]]="","",VLOOKUP(tab_SCHULEN_SAT[[#This Row],[Schul-nummer]],tab_SCHULLISTE[],5,FALSE))</f>
        <v/>
      </c>
    </row>
    <row r="76" spans="1:4" ht="15.9" hidden="1" customHeight="1" x14ac:dyDescent="0.3">
      <c r="A76" s="12">
        <f t="shared" si="1"/>
        <v>71</v>
      </c>
      <c r="B76" s="23" t="str" cm="1">
        <f t="array" ref="B76">IF(ANTRAG_SchulMobE!$F$9="","",IFERROR(INDEX(tab_SCHULLISTE[SNR],_xlfn.AGGREGATE(15,6,ROW(tab_SCHULLISTE[SNR])/(FIND(LOWER(ANTRAG_SchulMobE!$F$9),tab_SCHULLISTE[TKZ],1)&gt;0),ROW()-5)-1,1),""))</f>
        <v/>
      </c>
      <c r="C76" s="35" t="str">
        <f>IF(tab_SCHULEN_SAT[[#This Row],[Schul-nummer]]="","",VLOOKUP(tab_SCHULEN_SAT[[#This Row],[Schul-nummer]],tab_SCHULLISTE[],3,FALSE))</f>
        <v/>
      </c>
      <c r="D76" s="184" t="str">
        <f>IF(tab_SCHULEN_SAT[[#This Row],[Schul-nummer]]="","",VLOOKUP(tab_SCHULEN_SAT[[#This Row],[Schul-nummer]],tab_SCHULLISTE[],5,FALSE))</f>
        <v/>
      </c>
    </row>
    <row r="77" spans="1:4" ht="15.9" hidden="1" customHeight="1" x14ac:dyDescent="0.3">
      <c r="A77" s="12">
        <f t="shared" si="1"/>
        <v>72</v>
      </c>
      <c r="B77" s="23" t="str" cm="1">
        <f t="array" ref="B77">IF(ANTRAG_SchulMobE!$F$9="","",IFERROR(INDEX(tab_SCHULLISTE[SNR],_xlfn.AGGREGATE(15,6,ROW(tab_SCHULLISTE[SNR])/(FIND(LOWER(ANTRAG_SchulMobE!$F$9),tab_SCHULLISTE[TKZ],1)&gt;0),ROW()-5)-1,1),""))</f>
        <v/>
      </c>
      <c r="C77" s="35" t="str">
        <f>IF(tab_SCHULEN_SAT[[#This Row],[Schul-nummer]]="","",VLOOKUP(tab_SCHULEN_SAT[[#This Row],[Schul-nummer]],tab_SCHULLISTE[],3,FALSE))</f>
        <v/>
      </c>
      <c r="D77" s="184" t="str">
        <f>IF(tab_SCHULEN_SAT[[#This Row],[Schul-nummer]]="","",VLOOKUP(tab_SCHULEN_SAT[[#This Row],[Schul-nummer]],tab_SCHULLISTE[],5,FALSE))</f>
        <v/>
      </c>
    </row>
    <row r="78" spans="1:4" ht="15.9" hidden="1" customHeight="1" x14ac:dyDescent="0.3">
      <c r="A78" s="12">
        <f t="shared" si="1"/>
        <v>73</v>
      </c>
      <c r="B78" s="23" t="str" cm="1">
        <f t="array" ref="B78">IF(ANTRAG_SchulMobE!$F$9="","",IFERROR(INDEX(tab_SCHULLISTE[SNR],_xlfn.AGGREGATE(15,6,ROW(tab_SCHULLISTE[SNR])/(FIND(LOWER(ANTRAG_SchulMobE!$F$9),tab_SCHULLISTE[TKZ],1)&gt;0),ROW()-5)-1,1),""))</f>
        <v/>
      </c>
      <c r="C78" s="35" t="str">
        <f>IF(tab_SCHULEN_SAT[[#This Row],[Schul-nummer]]="","",VLOOKUP(tab_SCHULEN_SAT[[#This Row],[Schul-nummer]],tab_SCHULLISTE[],3,FALSE))</f>
        <v/>
      </c>
      <c r="D78" s="184" t="str">
        <f>IF(tab_SCHULEN_SAT[[#This Row],[Schul-nummer]]="","",VLOOKUP(tab_SCHULEN_SAT[[#This Row],[Schul-nummer]],tab_SCHULLISTE[],5,FALSE))</f>
        <v/>
      </c>
    </row>
    <row r="79" spans="1:4" ht="15.9" hidden="1" customHeight="1" x14ac:dyDescent="0.3">
      <c r="A79" s="12">
        <f t="shared" si="1"/>
        <v>74</v>
      </c>
      <c r="B79" s="23" t="str" cm="1">
        <f t="array" ref="B79">IF(ANTRAG_SchulMobE!$F$9="","",IFERROR(INDEX(tab_SCHULLISTE[SNR],_xlfn.AGGREGATE(15,6,ROW(tab_SCHULLISTE[SNR])/(FIND(LOWER(ANTRAG_SchulMobE!$F$9),tab_SCHULLISTE[TKZ],1)&gt;0),ROW()-5)-1,1),""))</f>
        <v/>
      </c>
      <c r="C79" s="35" t="str">
        <f>IF(tab_SCHULEN_SAT[[#This Row],[Schul-nummer]]="","",VLOOKUP(tab_SCHULEN_SAT[[#This Row],[Schul-nummer]],tab_SCHULLISTE[],3,FALSE))</f>
        <v/>
      </c>
      <c r="D79" s="184" t="str">
        <f>IF(tab_SCHULEN_SAT[[#This Row],[Schul-nummer]]="","",VLOOKUP(tab_SCHULEN_SAT[[#This Row],[Schul-nummer]],tab_SCHULLISTE[],5,FALSE))</f>
        <v/>
      </c>
    </row>
    <row r="80" spans="1:4" ht="15.9" hidden="1" customHeight="1" x14ac:dyDescent="0.3">
      <c r="A80" s="12">
        <f t="shared" si="1"/>
        <v>75</v>
      </c>
      <c r="B80" s="23" t="str" cm="1">
        <f t="array" ref="B80">IF(ANTRAG_SchulMobE!$F$9="","",IFERROR(INDEX(tab_SCHULLISTE[SNR],_xlfn.AGGREGATE(15,6,ROW(tab_SCHULLISTE[SNR])/(FIND(LOWER(ANTRAG_SchulMobE!$F$9),tab_SCHULLISTE[TKZ],1)&gt;0),ROW()-5)-1,1),""))</f>
        <v/>
      </c>
      <c r="C80" s="35" t="str">
        <f>IF(tab_SCHULEN_SAT[[#This Row],[Schul-nummer]]="","",VLOOKUP(tab_SCHULEN_SAT[[#This Row],[Schul-nummer]],tab_SCHULLISTE[],3,FALSE))</f>
        <v/>
      </c>
      <c r="D80" s="184" t="str">
        <f>IF(tab_SCHULEN_SAT[[#This Row],[Schul-nummer]]="","",VLOOKUP(tab_SCHULEN_SAT[[#This Row],[Schul-nummer]],tab_SCHULLISTE[],5,FALSE))</f>
        <v/>
      </c>
    </row>
    <row r="81" spans="1:4" ht="15.9" hidden="1" customHeight="1" x14ac:dyDescent="0.3">
      <c r="A81" s="12">
        <f t="shared" si="1"/>
        <v>76</v>
      </c>
      <c r="B81" s="23" t="str" cm="1">
        <f t="array" ref="B81">IF(ANTRAG_SchulMobE!$F$9="","",IFERROR(INDEX(tab_SCHULLISTE[SNR],_xlfn.AGGREGATE(15,6,ROW(tab_SCHULLISTE[SNR])/(FIND(LOWER(ANTRAG_SchulMobE!$F$9),tab_SCHULLISTE[TKZ],1)&gt;0),ROW()-5)-1,1),""))</f>
        <v/>
      </c>
      <c r="C81" s="35" t="str">
        <f>IF(tab_SCHULEN_SAT[[#This Row],[Schul-nummer]]="","",VLOOKUP(tab_SCHULEN_SAT[[#This Row],[Schul-nummer]],tab_SCHULLISTE[],3,FALSE))</f>
        <v/>
      </c>
      <c r="D81" s="184" t="str">
        <f>IF(tab_SCHULEN_SAT[[#This Row],[Schul-nummer]]="","",VLOOKUP(tab_SCHULEN_SAT[[#This Row],[Schul-nummer]],tab_SCHULLISTE[],5,FALSE))</f>
        <v/>
      </c>
    </row>
    <row r="82" spans="1:4" ht="15.9" hidden="1" customHeight="1" x14ac:dyDescent="0.3">
      <c r="A82" s="12">
        <f t="shared" si="1"/>
        <v>77</v>
      </c>
      <c r="B82" s="23" t="str" cm="1">
        <f t="array" ref="B82">IF(ANTRAG_SchulMobE!$F$9="","",IFERROR(INDEX(tab_SCHULLISTE[SNR],_xlfn.AGGREGATE(15,6,ROW(tab_SCHULLISTE[SNR])/(FIND(LOWER(ANTRAG_SchulMobE!$F$9),tab_SCHULLISTE[TKZ],1)&gt;0),ROW()-5)-1,1),""))</f>
        <v/>
      </c>
      <c r="C82" s="35" t="str">
        <f>IF(tab_SCHULEN_SAT[[#This Row],[Schul-nummer]]="","",VLOOKUP(tab_SCHULEN_SAT[[#This Row],[Schul-nummer]],tab_SCHULLISTE[],3,FALSE))</f>
        <v/>
      </c>
      <c r="D82" s="184" t="str">
        <f>IF(tab_SCHULEN_SAT[[#This Row],[Schul-nummer]]="","",VLOOKUP(tab_SCHULEN_SAT[[#This Row],[Schul-nummer]],tab_SCHULLISTE[],5,FALSE))</f>
        <v/>
      </c>
    </row>
    <row r="83" spans="1:4" ht="15.9" hidden="1" customHeight="1" x14ac:dyDescent="0.3">
      <c r="A83" s="12">
        <f t="shared" si="1"/>
        <v>78</v>
      </c>
      <c r="B83" s="23" t="str" cm="1">
        <f t="array" ref="B83">IF(ANTRAG_SchulMobE!$F$9="","",IFERROR(INDEX(tab_SCHULLISTE[SNR],_xlfn.AGGREGATE(15,6,ROW(tab_SCHULLISTE[SNR])/(FIND(LOWER(ANTRAG_SchulMobE!$F$9),tab_SCHULLISTE[TKZ],1)&gt;0),ROW()-5)-1,1),""))</f>
        <v/>
      </c>
      <c r="C83" s="35" t="str">
        <f>IF(tab_SCHULEN_SAT[[#This Row],[Schul-nummer]]="","",VLOOKUP(tab_SCHULEN_SAT[[#This Row],[Schul-nummer]],tab_SCHULLISTE[],3,FALSE))</f>
        <v/>
      </c>
      <c r="D83" s="184" t="str">
        <f>IF(tab_SCHULEN_SAT[[#This Row],[Schul-nummer]]="","",VLOOKUP(tab_SCHULEN_SAT[[#This Row],[Schul-nummer]],tab_SCHULLISTE[],5,FALSE))</f>
        <v/>
      </c>
    </row>
    <row r="84" spans="1:4" ht="15.9" hidden="1" customHeight="1" x14ac:dyDescent="0.3">
      <c r="A84" s="12">
        <f t="shared" si="1"/>
        <v>79</v>
      </c>
      <c r="B84" s="23" t="str" cm="1">
        <f t="array" ref="B84">IF(ANTRAG_SchulMobE!$F$9="","",IFERROR(INDEX(tab_SCHULLISTE[SNR],_xlfn.AGGREGATE(15,6,ROW(tab_SCHULLISTE[SNR])/(FIND(LOWER(ANTRAG_SchulMobE!$F$9),tab_SCHULLISTE[TKZ],1)&gt;0),ROW()-5)-1,1),""))</f>
        <v/>
      </c>
      <c r="C84" s="35" t="str">
        <f>IF(tab_SCHULEN_SAT[[#This Row],[Schul-nummer]]="","",VLOOKUP(tab_SCHULEN_SAT[[#This Row],[Schul-nummer]],tab_SCHULLISTE[],3,FALSE))</f>
        <v/>
      </c>
      <c r="D84" s="184" t="str">
        <f>IF(tab_SCHULEN_SAT[[#This Row],[Schul-nummer]]="","",VLOOKUP(tab_SCHULEN_SAT[[#This Row],[Schul-nummer]],tab_SCHULLISTE[],5,FALSE))</f>
        <v/>
      </c>
    </row>
    <row r="85" spans="1:4" ht="15.9" hidden="1" customHeight="1" x14ac:dyDescent="0.3">
      <c r="A85" s="12">
        <f t="shared" si="1"/>
        <v>80</v>
      </c>
      <c r="B85" s="23" t="str" cm="1">
        <f t="array" ref="B85">IF(ANTRAG_SchulMobE!$F$9="","",IFERROR(INDEX(tab_SCHULLISTE[SNR],_xlfn.AGGREGATE(15,6,ROW(tab_SCHULLISTE[SNR])/(FIND(LOWER(ANTRAG_SchulMobE!$F$9),tab_SCHULLISTE[TKZ],1)&gt;0),ROW()-5)-1,1),""))</f>
        <v/>
      </c>
      <c r="C85" s="35" t="str">
        <f>IF(tab_SCHULEN_SAT[[#This Row],[Schul-nummer]]="","",VLOOKUP(tab_SCHULEN_SAT[[#This Row],[Schul-nummer]],tab_SCHULLISTE[],3,FALSE))</f>
        <v/>
      </c>
      <c r="D85" s="184" t="str">
        <f>IF(tab_SCHULEN_SAT[[#This Row],[Schul-nummer]]="","",VLOOKUP(tab_SCHULEN_SAT[[#This Row],[Schul-nummer]],tab_SCHULLISTE[],5,FALSE))</f>
        <v/>
      </c>
    </row>
    <row r="86" spans="1:4" ht="15.9" hidden="1" customHeight="1" x14ac:dyDescent="0.3">
      <c r="A86" s="12">
        <f t="shared" si="1"/>
        <v>81</v>
      </c>
      <c r="B86" s="23" t="str" cm="1">
        <f t="array" ref="B86">IF(ANTRAG_SchulMobE!$F$9="","",IFERROR(INDEX(tab_SCHULLISTE[SNR],_xlfn.AGGREGATE(15,6,ROW(tab_SCHULLISTE[SNR])/(FIND(LOWER(ANTRAG_SchulMobE!$F$9),tab_SCHULLISTE[TKZ],1)&gt;0),ROW()-5)-1,1),""))</f>
        <v/>
      </c>
      <c r="C86" s="35" t="str">
        <f>IF(tab_SCHULEN_SAT[[#This Row],[Schul-nummer]]="","",VLOOKUP(tab_SCHULEN_SAT[[#This Row],[Schul-nummer]],tab_SCHULLISTE[],3,FALSE))</f>
        <v/>
      </c>
      <c r="D86" s="184" t="str">
        <f>IF(tab_SCHULEN_SAT[[#This Row],[Schul-nummer]]="","",VLOOKUP(tab_SCHULEN_SAT[[#This Row],[Schul-nummer]],tab_SCHULLISTE[],5,FALSE))</f>
        <v/>
      </c>
    </row>
    <row r="87" spans="1:4" ht="15.9" hidden="1" customHeight="1" x14ac:dyDescent="0.3">
      <c r="A87" s="12">
        <f t="shared" si="1"/>
        <v>82</v>
      </c>
      <c r="B87" s="23" t="str" cm="1">
        <f t="array" ref="B87">IF(ANTRAG_SchulMobE!$F$9="","",IFERROR(INDEX(tab_SCHULLISTE[SNR],_xlfn.AGGREGATE(15,6,ROW(tab_SCHULLISTE[SNR])/(FIND(LOWER(ANTRAG_SchulMobE!$F$9),tab_SCHULLISTE[TKZ],1)&gt;0),ROW()-5)-1,1),""))</f>
        <v/>
      </c>
      <c r="C87" s="35" t="str">
        <f>IF(tab_SCHULEN_SAT[[#This Row],[Schul-nummer]]="","",VLOOKUP(tab_SCHULEN_SAT[[#This Row],[Schul-nummer]],tab_SCHULLISTE[],3,FALSE))</f>
        <v/>
      </c>
      <c r="D87" s="184" t="str">
        <f>IF(tab_SCHULEN_SAT[[#This Row],[Schul-nummer]]="","",VLOOKUP(tab_SCHULEN_SAT[[#This Row],[Schul-nummer]],tab_SCHULLISTE[],5,FALSE))</f>
        <v/>
      </c>
    </row>
    <row r="88" spans="1:4" ht="15.9" hidden="1" customHeight="1" x14ac:dyDescent="0.3">
      <c r="A88" s="12">
        <f t="shared" si="1"/>
        <v>83</v>
      </c>
      <c r="B88" s="23" t="str" cm="1">
        <f t="array" ref="B88">IF(ANTRAG_SchulMobE!$F$9="","",IFERROR(INDEX(tab_SCHULLISTE[SNR],_xlfn.AGGREGATE(15,6,ROW(tab_SCHULLISTE[SNR])/(FIND(LOWER(ANTRAG_SchulMobE!$F$9),tab_SCHULLISTE[TKZ],1)&gt;0),ROW()-5)-1,1),""))</f>
        <v/>
      </c>
      <c r="C88" s="35" t="str">
        <f>IF(tab_SCHULEN_SAT[[#This Row],[Schul-nummer]]="","",VLOOKUP(tab_SCHULEN_SAT[[#This Row],[Schul-nummer]],tab_SCHULLISTE[],3,FALSE))</f>
        <v/>
      </c>
      <c r="D88" s="184" t="str">
        <f>IF(tab_SCHULEN_SAT[[#This Row],[Schul-nummer]]="","",VLOOKUP(tab_SCHULEN_SAT[[#This Row],[Schul-nummer]],tab_SCHULLISTE[],5,FALSE))</f>
        <v/>
      </c>
    </row>
    <row r="89" spans="1:4" ht="15.9" hidden="1" customHeight="1" x14ac:dyDescent="0.3">
      <c r="A89" s="12">
        <f t="shared" si="1"/>
        <v>84</v>
      </c>
      <c r="B89" s="23" t="str" cm="1">
        <f t="array" ref="B89">IF(ANTRAG_SchulMobE!$F$9="","",IFERROR(INDEX(tab_SCHULLISTE[SNR],_xlfn.AGGREGATE(15,6,ROW(tab_SCHULLISTE[SNR])/(FIND(LOWER(ANTRAG_SchulMobE!$F$9),tab_SCHULLISTE[TKZ],1)&gt;0),ROW()-5)-1,1),""))</f>
        <v/>
      </c>
      <c r="C89" s="35" t="str">
        <f>IF(tab_SCHULEN_SAT[[#This Row],[Schul-nummer]]="","",VLOOKUP(tab_SCHULEN_SAT[[#This Row],[Schul-nummer]],tab_SCHULLISTE[],3,FALSE))</f>
        <v/>
      </c>
      <c r="D89" s="184" t="str">
        <f>IF(tab_SCHULEN_SAT[[#This Row],[Schul-nummer]]="","",VLOOKUP(tab_SCHULEN_SAT[[#This Row],[Schul-nummer]],tab_SCHULLISTE[],5,FALSE))</f>
        <v/>
      </c>
    </row>
    <row r="90" spans="1:4" ht="15.9" hidden="1" customHeight="1" x14ac:dyDescent="0.3">
      <c r="A90" s="12">
        <f t="shared" si="1"/>
        <v>85</v>
      </c>
      <c r="B90" s="23" t="str" cm="1">
        <f t="array" ref="B90">IF(ANTRAG_SchulMobE!$F$9="","",IFERROR(INDEX(tab_SCHULLISTE[SNR],_xlfn.AGGREGATE(15,6,ROW(tab_SCHULLISTE[SNR])/(FIND(LOWER(ANTRAG_SchulMobE!$F$9),tab_SCHULLISTE[TKZ],1)&gt;0),ROW()-5)-1,1),""))</f>
        <v/>
      </c>
      <c r="C90" s="35" t="str">
        <f>IF(tab_SCHULEN_SAT[[#This Row],[Schul-nummer]]="","",VLOOKUP(tab_SCHULEN_SAT[[#This Row],[Schul-nummer]],tab_SCHULLISTE[],3,FALSE))</f>
        <v/>
      </c>
      <c r="D90" s="184" t="str">
        <f>IF(tab_SCHULEN_SAT[[#This Row],[Schul-nummer]]="","",VLOOKUP(tab_SCHULEN_SAT[[#This Row],[Schul-nummer]],tab_SCHULLISTE[],5,FALSE))</f>
        <v/>
      </c>
    </row>
    <row r="91" spans="1:4" ht="15.9" hidden="1" customHeight="1" x14ac:dyDescent="0.3">
      <c r="A91" s="12">
        <f t="shared" si="1"/>
        <v>86</v>
      </c>
      <c r="B91" s="23" t="str" cm="1">
        <f t="array" ref="B91">IF(ANTRAG_SchulMobE!$F$9="","",IFERROR(INDEX(tab_SCHULLISTE[SNR],_xlfn.AGGREGATE(15,6,ROW(tab_SCHULLISTE[SNR])/(FIND(LOWER(ANTRAG_SchulMobE!$F$9),tab_SCHULLISTE[TKZ],1)&gt;0),ROW()-5)-1,1),""))</f>
        <v/>
      </c>
      <c r="C91" s="35" t="str">
        <f>IF(tab_SCHULEN_SAT[[#This Row],[Schul-nummer]]="","",VLOOKUP(tab_SCHULEN_SAT[[#This Row],[Schul-nummer]],tab_SCHULLISTE[],3,FALSE))</f>
        <v/>
      </c>
      <c r="D91" s="184" t="str">
        <f>IF(tab_SCHULEN_SAT[[#This Row],[Schul-nummer]]="","",VLOOKUP(tab_SCHULEN_SAT[[#This Row],[Schul-nummer]],tab_SCHULLISTE[],5,FALSE))</f>
        <v/>
      </c>
    </row>
    <row r="92" spans="1:4" ht="15.9" hidden="1" customHeight="1" x14ac:dyDescent="0.3">
      <c r="A92" s="12">
        <f t="shared" si="1"/>
        <v>87</v>
      </c>
      <c r="B92" s="23" t="str" cm="1">
        <f t="array" ref="B92">IF(ANTRAG_SchulMobE!$F$9="","",IFERROR(INDEX(tab_SCHULLISTE[SNR],_xlfn.AGGREGATE(15,6,ROW(tab_SCHULLISTE[SNR])/(FIND(LOWER(ANTRAG_SchulMobE!$F$9),tab_SCHULLISTE[TKZ],1)&gt;0),ROW()-5)-1,1),""))</f>
        <v/>
      </c>
      <c r="C92" s="35" t="str">
        <f>IF(tab_SCHULEN_SAT[[#This Row],[Schul-nummer]]="","",VLOOKUP(tab_SCHULEN_SAT[[#This Row],[Schul-nummer]],tab_SCHULLISTE[],3,FALSE))</f>
        <v/>
      </c>
      <c r="D92" s="184" t="str">
        <f>IF(tab_SCHULEN_SAT[[#This Row],[Schul-nummer]]="","",VLOOKUP(tab_SCHULEN_SAT[[#This Row],[Schul-nummer]],tab_SCHULLISTE[],5,FALSE))</f>
        <v/>
      </c>
    </row>
    <row r="93" spans="1:4" ht="15.9" hidden="1" customHeight="1" x14ac:dyDescent="0.3">
      <c r="A93" s="12">
        <f t="shared" si="1"/>
        <v>88</v>
      </c>
      <c r="B93" s="23" t="str" cm="1">
        <f t="array" ref="B93">IF(ANTRAG_SchulMobE!$F$9="","",IFERROR(INDEX(tab_SCHULLISTE[SNR],_xlfn.AGGREGATE(15,6,ROW(tab_SCHULLISTE[SNR])/(FIND(LOWER(ANTRAG_SchulMobE!$F$9),tab_SCHULLISTE[TKZ],1)&gt;0),ROW()-5)-1,1),""))</f>
        <v/>
      </c>
      <c r="C93" s="35" t="str">
        <f>IF(tab_SCHULEN_SAT[[#This Row],[Schul-nummer]]="","",VLOOKUP(tab_SCHULEN_SAT[[#This Row],[Schul-nummer]],tab_SCHULLISTE[],3,FALSE))</f>
        <v/>
      </c>
      <c r="D93" s="184" t="str">
        <f>IF(tab_SCHULEN_SAT[[#This Row],[Schul-nummer]]="","",VLOOKUP(tab_SCHULEN_SAT[[#This Row],[Schul-nummer]],tab_SCHULLISTE[],5,FALSE))</f>
        <v/>
      </c>
    </row>
    <row r="94" spans="1:4" ht="15.9" hidden="1" customHeight="1" x14ac:dyDescent="0.3">
      <c r="A94" s="12">
        <f t="shared" si="1"/>
        <v>89</v>
      </c>
      <c r="B94" s="23" t="str" cm="1">
        <f t="array" ref="B94">IF(ANTRAG_SchulMobE!$F$9="","",IFERROR(INDEX(tab_SCHULLISTE[SNR],_xlfn.AGGREGATE(15,6,ROW(tab_SCHULLISTE[SNR])/(FIND(LOWER(ANTRAG_SchulMobE!$F$9),tab_SCHULLISTE[TKZ],1)&gt;0),ROW()-5)-1,1),""))</f>
        <v/>
      </c>
      <c r="C94" s="35" t="str">
        <f>IF(tab_SCHULEN_SAT[[#This Row],[Schul-nummer]]="","",VLOOKUP(tab_SCHULEN_SAT[[#This Row],[Schul-nummer]],tab_SCHULLISTE[],3,FALSE))</f>
        <v/>
      </c>
      <c r="D94" s="184" t="str">
        <f>IF(tab_SCHULEN_SAT[[#This Row],[Schul-nummer]]="","",VLOOKUP(tab_SCHULEN_SAT[[#This Row],[Schul-nummer]],tab_SCHULLISTE[],5,FALSE))</f>
        <v/>
      </c>
    </row>
    <row r="95" spans="1:4" ht="15.9" hidden="1" customHeight="1" x14ac:dyDescent="0.3">
      <c r="A95" s="12">
        <f t="shared" si="1"/>
        <v>90</v>
      </c>
      <c r="B95" s="23" t="str" cm="1">
        <f t="array" ref="B95">IF(ANTRAG_SchulMobE!$F$9="","",IFERROR(INDEX(tab_SCHULLISTE[SNR],_xlfn.AGGREGATE(15,6,ROW(tab_SCHULLISTE[SNR])/(FIND(LOWER(ANTRAG_SchulMobE!$F$9),tab_SCHULLISTE[TKZ],1)&gt;0),ROW()-5)-1,1),""))</f>
        <v/>
      </c>
      <c r="C95" s="35" t="str">
        <f>IF(tab_SCHULEN_SAT[[#This Row],[Schul-nummer]]="","",VLOOKUP(tab_SCHULEN_SAT[[#This Row],[Schul-nummer]],tab_SCHULLISTE[],3,FALSE))</f>
        <v/>
      </c>
      <c r="D95" s="184" t="str">
        <f>IF(tab_SCHULEN_SAT[[#This Row],[Schul-nummer]]="","",VLOOKUP(tab_SCHULEN_SAT[[#This Row],[Schul-nummer]],tab_SCHULLISTE[],5,FALSE))</f>
        <v/>
      </c>
    </row>
    <row r="96" spans="1:4" ht="15.9" hidden="1" customHeight="1" x14ac:dyDescent="0.3">
      <c r="A96" s="12">
        <f t="shared" si="1"/>
        <v>91</v>
      </c>
      <c r="B96" s="23" t="str" cm="1">
        <f t="array" ref="B96">IF(ANTRAG_SchulMobE!$F$9="","",IFERROR(INDEX(tab_SCHULLISTE[SNR],_xlfn.AGGREGATE(15,6,ROW(tab_SCHULLISTE[SNR])/(FIND(LOWER(ANTRAG_SchulMobE!$F$9),tab_SCHULLISTE[TKZ],1)&gt;0),ROW()-5)-1,1),""))</f>
        <v/>
      </c>
      <c r="C96" s="35" t="str">
        <f>IF(tab_SCHULEN_SAT[[#This Row],[Schul-nummer]]="","",VLOOKUP(tab_SCHULEN_SAT[[#This Row],[Schul-nummer]],tab_SCHULLISTE[],3,FALSE))</f>
        <v/>
      </c>
      <c r="D96" s="184" t="str">
        <f>IF(tab_SCHULEN_SAT[[#This Row],[Schul-nummer]]="","",VLOOKUP(tab_SCHULEN_SAT[[#This Row],[Schul-nummer]],tab_SCHULLISTE[],5,FALSE))</f>
        <v/>
      </c>
    </row>
    <row r="97" spans="1:4" ht="15.9" hidden="1" customHeight="1" x14ac:dyDescent="0.3">
      <c r="A97" s="12">
        <f t="shared" si="1"/>
        <v>92</v>
      </c>
      <c r="B97" s="23" t="str" cm="1">
        <f t="array" ref="B97">IF(ANTRAG_SchulMobE!$F$9="","",IFERROR(INDEX(tab_SCHULLISTE[SNR],_xlfn.AGGREGATE(15,6,ROW(tab_SCHULLISTE[SNR])/(FIND(LOWER(ANTRAG_SchulMobE!$F$9),tab_SCHULLISTE[TKZ],1)&gt;0),ROW()-5)-1,1),""))</f>
        <v/>
      </c>
      <c r="C97" s="35" t="str">
        <f>IF(tab_SCHULEN_SAT[[#This Row],[Schul-nummer]]="","",VLOOKUP(tab_SCHULEN_SAT[[#This Row],[Schul-nummer]],tab_SCHULLISTE[],3,FALSE))</f>
        <v/>
      </c>
      <c r="D97" s="184" t="str">
        <f>IF(tab_SCHULEN_SAT[[#This Row],[Schul-nummer]]="","",VLOOKUP(tab_SCHULEN_SAT[[#This Row],[Schul-nummer]],tab_SCHULLISTE[],5,FALSE))</f>
        <v/>
      </c>
    </row>
    <row r="98" spans="1:4" ht="15.9" hidden="1" customHeight="1" x14ac:dyDescent="0.3">
      <c r="A98" s="12">
        <f t="shared" si="1"/>
        <v>93</v>
      </c>
      <c r="B98" s="23" t="str" cm="1">
        <f t="array" ref="B98">IF(ANTRAG_SchulMobE!$F$9="","",IFERROR(INDEX(tab_SCHULLISTE[SNR],_xlfn.AGGREGATE(15,6,ROW(tab_SCHULLISTE[SNR])/(FIND(LOWER(ANTRAG_SchulMobE!$F$9),tab_SCHULLISTE[TKZ],1)&gt;0),ROW()-5)-1,1),""))</f>
        <v/>
      </c>
      <c r="C98" s="35" t="str">
        <f>IF(tab_SCHULEN_SAT[[#This Row],[Schul-nummer]]="","",VLOOKUP(tab_SCHULEN_SAT[[#This Row],[Schul-nummer]],tab_SCHULLISTE[],3,FALSE))</f>
        <v/>
      </c>
      <c r="D98" s="184" t="str">
        <f>IF(tab_SCHULEN_SAT[[#This Row],[Schul-nummer]]="","",VLOOKUP(tab_SCHULEN_SAT[[#This Row],[Schul-nummer]],tab_SCHULLISTE[],5,FALSE))</f>
        <v/>
      </c>
    </row>
    <row r="99" spans="1:4" ht="15.9" hidden="1" customHeight="1" x14ac:dyDescent="0.3">
      <c r="A99" s="12">
        <f t="shared" si="1"/>
        <v>94</v>
      </c>
      <c r="B99" s="23" t="str" cm="1">
        <f t="array" ref="B99">IF(ANTRAG_SchulMobE!$F$9="","",IFERROR(INDEX(tab_SCHULLISTE[SNR],_xlfn.AGGREGATE(15,6,ROW(tab_SCHULLISTE[SNR])/(FIND(LOWER(ANTRAG_SchulMobE!$F$9),tab_SCHULLISTE[TKZ],1)&gt;0),ROW()-5)-1,1),""))</f>
        <v/>
      </c>
      <c r="C99" s="35" t="str">
        <f>IF(tab_SCHULEN_SAT[[#This Row],[Schul-nummer]]="","",VLOOKUP(tab_SCHULEN_SAT[[#This Row],[Schul-nummer]],tab_SCHULLISTE[],3,FALSE))</f>
        <v/>
      </c>
      <c r="D99" s="184" t="str">
        <f>IF(tab_SCHULEN_SAT[[#This Row],[Schul-nummer]]="","",VLOOKUP(tab_SCHULEN_SAT[[#This Row],[Schul-nummer]],tab_SCHULLISTE[],5,FALSE))</f>
        <v/>
      </c>
    </row>
    <row r="100" spans="1:4" ht="15.9" hidden="1" customHeight="1" x14ac:dyDescent="0.3">
      <c r="A100" s="12">
        <f t="shared" si="1"/>
        <v>95</v>
      </c>
      <c r="B100" s="23" t="str" cm="1">
        <f t="array" ref="B100">IF(ANTRAG_SchulMobE!$F$9="","",IFERROR(INDEX(tab_SCHULLISTE[SNR],_xlfn.AGGREGATE(15,6,ROW(tab_SCHULLISTE[SNR])/(FIND(LOWER(ANTRAG_SchulMobE!$F$9),tab_SCHULLISTE[TKZ],1)&gt;0),ROW()-5)-1,1),""))</f>
        <v/>
      </c>
      <c r="C100" s="35" t="str">
        <f>IF(tab_SCHULEN_SAT[[#This Row],[Schul-nummer]]="","",VLOOKUP(tab_SCHULEN_SAT[[#This Row],[Schul-nummer]],tab_SCHULLISTE[],3,FALSE))</f>
        <v/>
      </c>
      <c r="D100" s="184" t="str">
        <f>IF(tab_SCHULEN_SAT[[#This Row],[Schul-nummer]]="","",VLOOKUP(tab_SCHULEN_SAT[[#This Row],[Schul-nummer]],tab_SCHULLISTE[],5,FALSE))</f>
        <v/>
      </c>
    </row>
    <row r="101" spans="1:4" ht="15.9" hidden="1" customHeight="1" x14ac:dyDescent="0.3">
      <c r="A101" s="12">
        <f t="shared" si="1"/>
        <v>96</v>
      </c>
      <c r="B101" s="23" t="str" cm="1">
        <f t="array" ref="B101">IF(ANTRAG_SchulMobE!$F$9="","",IFERROR(INDEX(tab_SCHULLISTE[SNR],_xlfn.AGGREGATE(15,6,ROW(tab_SCHULLISTE[SNR])/(FIND(LOWER(ANTRAG_SchulMobE!$F$9),tab_SCHULLISTE[TKZ],1)&gt;0),ROW()-5)-1,1),""))</f>
        <v/>
      </c>
      <c r="C101" s="35" t="str">
        <f>IF(tab_SCHULEN_SAT[[#This Row],[Schul-nummer]]="","",VLOOKUP(tab_SCHULEN_SAT[[#This Row],[Schul-nummer]],tab_SCHULLISTE[],3,FALSE))</f>
        <v/>
      </c>
      <c r="D101" s="184" t="str">
        <f>IF(tab_SCHULEN_SAT[[#This Row],[Schul-nummer]]="","",VLOOKUP(tab_SCHULEN_SAT[[#This Row],[Schul-nummer]],tab_SCHULLISTE[],5,FALSE))</f>
        <v/>
      </c>
    </row>
    <row r="102" spans="1:4" ht="15.9" hidden="1" customHeight="1" x14ac:dyDescent="0.3">
      <c r="A102" s="12">
        <f t="shared" si="1"/>
        <v>97</v>
      </c>
      <c r="B102" s="23" t="str" cm="1">
        <f t="array" ref="B102">IF(ANTRAG_SchulMobE!$F$9="","",IFERROR(INDEX(tab_SCHULLISTE[SNR],_xlfn.AGGREGATE(15,6,ROW(tab_SCHULLISTE[SNR])/(FIND(LOWER(ANTRAG_SchulMobE!$F$9),tab_SCHULLISTE[TKZ],1)&gt;0),ROW()-5)-1,1),""))</f>
        <v/>
      </c>
      <c r="C102" s="35" t="str">
        <f>IF(tab_SCHULEN_SAT[[#This Row],[Schul-nummer]]="","",VLOOKUP(tab_SCHULEN_SAT[[#This Row],[Schul-nummer]],tab_SCHULLISTE[],3,FALSE))</f>
        <v/>
      </c>
      <c r="D102" s="184" t="str">
        <f>IF(tab_SCHULEN_SAT[[#This Row],[Schul-nummer]]="","",VLOOKUP(tab_SCHULEN_SAT[[#This Row],[Schul-nummer]],tab_SCHULLISTE[],5,FALSE))</f>
        <v/>
      </c>
    </row>
    <row r="103" spans="1:4" ht="15.9" hidden="1" customHeight="1" x14ac:dyDescent="0.3">
      <c r="A103" s="12">
        <f t="shared" si="1"/>
        <v>98</v>
      </c>
      <c r="B103" s="23" t="str" cm="1">
        <f t="array" ref="B103">IF(ANTRAG_SchulMobE!$F$9="","",IFERROR(INDEX(tab_SCHULLISTE[SNR],_xlfn.AGGREGATE(15,6,ROW(tab_SCHULLISTE[SNR])/(FIND(LOWER(ANTRAG_SchulMobE!$F$9),tab_SCHULLISTE[TKZ],1)&gt;0),ROW()-5)-1,1),""))</f>
        <v/>
      </c>
      <c r="C103" s="35" t="str">
        <f>IF(tab_SCHULEN_SAT[[#This Row],[Schul-nummer]]="","",VLOOKUP(tab_SCHULEN_SAT[[#This Row],[Schul-nummer]],tab_SCHULLISTE[],3,FALSE))</f>
        <v/>
      </c>
      <c r="D103" s="184" t="str">
        <f>IF(tab_SCHULEN_SAT[[#This Row],[Schul-nummer]]="","",VLOOKUP(tab_SCHULEN_SAT[[#This Row],[Schul-nummer]],tab_SCHULLISTE[],5,FALSE))</f>
        <v/>
      </c>
    </row>
    <row r="104" spans="1:4" ht="15.9" hidden="1" customHeight="1" x14ac:dyDescent="0.3">
      <c r="A104" s="12">
        <f t="shared" si="1"/>
        <v>99</v>
      </c>
      <c r="B104" s="23" t="str" cm="1">
        <f t="array" ref="B104">IF(ANTRAG_SchulMobE!$F$9="","",IFERROR(INDEX(tab_SCHULLISTE[SNR],_xlfn.AGGREGATE(15,6,ROW(tab_SCHULLISTE[SNR])/(FIND(LOWER(ANTRAG_SchulMobE!$F$9),tab_SCHULLISTE[TKZ],1)&gt;0),ROW()-5)-1,1),""))</f>
        <v/>
      </c>
      <c r="C104" s="35" t="str">
        <f>IF(tab_SCHULEN_SAT[[#This Row],[Schul-nummer]]="","",VLOOKUP(tab_SCHULEN_SAT[[#This Row],[Schul-nummer]],tab_SCHULLISTE[],3,FALSE))</f>
        <v/>
      </c>
      <c r="D104" s="184" t="str">
        <f>IF(tab_SCHULEN_SAT[[#This Row],[Schul-nummer]]="","",VLOOKUP(tab_SCHULEN_SAT[[#This Row],[Schul-nummer]],tab_SCHULLISTE[],5,FALSE))</f>
        <v/>
      </c>
    </row>
    <row r="105" spans="1:4" ht="15.9" hidden="1" customHeight="1" x14ac:dyDescent="0.3">
      <c r="A105" s="12">
        <f t="shared" si="1"/>
        <v>100</v>
      </c>
      <c r="B105" s="23" t="str" cm="1">
        <f t="array" ref="B105">IF(ANTRAG_SchulMobE!$F$9="","",IFERROR(INDEX(tab_SCHULLISTE[SNR],_xlfn.AGGREGATE(15,6,ROW(tab_SCHULLISTE[SNR])/(FIND(LOWER(ANTRAG_SchulMobE!$F$9),tab_SCHULLISTE[TKZ],1)&gt;0),ROW()-5)-1,1),""))</f>
        <v/>
      </c>
      <c r="C105" s="35" t="str">
        <f>IF(tab_SCHULEN_SAT[[#This Row],[Schul-nummer]]="","",VLOOKUP(tab_SCHULEN_SAT[[#This Row],[Schul-nummer]],tab_SCHULLISTE[],3,FALSE))</f>
        <v/>
      </c>
      <c r="D105" s="184" t="str">
        <f>IF(tab_SCHULEN_SAT[[#This Row],[Schul-nummer]]="","",VLOOKUP(tab_SCHULEN_SAT[[#This Row],[Schul-nummer]],tab_SCHULLISTE[],5,FALSE))</f>
        <v/>
      </c>
    </row>
    <row r="106" spans="1:4" ht="15.9" hidden="1" customHeight="1" x14ac:dyDescent="0.3">
      <c r="A106" s="12">
        <f t="shared" si="1"/>
        <v>101</v>
      </c>
      <c r="B106" s="23" t="str" cm="1">
        <f t="array" ref="B106">IF(ANTRAG_SchulMobE!$F$9="","",IFERROR(INDEX(tab_SCHULLISTE[SNR],_xlfn.AGGREGATE(15,6,ROW(tab_SCHULLISTE[SNR])/(FIND(LOWER(ANTRAG_SchulMobE!$F$9),tab_SCHULLISTE[TKZ],1)&gt;0),ROW()-5)-1,1),""))</f>
        <v/>
      </c>
      <c r="C106" s="35" t="str">
        <f>IF(tab_SCHULEN_SAT[[#This Row],[Schul-nummer]]="","",VLOOKUP(tab_SCHULEN_SAT[[#This Row],[Schul-nummer]],tab_SCHULLISTE[],3,FALSE))</f>
        <v/>
      </c>
      <c r="D106" s="184" t="str">
        <f>IF(tab_SCHULEN_SAT[[#This Row],[Schul-nummer]]="","",VLOOKUP(tab_SCHULEN_SAT[[#This Row],[Schul-nummer]],tab_SCHULLISTE[],5,FALSE))</f>
        <v/>
      </c>
    </row>
    <row r="107" spans="1:4" ht="15.9" hidden="1" customHeight="1" x14ac:dyDescent="0.3">
      <c r="A107" s="12">
        <f t="shared" si="1"/>
        <v>102</v>
      </c>
      <c r="B107" s="23" t="str" cm="1">
        <f t="array" ref="B107">IF(ANTRAG_SchulMobE!$F$9="","",IFERROR(INDEX(tab_SCHULLISTE[SNR],_xlfn.AGGREGATE(15,6,ROW(tab_SCHULLISTE[SNR])/(FIND(LOWER(ANTRAG_SchulMobE!$F$9),tab_SCHULLISTE[TKZ],1)&gt;0),ROW()-5)-1,1),""))</f>
        <v/>
      </c>
      <c r="C107" s="35" t="str">
        <f>IF(tab_SCHULEN_SAT[[#This Row],[Schul-nummer]]="","",VLOOKUP(tab_SCHULEN_SAT[[#This Row],[Schul-nummer]],tab_SCHULLISTE[],3,FALSE))</f>
        <v/>
      </c>
      <c r="D107" s="184" t="str">
        <f>IF(tab_SCHULEN_SAT[[#This Row],[Schul-nummer]]="","",VLOOKUP(tab_SCHULEN_SAT[[#This Row],[Schul-nummer]],tab_SCHULLISTE[],5,FALSE))</f>
        <v/>
      </c>
    </row>
    <row r="108" spans="1:4" ht="15.9" hidden="1" customHeight="1" x14ac:dyDescent="0.3">
      <c r="A108" s="12">
        <f t="shared" si="1"/>
        <v>103</v>
      </c>
      <c r="B108" s="23" t="str" cm="1">
        <f t="array" ref="B108">IF(ANTRAG_SchulMobE!$F$9="","",IFERROR(INDEX(tab_SCHULLISTE[SNR],_xlfn.AGGREGATE(15,6,ROW(tab_SCHULLISTE[SNR])/(FIND(LOWER(ANTRAG_SchulMobE!$F$9),tab_SCHULLISTE[TKZ],1)&gt;0),ROW()-5)-1,1),""))</f>
        <v/>
      </c>
      <c r="C108" s="35" t="str">
        <f>IF(tab_SCHULEN_SAT[[#This Row],[Schul-nummer]]="","",VLOOKUP(tab_SCHULEN_SAT[[#This Row],[Schul-nummer]],tab_SCHULLISTE[],3,FALSE))</f>
        <v/>
      </c>
      <c r="D108" s="184" t="str">
        <f>IF(tab_SCHULEN_SAT[[#This Row],[Schul-nummer]]="","",VLOOKUP(tab_SCHULEN_SAT[[#This Row],[Schul-nummer]],tab_SCHULLISTE[],5,FALSE))</f>
        <v/>
      </c>
    </row>
    <row r="109" spans="1:4" ht="15.9" hidden="1" customHeight="1" x14ac:dyDescent="0.3">
      <c r="A109" s="12">
        <f t="shared" si="1"/>
        <v>104</v>
      </c>
      <c r="B109" s="23" t="str" cm="1">
        <f t="array" ref="B109">IF(ANTRAG_SchulMobE!$F$9="","",IFERROR(INDEX(tab_SCHULLISTE[SNR],_xlfn.AGGREGATE(15,6,ROW(tab_SCHULLISTE[SNR])/(FIND(LOWER(ANTRAG_SchulMobE!$F$9),tab_SCHULLISTE[TKZ],1)&gt;0),ROW()-5)-1,1),""))</f>
        <v/>
      </c>
      <c r="C109" s="35" t="str">
        <f>IF(tab_SCHULEN_SAT[[#This Row],[Schul-nummer]]="","",VLOOKUP(tab_SCHULEN_SAT[[#This Row],[Schul-nummer]],tab_SCHULLISTE[],3,FALSE))</f>
        <v/>
      </c>
      <c r="D109" s="184" t="str">
        <f>IF(tab_SCHULEN_SAT[[#This Row],[Schul-nummer]]="","",VLOOKUP(tab_SCHULEN_SAT[[#This Row],[Schul-nummer]],tab_SCHULLISTE[],5,FALSE))</f>
        <v/>
      </c>
    </row>
    <row r="110" spans="1:4" ht="15.9" hidden="1" customHeight="1" x14ac:dyDescent="0.3">
      <c r="A110" s="12">
        <f t="shared" si="1"/>
        <v>105</v>
      </c>
      <c r="B110" s="23" t="str" cm="1">
        <f t="array" ref="B110">IF(ANTRAG_SchulMobE!$F$9="","",IFERROR(INDEX(tab_SCHULLISTE[SNR],_xlfn.AGGREGATE(15,6,ROW(tab_SCHULLISTE[SNR])/(FIND(LOWER(ANTRAG_SchulMobE!$F$9),tab_SCHULLISTE[TKZ],1)&gt;0),ROW()-5)-1,1),""))</f>
        <v/>
      </c>
      <c r="C110" s="35" t="str">
        <f>IF(tab_SCHULEN_SAT[[#This Row],[Schul-nummer]]="","",VLOOKUP(tab_SCHULEN_SAT[[#This Row],[Schul-nummer]],tab_SCHULLISTE[],3,FALSE))</f>
        <v/>
      </c>
      <c r="D110" s="184" t="str">
        <f>IF(tab_SCHULEN_SAT[[#This Row],[Schul-nummer]]="","",VLOOKUP(tab_SCHULEN_SAT[[#This Row],[Schul-nummer]],tab_SCHULLISTE[],5,FALSE))</f>
        <v/>
      </c>
    </row>
    <row r="111" spans="1:4" ht="15.9" hidden="1" customHeight="1" x14ac:dyDescent="0.3">
      <c r="A111" s="12">
        <f t="shared" si="1"/>
        <v>106</v>
      </c>
      <c r="B111" s="23" t="str" cm="1">
        <f t="array" ref="B111">IF(ANTRAG_SchulMobE!$F$9="","",IFERROR(INDEX(tab_SCHULLISTE[SNR],_xlfn.AGGREGATE(15,6,ROW(tab_SCHULLISTE[SNR])/(FIND(LOWER(ANTRAG_SchulMobE!$F$9),tab_SCHULLISTE[TKZ],1)&gt;0),ROW()-5)-1,1),""))</f>
        <v/>
      </c>
      <c r="C111" s="35" t="str">
        <f>IF(tab_SCHULEN_SAT[[#This Row],[Schul-nummer]]="","",VLOOKUP(tab_SCHULEN_SAT[[#This Row],[Schul-nummer]],tab_SCHULLISTE[],3,FALSE))</f>
        <v/>
      </c>
      <c r="D111" s="184" t="str">
        <f>IF(tab_SCHULEN_SAT[[#This Row],[Schul-nummer]]="","",VLOOKUP(tab_SCHULEN_SAT[[#This Row],[Schul-nummer]],tab_SCHULLISTE[],5,FALSE))</f>
        <v/>
      </c>
    </row>
    <row r="112" spans="1:4" ht="15.9" hidden="1" customHeight="1" x14ac:dyDescent="0.3">
      <c r="A112" s="12">
        <f t="shared" si="1"/>
        <v>107</v>
      </c>
      <c r="B112" s="23" t="str" cm="1">
        <f t="array" ref="B112">IF(ANTRAG_SchulMobE!$F$9="","",IFERROR(INDEX(tab_SCHULLISTE[SNR],_xlfn.AGGREGATE(15,6,ROW(tab_SCHULLISTE[SNR])/(FIND(LOWER(ANTRAG_SchulMobE!$F$9),tab_SCHULLISTE[TKZ],1)&gt;0),ROW()-5)-1,1),""))</f>
        <v/>
      </c>
      <c r="C112" s="35" t="str">
        <f>IF(tab_SCHULEN_SAT[[#This Row],[Schul-nummer]]="","",VLOOKUP(tab_SCHULEN_SAT[[#This Row],[Schul-nummer]],tab_SCHULLISTE[],3,FALSE))</f>
        <v/>
      </c>
      <c r="D112" s="184" t="str">
        <f>IF(tab_SCHULEN_SAT[[#This Row],[Schul-nummer]]="","",VLOOKUP(tab_SCHULEN_SAT[[#This Row],[Schul-nummer]],tab_SCHULLISTE[],5,FALSE))</f>
        <v/>
      </c>
    </row>
    <row r="113" spans="1:4" ht="15.9" hidden="1" customHeight="1" x14ac:dyDescent="0.3">
      <c r="A113" s="12">
        <f t="shared" si="1"/>
        <v>108</v>
      </c>
      <c r="B113" s="23" t="str" cm="1">
        <f t="array" ref="B113">IF(ANTRAG_SchulMobE!$F$9="","",IFERROR(INDEX(tab_SCHULLISTE[SNR],_xlfn.AGGREGATE(15,6,ROW(tab_SCHULLISTE[SNR])/(FIND(LOWER(ANTRAG_SchulMobE!$F$9),tab_SCHULLISTE[TKZ],1)&gt;0),ROW()-5)-1,1),""))</f>
        <v/>
      </c>
      <c r="C113" s="35" t="str">
        <f>IF(tab_SCHULEN_SAT[[#This Row],[Schul-nummer]]="","",VLOOKUP(tab_SCHULEN_SAT[[#This Row],[Schul-nummer]],tab_SCHULLISTE[],3,FALSE))</f>
        <v/>
      </c>
      <c r="D113" s="184" t="str">
        <f>IF(tab_SCHULEN_SAT[[#This Row],[Schul-nummer]]="","",VLOOKUP(tab_SCHULEN_SAT[[#This Row],[Schul-nummer]],tab_SCHULLISTE[],5,FALSE))</f>
        <v/>
      </c>
    </row>
    <row r="114" spans="1:4" ht="15.9" hidden="1" customHeight="1" x14ac:dyDescent="0.3">
      <c r="A114" s="12">
        <f t="shared" si="1"/>
        <v>109</v>
      </c>
      <c r="B114" s="23" t="str" cm="1">
        <f t="array" ref="B114">IF(ANTRAG_SchulMobE!$F$9="","",IFERROR(INDEX(tab_SCHULLISTE[SNR],_xlfn.AGGREGATE(15,6,ROW(tab_SCHULLISTE[SNR])/(FIND(LOWER(ANTRAG_SchulMobE!$F$9),tab_SCHULLISTE[TKZ],1)&gt;0),ROW()-5)-1,1),""))</f>
        <v/>
      </c>
      <c r="C114" s="35" t="str">
        <f>IF(tab_SCHULEN_SAT[[#This Row],[Schul-nummer]]="","",VLOOKUP(tab_SCHULEN_SAT[[#This Row],[Schul-nummer]],tab_SCHULLISTE[],3,FALSE))</f>
        <v/>
      </c>
      <c r="D114" s="184" t="str">
        <f>IF(tab_SCHULEN_SAT[[#This Row],[Schul-nummer]]="","",VLOOKUP(tab_SCHULEN_SAT[[#This Row],[Schul-nummer]],tab_SCHULLISTE[],5,FALSE))</f>
        <v/>
      </c>
    </row>
    <row r="115" spans="1:4" ht="15.9" hidden="1" customHeight="1" x14ac:dyDescent="0.3">
      <c r="A115" s="12">
        <f t="shared" si="1"/>
        <v>110</v>
      </c>
      <c r="B115" s="23" t="str" cm="1">
        <f t="array" ref="B115">IF(ANTRAG_SchulMobE!$F$9="","",IFERROR(INDEX(tab_SCHULLISTE[SNR],_xlfn.AGGREGATE(15,6,ROW(tab_SCHULLISTE[SNR])/(FIND(LOWER(ANTRAG_SchulMobE!$F$9),tab_SCHULLISTE[TKZ],1)&gt;0),ROW()-5)-1,1),""))</f>
        <v/>
      </c>
      <c r="C115" s="35" t="str">
        <f>IF(tab_SCHULEN_SAT[[#This Row],[Schul-nummer]]="","",VLOOKUP(tab_SCHULEN_SAT[[#This Row],[Schul-nummer]],tab_SCHULLISTE[],3,FALSE))</f>
        <v/>
      </c>
      <c r="D115" s="184" t="str">
        <f>IF(tab_SCHULEN_SAT[[#This Row],[Schul-nummer]]="","",VLOOKUP(tab_SCHULEN_SAT[[#This Row],[Schul-nummer]],tab_SCHULLISTE[],5,FALSE))</f>
        <v/>
      </c>
    </row>
    <row r="116" spans="1:4" ht="15.9" hidden="1" customHeight="1" x14ac:dyDescent="0.3">
      <c r="A116" s="12">
        <f t="shared" si="1"/>
        <v>111</v>
      </c>
      <c r="B116" s="23" t="str" cm="1">
        <f t="array" ref="B116">IF(ANTRAG_SchulMobE!$F$9="","",IFERROR(INDEX(tab_SCHULLISTE[SNR],_xlfn.AGGREGATE(15,6,ROW(tab_SCHULLISTE[SNR])/(FIND(LOWER(ANTRAG_SchulMobE!$F$9),tab_SCHULLISTE[TKZ],1)&gt;0),ROW()-5)-1,1),""))</f>
        <v/>
      </c>
      <c r="C116" s="35" t="str">
        <f>IF(tab_SCHULEN_SAT[[#This Row],[Schul-nummer]]="","",VLOOKUP(tab_SCHULEN_SAT[[#This Row],[Schul-nummer]],tab_SCHULLISTE[],3,FALSE))</f>
        <v/>
      </c>
      <c r="D116" s="184" t="str">
        <f>IF(tab_SCHULEN_SAT[[#This Row],[Schul-nummer]]="","",VLOOKUP(tab_SCHULEN_SAT[[#This Row],[Schul-nummer]],tab_SCHULLISTE[],5,FALSE))</f>
        <v/>
      </c>
    </row>
    <row r="117" spans="1:4" ht="15.9" hidden="1" customHeight="1" x14ac:dyDescent="0.3">
      <c r="A117" s="12">
        <f t="shared" si="1"/>
        <v>112</v>
      </c>
      <c r="B117" s="23" t="str" cm="1">
        <f t="array" ref="B117">IF(ANTRAG_SchulMobE!$F$9="","",IFERROR(INDEX(tab_SCHULLISTE[SNR],_xlfn.AGGREGATE(15,6,ROW(tab_SCHULLISTE[SNR])/(FIND(LOWER(ANTRAG_SchulMobE!$F$9),tab_SCHULLISTE[TKZ],1)&gt;0),ROW()-5)-1,1),""))</f>
        <v/>
      </c>
      <c r="C117" s="35" t="str">
        <f>IF(tab_SCHULEN_SAT[[#This Row],[Schul-nummer]]="","",VLOOKUP(tab_SCHULEN_SAT[[#This Row],[Schul-nummer]],tab_SCHULLISTE[],3,FALSE))</f>
        <v/>
      </c>
      <c r="D117" s="184" t="str">
        <f>IF(tab_SCHULEN_SAT[[#This Row],[Schul-nummer]]="","",VLOOKUP(tab_SCHULEN_SAT[[#This Row],[Schul-nummer]],tab_SCHULLISTE[],5,FALSE))</f>
        <v/>
      </c>
    </row>
    <row r="118" spans="1:4" ht="15.9" hidden="1" customHeight="1" x14ac:dyDescent="0.3">
      <c r="A118" s="12">
        <f t="shared" si="1"/>
        <v>113</v>
      </c>
      <c r="B118" s="23" t="str" cm="1">
        <f t="array" ref="B118">IF(ANTRAG_SchulMobE!$F$9="","",IFERROR(INDEX(tab_SCHULLISTE[SNR],_xlfn.AGGREGATE(15,6,ROW(tab_SCHULLISTE[SNR])/(FIND(LOWER(ANTRAG_SchulMobE!$F$9),tab_SCHULLISTE[TKZ],1)&gt;0),ROW()-5)-1,1),""))</f>
        <v/>
      </c>
      <c r="C118" s="35" t="str">
        <f>IF(tab_SCHULEN_SAT[[#This Row],[Schul-nummer]]="","",VLOOKUP(tab_SCHULEN_SAT[[#This Row],[Schul-nummer]],tab_SCHULLISTE[],3,FALSE))</f>
        <v/>
      </c>
      <c r="D118" s="184" t="str">
        <f>IF(tab_SCHULEN_SAT[[#This Row],[Schul-nummer]]="","",VLOOKUP(tab_SCHULEN_SAT[[#This Row],[Schul-nummer]],tab_SCHULLISTE[],5,FALSE))</f>
        <v/>
      </c>
    </row>
    <row r="119" spans="1:4" ht="15.9" hidden="1" customHeight="1" x14ac:dyDescent="0.3">
      <c r="A119" s="12">
        <f t="shared" si="1"/>
        <v>114</v>
      </c>
      <c r="B119" s="23" t="str" cm="1">
        <f t="array" ref="B119">IF(ANTRAG_SchulMobE!$F$9="","",IFERROR(INDEX(tab_SCHULLISTE[SNR],_xlfn.AGGREGATE(15,6,ROW(tab_SCHULLISTE[SNR])/(FIND(LOWER(ANTRAG_SchulMobE!$F$9),tab_SCHULLISTE[TKZ],1)&gt;0),ROW()-5)-1,1),""))</f>
        <v/>
      </c>
      <c r="C119" s="35" t="str">
        <f>IF(tab_SCHULEN_SAT[[#This Row],[Schul-nummer]]="","",VLOOKUP(tab_SCHULEN_SAT[[#This Row],[Schul-nummer]],tab_SCHULLISTE[],3,FALSE))</f>
        <v/>
      </c>
      <c r="D119" s="184" t="str">
        <f>IF(tab_SCHULEN_SAT[[#This Row],[Schul-nummer]]="","",VLOOKUP(tab_SCHULEN_SAT[[#This Row],[Schul-nummer]],tab_SCHULLISTE[],5,FALSE))</f>
        <v/>
      </c>
    </row>
    <row r="120" spans="1:4" ht="15.9" hidden="1" customHeight="1" x14ac:dyDescent="0.3">
      <c r="A120" s="12">
        <f t="shared" si="1"/>
        <v>115</v>
      </c>
      <c r="B120" s="23" t="str" cm="1">
        <f t="array" ref="B120">IF(ANTRAG_SchulMobE!$F$9="","",IFERROR(INDEX(tab_SCHULLISTE[SNR],_xlfn.AGGREGATE(15,6,ROW(tab_SCHULLISTE[SNR])/(FIND(LOWER(ANTRAG_SchulMobE!$F$9),tab_SCHULLISTE[TKZ],1)&gt;0),ROW()-5)-1,1),""))</f>
        <v/>
      </c>
      <c r="C120" s="35" t="str">
        <f>IF(tab_SCHULEN_SAT[[#This Row],[Schul-nummer]]="","",VLOOKUP(tab_SCHULEN_SAT[[#This Row],[Schul-nummer]],tab_SCHULLISTE[],3,FALSE))</f>
        <v/>
      </c>
      <c r="D120" s="184" t="str">
        <f>IF(tab_SCHULEN_SAT[[#This Row],[Schul-nummer]]="","",VLOOKUP(tab_SCHULEN_SAT[[#This Row],[Schul-nummer]],tab_SCHULLISTE[],5,FALSE))</f>
        <v/>
      </c>
    </row>
    <row r="121" spans="1:4" ht="15.9" hidden="1" customHeight="1" x14ac:dyDescent="0.3">
      <c r="A121" s="12">
        <f t="shared" si="1"/>
        <v>116</v>
      </c>
      <c r="B121" s="23" t="str" cm="1">
        <f t="array" ref="B121">IF(ANTRAG_SchulMobE!$F$9="","",IFERROR(INDEX(tab_SCHULLISTE[SNR],_xlfn.AGGREGATE(15,6,ROW(tab_SCHULLISTE[SNR])/(FIND(LOWER(ANTRAG_SchulMobE!$F$9),tab_SCHULLISTE[TKZ],1)&gt;0),ROW()-5)-1,1),""))</f>
        <v/>
      </c>
      <c r="C121" s="35" t="str">
        <f>IF(tab_SCHULEN_SAT[[#This Row],[Schul-nummer]]="","",VLOOKUP(tab_SCHULEN_SAT[[#This Row],[Schul-nummer]],tab_SCHULLISTE[],3,FALSE))</f>
        <v/>
      </c>
      <c r="D121" s="184" t="str">
        <f>IF(tab_SCHULEN_SAT[[#This Row],[Schul-nummer]]="","",VLOOKUP(tab_SCHULEN_SAT[[#This Row],[Schul-nummer]],tab_SCHULLISTE[],5,FALSE))</f>
        <v/>
      </c>
    </row>
    <row r="122" spans="1:4" ht="15.9" hidden="1" customHeight="1" x14ac:dyDescent="0.3">
      <c r="A122" s="12">
        <f t="shared" si="1"/>
        <v>117</v>
      </c>
      <c r="B122" s="23" t="str" cm="1">
        <f t="array" ref="B122">IF(ANTRAG_SchulMobE!$F$9="","",IFERROR(INDEX(tab_SCHULLISTE[SNR],_xlfn.AGGREGATE(15,6,ROW(tab_SCHULLISTE[SNR])/(FIND(LOWER(ANTRAG_SchulMobE!$F$9),tab_SCHULLISTE[TKZ],1)&gt;0),ROW()-5)-1,1),""))</f>
        <v/>
      </c>
      <c r="C122" s="35" t="str">
        <f>IF(tab_SCHULEN_SAT[[#This Row],[Schul-nummer]]="","",VLOOKUP(tab_SCHULEN_SAT[[#This Row],[Schul-nummer]],tab_SCHULLISTE[],3,FALSE))</f>
        <v/>
      </c>
      <c r="D122" s="184" t="str">
        <f>IF(tab_SCHULEN_SAT[[#This Row],[Schul-nummer]]="","",VLOOKUP(tab_SCHULEN_SAT[[#This Row],[Schul-nummer]],tab_SCHULLISTE[],5,FALSE))</f>
        <v/>
      </c>
    </row>
    <row r="123" spans="1:4" ht="15.9" hidden="1" customHeight="1" x14ac:dyDescent="0.3">
      <c r="A123" s="12">
        <f t="shared" si="1"/>
        <v>118</v>
      </c>
      <c r="B123" s="23" t="str" cm="1">
        <f t="array" ref="B123">IF(ANTRAG_SchulMobE!$F$9="","",IFERROR(INDEX(tab_SCHULLISTE[SNR],_xlfn.AGGREGATE(15,6,ROW(tab_SCHULLISTE[SNR])/(FIND(LOWER(ANTRAG_SchulMobE!$F$9),tab_SCHULLISTE[TKZ],1)&gt;0),ROW()-5)-1,1),""))</f>
        <v/>
      </c>
      <c r="C123" s="35" t="str">
        <f>IF(tab_SCHULEN_SAT[[#This Row],[Schul-nummer]]="","",VLOOKUP(tab_SCHULEN_SAT[[#This Row],[Schul-nummer]],tab_SCHULLISTE[],3,FALSE))</f>
        <v/>
      </c>
      <c r="D123" s="184" t="str">
        <f>IF(tab_SCHULEN_SAT[[#This Row],[Schul-nummer]]="","",VLOOKUP(tab_SCHULEN_SAT[[#This Row],[Schul-nummer]],tab_SCHULLISTE[],5,FALSE))</f>
        <v/>
      </c>
    </row>
    <row r="124" spans="1:4" ht="15.9" hidden="1" customHeight="1" x14ac:dyDescent="0.3">
      <c r="A124" s="12">
        <f t="shared" si="1"/>
        <v>119</v>
      </c>
      <c r="B124" s="23" t="str" cm="1">
        <f t="array" ref="B124">IF(ANTRAG_SchulMobE!$F$9="","",IFERROR(INDEX(tab_SCHULLISTE[SNR],_xlfn.AGGREGATE(15,6,ROW(tab_SCHULLISTE[SNR])/(FIND(LOWER(ANTRAG_SchulMobE!$F$9),tab_SCHULLISTE[TKZ],1)&gt;0),ROW()-5)-1,1),""))</f>
        <v/>
      </c>
      <c r="C124" s="35" t="str">
        <f>IF(tab_SCHULEN_SAT[[#This Row],[Schul-nummer]]="","",VLOOKUP(tab_SCHULEN_SAT[[#This Row],[Schul-nummer]],tab_SCHULLISTE[],3,FALSE))</f>
        <v/>
      </c>
      <c r="D124" s="184" t="str">
        <f>IF(tab_SCHULEN_SAT[[#This Row],[Schul-nummer]]="","",VLOOKUP(tab_SCHULEN_SAT[[#This Row],[Schul-nummer]],tab_SCHULLISTE[],5,FALSE))</f>
        <v/>
      </c>
    </row>
    <row r="125" spans="1:4" ht="15.9" hidden="1" customHeight="1" x14ac:dyDescent="0.3">
      <c r="A125" s="12">
        <f t="shared" si="1"/>
        <v>120</v>
      </c>
      <c r="B125" s="23" t="str" cm="1">
        <f t="array" ref="B125">IF(ANTRAG_SchulMobE!$F$9="","",IFERROR(INDEX(tab_SCHULLISTE[SNR],_xlfn.AGGREGATE(15,6,ROW(tab_SCHULLISTE[SNR])/(FIND(LOWER(ANTRAG_SchulMobE!$F$9),tab_SCHULLISTE[TKZ],1)&gt;0),ROW()-5)-1,1),""))</f>
        <v/>
      </c>
      <c r="C125" s="35" t="str">
        <f>IF(tab_SCHULEN_SAT[[#This Row],[Schul-nummer]]="","",VLOOKUP(tab_SCHULEN_SAT[[#This Row],[Schul-nummer]],tab_SCHULLISTE[],3,FALSE))</f>
        <v/>
      </c>
      <c r="D125" s="184" t="str">
        <f>IF(tab_SCHULEN_SAT[[#This Row],[Schul-nummer]]="","",VLOOKUP(tab_SCHULEN_SAT[[#This Row],[Schul-nummer]],tab_SCHULLISTE[],5,FALSE))</f>
        <v/>
      </c>
    </row>
    <row r="126" spans="1:4" ht="15.9" hidden="1" customHeight="1" x14ac:dyDescent="0.3">
      <c r="A126" s="12">
        <f t="shared" si="1"/>
        <v>121</v>
      </c>
      <c r="B126" s="23" t="str" cm="1">
        <f t="array" ref="B126">IF(ANTRAG_SchulMobE!$F$9="","",IFERROR(INDEX(tab_SCHULLISTE[SNR],_xlfn.AGGREGATE(15,6,ROW(tab_SCHULLISTE[SNR])/(FIND(LOWER(ANTRAG_SchulMobE!$F$9),tab_SCHULLISTE[TKZ],1)&gt;0),ROW()-5)-1,1),""))</f>
        <v/>
      </c>
      <c r="C126" s="35" t="str">
        <f>IF(tab_SCHULEN_SAT[[#This Row],[Schul-nummer]]="","",VLOOKUP(tab_SCHULEN_SAT[[#This Row],[Schul-nummer]],tab_SCHULLISTE[],3,FALSE))</f>
        <v/>
      </c>
      <c r="D126" s="184" t="str">
        <f>IF(tab_SCHULEN_SAT[[#This Row],[Schul-nummer]]="","",VLOOKUP(tab_SCHULEN_SAT[[#This Row],[Schul-nummer]],tab_SCHULLISTE[],5,FALSE))</f>
        <v/>
      </c>
    </row>
    <row r="127" spans="1:4" ht="15.9" hidden="1" customHeight="1" x14ac:dyDescent="0.3">
      <c r="A127" s="12">
        <f t="shared" si="1"/>
        <v>122</v>
      </c>
      <c r="B127" s="23" t="str" cm="1">
        <f t="array" ref="B127">IF(ANTRAG_SchulMobE!$F$9="","",IFERROR(INDEX(tab_SCHULLISTE[SNR],_xlfn.AGGREGATE(15,6,ROW(tab_SCHULLISTE[SNR])/(FIND(LOWER(ANTRAG_SchulMobE!$F$9),tab_SCHULLISTE[TKZ],1)&gt;0),ROW()-5)-1,1),""))</f>
        <v/>
      </c>
      <c r="C127" s="35" t="str">
        <f>IF(tab_SCHULEN_SAT[[#This Row],[Schul-nummer]]="","",VLOOKUP(tab_SCHULEN_SAT[[#This Row],[Schul-nummer]],tab_SCHULLISTE[],3,FALSE))</f>
        <v/>
      </c>
      <c r="D127" s="184" t="str">
        <f>IF(tab_SCHULEN_SAT[[#This Row],[Schul-nummer]]="","",VLOOKUP(tab_SCHULEN_SAT[[#This Row],[Schul-nummer]],tab_SCHULLISTE[],5,FALSE))</f>
        <v/>
      </c>
    </row>
    <row r="128" spans="1:4" ht="15.9" hidden="1" customHeight="1" x14ac:dyDescent="0.3">
      <c r="A128" s="12">
        <f t="shared" si="1"/>
        <v>123</v>
      </c>
      <c r="B128" s="23" t="str" cm="1">
        <f t="array" ref="B128">IF(ANTRAG_SchulMobE!$F$9="","",IFERROR(INDEX(tab_SCHULLISTE[SNR],_xlfn.AGGREGATE(15,6,ROW(tab_SCHULLISTE[SNR])/(FIND(LOWER(ANTRAG_SchulMobE!$F$9),tab_SCHULLISTE[TKZ],1)&gt;0),ROW()-5)-1,1),""))</f>
        <v/>
      </c>
      <c r="C128" s="35" t="str">
        <f>IF(tab_SCHULEN_SAT[[#This Row],[Schul-nummer]]="","",VLOOKUP(tab_SCHULEN_SAT[[#This Row],[Schul-nummer]],tab_SCHULLISTE[],3,FALSE))</f>
        <v/>
      </c>
      <c r="D128" s="184" t="str">
        <f>IF(tab_SCHULEN_SAT[[#This Row],[Schul-nummer]]="","",VLOOKUP(tab_SCHULEN_SAT[[#This Row],[Schul-nummer]],tab_SCHULLISTE[],5,FALSE))</f>
        <v/>
      </c>
    </row>
    <row r="129" spans="1:4" ht="15.9" hidden="1" customHeight="1" x14ac:dyDescent="0.3">
      <c r="A129" s="12">
        <f t="shared" si="1"/>
        <v>124</v>
      </c>
      <c r="B129" s="23" t="str" cm="1">
        <f t="array" ref="B129">IF(ANTRAG_SchulMobE!$F$9="","",IFERROR(INDEX(tab_SCHULLISTE[SNR],_xlfn.AGGREGATE(15,6,ROW(tab_SCHULLISTE[SNR])/(FIND(LOWER(ANTRAG_SchulMobE!$F$9),tab_SCHULLISTE[TKZ],1)&gt;0),ROW()-5)-1,1),""))</f>
        <v/>
      </c>
      <c r="C129" s="35" t="str">
        <f>IF(tab_SCHULEN_SAT[[#This Row],[Schul-nummer]]="","",VLOOKUP(tab_SCHULEN_SAT[[#This Row],[Schul-nummer]],tab_SCHULLISTE[],3,FALSE))</f>
        <v/>
      </c>
      <c r="D129" s="184" t="str">
        <f>IF(tab_SCHULEN_SAT[[#This Row],[Schul-nummer]]="","",VLOOKUP(tab_SCHULEN_SAT[[#This Row],[Schul-nummer]],tab_SCHULLISTE[],5,FALSE))</f>
        <v/>
      </c>
    </row>
    <row r="130" spans="1:4" ht="15.9" hidden="1" customHeight="1" x14ac:dyDescent="0.3">
      <c r="A130" s="12">
        <f t="shared" si="1"/>
        <v>125</v>
      </c>
      <c r="B130" s="23" t="str" cm="1">
        <f t="array" ref="B130">IF(ANTRAG_SchulMobE!$F$9="","",IFERROR(INDEX(tab_SCHULLISTE[SNR],_xlfn.AGGREGATE(15,6,ROW(tab_SCHULLISTE[SNR])/(FIND(LOWER(ANTRAG_SchulMobE!$F$9),tab_SCHULLISTE[TKZ],1)&gt;0),ROW()-5)-1,1),""))</f>
        <v/>
      </c>
      <c r="C130" s="35" t="str">
        <f>IF(tab_SCHULEN_SAT[[#This Row],[Schul-nummer]]="","",VLOOKUP(tab_SCHULEN_SAT[[#This Row],[Schul-nummer]],tab_SCHULLISTE[],3,FALSE))</f>
        <v/>
      </c>
      <c r="D130" s="184" t="str">
        <f>IF(tab_SCHULEN_SAT[[#This Row],[Schul-nummer]]="","",VLOOKUP(tab_SCHULEN_SAT[[#This Row],[Schul-nummer]],tab_SCHULLISTE[],5,FALSE))</f>
        <v/>
      </c>
    </row>
    <row r="131" spans="1:4" ht="15.9" hidden="1" customHeight="1" x14ac:dyDescent="0.3">
      <c r="A131" s="12">
        <f t="shared" si="1"/>
        <v>126</v>
      </c>
      <c r="B131" s="23" t="str" cm="1">
        <f t="array" ref="B131">IF(ANTRAG_SchulMobE!$F$9="","",IFERROR(INDEX(tab_SCHULLISTE[SNR],_xlfn.AGGREGATE(15,6,ROW(tab_SCHULLISTE[SNR])/(FIND(LOWER(ANTRAG_SchulMobE!$F$9),tab_SCHULLISTE[TKZ],1)&gt;0),ROW()-5)-1,1),""))</f>
        <v/>
      </c>
      <c r="C131" s="35" t="str">
        <f>IF(tab_SCHULEN_SAT[[#This Row],[Schul-nummer]]="","",VLOOKUP(tab_SCHULEN_SAT[[#This Row],[Schul-nummer]],tab_SCHULLISTE[],3,FALSE))</f>
        <v/>
      </c>
      <c r="D131" s="184" t="str">
        <f>IF(tab_SCHULEN_SAT[[#This Row],[Schul-nummer]]="","",VLOOKUP(tab_SCHULEN_SAT[[#This Row],[Schul-nummer]],tab_SCHULLISTE[],5,FALSE))</f>
        <v/>
      </c>
    </row>
    <row r="132" spans="1:4" ht="15.9" hidden="1" customHeight="1" x14ac:dyDescent="0.3">
      <c r="A132" s="12">
        <f t="shared" si="1"/>
        <v>127</v>
      </c>
      <c r="B132" s="23" t="str" cm="1">
        <f t="array" ref="B132">IF(ANTRAG_SchulMobE!$F$9="","",IFERROR(INDEX(tab_SCHULLISTE[SNR],_xlfn.AGGREGATE(15,6,ROW(tab_SCHULLISTE[SNR])/(FIND(LOWER(ANTRAG_SchulMobE!$F$9),tab_SCHULLISTE[TKZ],1)&gt;0),ROW()-5)-1,1),""))</f>
        <v/>
      </c>
      <c r="C132" s="35" t="str">
        <f>IF(tab_SCHULEN_SAT[[#This Row],[Schul-nummer]]="","",VLOOKUP(tab_SCHULEN_SAT[[#This Row],[Schul-nummer]],tab_SCHULLISTE[],3,FALSE))</f>
        <v/>
      </c>
      <c r="D132" s="184" t="str">
        <f>IF(tab_SCHULEN_SAT[[#This Row],[Schul-nummer]]="","",VLOOKUP(tab_SCHULEN_SAT[[#This Row],[Schul-nummer]],tab_SCHULLISTE[],5,FALSE))</f>
        <v/>
      </c>
    </row>
    <row r="133" spans="1:4" ht="15.9" hidden="1" customHeight="1" x14ac:dyDescent="0.3">
      <c r="A133" s="12">
        <f t="shared" si="1"/>
        <v>128</v>
      </c>
      <c r="B133" s="23" t="str" cm="1">
        <f t="array" ref="B133">IF(ANTRAG_SchulMobE!$F$9="","",IFERROR(INDEX(tab_SCHULLISTE[SNR],_xlfn.AGGREGATE(15,6,ROW(tab_SCHULLISTE[SNR])/(FIND(LOWER(ANTRAG_SchulMobE!$F$9),tab_SCHULLISTE[TKZ],1)&gt;0),ROW()-5)-1,1),""))</f>
        <v/>
      </c>
      <c r="C133" s="35" t="str">
        <f>IF(tab_SCHULEN_SAT[[#This Row],[Schul-nummer]]="","",VLOOKUP(tab_SCHULEN_SAT[[#This Row],[Schul-nummer]],tab_SCHULLISTE[],3,FALSE))</f>
        <v/>
      </c>
      <c r="D133" s="184" t="str">
        <f>IF(tab_SCHULEN_SAT[[#This Row],[Schul-nummer]]="","",VLOOKUP(tab_SCHULEN_SAT[[#This Row],[Schul-nummer]],tab_SCHULLISTE[],5,FALSE))</f>
        <v/>
      </c>
    </row>
    <row r="134" spans="1:4" ht="15.9" hidden="1" customHeight="1" x14ac:dyDescent="0.3">
      <c r="A134" s="12">
        <f t="shared" si="1"/>
        <v>129</v>
      </c>
      <c r="B134" s="23" t="str" cm="1">
        <f t="array" ref="B134">IF(ANTRAG_SchulMobE!$F$9="","",IFERROR(INDEX(tab_SCHULLISTE[SNR],_xlfn.AGGREGATE(15,6,ROW(tab_SCHULLISTE[SNR])/(FIND(LOWER(ANTRAG_SchulMobE!$F$9),tab_SCHULLISTE[TKZ],1)&gt;0),ROW()-5)-1,1),""))</f>
        <v/>
      </c>
      <c r="C134" s="35" t="str">
        <f>IF(tab_SCHULEN_SAT[[#This Row],[Schul-nummer]]="","",VLOOKUP(tab_SCHULEN_SAT[[#This Row],[Schul-nummer]],tab_SCHULLISTE[],3,FALSE))</f>
        <v/>
      </c>
      <c r="D134" s="184" t="str">
        <f>IF(tab_SCHULEN_SAT[[#This Row],[Schul-nummer]]="","",VLOOKUP(tab_SCHULEN_SAT[[#This Row],[Schul-nummer]],tab_SCHULLISTE[],5,FALSE))</f>
        <v/>
      </c>
    </row>
    <row r="135" spans="1:4" ht="15.9" hidden="1" customHeight="1" x14ac:dyDescent="0.3">
      <c r="A135" s="12">
        <f t="shared" si="1"/>
        <v>130</v>
      </c>
      <c r="B135" s="23" t="str" cm="1">
        <f t="array" ref="B135">IF(ANTRAG_SchulMobE!$F$9="","",IFERROR(INDEX(tab_SCHULLISTE[SNR],_xlfn.AGGREGATE(15,6,ROW(tab_SCHULLISTE[SNR])/(FIND(LOWER(ANTRAG_SchulMobE!$F$9),tab_SCHULLISTE[TKZ],1)&gt;0),ROW()-5)-1,1),""))</f>
        <v/>
      </c>
      <c r="C135" s="35" t="str">
        <f>IF(tab_SCHULEN_SAT[[#This Row],[Schul-nummer]]="","",VLOOKUP(tab_SCHULEN_SAT[[#This Row],[Schul-nummer]],tab_SCHULLISTE[],3,FALSE))</f>
        <v/>
      </c>
      <c r="D135" s="184" t="str">
        <f>IF(tab_SCHULEN_SAT[[#This Row],[Schul-nummer]]="","",VLOOKUP(tab_SCHULEN_SAT[[#This Row],[Schul-nummer]],tab_SCHULLISTE[],5,FALSE))</f>
        <v/>
      </c>
    </row>
    <row r="136" spans="1:4" ht="15.9" hidden="1" customHeight="1" x14ac:dyDescent="0.3">
      <c r="A136" s="12">
        <f t="shared" si="1"/>
        <v>131</v>
      </c>
      <c r="B136" s="23" t="str" cm="1">
        <f t="array" ref="B136">IF(ANTRAG_SchulMobE!$F$9="","",IFERROR(INDEX(tab_SCHULLISTE[SNR],_xlfn.AGGREGATE(15,6,ROW(tab_SCHULLISTE[SNR])/(FIND(LOWER(ANTRAG_SchulMobE!$F$9),tab_SCHULLISTE[TKZ],1)&gt;0),ROW()-5)-1,1),""))</f>
        <v/>
      </c>
      <c r="C136" s="35" t="str">
        <f>IF(tab_SCHULEN_SAT[[#This Row],[Schul-nummer]]="","",VLOOKUP(tab_SCHULEN_SAT[[#This Row],[Schul-nummer]],tab_SCHULLISTE[],3,FALSE))</f>
        <v/>
      </c>
      <c r="D136" s="184" t="str">
        <f>IF(tab_SCHULEN_SAT[[#This Row],[Schul-nummer]]="","",VLOOKUP(tab_SCHULEN_SAT[[#This Row],[Schul-nummer]],tab_SCHULLISTE[],5,FALSE))</f>
        <v/>
      </c>
    </row>
    <row r="137" spans="1:4" ht="15.9" hidden="1" customHeight="1" x14ac:dyDescent="0.3">
      <c r="A137" s="12">
        <f t="shared" si="1"/>
        <v>132</v>
      </c>
      <c r="B137" s="23" t="str" cm="1">
        <f t="array" ref="B137">IF(ANTRAG_SchulMobE!$F$9="","",IFERROR(INDEX(tab_SCHULLISTE[SNR],_xlfn.AGGREGATE(15,6,ROW(tab_SCHULLISTE[SNR])/(FIND(LOWER(ANTRAG_SchulMobE!$F$9),tab_SCHULLISTE[TKZ],1)&gt;0),ROW()-5)-1,1),""))</f>
        <v/>
      </c>
      <c r="C137" s="35" t="str">
        <f>IF(tab_SCHULEN_SAT[[#This Row],[Schul-nummer]]="","",VLOOKUP(tab_SCHULEN_SAT[[#This Row],[Schul-nummer]],tab_SCHULLISTE[],3,FALSE))</f>
        <v/>
      </c>
      <c r="D137" s="184" t="str">
        <f>IF(tab_SCHULEN_SAT[[#This Row],[Schul-nummer]]="","",VLOOKUP(tab_SCHULEN_SAT[[#This Row],[Schul-nummer]],tab_SCHULLISTE[],5,FALSE))</f>
        <v/>
      </c>
    </row>
    <row r="138" spans="1:4" ht="15.9" hidden="1" customHeight="1" x14ac:dyDescent="0.3">
      <c r="A138" s="12">
        <f t="shared" ref="A138:A201" si="2">A137+1</f>
        <v>133</v>
      </c>
      <c r="B138" s="23" t="str" cm="1">
        <f t="array" ref="B138">IF(ANTRAG_SchulMobE!$F$9="","",IFERROR(INDEX(tab_SCHULLISTE[SNR],_xlfn.AGGREGATE(15,6,ROW(tab_SCHULLISTE[SNR])/(FIND(LOWER(ANTRAG_SchulMobE!$F$9),tab_SCHULLISTE[TKZ],1)&gt;0),ROW()-5)-1,1),""))</f>
        <v/>
      </c>
      <c r="C138" s="35" t="str">
        <f>IF(tab_SCHULEN_SAT[[#This Row],[Schul-nummer]]="","",VLOOKUP(tab_SCHULEN_SAT[[#This Row],[Schul-nummer]],tab_SCHULLISTE[],3,FALSE))</f>
        <v/>
      </c>
      <c r="D138" s="184" t="str">
        <f>IF(tab_SCHULEN_SAT[[#This Row],[Schul-nummer]]="","",VLOOKUP(tab_SCHULEN_SAT[[#This Row],[Schul-nummer]],tab_SCHULLISTE[],5,FALSE))</f>
        <v/>
      </c>
    </row>
    <row r="139" spans="1:4" ht="15.9" hidden="1" customHeight="1" x14ac:dyDescent="0.3">
      <c r="A139" s="12">
        <f t="shared" si="2"/>
        <v>134</v>
      </c>
      <c r="B139" s="23" t="str" cm="1">
        <f t="array" ref="B139">IF(ANTRAG_SchulMobE!$F$9="","",IFERROR(INDEX(tab_SCHULLISTE[SNR],_xlfn.AGGREGATE(15,6,ROW(tab_SCHULLISTE[SNR])/(FIND(LOWER(ANTRAG_SchulMobE!$F$9),tab_SCHULLISTE[TKZ],1)&gt;0),ROW()-5)-1,1),""))</f>
        <v/>
      </c>
      <c r="C139" s="35" t="str">
        <f>IF(tab_SCHULEN_SAT[[#This Row],[Schul-nummer]]="","",VLOOKUP(tab_SCHULEN_SAT[[#This Row],[Schul-nummer]],tab_SCHULLISTE[],3,FALSE))</f>
        <v/>
      </c>
      <c r="D139" s="184" t="str">
        <f>IF(tab_SCHULEN_SAT[[#This Row],[Schul-nummer]]="","",VLOOKUP(tab_SCHULEN_SAT[[#This Row],[Schul-nummer]],tab_SCHULLISTE[],5,FALSE))</f>
        <v/>
      </c>
    </row>
    <row r="140" spans="1:4" ht="15.9" hidden="1" customHeight="1" x14ac:dyDescent="0.3">
      <c r="A140" s="12">
        <f t="shared" si="2"/>
        <v>135</v>
      </c>
      <c r="B140" s="23" t="str" cm="1">
        <f t="array" ref="B140">IF(ANTRAG_SchulMobE!$F$9="","",IFERROR(INDEX(tab_SCHULLISTE[SNR],_xlfn.AGGREGATE(15,6,ROW(tab_SCHULLISTE[SNR])/(FIND(LOWER(ANTRAG_SchulMobE!$F$9),tab_SCHULLISTE[TKZ],1)&gt;0),ROW()-5)-1,1),""))</f>
        <v/>
      </c>
      <c r="C140" s="35" t="str">
        <f>IF(tab_SCHULEN_SAT[[#This Row],[Schul-nummer]]="","",VLOOKUP(tab_SCHULEN_SAT[[#This Row],[Schul-nummer]],tab_SCHULLISTE[],3,FALSE))</f>
        <v/>
      </c>
      <c r="D140" s="184" t="str">
        <f>IF(tab_SCHULEN_SAT[[#This Row],[Schul-nummer]]="","",VLOOKUP(tab_SCHULEN_SAT[[#This Row],[Schul-nummer]],tab_SCHULLISTE[],5,FALSE))</f>
        <v/>
      </c>
    </row>
    <row r="141" spans="1:4" ht="15.9" hidden="1" customHeight="1" x14ac:dyDescent="0.3">
      <c r="A141" s="12">
        <f t="shared" si="2"/>
        <v>136</v>
      </c>
      <c r="B141" s="23" t="str" cm="1">
        <f t="array" ref="B141">IF(ANTRAG_SchulMobE!$F$9="","",IFERROR(INDEX(tab_SCHULLISTE[SNR],_xlfn.AGGREGATE(15,6,ROW(tab_SCHULLISTE[SNR])/(FIND(LOWER(ANTRAG_SchulMobE!$F$9),tab_SCHULLISTE[TKZ],1)&gt;0),ROW()-5)-1,1),""))</f>
        <v/>
      </c>
      <c r="C141" s="35" t="str">
        <f>IF(tab_SCHULEN_SAT[[#This Row],[Schul-nummer]]="","",VLOOKUP(tab_SCHULEN_SAT[[#This Row],[Schul-nummer]],tab_SCHULLISTE[],3,FALSE))</f>
        <v/>
      </c>
      <c r="D141" s="184" t="str">
        <f>IF(tab_SCHULEN_SAT[[#This Row],[Schul-nummer]]="","",VLOOKUP(tab_SCHULEN_SAT[[#This Row],[Schul-nummer]],tab_SCHULLISTE[],5,FALSE))</f>
        <v/>
      </c>
    </row>
    <row r="142" spans="1:4" ht="15.9" hidden="1" customHeight="1" x14ac:dyDescent="0.3">
      <c r="A142" s="12">
        <f t="shared" si="2"/>
        <v>137</v>
      </c>
      <c r="B142" s="23" t="str" cm="1">
        <f t="array" ref="B142">IF(ANTRAG_SchulMobE!$F$9="","",IFERROR(INDEX(tab_SCHULLISTE[SNR],_xlfn.AGGREGATE(15,6,ROW(tab_SCHULLISTE[SNR])/(FIND(LOWER(ANTRAG_SchulMobE!$F$9),tab_SCHULLISTE[TKZ],1)&gt;0),ROW()-5)-1,1),""))</f>
        <v/>
      </c>
      <c r="C142" s="35" t="str">
        <f>IF(tab_SCHULEN_SAT[[#This Row],[Schul-nummer]]="","",VLOOKUP(tab_SCHULEN_SAT[[#This Row],[Schul-nummer]],tab_SCHULLISTE[],3,FALSE))</f>
        <v/>
      </c>
      <c r="D142" s="184" t="str">
        <f>IF(tab_SCHULEN_SAT[[#This Row],[Schul-nummer]]="","",VLOOKUP(tab_SCHULEN_SAT[[#This Row],[Schul-nummer]],tab_SCHULLISTE[],5,FALSE))</f>
        <v/>
      </c>
    </row>
    <row r="143" spans="1:4" ht="15.9" hidden="1" customHeight="1" x14ac:dyDescent="0.3">
      <c r="A143" s="12">
        <f t="shared" si="2"/>
        <v>138</v>
      </c>
      <c r="B143" s="23" t="str" cm="1">
        <f t="array" ref="B143">IF(ANTRAG_SchulMobE!$F$9="","",IFERROR(INDEX(tab_SCHULLISTE[SNR],_xlfn.AGGREGATE(15,6,ROW(tab_SCHULLISTE[SNR])/(FIND(LOWER(ANTRAG_SchulMobE!$F$9),tab_SCHULLISTE[TKZ],1)&gt;0),ROW()-5)-1,1),""))</f>
        <v/>
      </c>
      <c r="C143" s="35" t="str">
        <f>IF(tab_SCHULEN_SAT[[#This Row],[Schul-nummer]]="","",VLOOKUP(tab_SCHULEN_SAT[[#This Row],[Schul-nummer]],tab_SCHULLISTE[],3,FALSE))</f>
        <v/>
      </c>
      <c r="D143" s="184" t="str">
        <f>IF(tab_SCHULEN_SAT[[#This Row],[Schul-nummer]]="","",VLOOKUP(tab_SCHULEN_SAT[[#This Row],[Schul-nummer]],tab_SCHULLISTE[],5,FALSE))</f>
        <v/>
      </c>
    </row>
    <row r="144" spans="1:4" ht="15.9" hidden="1" customHeight="1" x14ac:dyDescent="0.3">
      <c r="A144" s="12">
        <f t="shared" si="2"/>
        <v>139</v>
      </c>
      <c r="B144" s="23" t="str" cm="1">
        <f t="array" ref="B144">IF(ANTRAG_SchulMobE!$F$9="","",IFERROR(INDEX(tab_SCHULLISTE[SNR],_xlfn.AGGREGATE(15,6,ROW(tab_SCHULLISTE[SNR])/(FIND(LOWER(ANTRAG_SchulMobE!$F$9),tab_SCHULLISTE[TKZ],1)&gt;0),ROW()-5)-1,1),""))</f>
        <v/>
      </c>
      <c r="C144" s="35" t="str">
        <f>IF(tab_SCHULEN_SAT[[#This Row],[Schul-nummer]]="","",VLOOKUP(tab_SCHULEN_SAT[[#This Row],[Schul-nummer]],tab_SCHULLISTE[],3,FALSE))</f>
        <v/>
      </c>
      <c r="D144" s="184" t="str">
        <f>IF(tab_SCHULEN_SAT[[#This Row],[Schul-nummer]]="","",VLOOKUP(tab_SCHULEN_SAT[[#This Row],[Schul-nummer]],tab_SCHULLISTE[],5,FALSE))</f>
        <v/>
      </c>
    </row>
    <row r="145" spans="1:4" ht="15.9" hidden="1" customHeight="1" x14ac:dyDescent="0.3">
      <c r="A145" s="12">
        <f t="shared" si="2"/>
        <v>140</v>
      </c>
      <c r="B145" s="23" t="str" cm="1">
        <f t="array" ref="B145">IF(ANTRAG_SchulMobE!$F$9="","",IFERROR(INDEX(tab_SCHULLISTE[SNR],_xlfn.AGGREGATE(15,6,ROW(tab_SCHULLISTE[SNR])/(FIND(LOWER(ANTRAG_SchulMobE!$F$9),tab_SCHULLISTE[TKZ],1)&gt;0),ROW()-5)-1,1),""))</f>
        <v/>
      </c>
      <c r="C145" s="35" t="str">
        <f>IF(tab_SCHULEN_SAT[[#This Row],[Schul-nummer]]="","",VLOOKUP(tab_SCHULEN_SAT[[#This Row],[Schul-nummer]],tab_SCHULLISTE[],3,FALSE))</f>
        <v/>
      </c>
      <c r="D145" s="184" t="str">
        <f>IF(tab_SCHULEN_SAT[[#This Row],[Schul-nummer]]="","",VLOOKUP(tab_SCHULEN_SAT[[#This Row],[Schul-nummer]],tab_SCHULLISTE[],5,FALSE))</f>
        <v/>
      </c>
    </row>
    <row r="146" spans="1:4" ht="15.9" hidden="1" customHeight="1" x14ac:dyDescent="0.3">
      <c r="A146" s="12">
        <f t="shared" si="2"/>
        <v>141</v>
      </c>
      <c r="B146" s="23" t="str" cm="1">
        <f t="array" ref="B146">IF(ANTRAG_SchulMobE!$F$9="","",IFERROR(INDEX(tab_SCHULLISTE[SNR],_xlfn.AGGREGATE(15,6,ROW(tab_SCHULLISTE[SNR])/(FIND(LOWER(ANTRAG_SchulMobE!$F$9),tab_SCHULLISTE[TKZ],1)&gt;0),ROW()-5)-1,1),""))</f>
        <v/>
      </c>
      <c r="C146" s="35" t="str">
        <f>IF(tab_SCHULEN_SAT[[#This Row],[Schul-nummer]]="","",VLOOKUP(tab_SCHULEN_SAT[[#This Row],[Schul-nummer]],tab_SCHULLISTE[],3,FALSE))</f>
        <v/>
      </c>
      <c r="D146" s="184" t="str">
        <f>IF(tab_SCHULEN_SAT[[#This Row],[Schul-nummer]]="","",VLOOKUP(tab_SCHULEN_SAT[[#This Row],[Schul-nummer]],tab_SCHULLISTE[],5,FALSE))</f>
        <v/>
      </c>
    </row>
    <row r="147" spans="1:4" ht="15.9" hidden="1" customHeight="1" x14ac:dyDescent="0.3">
      <c r="A147" s="12">
        <f t="shared" si="2"/>
        <v>142</v>
      </c>
      <c r="B147" s="23" t="str" cm="1">
        <f t="array" ref="B147">IF(ANTRAG_SchulMobE!$F$9="","",IFERROR(INDEX(tab_SCHULLISTE[SNR],_xlfn.AGGREGATE(15,6,ROW(tab_SCHULLISTE[SNR])/(FIND(LOWER(ANTRAG_SchulMobE!$F$9),tab_SCHULLISTE[TKZ],1)&gt;0),ROW()-5)-1,1),""))</f>
        <v/>
      </c>
      <c r="C147" s="35" t="str">
        <f>IF(tab_SCHULEN_SAT[[#This Row],[Schul-nummer]]="","",VLOOKUP(tab_SCHULEN_SAT[[#This Row],[Schul-nummer]],tab_SCHULLISTE[],3,FALSE))</f>
        <v/>
      </c>
      <c r="D147" s="184" t="str">
        <f>IF(tab_SCHULEN_SAT[[#This Row],[Schul-nummer]]="","",VLOOKUP(tab_SCHULEN_SAT[[#This Row],[Schul-nummer]],tab_SCHULLISTE[],5,FALSE))</f>
        <v/>
      </c>
    </row>
    <row r="148" spans="1:4" ht="15.9" hidden="1" customHeight="1" x14ac:dyDescent="0.3">
      <c r="A148" s="12">
        <f t="shared" si="2"/>
        <v>143</v>
      </c>
      <c r="B148" s="23" t="str" cm="1">
        <f t="array" ref="B148">IF(ANTRAG_SchulMobE!$F$9="","",IFERROR(INDEX(tab_SCHULLISTE[SNR],_xlfn.AGGREGATE(15,6,ROW(tab_SCHULLISTE[SNR])/(FIND(LOWER(ANTRAG_SchulMobE!$F$9),tab_SCHULLISTE[TKZ],1)&gt;0),ROW()-5)-1,1),""))</f>
        <v/>
      </c>
      <c r="C148" s="35" t="str">
        <f>IF(tab_SCHULEN_SAT[[#This Row],[Schul-nummer]]="","",VLOOKUP(tab_SCHULEN_SAT[[#This Row],[Schul-nummer]],tab_SCHULLISTE[],3,FALSE))</f>
        <v/>
      </c>
      <c r="D148" s="184" t="str">
        <f>IF(tab_SCHULEN_SAT[[#This Row],[Schul-nummer]]="","",VLOOKUP(tab_SCHULEN_SAT[[#This Row],[Schul-nummer]],tab_SCHULLISTE[],5,FALSE))</f>
        <v/>
      </c>
    </row>
    <row r="149" spans="1:4" ht="15.9" hidden="1" customHeight="1" x14ac:dyDescent="0.3">
      <c r="A149" s="12">
        <f t="shared" si="2"/>
        <v>144</v>
      </c>
      <c r="B149" s="23" t="str" cm="1">
        <f t="array" ref="B149">IF(ANTRAG_SchulMobE!$F$9="","",IFERROR(INDEX(tab_SCHULLISTE[SNR],_xlfn.AGGREGATE(15,6,ROW(tab_SCHULLISTE[SNR])/(FIND(LOWER(ANTRAG_SchulMobE!$F$9),tab_SCHULLISTE[TKZ],1)&gt;0),ROW()-5)-1,1),""))</f>
        <v/>
      </c>
      <c r="C149" s="35" t="str">
        <f>IF(tab_SCHULEN_SAT[[#This Row],[Schul-nummer]]="","",VLOOKUP(tab_SCHULEN_SAT[[#This Row],[Schul-nummer]],tab_SCHULLISTE[],3,FALSE))</f>
        <v/>
      </c>
      <c r="D149" s="184" t="str">
        <f>IF(tab_SCHULEN_SAT[[#This Row],[Schul-nummer]]="","",VLOOKUP(tab_SCHULEN_SAT[[#This Row],[Schul-nummer]],tab_SCHULLISTE[],5,FALSE))</f>
        <v/>
      </c>
    </row>
    <row r="150" spans="1:4" ht="15.9" hidden="1" customHeight="1" x14ac:dyDescent="0.3">
      <c r="A150" s="12">
        <f t="shared" si="2"/>
        <v>145</v>
      </c>
      <c r="B150" s="23" t="str" cm="1">
        <f t="array" ref="B150">IF(ANTRAG_SchulMobE!$F$9="","",IFERROR(INDEX(tab_SCHULLISTE[SNR],_xlfn.AGGREGATE(15,6,ROW(tab_SCHULLISTE[SNR])/(FIND(LOWER(ANTRAG_SchulMobE!$F$9),tab_SCHULLISTE[TKZ],1)&gt;0),ROW()-5)-1,1),""))</f>
        <v/>
      </c>
      <c r="C150" s="35" t="str">
        <f>IF(tab_SCHULEN_SAT[[#This Row],[Schul-nummer]]="","",VLOOKUP(tab_SCHULEN_SAT[[#This Row],[Schul-nummer]],tab_SCHULLISTE[],3,FALSE))</f>
        <v/>
      </c>
      <c r="D150" s="184" t="str">
        <f>IF(tab_SCHULEN_SAT[[#This Row],[Schul-nummer]]="","",VLOOKUP(tab_SCHULEN_SAT[[#This Row],[Schul-nummer]],tab_SCHULLISTE[],5,FALSE))</f>
        <v/>
      </c>
    </row>
    <row r="151" spans="1:4" ht="15.9" hidden="1" customHeight="1" x14ac:dyDescent="0.3">
      <c r="A151" s="12">
        <f t="shared" si="2"/>
        <v>146</v>
      </c>
      <c r="B151" s="23" t="str" cm="1">
        <f t="array" ref="B151">IF(ANTRAG_SchulMobE!$F$9="","",IFERROR(INDEX(tab_SCHULLISTE[SNR],_xlfn.AGGREGATE(15,6,ROW(tab_SCHULLISTE[SNR])/(FIND(LOWER(ANTRAG_SchulMobE!$F$9),tab_SCHULLISTE[TKZ],1)&gt;0),ROW()-5)-1,1),""))</f>
        <v/>
      </c>
      <c r="C151" s="35" t="str">
        <f>IF(tab_SCHULEN_SAT[[#This Row],[Schul-nummer]]="","",VLOOKUP(tab_SCHULEN_SAT[[#This Row],[Schul-nummer]],tab_SCHULLISTE[],3,FALSE))</f>
        <v/>
      </c>
      <c r="D151" s="184" t="str">
        <f>IF(tab_SCHULEN_SAT[[#This Row],[Schul-nummer]]="","",VLOOKUP(tab_SCHULEN_SAT[[#This Row],[Schul-nummer]],tab_SCHULLISTE[],5,FALSE))</f>
        <v/>
      </c>
    </row>
    <row r="152" spans="1:4" ht="15.9" hidden="1" customHeight="1" x14ac:dyDescent="0.3">
      <c r="A152" s="12">
        <f t="shared" si="2"/>
        <v>147</v>
      </c>
      <c r="B152" s="23" t="str" cm="1">
        <f t="array" ref="B152">IF(ANTRAG_SchulMobE!$F$9="","",IFERROR(INDEX(tab_SCHULLISTE[SNR],_xlfn.AGGREGATE(15,6,ROW(tab_SCHULLISTE[SNR])/(FIND(LOWER(ANTRAG_SchulMobE!$F$9),tab_SCHULLISTE[TKZ],1)&gt;0),ROW()-5)-1,1),""))</f>
        <v/>
      </c>
      <c r="C152" s="35" t="str">
        <f>IF(tab_SCHULEN_SAT[[#This Row],[Schul-nummer]]="","",VLOOKUP(tab_SCHULEN_SAT[[#This Row],[Schul-nummer]],tab_SCHULLISTE[],3,FALSE))</f>
        <v/>
      </c>
      <c r="D152" s="184" t="str">
        <f>IF(tab_SCHULEN_SAT[[#This Row],[Schul-nummer]]="","",VLOOKUP(tab_SCHULEN_SAT[[#This Row],[Schul-nummer]],tab_SCHULLISTE[],5,FALSE))</f>
        <v/>
      </c>
    </row>
    <row r="153" spans="1:4" ht="15.9" hidden="1" customHeight="1" x14ac:dyDescent="0.3">
      <c r="A153" s="12">
        <f t="shared" si="2"/>
        <v>148</v>
      </c>
      <c r="B153" s="23" t="str" cm="1">
        <f t="array" ref="B153">IF(ANTRAG_SchulMobE!$F$9="","",IFERROR(INDEX(tab_SCHULLISTE[SNR],_xlfn.AGGREGATE(15,6,ROW(tab_SCHULLISTE[SNR])/(FIND(LOWER(ANTRAG_SchulMobE!$F$9),tab_SCHULLISTE[TKZ],1)&gt;0),ROW()-5)-1,1),""))</f>
        <v/>
      </c>
      <c r="C153" s="35" t="str">
        <f>IF(tab_SCHULEN_SAT[[#This Row],[Schul-nummer]]="","",VLOOKUP(tab_SCHULEN_SAT[[#This Row],[Schul-nummer]],tab_SCHULLISTE[],3,FALSE))</f>
        <v/>
      </c>
      <c r="D153" s="184" t="str">
        <f>IF(tab_SCHULEN_SAT[[#This Row],[Schul-nummer]]="","",VLOOKUP(tab_SCHULEN_SAT[[#This Row],[Schul-nummer]],tab_SCHULLISTE[],5,FALSE))</f>
        <v/>
      </c>
    </row>
    <row r="154" spans="1:4" ht="15.9" hidden="1" customHeight="1" x14ac:dyDescent="0.3">
      <c r="A154" s="12">
        <f t="shared" si="2"/>
        <v>149</v>
      </c>
      <c r="B154" s="23" t="str" cm="1">
        <f t="array" ref="B154">IF(ANTRAG_SchulMobE!$F$9="","",IFERROR(INDEX(tab_SCHULLISTE[SNR],_xlfn.AGGREGATE(15,6,ROW(tab_SCHULLISTE[SNR])/(FIND(LOWER(ANTRAG_SchulMobE!$F$9),tab_SCHULLISTE[TKZ],1)&gt;0),ROW()-5)-1,1),""))</f>
        <v/>
      </c>
      <c r="C154" s="35" t="str">
        <f>IF(tab_SCHULEN_SAT[[#This Row],[Schul-nummer]]="","",VLOOKUP(tab_SCHULEN_SAT[[#This Row],[Schul-nummer]],tab_SCHULLISTE[],3,FALSE))</f>
        <v/>
      </c>
      <c r="D154" s="184" t="str">
        <f>IF(tab_SCHULEN_SAT[[#This Row],[Schul-nummer]]="","",VLOOKUP(tab_SCHULEN_SAT[[#This Row],[Schul-nummer]],tab_SCHULLISTE[],5,FALSE))</f>
        <v/>
      </c>
    </row>
    <row r="155" spans="1:4" ht="15.9" hidden="1" customHeight="1" x14ac:dyDescent="0.3">
      <c r="A155" s="12">
        <f t="shared" si="2"/>
        <v>150</v>
      </c>
      <c r="B155" s="23" t="str" cm="1">
        <f t="array" ref="B155">IF(ANTRAG_SchulMobE!$F$9="","",IFERROR(INDEX(tab_SCHULLISTE[SNR],_xlfn.AGGREGATE(15,6,ROW(tab_SCHULLISTE[SNR])/(FIND(LOWER(ANTRAG_SchulMobE!$F$9),tab_SCHULLISTE[TKZ],1)&gt;0),ROW()-5)-1,1),""))</f>
        <v/>
      </c>
      <c r="C155" s="35" t="str">
        <f>IF(tab_SCHULEN_SAT[[#This Row],[Schul-nummer]]="","",VLOOKUP(tab_SCHULEN_SAT[[#This Row],[Schul-nummer]],tab_SCHULLISTE[],3,FALSE))</f>
        <v/>
      </c>
      <c r="D155" s="184" t="str">
        <f>IF(tab_SCHULEN_SAT[[#This Row],[Schul-nummer]]="","",VLOOKUP(tab_SCHULEN_SAT[[#This Row],[Schul-nummer]],tab_SCHULLISTE[],5,FALSE))</f>
        <v/>
      </c>
    </row>
    <row r="156" spans="1:4" ht="15.9" hidden="1" customHeight="1" x14ac:dyDescent="0.3">
      <c r="A156" s="12">
        <f t="shared" si="2"/>
        <v>151</v>
      </c>
      <c r="B156" s="23" t="str" cm="1">
        <f t="array" ref="B156">IF(ANTRAG_SchulMobE!$F$9="","",IFERROR(INDEX(tab_SCHULLISTE[SNR],_xlfn.AGGREGATE(15,6,ROW(tab_SCHULLISTE[SNR])/(FIND(LOWER(ANTRAG_SchulMobE!$F$9),tab_SCHULLISTE[TKZ],1)&gt;0),ROW()-5)-1,1),""))</f>
        <v/>
      </c>
      <c r="C156" s="35" t="str">
        <f>IF(tab_SCHULEN_SAT[[#This Row],[Schul-nummer]]="","",VLOOKUP(tab_SCHULEN_SAT[[#This Row],[Schul-nummer]],tab_SCHULLISTE[],3,FALSE))</f>
        <v/>
      </c>
      <c r="D156" s="184" t="str">
        <f>IF(tab_SCHULEN_SAT[[#This Row],[Schul-nummer]]="","",VLOOKUP(tab_SCHULEN_SAT[[#This Row],[Schul-nummer]],tab_SCHULLISTE[],5,FALSE))</f>
        <v/>
      </c>
    </row>
    <row r="157" spans="1:4" ht="15.9" hidden="1" customHeight="1" x14ac:dyDescent="0.3">
      <c r="A157" s="12">
        <f t="shared" si="2"/>
        <v>152</v>
      </c>
      <c r="B157" s="23" t="str" cm="1">
        <f t="array" ref="B157">IF(ANTRAG_SchulMobE!$F$9="","",IFERROR(INDEX(tab_SCHULLISTE[SNR],_xlfn.AGGREGATE(15,6,ROW(tab_SCHULLISTE[SNR])/(FIND(LOWER(ANTRAG_SchulMobE!$F$9),tab_SCHULLISTE[TKZ],1)&gt;0),ROW()-5)-1,1),""))</f>
        <v/>
      </c>
      <c r="C157" s="35" t="str">
        <f>IF(tab_SCHULEN_SAT[[#This Row],[Schul-nummer]]="","",VLOOKUP(tab_SCHULEN_SAT[[#This Row],[Schul-nummer]],tab_SCHULLISTE[],3,FALSE))</f>
        <v/>
      </c>
      <c r="D157" s="184" t="str">
        <f>IF(tab_SCHULEN_SAT[[#This Row],[Schul-nummer]]="","",VLOOKUP(tab_SCHULEN_SAT[[#This Row],[Schul-nummer]],tab_SCHULLISTE[],5,FALSE))</f>
        <v/>
      </c>
    </row>
    <row r="158" spans="1:4" ht="15.9" hidden="1" customHeight="1" x14ac:dyDescent="0.3">
      <c r="A158" s="12">
        <f t="shared" si="2"/>
        <v>153</v>
      </c>
      <c r="B158" s="23" t="str" cm="1">
        <f t="array" ref="B158">IF(ANTRAG_SchulMobE!$F$9="","",IFERROR(INDEX(tab_SCHULLISTE[SNR],_xlfn.AGGREGATE(15,6,ROW(tab_SCHULLISTE[SNR])/(FIND(LOWER(ANTRAG_SchulMobE!$F$9),tab_SCHULLISTE[TKZ],1)&gt;0),ROW()-5)-1,1),""))</f>
        <v/>
      </c>
      <c r="C158" s="35" t="str">
        <f>IF(tab_SCHULEN_SAT[[#This Row],[Schul-nummer]]="","",VLOOKUP(tab_SCHULEN_SAT[[#This Row],[Schul-nummer]],tab_SCHULLISTE[],3,FALSE))</f>
        <v/>
      </c>
      <c r="D158" s="184" t="str">
        <f>IF(tab_SCHULEN_SAT[[#This Row],[Schul-nummer]]="","",VLOOKUP(tab_SCHULEN_SAT[[#This Row],[Schul-nummer]],tab_SCHULLISTE[],5,FALSE))</f>
        <v/>
      </c>
    </row>
    <row r="159" spans="1:4" ht="15.9" hidden="1" customHeight="1" x14ac:dyDescent="0.3">
      <c r="A159" s="12">
        <f t="shared" si="2"/>
        <v>154</v>
      </c>
      <c r="B159" s="23" t="str" cm="1">
        <f t="array" ref="B159">IF(ANTRAG_SchulMobE!$F$9="","",IFERROR(INDEX(tab_SCHULLISTE[SNR],_xlfn.AGGREGATE(15,6,ROW(tab_SCHULLISTE[SNR])/(FIND(LOWER(ANTRAG_SchulMobE!$F$9),tab_SCHULLISTE[TKZ],1)&gt;0),ROW()-5)-1,1),""))</f>
        <v/>
      </c>
      <c r="C159" s="35" t="str">
        <f>IF(tab_SCHULEN_SAT[[#This Row],[Schul-nummer]]="","",VLOOKUP(tab_SCHULEN_SAT[[#This Row],[Schul-nummer]],tab_SCHULLISTE[],3,FALSE))</f>
        <v/>
      </c>
      <c r="D159" s="184" t="str">
        <f>IF(tab_SCHULEN_SAT[[#This Row],[Schul-nummer]]="","",VLOOKUP(tab_SCHULEN_SAT[[#This Row],[Schul-nummer]],tab_SCHULLISTE[],5,FALSE))</f>
        <v/>
      </c>
    </row>
    <row r="160" spans="1:4" ht="15.9" hidden="1" customHeight="1" x14ac:dyDescent="0.3">
      <c r="A160" s="12">
        <f t="shared" si="2"/>
        <v>155</v>
      </c>
      <c r="B160" s="23" t="str" cm="1">
        <f t="array" ref="B160">IF(ANTRAG_SchulMobE!$F$9="","",IFERROR(INDEX(tab_SCHULLISTE[SNR],_xlfn.AGGREGATE(15,6,ROW(tab_SCHULLISTE[SNR])/(FIND(LOWER(ANTRAG_SchulMobE!$F$9),tab_SCHULLISTE[TKZ],1)&gt;0),ROW()-5)-1,1),""))</f>
        <v/>
      </c>
      <c r="C160" s="35" t="str">
        <f>IF(tab_SCHULEN_SAT[[#This Row],[Schul-nummer]]="","",VLOOKUP(tab_SCHULEN_SAT[[#This Row],[Schul-nummer]],tab_SCHULLISTE[],3,FALSE))</f>
        <v/>
      </c>
      <c r="D160" s="184" t="str">
        <f>IF(tab_SCHULEN_SAT[[#This Row],[Schul-nummer]]="","",VLOOKUP(tab_SCHULEN_SAT[[#This Row],[Schul-nummer]],tab_SCHULLISTE[],5,FALSE))</f>
        <v/>
      </c>
    </row>
    <row r="161" spans="1:4" ht="15.9" hidden="1" customHeight="1" x14ac:dyDescent="0.3">
      <c r="A161" s="12">
        <f t="shared" si="2"/>
        <v>156</v>
      </c>
      <c r="B161" s="23" t="str" cm="1">
        <f t="array" ref="B161">IF(ANTRAG_SchulMobE!$F$9="","",IFERROR(INDEX(tab_SCHULLISTE[SNR],_xlfn.AGGREGATE(15,6,ROW(tab_SCHULLISTE[SNR])/(FIND(LOWER(ANTRAG_SchulMobE!$F$9),tab_SCHULLISTE[TKZ],1)&gt;0),ROW()-5)-1,1),""))</f>
        <v/>
      </c>
      <c r="C161" s="35" t="str">
        <f>IF(tab_SCHULEN_SAT[[#This Row],[Schul-nummer]]="","",VLOOKUP(tab_SCHULEN_SAT[[#This Row],[Schul-nummer]],tab_SCHULLISTE[],3,FALSE))</f>
        <v/>
      </c>
      <c r="D161" s="184" t="str">
        <f>IF(tab_SCHULEN_SAT[[#This Row],[Schul-nummer]]="","",VLOOKUP(tab_SCHULEN_SAT[[#This Row],[Schul-nummer]],tab_SCHULLISTE[],5,FALSE))</f>
        <v/>
      </c>
    </row>
    <row r="162" spans="1:4" ht="15.9" hidden="1" customHeight="1" x14ac:dyDescent="0.3">
      <c r="A162" s="12">
        <f t="shared" si="2"/>
        <v>157</v>
      </c>
      <c r="B162" s="23" t="str" cm="1">
        <f t="array" ref="B162">IF(ANTRAG_SchulMobE!$F$9="","",IFERROR(INDEX(tab_SCHULLISTE[SNR],_xlfn.AGGREGATE(15,6,ROW(tab_SCHULLISTE[SNR])/(FIND(LOWER(ANTRAG_SchulMobE!$F$9),tab_SCHULLISTE[TKZ],1)&gt;0),ROW()-5)-1,1),""))</f>
        <v/>
      </c>
      <c r="C162" s="35" t="str">
        <f>IF(tab_SCHULEN_SAT[[#This Row],[Schul-nummer]]="","",VLOOKUP(tab_SCHULEN_SAT[[#This Row],[Schul-nummer]],tab_SCHULLISTE[],3,FALSE))</f>
        <v/>
      </c>
      <c r="D162" s="184" t="str">
        <f>IF(tab_SCHULEN_SAT[[#This Row],[Schul-nummer]]="","",VLOOKUP(tab_SCHULEN_SAT[[#This Row],[Schul-nummer]],tab_SCHULLISTE[],5,FALSE))</f>
        <v/>
      </c>
    </row>
    <row r="163" spans="1:4" ht="15.9" hidden="1" customHeight="1" x14ac:dyDescent="0.3">
      <c r="A163" s="12">
        <f t="shared" si="2"/>
        <v>158</v>
      </c>
      <c r="B163" s="23" t="str" cm="1">
        <f t="array" ref="B163">IF(ANTRAG_SchulMobE!$F$9="","",IFERROR(INDEX(tab_SCHULLISTE[SNR],_xlfn.AGGREGATE(15,6,ROW(tab_SCHULLISTE[SNR])/(FIND(LOWER(ANTRAG_SchulMobE!$F$9),tab_SCHULLISTE[TKZ],1)&gt;0),ROW()-5)-1,1),""))</f>
        <v/>
      </c>
      <c r="C163" s="35" t="str">
        <f>IF(tab_SCHULEN_SAT[[#This Row],[Schul-nummer]]="","",VLOOKUP(tab_SCHULEN_SAT[[#This Row],[Schul-nummer]],tab_SCHULLISTE[],3,FALSE))</f>
        <v/>
      </c>
      <c r="D163" s="184" t="str">
        <f>IF(tab_SCHULEN_SAT[[#This Row],[Schul-nummer]]="","",VLOOKUP(tab_SCHULEN_SAT[[#This Row],[Schul-nummer]],tab_SCHULLISTE[],5,FALSE))</f>
        <v/>
      </c>
    </row>
    <row r="164" spans="1:4" ht="15.9" hidden="1" customHeight="1" x14ac:dyDescent="0.3">
      <c r="A164" s="12">
        <f t="shared" si="2"/>
        <v>159</v>
      </c>
      <c r="B164" s="23" t="str" cm="1">
        <f t="array" ref="B164">IF(ANTRAG_SchulMobE!$F$9="","",IFERROR(INDEX(tab_SCHULLISTE[SNR],_xlfn.AGGREGATE(15,6,ROW(tab_SCHULLISTE[SNR])/(FIND(LOWER(ANTRAG_SchulMobE!$F$9),tab_SCHULLISTE[TKZ],1)&gt;0),ROW()-5)-1,1),""))</f>
        <v/>
      </c>
      <c r="C164" s="35" t="str">
        <f>IF(tab_SCHULEN_SAT[[#This Row],[Schul-nummer]]="","",VLOOKUP(tab_SCHULEN_SAT[[#This Row],[Schul-nummer]],tab_SCHULLISTE[],3,FALSE))</f>
        <v/>
      </c>
      <c r="D164" s="184" t="str">
        <f>IF(tab_SCHULEN_SAT[[#This Row],[Schul-nummer]]="","",VLOOKUP(tab_SCHULEN_SAT[[#This Row],[Schul-nummer]],tab_SCHULLISTE[],5,FALSE))</f>
        <v/>
      </c>
    </row>
    <row r="165" spans="1:4" ht="15.9" hidden="1" customHeight="1" x14ac:dyDescent="0.3">
      <c r="A165" s="12">
        <f t="shared" si="2"/>
        <v>160</v>
      </c>
      <c r="B165" s="23" t="str" cm="1">
        <f t="array" ref="B165">IF(ANTRAG_SchulMobE!$F$9="","",IFERROR(INDEX(tab_SCHULLISTE[SNR],_xlfn.AGGREGATE(15,6,ROW(tab_SCHULLISTE[SNR])/(FIND(LOWER(ANTRAG_SchulMobE!$F$9),tab_SCHULLISTE[TKZ],1)&gt;0),ROW()-5)-1,1),""))</f>
        <v/>
      </c>
      <c r="C165" s="35" t="str">
        <f>IF(tab_SCHULEN_SAT[[#This Row],[Schul-nummer]]="","",VLOOKUP(tab_SCHULEN_SAT[[#This Row],[Schul-nummer]],tab_SCHULLISTE[],3,FALSE))</f>
        <v/>
      </c>
      <c r="D165" s="184" t="str">
        <f>IF(tab_SCHULEN_SAT[[#This Row],[Schul-nummer]]="","",VLOOKUP(tab_SCHULEN_SAT[[#This Row],[Schul-nummer]],tab_SCHULLISTE[],5,FALSE))</f>
        <v/>
      </c>
    </row>
    <row r="166" spans="1:4" ht="15.9" hidden="1" customHeight="1" x14ac:dyDescent="0.3">
      <c r="A166" s="12">
        <f t="shared" si="2"/>
        <v>161</v>
      </c>
      <c r="B166" s="23" t="str" cm="1">
        <f t="array" ref="B166">IF(ANTRAG_SchulMobE!$F$9="","",IFERROR(INDEX(tab_SCHULLISTE[SNR],_xlfn.AGGREGATE(15,6,ROW(tab_SCHULLISTE[SNR])/(FIND(LOWER(ANTRAG_SchulMobE!$F$9),tab_SCHULLISTE[TKZ],1)&gt;0),ROW()-5)-1,1),""))</f>
        <v/>
      </c>
      <c r="C166" s="35" t="str">
        <f>IF(tab_SCHULEN_SAT[[#This Row],[Schul-nummer]]="","",VLOOKUP(tab_SCHULEN_SAT[[#This Row],[Schul-nummer]],tab_SCHULLISTE[],3,FALSE))</f>
        <v/>
      </c>
      <c r="D166" s="184" t="str">
        <f>IF(tab_SCHULEN_SAT[[#This Row],[Schul-nummer]]="","",VLOOKUP(tab_SCHULEN_SAT[[#This Row],[Schul-nummer]],tab_SCHULLISTE[],5,FALSE))</f>
        <v/>
      </c>
    </row>
    <row r="167" spans="1:4" ht="15.9" hidden="1" customHeight="1" x14ac:dyDescent="0.3">
      <c r="A167" s="12">
        <f t="shared" si="2"/>
        <v>162</v>
      </c>
      <c r="B167" s="23" t="str" cm="1">
        <f t="array" ref="B167">IF(ANTRAG_SchulMobE!$F$9="","",IFERROR(INDEX(tab_SCHULLISTE[SNR],_xlfn.AGGREGATE(15,6,ROW(tab_SCHULLISTE[SNR])/(FIND(LOWER(ANTRAG_SchulMobE!$F$9),tab_SCHULLISTE[TKZ],1)&gt;0),ROW()-5)-1,1),""))</f>
        <v/>
      </c>
      <c r="C167" s="35" t="str">
        <f>IF(tab_SCHULEN_SAT[[#This Row],[Schul-nummer]]="","",VLOOKUP(tab_SCHULEN_SAT[[#This Row],[Schul-nummer]],tab_SCHULLISTE[],3,FALSE))</f>
        <v/>
      </c>
      <c r="D167" s="184" t="str">
        <f>IF(tab_SCHULEN_SAT[[#This Row],[Schul-nummer]]="","",VLOOKUP(tab_SCHULEN_SAT[[#This Row],[Schul-nummer]],tab_SCHULLISTE[],5,FALSE))</f>
        <v/>
      </c>
    </row>
    <row r="168" spans="1:4" ht="15.9" hidden="1" customHeight="1" x14ac:dyDescent="0.3">
      <c r="A168" s="12">
        <f t="shared" si="2"/>
        <v>163</v>
      </c>
      <c r="B168" s="23" t="str" cm="1">
        <f t="array" ref="B168">IF(ANTRAG_SchulMobE!$F$9="","",IFERROR(INDEX(tab_SCHULLISTE[SNR],_xlfn.AGGREGATE(15,6,ROW(tab_SCHULLISTE[SNR])/(FIND(LOWER(ANTRAG_SchulMobE!$F$9),tab_SCHULLISTE[TKZ],1)&gt;0),ROW()-5)-1,1),""))</f>
        <v/>
      </c>
      <c r="C168" s="35" t="str">
        <f>IF(tab_SCHULEN_SAT[[#This Row],[Schul-nummer]]="","",VLOOKUP(tab_SCHULEN_SAT[[#This Row],[Schul-nummer]],tab_SCHULLISTE[],3,FALSE))</f>
        <v/>
      </c>
      <c r="D168" s="184" t="str">
        <f>IF(tab_SCHULEN_SAT[[#This Row],[Schul-nummer]]="","",VLOOKUP(tab_SCHULEN_SAT[[#This Row],[Schul-nummer]],tab_SCHULLISTE[],5,FALSE))</f>
        <v/>
      </c>
    </row>
    <row r="169" spans="1:4" ht="15.9" hidden="1" customHeight="1" x14ac:dyDescent="0.3">
      <c r="A169" s="12">
        <f t="shared" si="2"/>
        <v>164</v>
      </c>
      <c r="B169" s="23" t="str" cm="1">
        <f t="array" ref="B169">IF(ANTRAG_SchulMobE!$F$9="","",IFERROR(INDEX(tab_SCHULLISTE[SNR],_xlfn.AGGREGATE(15,6,ROW(tab_SCHULLISTE[SNR])/(FIND(LOWER(ANTRAG_SchulMobE!$F$9),tab_SCHULLISTE[TKZ],1)&gt;0),ROW()-5)-1,1),""))</f>
        <v/>
      </c>
      <c r="C169" s="35" t="str">
        <f>IF(tab_SCHULEN_SAT[[#This Row],[Schul-nummer]]="","",VLOOKUP(tab_SCHULEN_SAT[[#This Row],[Schul-nummer]],tab_SCHULLISTE[],3,FALSE))</f>
        <v/>
      </c>
      <c r="D169" s="184" t="str">
        <f>IF(tab_SCHULEN_SAT[[#This Row],[Schul-nummer]]="","",VLOOKUP(tab_SCHULEN_SAT[[#This Row],[Schul-nummer]],tab_SCHULLISTE[],5,FALSE))</f>
        <v/>
      </c>
    </row>
    <row r="170" spans="1:4" ht="15.9" hidden="1" customHeight="1" x14ac:dyDescent="0.3">
      <c r="A170" s="12">
        <f t="shared" si="2"/>
        <v>165</v>
      </c>
      <c r="B170" s="23" t="str" cm="1">
        <f t="array" ref="B170">IF(ANTRAG_SchulMobE!$F$9="","",IFERROR(INDEX(tab_SCHULLISTE[SNR],_xlfn.AGGREGATE(15,6,ROW(tab_SCHULLISTE[SNR])/(FIND(LOWER(ANTRAG_SchulMobE!$F$9),tab_SCHULLISTE[TKZ],1)&gt;0),ROW()-5)-1,1),""))</f>
        <v/>
      </c>
      <c r="C170" s="35" t="str">
        <f>IF(tab_SCHULEN_SAT[[#This Row],[Schul-nummer]]="","",VLOOKUP(tab_SCHULEN_SAT[[#This Row],[Schul-nummer]],tab_SCHULLISTE[],3,FALSE))</f>
        <v/>
      </c>
      <c r="D170" s="184" t="str">
        <f>IF(tab_SCHULEN_SAT[[#This Row],[Schul-nummer]]="","",VLOOKUP(tab_SCHULEN_SAT[[#This Row],[Schul-nummer]],tab_SCHULLISTE[],5,FALSE))</f>
        <v/>
      </c>
    </row>
    <row r="171" spans="1:4" ht="15.9" hidden="1" customHeight="1" x14ac:dyDescent="0.3">
      <c r="A171" s="12">
        <f t="shared" si="2"/>
        <v>166</v>
      </c>
      <c r="B171" s="23" t="str" cm="1">
        <f t="array" ref="B171">IF(ANTRAG_SchulMobE!$F$9="","",IFERROR(INDEX(tab_SCHULLISTE[SNR],_xlfn.AGGREGATE(15,6,ROW(tab_SCHULLISTE[SNR])/(FIND(LOWER(ANTRAG_SchulMobE!$F$9),tab_SCHULLISTE[TKZ],1)&gt;0),ROW()-5)-1,1),""))</f>
        <v/>
      </c>
      <c r="C171" s="35" t="str">
        <f>IF(tab_SCHULEN_SAT[[#This Row],[Schul-nummer]]="","",VLOOKUP(tab_SCHULEN_SAT[[#This Row],[Schul-nummer]],tab_SCHULLISTE[],3,FALSE))</f>
        <v/>
      </c>
      <c r="D171" s="184" t="str">
        <f>IF(tab_SCHULEN_SAT[[#This Row],[Schul-nummer]]="","",VLOOKUP(tab_SCHULEN_SAT[[#This Row],[Schul-nummer]],tab_SCHULLISTE[],5,FALSE))</f>
        <v/>
      </c>
    </row>
    <row r="172" spans="1:4" ht="15.9" hidden="1" customHeight="1" x14ac:dyDescent="0.3">
      <c r="A172" s="12">
        <f t="shared" si="2"/>
        <v>167</v>
      </c>
      <c r="B172" s="23" t="str" cm="1">
        <f t="array" ref="B172">IF(ANTRAG_SchulMobE!$F$9="","",IFERROR(INDEX(tab_SCHULLISTE[SNR],_xlfn.AGGREGATE(15,6,ROW(tab_SCHULLISTE[SNR])/(FIND(LOWER(ANTRAG_SchulMobE!$F$9),tab_SCHULLISTE[TKZ],1)&gt;0),ROW()-5)-1,1),""))</f>
        <v/>
      </c>
      <c r="C172" s="35" t="str">
        <f>IF(tab_SCHULEN_SAT[[#This Row],[Schul-nummer]]="","",VLOOKUP(tab_SCHULEN_SAT[[#This Row],[Schul-nummer]],tab_SCHULLISTE[],3,FALSE))</f>
        <v/>
      </c>
      <c r="D172" s="184" t="str">
        <f>IF(tab_SCHULEN_SAT[[#This Row],[Schul-nummer]]="","",VLOOKUP(tab_SCHULEN_SAT[[#This Row],[Schul-nummer]],tab_SCHULLISTE[],5,FALSE))</f>
        <v/>
      </c>
    </row>
    <row r="173" spans="1:4" ht="15.9" hidden="1" customHeight="1" x14ac:dyDescent="0.3">
      <c r="A173" s="12">
        <f t="shared" si="2"/>
        <v>168</v>
      </c>
      <c r="B173" s="23" t="str" cm="1">
        <f t="array" ref="B173">IF(ANTRAG_SchulMobE!$F$9="","",IFERROR(INDEX(tab_SCHULLISTE[SNR],_xlfn.AGGREGATE(15,6,ROW(tab_SCHULLISTE[SNR])/(FIND(LOWER(ANTRAG_SchulMobE!$F$9),tab_SCHULLISTE[TKZ],1)&gt;0),ROW()-5)-1,1),""))</f>
        <v/>
      </c>
      <c r="C173" s="35" t="str">
        <f>IF(tab_SCHULEN_SAT[[#This Row],[Schul-nummer]]="","",VLOOKUP(tab_SCHULEN_SAT[[#This Row],[Schul-nummer]],tab_SCHULLISTE[],3,FALSE))</f>
        <v/>
      </c>
      <c r="D173" s="184" t="str">
        <f>IF(tab_SCHULEN_SAT[[#This Row],[Schul-nummer]]="","",VLOOKUP(tab_SCHULEN_SAT[[#This Row],[Schul-nummer]],tab_SCHULLISTE[],5,FALSE))</f>
        <v/>
      </c>
    </row>
    <row r="174" spans="1:4" ht="15.9" hidden="1" customHeight="1" x14ac:dyDescent="0.3">
      <c r="A174" s="12">
        <f t="shared" si="2"/>
        <v>169</v>
      </c>
      <c r="B174" s="23" t="str" cm="1">
        <f t="array" ref="B174">IF(ANTRAG_SchulMobE!$F$9="","",IFERROR(INDEX(tab_SCHULLISTE[SNR],_xlfn.AGGREGATE(15,6,ROW(tab_SCHULLISTE[SNR])/(FIND(LOWER(ANTRAG_SchulMobE!$F$9),tab_SCHULLISTE[TKZ],1)&gt;0),ROW()-5)-1,1),""))</f>
        <v/>
      </c>
      <c r="C174" s="35" t="str">
        <f>IF(tab_SCHULEN_SAT[[#This Row],[Schul-nummer]]="","",VLOOKUP(tab_SCHULEN_SAT[[#This Row],[Schul-nummer]],tab_SCHULLISTE[],3,FALSE))</f>
        <v/>
      </c>
      <c r="D174" s="184" t="str">
        <f>IF(tab_SCHULEN_SAT[[#This Row],[Schul-nummer]]="","",VLOOKUP(tab_SCHULEN_SAT[[#This Row],[Schul-nummer]],tab_SCHULLISTE[],5,FALSE))</f>
        <v/>
      </c>
    </row>
    <row r="175" spans="1:4" ht="15.9" hidden="1" customHeight="1" x14ac:dyDescent="0.3">
      <c r="A175" s="12">
        <f t="shared" si="2"/>
        <v>170</v>
      </c>
      <c r="B175" s="23" t="str" cm="1">
        <f t="array" ref="B175">IF(ANTRAG_SchulMobE!$F$9="","",IFERROR(INDEX(tab_SCHULLISTE[SNR],_xlfn.AGGREGATE(15,6,ROW(tab_SCHULLISTE[SNR])/(FIND(LOWER(ANTRAG_SchulMobE!$F$9),tab_SCHULLISTE[TKZ],1)&gt;0),ROW()-5)-1,1),""))</f>
        <v/>
      </c>
      <c r="C175" s="35" t="str">
        <f>IF(tab_SCHULEN_SAT[[#This Row],[Schul-nummer]]="","",VLOOKUP(tab_SCHULEN_SAT[[#This Row],[Schul-nummer]],tab_SCHULLISTE[],3,FALSE))</f>
        <v/>
      </c>
      <c r="D175" s="184" t="str">
        <f>IF(tab_SCHULEN_SAT[[#This Row],[Schul-nummer]]="","",VLOOKUP(tab_SCHULEN_SAT[[#This Row],[Schul-nummer]],tab_SCHULLISTE[],5,FALSE))</f>
        <v/>
      </c>
    </row>
    <row r="176" spans="1:4" ht="15.9" hidden="1" customHeight="1" x14ac:dyDescent="0.3">
      <c r="A176" s="12">
        <f t="shared" si="2"/>
        <v>171</v>
      </c>
      <c r="B176" s="23" t="str" cm="1">
        <f t="array" ref="B176">IF(ANTRAG_SchulMobE!$F$9="","",IFERROR(INDEX(tab_SCHULLISTE[SNR],_xlfn.AGGREGATE(15,6,ROW(tab_SCHULLISTE[SNR])/(FIND(LOWER(ANTRAG_SchulMobE!$F$9),tab_SCHULLISTE[TKZ],1)&gt;0),ROW()-5)-1,1),""))</f>
        <v/>
      </c>
      <c r="C176" s="35" t="str">
        <f>IF(tab_SCHULEN_SAT[[#This Row],[Schul-nummer]]="","",VLOOKUP(tab_SCHULEN_SAT[[#This Row],[Schul-nummer]],tab_SCHULLISTE[],3,FALSE))</f>
        <v/>
      </c>
      <c r="D176" s="184" t="str">
        <f>IF(tab_SCHULEN_SAT[[#This Row],[Schul-nummer]]="","",VLOOKUP(tab_SCHULEN_SAT[[#This Row],[Schul-nummer]],tab_SCHULLISTE[],5,FALSE))</f>
        <v/>
      </c>
    </row>
    <row r="177" spans="1:4" ht="15.9" hidden="1" customHeight="1" x14ac:dyDescent="0.3">
      <c r="A177" s="12">
        <f t="shared" si="2"/>
        <v>172</v>
      </c>
      <c r="B177" s="23" t="str" cm="1">
        <f t="array" ref="B177">IF(ANTRAG_SchulMobE!$F$9="","",IFERROR(INDEX(tab_SCHULLISTE[SNR],_xlfn.AGGREGATE(15,6,ROW(tab_SCHULLISTE[SNR])/(FIND(LOWER(ANTRAG_SchulMobE!$F$9),tab_SCHULLISTE[TKZ],1)&gt;0),ROW()-5)-1,1),""))</f>
        <v/>
      </c>
      <c r="C177" s="35" t="str">
        <f>IF(tab_SCHULEN_SAT[[#This Row],[Schul-nummer]]="","",VLOOKUP(tab_SCHULEN_SAT[[#This Row],[Schul-nummer]],tab_SCHULLISTE[],3,FALSE))</f>
        <v/>
      </c>
      <c r="D177" s="184" t="str">
        <f>IF(tab_SCHULEN_SAT[[#This Row],[Schul-nummer]]="","",VLOOKUP(tab_SCHULEN_SAT[[#This Row],[Schul-nummer]],tab_SCHULLISTE[],5,FALSE))</f>
        <v/>
      </c>
    </row>
    <row r="178" spans="1:4" ht="15.9" hidden="1" customHeight="1" x14ac:dyDescent="0.3">
      <c r="A178" s="12">
        <f t="shared" si="2"/>
        <v>173</v>
      </c>
      <c r="B178" s="23" t="str" cm="1">
        <f t="array" ref="B178">IF(ANTRAG_SchulMobE!$F$9="","",IFERROR(INDEX(tab_SCHULLISTE[SNR],_xlfn.AGGREGATE(15,6,ROW(tab_SCHULLISTE[SNR])/(FIND(LOWER(ANTRAG_SchulMobE!$F$9),tab_SCHULLISTE[TKZ],1)&gt;0),ROW()-5)-1,1),""))</f>
        <v/>
      </c>
      <c r="C178" s="35" t="str">
        <f>IF(tab_SCHULEN_SAT[[#This Row],[Schul-nummer]]="","",VLOOKUP(tab_SCHULEN_SAT[[#This Row],[Schul-nummer]],tab_SCHULLISTE[],3,FALSE))</f>
        <v/>
      </c>
      <c r="D178" s="184" t="str">
        <f>IF(tab_SCHULEN_SAT[[#This Row],[Schul-nummer]]="","",VLOOKUP(tab_SCHULEN_SAT[[#This Row],[Schul-nummer]],tab_SCHULLISTE[],5,FALSE))</f>
        <v/>
      </c>
    </row>
    <row r="179" spans="1:4" ht="15.9" hidden="1" customHeight="1" x14ac:dyDescent="0.3">
      <c r="A179" s="12">
        <f t="shared" si="2"/>
        <v>174</v>
      </c>
      <c r="B179" s="23" t="str" cm="1">
        <f t="array" ref="B179">IF(ANTRAG_SchulMobE!$F$9="","",IFERROR(INDEX(tab_SCHULLISTE[SNR],_xlfn.AGGREGATE(15,6,ROW(tab_SCHULLISTE[SNR])/(FIND(LOWER(ANTRAG_SchulMobE!$F$9),tab_SCHULLISTE[TKZ],1)&gt;0),ROW()-5)-1,1),""))</f>
        <v/>
      </c>
      <c r="C179" s="35" t="str">
        <f>IF(tab_SCHULEN_SAT[[#This Row],[Schul-nummer]]="","",VLOOKUP(tab_SCHULEN_SAT[[#This Row],[Schul-nummer]],tab_SCHULLISTE[],3,FALSE))</f>
        <v/>
      </c>
      <c r="D179" s="184" t="str">
        <f>IF(tab_SCHULEN_SAT[[#This Row],[Schul-nummer]]="","",VLOOKUP(tab_SCHULEN_SAT[[#This Row],[Schul-nummer]],tab_SCHULLISTE[],5,FALSE))</f>
        <v/>
      </c>
    </row>
    <row r="180" spans="1:4" ht="15.9" hidden="1" customHeight="1" x14ac:dyDescent="0.3">
      <c r="A180" s="12">
        <f t="shared" si="2"/>
        <v>175</v>
      </c>
      <c r="B180" s="23" t="str" cm="1">
        <f t="array" ref="B180">IF(ANTRAG_SchulMobE!$F$9="","",IFERROR(INDEX(tab_SCHULLISTE[SNR],_xlfn.AGGREGATE(15,6,ROW(tab_SCHULLISTE[SNR])/(FIND(LOWER(ANTRAG_SchulMobE!$F$9),tab_SCHULLISTE[TKZ],1)&gt;0),ROW()-5)-1,1),""))</f>
        <v/>
      </c>
      <c r="C180" s="35" t="str">
        <f>IF(tab_SCHULEN_SAT[[#This Row],[Schul-nummer]]="","",VLOOKUP(tab_SCHULEN_SAT[[#This Row],[Schul-nummer]],tab_SCHULLISTE[],3,FALSE))</f>
        <v/>
      </c>
      <c r="D180" s="184" t="str">
        <f>IF(tab_SCHULEN_SAT[[#This Row],[Schul-nummer]]="","",VLOOKUP(tab_SCHULEN_SAT[[#This Row],[Schul-nummer]],tab_SCHULLISTE[],5,FALSE))</f>
        <v/>
      </c>
    </row>
    <row r="181" spans="1:4" ht="15.9" hidden="1" customHeight="1" x14ac:dyDescent="0.3">
      <c r="A181" s="12">
        <f t="shared" si="2"/>
        <v>176</v>
      </c>
      <c r="B181" s="23" t="str" cm="1">
        <f t="array" ref="B181">IF(ANTRAG_SchulMobE!$F$9="","",IFERROR(INDEX(tab_SCHULLISTE[SNR],_xlfn.AGGREGATE(15,6,ROW(tab_SCHULLISTE[SNR])/(FIND(LOWER(ANTRAG_SchulMobE!$F$9),tab_SCHULLISTE[TKZ],1)&gt;0),ROW()-5)-1,1),""))</f>
        <v/>
      </c>
      <c r="C181" s="35" t="str">
        <f>IF(tab_SCHULEN_SAT[[#This Row],[Schul-nummer]]="","",VLOOKUP(tab_SCHULEN_SAT[[#This Row],[Schul-nummer]],tab_SCHULLISTE[],3,FALSE))</f>
        <v/>
      </c>
      <c r="D181" s="184" t="str">
        <f>IF(tab_SCHULEN_SAT[[#This Row],[Schul-nummer]]="","",VLOOKUP(tab_SCHULEN_SAT[[#This Row],[Schul-nummer]],tab_SCHULLISTE[],5,FALSE))</f>
        <v/>
      </c>
    </row>
    <row r="182" spans="1:4" ht="15.9" hidden="1" customHeight="1" x14ac:dyDescent="0.3">
      <c r="A182" s="12">
        <f t="shared" si="2"/>
        <v>177</v>
      </c>
      <c r="B182" s="23" t="str" cm="1">
        <f t="array" ref="B182">IF(ANTRAG_SchulMobE!$F$9="","",IFERROR(INDEX(tab_SCHULLISTE[SNR],_xlfn.AGGREGATE(15,6,ROW(tab_SCHULLISTE[SNR])/(FIND(LOWER(ANTRAG_SchulMobE!$F$9),tab_SCHULLISTE[TKZ],1)&gt;0),ROW()-5)-1,1),""))</f>
        <v/>
      </c>
      <c r="C182" s="35" t="str">
        <f>IF(tab_SCHULEN_SAT[[#This Row],[Schul-nummer]]="","",VLOOKUP(tab_SCHULEN_SAT[[#This Row],[Schul-nummer]],tab_SCHULLISTE[],3,FALSE))</f>
        <v/>
      </c>
      <c r="D182" s="184" t="str">
        <f>IF(tab_SCHULEN_SAT[[#This Row],[Schul-nummer]]="","",VLOOKUP(tab_SCHULEN_SAT[[#This Row],[Schul-nummer]],tab_SCHULLISTE[],5,FALSE))</f>
        <v/>
      </c>
    </row>
    <row r="183" spans="1:4" ht="15.9" hidden="1" customHeight="1" x14ac:dyDescent="0.3">
      <c r="A183" s="12">
        <f t="shared" si="2"/>
        <v>178</v>
      </c>
      <c r="B183" s="23" t="str" cm="1">
        <f t="array" ref="B183">IF(ANTRAG_SchulMobE!$F$9="","",IFERROR(INDEX(tab_SCHULLISTE[SNR],_xlfn.AGGREGATE(15,6,ROW(tab_SCHULLISTE[SNR])/(FIND(LOWER(ANTRAG_SchulMobE!$F$9),tab_SCHULLISTE[TKZ],1)&gt;0),ROW()-5)-1,1),""))</f>
        <v/>
      </c>
      <c r="C183" s="35" t="str">
        <f>IF(tab_SCHULEN_SAT[[#This Row],[Schul-nummer]]="","",VLOOKUP(tab_SCHULEN_SAT[[#This Row],[Schul-nummer]],tab_SCHULLISTE[],3,FALSE))</f>
        <v/>
      </c>
      <c r="D183" s="184" t="str">
        <f>IF(tab_SCHULEN_SAT[[#This Row],[Schul-nummer]]="","",VLOOKUP(tab_SCHULEN_SAT[[#This Row],[Schul-nummer]],tab_SCHULLISTE[],5,FALSE))</f>
        <v/>
      </c>
    </row>
    <row r="184" spans="1:4" ht="15.9" hidden="1" customHeight="1" x14ac:dyDescent="0.3">
      <c r="A184" s="12">
        <f t="shared" si="2"/>
        <v>179</v>
      </c>
      <c r="B184" s="23" t="str" cm="1">
        <f t="array" ref="B184">IF(ANTRAG_SchulMobE!$F$9="","",IFERROR(INDEX(tab_SCHULLISTE[SNR],_xlfn.AGGREGATE(15,6,ROW(tab_SCHULLISTE[SNR])/(FIND(LOWER(ANTRAG_SchulMobE!$F$9),tab_SCHULLISTE[TKZ],1)&gt;0),ROW()-5)-1,1),""))</f>
        <v/>
      </c>
      <c r="C184" s="35" t="str">
        <f>IF(tab_SCHULEN_SAT[[#This Row],[Schul-nummer]]="","",VLOOKUP(tab_SCHULEN_SAT[[#This Row],[Schul-nummer]],tab_SCHULLISTE[],3,FALSE))</f>
        <v/>
      </c>
      <c r="D184" s="184" t="str">
        <f>IF(tab_SCHULEN_SAT[[#This Row],[Schul-nummer]]="","",VLOOKUP(tab_SCHULEN_SAT[[#This Row],[Schul-nummer]],tab_SCHULLISTE[],5,FALSE))</f>
        <v/>
      </c>
    </row>
    <row r="185" spans="1:4" ht="15.9" hidden="1" customHeight="1" x14ac:dyDescent="0.3">
      <c r="A185" s="12">
        <f t="shared" si="2"/>
        <v>180</v>
      </c>
      <c r="B185" s="23" t="str" cm="1">
        <f t="array" ref="B185">IF(ANTRAG_SchulMobE!$F$9="","",IFERROR(INDEX(tab_SCHULLISTE[SNR],_xlfn.AGGREGATE(15,6,ROW(tab_SCHULLISTE[SNR])/(FIND(LOWER(ANTRAG_SchulMobE!$F$9),tab_SCHULLISTE[TKZ],1)&gt;0),ROW()-5)-1,1),""))</f>
        <v/>
      </c>
      <c r="C185" s="35" t="str">
        <f>IF(tab_SCHULEN_SAT[[#This Row],[Schul-nummer]]="","",VLOOKUP(tab_SCHULEN_SAT[[#This Row],[Schul-nummer]],tab_SCHULLISTE[],3,FALSE))</f>
        <v/>
      </c>
      <c r="D185" s="184" t="str">
        <f>IF(tab_SCHULEN_SAT[[#This Row],[Schul-nummer]]="","",VLOOKUP(tab_SCHULEN_SAT[[#This Row],[Schul-nummer]],tab_SCHULLISTE[],5,FALSE))</f>
        <v/>
      </c>
    </row>
    <row r="186" spans="1:4" ht="15.9" hidden="1" customHeight="1" x14ac:dyDescent="0.3">
      <c r="A186" s="12">
        <f t="shared" si="2"/>
        <v>181</v>
      </c>
      <c r="B186" s="23" t="str" cm="1">
        <f t="array" ref="B186">IF(ANTRAG_SchulMobE!$F$9="","",IFERROR(INDEX(tab_SCHULLISTE[SNR],_xlfn.AGGREGATE(15,6,ROW(tab_SCHULLISTE[SNR])/(FIND(LOWER(ANTRAG_SchulMobE!$F$9),tab_SCHULLISTE[TKZ],1)&gt;0),ROW()-5)-1,1),""))</f>
        <v/>
      </c>
      <c r="C186" s="35" t="str">
        <f>IF(tab_SCHULEN_SAT[[#This Row],[Schul-nummer]]="","",VLOOKUP(tab_SCHULEN_SAT[[#This Row],[Schul-nummer]],tab_SCHULLISTE[],3,FALSE))</f>
        <v/>
      </c>
      <c r="D186" s="184" t="str">
        <f>IF(tab_SCHULEN_SAT[[#This Row],[Schul-nummer]]="","",VLOOKUP(tab_SCHULEN_SAT[[#This Row],[Schul-nummer]],tab_SCHULLISTE[],5,FALSE))</f>
        <v/>
      </c>
    </row>
    <row r="187" spans="1:4" ht="15.9" hidden="1" customHeight="1" x14ac:dyDescent="0.3">
      <c r="A187" s="12">
        <f t="shared" si="2"/>
        <v>182</v>
      </c>
      <c r="B187" s="23" t="str" cm="1">
        <f t="array" ref="B187">IF(ANTRAG_SchulMobE!$F$9="","",IFERROR(INDEX(tab_SCHULLISTE[SNR],_xlfn.AGGREGATE(15,6,ROW(tab_SCHULLISTE[SNR])/(FIND(LOWER(ANTRAG_SchulMobE!$F$9),tab_SCHULLISTE[TKZ],1)&gt;0),ROW()-5)-1,1),""))</f>
        <v/>
      </c>
      <c r="C187" s="35" t="str">
        <f>IF(tab_SCHULEN_SAT[[#This Row],[Schul-nummer]]="","",VLOOKUP(tab_SCHULEN_SAT[[#This Row],[Schul-nummer]],tab_SCHULLISTE[],3,FALSE))</f>
        <v/>
      </c>
      <c r="D187" s="184" t="str">
        <f>IF(tab_SCHULEN_SAT[[#This Row],[Schul-nummer]]="","",VLOOKUP(tab_SCHULEN_SAT[[#This Row],[Schul-nummer]],tab_SCHULLISTE[],5,FALSE))</f>
        <v/>
      </c>
    </row>
    <row r="188" spans="1:4" ht="15.9" hidden="1" customHeight="1" x14ac:dyDescent="0.3">
      <c r="A188" s="12">
        <f t="shared" si="2"/>
        <v>183</v>
      </c>
      <c r="B188" s="23" t="str" cm="1">
        <f t="array" ref="B188">IF(ANTRAG_SchulMobE!$F$9="","",IFERROR(INDEX(tab_SCHULLISTE[SNR],_xlfn.AGGREGATE(15,6,ROW(tab_SCHULLISTE[SNR])/(FIND(LOWER(ANTRAG_SchulMobE!$F$9),tab_SCHULLISTE[TKZ],1)&gt;0),ROW()-5)-1,1),""))</f>
        <v/>
      </c>
      <c r="C188" s="35" t="str">
        <f>IF(tab_SCHULEN_SAT[[#This Row],[Schul-nummer]]="","",VLOOKUP(tab_SCHULEN_SAT[[#This Row],[Schul-nummer]],tab_SCHULLISTE[],3,FALSE))</f>
        <v/>
      </c>
      <c r="D188" s="184" t="str">
        <f>IF(tab_SCHULEN_SAT[[#This Row],[Schul-nummer]]="","",VLOOKUP(tab_SCHULEN_SAT[[#This Row],[Schul-nummer]],tab_SCHULLISTE[],5,FALSE))</f>
        <v/>
      </c>
    </row>
    <row r="189" spans="1:4" ht="15.9" hidden="1" customHeight="1" x14ac:dyDescent="0.3">
      <c r="A189" s="12">
        <f t="shared" si="2"/>
        <v>184</v>
      </c>
      <c r="B189" s="23" t="str" cm="1">
        <f t="array" ref="B189">IF(ANTRAG_SchulMobE!$F$9="","",IFERROR(INDEX(tab_SCHULLISTE[SNR],_xlfn.AGGREGATE(15,6,ROW(tab_SCHULLISTE[SNR])/(FIND(LOWER(ANTRAG_SchulMobE!$F$9),tab_SCHULLISTE[TKZ],1)&gt;0),ROW()-5)-1,1),""))</f>
        <v/>
      </c>
      <c r="C189" s="35" t="str">
        <f>IF(tab_SCHULEN_SAT[[#This Row],[Schul-nummer]]="","",VLOOKUP(tab_SCHULEN_SAT[[#This Row],[Schul-nummer]],tab_SCHULLISTE[],3,FALSE))</f>
        <v/>
      </c>
      <c r="D189" s="184" t="str">
        <f>IF(tab_SCHULEN_SAT[[#This Row],[Schul-nummer]]="","",VLOOKUP(tab_SCHULEN_SAT[[#This Row],[Schul-nummer]],tab_SCHULLISTE[],5,FALSE))</f>
        <v/>
      </c>
    </row>
    <row r="190" spans="1:4" ht="15.9" hidden="1" customHeight="1" x14ac:dyDescent="0.3">
      <c r="A190" s="12">
        <f t="shared" si="2"/>
        <v>185</v>
      </c>
      <c r="B190" s="23" t="str" cm="1">
        <f t="array" ref="B190">IF(ANTRAG_SchulMobE!$F$9="","",IFERROR(INDEX(tab_SCHULLISTE[SNR],_xlfn.AGGREGATE(15,6,ROW(tab_SCHULLISTE[SNR])/(FIND(LOWER(ANTRAG_SchulMobE!$F$9),tab_SCHULLISTE[TKZ],1)&gt;0),ROW()-5)-1,1),""))</f>
        <v/>
      </c>
      <c r="C190" s="35" t="str">
        <f>IF(tab_SCHULEN_SAT[[#This Row],[Schul-nummer]]="","",VLOOKUP(tab_SCHULEN_SAT[[#This Row],[Schul-nummer]],tab_SCHULLISTE[],3,FALSE))</f>
        <v/>
      </c>
      <c r="D190" s="184" t="str">
        <f>IF(tab_SCHULEN_SAT[[#This Row],[Schul-nummer]]="","",VLOOKUP(tab_SCHULEN_SAT[[#This Row],[Schul-nummer]],tab_SCHULLISTE[],5,FALSE))</f>
        <v/>
      </c>
    </row>
    <row r="191" spans="1:4" ht="15.9" hidden="1" customHeight="1" x14ac:dyDescent="0.3">
      <c r="A191" s="12">
        <f t="shared" si="2"/>
        <v>186</v>
      </c>
      <c r="B191" s="23" t="str" cm="1">
        <f t="array" ref="B191">IF(ANTRAG_SchulMobE!$F$9="","",IFERROR(INDEX(tab_SCHULLISTE[SNR],_xlfn.AGGREGATE(15,6,ROW(tab_SCHULLISTE[SNR])/(FIND(LOWER(ANTRAG_SchulMobE!$F$9),tab_SCHULLISTE[TKZ],1)&gt;0),ROW()-5)-1,1),""))</f>
        <v/>
      </c>
      <c r="C191" s="35" t="str">
        <f>IF(tab_SCHULEN_SAT[[#This Row],[Schul-nummer]]="","",VLOOKUP(tab_SCHULEN_SAT[[#This Row],[Schul-nummer]],tab_SCHULLISTE[],3,FALSE))</f>
        <v/>
      </c>
      <c r="D191" s="184" t="str">
        <f>IF(tab_SCHULEN_SAT[[#This Row],[Schul-nummer]]="","",VLOOKUP(tab_SCHULEN_SAT[[#This Row],[Schul-nummer]],tab_SCHULLISTE[],5,FALSE))</f>
        <v/>
      </c>
    </row>
    <row r="192" spans="1:4" ht="15.9" hidden="1" customHeight="1" x14ac:dyDescent="0.3">
      <c r="A192" s="12">
        <f t="shared" si="2"/>
        <v>187</v>
      </c>
      <c r="B192" s="23" t="str" cm="1">
        <f t="array" ref="B192">IF(ANTRAG_SchulMobE!$F$9="","",IFERROR(INDEX(tab_SCHULLISTE[SNR],_xlfn.AGGREGATE(15,6,ROW(tab_SCHULLISTE[SNR])/(FIND(LOWER(ANTRAG_SchulMobE!$F$9),tab_SCHULLISTE[TKZ],1)&gt;0),ROW()-5)-1,1),""))</f>
        <v/>
      </c>
      <c r="C192" s="35" t="str">
        <f>IF(tab_SCHULEN_SAT[[#This Row],[Schul-nummer]]="","",VLOOKUP(tab_SCHULEN_SAT[[#This Row],[Schul-nummer]],tab_SCHULLISTE[],3,FALSE))</f>
        <v/>
      </c>
      <c r="D192" s="184" t="str">
        <f>IF(tab_SCHULEN_SAT[[#This Row],[Schul-nummer]]="","",VLOOKUP(tab_SCHULEN_SAT[[#This Row],[Schul-nummer]],tab_SCHULLISTE[],5,FALSE))</f>
        <v/>
      </c>
    </row>
    <row r="193" spans="1:4" ht="15.9" hidden="1" customHeight="1" x14ac:dyDescent="0.3">
      <c r="A193" s="12">
        <f t="shared" si="2"/>
        <v>188</v>
      </c>
      <c r="B193" s="23" t="str" cm="1">
        <f t="array" ref="B193">IF(ANTRAG_SchulMobE!$F$9="","",IFERROR(INDEX(tab_SCHULLISTE[SNR],_xlfn.AGGREGATE(15,6,ROW(tab_SCHULLISTE[SNR])/(FIND(LOWER(ANTRAG_SchulMobE!$F$9),tab_SCHULLISTE[TKZ],1)&gt;0),ROW()-5)-1,1),""))</f>
        <v/>
      </c>
      <c r="C193" s="35" t="str">
        <f>IF(tab_SCHULEN_SAT[[#This Row],[Schul-nummer]]="","",VLOOKUP(tab_SCHULEN_SAT[[#This Row],[Schul-nummer]],tab_SCHULLISTE[],3,FALSE))</f>
        <v/>
      </c>
      <c r="D193" s="184" t="str">
        <f>IF(tab_SCHULEN_SAT[[#This Row],[Schul-nummer]]="","",VLOOKUP(tab_SCHULEN_SAT[[#This Row],[Schul-nummer]],tab_SCHULLISTE[],5,FALSE))</f>
        <v/>
      </c>
    </row>
    <row r="194" spans="1:4" ht="15.9" hidden="1" customHeight="1" x14ac:dyDescent="0.3">
      <c r="A194" s="12">
        <f t="shared" si="2"/>
        <v>189</v>
      </c>
      <c r="B194" s="23" t="str" cm="1">
        <f t="array" ref="B194">IF(ANTRAG_SchulMobE!$F$9="","",IFERROR(INDEX(tab_SCHULLISTE[SNR],_xlfn.AGGREGATE(15,6,ROW(tab_SCHULLISTE[SNR])/(FIND(LOWER(ANTRAG_SchulMobE!$F$9),tab_SCHULLISTE[TKZ],1)&gt;0),ROW()-5)-1,1),""))</f>
        <v/>
      </c>
      <c r="C194" s="35" t="str">
        <f>IF(tab_SCHULEN_SAT[[#This Row],[Schul-nummer]]="","",VLOOKUP(tab_SCHULEN_SAT[[#This Row],[Schul-nummer]],tab_SCHULLISTE[],3,FALSE))</f>
        <v/>
      </c>
      <c r="D194" s="184" t="str">
        <f>IF(tab_SCHULEN_SAT[[#This Row],[Schul-nummer]]="","",VLOOKUP(tab_SCHULEN_SAT[[#This Row],[Schul-nummer]],tab_SCHULLISTE[],5,FALSE))</f>
        <v/>
      </c>
    </row>
    <row r="195" spans="1:4" ht="15.9" hidden="1" customHeight="1" x14ac:dyDescent="0.3">
      <c r="A195" s="12">
        <f t="shared" si="2"/>
        <v>190</v>
      </c>
      <c r="B195" s="23" t="str" cm="1">
        <f t="array" ref="B195">IF(ANTRAG_SchulMobE!$F$9="","",IFERROR(INDEX(tab_SCHULLISTE[SNR],_xlfn.AGGREGATE(15,6,ROW(tab_SCHULLISTE[SNR])/(FIND(LOWER(ANTRAG_SchulMobE!$F$9),tab_SCHULLISTE[TKZ],1)&gt;0),ROW()-5)-1,1),""))</f>
        <v/>
      </c>
      <c r="C195" s="35" t="str">
        <f>IF(tab_SCHULEN_SAT[[#This Row],[Schul-nummer]]="","",VLOOKUP(tab_SCHULEN_SAT[[#This Row],[Schul-nummer]],tab_SCHULLISTE[],3,FALSE))</f>
        <v/>
      </c>
      <c r="D195" s="184" t="str">
        <f>IF(tab_SCHULEN_SAT[[#This Row],[Schul-nummer]]="","",VLOOKUP(tab_SCHULEN_SAT[[#This Row],[Schul-nummer]],tab_SCHULLISTE[],5,FALSE))</f>
        <v/>
      </c>
    </row>
    <row r="196" spans="1:4" ht="15.9" hidden="1" customHeight="1" x14ac:dyDescent="0.3">
      <c r="A196" s="12">
        <f t="shared" si="2"/>
        <v>191</v>
      </c>
      <c r="B196" s="23" t="str" cm="1">
        <f t="array" ref="B196">IF(ANTRAG_SchulMobE!$F$9="","",IFERROR(INDEX(tab_SCHULLISTE[SNR],_xlfn.AGGREGATE(15,6,ROW(tab_SCHULLISTE[SNR])/(FIND(LOWER(ANTRAG_SchulMobE!$F$9),tab_SCHULLISTE[TKZ],1)&gt;0),ROW()-5)-1,1),""))</f>
        <v/>
      </c>
      <c r="C196" s="35" t="str">
        <f>IF(tab_SCHULEN_SAT[[#This Row],[Schul-nummer]]="","",VLOOKUP(tab_SCHULEN_SAT[[#This Row],[Schul-nummer]],tab_SCHULLISTE[],3,FALSE))</f>
        <v/>
      </c>
      <c r="D196" s="184" t="str">
        <f>IF(tab_SCHULEN_SAT[[#This Row],[Schul-nummer]]="","",VLOOKUP(tab_SCHULEN_SAT[[#This Row],[Schul-nummer]],tab_SCHULLISTE[],5,FALSE))</f>
        <v/>
      </c>
    </row>
    <row r="197" spans="1:4" ht="15.9" hidden="1" customHeight="1" x14ac:dyDescent="0.3">
      <c r="A197" s="12">
        <f t="shared" si="2"/>
        <v>192</v>
      </c>
      <c r="B197" s="23" t="str" cm="1">
        <f t="array" ref="B197">IF(ANTRAG_SchulMobE!$F$9="","",IFERROR(INDEX(tab_SCHULLISTE[SNR],_xlfn.AGGREGATE(15,6,ROW(tab_SCHULLISTE[SNR])/(FIND(LOWER(ANTRAG_SchulMobE!$F$9),tab_SCHULLISTE[TKZ],1)&gt;0),ROW()-5)-1,1),""))</f>
        <v/>
      </c>
      <c r="C197" s="35" t="str">
        <f>IF(tab_SCHULEN_SAT[[#This Row],[Schul-nummer]]="","",VLOOKUP(tab_SCHULEN_SAT[[#This Row],[Schul-nummer]],tab_SCHULLISTE[],3,FALSE))</f>
        <v/>
      </c>
      <c r="D197" s="184" t="str">
        <f>IF(tab_SCHULEN_SAT[[#This Row],[Schul-nummer]]="","",VLOOKUP(tab_SCHULEN_SAT[[#This Row],[Schul-nummer]],tab_SCHULLISTE[],5,FALSE))</f>
        <v/>
      </c>
    </row>
    <row r="198" spans="1:4" ht="15.9" hidden="1" customHeight="1" x14ac:dyDescent="0.3">
      <c r="A198" s="12">
        <f t="shared" si="2"/>
        <v>193</v>
      </c>
      <c r="B198" s="23" t="str" cm="1">
        <f t="array" ref="B198">IF(ANTRAG_SchulMobE!$F$9="","",IFERROR(INDEX(tab_SCHULLISTE[SNR],_xlfn.AGGREGATE(15,6,ROW(tab_SCHULLISTE[SNR])/(FIND(LOWER(ANTRAG_SchulMobE!$F$9),tab_SCHULLISTE[TKZ],1)&gt;0),ROW()-5)-1,1),""))</f>
        <v/>
      </c>
      <c r="C198" s="35" t="str">
        <f>IF(tab_SCHULEN_SAT[[#This Row],[Schul-nummer]]="","",VLOOKUP(tab_SCHULEN_SAT[[#This Row],[Schul-nummer]],tab_SCHULLISTE[],3,FALSE))</f>
        <v/>
      </c>
      <c r="D198" s="184" t="str">
        <f>IF(tab_SCHULEN_SAT[[#This Row],[Schul-nummer]]="","",VLOOKUP(tab_SCHULEN_SAT[[#This Row],[Schul-nummer]],tab_SCHULLISTE[],5,FALSE))</f>
        <v/>
      </c>
    </row>
    <row r="199" spans="1:4" ht="15.9" hidden="1" customHeight="1" x14ac:dyDescent="0.3">
      <c r="A199" s="12">
        <f t="shared" si="2"/>
        <v>194</v>
      </c>
      <c r="B199" s="23" t="str" cm="1">
        <f t="array" ref="B199">IF(ANTRAG_SchulMobE!$F$9="","",IFERROR(INDEX(tab_SCHULLISTE[SNR],_xlfn.AGGREGATE(15,6,ROW(tab_SCHULLISTE[SNR])/(FIND(LOWER(ANTRAG_SchulMobE!$F$9),tab_SCHULLISTE[TKZ],1)&gt;0),ROW()-5)-1,1),""))</f>
        <v/>
      </c>
      <c r="C199" s="35" t="str">
        <f>IF(tab_SCHULEN_SAT[[#This Row],[Schul-nummer]]="","",VLOOKUP(tab_SCHULEN_SAT[[#This Row],[Schul-nummer]],tab_SCHULLISTE[],3,FALSE))</f>
        <v/>
      </c>
      <c r="D199" s="184" t="str">
        <f>IF(tab_SCHULEN_SAT[[#This Row],[Schul-nummer]]="","",VLOOKUP(tab_SCHULEN_SAT[[#This Row],[Schul-nummer]],tab_SCHULLISTE[],5,FALSE))</f>
        <v/>
      </c>
    </row>
    <row r="200" spans="1:4" ht="15.9" hidden="1" customHeight="1" x14ac:dyDescent="0.3">
      <c r="A200" s="12">
        <f t="shared" si="2"/>
        <v>195</v>
      </c>
      <c r="B200" s="23" t="str" cm="1">
        <f t="array" ref="B200">IF(ANTRAG_SchulMobE!$F$9="","",IFERROR(INDEX(tab_SCHULLISTE[SNR],_xlfn.AGGREGATE(15,6,ROW(tab_SCHULLISTE[SNR])/(FIND(LOWER(ANTRAG_SchulMobE!$F$9),tab_SCHULLISTE[TKZ],1)&gt;0),ROW()-5)-1,1),""))</f>
        <v/>
      </c>
      <c r="C200" s="35" t="str">
        <f>IF(tab_SCHULEN_SAT[[#This Row],[Schul-nummer]]="","",VLOOKUP(tab_SCHULEN_SAT[[#This Row],[Schul-nummer]],tab_SCHULLISTE[],3,FALSE))</f>
        <v/>
      </c>
      <c r="D200" s="184" t="str">
        <f>IF(tab_SCHULEN_SAT[[#This Row],[Schul-nummer]]="","",VLOOKUP(tab_SCHULEN_SAT[[#This Row],[Schul-nummer]],tab_SCHULLISTE[],5,FALSE))</f>
        <v/>
      </c>
    </row>
    <row r="201" spans="1:4" ht="15.9" hidden="1" customHeight="1" x14ac:dyDescent="0.3">
      <c r="A201" s="12">
        <f t="shared" si="2"/>
        <v>196</v>
      </c>
      <c r="B201" s="23" t="str" cm="1">
        <f t="array" ref="B201">IF(ANTRAG_SchulMobE!$F$9="","",IFERROR(INDEX(tab_SCHULLISTE[SNR],_xlfn.AGGREGATE(15,6,ROW(tab_SCHULLISTE[SNR])/(FIND(LOWER(ANTRAG_SchulMobE!$F$9),tab_SCHULLISTE[TKZ],1)&gt;0),ROW()-5)-1,1),""))</f>
        <v/>
      </c>
      <c r="C201" s="35" t="str">
        <f>IF(tab_SCHULEN_SAT[[#This Row],[Schul-nummer]]="","",VLOOKUP(tab_SCHULEN_SAT[[#This Row],[Schul-nummer]],tab_SCHULLISTE[],3,FALSE))</f>
        <v/>
      </c>
      <c r="D201" s="184" t="str">
        <f>IF(tab_SCHULEN_SAT[[#This Row],[Schul-nummer]]="","",VLOOKUP(tab_SCHULEN_SAT[[#This Row],[Schul-nummer]],tab_SCHULLISTE[],5,FALSE))</f>
        <v/>
      </c>
    </row>
    <row r="202" spans="1:4" ht="15.9" hidden="1" customHeight="1" x14ac:dyDescent="0.3">
      <c r="A202" s="12">
        <f t="shared" ref="A202:A265" si="3">A201+1</f>
        <v>197</v>
      </c>
      <c r="B202" s="23" t="str" cm="1">
        <f t="array" ref="B202">IF(ANTRAG_SchulMobE!$F$9="","",IFERROR(INDEX(tab_SCHULLISTE[SNR],_xlfn.AGGREGATE(15,6,ROW(tab_SCHULLISTE[SNR])/(FIND(LOWER(ANTRAG_SchulMobE!$F$9),tab_SCHULLISTE[TKZ],1)&gt;0),ROW()-5)-1,1),""))</f>
        <v/>
      </c>
      <c r="C202" s="35" t="str">
        <f>IF(tab_SCHULEN_SAT[[#This Row],[Schul-nummer]]="","",VLOOKUP(tab_SCHULEN_SAT[[#This Row],[Schul-nummer]],tab_SCHULLISTE[],3,FALSE))</f>
        <v/>
      </c>
      <c r="D202" s="184" t="str">
        <f>IF(tab_SCHULEN_SAT[[#This Row],[Schul-nummer]]="","",VLOOKUP(tab_SCHULEN_SAT[[#This Row],[Schul-nummer]],tab_SCHULLISTE[],5,FALSE))</f>
        <v/>
      </c>
    </row>
    <row r="203" spans="1:4" ht="15.9" hidden="1" customHeight="1" x14ac:dyDescent="0.3">
      <c r="A203" s="12">
        <f t="shared" si="3"/>
        <v>198</v>
      </c>
      <c r="B203" s="23" t="str" cm="1">
        <f t="array" ref="B203">IF(ANTRAG_SchulMobE!$F$9="","",IFERROR(INDEX(tab_SCHULLISTE[SNR],_xlfn.AGGREGATE(15,6,ROW(tab_SCHULLISTE[SNR])/(FIND(LOWER(ANTRAG_SchulMobE!$F$9),tab_SCHULLISTE[TKZ],1)&gt;0),ROW()-5)-1,1),""))</f>
        <v/>
      </c>
      <c r="C203" s="35" t="str">
        <f>IF(tab_SCHULEN_SAT[[#This Row],[Schul-nummer]]="","",VLOOKUP(tab_SCHULEN_SAT[[#This Row],[Schul-nummer]],tab_SCHULLISTE[],3,FALSE))</f>
        <v/>
      </c>
      <c r="D203" s="184" t="str">
        <f>IF(tab_SCHULEN_SAT[[#This Row],[Schul-nummer]]="","",VLOOKUP(tab_SCHULEN_SAT[[#This Row],[Schul-nummer]],tab_SCHULLISTE[],5,FALSE))</f>
        <v/>
      </c>
    </row>
    <row r="204" spans="1:4" ht="15.9" hidden="1" customHeight="1" x14ac:dyDescent="0.3">
      <c r="A204" s="12">
        <f t="shared" si="3"/>
        <v>199</v>
      </c>
      <c r="B204" s="23" t="str" cm="1">
        <f t="array" ref="B204">IF(ANTRAG_SchulMobE!$F$9="","",IFERROR(INDEX(tab_SCHULLISTE[SNR],_xlfn.AGGREGATE(15,6,ROW(tab_SCHULLISTE[SNR])/(FIND(LOWER(ANTRAG_SchulMobE!$F$9),tab_SCHULLISTE[TKZ],1)&gt;0),ROW()-5)-1,1),""))</f>
        <v/>
      </c>
      <c r="C204" s="35" t="str">
        <f>IF(tab_SCHULEN_SAT[[#This Row],[Schul-nummer]]="","",VLOOKUP(tab_SCHULEN_SAT[[#This Row],[Schul-nummer]],tab_SCHULLISTE[],3,FALSE))</f>
        <v/>
      </c>
      <c r="D204" s="184" t="str">
        <f>IF(tab_SCHULEN_SAT[[#This Row],[Schul-nummer]]="","",VLOOKUP(tab_SCHULEN_SAT[[#This Row],[Schul-nummer]],tab_SCHULLISTE[],5,FALSE))</f>
        <v/>
      </c>
    </row>
    <row r="205" spans="1:4" ht="15.9" hidden="1" customHeight="1" x14ac:dyDescent="0.3">
      <c r="A205" s="12">
        <f t="shared" si="3"/>
        <v>200</v>
      </c>
      <c r="B205" s="23" t="str" cm="1">
        <f t="array" ref="B205">IF(ANTRAG_SchulMobE!$F$9="","",IFERROR(INDEX(tab_SCHULLISTE[SNR],_xlfn.AGGREGATE(15,6,ROW(tab_SCHULLISTE[SNR])/(FIND(LOWER(ANTRAG_SchulMobE!$F$9),tab_SCHULLISTE[TKZ],1)&gt;0),ROW()-5)-1,1),""))</f>
        <v/>
      </c>
      <c r="C205" s="35" t="str">
        <f>IF(tab_SCHULEN_SAT[[#This Row],[Schul-nummer]]="","",VLOOKUP(tab_SCHULEN_SAT[[#This Row],[Schul-nummer]],tab_SCHULLISTE[],3,FALSE))</f>
        <v/>
      </c>
      <c r="D205" s="184" t="str">
        <f>IF(tab_SCHULEN_SAT[[#This Row],[Schul-nummer]]="","",VLOOKUP(tab_SCHULEN_SAT[[#This Row],[Schul-nummer]],tab_SCHULLISTE[],5,FALSE))</f>
        <v/>
      </c>
    </row>
    <row r="206" spans="1:4" ht="15.9" hidden="1" customHeight="1" x14ac:dyDescent="0.3">
      <c r="A206" s="12">
        <f t="shared" si="3"/>
        <v>201</v>
      </c>
      <c r="B206" s="23" t="str" cm="1">
        <f t="array" ref="B206">IF(ANTRAG_SchulMobE!$F$9="","",IFERROR(INDEX(tab_SCHULLISTE[SNR],_xlfn.AGGREGATE(15,6,ROW(tab_SCHULLISTE[SNR])/(FIND(LOWER(ANTRAG_SchulMobE!$F$9),tab_SCHULLISTE[TKZ],1)&gt;0),ROW()-5)-1,1),""))</f>
        <v/>
      </c>
      <c r="C206" s="35" t="str">
        <f>IF(tab_SCHULEN_SAT[[#This Row],[Schul-nummer]]="","",VLOOKUP(tab_SCHULEN_SAT[[#This Row],[Schul-nummer]],tab_SCHULLISTE[],3,FALSE))</f>
        <v/>
      </c>
      <c r="D206" s="184" t="str">
        <f>IF(tab_SCHULEN_SAT[[#This Row],[Schul-nummer]]="","",VLOOKUP(tab_SCHULEN_SAT[[#This Row],[Schul-nummer]],tab_SCHULLISTE[],5,FALSE))</f>
        <v/>
      </c>
    </row>
    <row r="207" spans="1:4" ht="15.9" hidden="1" customHeight="1" x14ac:dyDescent="0.3">
      <c r="A207" s="12">
        <f t="shared" si="3"/>
        <v>202</v>
      </c>
      <c r="B207" s="23" t="str" cm="1">
        <f t="array" ref="B207">IF(ANTRAG_SchulMobE!$F$9="","",IFERROR(INDEX(tab_SCHULLISTE[SNR],_xlfn.AGGREGATE(15,6,ROW(tab_SCHULLISTE[SNR])/(FIND(LOWER(ANTRAG_SchulMobE!$F$9),tab_SCHULLISTE[TKZ],1)&gt;0),ROW()-5)-1,1),""))</f>
        <v/>
      </c>
      <c r="C207" s="35" t="str">
        <f>IF(tab_SCHULEN_SAT[[#This Row],[Schul-nummer]]="","",VLOOKUP(tab_SCHULEN_SAT[[#This Row],[Schul-nummer]],tab_SCHULLISTE[],3,FALSE))</f>
        <v/>
      </c>
      <c r="D207" s="184" t="str">
        <f>IF(tab_SCHULEN_SAT[[#This Row],[Schul-nummer]]="","",VLOOKUP(tab_SCHULEN_SAT[[#This Row],[Schul-nummer]],tab_SCHULLISTE[],5,FALSE))</f>
        <v/>
      </c>
    </row>
    <row r="208" spans="1:4" ht="15.9" hidden="1" customHeight="1" x14ac:dyDescent="0.3">
      <c r="A208" s="12">
        <f t="shared" si="3"/>
        <v>203</v>
      </c>
      <c r="B208" s="23" t="str" cm="1">
        <f t="array" ref="B208">IF(ANTRAG_SchulMobE!$F$9="","",IFERROR(INDEX(tab_SCHULLISTE[SNR],_xlfn.AGGREGATE(15,6,ROW(tab_SCHULLISTE[SNR])/(FIND(LOWER(ANTRAG_SchulMobE!$F$9),tab_SCHULLISTE[TKZ],1)&gt;0),ROW()-5)-1,1),""))</f>
        <v/>
      </c>
      <c r="C208" s="35" t="str">
        <f>IF(tab_SCHULEN_SAT[[#This Row],[Schul-nummer]]="","",VLOOKUP(tab_SCHULEN_SAT[[#This Row],[Schul-nummer]],tab_SCHULLISTE[],3,FALSE))</f>
        <v/>
      </c>
      <c r="D208" s="184" t="str">
        <f>IF(tab_SCHULEN_SAT[[#This Row],[Schul-nummer]]="","",VLOOKUP(tab_SCHULEN_SAT[[#This Row],[Schul-nummer]],tab_SCHULLISTE[],5,FALSE))</f>
        <v/>
      </c>
    </row>
    <row r="209" spans="1:4" ht="15.9" hidden="1" customHeight="1" x14ac:dyDescent="0.3">
      <c r="A209" s="12">
        <f t="shared" si="3"/>
        <v>204</v>
      </c>
      <c r="B209" s="23" t="str" cm="1">
        <f t="array" ref="B209">IF(ANTRAG_SchulMobE!$F$9="","",IFERROR(INDEX(tab_SCHULLISTE[SNR],_xlfn.AGGREGATE(15,6,ROW(tab_SCHULLISTE[SNR])/(FIND(LOWER(ANTRAG_SchulMobE!$F$9),tab_SCHULLISTE[TKZ],1)&gt;0),ROW()-5)-1,1),""))</f>
        <v/>
      </c>
      <c r="C209" s="35" t="str">
        <f>IF(tab_SCHULEN_SAT[[#This Row],[Schul-nummer]]="","",VLOOKUP(tab_SCHULEN_SAT[[#This Row],[Schul-nummer]],tab_SCHULLISTE[],3,FALSE))</f>
        <v/>
      </c>
      <c r="D209" s="184" t="str">
        <f>IF(tab_SCHULEN_SAT[[#This Row],[Schul-nummer]]="","",VLOOKUP(tab_SCHULEN_SAT[[#This Row],[Schul-nummer]],tab_SCHULLISTE[],5,FALSE))</f>
        <v/>
      </c>
    </row>
    <row r="210" spans="1:4" ht="15.9" hidden="1" customHeight="1" x14ac:dyDescent="0.3">
      <c r="A210" s="12">
        <f t="shared" si="3"/>
        <v>205</v>
      </c>
      <c r="B210" s="23" t="str" cm="1">
        <f t="array" ref="B210">IF(ANTRAG_SchulMobE!$F$9="","",IFERROR(INDEX(tab_SCHULLISTE[SNR],_xlfn.AGGREGATE(15,6,ROW(tab_SCHULLISTE[SNR])/(FIND(LOWER(ANTRAG_SchulMobE!$F$9),tab_SCHULLISTE[TKZ],1)&gt;0),ROW()-5)-1,1),""))</f>
        <v/>
      </c>
      <c r="C210" s="35" t="str">
        <f>IF(tab_SCHULEN_SAT[[#This Row],[Schul-nummer]]="","",VLOOKUP(tab_SCHULEN_SAT[[#This Row],[Schul-nummer]],tab_SCHULLISTE[],3,FALSE))</f>
        <v/>
      </c>
      <c r="D210" s="184" t="str">
        <f>IF(tab_SCHULEN_SAT[[#This Row],[Schul-nummer]]="","",VLOOKUP(tab_SCHULEN_SAT[[#This Row],[Schul-nummer]],tab_SCHULLISTE[],5,FALSE))</f>
        <v/>
      </c>
    </row>
    <row r="211" spans="1:4" ht="15.9" hidden="1" customHeight="1" x14ac:dyDescent="0.3">
      <c r="A211" s="12">
        <f t="shared" si="3"/>
        <v>206</v>
      </c>
      <c r="B211" s="23" t="str" cm="1">
        <f t="array" ref="B211">IF(ANTRAG_SchulMobE!$F$9="","",IFERROR(INDEX(tab_SCHULLISTE[SNR],_xlfn.AGGREGATE(15,6,ROW(tab_SCHULLISTE[SNR])/(FIND(LOWER(ANTRAG_SchulMobE!$F$9),tab_SCHULLISTE[TKZ],1)&gt;0),ROW()-5)-1,1),""))</f>
        <v/>
      </c>
      <c r="C211" s="35" t="str">
        <f>IF(tab_SCHULEN_SAT[[#This Row],[Schul-nummer]]="","",VLOOKUP(tab_SCHULEN_SAT[[#This Row],[Schul-nummer]],tab_SCHULLISTE[],3,FALSE))</f>
        <v/>
      </c>
      <c r="D211" s="184" t="str">
        <f>IF(tab_SCHULEN_SAT[[#This Row],[Schul-nummer]]="","",VLOOKUP(tab_SCHULEN_SAT[[#This Row],[Schul-nummer]],tab_SCHULLISTE[],5,FALSE))</f>
        <v/>
      </c>
    </row>
    <row r="212" spans="1:4" ht="15.9" hidden="1" customHeight="1" x14ac:dyDescent="0.3">
      <c r="A212" s="12">
        <f t="shared" si="3"/>
        <v>207</v>
      </c>
      <c r="B212" s="23" t="str" cm="1">
        <f t="array" ref="B212">IF(ANTRAG_SchulMobE!$F$9="","",IFERROR(INDEX(tab_SCHULLISTE[SNR],_xlfn.AGGREGATE(15,6,ROW(tab_SCHULLISTE[SNR])/(FIND(LOWER(ANTRAG_SchulMobE!$F$9),tab_SCHULLISTE[TKZ],1)&gt;0),ROW()-5)-1,1),""))</f>
        <v/>
      </c>
      <c r="C212" s="35" t="str">
        <f>IF(tab_SCHULEN_SAT[[#This Row],[Schul-nummer]]="","",VLOOKUP(tab_SCHULEN_SAT[[#This Row],[Schul-nummer]],tab_SCHULLISTE[],3,FALSE))</f>
        <v/>
      </c>
      <c r="D212" s="184" t="str">
        <f>IF(tab_SCHULEN_SAT[[#This Row],[Schul-nummer]]="","",VLOOKUP(tab_SCHULEN_SAT[[#This Row],[Schul-nummer]],tab_SCHULLISTE[],5,FALSE))</f>
        <v/>
      </c>
    </row>
    <row r="213" spans="1:4" ht="15.9" hidden="1" customHeight="1" x14ac:dyDescent="0.3">
      <c r="A213" s="12">
        <f t="shared" si="3"/>
        <v>208</v>
      </c>
      <c r="B213" s="23" t="str" cm="1">
        <f t="array" ref="B213">IF(ANTRAG_SchulMobE!$F$9="","",IFERROR(INDEX(tab_SCHULLISTE[SNR],_xlfn.AGGREGATE(15,6,ROW(tab_SCHULLISTE[SNR])/(FIND(LOWER(ANTRAG_SchulMobE!$F$9),tab_SCHULLISTE[TKZ],1)&gt;0),ROW()-5)-1,1),""))</f>
        <v/>
      </c>
      <c r="C213" s="35" t="str">
        <f>IF(tab_SCHULEN_SAT[[#This Row],[Schul-nummer]]="","",VLOOKUP(tab_SCHULEN_SAT[[#This Row],[Schul-nummer]],tab_SCHULLISTE[],3,FALSE))</f>
        <v/>
      </c>
      <c r="D213" s="184" t="str">
        <f>IF(tab_SCHULEN_SAT[[#This Row],[Schul-nummer]]="","",VLOOKUP(tab_SCHULEN_SAT[[#This Row],[Schul-nummer]],tab_SCHULLISTE[],5,FALSE))</f>
        <v/>
      </c>
    </row>
    <row r="214" spans="1:4" ht="15.9" hidden="1" customHeight="1" x14ac:dyDescent="0.3">
      <c r="A214" s="12">
        <f t="shared" si="3"/>
        <v>209</v>
      </c>
      <c r="B214" s="23" t="str" cm="1">
        <f t="array" ref="B214">IF(ANTRAG_SchulMobE!$F$9="","",IFERROR(INDEX(tab_SCHULLISTE[SNR],_xlfn.AGGREGATE(15,6,ROW(tab_SCHULLISTE[SNR])/(FIND(LOWER(ANTRAG_SchulMobE!$F$9),tab_SCHULLISTE[TKZ],1)&gt;0),ROW()-5)-1,1),""))</f>
        <v/>
      </c>
      <c r="C214" s="35" t="str">
        <f>IF(tab_SCHULEN_SAT[[#This Row],[Schul-nummer]]="","",VLOOKUP(tab_SCHULEN_SAT[[#This Row],[Schul-nummer]],tab_SCHULLISTE[],3,FALSE))</f>
        <v/>
      </c>
      <c r="D214" s="184" t="str">
        <f>IF(tab_SCHULEN_SAT[[#This Row],[Schul-nummer]]="","",VLOOKUP(tab_SCHULEN_SAT[[#This Row],[Schul-nummer]],tab_SCHULLISTE[],5,FALSE))</f>
        <v/>
      </c>
    </row>
    <row r="215" spans="1:4" ht="15.9" hidden="1" customHeight="1" x14ac:dyDescent="0.3">
      <c r="A215" s="12">
        <f t="shared" si="3"/>
        <v>210</v>
      </c>
      <c r="B215" s="23" t="str" cm="1">
        <f t="array" ref="B215">IF(ANTRAG_SchulMobE!$F$9="","",IFERROR(INDEX(tab_SCHULLISTE[SNR],_xlfn.AGGREGATE(15,6,ROW(tab_SCHULLISTE[SNR])/(FIND(LOWER(ANTRAG_SchulMobE!$F$9),tab_SCHULLISTE[TKZ],1)&gt;0),ROW()-5)-1,1),""))</f>
        <v/>
      </c>
      <c r="C215" s="35" t="str">
        <f>IF(tab_SCHULEN_SAT[[#This Row],[Schul-nummer]]="","",VLOOKUP(tab_SCHULEN_SAT[[#This Row],[Schul-nummer]],tab_SCHULLISTE[],3,FALSE))</f>
        <v/>
      </c>
      <c r="D215" s="184" t="str">
        <f>IF(tab_SCHULEN_SAT[[#This Row],[Schul-nummer]]="","",VLOOKUP(tab_SCHULEN_SAT[[#This Row],[Schul-nummer]],tab_SCHULLISTE[],5,FALSE))</f>
        <v/>
      </c>
    </row>
    <row r="216" spans="1:4" ht="15.9" hidden="1" customHeight="1" x14ac:dyDescent="0.3">
      <c r="A216" s="12">
        <f t="shared" si="3"/>
        <v>211</v>
      </c>
      <c r="B216" s="23" t="str" cm="1">
        <f t="array" ref="B216">IF(ANTRAG_SchulMobE!$F$9="","",IFERROR(INDEX(tab_SCHULLISTE[SNR],_xlfn.AGGREGATE(15,6,ROW(tab_SCHULLISTE[SNR])/(FIND(LOWER(ANTRAG_SchulMobE!$F$9),tab_SCHULLISTE[TKZ],1)&gt;0),ROW()-5)-1,1),""))</f>
        <v/>
      </c>
      <c r="C216" s="35" t="str">
        <f>IF(tab_SCHULEN_SAT[[#This Row],[Schul-nummer]]="","",VLOOKUP(tab_SCHULEN_SAT[[#This Row],[Schul-nummer]],tab_SCHULLISTE[],3,FALSE))</f>
        <v/>
      </c>
      <c r="D216" s="184" t="str">
        <f>IF(tab_SCHULEN_SAT[[#This Row],[Schul-nummer]]="","",VLOOKUP(tab_SCHULEN_SAT[[#This Row],[Schul-nummer]],tab_SCHULLISTE[],5,FALSE))</f>
        <v/>
      </c>
    </row>
    <row r="217" spans="1:4" ht="15.9" hidden="1" customHeight="1" x14ac:dyDescent="0.3">
      <c r="A217" s="12">
        <f t="shared" si="3"/>
        <v>212</v>
      </c>
      <c r="B217" s="23" t="str" cm="1">
        <f t="array" ref="B217">IF(ANTRAG_SchulMobE!$F$9="","",IFERROR(INDEX(tab_SCHULLISTE[SNR],_xlfn.AGGREGATE(15,6,ROW(tab_SCHULLISTE[SNR])/(FIND(LOWER(ANTRAG_SchulMobE!$F$9),tab_SCHULLISTE[TKZ],1)&gt;0),ROW()-5)-1,1),""))</f>
        <v/>
      </c>
      <c r="C217" s="35" t="str">
        <f>IF(tab_SCHULEN_SAT[[#This Row],[Schul-nummer]]="","",VLOOKUP(tab_SCHULEN_SAT[[#This Row],[Schul-nummer]],tab_SCHULLISTE[],3,FALSE))</f>
        <v/>
      </c>
      <c r="D217" s="184" t="str">
        <f>IF(tab_SCHULEN_SAT[[#This Row],[Schul-nummer]]="","",VLOOKUP(tab_SCHULEN_SAT[[#This Row],[Schul-nummer]],tab_SCHULLISTE[],5,FALSE))</f>
        <v/>
      </c>
    </row>
    <row r="218" spans="1:4" ht="15.9" hidden="1" customHeight="1" x14ac:dyDescent="0.3">
      <c r="A218" s="12">
        <f t="shared" si="3"/>
        <v>213</v>
      </c>
      <c r="B218" s="23" t="str" cm="1">
        <f t="array" ref="B218">IF(ANTRAG_SchulMobE!$F$9="","",IFERROR(INDEX(tab_SCHULLISTE[SNR],_xlfn.AGGREGATE(15,6,ROW(tab_SCHULLISTE[SNR])/(FIND(LOWER(ANTRAG_SchulMobE!$F$9),tab_SCHULLISTE[TKZ],1)&gt;0),ROW()-5)-1,1),""))</f>
        <v/>
      </c>
      <c r="C218" s="35" t="str">
        <f>IF(tab_SCHULEN_SAT[[#This Row],[Schul-nummer]]="","",VLOOKUP(tab_SCHULEN_SAT[[#This Row],[Schul-nummer]],tab_SCHULLISTE[],3,FALSE))</f>
        <v/>
      </c>
      <c r="D218" s="184" t="str">
        <f>IF(tab_SCHULEN_SAT[[#This Row],[Schul-nummer]]="","",VLOOKUP(tab_SCHULEN_SAT[[#This Row],[Schul-nummer]],tab_SCHULLISTE[],5,FALSE))</f>
        <v/>
      </c>
    </row>
    <row r="219" spans="1:4" ht="15.9" hidden="1" customHeight="1" x14ac:dyDescent="0.3">
      <c r="A219" s="12">
        <f t="shared" si="3"/>
        <v>214</v>
      </c>
      <c r="B219" s="23" t="str" cm="1">
        <f t="array" ref="B219">IF(ANTRAG_SchulMobE!$F$9="","",IFERROR(INDEX(tab_SCHULLISTE[SNR],_xlfn.AGGREGATE(15,6,ROW(tab_SCHULLISTE[SNR])/(FIND(LOWER(ANTRAG_SchulMobE!$F$9),tab_SCHULLISTE[TKZ],1)&gt;0),ROW()-5)-1,1),""))</f>
        <v/>
      </c>
      <c r="C219" s="35" t="str">
        <f>IF(tab_SCHULEN_SAT[[#This Row],[Schul-nummer]]="","",VLOOKUP(tab_SCHULEN_SAT[[#This Row],[Schul-nummer]],tab_SCHULLISTE[],3,FALSE))</f>
        <v/>
      </c>
      <c r="D219" s="184" t="str">
        <f>IF(tab_SCHULEN_SAT[[#This Row],[Schul-nummer]]="","",VLOOKUP(tab_SCHULEN_SAT[[#This Row],[Schul-nummer]],tab_SCHULLISTE[],5,FALSE))</f>
        <v/>
      </c>
    </row>
    <row r="220" spans="1:4" ht="15.9" hidden="1" customHeight="1" x14ac:dyDescent="0.3">
      <c r="A220" s="12">
        <f t="shared" si="3"/>
        <v>215</v>
      </c>
      <c r="B220" s="23" t="str" cm="1">
        <f t="array" ref="B220">IF(ANTRAG_SchulMobE!$F$9="","",IFERROR(INDEX(tab_SCHULLISTE[SNR],_xlfn.AGGREGATE(15,6,ROW(tab_SCHULLISTE[SNR])/(FIND(LOWER(ANTRAG_SchulMobE!$F$9),tab_SCHULLISTE[TKZ],1)&gt;0),ROW()-5)-1,1),""))</f>
        <v/>
      </c>
      <c r="C220" s="35" t="str">
        <f>IF(tab_SCHULEN_SAT[[#This Row],[Schul-nummer]]="","",VLOOKUP(tab_SCHULEN_SAT[[#This Row],[Schul-nummer]],tab_SCHULLISTE[],3,FALSE))</f>
        <v/>
      </c>
      <c r="D220" s="184" t="str">
        <f>IF(tab_SCHULEN_SAT[[#This Row],[Schul-nummer]]="","",VLOOKUP(tab_SCHULEN_SAT[[#This Row],[Schul-nummer]],tab_SCHULLISTE[],5,FALSE))</f>
        <v/>
      </c>
    </row>
    <row r="221" spans="1:4" ht="15.9" hidden="1" customHeight="1" x14ac:dyDescent="0.3">
      <c r="A221" s="12">
        <f t="shared" si="3"/>
        <v>216</v>
      </c>
      <c r="B221" s="23" t="str" cm="1">
        <f t="array" ref="B221">IF(ANTRAG_SchulMobE!$F$9="","",IFERROR(INDEX(tab_SCHULLISTE[SNR],_xlfn.AGGREGATE(15,6,ROW(tab_SCHULLISTE[SNR])/(FIND(LOWER(ANTRAG_SchulMobE!$F$9),tab_SCHULLISTE[TKZ],1)&gt;0),ROW()-5)-1,1),""))</f>
        <v/>
      </c>
      <c r="C221" s="35" t="str">
        <f>IF(tab_SCHULEN_SAT[[#This Row],[Schul-nummer]]="","",VLOOKUP(tab_SCHULEN_SAT[[#This Row],[Schul-nummer]],tab_SCHULLISTE[],3,FALSE))</f>
        <v/>
      </c>
      <c r="D221" s="184" t="str">
        <f>IF(tab_SCHULEN_SAT[[#This Row],[Schul-nummer]]="","",VLOOKUP(tab_SCHULEN_SAT[[#This Row],[Schul-nummer]],tab_SCHULLISTE[],5,FALSE))</f>
        <v/>
      </c>
    </row>
    <row r="222" spans="1:4" ht="15.9" hidden="1" customHeight="1" x14ac:dyDescent="0.3">
      <c r="A222" s="12">
        <f t="shared" si="3"/>
        <v>217</v>
      </c>
      <c r="B222" s="23" t="str" cm="1">
        <f t="array" ref="B222">IF(ANTRAG_SchulMobE!$F$9="","",IFERROR(INDEX(tab_SCHULLISTE[SNR],_xlfn.AGGREGATE(15,6,ROW(tab_SCHULLISTE[SNR])/(FIND(LOWER(ANTRAG_SchulMobE!$F$9),tab_SCHULLISTE[TKZ],1)&gt;0),ROW()-5)-1,1),""))</f>
        <v/>
      </c>
      <c r="C222" s="35" t="str">
        <f>IF(tab_SCHULEN_SAT[[#This Row],[Schul-nummer]]="","",VLOOKUP(tab_SCHULEN_SAT[[#This Row],[Schul-nummer]],tab_SCHULLISTE[],3,FALSE))</f>
        <v/>
      </c>
      <c r="D222" s="184" t="str">
        <f>IF(tab_SCHULEN_SAT[[#This Row],[Schul-nummer]]="","",VLOOKUP(tab_SCHULEN_SAT[[#This Row],[Schul-nummer]],tab_SCHULLISTE[],5,FALSE))</f>
        <v/>
      </c>
    </row>
    <row r="223" spans="1:4" ht="15.9" hidden="1" customHeight="1" x14ac:dyDescent="0.3">
      <c r="A223" s="12">
        <f t="shared" si="3"/>
        <v>218</v>
      </c>
      <c r="B223" s="23" t="str" cm="1">
        <f t="array" ref="B223">IF(ANTRAG_SchulMobE!$F$9="","",IFERROR(INDEX(tab_SCHULLISTE[SNR],_xlfn.AGGREGATE(15,6,ROW(tab_SCHULLISTE[SNR])/(FIND(LOWER(ANTRAG_SchulMobE!$F$9),tab_SCHULLISTE[TKZ],1)&gt;0),ROW()-5)-1,1),""))</f>
        <v/>
      </c>
      <c r="C223" s="35" t="str">
        <f>IF(tab_SCHULEN_SAT[[#This Row],[Schul-nummer]]="","",VLOOKUP(tab_SCHULEN_SAT[[#This Row],[Schul-nummer]],tab_SCHULLISTE[],3,FALSE))</f>
        <v/>
      </c>
      <c r="D223" s="184" t="str">
        <f>IF(tab_SCHULEN_SAT[[#This Row],[Schul-nummer]]="","",VLOOKUP(tab_SCHULEN_SAT[[#This Row],[Schul-nummer]],tab_SCHULLISTE[],5,FALSE))</f>
        <v/>
      </c>
    </row>
    <row r="224" spans="1:4" ht="15.9" hidden="1" customHeight="1" x14ac:dyDescent="0.3">
      <c r="A224" s="12">
        <f t="shared" si="3"/>
        <v>219</v>
      </c>
      <c r="B224" s="23" t="str" cm="1">
        <f t="array" ref="B224">IF(ANTRAG_SchulMobE!$F$9="","",IFERROR(INDEX(tab_SCHULLISTE[SNR],_xlfn.AGGREGATE(15,6,ROW(tab_SCHULLISTE[SNR])/(FIND(LOWER(ANTRAG_SchulMobE!$F$9),tab_SCHULLISTE[TKZ],1)&gt;0),ROW()-5)-1,1),""))</f>
        <v/>
      </c>
      <c r="C224" s="35" t="str">
        <f>IF(tab_SCHULEN_SAT[[#This Row],[Schul-nummer]]="","",VLOOKUP(tab_SCHULEN_SAT[[#This Row],[Schul-nummer]],tab_SCHULLISTE[],3,FALSE))</f>
        <v/>
      </c>
      <c r="D224" s="184" t="str">
        <f>IF(tab_SCHULEN_SAT[[#This Row],[Schul-nummer]]="","",VLOOKUP(tab_SCHULEN_SAT[[#This Row],[Schul-nummer]],tab_SCHULLISTE[],5,FALSE))</f>
        <v/>
      </c>
    </row>
    <row r="225" spans="1:4" ht="15.9" hidden="1" customHeight="1" x14ac:dyDescent="0.3">
      <c r="A225" s="12">
        <f t="shared" si="3"/>
        <v>220</v>
      </c>
      <c r="B225" s="23" t="str" cm="1">
        <f t="array" ref="B225">IF(ANTRAG_SchulMobE!$F$9="","",IFERROR(INDEX(tab_SCHULLISTE[SNR],_xlfn.AGGREGATE(15,6,ROW(tab_SCHULLISTE[SNR])/(FIND(LOWER(ANTRAG_SchulMobE!$F$9),tab_SCHULLISTE[TKZ],1)&gt;0),ROW()-5)-1,1),""))</f>
        <v/>
      </c>
      <c r="C225" s="35" t="str">
        <f>IF(tab_SCHULEN_SAT[[#This Row],[Schul-nummer]]="","",VLOOKUP(tab_SCHULEN_SAT[[#This Row],[Schul-nummer]],tab_SCHULLISTE[],3,FALSE))</f>
        <v/>
      </c>
      <c r="D225" s="184" t="str">
        <f>IF(tab_SCHULEN_SAT[[#This Row],[Schul-nummer]]="","",VLOOKUP(tab_SCHULEN_SAT[[#This Row],[Schul-nummer]],tab_SCHULLISTE[],5,FALSE))</f>
        <v/>
      </c>
    </row>
    <row r="226" spans="1:4" ht="15.9" hidden="1" customHeight="1" x14ac:dyDescent="0.3">
      <c r="A226" s="12">
        <f t="shared" si="3"/>
        <v>221</v>
      </c>
      <c r="B226" s="23" t="str" cm="1">
        <f t="array" ref="B226">IF(ANTRAG_SchulMobE!$F$9="","",IFERROR(INDEX(tab_SCHULLISTE[SNR],_xlfn.AGGREGATE(15,6,ROW(tab_SCHULLISTE[SNR])/(FIND(LOWER(ANTRAG_SchulMobE!$F$9),tab_SCHULLISTE[TKZ],1)&gt;0),ROW()-5)-1,1),""))</f>
        <v/>
      </c>
      <c r="C226" s="35" t="str">
        <f>IF(tab_SCHULEN_SAT[[#This Row],[Schul-nummer]]="","",VLOOKUP(tab_SCHULEN_SAT[[#This Row],[Schul-nummer]],tab_SCHULLISTE[],3,FALSE))</f>
        <v/>
      </c>
      <c r="D226" s="184" t="str">
        <f>IF(tab_SCHULEN_SAT[[#This Row],[Schul-nummer]]="","",VLOOKUP(tab_SCHULEN_SAT[[#This Row],[Schul-nummer]],tab_SCHULLISTE[],5,FALSE))</f>
        <v/>
      </c>
    </row>
    <row r="227" spans="1:4" ht="15.9" hidden="1" customHeight="1" x14ac:dyDescent="0.3">
      <c r="A227" s="12">
        <f t="shared" si="3"/>
        <v>222</v>
      </c>
      <c r="B227" s="23" t="str" cm="1">
        <f t="array" ref="B227">IF(ANTRAG_SchulMobE!$F$9="","",IFERROR(INDEX(tab_SCHULLISTE[SNR],_xlfn.AGGREGATE(15,6,ROW(tab_SCHULLISTE[SNR])/(FIND(LOWER(ANTRAG_SchulMobE!$F$9),tab_SCHULLISTE[TKZ],1)&gt;0),ROW()-5)-1,1),""))</f>
        <v/>
      </c>
      <c r="C227" s="35" t="str">
        <f>IF(tab_SCHULEN_SAT[[#This Row],[Schul-nummer]]="","",VLOOKUP(tab_SCHULEN_SAT[[#This Row],[Schul-nummer]],tab_SCHULLISTE[],3,FALSE))</f>
        <v/>
      </c>
      <c r="D227" s="184" t="str">
        <f>IF(tab_SCHULEN_SAT[[#This Row],[Schul-nummer]]="","",VLOOKUP(tab_SCHULEN_SAT[[#This Row],[Schul-nummer]],tab_SCHULLISTE[],5,FALSE))</f>
        <v/>
      </c>
    </row>
    <row r="228" spans="1:4" ht="15.9" hidden="1" customHeight="1" x14ac:dyDescent="0.3">
      <c r="A228" s="12">
        <f t="shared" si="3"/>
        <v>223</v>
      </c>
      <c r="B228" s="23" t="str" cm="1">
        <f t="array" ref="B228">IF(ANTRAG_SchulMobE!$F$9="","",IFERROR(INDEX(tab_SCHULLISTE[SNR],_xlfn.AGGREGATE(15,6,ROW(tab_SCHULLISTE[SNR])/(FIND(LOWER(ANTRAG_SchulMobE!$F$9),tab_SCHULLISTE[TKZ],1)&gt;0),ROW()-5)-1,1),""))</f>
        <v/>
      </c>
      <c r="C228" s="35" t="str">
        <f>IF(tab_SCHULEN_SAT[[#This Row],[Schul-nummer]]="","",VLOOKUP(tab_SCHULEN_SAT[[#This Row],[Schul-nummer]],tab_SCHULLISTE[],3,FALSE))</f>
        <v/>
      </c>
      <c r="D228" s="184" t="str">
        <f>IF(tab_SCHULEN_SAT[[#This Row],[Schul-nummer]]="","",VLOOKUP(tab_SCHULEN_SAT[[#This Row],[Schul-nummer]],tab_SCHULLISTE[],5,FALSE))</f>
        <v/>
      </c>
    </row>
    <row r="229" spans="1:4" ht="15.9" hidden="1" customHeight="1" x14ac:dyDescent="0.3">
      <c r="A229" s="12">
        <f t="shared" si="3"/>
        <v>224</v>
      </c>
      <c r="B229" s="23" t="str" cm="1">
        <f t="array" ref="B229">IF(ANTRAG_SchulMobE!$F$9="","",IFERROR(INDEX(tab_SCHULLISTE[SNR],_xlfn.AGGREGATE(15,6,ROW(tab_SCHULLISTE[SNR])/(FIND(LOWER(ANTRAG_SchulMobE!$F$9),tab_SCHULLISTE[TKZ],1)&gt;0),ROW()-5)-1,1),""))</f>
        <v/>
      </c>
      <c r="C229" s="35" t="str">
        <f>IF(tab_SCHULEN_SAT[[#This Row],[Schul-nummer]]="","",VLOOKUP(tab_SCHULEN_SAT[[#This Row],[Schul-nummer]],tab_SCHULLISTE[],3,FALSE))</f>
        <v/>
      </c>
      <c r="D229" s="184" t="str">
        <f>IF(tab_SCHULEN_SAT[[#This Row],[Schul-nummer]]="","",VLOOKUP(tab_SCHULEN_SAT[[#This Row],[Schul-nummer]],tab_SCHULLISTE[],5,FALSE))</f>
        <v/>
      </c>
    </row>
    <row r="230" spans="1:4" ht="15.9" hidden="1" customHeight="1" x14ac:dyDescent="0.3">
      <c r="A230" s="12">
        <f t="shared" si="3"/>
        <v>225</v>
      </c>
      <c r="B230" s="23" t="str" cm="1">
        <f t="array" ref="B230">IF(ANTRAG_SchulMobE!$F$9="","",IFERROR(INDEX(tab_SCHULLISTE[SNR],_xlfn.AGGREGATE(15,6,ROW(tab_SCHULLISTE[SNR])/(FIND(LOWER(ANTRAG_SchulMobE!$F$9),tab_SCHULLISTE[TKZ],1)&gt;0),ROW()-5)-1,1),""))</f>
        <v/>
      </c>
      <c r="C230" s="35" t="str">
        <f>IF(tab_SCHULEN_SAT[[#This Row],[Schul-nummer]]="","",VLOOKUP(tab_SCHULEN_SAT[[#This Row],[Schul-nummer]],tab_SCHULLISTE[],3,FALSE))</f>
        <v/>
      </c>
      <c r="D230" s="184" t="str">
        <f>IF(tab_SCHULEN_SAT[[#This Row],[Schul-nummer]]="","",VLOOKUP(tab_SCHULEN_SAT[[#This Row],[Schul-nummer]],tab_SCHULLISTE[],5,FALSE))</f>
        <v/>
      </c>
    </row>
    <row r="231" spans="1:4" ht="15.9" hidden="1" customHeight="1" x14ac:dyDescent="0.3">
      <c r="A231" s="12">
        <f t="shared" si="3"/>
        <v>226</v>
      </c>
      <c r="B231" s="23" t="str" cm="1">
        <f t="array" ref="B231">IF(ANTRAG_SchulMobE!$F$9="","",IFERROR(INDEX(tab_SCHULLISTE[SNR],_xlfn.AGGREGATE(15,6,ROW(tab_SCHULLISTE[SNR])/(FIND(LOWER(ANTRAG_SchulMobE!$F$9),tab_SCHULLISTE[TKZ],1)&gt;0),ROW()-5)-1,1),""))</f>
        <v/>
      </c>
      <c r="C231" s="35" t="str">
        <f>IF(tab_SCHULEN_SAT[[#This Row],[Schul-nummer]]="","",VLOOKUP(tab_SCHULEN_SAT[[#This Row],[Schul-nummer]],tab_SCHULLISTE[],3,FALSE))</f>
        <v/>
      </c>
      <c r="D231" s="184" t="str">
        <f>IF(tab_SCHULEN_SAT[[#This Row],[Schul-nummer]]="","",VLOOKUP(tab_SCHULEN_SAT[[#This Row],[Schul-nummer]],tab_SCHULLISTE[],5,FALSE))</f>
        <v/>
      </c>
    </row>
    <row r="232" spans="1:4" ht="15.9" hidden="1" customHeight="1" x14ac:dyDescent="0.3">
      <c r="A232" s="12">
        <f t="shared" si="3"/>
        <v>227</v>
      </c>
      <c r="B232" s="23" t="str" cm="1">
        <f t="array" ref="B232">IF(ANTRAG_SchulMobE!$F$9="","",IFERROR(INDEX(tab_SCHULLISTE[SNR],_xlfn.AGGREGATE(15,6,ROW(tab_SCHULLISTE[SNR])/(FIND(LOWER(ANTRAG_SchulMobE!$F$9),tab_SCHULLISTE[TKZ],1)&gt;0),ROW()-5)-1,1),""))</f>
        <v/>
      </c>
      <c r="C232" s="35" t="str">
        <f>IF(tab_SCHULEN_SAT[[#This Row],[Schul-nummer]]="","",VLOOKUP(tab_SCHULEN_SAT[[#This Row],[Schul-nummer]],tab_SCHULLISTE[],3,FALSE))</f>
        <v/>
      </c>
      <c r="D232" s="184" t="str">
        <f>IF(tab_SCHULEN_SAT[[#This Row],[Schul-nummer]]="","",VLOOKUP(tab_SCHULEN_SAT[[#This Row],[Schul-nummer]],tab_SCHULLISTE[],5,FALSE))</f>
        <v/>
      </c>
    </row>
    <row r="233" spans="1:4" ht="15.9" hidden="1" customHeight="1" x14ac:dyDescent="0.3">
      <c r="A233" s="12">
        <f t="shared" si="3"/>
        <v>228</v>
      </c>
      <c r="B233" s="23" t="str" cm="1">
        <f t="array" ref="B233">IF(ANTRAG_SchulMobE!$F$9="","",IFERROR(INDEX(tab_SCHULLISTE[SNR],_xlfn.AGGREGATE(15,6,ROW(tab_SCHULLISTE[SNR])/(FIND(LOWER(ANTRAG_SchulMobE!$F$9),tab_SCHULLISTE[TKZ],1)&gt;0),ROW()-5)-1,1),""))</f>
        <v/>
      </c>
      <c r="C233" s="35" t="str">
        <f>IF(tab_SCHULEN_SAT[[#This Row],[Schul-nummer]]="","",VLOOKUP(tab_SCHULEN_SAT[[#This Row],[Schul-nummer]],tab_SCHULLISTE[],3,FALSE))</f>
        <v/>
      </c>
      <c r="D233" s="184" t="str">
        <f>IF(tab_SCHULEN_SAT[[#This Row],[Schul-nummer]]="","",VLOOKUP(tab_SCHULEN_SAT[[#This Row],[Schul-nummer]],tab_SCHULLISTE[],5,FALSE))</f>
        <v/>
      </c>
    </row>
    <row r="234" spans="1:4" ht="15.9" hidden="1" customHeight="1" x14ac:dyDescent="0.3">
      <c r="A234" s="12">
        <f t="shared" si="3"/>
        <v>229</v>
      </c>
      <c r="B234" s="23" t="str" cm="1">
        <f t="array" ref="B234">IF(ANTRAG_SchulMobE!$F$9="","",IFERROR(INDEX(tab_SCHULLISTE[SNR],_xlfn.AGGREGATE(15,6,ROW(tab_SCHULLISTE[SNR])/(FIND(LOWER(ANTRAG_SchulMobE!$F$9),tab_SCHULLISTE[TKZ],1)&gt;0),ROW()-5)-1,1),""))</f>
        <v/>
      </c>
      <c r="C234" s="35" t="str">
        <f>IF(tab_SCHULEN_SAT[[#This Row],[Schul-nummer]]="","",VLOOKUP(tab_SCHULEN_SAT[[#This Row],[Schul-nummer]],tab_SCHULLISTE[],3,FALSE))</f>
        <v/>
      </c>
      <c r="D234" s="184" t="str">
        <f>IF(tab_SCHULEN_SAT[[#This Row],[Schul-nummer]]="","",VLOOKUP(tab_SCHULEN_SAT[[#This Row],[Schul-nummer]],tab_SCHULLISTE[],5,FALSE))</f>
        <v/>
      </c>
    </row>
    <row r="235" spans="1:4" ht="15.9" hidden="1" customHeight="1" x14ac:dyDescent="0.3">
      <c r="A235" s="12">
        <f t="shared" si="3"/>
        <v>230</v>
      </c>
      <c r="B235" s="23" t="str" cm="1">
        <f t="array" ref="B235">IF(ANTRAG_SchulMobE!$F$9="","",IFERROR(INDEX(tab_SCHULLISTE[SNR],_xlfn.AGGREGATE(15,6,ROW(tab_SCHULLISTE[SNR])/(FIND(LOWER(ANTRAG_SchulMobE!$F$9),tab_SCHULLISTE[TKZ],1)&gt;0),ROW()-5)-1,1),""))</f>
        <v/>
      </c>
      <c r="C235" s="35" t="str">
        <f>IF(tab_SCHULEN_SAT[[#This Row],[Schul-nummer]]="","",VLOOKUP(tab_SCHULEN_SAT[[#This Row],[Schul-nummer]],tab_SCHULLISTE[],3,FALSE))</f>
        <v/>
      </c>
      <c r="D235" s="184" t="str">
        <f>IF(tab_SCHULEN_SAT[[#This Row],[Schul-nummer]]="","",VLOOKUP(tab_SCHULEN_SAT[[#This Row],[Schul-nummer]],tab_SCHULLISTE[],5,FALSE))</f>
        <v/>
      </c>
    </row>
    <row r="236" spans="1:4" ht="15.9" hidden="1" customHeight="1" x14ac:dyDescent="0.3">
      <c r="A236" s="12">
        <f t="shared" si="3"/>
        <v>231</v>
      </c>
      <c r="B236" s="23" t="str" cm="1">
        <f t="array" ref="B236">IF(ANTRAG_SchulMobE!$F$9="","",IFERROR(INDEX(tab_SCHULLISTE[SNR],_xlfn.AGGREGATE(15,6,ROW(tab_SCHULLISTE[SNR])/(FIND(LOWER(ANTRAG_SchulMobE!$F$9),tab_SCHULLISTE[TKZ],1)&gt;0),ROW()-5)-1,1),""))</f>
        <v/>
      </c>
      <c r="C236" s="35" t="str">
        <f>IF(tab_SCHULEN_SAT[[#This Row],[Schul-nummer]]="","",VLOOKUP(tab_SCHULEN_SAT[[#This Row],[Schul-nummer]],tab_SCHULLISTE[],3,FALSE))</f>
        <v/>
      </c>
      <c r="D236" s="184" t="str">
        <f>IF(tab_SCHULEN_SAT[[#This Row],[Schul-nummer]]="","",VLOOKUP(tab_SCHULEN_SAT[[#This Row],[Schul-nummer]],tab_SCHULLISTE[],5,FALSE))</f>
        <v/>
      </c>
    </row>
    <row r="237" spans="1:4" ht="15.9" hidden="1" customHeight="1" x14ac:dyDescent="0.3">
      <c r="A237" s="12">
        <f t="shared" si="3"/>
        <v>232</v>
      </c>
      <c r="B237" s="23" t="str" cm="1">
        <f t="array" ref="B237">IF(ANTRAG_SchulMobE!$F$9="","",IFERROR(INDEX(tab_SCHULLISTE[SNR],_xlfn.AGGREGATE(15,6,ROW(tab_SCHULLISTE[SNR])/(FIND(LOWER(ANTRAG_SchulMobE!$F$9),tab_SCHULLISTE[TKZ],1)&gt;0),ROW()-5)-1,1),""))</f>
        <v/>
      </c>
      <c r="C237" s="35" t="str">
        <f>IF(tab_SCHULEN_SAT[[#This Row],[Schul-nummer]]="","",VLOOKUP(tab_SCHULEN_SAT[[#This Row],[Schul-nummer]],tab_SCHULLISTE[],3,FALSE))</f>
        <v/>
      </c>
      <c r="D237" s="184" t="str">
        <f>IF(tab_SCHULEN_SAT[[#This Row],[Schul-nummer]]="","",VLOOKUP(tab_SCHULEN_SAT[[#This Row],[Schul-nummer]],tab_SCHULLISTE[],5,FALSE))</f>
        <v/>
      </c>
    </row>
    <row r="238" spans="1:4" ht="15.9" hidden="1" customHeight="1" x14ac:dyDescent="0.3">
      <c r="A238" s="12">
        <f t="shared" si="3"/>
        <v>233</v>
      </c>
      <c r="B238" s="23" t="str" cm="1">
        <f t="array" ref="B238">IF(ANTRAG_SchulMobE!$F$9="","",IFERROR(INDEX(tab_SCHULLISTE[SNR],_xlfn.AGGREGATE(15,6,ROW(tab_SCHULLISTE[SNR])/(FIND(LOWER(ANTRAG_SchulMobE!$F$9),tab_SCHULLISTE[TKZ],1)&gt;0),ROW()-5)-1,1),""))</f>
        <v/>
      </c>
      <c r="C238" s="35" t="str">
        <f>IF(tab_SCHULEN_SAT[[#This Row],[Schul-nummer]]="","",VLOOKUP(tab_SCHULEN_SAT[[#This Row],[Schul-nummer]],tab_SCHULLISTE[],3,FALSE))</f>
        <v/>
      </c>
      <c r="D238" s="184" t="str">
        <f>IF(tab_SCHULEN_SAT[[#This Row],[Schul-nummer]]="","",VLOOKUP(tab_SCHULEN_SAT[[#This Row],[Schul-nummer]],tab_SCHULLISTE[],5,FALSE))</f>
        <v/>
      </c>
    </row>
    <row r="239" spans="1:4" ht="15.9" hidden="1" customHeight="1" x14ac:dyDescent="0.3">
      <c r="A239" s="12">
        <f t="shared" si="3"/>
        <v>234</v>
      </c>
      <c r="B239" s="23" t="str" cm="1">
        <f t="array" ref="B239">IF(ANTRAG_SchulMobE!$F$9="","",IFERROR(INDEX(tab_SCHULLISTE[SNR],_xlfn.AGGREGATE(15,6,ROW(tab_SCHULLISTE[SNR])/(FIND(LOWER(ANTRAG_SchulMobE!$F$9),tab_SCHULLISTE[TKZ],1)&gt;0),ROW()-5)-1,1),""))</f>
        <v/>
      </c>
      <c r="C239" s="35" t="str">
        <f>IF(tab_SCHULEN_SAT[[#This Row],[Schul-nummer]]="","",VLOOKUP(tab_SCHULEN_SAT[[#This Row],[Schul-nummer]],tab_SCHULLISTE[],3,FALSE))</f>
        <v/>
      </c>
      <c r="D239" s="184" t="str">
        <f>IF(tab_SCHULEN_SAT[[#This Row],[Schul-nummer]]="","",VLOOKUP(tab_SCHULEN_SAT[[#This Row],[Schul-nummer]],tab_SCHULLISTE[],5,FALSE))</f>
        <v/>
      </c>
    </row>
    <row r="240" spans="1:4" ht="15.9" hidden="1" customHeight="1" x14ac:dyDescent="0.3">
      <c r="A240" s="12">
        <f t="shared" si="3"/>
        <v>235</v>
      </c>
      <c r="B240" s="23" t="str" cm="1">
        <f t="array" ref="B240">IF(ANTRAG_SchulMobE!$F$9="","",IFERROR(INDEX(tab_SCHULLISTE[SNR],_xlfn.AGGREGATE(15,6,ROW(tab_SCHULLISTE[SNR])/(FIND(LOWER(ANTRAG_SchulMobE!$F$9),tab_SCHULLISTE[TKZ],1)&gt;0),ROW()-5)-1,1),""))</f>
        <v/>
      </c>
      <c r="C240" s="35" t="str">
        <f>IF(tab_SCHULEN_SAT[[#This Row],[Schul-nummer]]="","",VLOOKUP(tab_SCHULEN_SAT[[#This Row],[Schul-nummer]],tab_SCHULLISTE[],3,FALSE))</f>
        <v/>
      </c>
      <c r="D240" s="184" t="str">
        <f>IF(tab_SCHULEN_SAT[[#This Row],[Schul-nummer]]="","",VLOOKUP(tab_SCHULEN_SAT[[#This Row],[Schul-nummer]],tab_SCHULLISTE[],5,FALSE))</f>
        <v/>
      </c>
    </row>
    <row r="241" spans="1:4" ht="15.9" hidden="1" customHeight="1" x14ac:dyDescent="0.3">
      <c r="A241" s="12">
        <f t="shared" si="3"/>
        <v>236</v>
      </c>
      <c r="B241" s="23" t="str" cm="1">
        <f t="array" ref="B241">IF(ANTRAG_SchulMobE!$F$9="","",IFERROR(INDEX(tab_SCHULLISTE[SNR],_xlfn.AGGREGATE(15,6,ROW(tab_SCHULLISTE[SNR])/(FIND(LOWER(ANTRAG_SchulMobE!$F$9),tab_SCHULLISTE[TKZ],1)&gt;0),ROW()-5)-1,1),""))</f>
        <v/>
      </c>
      <c r="C241" s="35" t="str">
        <f>IF(tab_SCHULEN_SAT[[#This Row],[Schul-nummer]]="","",VLOOKUP(tab_SCHULEN_SAT[[#This Row],[Schul-nummer]],tab_SCHULLISTE[],3,FALSE))</f>
        <v/>
      </c>
      <c r="D241" s="184" t="str">
        <f>IF(tab_SCHULEN_SAT[[#This Row],[Schul-nummer]]="","",VLOOKUP(tab_SCHULEN_SAT[[#This Row],[Schul-nummer]],tab_SCHULLISTE[],5,FALSE))</f>
        <v/>
      </c>
    </row>
    <row r="242" spans="1:4" ht="15.9" hidden="1" customHeight="1" x14ac:dyDescent="0.3">
      <c r="A242" s="12">
        <f t="shared" si="3"/>
        <v>237</v>
      </c>
      <c r="B242" s="23" t="str" cm="1">
        <f t="array" ref="B242">IF(ANTRAG_SchulMobE!$F$9="","",IFERROR(INDEX(tab_SCHULLISTE[SNR],_xlfn.AGGREGATE(15,6,ROW(tab_SCHULLISTE[SNR])/(FIND(LOWER(ANTRAG_SchulMobE!$F$9),tab_SCHULLISTE[TKZ],1)&gt;0),ROW()-5)-1,1),""))</f>
        <v/>
      </c>
      <c r="C242" s="35" t="str">
        <f>IF(tab_SCHULEN_SAT[[#This Row],[Schul-nummer]]="","",VLOOKUP(tab_SCHULEN_SAT[[#This Row],[Schul-nummer]],tab_SCHULLISTE[],3,FALSE))</f>
        <v/>
      </c>
      <c r="D242" s="184" t="str">
        <f>IF(tab_SCHULEN_SAT[[#This Row],[Schul-nummer]]="","",VLOOKUP(tab_SCHULEN_SAT[[#This Row],[Schul-nummer]],tab_SCHULLISTE[],5,FALSE))</f>
        <v/>
      </c>
    </row>
    <row r="243" spans="1:4" ht="15.9" hidden="1" customHeight="1" x14ac:dyDescent="0.3">
      <c r="A243" s="12">
        <f t="shared" si="3"/>
        <v>238</v>
      </c>
      <c r="B243" s="23" t="str" cm="1">
        <f t="array" ref="B243">IF(ANTRAG_SchulMobE!$F$9="","",IFERROR(INDEX(tab_SCHULLISTE[SNR],_xlfn.AGGREGATE(15,6,ROW(tab_SCHULLISTE[SNR])/(FIND(LOWER(ANTRAG_SchulMobE!$F$9),tab_SCHULLISTE[TKZ],1)&gt;0),ROW()-5)-1,1),""))</f>
        <v/>
      </c>
      <c r="C243" s="35" t="str">
        <f>IF(tab_SCHULEN_SAT[[#This Row],[Schul-nummer]]="","",VLOOKUP(tab_SCHULEN_SAT[[#This Row],[Schul-nummer]],tab_SCHULLISTE[],3,FALSE))</f>
        <v/>
      </c>
      <c r="D243" s="184" t="str">
        <f>IF(tab_SCHULEN_SAT[[#This Row],[Schul-nummer]]="","",VLOOKUP(tab_SCHULEN_SAT[[#This Row],[Schul-nummer]],tab_SCHULLISTE[],5,FALSE))</f>
        <v/>
      </c>
    </row>
    <row r="244" spans="1:4" ht="15.9" hidden="1" customHeight="1" x14ac:dyDescent="0.3">
      <c r="A244" s="12">
        <f t="shared" si="3"/>
        <v>239</v>
      </c>
      <c r="B244" s="23" t="str" cm="1">
        <f t="array" ref="B244">IF(ANTRAG_SchulMobE!$F$9="","",IFERROR(INDEX(tab_SCHULLISTE[SNR],_xlfn.AGGREGATE(15,6,ROW(tab_SCHULLISTE[SNR])/(FIND(LOWER(ANTRAG_SchulMobE!$F$9),tab_SCHULLISTE[TKZ],1)&gt;0),ROW()-5)-1,1),""))</f>
        <v/>
      </c>
      <c r="C244" s="35" t="str">
        <f>IF(tab_SCHULEN_SAT[[#This Row],[Schul-nummer]]="","",VLOOKUP(tab_SCHULEN_SAT[[#This Row],[Schul-nummer]],tab_SCHULLISTE[],3,FALSE))</f>
        <v/>
      </c>
      <c r="D244" s="184" t="str">
        <f>IF(tab_SCHULEN_SAT[[#This Row],[Schul-nummer]]="","",VLOOKUP(tab_SCHULEN_SAT[[#This Row],[Schul-nummer]],tab_SCHULLISTE[],5,FALSE))</f>
        <v/>
      </c>
    </row>
    <row r="245" spans="1:4" ht="15.9" hidden="1" customHeight="1" x14ac:dyDescent="0.3">
      <c r="A245" s="12">
        <f t="shared" si="3"/>
        <v>240</v>
      </c>
      <c r="B245" s="23" t="str" cm="1">
        <f t="array" ref="B245">IF(ANTRAG_SchulMobE!$F$9="","",IFERROR(INDEX(tab_SCHULLISTE[SNR],_xlfn.AGGREGATE(15,6,ROW(tab_SCHULLISTE[SNR])/(FIND(LOWER(ANTRAG_SchulMobE!$F$9),tab_SCHULLISTE[TKZ],1)&gt;0),ROW()-5)-1,1),""))</f>
        <v/>
      </c>
      <c r="C245" s="35" t="str">
        <f>IF(tab_SCHULEN_SAT[[#This Row],[Schul-nummer]]="","",VLOOKUP(tab_SCHULEN_SAT[[#This Row],[Schul-nummer]],tab_SCHULLISTE[],3,FALSE))</f>
        <v/>
      </c>
      <c r="D245" s="184" t="str">
        <f>IF(tab_SCHULEN_SAT[[#This Row],[Schul-nummer]]="","",VLOOKUP(tab_SCHULEN_SAT[[#This Row],[Schul-nummer]],tab_SCHULLISTE[],5,FALSE))</f>
        <v/>
      </c>
    </row>
    <row r="246" spans="1:4" ht="15.9" hidden="1" customHeight="1" x14ac:dyDescent="0.3">
      <c r="A246" s="12">
        <f t="shared" si="3"/>
        <v>241</v>
      </c>
      <c r="B246" s="23" t="str" cm="1">
        <f t="array" ref="B246">IF(ANTRAG_SchulMobE!$F$9="","",IFERROR(INDEX(tab_SCHULLISTE[SNR],_xlfn.AGGREGATE(15,6,ROW(tab_SCHULLISTE[SNR])/(FIND(LOWER(ANTRAG_SchulMobE!$F$9),tab_SCHULLISTE[TKZ],1)&gt;0),ROW()-5)-1,1),""))</f>
        <v/>
      </c>
      <c r="C246" s="35" t="str">
        <f>IF(tab_SCHULEN_SAT[[#This Row],[Schul-nummer]]="","",VLOOKUP(tab_SCHULEN_SAT[[#This Row],[Schul-nummer]],tab_SCHULLISTE[],3,FALSE))</f>
        <v/>
      </c>
      <c r="D246" s="184" t="str">
        <f>IF(tab_SCHULEN_SAT[[#This Row],[Schul-nummer]]="","",VLOOKUP(tab_SCHULEN_SAT[[#This Row],[Schul-nummer]],tab_SCHULLISTE[],5,FALSE))</f>
        <v/>
      </c>
    </row>
    <row r="247" spans="1:4" ht="15.9" hidden="1" customHeight="1" x14ac:dyDescent="0.3">
      <c r="A247" s="12">
        <f t="shared" si="3"/>
        <v>242</v>
      </c>
      <c r="B247" s="23" t="str" cm="1">
        <f t="array" ref="B247">IF(ANTRAG_SchulMobE!$F$9="","",IFERROR(INDEX(tab_SCHULLISTE[SNR],_xlfn.AGGREGATE(15,6,ROW(tab_SCHULLISTE[SNR])/(FIND(LOWER(ANTRAG_SchulMobE!$F$9),tab_SCHULLISTE[TKZ],1)&gt;0),ROW()-5)-1,1),""))</f>
        <v/>
      </c>
      <c r="C247" s="35" t="str">
        <f>IF(tab_SCHULEN_SAT[[#This Row],[Schul-nummer]]="","",VLOOKUP(tab_SCHULEN_SAT[[#This Row],[Schul-nummer]],tab_SCHULLISTE[],3,FALSE))</f>
        <v/>
      </c>
      <c r="D247" s="184" t="str">
        <f>IF(tab_SCHULEN_SAT[[#This Row],[Schul-nummer]]="","",VLOOKUP(tab_SCHULEN_SAT[[#This Row],[Schul-nummer]],tab_SCHULLISTE[],5,FALSE))</f>
        <v/>
      </c>
    </row>
    <row r="248" spans="1:4" ht="15.9" hidden="1" customHeight="1" x14ac:dyDescent="0.3">
      <c r="A248" s="12">
        <f t="shared" si="3"/>
        <v>243</v>
      </c>
      <c r="B248" s="23" t="str" cm="1">
        <f t="array" ref="B248">IF(ANTRAG_SchulMobE!$F$9="","",IFERROR(INDEX(tab_SCHULLISTE[SNR],_xlfn.AGGREGATE(15,6,ROW(tab_SCHULLISTE[SNR])/(FIND(LOWER(ANTRAG_SchulMobE!$F$9),tab_SCHULLISTE[TKZ],1)&gt;0),ROW()-5)-1,1),""))</f>
        <v/>
      </c>
      <c r="C248" s="35" t="str">
        <f>IF(tab_SCHULEN_SAT[[#This Row],[Schul-nummer]]="","",VLOOKUP(tab_SCHULEN_SAT[[#This Row],[Schul-nummer]],tab_SCHULLISTE[],3,FALSE))</f>
        <v/>
      </c>
      <c r="D248" s="184" t="str">
        <f>IF(tab_SCHULEN_SAT[[#This Row],[Schul-nummer]]="","",VLOOKUP(tab_SCHULEN_SAT[[#This Row],[Schul-nummer]],tab_SCHULLISTE[],5,FALSE))</f>
        <v/>
      </c>
    </row>
    <row r="249" spans="1:4" ht="15.9" hidden="1" customHeight="1" x14ac:dyDescent="0.3">
      <c r="A249" s="12">
        <f t="shared" si="3"/>
        <v>244</v>
      </c>
      <c r="B249" s="23" t="str" cm="1">
        <f t="array" ref="B249">IF(ANTRAG_SchulMobE!$F$9="","",IFERROR(INDEX(tab_SCHULLISTE[SNR],_xlfn.AGGREGATE(15,6,ROW(tab_SCHULLISTE[SNR])/(FIND(LOWER(ANTRAG_SchulMobE!$F$9),tab_SCHULLISTE[TKZ],1)&gt;0),ROW()-5)-1,1),""))</f>
        <v/>
      </c>
      <c r="C249" s="35" t="str">
        <f>IF(tab_SCHULEN_SAT[[#This Row],[Schul-nummer]]="","",VLOOKUP(tab_SCHULEN_SAT[[#This Row],[Schul-nummer]],tab_SCHULLISTE[],3,FALSE))</f>
        <v/>
      </c>
      <c r="D249" s="184" t="str">
        <f>IF(tab_SCHULEN_SAT[[#This Row],[Schul-nummer]]="","",VLOOKUP(tab_SCHULEN_SAT[[#This Row],[Schul-nummer]],tab_SCHULLISTE[],5,FALSE))</f>
        <v/>
      </c>
    </row>
    <row r="250" spans="1:4" ht="15.9" hidden="1" customHeight="1" x14ac:dyDescent="0.3">
      <c r="A250" s="12">
        <f t="shared" si="3"/>
        <v>245</v>
      </c>
      <c r="B250" s="23" t="str" cm="1">
        <f t="array" ref="B250">IF(ANTRAG_SchulMobE!$F$9="","",IFERROR(INDEX(tab_SCHULLISTE[SNR],_xlfn.AGGREGATE(15,6,ROW(tab_SCHULLISTE[SNR])/(FIND(LOWER(ANTRAG_SchulMobE!$F$9),tab_SCHULLISTE[TKZ],1)&gt;0),ROW()-5)-1,1),""))</f>
        <v/>
      </c>
      <c r="C250" s="35" t="str">
        <f>IF(tab_SCHULEN_SAT[[#This Row],[Schul-nummer]]="","",VLOOKUP(tab_SCHULEN_SAT[[#This Row],[Schul-nummer]],tab_SCHULLISTE[],3,FALSE))</f>
        <v/>
      </c>
      <c r="D250" s="184" t="str">
        <f>IF(tab_SCHULEN_SAT[[#This Row],[Schul-nummer]]="","",VLOOKUP(tab_SCHULEN_SAT[[#This Row],[Schul-nummer]],tab_SCHULLISTE[],5,FALSE))</f>
        <v/>
      </c>
    </row>
    <row r="251" spans="1:4" ht="15.9" hidden="1" customHeight="1" x14ac:dyDescent="0.3">
      <c r="A251" s="12">
        <f t="shared" si="3"/>
        <v>246</v>
      </c>
      <c r="B251" s="23" t="str" cm="1">
        <f t="array" ref="B251">IF(ANTRAG_SchulMobE!$F$9="","",IFERROR(INDEX(tab_SCHULLISTE[SNR],_xlfn.AGGREGATE(15,6,ROW(tab_SCHULLISTE[SNR])/(FIND(LOWER(ANTRAG_SchulMobE!$F$9),tab_SCHULLISTE[TKZ],1)&gt;0),ROW()-5)-1,1),""))</f>
        <v/>
      </c>
      <c r="C251" s="35" t="str">
        <f>IF(tab_SCHULEN_SAT[[#This Row],[Schul-nummer]]="","",VLOOKUP(tab_SCHULEN_SAT[[#This Row],[Schul-nummer]],tab_SCHULLISTE[],3,FALSE))</f>
        <v/>
      </c>
      <c r="D251" s="184" t="str">
        <f>IF(tab_SCHULEN_SAT[[#This Row],[Schul-nummer]]="","",VLOOKUP(tab_SCHULEN_SAT[[#This Row],[Schul-nummer]],tab_SCHULLISTE[],5,FALSE))</f>
        <v/>
      </c>
    </row>
    <row r="252" spans="1:4" ht="15.9" hidden="1" customHeight="1" x14ac:dyDescent="0.3">
      <c r="A252" s="12">
        <f t="shared" si="3"/>
        <v>247</v>
      </c>
      <c r="B252" s="23" t="str" cm="1">
        <f t="array" ref="B252">IF(ANTRAG_SchulMobE!$F$9="","",IFERROR(INDEX(tab_SCHULLISTE[SNR],_xlfn.AGGREGATE(15,6,ROW(tab_SCHULLISTE[SNR])/(FIND(LOWER(ANTRAG_SchulMobE!$F$9),tab_SCHULLISTE[TKZ],1)&gt;0),ROW()-5)-1,1),""))</f>
        <v/>
      </c>
      <c r="C252" s="35" t="str">
        <f>IF(tab_SCHULEN_SAT[[#This Row],[Schul-nummer]]="","",VLOOKUP(tab_SCHULEN_SAT[[#This Row],[Schul-nummer]],tab_SCHULLISTE[],3,FALSE))</f>
        <v/>
      </c>
      <c r="D252" s="184" t="str">
        <f>IF(tab_SCHULEN_SAT[[#This Row],[Schul-nummer]]="","",VLOOKUP(tab_SCHULEN_SAT[[#This Row],[Schul-nummer]],tab_SCHULLISTE[],5,FALSE))</f>
        <v/>
      </c>
    </row>
    <row r="253" spans="1:4" ht="15.9" hidden="1" customHeight="1" x14ac:dyDescent="0.3">
      <c r="A253" s="12">
        <f t="shared" si="3"/>
        <v>248</v>
      </c>
      <c r="B253" s="23" t="str" cm="1">
        <f t="array" ref="B253">IF(ANTRAG_SchulMobE!$F$9="","",IFERROR(INDEX(tab_SCHULLISTE[SNR],_xlfn.AGGREGATE(15,6,ROW(tab_SCHULLISTE[SNR])/(FIND(LOWER(ANTRAG_SchulMobE!$F$9),tab_SCHULLISTE[TKZ],1)&gt;0),ROW()-5)-1,1),""))</f>
        <v/>
      </c>
      <c r="C253" s="35" t="str">
        <f>IF(tab_SCHULEN_SAT[[#This Row],[Schul-nummer]]="","",VLOOKUP(tab_SCHULEN_SAT[[#This Row],[Schul-nummer]],tab_SCHULLISTE[],3,FALSE))</f>
        <v/>
      </c>
      <c r="D253" s="184" t="str">
        <f>IF(tab_SCHULEN_SAT[[#This Row],[Schul-nummer]]="","",VLOOKUP(tab_SCHULEN_SAT[[#This Row],[Schul-nummer]],tab_SCHULLISTE[],5,FALSE))</f>
        <v/>
      </c>
    </row>
    <row r="254" spans="1:4" ht="15.9" hidden="1" customHeight="1" x14ac:dyDescent="0.3">
      <c r="A254" s="12">
        <f t="shared" si="3"/>
        <v>249</v>
      </c>
      <c r="B254" s="23" t="str" cm="1">
        <f t="array" ref="B254">IF(ANTRAG_SchulMobE!$F$9="","",IFERROR(INDEX(tab_SCHULLISTE[SNR],_xlfn.AGGREGATE(15,6,ROW(tab_SCHULLISTE[SNR])/(FIND(LOWER(ANTRAG_SchulMobE!$F$9),tab_SCHULLISTE[TKZ],1)&gt;0),ROW()-5)-1,1),""))</f>
        <v/>
      </c>
      <c r="C254" s="35" t="str">
        <f>IF(tab_SCHULEN_SAT[[#This Row],[Schul-nummer]]="","",VLOOKUP(tab_SCHULEN_SAT[[#This Row],[Schul-nummer]],tab_SCHULLISTE[],3,FALSE))</f>
        <v/>
      </c>
      <c r="D254" s="184" t="str">
        <f>IF(tab_SCHULEN_SAT[[#This Row],[Schul-nummer]]="","",VLOOKUP(tab_SCHULEN_SAT[[#This Row],[Schul-nummer]],tab_SCHULLISTE[],5,FALSE))</f>
        <v/>
      </c>
    </row>
    <row r="255" spans="1:4" ht="15.9" hidden="1" customHeight="1" x14ac:dyDescent="0.3">
      <c r="A255" s="12">
        <f t="shared" si="3"/>
        <v>250</v>
      </c>
      <c r="B255" s="23" t="str" cm="1">
        <f t="array" ref="B255">IF(ANTRAG_SchulMobE!$F$9="","",IFERROR(INDEX(tab_SCHULLISTE[SNR],_xlfn.AGGREGATE(15,6,ROW(tab_SCHULLISTE[SNR])/(FIND(LOWER(ANTRAG_SchulMobE!$F$9),tab_SCHULLISTE[TKZ],1)&gt;0),ROW()-5)-1,1),""))</f>
        <v/>
      </c>
      <c r="C255" s="35" t="str">
        <f>IF(tab_SCHULEN_SAT[[#This Row],[Schul-nummer]]="","",VLOOKUP(tab_SCHULEN_SAT[[#This Row],[Schul-nummer]],tab_SCHULLISTE[],3,FALSE))</f>
        <v/>
      </c>
      <c r="D255" s="184" t="str">
        <f>IF(tab_SCHULEN_SAT[[#This Row],[Schul-nummer]]="","",VLOOKUP(tab_SCHULEN_SAT[[#This Row],[Schul-nummer]],tab_SCHULLISTE[],5,FALSE))</f>
        <v/>
      </c>
    </row>
    <row r="256" spans="1:4" ht="15.9" hidden="1" customHeight="1" x14ac:dyDescent="0.3">
      <c r="A256" s="12">
        <f t="shared" si="3"/>
        <v>251</v>
      </c>
      <c r="B256" s="23" t="str" cm="1">
        <f t="array" ref="B256">IF(ANTRAG_SchulMobE!$F$9="","",IFERROR(INDEX(tab_SCHULLISTE[SNR],_xlfn.AGGREGATE(15,6,ROW(tab_SCHULLISTE[SNR])/(FIND(LOWER(ANTRAG_SchulMobE!$F$9),tab_SCHULLISTE[TKZ],1)&gt;0),ROW()-5)-1,1),""))</f>
        <v/>
      </c>
      <c r="C256" s="35" t="str">
        <f>IF(tab_SCHULEN_SAT[[#This Row],[Schul-nummer]]="","",VLOOKUP(tab_SCHULEN_SAT[[#This Row],[Schul-nummer]],tab_SCHULLISTE[],3,FALSE))</f>
        <v/>
      </c>
      <c r="D256" s="184" t="str">
        <f>IF(tab_SCHULEN_SAT[[#This Row],[Schul-nummer]]="","",VLOOKUP(tab_SCHULEN_SAT[[#This Row],[Schul-nummer]],tab_SCHULLISTE[],5,FALSE))</f>
        <v/>
      </c>
    </row>
    <row r="257" spans="1:4" ht="15.9" hidden="1" customHeight="1" x14ac:dyDescent="0.3">
      <c r="A257" s="12">
        <f t="shared" si="3"/>
        <v>252</v>
      </c>
      <c r="B257" s="23" t="str" cm="1">
        <f t="array" ref="B257">IF(ANTRAG_SchulMobE!$F$9="","",IFERROR(INDEX(tab_SCHULLISTE[SNR],_xlfn.AGGREGATE(15,6,ROW(tab_SCHULLISTE[SNR])/(FIND(LOWER(ANTRAG_SchulMobE!$F$9),tab_SCHULLISTE[TKZ],1)&gt;0),ROW()-5)-1,1),""))</f>
        <v/>
      </c>
      <c r="C257" s="35" t="str">
        <f>IF(tab_SCHULEN_SAT[[#This Row],[Schul-nummer]]="","",VLOOKUP(tab_SCHULEN_SAT[[#This Row],[Schul-nummer]],tab_SCHULLISTE[],3,FALSE))</f>
        <v/>
      </c>
      <c r="D257" s="184" t="str">
        <f>IF(tab_SCHULEN_SAT[[#This Row],[Schul-nummer]]="","",VLOOKUP(tab_SCHULEN_SAT[[#This Row],[Schul-nummer]],tab_SCHULLISTE[],5,FALSE))</f>
        <v/>
      </c>
    </row>
    <row r="258" spans="1:4" ht="15.9" hidden="1" customHeight="1" x14ac:dyDescent="0.3">
      <c r="A258" s="12">
        <f t="shared" si="3"/>
        <v>253</v>
      </c>
      <c r="B258" s="23" t="str" cm="1">
        <f t="array" ref="B258">IF(ANTRAG_SchulMobE!$F$9="","",IFERROR(INDEX(tab_SCHULLISTE[SNR],_xlfn.AGGREGATE(15,6,ROW(tab_SCHULLISTE[SNR])/(FIND(LOWER(ANTRAG_SchulMobE!$F$9),tab_SCHULLISTE[TKZ],1)&gt;0),ROW()-5)-1,1),""))</f>
        <v/>
      </c>
      <c r="C258" s="35" t="str">
        <f>IF(tab_SCHULEN_SAT[[#This Row],[Schul-nummer]]="","",VLOOKUP(tab_SCHULEN_SAT[[#This Row],[Schul-nummer]],tab_SCHULLISTE[],3,FALSE))</f>
        <v/>
      </c>
      <c r="D258" s="184" t="str">
        <f>IF(tab_SCHULEN_SAT[[#This Row],[Schul-nummer]]="","",VLOOKUP(tab_SCHULEN_SAT[[#This Row],[Schul-nummer]],tab_SCHULLISTE[],5,FALSE))</f>
        <v/>
      </c>
    </row>
    <row r="259" spans="1:4" ht="15.9" hidden="1" customHeight="1" x14ac:dyDescent="0.3">
      <c r="A259" s="12">
        <f t="shared" si="3"/>
        <v>254</v>
      </c>
      <c r="B259" s="23" t="str" cm="1">
        <f t="array" ref="B259">IF(ANTRAG_SchulMobE!$F$9="","",IFERROR(INDEX(tab_SCHULLISTE[SNR],_xlfn.AGGREGATE(15,6,ROW(tab_SCHULLISTE[SNR])/(FIND(LOWER(ANTRAG_SchulMobE!$F$9),tab_SCHULLISTE[TKZ],1)&gt;0),ROW()-5)-1,1),""))</f>
        <v/>
      </c>
      <c r="C259" s="35" t="str">
        <f>IF(tab_SCHULEN_SAT[[#This Row],[Schul-nummer]]="","",VLOOKUP(tab_SCHULEN_SAT[[#This Row],[Schul-nummer]],tab_SCHULLISTE[],3,FALSE))</f>
        <v/>
      </c>
      <c r="D259" s="184" t="str">
        <f>IF(tab_SCHULEN_SAT[[#This Row],[Schul-nummer]]="","",VLOOKUP(tab_SCHULEN_SAT[[#This Row],[Schul-nummer]],tab_SCHULLISTE[],5,FALSE))</f>
        <v/>
      </c>
    </row>
    <row r="260" spans="1:4" ht="15.9" hidden="1" customHeight="1" x14ac:dyDescent="0.3">
      <c r="A260" s="12">
        <f t="shared" si="3"/>
        <v>255</v>
      </c>
      <c r="B260" s="23" t="str" cm="1">
        <f t="array" ref="B260">IF(ANTRAG_SchulMobE!$F$9="","",IFERROR(INDEX(tab_SCHULLISTE[SNR],_xlfn.AGGREGATE(15,6,ROW(tab_SCHULLISTE[SNR])/(FIND(LOWER(ANTRAG_SchulMobE!$F$9),tab_SCHULLISTE[TKZ],1)&gt;0),ROW()-5)-1,1),""))</f>
        <v/>
      </c>
      <c r="C260" s="35" t="str">
        <f>IF(tab_SCHULEN_SAT[[#This Row],[Schul-nummer]]="","",VLOOKUP(tab_SCHULEN_SAT[[#This Row],[Schul-nummer]],tab_SCHULLISTE[],3,FALSE))</f>
        <v/>
      </c>
      <c r="D260" s="184" t="str">
        <f>IF(tab_SCHULEN_SAT[[#This Row],[Schul-nummer]]="","",VLOOKUP(tab_SCHULEN_SAT[[#This Row],[Schul-nummer]],tab_SCHULLISTE[],5,FALSE))</f>
        <v/>
      </c>
    </row>
    <row r="261" spans="1:4" ht="15.9" hidden="1" customHeight="1" x14ac:dyDescent="0.3">
      <c r="A261" s="12">
        <f t="shared" si="3"/>
        <v>256</v>
      </c>
      <c r="B261" s="23" t="str" cm="1">
        <f t="array" ref="B261">IF(ANTRAG_SchulMobE!$F$9="","",IFERROR(INDEX(tab_SCHULLISTE[SNR],_xlfn.AGGREGATE(15,6,ROW(tab_SCHULLISTE[SNR])/(FIND(LOWER(ANTRAG_SchulMobE!$F$9),tab_SCHULLISTE[TKZ],1)&gt;0),ROW()-5)-1,1),""))</f>
        <v/>
      </c>
      <c r="C261" s="35" t="str">
        <f>IF(tab_SCHULEN_SAT[[#This Row],[Schul-nummer]]="","",VLOOKUP(tab_SCHULEN_SAT[[#This Row],[Schul-nummer]],tab_SCHULLISTE[],3,FALSE))</f>
        <v/>
      </c>
      <c r="D261" s="184" t="str">
        <f>IF(tab_SCHULEN_SAT[[#This Row],[Schul-nummer]]="","",VLOOKUP(tab_SCHULEN_SAT[[#This Row],[Schul-nummer]],tab_SCHULLISTE[],5,FALSE))</f>
        <v/>
      </c>
    </row>
    <row r="262" spans="1:4" ht="15.9" hidden="1" customHeight="1" x14ac:dyDescent="0.3">
      <c r="A262" s="12">
        <f t="shared" si="3"/>
        <v>257</v>
      </c>
      <c r="B262" s="23" t="str" cm="1">
        <f t="array" ref="B262">IF(ANTRAG_SchulMobE!$F$9="","",IFERROR(INDEX(tab_SCHULLISTE[SNR],_xlfn.AGGREGATE(15,6,ROW(tab_SCHULLISTE[SNR])/(FIND(LOWER(ANTRAG_SchulMobE!$F$9),tab_SCHULLISTE[TKZ],1)&gt;0),ROW()-5)-1,1),""))</f>
        <v/>
      </c>
      <c r="C262" s="35" t="str">
        <f>IF(tab_SCHULEN_SAT[[#This Row],[Schul-nummer]]="","",VLOOKUP(tab_SCHULEN_SAT[[#This Row],[Schul-nummer]],tab_SCHULLISTE[],3,FALSE))</f>
        <v/>
      </c>
      <c r="D262" s="184" t="str">
        <f>IF(tab_SCHULEN_SAT[[#This Row],[Schul-nummer]]="","",VLOOKUP(tab_SCHULEN_SAT[[#This Row],[Schul-nummer]],tab_SCHULLISTE[],5,FALSE))</f>
        <v/>
      </c>
    </row>
    <row r="263" spans="1:4" ht="15.9" hidden="1" customHeight="1" x14ac:dyDescent="0.3">
      <c r="A263" s="12">
        <f t="shared" si="3"/>
        <v>258</v>
      </c>
      <c r="B263" s="23" t="str" cm="1">
        <f t="array" ref="B263">IF(ANTRAG_SchulMobE!$F$9="","",IFERROR(INDEX(tab_SCHULLISTE[SNR],_xlfn.AGGREGATE(15,6,ROW(tab_SCHULLISTE[SNR])/(FIND(LOWER(ANTRAG_SchulMobE!$F$9),tab_SCHULLISTE[TKZ],1)&gt;0),ROW()-5)-1,1),""))</f>
        <v/>
      </c>
      <c r="C263" s="35" t="str">
        <f>IF(tab_SCHULEN_SAT[[#This Row],[Schul-nummer]]="","",VLOOKUP(tab_SCHULEN_SAT[[#This Row],[Schul-nummer]],tab_SCHULLISTE[],3,FALSE))</f>
        <v/>
      </c>
      <c r="D263" s="184" t="str">
        <f>IF(tab_SCHULEN_SAT[[#This Row],[Schul-nummer]]="","",VLOOKUP(tab_SCHULEN_SAT[[#This Row],[Schul-nummer]],tab_SCHULLISTE[],5,FALSE))</f>
        <v/>
      </c>
    </row>
    <row r="264" spans="1:4" ht="15.9" hidden="1" customHeight="1" x14ac:dyDescent="0.3">
      <c r="A264" s="12">
        <f t="shared" si="3"/>
        <v>259</v>
      </c>
      <c r="B264" s="23" t="str" cm="1">
        <f t="array" ref="B264">IF(ANTRAG_SchulMobE!$F$9="","",IFERROR(INDEX(tab_SCHULLISTE[SNR],_xlfn.AGGREGATE(15,6,ROW(tab_SCHULLISTE[SNR])/(FIND(LOWER(ANTRAG_SchulMobE!$F$9),tab_SCHULLISTE[TKZ],1)&gt;0),ROW()-5)-1,1),""))</f>
        <v/>
      </c>
      <c r="C264" s="35" t="str">
        <f>IF(tab_SCHULEN_SAT[[#This Row],[Schul-nummer]]="","",VLOOKUP(tab_SCHULEN_SAT[[#This Row],[Schul-nummer]],tab_SCHULLISTE[],3,FALSE))</f>
        <v/>
      </c>
      <c r="D264" s="184" t="str">
        <f>IF(tab_SCHULEN_SAT[[#This Row],[Schul-nummer]]="","",VLOOKUP(tab_SCHULEN_SAT[[#This Row],[Schul-nummer]],tab_SCHULLISTE[],5,FALSE))</f>
        <v/>
      </c>
    </row>
    <row r="265" spans="1:4" ht="15.9" hidden="1" customHeight="1" x14ac:dyDescent="0.3">
      <c r="A265" s="12">
        <f t="shared" si="3"/>
        <v>260</v>
      </c>
      <c r="B265" s="23" t="str" cm="1">
        <f t="array" ref="B265">IF(ANTRAG_SchulMobE!$F$9="","",IFERROR(INDEX(tab_SCHULLISTE[SNR],_xlfn.AGGREGATE(15,6,ROW(tab_SCHULLISTE[SNR])/(FIND(LOWER(ANTRAG_SchulMobE!$F$9),tab_SCHULLISTE[TKZ],1)&gt;0),ROW()-5)-1,1),""))</f>
        <v/>
      </c>
      <c r="C265" s="35" t="str">
        <f>IF(tab_SCHULEN_SAT[[#This Row],[Schul-nummer]]="","",VLOOKUP(tab_SCHULEN_SAT[[#This Row],[Schul-nummer]],tab_SCHULLISTE[],3,FALSE))</f>
        <v/>
      </c>
      <c r="D265" s="184" t="str">
        <f>IF(tab_SCHULEN_SAT[[#This Row],[Schul-nummer]]="","",VLOOKUP(tab_SCHULEN_SAT[[#This Row],[Schul-nummer]],tab_SCHULLISTE[],5,FALSE))</f>
        <v/>
      </c>
    </row>
    <row r="266" spans="1:4" ht="15.9" hidden="1" customHeight="1" x14ac:dyDescent="0.3">
      <c r="A266" s="12">
        <f t="shared" ref="A266:A392" si="4">A265+1</f>
        <v>261</v>
      </c>
      <c r="B266" s="23" t="str" cm="1">
        <f t="array" ref="B266">IF(ANTRAG_SchulMobE!$F$9="","",IFERROR(INDEX(tab_SCHULLISTE[SNR],_xlfn.AGGREGATE(15,6,ROW(tab_SCHULLISTE[SNR])/(FIND(LOWER(ANTRAG_SchulMobE!$F$9),tab_SCHULLISTE[TKZ],1)&gt;0),ROW()-5)-1,1),""))</f>
        <v/>
      </c>
      <c r="C266" s="35" t="str">
        <f>IF(tab_SCHULEN_SAT[[#This Row],[Schul-nummer]]="","",VLOOKUP(tab_SCHULEN_SAT[[#This Row],[Schul-nummer]],tab_SCHULLISTE[],3,FALSE))</f>
        <v/>
      </c>
      <c r="D266" s="184" t="str">
        <f>IF(tab_SCHULEN_SAT[[#This Row],[Schul-nummer]]="","",VLOOKUP(tab_SCHULEN_SAT[[#This Row],[Schul-nummer]],tab_SCHULLISTE[],5,FALSE))</f>
        <v/>
      </c>
    </row>
    <row r="267" spans="1:4" ht="15.9" hidden="1" customHeight="1" x14ac:dyDescent="0.3">
      <c r="A267" s="12">
        <f t="shared" si="4"/>
        <v>262</v>
      </c>
      <c r="B267" s="23" t="str" cm="1">
        <f t="array" ref="B267">IF(ANTRAG_SchulMobE!$F$9="","",IFERROR(INDEX(tab_SCHULLISTE[SNR],_xlfn.AGGREGATE(15,6,ROW(tab_SCHULLISTE[SNR])/(FIND(LOWER(ANTRAG_SchulMobE!$F$9),tab_SCHULLISTE[TKZ],1)&gt;0),ROW()-5)-1,1),""))</f>
        <v/>
      </c>
      <c r="C267" s="35" t="str">
        <f>IF(tab_SCHULEN_SAT[[#This Row],[Schul-nummer]]="","",VLOOKUP(tab_SCHULEN_SAT[[#This Row],[Schul-nummer]],tab_SCHULLISTE[],3,FALSE))</f>
        <v/>
      </c>
      <c r="D267" s="184" t="str">
        <f>IF(tab_SCHULEN_SAT[[#This Row],[Schul-nummer]]="","",VLOOKUP(tab_SCHULEN_SAT[[#This Row],[Schul-nummer]],tab_SCHULLISTE[],5,FALSE))</f>
        <v/>
      </c>
    </row>
    <row r="268" spans="1:4" ht="15.9" hidden="1" customHeight="1" x14ac:dyDescent="0.3">
      <c r="A268" s="12">
        <f t="shared" si="4"/>
        <v>263</v>
      </c>
      <c r="B268" s="23" t="str" cm="1">
        <f t="array" ref="B268">IF(ANTRAG_SchulMobE!$F$9="","",IFERROR(INDEX(tab_SCHULLISTE[SNR],_xlfn.AGGREGATE(15,6,ROW(tab_SCHULLISTE[SNR])/(FIND(LOWER(ANTRAG_SchulMobE!$F$9),tab_SCHULLISTE[TKZ],1)&gt;0),ROW()-5)-1,1),""))</f>
        <v/>
      </c>
      <c r="C268" s="35" t="str">
        <f>IF(tab_SCHULEN_SAT[[#This Row],[Schul-nummer]]="","",VLOOKUP(tab_SCHULEN_SAT[[#This Row],[Schul-nummer]],tab_SCHULLISTE[],3,FALSE))</f>
        <v/>
      </c>
      <c r="D268" s="184" t="str">
        <f>IF(tab_SCHULEN_SAT[[#This Row],[Schul-nummer]]="","",VLOOKUP(tab_SCHULEN_SAT[[#This Row],[Schul-nummer]],tab_SCHULLISTE[],5,FALSE))</f>
        <v/>
      </c>
    </row>
    <row r="269" spans="1:4" ht="15.9" hidden="1" customHeight="1" x14ac:dyDescent="0.3">
      <c r="A269" s="12">
        <f t="shared" si="4"/>
        <v>264</v>
      </c>
      <c r="B269" s="23" t="str" cm="1">
        <f t="array" ref="B269">IF(ANTRAG_SchulMobE!$F$9="","",IFERROR(INDEX(tab_SCHULLISTE[SNR],_xlfn.AGGREGATE(15,6,ROW(tab_SCHULLISTE[SNR])/(FIND(LOWER(ANTRAG_SchulMobE!$F$9),tab_SCHULLISTE[TKZ],1)&gt;0),ROW()-5)-1,1),""))</f>
        <v/>
      </c>
      <c r="C269" s="35" t="str">
        <f>IF(tab_SCHULEN_SAT[[#This Row],[Schul-nummer]]="","",VLOOKUP(tab_SCHULEN_SAT[[#This Row],[Schul-nummer]],tab_SCHULLISTE[],3,FALSE))</f>
        <v/>
      </c>
      <c r="D269" s="184" t="str">
        <f>IF(tab_SCHULEN_SAT[[#This Row],[Schul-nummer]]="","",VLOOKUP(tab_SCHULEN_SAT[[#This Row],[Schul-nummer]],tab_SCHULLISTE[],5,FALSE))</f>
        <v/>
      </c>
    </row>
    <row r="270" spans="1:4" ht="15.9" hidden="1" customHeight="1" x14ac:dyDescent="0.3">
      <c r="A270" s="12">
        <f t="shared" si="4"/>
        <v>265</v>
      </c>
      <c r="B270" s="23" t="str" cm="1">
        <f t="array" ref="B270">IF(ANTRAG_SchulMobE!$F$9="","",IFERROR(INDEX(tab_SCHULLISTE[SNR],_xlfn.AGGREGATE(15,6,ROW(tab_SCHULLISTE[SNR])/(FIND(LOWER(ANTRAG_SchulMobE!$F$9),tab_SCHULLISTE[TKZ],1)&gt;0),ROW()-5)-1,1),""))</f>
        <v/>
      </c>
      <c r="C270" s="35" t="str">
        <f>IF(tab_SCHULEN_SAT[[#This Row],[Schul-nummer]]="","",VLOOKUP(tab_SCHULEN_SAT[[#This Row],[Schul-nummer]],tab_SCHULLISTE[],3,FALSE))</f>
        <v/>
      </c>
      <c r="D270" s="184" t="str">
        <f>IF(tab_SCHULEN_SAT[[#This Row],[Schul-nummer]]="","",VLOOKUP(tab_SCHULEN_SAT[[#This Row],[Schul-nummer]],tab_SCHULLISTE[],5,FALSE))</f>
        <v/>
      </c>
    </row>
    <row r="271" spans="1:4" ht="15.9" hidden="1" customHeight="1" x14ac:dyDescent="0.3">
      <c r="A271" s="12">
        <f t="shared" si="4"/>
        <v>266</v>
      </c>
      <c r="B271" s="23" t="str" cm="1">
        <f t="array" ref="B271">IF(ANTRAG_SchulMobE!$F$9="","",IFERROR(INDEX(tab_SCHULLISTE[SNR],_xlfn.AGGREGATE(15,6,ROW(tab_SCHULLISTE[SNR])/(FIND(LOWER(ANTRAG_SchulMobE!$F$9),tab_SCHULLISTE[TKZ],1)&gt;0),ROW()-5)-1,1),""))</f>
        <v/>
      </c>
      <c r="C271" s="35" t="str">
        <f>IF(tab_SCHULEN_SAT[[#This Row],[Schul-nummer]]="","",VLOOKUP(tab_SCHULEN_SAT[[#This Row],[Schul-nummer]],tab_SCHULLISTE[],3,FALSE))</f>
        <v/>
      </c>
      <c r="D271" s="184" t="str">
        <f>IF(tab_SCHULEN_SAT[[#This Row],[Schul-nummer]]="","",VLOOKUP(tab_SCHULEN_SAT[[#This Row],[Schul-nummer]],tab_SCHULLISTE[],5,FALSE))</f>
        <v/>
      </c>
    </row>
    <row r="272" spans="1:4" ht="15.9" hidden="1" customHeight="1" x14ac:dyDescent="0.3">
      <c r="A272" s="12">
        <f t="shared" si="4"/>
        <v>267</v>
      </c>
      <c r="B272" s="23" t="str" cm="1">
        <f t="array" ref="B272">IF(ANTRAG_SchulMobE!$F$9="","",IFERROR(INDEX(tab_SCHULLISTE[SNR],_xlfn.AGGREGATE(15,6,ROW(tab_SCHULLISTE[SNR])/(FIND(LOWER(ANTRAG_SchulMobE!$F$9),tab_SCHULLISTE[TKZ],1)&gt;0),ROW()-5)-1,1),""))</f>
        <v/>
      </c>
      <c r="C272" s="35" t="str">
        <f>IF(tab_SCHULEN_SAT[[#This Row],[Schul-nummer]]="","",VLOOKUP(tab_SCHULEN_SAT[[#This Row],[Schul-nummer]],tab_SCHULLISTE[],3,FALSE))</f>
        <v/>
      </c>
      <c r="D272" s="184" t="str">
        <f>IF(tab_SCHULEN_SAT[[#This Row],[Schul-nummer]]="","",VLOOKUP(tab_SCHULEN_SAT[[#This Row],[Schul-nummer]],tab_SCHULLISTE[],5,FALSE))</f>
        <v/>
      </c>
    </row>
    <row r="273" spans="1:4" ht="15.9" hidden="1" customHeight="1" x14ac:dyDescent="0.3">
      <c r="A273" s="12">
        <f t="shared" si="4"/>
        <v>268</v>
      </c>
      <c r="B273" s="23" t="str" cm="1">
        <f t="array" ref="B273">IF(ANTRAG_SchulMobE!$F$9="","",IFERROR(INDEX(tab_SCHULLISTE[SNR],_xlfn.AGGREGATE(15,6,ROW(tab_SCHULLISTE[SNR])/(FIND(LOWER(ANTRAG_SchulMobE!$F$9),tab_SCHULLISTE[TKZ],1)&gt;0),ROW()-5)-1,1),""))</f>
        <v/>
      </c>
      <c r="C273" s="35" t="str">
        <f>IF(tab_SCHULEN_SAT[[#This Row],[Schul-nummer]]="","",VLOOKUP(tab_SCHULEN_SAT[[#This Row],[Schul-nummer]],tab_SCHULLISTE[],3,FALSE))</f>
        <v/>
      </c>
      <c r="D273" s="184" t="str">
        <f>IF(tab_SCHULEN_SAT[[#This Row],[Schul-nummer]]="","",VLOOKUP(tab_SCHULEN_SAT[[#This Row],[Schul-nummer]],tab_SCHULLISTE[],5,FALSE))</f>
        <v/>
      </c>
    </row>
    <row r="274" spans="1:4" ht="15.9" hidden="1" customHeight="1" x14ac:dyDescent="0.3">
      <c r="A274" s="12">
        <f t="shared" si="4"/>
        <v>269</v>
      </c>
      <c r="B274" s="23" t="str" cm="1">
        <f t="array" ref="B274">IF(ANTRAG_SchulMobE!$F$9="","",IFERROR(INDEX(tab_SCHULLISTE[SNR],_xlfn.AGGREGATE(15,6,ROW(tab_SCHULLISTE[SNR])/(FIND(LOWER(ANTRAG_SchulMobE!$F$9),tab_SCHULLISTE[TKZ],1)&gt;0),ROW()-5)-1,1),""))</f>
        <v/>
      </c>
      <c r="C274" s="35" t="str">
        <f>IF(tab_SCHULEN_SAT[[#This Row],[Schul-nummer]]="","",VLOOKUP(tab_SCHULEN_SAT[[#This Row],[Schul-nummer]],tab_SCHULLISTE[],3,FALSE))</f>
        <v/>
      </c>
      <c r="D274" s="184" t="str">
        <f>IF(tab_SCHULEN_SAT[[#This Row],[Schul-nummer]]="","",VLOOKUP(tab_SCHULEN_SAT[[#This Row],[Schul-nummer]],tab_SCHULLISTE[],5,FALSE))</f>
        <v/>
      </c>
    </row>
    <row r="275" spans="1:4" ht="15.9" hidden="1" customHeight="1" x14ac:dyDescent="0.3">
      <c r="A275" s="12">
        <f t="shared" si="4"/>
        <v>270</v>
      </c>
      <c r="B275" s="23" t="str" cm="1">
        <f t="array" ref="B275">IF(ANTRAG_SchulMobE!$F$9="","",IFERROR(INDEX(tab_SCHULLISTE[SNR],_xlfn.AGGREGATE(15,6,ROW(tab_SCHULLISTE[SNR])/(FIND(LOWER(ANTRAG_SchulMobE!$F$9),tab_SCHULLISTE[TKZ],1)&gt;0),ROW()-5)-1,1),""))</f>
        <v/>
      </c>
      <c r="C275" s="35" t="str">
        <f>IF(tab_SCHULEN_SAT[[#This Row],[Schul-nummer]]="","",VLOOKUP(tab_SCHULEN_SAT[[#This Row],[Schul-nummer]],tab_SCHULLISTE[],3,FALSE))</f>
        <v/>
      </c>
      <c r="D275" s="184" t="str">
        <f>IF(tab_SCHULEN_SAT[[#This Row],[Schul-nummer]]="","",VLOOKUP(tab_SCHULEN_SAT[[#This Row],[Schul-nummer]],tab_SCHULLISTE[],5,FALSE))</f>
        <v/>
      </c>
    </row>
    <row r="276" spans="1:4" ht="15.9" hidden="1" customHeight="1" x14ac:dyDescent="0.3">
      <c r="A276" s="12">
        <f t="shared" si="4"/>
        <v>271</v>
      </c>
      <c r="B276" s="23" t="str" cm="1">
        <f t="array" ref="B276">IF(ANTRAG_SchulMobE!$F$9="","",IFERROR(INDEX(tab_SCHULLISTE[SNR],_xlfn.AGGREGATE(15,6,ROW(tab_SCHULLISTE[SNR])/(FIND(LOWER(ANTRAG_SchulMobE!$F$9),tab_SCHULLISTE[TKZ],1)&gt;0),ROW()-5)-1,1),""))</f>
        <v/>
      </c>
      <c r="C276" s="35" t="str">
        <f>IF(tab_SCHULEN_SAT[[#This Row],[Schul-nummer]]="","",VLOOKUP(tab_SCHULEN_SAT[[#This Row],[Schul-nummer]],tab_SCHULLISTE[],3,FALSE))</f>
        <v/>
      </c>
      <c r="D276" s="184" t="str">
        <f>IF(tab_SCHULEN_SAT[[#This Row],[Schul-nummer]]="","",VLOOKUP(tab_SCHULEN_SAT[[#This Row],[Schul-nummer]],tab_SCHULLISTE[],5,FALSE))</f>
        <v/>
      </c>
    </row>
    <row r="277" spans="1:4" ht="15.9" hidden="1" customHeight="1" x14ac:dyDescent="0.3">
      <c r="A277" s="12">
        <f t="shared" si="4"/>
        <v>272</v>
      </c>
      <c r="B277" s="23" t="str" cm="1">
        <f t="array" ref="B277">IF(ANTRAG_SchulMobE!$F$9="","",IFERROR(INDEX(tab_SCHULLISTE[SNR],_xlfn.AGGREGATE(15,6,ROW(tab_SCHULLISTE[SNR])/(FIND(LOWER(ANTRAG_SchulMobE!$F$9),tab_SCHULLISTE[TKZ],1)&gt;0),ROW()-5)-1,1),""))</f>
        <v/>
      </c>
      <c r="C277" s="35" t="str">
        <f>IF(tab_SCHULEN_SAT[[#This Row],[Schul-nummer]]="","",VLOOKUP(tab_SCHULEN_SAT[[#This Row],[Schul-nummer]],tab_SCHULLISTE[],3,FALSE))</f>
        <v/>
      </c>
      <c r="D277" s="184" t="str">
        <f>IF(tab_SCHULEN_SAT[[#This Row],[Schul-nummer]]="","",VLOOKUP(tab_SCHULEN_SAT[[#This Row],[Schul-nummer]],tab_SCHULLISTE[],5,FALSE))</f>
        <v/>
      </c>
    </row>
    <row r="278" spans="1:4" ht="15.9" hidden="1" customHeight="1" x14ac:dyDescent="0.3">
      <c r="A278" s="12">
        <f t="shared" si="4"/>
        <v>273</v>
      </c>
      <c r="B278" s="23" t="str" cm="1">
        <f t="array" ref="B278">IF(ANTRAG_SchulMobE!$F$9="","",IFERROR(INDEX(tab_SCHULLISTE[SNR],_xlfn.AGGREGATE(15,6,ROW(tab_SCHULLISTE[SNR])/(FIND(LOWER(ANTRAG_SchulMobE!$F$9),tab_SCHULLISTE[TKZ],1)&gt;0),ROW()-5)-1,1),""))</f>
        <v/>
      </c>
      <c r="C278" s="35" t="str">
        <f>IF(tab_SCHULEN_SAT[[#This Row],[Schul-nummer]]="","",VLOOKUP(tab_SCHULEN_SAT[[#This Row],[Schul-nummer]],tab_SCHULLISTE[],3,FALSE))</f>
        <v/>
      </c>
      <c r="D278" s="184" t="str">
        <f>IF(tab_SCHULEN_SAT[[#This Row],[Schul-nummer]]="","",VLOOKUP(tab_SCHULEN_SAT[[#This Row],[Schul-nummer]],tab_SCHULLISTE[],5,FALSE))</f>
        <v/>
      </c>
    </row>
    <row r="279" spans="1:4" ht="15.9" hidden="1" customHeight="1" x14ac:dyDescent="0.3">
      <c r="A279" s="12">
        <f t="shared" si="4"/>
        <v>274</v>
      </c>
      <c r="B279" s="23" t="str" cm="1">
        <f t="array" ref="B279">IF(ANTRAG_SchulMobE!$F$9="","",IFERROR(INDEX(tab_SCHULLISTE[SNR],_xlfn.AGGREGATE(15,6,ROW(tab_SCHULLISTE[SNR])/(FIND(LOWER(ANTRAG_SchulMobE!$F$9),tab_SCHULLISTE[TKZ],1)&gt;0),ROW()-5)-1,1),""))</f>
        <v/>
      </c>
      <c r="C279" s="35" t="str">
        <f>IF(tab_SCHULEN_SAT[[#This Row],[Schul-nummer]]="","",VLOOKUP(tab_SCHULEN_SAT[[#This Row],[Schul-nummer]],tab_SCHULLISTE[],3,FALSE))</f>
        <v/>
      </c>
      <c r="D279" s="184" t="str">
        <f>IF(tab_SCHULEN_SAT[[#This Row],[Schul-nummer]]="","",VLOOKUP(tab_SCHULEN_SAT[[#This Row],[Schul-nummer]],tab_SCHULLISTE[],5,FALSE))</f>
        <v/>
      </c>
    </row>
    <row r="280" spans="1:4" ht="15.9" hidden="1" customHeight="1" x14ac:dyDescent="0.3">
      <c r="A280" s="12">
        <f t="shared" si="4"/>
        <v>275</v>
      </c>
      <c r="B280" s="23" t="str" cm="1">
        <f t="array" ref="B280">IF(ANTRAG_SchulMobE!$F$9="","",IFERROR(INDEX(tab_SCHULLISTE[SNR],_xlfn.AGGREGATE(15,6,ROW(tab_SCHULLISTE[SNR])/(FIND(LOWER(ANTRAG_SchulMobE!$F$9),tab_SCHULLISTE[TKZ],1)&gt;0),ROW()-5)-1,1),""))</f>
        <v/>
      </c>
      <c r="C280" s="35" t="str">
        <f>IF(tab_SCHULEN_SAT[[#This Row],[Schul-nummer]]="","",VLOOKUP(tab_SCHULEN_SAT[[#This Row],[Schul-nummer]],tab_SCHULLISTE[],3,FALSE))</f>
        <v/>
      </c>
      <c r="D280" s="184" t="str">
        <f>IF(tab_SCHULEN_SAT[[#This Row],[Schul-nummer]]="","",VLOOKUP(tab_SCHULEN_SAT[[#This Row],[Schul-nummer]],tab_SCHULLISTE[],5,FALSE))</f>
        <v/>
      </c>
    </row>
    <row r="281" spans="1:4" ht="15.9" hidden="1" customHeight="1" x14ac:dyDescent="0.3">
      <c r="A281" s="12">
        <f t="shared" si="4"/>
        <v>276</v>
      </c>
      <c r="B281" s="23" t="str" cm="1">
        <f t="array" ref="B281">IF(ANTRAG_SchulMobE!$F$9="","",IFERROR(INDEX(tab_SCHULLISTE[SNR],_xlfn.AGGREGATE(15,6,ROW(tab_SCHULLISTE[SNR])/(FIND(LOWER(ANTRAG_SchulMobE!$F$9),tab_SCHULLISTE[TKZ],1)&gt;0),ROW()-5)-1,1),""))</f>
        <v/>
      </c>
      <c r="C281" s="35" t="str">
        <f>IF(tab_SCHULEN_SAT[[#This Row],[Schul-nummer]]="","",VLOOKUP(tab_SCHULEN_SAT[[#This Row],[Schul-nummer]],tab_SCHULLISTE[],3,FALSE))</f>
        <v/>
      </c>
      <c r="D281" s="184" t="str">
        <f>IF(tab_SCHULEN_SAT[[#This Row],[Schul-nummer]]="","",VLOOKUP(tab_SCHULEN_SAT[[#This Row],[Schul-nummer]],tab_SCHULLISTE[],5,FALSE))</f>
        <v/>
      </c>
    </row>
    <row r="282" spans="1:4" ht="15.9" hidden="1" customHeight="1" x14ac:dyDescent="0.3">
      <c r="A282" s="12">
        <f t="shared" si="4"/>
        <v>277</v>
      </c>
      <c r="B282" s="23" t="str" cm="1">
        <f t="array" ref="B282">IF(ANTRAG_SchulMobE!$F$9="","",IFERROR(INDEX(tab_SCHULLISTE[SNR],_xlfn.AGGREGATE(15,6,ROW(tab_SCHULLISTE[SNR])/(FIND(LOWER(ANTRAG_SchulMobE!$F$9),tab_SCHULLISTE[TKZ],1)&gt;0),ROW()-5)-1,1),""))</f>
        <v/>
      </c>
      <c r="C282" s="35" t="str">
        <f>IF(tab_SCHULEN_SAT[[#This Row],[Schul-nummer]]="","",VLOOKUP(tab_SCHULEN_SAT[[#This Row],[Schul-nummer]],tab_SCHULLISTE[],3,FALSE))</f>
        <v/>
      </c>
      <c r="D282" s="184" t="str">
        <f>IF(tab_SCHULEN_SAT[[#This Row],[Schul-nummer]]="","",VLOOKUP(tab_SCHULEN_SAT[[#This Row],[Schul-nummer]],tab_SCHULLISTE[],5,FALSE))</f>
        <v/>
      </c>
    </row>
    <row r="283" spans="1:4" ht="15.9" hidden="1" customHeight="1" x14ac:dyDescent="0.3">
      <c r="A283" s="12">
        <f t="shared" si="4"/>
        <v>278</v>
      </c>
      <c r="B283" s="23" t="str" cm="1">
        <f t="array" ref="B283">IF(ANTRAG_SchulMobE!$F$9="","",IFERROR(INDEX(tab_SCHULLISTE[SNR],_xlfn.AGGREGATE(15,6,ROW(tab_SCHULLISTE[SNR])/(FIND(LOWER(ANTRAG_SchulMobE!$F$9),tab_SCHULLISTE[TKZ],1)&gt;0),ROW()-5)-1,1),""))</f>
        <v/>
      </c>
      <c r="C283" s="35" t="str">
        <f>IF(tab_SCHULEN_SAT[[#This Row],[Schul-nummer]]="","",VLOOKUP(tab_SCHULEN_SAT[[#This Row],[Schul-nummer]],tab_SCHULLISTE[],3,FALSE))</f>
        <v/>
      </c>
      <c r="D283" s="184" t="str">
        <f>IF(tab_SCHULEN_SAT[[#This Row],[Schul-nummer]]="","",VLOOKUP(tab_SCHULEN_SAT[[#This Row],[Schul-nummer]],tab_SCHULLISTE[],5,FALSE))</f>
        <v/>
      </c>
    </row>
    <row r="284" spans="1:4" ht="15.9" hidden="1" customHeight="1" x14ac:dyDescent="0.3">
      <c r="A284" s="12">
        <f t="shared" si="4"/>
        <v>279</v>
      </c>
      <c r="B284" s="23" t="str" cm="1">
        <f t="array" ref="B284">IF(ANTRAG_SchulMobE!$F$9="","",IFERROR(INDEX(tab_SCHULLISTE[SNR],_xlfn.AGGREGATE(15,6,ROW(tab_SCHULLISTE[SNR])/(FIND(LOWER(ANTRAG_SchulMobE!$F$9),tab_SCHULLISTE[TKZ],1)&gt;0),ROW()-5)-1,1),""))</f>
        <v/>
      </c>
      <c r="C284" s="35" t="str">
        <f>IF(tab_SCHULEN_SAT[[#This Row],[Schul-nummer]]="","",VLOOKUP(tab_SCHULEN_SAT[[#This Row],[Schul-nummer]],tab_SCHULLISTE[],3,FALSE))</f>
        <v/>
      </c>
      <c r="D284" s="184" t="str">
        <f>IF(tab_SCHULEN_SAT[[#This Row],[Schul-nummer]]="","",VLOOKUP(tab_SCHULEN_SAT[[#This Row],[Schul-nummer]],tab_SCHULLISTE[],5,FALSE))</f>
        <v/>
      </c>
    </row>
    <row r="285" spans="1:4" ht="15.9" hidden="1" customHeight="1" x14ac:dyDescent="0.3">
      <c r="A285" s="12">
        <f t="shared" si="4"/>
        <v>280</v>
      </c>
      <c r="B285" s="23" t="str" cm="1">
        <f t="array" ref="B285">IF(ANTRAG_SchulMobE!$F$9="","",IFERROR(INDEX(tab_SCHULLISTE[SNR],_xlfn.AGGREGATE(15,6,ROW(tab_SCHULLISTE[SNR])/(FIND(LOWER(ANTRAG_SchulMobE!$F$9),tab_SCHULLISTE[TKZ],1)&gt;0),ROW()-5)-1,1),""))</f>
        <v/>
      </c>
      <c r="C285" s="35" t="str">
        <f>IF(tab_SCHULEN_SAT[[#This Row],[Schul-nummer]]="","",VLOOKUP(tab_SCHULEN_SAT[[#This Row],[Schul-nummer]],tab_SCHULLISTE[],3,FALSE))</f>
        <v/>
      </c>
      <c r="D285" s="184" t="str">
        <f>IF(tab_SCHULEN_SAT[[#This Row],[Schul-nummer]]="","",VLOOKUP(tab_SCHULEN_SAT[[#This Row],[Schul-nummer]],tab_SCHULLISTE[],5,FALSE))</f>
        <v/>
      </c>
    </row>
    <row r="286" spans="1:4" ht="15.9" hidden="1" customHeight="1" x14ac:dyDescent="0.3">
      <c r="A286" s="12">
        <f t="shared" si="4"/>
        <v>281</v>
      </c>
      <c r="B286" s="23" t="str" cm="1">
        <f t="array" ref="B286">IF(ANTRAG_SchulMobE!$F$9="","",IFERROR(INDEX(tab_SCHULLISTE[SNR],_xlfn.AGGREGATE(15,6,ROW(tab_SCHULLISTE[SNR])/(FIND(LOWER(ANTRAG_SchulMobE!$F$9),tab_SCHULLISTE[TKZ],1)&gt;0),ROW()-5)-1,1),""))</f>
        <v/>
      </c>
      <c r="C286" s="35" t="str">
        <f>IF(tab_SCHULEN_SAT[[#This Row],[Schul-nummer]]="","",VLOOKUP(tab_SCHULEN_SAT[[#This Row],[Schul-nummer]],tab_SCHULLISTE[],3,FALSE))</f>
        <v/>
      </c>
      <c r="D286" s="184" t="str">
        <f>IF(tab_SCHULEN_SAT[[#This Row],[Schul-nummer]]="","",VLOOKUP(tab_SCHULEN_SAT[[#This Row],[Schul-nummer]],tab_SCHULLISTE[],5,FALSE))</f>
        <v/>
      </c>
    </row>
    <row r="287" spans="1:4" ht="15.9" hidden="1" customHeight="1" x14ac:dyDescent="0.3">
      <c r="A287" s="12">
        <f t="shared" si="4"/>
        <v>282</v>
      </c>
      <c r="B287" s="23" t="str" cm="1">
        <f t="array" ref="B287">IF(ANTRAG_SchulMobE!$F$9="","",IFERROR(INDEX(tab_SCHULLISTE[SNR],_xlfn.AGGREGATE(15,6,ROW(tab_SCHULLISTE[SNR])/(FIND(LOWER(ANTRAG_SchulMobE!$F$9),tab_SCHULLISTE[TKZ],1)&gt;0),ROW()-5)-1,1),""))</f>
        <v/>
      </c>
      <c r="C287" s="35" t="str">
        <f>IF(tab_SCHULEN_SAT[[#This Row],[Schul-nummer]]="","",VLOOKUP(tab_SCHULEN_SAT[[#This Row],[Schul-nummer]],tab_SCHULLISTE[],3,FALSE))</f>
        <v/>
      </c>
      <c r="D287" s="184" t="str">
        <f>IF(tab_SCHULEN_SAT[[#This Row],[Schul-nummer]]="","",VLOOKUP(tab_SCHULEN_SAT[[#This Row],[Schul-nummer]],tab_SCHULLISTE[],5,FALSE))</f>
        <v/>
      </c>
    </row>
    <row r="288" spans="1:4" ht="15.9" hidden="1" customHeight="1" x14ac:dyDescent="0.3">
      <c r="A288" s="12">
        <f t="shared" si="4"/>
        <v>283</v>
      </c>
      <c r="B288" s="23" t="str" cm="1">
        <f t="array" ref="B288">IF(ANTRAG_SchulMobE!$F$9="","",IFERROR(INDEX(tab_SCHULLISTE[SNR],_xlfn.AGGREGATE(15,6,ROW(tab_SCHULLISTE[SNR])/(FIND(LOWER(ANTRAG_SchulMobE!$F$9),tab_SCHULLISTE[TKZ],1)&gt;0),ROW()-5)-1,1),""))</f>
        <v/>
      </c>
      <c r="C288" s="35" t="str">
        <f>IF(tab_SCHULEN_SAT[[#This Row],[Schul-nummer]]="","",VLOOKUP(tab_SCHULEN_SAT[[#This Row],[Schul-nummer]],tab_SCHULLISTE[],3,FALSE))</f>
        <v/>
      </c>
      <c r="D288" s="184" t="str">
        <f>IF(tab_SCHULEN_SAT[[#This Row],[Schul-nummer]]="","",VLOOKUP(tab_SCHULEN_SAT[[#This Row],[Schul-nummer]],tab_SCHULLISTE[],5,FALSE))</f>
        <v/>
      </c>
    </row>
    <row r="289" spans="1:4" ht="15.9" hidden="1" customHeight="1" x14ac:dyDescent="0.3">
      <c r="A289" s="12">
        <f t="shared" si="4"/>
        <v>284</v>
      </c>
      <c r="B289" s="23" t="str" cm="1">
        <f t="array" ref="B289">IF(ANTRAG_SchulMobE!$F$9="","",IFERROR(INDEX(tab_SCHULLISTE[SNR],_xlfn.AGGREGATE(15,6,ROW(tab_SCHULLISTE[SNR])/(FIND(LOWER(ANTRAG_SchulMobE!$F$9),tab_SCHULLISTE[TKZ],1)&gt;0),ROW()-5)-1,1),""))</f>
        <v/>
      </c>
      <c r="C289" s="35" t="str">
        <f>IF(tab_SCHULEN_SAT[[#This Row],[Schul-nummer]]="","",VLOOKUP(tab_SCHULEN_SAT[[#This Row],[Schul-nummer]],tab_SCHULLISTE[],3,FALSE))</f>
        <v/>
      </c>
      <c r="D289" s="184" t="str">
        <f>IF(tab_SCHULEN_SAT[[#This Row],[Schul-nummer]]="","",VLOOKUP(tab_SCHULEN_SAT[[#This Row],[Schul-nummer]],tab_SCHULLISTE[],5,FALSE))</f>
        <v/>
      </c>
    </row>
    <row r="290" spans="1:4" ht="15.9" hidden="1" customHeight="1" x14ac:dyDescent="0.3">
      <c r="A290" s="12">
        <f t="shared" si="4"/>
        <v>285</v>
      </c>
      <c r="B290" s="23" t="str" cm="1">
        <f t="array" ref="B290">IF(ANTRAG_SchulMobE!$F$9="","",IFERROR(INDEX(tab_SCHULLISTE[SNR],_xlfn.AGGREGATE(15,6,ROW(tab_SCHULLISTE[SNR])/(FIND(LOWER(ANTRAG_SchulMobE!$F$9),tab_SCHULLISTE[TKZ],1)&gt;0),ROW()-5)-1,1),""))</f>
        <v/>
      </c>
      <c r="C290" s="35" t="str">
        <f>IF(tab_SCHULEN_SAT[[#This Row],[Schul-nummer]]="","",VLOOKUP(tab_SCHULEN_SAT[[#This Row],[Schul-nummer]],tab_SCHULLISTE[],3,FALSE))</f>
        <v/>
      </c>
      <c r="D290" s="184" t="str">
        <f>IF(tab_SCHULEN_SAT[[#This Row],[Schul-nummer]]="","",VLOOKUP(tab_SCHULEN_SAT[[#This Row],[Schul-nummer]],tab_SCHULLISTE[],5,FALSE))</f>
        <v/>
      </c>
    </row>
    <row r="291" spans="1:4" ht="15.9" hidden="1" customHeight="1" x14ac:dyDescent="0.3">
      <c r="A291" s="12">
        <f t="shared" si="4"/>
        <v>286</v>
      </c>
      <c r="B291" s="23" t="str" cm="1">
        <f t="array" ref="B291">IF(ANTRAG_SchulMobE!$F$9="","",IFERROR(INDEX(tab_SCHULLISTE[SNR],_xlfn.AGGREGATE(15,6,ROW(tab_SCHULLISTE[SNR])/(FIND(LOWER(ANTRAG_SchulMobE!$F$9),tab_SCHULLISTE[TKZ],1)&gt;0),ROW()-5)-1,1),""))</f>
        <v/>
      </c>
      <c r="C291" s="35" t="str">
        <f>IF(tab_SCHULEN_SAT[[#This Row],[Schul-nummer]]="","",VLOOKUP(tab_SCHULEN_SAT[[#This Row],[Schul-nummer]],tab_SCHULLISTE[],3,FALSE))</f>
        <v/>
      </c>
      <c r="D291" s="184" t="str">
        <f>IF(tab_SCHULEN_SAT[[#This Row],[Schul-nummer]]="","",VLOOKUP(tab_SCHULEN_SAT[[#This Row],[Schul-nummer]],tab_SCHULLISTE[],5,FALSE))</f>
        <v/>
      </c>
    </row>
    <row r="292" spans="1:4" ht="15.9" hidden="1" customHeight="1" x14ac:dyDescent="0.3">
      <c r="A292" s="12">
        <f t="shared" si="4"/>
        <v>287</v>
      </c>
      <c r="B292" s="23" t="str" cm="1">
        <f t="array" ref="B292">IF(ANTRAG_SchulMobE!$F$9="","",IFERROR(INDEX(tab_SCHULLISTE[SNR],_xlfn.AGGREGATE(15,6,ROW(tab_SCHULLISTE[SNR])/(FIND(LOWER(ANTRAG_SchulMobE!$F$9),tab_SCHULLISTE[TKZ],1)&gt;0),ROW()-5)-1,1),""))</f>
        <v/>
      </c>
      <c r="C292" s="35" t="str">
        <f>IF(tab_SCHULEN_SAT[[#This Row],[Schul-nummer]]="","",VLOOKUP(tab_SCHULEN_SAT[[#This Row],[Schul-nummer]],tab_SCHULLISTE[],3,FALSE))</f>
        <v/>
      </c>
      <c r="D292" s="184" t="str">
        <f>IF(tab_SCHULEN_SAT[[#This Row],[Schul-nummer]]="","",VLOOKUP(tab_SCHULEN_SAT[[#This Row],[Schul-nummer]],tab_SCHULLISTE[],5,FALSE))</f>
        <v/>
      </c>
    </row>
    <row r="293" spans="1:4" ht="15.9" hidden="1" customHeight="1" x14ac:dyDescent="0.3">
      <c r="A293" s="12">
        <f t="shared" si="4"/>
        <v>288</v>
      </c>
      <c r="B293" s="23" t="str" cm="1">
        <f t="array" ref="B293">IF(ANTRAG_SchulMobE!$F$9="","",IFERROR(INDEX(tab_SCHULLISTE[SNR],_xlfn.AGGREGATE(15,6,ROW(tab_SCHULLISTE[SNR])/(FIND(LOWER(ANTRAG_SchulMobE!$F$9),tab_SCHULLISTE[TKZ],1)&gt;0),ROW()-5)-1,1),""))</f>
        <v/>
      </c>
      <c r="C293" s="35" t="str">
        <f>IF(tab_SCHULEN_SAT[[#This Row],[Schul-nummer]]="","",VLOOKUP(tab_SCHULEN_SAT[[#This Row],[Schul-nummer]],tab_SCHULLISTE[],3,FALSE))</f>
        <v/>
      </c>
      <c r="D293" s="184" t="str">
        <f>IF(tab_SCHULEN_SAT[[#This Row],[Schul-nummer]]="","",VLOOKUP(tab_SCHULEN_SAT[[#This Row],[Schul-nummer]],tab_SCHULLISTE[],5,FALSE))</f>
        <v/>
      </c>
    </row>
    <row r="294" spans="1:4" ht="15.9" hidden="1" customHeight="1" x14ac:dyDescent="0.3">
      <c r="A294" s="12">
        <f t="shared" si="4"/>
        <v>289</v>
      </c>
      <c r="B294" s="23" t="str" cm="1">
        <f t="array" ref="B294">IF(ANTRAG_SchulMobE!$F$9="","",IFERROR(INDEX(tab_SCHULLISTE[SNR],_xlfn.AGGREGATE(15,6,ROW(tab_SCHULLISTE[SNR])/(FIND(LOWER(ANTRAG_SchulMobE!$F$9),tab_SCHULLISTE[TKZ],1)&gt;0),ROW()-5)-1,1),""))</f>
        <v/>
      </c>
      <c r="C294" s="35" t="str">
        <f>IF(tab_SCHULEN_SAT[[#This Row],[Schul-nummer]]="","",VLOOKUP(tab_SCHULEN_SAT[[#This Row],[Schul-nummer]],tab_SCHULLISTE[],3,FALSE))</f>
        <v/>
      </c>
      <c r="D294" s="184" t="str">
        <f>IF(tab_SCHULEN_SAT[[#This Row],[Schul-nummer]]="","",VLOOKUP(tab_SCHULEN_SAT[[#This Row],[Schul-nummer]],tab_SCHULLISTE[],5,FALSE))</f>
        <v/>
      </c>
    </row>
    <row r="295" spans="1:4" ht="15.9" hidden="1" customHeight="1" x14ac:dyDescent="0.3">
      <c r="A295" s="12">
        <f t="shared" si="4"/>
        <v>290</v>
      </c>
      <c r="B295" s="23" t="str" cm="1">
        <f t="array" ref="B295">IF(ANTRAG_SchulMobE!$F$9="","",IFERROR(INDEX(tab_SCHULLISTE[SNR],_xlfn.AGGREGATE(15,6,ROW(tab_SCHULLISTE[SNR])/(FIND(LOWER(ANTRAG_SchulMobE!$F$9),tab_SCHULLISTE[TKZ],1)&gt;0),ROW()-5)-1,1),""))</f>
        <v/>
      </c>
      <c r="C295" s="35" t="str">
        <f>IF(tab_SCHULEN_SAT[[#This Row],[Schul-nummer]]="","",VLOOKUP(tab_SCHULEN_SAT[[#This Row],[Schul-nummer]],tab_SCHULLISTE[],3,FALSE))</f>
        <v/>
      </c>
      <c r="D295" s="184" t="str">
        <f>IF(tab_SCHULEN_SAT[[#This Row],[Schul-nummer]]="","",VLOOKUP(tab_SCHULEN_SAT[[#This Row],[Schul-nummer]],tab_SCHULLISTE[],5,FALSE))</f>
        <v/>
      </c>
    </row>
    <row r="296" spans="1:4" ht="15.9" hidden="1" customHeight="1" x14ac:dyDescent="0.3">
      <c r="A296" s="12">
        <f t="shared" si="4"/>
        <v>291</v>
      </c>
      <c r="B296" s="23" t="str" cm="1">
        <f t="array" ref="B296">IF(ANTRAG_SchulMobE!$F$9="","",IFERROR(INDEX(tab_SCHULLISTE[SNR],_xlfn.AGGREGATE(15,6,ROW(tab_SCHULLISTE[SNR])/(FIND(LOWER(ANTRAG_SchulMobE!$F$9),tab_SCHULLISTE[TKZ],1)&gt;0),ROW()-5)-1,1),""))</f>
        <v/>
      </c>
      <c r="C296" s="35" t="str">
        <f>IF(tab_SCHULEN_SAT[[#This Row],[Schul-nummer]]="","",VLOOKUP(tab_SCHULEN_SAT[[#This Row],[Schul-nummer]],tab_SCHULLISTE[],3,FALSE))</f>
        <v/>
      </c>
      <c r="D296" s="184" t="str">
        <f>IF(tab_SCHULEN_SAT[[#This Row],[Schul-nummer]]="","",VLOOKUP(tab_SCHULEN_SAT[[#This Row],[Schul-nummer]],tab_SCHULLISTE[],5,FALSE))</f>
        <v/>
      </c>
    </row>
    <row r="297" spans="1:4" ht="15.9" hidden="1" customHeight="1" x14ac:dyDescent="0.3">
      <c r="A297" s="12">
        <f t="shared" si="4"/>
        <v>292</v>
      </c>
      <c r="B297" s="23" t="str" cm="1">
        <f t="array" ref="B297">IF(ANTRAG_SchulMobE!$F$9="","",IFERROR(INDEX(tab_SCHULLISTE[SNR],_xlfn.AGGREGATE(15,6,ROW(tab_SCHULLISTE[SNR])/(FIND(LOWER(ANTRAG_SchulMobE!$F$9),tab_SCHULLISTE[TKZ],1)&gt;0),ROW()-5)-1,1),""))</f>
        <v/>
      </c>
      <c r="C297" s="35" t="str">
        <f>IF(tab_SCHULEN_SAT[[#This Row],[Schul-nummer]]="","",VLOOKUP(tab_SCHULEN_SAT[[#This Row],[Schul-nummer]],tab_SCHULLISTE[],3,FALSE))</f>
        <v/>
      </c>
      <c r="D297" s="184" t="str">
        <f>IF(tab_SCHULEN_SAT[[#This Row],[Schul-nummer]]="","",VLOOKUP(tab_SCHULEN_SAT[[#This Row],[Schul-nummer]],tab_SCHULLISTE[],5,FALSE))</f>
        <v/>
      </c>
    </row>
    <row r="298" spans="1:4" ht="15.9" hidden="1" customHeight="1" x14ac:dyDescent="0.3">
      <c r="A298" s="12">
        <f t="shared" si="4"/>
        <v>293</v>
      </c>
      <c r="B298" s="23" t="str" cm="1">
        <f t="array" ref="B298">IF(ANTRAG_SchulMobE!$F$9="","",IFERROR(INDEX(tab_SCHULLISTE[SNR],_xlfn.AGGREGATE(15,6,ROW(tab_SCHULLISTE[SNR])/(FIND(LOWER(ANTRAG_SchulMobE!$F$9),tab_SCHULLISTE[TKZ],1)&gt;0),ROW()-5)-1,1),""))</f>
        <v/>
      </c>
      <c r="C298" s="35" t="str">
        <f>IF(tab_SCHULEN_SAT[[#This Row],[Schul-nummer]]="","",VLOOKUP(tab_SCHULEN_SAT[[#This Row],[Schul-nummer]],tab_SCHULLISTE[],3,FALSE))</f>
        <v/>
      </c>
      <c r="D298" s="184" t="str">
        <f>IF(tab_SCHULEN_SAT[[#This Row],[Schul-nummer]]="","",VLOOKUP(tab_SCHULEN_SAT[[#This Row],[Schul-nummer]],tab_SCHULLISTE[],5,FALSE))</f>
        <v/>
      </c>
    </row>
    <row r="299" spans="1:4" ht="15.9" hidden="1" customHeight="1" x14ac:dyDescent="0.3">
      <c r="A299" s="12">
        <f t="shared" si="4"/>
        <v>294</v>
      </c>
      <c r="B299" s="23" t="str" cm="1">
        <f t="array" ref="B299">IF(ANTRAG_SchulMobE!$F$9="","",IFERROR(INDEX(tab_SCHULLISTE[SNR],_xlfn.AGGREGATE(15,6,ROW(tab_SCHULLISTE[SNR])/(FIND(LOWER(ANTRAG_SchulMobE!$F$9),tab_SCHULLISTE[TKZ],1)&gt;0),ROW()-5)-1,1),""))</f>
        <v/>
      </c>
      <c r="C299" s="35" t="str">
        <f>IF(tab_SCHULEN_SAT[[#This Row],[Schul-nummer]]="","",VLOOKUP(tab_SCHULEN_SAT[[#This Row],[Schul-nummer]],tab_SCHULLISTE[],3,FALSE))</f>
        <v/>
      </c>
      <c r="D299" s="184" t="str">
        <f>IF(tab_SCHULEN_SAT[[#This Row],[Schul-nummer]]="","",VLOOKUP(tab_SCHULEN_SAT[[#This Row],[Schul-nummer]],tab_SCHULLISTE[],5,FALSE))</f>
        <v/>
      </c>
    </row>
    <row r="300" spans="1:4" ht="15.9" hidden="1" customHeight="1" x14ac:dyDescent="0.3">
      <c r="A300" s="12">
        <f t="shared" si="4"/>
        <v>295</v>
      </c>
      <c r="B300" s="23" t="str" cm="1">
        <f t="array" ref="B300">IF(ANTRAG_SchulMobE!$F$9="","",IFERROR(INDEX(tab_SCHULLISTE[SNR],_xlfn.AGGREGATE(15,6,ROW(tab_SCHULLISTE[SNR])/(FIND(LOWER(ANTRAG_SchulMobE!$F$9),tab_SCHULLISTE[TKZ],1)&gt;0),ROW()-5)-1,1),""))</f>
        <v/>
      </c>
      <c r="C300" s="35" t="str">
        <f>IF(tab_SCHULEN_SAT[[#This Row],[Schul-nummer]]="","",VLOOKUP(tab_SCHULEN_SAT[[#This Row],[Schul-nummer]],tab_SCHULLISTE[],3,FALSE))</f>
        <v/>
      </c>
      <c r="D300" s="184" t="str">
        <f>IF(tab_SCHULEN_SAT[[#This Row],[Schul-nummer]]="","",VLOOKUP(tab_SCHULEN_SAT[[#This Row],[Schul-nummer]],tab_SCHULLISTE[],5,FALSE))</f>
        <v/>
      </c>
    </row>
    <row r="301" spans="1:4" ht="15.9" hidden="1" customHeight="1" x14ac:dyDescent="0.3">
      <c r="A301" s="12">
        <f t="shared" si="4"/>
        <v>296</v>
      </c>
      <c r="B301" s="23" t="str" cm="1">
        <f t="array" ref="B301">IF(ANTRAG_SchulMobE!$F$9="","",IFERROR(INDEX(tab_SCHULLISTE[SNR],_xlfn.AGGREGATE(15,6,ROW(tab_SCHULLISTE[SNR])/(FIND(LOWER(ANTRAG_SchulMobE!$F$9),tab_SCHULLISTE[TKZ],1)&gt;0),ROW()-5)-1,1),""))</f>
        <v/>
      </c>
      <c r="C301" s="35" t="str">
        <f>IF(tab_SCHULEN_SAT[[#This Row],[Schul-nummer]]="","",VLOOKUP(tab_SCHULEN_SAT[[#This Row],[Schul-nummer]],tab_SCHULLISTE[],3,FALSE))</f>
        <v/>
      </c>
      <c r="D301" s="184" t="str">
        <f>IF(tab_SCHULEN_SAT[[#This Row],[Schul-nummer]]="","",VLOOKUP(tab_SCHULEN_SAT[[#This Row],[Schul-nummer]],tab_SCHULLISTE[],5,FALSE))</f>
        <v/>
      </c>
    </row>
    <row r="302" spans="1:4" ht="15.9" hidden="1" customHeight="1" x14ac:dyDescent="0.3">
      <c r="A302" s="12">
        <f t="shared" si="4"/>
        <v>297</v>
      </c>
      <c r="B302" s="23" t="str" cm="1">
        <f t="array" ref="B302">IF(ANTRAG_SchulMobE!$F$9="","",IFERROR(INDEX(tab_SCHULLISTE[SNR],_xlfn.AGGREGATE(15,6,ROW(tab_SCHULLISTE[SNR])/(FIND(LOWER(ANTRAG_SchulMobE!$F$9),tab_SCHULLISTE[TKZ],1)&gt;0),ROW()-5)-1,1),""))</f>
        <v/>
      </c>
      <c r="C302" s="35" t="str">
        <f>IF(tab_SCHULEN_SAT[[#This Row],[Schul-nummer]]="","",VLOOKUP(tab_SCHULEN_SAT[[#This Row],[Schul-nummer]],tab_SCHULLISTE[],3,FALSE))</f>
        <v/>
      </c>
      <c r="D302" s="184" t="str">
        <f>IF(tab_SCHULEN_SAT[[#This Row],[Schul-nummer]]="","",VLOOKUP(tab_SCHULEN_SAT[[#This Row],[Schul-nummer]],tab_SCHULLISTE[],5,FALSE))</f>
        <v/>
      </c>
    </row>
    <row r="303" spans="1:4" ht="15.9" hidden="1" customHeight="1" x14ac:dyDescent="0.3">
      <c r="A303" s="12">
        <f t="shared" si="4"/>
        <v>298</v>
      </c>
      <c r="B303" s="23" t="str" cm="1">
        <f t="array" ref="B303">IF(ANTRAG_SchulMobE!$F$9="","",IFERROR(INDEX(tab_SCHULLISTE[SNR],_xlfn.AGGREGATE(15,6,ROW(tab_SCHULLISTE[SNR])/(FIND(LOWER(ANTRAG_SchulMobE!$F$9),tab_SCHULLISTE[TKZ],1)&gt;0),ROW()-5)-1,1),""))</f>
        <v/>
      </c>
      <c r="C303" s="35" t="str">
        <f>IF(tab_SCHULEN_SAT[[#This Row],[Schul-nummer]]="","",VLOOKUP(tab_SCHULEN_SAT[[#This Row],[Schul-nummer]],tab_SCHULLISTE[],3,FALSE))</f>
        <v/>
      </c>
      <c r="D303" s="184" t="str">
        <f>IF(tab_SCHULEN_SAT[[#This Row],[Schul-nummer]]="","",VLOOKUP(tab_SCHULEN_SAT[[#This Row],[Schul-nummer]],tab_SCHULLISTE[],5,FALSE))</f>
        <v/>
      </c>
    </row>
    <row r="304" spans="1:4" ht="15.9" hidden="1" customHeight="1" x14ac:dyDescent="0.3">
      <c r="A304" s="12">
        <f t="shared" si="4"/>
        <v>299</v>
      </c>
      <c r="B304" s="23" t="str" cm="1">
        <f t="array" ref="B304">IF(ANTRAG_SchulMobE!$F$9="","",IFERROR(INDEX(tab_SCHULLISTE[SNR],_xlfn.AGGREGATE(15,6,ROW(tab_SCHULLISTE[SNR])/(FIND(LOWER(ANTRAG_SchulMobE!$F$9),tab_SCHULLISTE[TKZ],1)&gt;0),ROW()-5)-1,1),""))</f>
        <v/>
      </c>
      <c r="C304" s="35" t="str">
        <f>IF(tab_SCHULEN_SAT[[#This Row],[Schul-nummer]]="","",VLOOKUP(tab_SCHULEN_SAT[[#This Row],[Schul-nummer]],tab_SCHULLISTE[],3,FALSE))</f>
        <v/>
      </c>
      <c r="D304" s="184" t="str">
        <f>IF(tab_SCHULEN_SAT[[#This Row],[Schul-nummer]]="","",VLOOKUP(tab_SCHULEN_SAT[[#This Row],[Schul-nummer]],tab_SCHULLISTE[],5,FALSE))</f>
        <v/>
      </c>
    </row>
    <row r="305" spans="1:4" ht="15.9" hidden="1" customHeight="1" x14ac:dyDescent="0.3">
      <c r="A305" s="12">
        <f t="shared" si="4"/>
        <v>300</v>
      </c>
      <c r="B305" s="23" t="str" cm="1">
        <f t="array" ref="B305">IF(ANTRAG_SchulMobE!$F$9="","",IFERROR(INDEX(tab_SCHULLISTE[SNR],_xlfn.AGGREGATE(15,6,ROW(tab_SCHULLISTE[SNR])/(FIND(LOWER(ANTRAG_SchulMobE!$F$9),tab_SCHULLISTE[TKZ],1)&gt;0),ROW()-5)-1,1),""))</f>
        <v/>
      </c>
      <c r="C305" s="35" t="str">
        <f>IF(tab_SCHULEN_SAT[[#This Row],[Schul-nummer]]="","",VLOOKUP(tab_SCHULEN_SAT[[#This Row],[Schul-nummer]],tab_SCHULLISTE[],3,FALSE))</f>
        <v/>
      </c>
      <c r="D305" s="184" t="str">
        <f>IF(tab_SCHULEN_SAT[[#This Row],[Schul-nummer]]="","",VLOOKUP(tab_SCHULEN_SAT[[#This Row],[Schul-nummer]],tab_SCHULLISTE[],5,FALSE))</f>
        <v/>
      </c>
    </row>
    <row r="306" spans="1:4" ht="15.9" hidden="1" customHeight="1" x14ac:dyDescent="0.3">
      <c r="A306" s="12">
        <f t="shared" si="4"/>
        <v>301</v>
      </c>
      <c r="B306" s="23" t="str" cm="1">
        <f t="array" ref="B306">IF(ANTRAG_SchulMobE!$F$9="","",IFERROR(INDEX(tab_SCHULLISTE[SNR],_xlfn.AGGREGATE(15,6,ROW(tab_SCHULLISTE[SNR])/(FIND(LOWER(ANTRAG_SchulMobE!$F$9),tab_SCHULLISTE[TKZ],1)&gt;0),ROW()-5)-1,1),""))</f>
        <v/>
      </c>
      <c r="C306" s="35" t="str">
        <f>IF(tab_SCHULEN_SAT[[#This Row],[Schul-nummer]]="","",VLOOKUP(tab_SCHULEN_SAT[[#This Row],[Schul-nummer]],tab_SCHULLISTE[],3,FALSE))</f>
        <v/>
      </c>
      <c r="D306" s="184" t="str">
        <f>IF(tab_SCHULEN_SAT[[#This Row],[Schul-nummer]]="","",VLOOKUP(tab_SCHULEN_SAT[[#This Row],[Schul-nummer]],tab_SCHULLISTE[],5,FALSE))</f>
        <v/>
      </c>
    </row>
    <row r="307" spans="1:4" ht="15.9" hidden="1" customHeight="1" x14ac:dyDescent="0.3">
      <c r="A307" s="12">
        <f t="shared" si="4"/>
        <v>302</v>
      </c>
      <c r="B307" s="23" t="str" cm="1">
        <f t="array" ref="B307">IF(ANTRAG_SchulMobE!$F$9="","",IFERROR(INDEX(tab_SCHULLISTE[SNR],_xlfn.AGGREGATE(15,6,ROW(tab_SCHULLISTE[SNR])/(FIND(LOWER(ANTRAG_SchulMobE!$F$9),tab_SCHULLISTE[TKZ],1)&gt;0),ROW()-5)-1,1),""))</f>
        <v/>
      </c>
      <c r="C307" s="35" t="str">
        <f>IF(tab_SCHULEN_SAT[[#This Row],[Schul-nummer]]="","",VLOOKUP(tab_SCHULEN_SAT[[#This Row],[Schul-nummer]],tab_SCHULLISTE[],3,FALSE))</f>
        <v/>
      </c>
      <c r="D307" s="184" t="str">
        <f>IF(tab_SCHULEN_SAT[[#This Row],[Schul-nummer]]="","",VLOOKUP(tab_SCHULEN_SAT[[#This Row],[Schul-nummer]],tab_SCHULLISTE[],5,FALSE))</f>
        <v/>
      </c>
    </row>
    <row r="308" spans="1:4" ht="15.9" hidden="1" customHeight="1" x14ac:dyDescent="0.3">
      <c r="A308" s="12">
        <f t="shared" si="4"/>
        <v>303</v>
      </c>
      <c r="B308" s="23" t="str" cm="1">
        <f t="array" ref="B308">IF(ANTRAG_SchulMobE!$F$9="","",IFERROR(INDEX(tab_SCHULLISTE[SNR],_xlfn.AGGREGATE(15,6,ROW(tab_SCHULLISTE[SNR])/(FIND(LOWER(ANTRAG_SchulMobE!$F$9),tab_SCHULLISTE[TKZ],1)&gt;0),ROW()-5)-1,1),""))</f>
        <v/>
      </c>
      <c r="C308" s="35" t="str">
        <f>IF(tab_SCHULEN_SAT[[#This Row],[Schul-nummer]]="","",VLOOKUP(tab_SCHULEN_SAT[[#This Row],[Schul-nummer]],tab_SCHULLISTE[],3,FALSE))</f>
        <v/>
      </c>
      <c r="D308" s="184" t="str">
        <f>IF(tab_SCHULEN_SAT[[#This Row],[Schul-nummer]]="","",VLOOKUP(tab_SCHULEN_SAT[[#This Row],[Schul-nummer]],tab_SCHULLISTE[],5,FALSE))</f>
        <v/>
      </c>
    </row>
    <row r="309" spans="1:4" ht="15.9" hidden="1" customHeight="1" x14ac:dyDescent="0.3">
      <c r="A309" s="12">
        <f t="shared" si="4"/>
        <v>304</v>
      </c>
      <c r="B309" s="23" t="str" cm="1">
        <f t="array" ref="B309">IF(ANTRAG_SchulMobE!$F$9="","",IFERROR(INDEX(tab_SCHULLISTE[SNR],_xlfn.AGGREGATE(15,6,ROW(tab_SCHULLISTE[SNR])/(FIND(LOWER(ANTRAG_SchulMobE!$F$9),tab_SCHULLISTE[TKZ],1)&gt;0),ROW()-5)-1,1),""))</f>
        <v/>
      </c>
      <c r="C309" s="35" t="str">
        <f>IF(tab_SCHULEN_SAT[[#This Row],[Schul-nummer]]="","",VLOOKUP(tab_SCHULEN_SAT[[#This Row],[Schul-nummer]],tab_SCHULLISTE[],3,FALSE))</f>
        <v/>
      </c>
      <c r="D309" s="184" t="str">
        <f>IF(tab_SCHULEN_SAT[[#This Row],[Schul-nummer]]="","",VLOOKUP(tab_SCHULEN_SAT[[#This Row],[Schul-nummer]],tab_SCHULLISTE[],5,FALSE))</f>
        <v/>
      </c>
    </row>
    <row r="310" spans="1:4" ht="15.9" hidden="1" customHeight="1" x14ac:dyDescent="0.3">
      <c r="A310" s="12">
        <f t="shared" si="4"/>
        <v>305</v>
      </c>
      <c r="B310" s="23" t="str" cm="1">
        <f t="array" ref="B310">IF(ANTRAG_SchulMobE!$F$9="","",IFERROR(INDEX(tab_SCHULLISTE[SNR],_xlfn.AGGREGATE(15,6,ROW(tab_SCHULLISTE[SNR])/(FIND(LOWER(ANTRAG_SchulMobE!$F$9),tab_SCHULLISTE[TKZ],1)&gt;0),ROW()-5)-1,1),""))</f>
        <v/>
      </c>
      <c r="C310" s="35" t="str">
        <f>IF(tab_SCHULEN_SAT[[#This Row],[Schul-nummer]]="","",VLOOKUP(tab_SCHULEN_SAT[[#This Row],[Schul-nummer]],tab_SCHULLISTE[],3,FALSE))</f>
        <v/>
      </c>
      <c r="D310" s="184" t="str">
        <f>IF(tab_SCHULEN_SAT[[#This Row],[Schul-nummer]]="","",VLOOKUP(tab_SCHULEN_SAT[[#This Row],[Schul-nummer]],tab_SCHULLISTE[],5,FALSE))</f>
        <v/>
      </c>
    </row>
    <row r="311" spans="1:4" ht="15.9" hidden="1" customHeight="1" x14ac:dyDescent="0.3">
      <c r="A311" s="12">
        <f t="shared" si="4"/>
        <v>306</v>
      </c>
      <c r="B311" s="23" t="str" cm="1">
        <f t="array" ref="B311">IF(ANTRAG_SchulMobE!$F$9="","",IFERROR(INDEX(tab_SCHULLISTE[SNR],_xlfn.AGGREGATE(15,6,ROW(tab_SCHULLISTE[SNR])/(FIND(LOWER(ANTRAG_SchulMobE!$F$9),tab_SCHULLISTE[TKZ],1)&gt;0),ROW()-5)-1,1),""))</f>
        <v/>
      </c>
      <c r="C311" s="35" t="str">
        <f>IF(tab_SCHULEN_SAT[[#This Row],[Schul-nummer]]="","",VLOOKUP(tab_SCHULEN_SAT[[#This Row],[Schul-nummer]],tab_SCHULLISTE[],3,FALSE))</f>
        <v/>
      </c>
      <c r="D311" s="184" t="str">
        <f>IF(tab_SCHULEN_SAT[[#This Row],[Schul-nummer]]="","",VLOOKUP(tab_SCHULEN_SAT[[#This Row],[Schul-nummer]],tab_SCHULLISTE[],5,FALSE))</f>
        <v/>
      </c>
    </row>
    <row r="312" spans="1:4" ht="15.9" hidden="1" customHeight="1" x14ac:dyDescent="0.3">
      <c r="A312" s="12">
        <f t="shared" si="4"/>
        <v>307</v>
      </c>
      <c r="B312" s="23" t="str" cm="1">
        <f t="array" ref="B312">IF(ANTRAG_SchulMobE!$F$9="","",IFERROR(INDEX(tab_SCHULLISTE[SNR],_xlfn.AGGREGATE(15,6,ROW(tab_SCHULLISTE[SNR])/(FIND(LOWER(ANTRAG_SchulMobE!$F$9),tab_SCHULLISTE[TKZ],1)&gt;0),ROW()-5)-1,1),""))</f>
        <v/>
      </c>
      <c r="C312" s="35" t="str">
        <f>IF(tab_SCHULEN_SAT[[#This Row],[Schul-nummer]]="","",VLOOKUP(tab_SCHULEN_SAT[[#This Row],[Schul-nummer]],tab_SCHULLISTE[],3,FALSE))</f>
        <v/>
      </c>
      <c r="D312" s="184" t="str">
        <f>IF(tab_SCHULEN_SAT[[#This Row],[Schul-nummer]]="","",VLOOKUP(tab_SCHULEN_SAT[[#This Row],[Schul-nummer]],tab_SCHULLISTE[],5,FALSE))</f>
        <v/>
      </c>
    </row>
    <row r="313" spans="1:4" ht="15.9" hidden="1" customHeight="1" x14ac:dyDescent="0.3">
      <c r="A313" s="12">
        <f t="shared" si="4"/>
        <v>308</v>
      </c>
      <c r="B313" s="23" t="str" cm="1">
        <f t="array" ref="B313">IF(ANTRAG_SchulMobE!$F$9="","",IFERROR(INDEX(tab_SCHULLISTE[SNR],_xlfn.AGGREGATE(15,6,ROW(tab_SCHULLISTE[SNR])/(FIND(LOWER(ANTRAG_SchulMobE!$F$9),tab_SCHULLISTE[TKZ],1)&gt;0),ROW()-5)-1,1),""))</f>
        <v/>
      </c>
      <c r="C313" s="35" t="str">
        <f>IF(tab_SCHULEN_SAT[[#This Row],[Schul-nummer]]="","",VLOOKUP(tab_SCHULEN_SAT[[#This Row],[Schul-nummer]],tab_SCHULLISTE[],3,FALSE))</f>
        <v/>
      </c>
      <c r="D313" s="184" t="str">
        <f>IF(tab_SCHULEN_SAT[[#This Row],[Schul-nummer]]="","",VLOOKUP(tab_SCHULEN_SAT[[#This Row],[Schul-nummer]],tab_SCHULLISTE[],5,FALSE))</f>
        <v/>
      </c>
    </row>
    <row r="314" spans="1:4" ht="15.9" hidden="1" customHeight="1" x14ac:dyDescent="0.3">
      <c r="A314" s="12">
        <f t="shared" si="4"/>
        <v>309</v>
      </c>
      <c r="B314" s="23" t="str" cm="1">
        <f t="array" ref="B314">IF(ANTRAG_SchulMobE!$F$9="","",IFERROR(INDEX(tab_SCHULLISTE[SNR],_xlfn.AGGREGATE(15,6,ROW(tab_SCHULLISTE[SNR])/(FIND(LOWER(ANTRAG_SchulMobE!$F$9),tab_SCHULLISTE[TKZ],1)&gt;0),ROW()-5)-1,1),""))</f>
        <v/>
      </c>
      <c r="C314" s="35" t="str">
        <f>IF(tab_SCHULEN_SAT[[#This Row],[Schul-nummer]]="","",VLOOKUP(tab_SCHULEN_SAT[[#This Row],[Schul-nummer]],tab_SCHULLISTE[],3,FALSE))</f>
        <v/>
      </c>
      <c r="D314" s="184" t="str">
        <f>IF(tab_SCHULEN_SAT[[#This Row],[Schul-nummer]]="","",VLOOKUP(tab_SCHULEN_SAT[[#This Row],[Schul-nummer]],tab_SCHULLISTE[],5,FALSE))</f>
        <v/>
      </c>
    </row>
    <row r="315" spans="1:4" ht="15.9" hidden="1" customHeight="1" x14ac:dyDescent="0.3">
      <c r="A315" s="12">
        <f t="shared" si="4"/>
        <v>310</v>
      </c>
      <c r="B315" s="23" t="str" cm="1">
        <f t="array" ref="B315">IF(ANTRAG_SchulMobE!$F$9="","",IFERROR(INDEX(tab_SCHULLISTE[SNR],_xlfn.AGGREGATE(15,6,ROW(tab_SCHULLISTE[SNR])/(FIND(LOWER(ANTRAG_SchulMobE!$F$9),tab_SCHULLISTE[TKZ],1)&gt;0),ROW()-5)-1,1),""))</f>
        <v/>
      </c>
      <c r="C315" s="35" t="str">
        <f>IF(tab_SCHULEN_SAT[[#This Row],[Schul-nummer]]="","",VLOOKUP(tab_SCHULEN_SAT[[#This Row],[Schul-nummer]],tab_SCHULLISTE[],3,FALSE))</f>
        <v/>
      </c>
      <c r="D315" s="184" t="str">
        <f>IF(tab_SCHULEN_SAT[[#This Row],[Schul-nummer]]="","",VLOOKUP(tab_SCHULEN_SAT[[#This Row],[Schul-nummer]],tab_SCHULLISTE[],5,FALSE))</f>
        <v/>
      </c>
    </row>
    <row r="316" spans="1:4" ht="15.9" hidden="1" customHeight="1" x14ac:dyDescent="0.3">
      <c r="A316" s="12">
        <f t="shared" si="4"/>
        <v>311</v>
      </c>
      <c r="B316" s="23" t="str" cm="1">
        <f t="array" ref="B316">IF(ANTRAG_SchulMobE!$F$9="","",IFERROR(INDEX(tab_SCHULLISTE[SNR],_xlfn.AGGREGATE(15,6,ROW(tab_SCHULLISTE[SNR])/(FIND(LOWER(ANTRAG_SchulMobE!$F$9),tab_SCHULLISTE[TKZ],1)&gt;0),ROW()-5)-1,1),""))</f>
        <v/>
      </c>
      <c r="C316" s="35" t="str">
        <f>IF(tab_SCHULEN_SAT[[#This Row],[Schul-nummer]]="","",VLOOKUP(tab_SCHULEN_SAT[[#This Row],[Schul-nummer]],tab_SCHULLISTE[],3,FALSE))</f>
        <v/>
      </c>
      <c r="D316" s="184" t="str">
        <f>IF(tab_SCHULEN_SAT[[#This Row],[Schul-nummer]]="","",VLOOKUP(tab_SCHULEN_SAT[[#This Row],[Schul-nummer]],tab_SCHULLISTE[],5,FALSE))</f>
        <v/>
      </c>
    </row>
    <row r="317" spans="1:4" ht="15.9" hidden="1" customHeight="1" x14ac:dyDescent="0.3">
      <c r="A317" s="12">
        <f t="shared" si="4"/>
        <v>312</v>
      </c>
      <c r="B317" s="23" t="str" cm="1">
        <f t="array" ref="B317">IF(ANTRAG_SchulMobE!$F$9="","",IFERROR(INDEX(tab_SCHULLISTE[SNR],_xlfn.AGGREGATE(15,6,ROW(tab_SCHULLISTE[SNR])/(FIND(LOWER(ANTRAG_SchulMobE!$F$9),tab_SCHULLISTE[TKZ],1)&gt;0),ROW()-5)-1,1),""))</f>
        <v/>
      </c>
      <c r="C317" s="35" t="str">
        <f>IF(tab_SCHULEN_SAT[[#This Row],[Schul-nummer]]="","",VLOOKUP(tab_SCHULEN_SAT[[#This Row],[Schul-nummer]],tab_SCHULLISTE[],3,FALSE))</f>
        <v/>
      </c>
      <c r="D317" s="184" t="str">
        <f>IF(tab_SCHULEN_SAT[[#This Row],[Schul-nummer]]="","",VLOOKUP(tab_SCHULEN_SAT[[#This Row],[Schul-nummer]],tab_SCHULLISTE[],5,FALSE))</f>
        <v/>
      </c>
    </row>
    <row r="318" spans="1:4" ht="15.9" hidden="1" customHeight="1" x14ac:dyDescent="0.3">
      <c r="A318" s="12">
        <f t="shared" si="4"/>
        <v>313</v>
      </c>
      <c r="B318" s="23" t="str" cm="1">
        <f t="array" ref="B318">IF(ANTRAG_SchulMobE!$F$9="","",IFERROR(INDEX(tab_SCHULLISTE[SNR],_xlfn.AGGREGATE(15,6,ROW(tab_SCHULLISTE[SNR])/(FIND(LOWER(ANTRAG_SchulMobE!$F$9),tab_SCHULLISTE[TKZ],1)&gt;0),ROW()-5)-1,1),""))</f>
        <v/>
      </c>
      <c r="C318" s="35" t="str">
        <f>IF(tab_SCHULEN_SAT[[#This Row],[Schul-nummer]]="","",VLOOKUP(tab_SCHULEN_SAT[[#This Row],[Schul-nummer]],tab_SCHULLISTE[],3,FALSE))</f>
        <v/>
      </c>
      <c r="D318" s="184" t="str">
        <f>IF(tab_SCHULEN_SAT[[#This Row],[Schul-nummer]]="","",VLOOKUP(tab_SCHULEN_SAT[[#This Row],[Schul-nummer]],tab_SCHULLISTE[],5,FALSE))</f>
        <v/>
      </c>
    </row>
    <row r="319" spans="1:4" ht="15.9" hidden="1" customHeight="1" x14ac:dyDescent="0.3">
      <c r="A319" s="12">
        <f t="shared" si="4"/>
        <v>314</v>
      </c>
      <c r="B319" s="23" t="str" cm="1">
        <f t="array" ref="B319">IF(ANTRAG_SchulMobE!$F$9="","",IFERROR(INDEX(tab_SCHULLISTE[SNR],_xlfn.AGGREGATE(15,6,ROW(tab_SCHULLISTE[SNR])/(FIND(LOWER(ANTRAG_SchulMobE!$F$9),tab_SCHULLISTE[TKZ],1)&gt;0),ROW()-5)-1,1),""))</f>
        <v/>
      </c>
      <c r="C319" s="35" t="str">
        <f>IF(tab_SCHULEN_SAT[[#This Row],[Schul-nummer]]="","",VLOOKUP(tab_SCHULEN_SAT[[#This Row],[Schul-nummer]],tab_SCHULLISTE[],3,FALSE))</f>
        <v/>
      </c>
      <c r="D319" s="184" t="str">
        <f>IF(tab_SCHULEN_SAT[[#This Row],[Schul-nummer]]="","",VLOOKUP(tab_SCHULEN_SAT[[#This Row],[Schul-nummer]],tab_SCHULLISTE[],5,FALSE))</f>
        <v/>
      </c>
    </row>
    <row r="320" spans="1:4" ht="15.9" hidden="1" customHeight="1" x14ac:dyDescent="0.3">
      <c r="A320" s="12">
        <f t="shared" si="4"/>
        <v>315</v>
      </c>
      <c r="B320" s="23" t="str" cm="1">
        <f t="array" ref="B320">IF(ANTRAG_SchulMobE!$F$9="","",IFERROR(INDEX(tab_SCHULLISTE[SNR],_xlfn.AGGREGATE(15,6,ROW(tab_SCHULLISTE[SNR])/(FIND(LOWER(ANTRAG_SchulMobE!$F$9),tab_SCHULLISTE[TKZ],1)&gt;0),ROW()-5)-1,1),""))</f>
        <v/>
      </c>
      <c r="C320" s="35" t="str">
        <f>IF(tab_SCHULEN_SAT[[#This Row],[Schul-nummer]]="","",VLOOKUP(tab_SCHULEN_SAT[[#This Row],[Schul-nummer]],tab_SCHULLISTE[],3,FALSE))</f>
        <v/>
      </c>
      <c r="D320" s="184" t="str">
        <f>IF(tab_SCHULEN_SAT[[#This Row],[Schul-nummer]]="","",VLOOKUP(tab_SCHULEN_SAT[[#This Row],[Schul-nummer]],tab_SCHULLISTE[],5,FALSE))</f>
        <v/>
      </c>
    </row>
    <row r="321" spans="1:4" ht="15.9" hidden="1" customHeight="1" x14ac:dyDescent="0.3">
      <c r="A321" s="12">
        <f t="shared" si="4"/>
        <v>316</v>
      </c>
      <c r="B321" s="23" t="str" cm="1">
        <f t="array" ref="B321">IF(ANTRAG_SchulMobE!$F$9="","",IFERROR(INDEX(tab_SCHULLISTE[SNR],_xlfn.AGGREGATE(15,6,ROW(tab_SCHULLISTE[SNR])/(FIND(LOWER(ANTRAG_SchulMobE!$F$9),tab_SCHULLISTE[TKZ],1)&gt;0),ROW()-5)-1,1),""))</f>
        <v/>
      </c>
      <c r="C321" s="35" t="str">
        <f>IF(tab_SCHULEN_SAT[[#This Row],[Schul-nummer]]="","",VLOOKUP(tab_SCHULEN_SAT[[#This Row],[Schul-nummer]],tab_SCHULLISTE[],3,FALSE))</f>
        <v/>
      </c>
      <c r="D321" s="184" t="str">
        <f>IF(tab_SCHULEN_SAT[[#This Row],[Schul-nummer]]="","",VLOOKUP(tab_SCHULEN_SAT[[#This Row],[Schul-nummer]],tab_SCHULLISTE[],5,FALSE))</f>
        <v/>
      </c>
    </row>
    <row r="322" spans="1:4" ht="15.9" hidden="1" customHeight="1" x14ac:dyDescent="0.3">
      <c r="A322" s="12">
        <f t="shared" si="4"/>
        <v>317</v>
      </c>
      <c r="B322" s="23" t="str" cm="1">
        <f t="array" ref="B322">IF(ANTRAG_SchulMobE!$F$9="","",IFERROR(INDEX(tab_SCHULLISTE[SNR],_xlfn.AGGREGATE(15,6,ROW(tab_SCHULLISTE[SNR])/(FIND(LOWER(ANTRAG_SchulMobE!$F$9),tab_SCHULLISTE[TKZ],1)&gt;0),ROW()-5)-1,1),""))</f>
        <v/>
      </c>
      <c r="C322" s="35" t="str">
        <f>IF(tab_SCHULEN_SAT[[#This Row],[Schul-nummer]]="","",VLOOKUP(tab_SCHULEN_SAT[[#This Row],[Schul-nummer]],tab_SCHULLISTE[],3,FALSE))</f>
        <v/>
      </c>
      <c r="D322" s="184" t="str">
        <f>IF(tab_SCHULEN_SAT[[#This Row],[Schul-nummer]]="","",VLOOKUP(tab_SCHULEN_SAT[[#This Row],[Schul-nummer]],tab_SCHULLISTE[],5,FALSE))</f>
        <v/>
      </c>
    </row>
    <row r="323" spans="1:4" ht="15.9" hidden="1" customHeight="1" x14ac:dyDescent="0.3">
      <c r="A323" s="12">
        <f t="shared" si="4"/>
        <v>318</v>
      </c>
      <c r="B323" s="23" t="str" cm="1">
        <f t="array" ref="B323">IF(ANTRAG_SchulMobE!$F$9="","",IFERROR(INDEX(tab_SCHULLISTE[SNR],_xlfn.AGGREGATE(15,6,ROW(tab_SCHULLISTE[SNR])/(FIND(LOWER(ANTRAG_SchulMobE!$F$9),tab_SCHULLISTE[TKZ],1)&gt;0),ROW()-5)-1,1),""))</f>
        <v/>
      </c>
      <c r="C323" s="35" t="str">
        <f>IF(tab_SCHULEN_SAT[[#This Row],[Schul-nummer]]="","",VLOOKUP(tab_SCHULEN_SAT[[#This Row],[Schul-nummer]],tab_SCHULLISTE[],3,FALSE))</f>
        <v/>
      </c>
      <c r="D323" s="184" t="str">
        <f>IF(tab_SCHULEN_SAT[[#This Row],[Schul-nummer]]="","",VLOOKUP(tab_SCHULEN_SAT[[#This Row],[Schul-nummer]],tab_SCHULLISTE[],5,FALSE))</f>
        <v/>
      </c>
    </row>
    <row r="324" spans="1:4" ht="15.9" hidden="1" customHeight="1" x14ac:dyDescent="0.3">
      <c r="A324" s="12">
        <f t="shared" si="4"/>
        <v>319</v>
      </c>
      <c r="B324" s="23" t="str" cm="1">
        <f t="array" ref="B324">IF(ANTRAG_SchulMobE!$F$9="","",IFERROR(INDEX(tab_SCHULLISTE[SNR],_xlfn.AGGREGATE(15,6,ROW(tab_SCHULLISTE[SNR])/(FIND(LOWER(ANTRAG_SchulMobE!$F$9),tab_SCHULLISTE[TKZ],1)&gt;0),ROW()-5)-1,1),""))</f>
        <v/>
      </c>
      <c r="C324" s="35" t="str">
        <f>IF(tab_SCHULEN_SAT[[#This Row],[Schul-nummer]]="","",VLOOKUP(tab_SCHULEN_SAT[[#This Row],[Schul-nummer]],tab_SCHULLISTE[],3,FALSE))</f>
        <v/>
      </c>
      <c r="D324" s="184" t="str">
        <f>IF(tab_SCHULEN_SAT[[#This Row],[Schul-nummer]]="","",VLOOKUP(tab_SCHULEN_SAT[[#This Row],[Schul-nummer]],tab_SCHULLISTE[],5,FALSE))</f>
        <v/>
      </c>
    </row>
    <row r="325" spans="1:4" ht="15.9" hidden="1" customHeight="1" x14ac:dyDescent="0.3">
      <c r="A325" s="12">
        <f t="shared" si="4"/>
        <v>320</v>
      </c>
      <c r="B325" s="23" t="str" cm="1">
        <f t="array" ref="B325">IF(ANTRAG_SchulMobE!$F$9="","",IFERROR(INDEX(tab_SCHULLISTE[SNR],_xlfn.AGGREGATE(15,6,ROW(tab_SCHULLISTE[SNR])/(FIND(LOWER(ANTRAG_SchulMobE!$F$9),tab_SCHULLISTE[TKZ],1)&gt;0),ROW()-5)-1,1),""))</f>
        <v/>
      </c>
      <c r="C325" s="35" t="str">
        <f>IF(tab_SCHULEN_SAT[[#This Row],[Schul-nummer]]="","",VLOOKUP(tab_SCHULEN_SAT[[#This Row],[Schul-nummer]],tab_SCHULLISTE[],3,FALSE))</f>
        <v/>
      </c>
      <c r="D325" s="184" t="str">
        <f>IF(tab_SCHULEN_SAT[[#This Row],[Schul-nummer]]="","",VLOOKUP(tab_SCHULEN_SAT[[#This Row],[Schul-nummer]],tab_SCHULLISTE[],5,FALSE))</f>
        <v/>
      </c>
    </row>
    <row r="326" spans="1:4" ht="15.9" hidden="1" customHeight="1" x14ac:dyDescent="0.3">
      <c r="A326" s="12">
        <f t="shared" si="4"/>
        <v>321</v>
      </c>
      <c r="B326" s="23" t="str" cm="1">
        <f t="array" ref="B326">IF(ANTRAG_SchulMobE!$F$9="","",IFERROR(INDEX(tab_SCHULLISTE[SNR],_xlfn.AGGREGATE(15,6,ROW(tab_SCHULLISTE[SNR])/(FIND(LOWER(ANTRAG_SchulMobE!$F$9),tab_SCHULLISTE[TKZ],1)&gt;0),ROW()-5)-1,1),""))</f>
        <v/>
      </c>
      <c r="C326" s="35" t="str">
        <f>IF(tab_SCHULEN_SAT[[#This Row],[Schul-nummer]]="","",VLOOKUP(tab_SCHULEN_SAT[[#This Row],[Schul-nummer]],tab_SCHULLISTE[],3,FALSE))</f>
        <v/>
      </c>
      <c r="D326" s="184" t="str">
        <f>IF(tab_SCHULEN_SAT[[#This Row],[Schul-nummer]]="","",VLOOKUP(tab_SCHULEN_SAT[[#This Row],[Schul-nummer]],tab_SCHULLISTE[],5,FALSE))</f>
        <v/>
      </c>
    </row>
    <row r="327" spans="1:4" ht="15.9" hidden="1" customHeight="1" x14ac:dyDescent="0.3">
      <c r="A327" s="12">
        <f t="shared" si="4"/>
        <v>322</v>
      </c>
      <c r="B327" s="23" t="str" cm="1">
        <f t="array" ref="B327">IF(ANTRAG_SchulMobE!$F$9="","",IFERROR(INDEX(tab_SCHULLISTE[SNR],_xlfn.AGGREGATE(15,6,ROW(tab_SCHULLISTE[SNR])/(FIND(LOWER(ANTRAG_SchulMobE!$F$9),tab_SCHULLISTE[TKZ],1)&gt;0),ROW()-5)-1,1),""))</f>
        <v/>
      </c>
      <c r="C327" s="35" t="str">
        <f>IF(tab_SCHULEN_SAT[[#This Row],[Schul-nummer]]="","",VLOOKUP(tab_SCHULEN_SAT[[#This Row],[Schul-nummer]],tab_SCHULLISTE[],3,FALSE))</f>
        <v/>
      </c>
      <c r="D327" s="184" t="str">
        <f>IF(tab_SCHULEN_SAT[[#This Row],[Schul-nummer]]="","",VLOOKUP(tab_SCHULEN_SAT[[#This Row],[Schul-nummer]],tab_SCHULLISTE[],5,FALSE))</f>
        <v/>
      </c>
    </row>
    <row r="328" spans="1:4" ht="15.9" hidden="1" customHeight="1" x14ac:dyDescent="0.3">
      <c r="A328" s="12">
        <f t="shared" si="4"/>
        <v>323</v>
      </c>
      <c r="B328" s="23" t="str" cm="1">
        <f t="array" ref="B328">IF(ANTRAG_SchulMobE!$F$9="","",IFERROR(INDEX(tab_SCHULLISTE[SNR],_xlfn.AGGREGATE(15,6,ROW(tab_SCHULLISTE[SNR])/(FIND(LOWER(ANTRAG_SchulMobE!$F$9),tab_SCHULLISTE[TKZ],1)&gt;0),ROW()-5)-1,1),""))</f>
        <v/>
      </c>
      <c r="C328" s="35" t="str">
        <f>IF(tab_SCHULEN_SAT[[#This Row],[Schul-nummer]]="","",VLOOKUP(tab_SCHULEN_SAT[[#This Row],[Schul-nummer]],tab_SCHULLISTE[],3,FALSE))</f>
        <v/>
      </c>
      <c r="D328" s="184" t="str">
        <f>IF(tab_SCHULEN_SAT[[#This Row],[Schul-nummer]]="","",VLOOKUP(tab_SCHULEN_SAT[[#This Row],[Schul-nummer]],tab_SCHULLISTE[],5,FALSE))</f>
        <v/>
      </c>
    </row>
    <row r="329" spans="1:4" ht="15.9" hidden="1" customHeight="1" x14ac:dyDescent="0.3">
      <c r="A329" s="12">
        <f t="shared" si="4"/>
        <v>324</v>
      </c>
      <c r="B329" s="23" t="str" cm="1">
        <f t="array" ref="B329">IF(ANTRAG_SchulMobE!$F$9="","",IFERROR(INDEX(tab_SCHULLISTE[SNR],_xlfn.AGGREGATE(15,6,ROW(tab_SCHULLISTE[SNR])/(FIND(LOWER(ANTRAG_SchulMobE!$F$9),tab_SCHULLISTE[TKZ],1)&gt;0),ROW()-5)-1,1),""))</f>
        <v/>
      </c>
      <c r="C329" s="35" t="str">
        <f>IF(tab_SCHULEN_SAT[[#This Row],[Schul-nummer]]="","",VLOOKUP(tab_SCHULEN_SAT[[#This Row],[Schul-nummer]],tab_SCHULLISTE[],3,FALSE))</f>
        <v/>
      </c>
      <c r="D329" s="184" t="str">
        <f>IF(tab_SCHULEN_SAT[[#This Row],[Schul-nummer]]="","",VLOOKUP(tab_SCHULEN_SAT[[#This Row],[Schul-nummer]],tab_SCHULLISTE[],5,FALSE))</f>
        <v/>
      </c>
    </row>
    <row r="330" spans="1:4" ht="15.9" hidden="1" customHeight="1" x14ac:dyDescent="0.3">
      <c r="A330" s="12">
        <f t="shared" si="4"/>
        <v>325</v>
      </c>
      <c r="B330" s="23" t="str" cm="1">
        <f t="array" ref="B330">IF(ANTRAG_SchulMobE!$F$9="","",IFERROR(INDEX(tab_SCHULLISTE[SNR],_xlfn.AGGREGATE(15,6,ROW(tab_SCHULLISTE[SNR])/(FIND(LOWER(ANTRAG_SchulMobE!$F$9),tab_SCHULLISTE[TKZ],1)&gt;0),ROW()-5)-1,1),""))</f>
        <v/>
      </c>
      <c r="C330" s="35" t="str">
        <f>IF(tab_SCHULEN_SAT[[#This Row],[Schul-nummer]]="","",VLOOKUP(tab_SCHULEN_SAT[[#This Row],[Schul-nummer]],tab_SCHULLISTE[],3,FALSE))</f>
        <v/>
      </c>
      <c r="D330" s="184" t="str">
        <f>IF(tab_SCHULEN_SAT[[#This Row],[Schul-nummer]]="","",VLOOKUP(tab_SCHULEN_SAT[[#This Row],[Schul-nummer]],tab_SCHULLISTE[],5,FALSE))</f>
        <v/>
      </c>
    </row>
    <row r="331" spans="1:4" ht="15.9" hidden="1" customHeight="1" x14ac:dyDescent="0.3">
      <c r="A331" s="12">
        <f t="shared" si="4"/>
        <v>326</v>
      </c>
      <c r="B331" s="23" t="str" cm="1">
        <f t="array" ref="B331">IF(ANTRAG_SchulMobE!$F$9="","",IFERROR(INDEX(tab_SCHULLISTE[SNR],_xlfn.AGGREGATE(15,6,ROW(tab_SCHULLISTE[SNR])/(FIND(LOWER(ANTRAG_SchulMobE!$F$9),tab_SCHULLISTE[TKZ],1)&gt;0),ROW()-5)-1,1),""))</f>
        <v/>
      </c>
      <c r="C331" s="35" t="str">
        <f>IF(tab_SCHULEN_SAT[[#This Row],[Schul-nummer]]="","",VLOOKUP(tab_SCHULEN_SAT[[#This Row],[Schul-nummer]],tab_SCHULLISTE[],3,FALSE))</f>
        <v/>
      </c>
      <c r="D331" s="184" t="str">
        <f>IF(tab_SCHULEN_SAT[[#This Row],[Schul-nummer]]="","",VLOOKUP(tab_SCHULEN_SAT[[#This Row],[Schul-nummer]],tab_SCHULLISTE[],5,FALSE))</f>
        <v/>
      </c>
    </row>
    <row r="332" spans="1:4" ht="15.9" hidden="1" customHeight="1" x14ac:dyDescent="0.3">
      <c r="A332" s="12">
        <f t="shared" si="4"/>
        <v>327</v>
      </c>
      <c r="B332" s="23" t="str" cm="1">
        <f t="array" ref="B332">IF(ANTRAG_SchulMobE!$F$9="","",IFERROR(INDEX(tab_SCHULLISTE[SNR],_xlfn.AGGREGATE(15,6,ROW(tab_SCHULLISTE[SNR])/(FIND(LOWER(ANTRAG_SchulMobE!$F$9),tab_SCHULLISTE[TKZ],1)&gt;0),ROW()-5)-1,1),""))</f>
        <v/>
      </c>
      <c r="C332" s="35" t="str">
        <f>IF(tab_SCHULEN_SAT[[#This Row],[Schul-nummer]]="","",VLOOKUP(tab_SCHULEN_SAT[[#This Row],[Schul-nummer]],tab_SCHULLISTE[],3,FALSE))</f>
        <v/>
      </c>
      <c r="D332" s="184" t="str">
        <f>IF(tab_SCHULEN_SAT[[#This Row],[Schul-nummer]]="","",VLOOKUP(tab_SCHULEN_SAT[[#This Row],[Schul-nummer]],tab_SCHULLISTE[],5,FALSE))</f>
        <v/>
      </c>
    </row>
    <row r="333" spans="1:4" ht="15.9" hidden="1" customHeight="1" x14ac:dyDescent="0.3">
      <c r="A333" s="12">
        <f t="shared" si="4"/>
        <v>328</v>
      </c>
      <c r="B333" s="23" t="str" cm="1">
        <f t="array" ref="B333">IF(ANTRAG_SchulMobE!$F$9="","",IFERROR(INDEX(tab_SCHULLISTE[SNR],_xlfn.AGGREGATE(15,6,ROW(tab_SCHULLISTE[SNR])/(FIND(LOWER(ANTRAG_SchulMobE!$F$9),tab_SCHULLISTE[TKZ],1)&gt;0),ROW()-5)-1,1),""))</f>
        <v/>
      </c>
      <c r="C333" s="35" t="str">
        <f>IF(tab_SCHULEN_SAT[[#This Row],[Schul-nummer]]="","",VLOOKUP(tab_SCHULEN_SAT[[#This Row],[Schul-nummer]],tab_SCHULLISTE[],3,FALSE))</f>
        <v/>
      </c>
      <c r="D333" s="184" t="str">
        <f>IF(tab_SCHULEN_SAT[[#This Row],[Schul-nummer]]="","",VLOOKUP(tab_SCHULEN_SAT[[#This Row],[Schul-nummer]],tab_SCHULLISTE[],5,FALSE))</f>
        <v/>
      </c>
    </row>
    <row r="334" spans="1:4" ht="15.9" hidden="1" customHeight="1" x14ac:dyDescent="0.3">
      <c r="A334" s="12">
        <f t="shared" si="4"/>
        <v>329</v>
      </c>
      <c r="B334" s="23" t="str" cm="1">
        <f t="array" ref="B334">IF(ANTRAG_SchulMobE!$F$9="","",IFERROR(INDEX(tab_SCHULLISTE[SNR],_xlfn.AGGREGATE(15,6,ROW(tab_SCHULLISTE[SNR])/(FIND(LOWER(ANTRAG_SchulMobE!$F$9),tab_SCHULLISTE[TKZ],1)&gt;0),ROW()-5)-1,1),""))</f>
        <v/>
      </c>
      <c r="C334" s="35" t="str">
        <f>IF(tab_SCHULEN_SAT[[#This Row],[Schul-nummer]]="","",VLOOKUP(tab_SCHULEN_SAT[[#This Row],[Schul-nummer]],tab_SCHULLISTE[],3,FALSE))</f>
        <v/>
      </c>
      <c r="D334" s="184" t="str">
        <f>IF(tab_SCHULEN_SAT[[#This Row],[Schul-nummer]]="","",VLOOKUP(tab_SCHULEN_SAT[[#This Row],[Schul-nummer]],tab_SCHULLISTE[],5,FALSE))</f>
        <v/>
      </c>
    </row>
    <row r="335" spans="1:4" ht="15.9" hidden="1" customHeight="1" x14ac:dyDescent="0.3">
      <c r="A335" s="12">
        <f t="shared" si="4"/>
        <v>330</v>
      </c>
      <c r="B335" s="23" t="str" cm="1">
        <f t="array" ref="B335">IF(ANTRAG_SchulMobE!$F$9="","",IFERROR(INDEX(tab_SCHULLISTE[SNR],_xlfn.AGGREGATE(15,6,ROW(tab_SCHULLISTE[SNR])/(FIND(LOWER(ANTRAG_SchulMobE!$F$9),tab_SCHULLISTE[TKZ],1)&gt;0),ROW()-5)-1,1),""))</f>
        <v/>
      </c>
      <c r="C335" s="35" t="str">
        <f>IF(tab_SCHULEN_SAT[[#This Row],[Schul-nummer]]="","",VLOOKUP(tab_SCHULEN_SAT[[#This Row],[Schul-nummer]],tab_SCHULLISTE[],3,FALSE))</f>
        <v/>
      </c>
      <c r="D335" s="184" t="str">
        <f>IF(tab_SCHULEN_SAT[[#This Row],[Schul-nummer]]="","",VLOOKUP(tab_SCHULEN_SAT[[#This Row],[Schul-nummer]],tab_SCHULLISTE[],5,FALSE))</f>
        <v/>
      </c>
    </row>
    <row r="336" spans="1:4" ht="15.9" hidden="1" customHeight="1" x14ac:dyDescent="0.3">
      <c r="A336" s="12">
        <f t="shared" si="4"/>
        <v>331</v>
      </c>
      <c r="B336" s="23" t="str" cm="1">
        <f t="array" ref="B336">IF(ANTRAG_SchulMobE!$F$9="","",IFERROR(INDEX(tab_SCHULLISTE[SNR],_xlfn.AGGREGATE(15,6,ROW(tab_SCHULLISTE[SNR])/(FIND(LOWER(ANTRAG_SchulMobE!$F$9),tab_SCHULLISTE[TKZ],1)&gt;0),ROW()-5)-1,1),""))</f>
        <v/>
      </c>
      <c r="C336" s="35" t="str">
        <f>IF(tab_SCHULEN_SAT[[#This Row],[Schul-nummer]]="","",VLOOKUP(tab_SCHULEN_SAT[[#This Row],[Schul-nummer]],tab_SCHULLISTE[],3,FALSE))</f>
        <v/>
      </c>
      <c r="D336" s="184" t="str">
        <f>IF(tab_SCHULEN_SAT[[#This Row],[Schul-nummer]]="","",VLOOKUP(tab_SCHULEN_SAT[[#This Row],[Schul-nummer]],tab_SCHULLISTE[],5,FALSE))</f>
        <v/>
      </c>
    </row>
    <row r="337" spans="1:4" ht="15.9" hidden="1" customHeight="1" x14ac:dyDescent="0.3">
      <c r="A337" s="12">
        <f t="shared" si="4"/>
        <v>332</v>
      </c>
      <c r="B337" s="23" t="str" cm="1">
        <f t="array" ref="B337">IF(ANTRAG_SchulMobE!$F$9="","",IFERROR(INDEX(tab_SCHULLISTE[SNR],_xlfn.AGGREGATE(15,6,ROW(tab_SCHULLISTE[SNR])/(FIND(LOWER(ANTRAG_SchulMobE!$F$9),tab_SCHULLISTE[TKZ],1)&gt;0),ROW()-5)-1,1),""))</f>
        <v/>
      </c>
      <c r="C337" s="35" t="str">
        <f>IF(tab_SCHULEN_SAT[[#This Row],[Schul-nummer]]="","",VLOOKUP(tab_SCHULEN_SAT[[#This Row],[Schul-nummer]],tab_SCHULLISTE[],3,FALSE))</f>
        <v/>
      </c>
      <c r="D337" s="184" t="str">
        <f>IF(tab_SCHULEN_SAT[[#This Row],[Schul-nummer]]="","",VLOOKUP(tab_SCHULEN_SAT[[#This Row],[Schul-nummer]],tab_SCHULLISTE[],5,FALSE))</f>
        <v/>
      </c>
    </row>
    <row r="338" spans="1:4" ht="15.9" hidden="1" customHeight="1" x14ac:dyDescent="0.3">
      <c r="A338" s="12">
        <f t="shared" si="4"/>
        <v>333</v>
      </c>
      <c r="B338" s="23" t="str" cm="1">
        <f t="array" ref="B338">IF(ANTRAG_SchulMobE!$F$9="","",IFERROR(INDEX(tab_SCHULLISTE[SNR],_xlfn.AGGREGATE(15,6,ROW(tab_SCHULLISTE[SNR])/(FIND(LOWER(ANTRAG_SchulMobE!$F$9),tab_SCHULLISTE[TKZ],1)&gt;0),ROW()-5)-1,1),""))</f>
        <v/>
      </c>
      <c r="C338" s="35" t="str">
        <f>IF(tab_SCHULEN_SAT[[#This Row],[Schul-nummer]]="","",VLOOKUP(tab_SCHULEN_SAT[[#This Row],[Schul-nummer]],tab_SCHULLISTE[],3,FALSE))</f>
        <v/>
      </c>
      <c r="D338" s="184" t="str">
        <f>IF(tab_SCHULEN_SAT[[#This Row],[Schul-nummer]]="","",VLOOKUP(tab_SCHULEN_SAT[[#This Row],[Schul-nummer]],tab_SCHULLISTE[],5,FALSE))</f>
        <v/>
      </c>
    </row>
    <row r="339" spans="1:4" ht="15.9" hidden="1" customHeight="1" x14ac:dyDescent="0.3">
      <c r="A339" s="12">
        <f t="shared" si="4"/>
        <v>334</v>
      </c>
      <c r="B339" s="23" t="str" cm="1">
        <f t="array" ref="B339">IF(ANTRAG_SchulMobE!$F$9="","",IFERROR(INDEX(tab_SCHULLISTE[SNR],_xlfn.AGGREGATE(15,6,ROW(tab_SCHULLISTE[SNR])/(FIND(LOWER(ANTRAG_SchulMobE!$F$9),tab_SCHULLISTE[TKZ],1)&gt;0),ROW()-5)-1,1),""))</f>
        <v/>
      </c>
      <c r="C339" s="35" t="str">
        <f>IF(tab_SCHULEN_SAT[[#This Row],[Schul-nummer]]="","",VLOOKUP(tab_SCHULEN_SAT[[#This Row],[Schul-nummer]],tab_SCHULLISTE[],3,FALSE))</f>
        <v/>
      </c>
      <c r="D339" s="184" t="str">
        <f>IF(tab_SCHULEN_SAT[[#This Row],[Schul-nummer]]="","",VLOOKUP(tab_SCHULEN_SAT[[#This Row],[Schul-nummer]],tab_SCHULLISTE[],5,FALSE))</f>
        <v/>
      </c>
    </row>
    <row r="340" spans="1:4" ht="15.9" hidden="1" customHeight="1" x14ac:dyDescent="0.3">
      <c r="A340" s="12">
        <f t="shared" si="4"/>
        <v>335</v>
      </c>
      <c r="B340" s="23" t="str" cm="1">
        <f t="array" ref="B340">IF(ANTRAG_SchulMobE!$F$9="","",IFERROR(INDEX(tab_SCHULLISTE[SNR],_xlfn.AGGREGATE(15,6,ROW(tab_SCHULLISTE[SNR])/(FIND(LOWER(ANTRAG_SchulMobE!$F$9),tab_SCHULLISTE[TKZ],1)&gt;0),ROW()-5)-1,1),""))</f>
        <v/>
      </c>
      <c r="C340" s="35" t="str">
        <f>IF(tab_SCHULEN_SAT[[#This Row],[Schul-nummer]]="","",VLOOKUP(tab_SCHULEN_SAT[[#This Row],[Schul-nummer]],tab_SCHULLISTE[],3,FALSE))</f>
        <v/>
      </c>
      <c r="D340" s="184" t="str">
        <f>IF(tab_SCHULEN_SAT[[#This Row],[Schul-nummer]]="","",VLOOKUP(tab_SCHULEN_SAT[[#This Row],[Schul-nummer]],tab_SCHULLISTE[],5,FALSE))</f>
        <v/>
      </c>
    </row>
    <row r="341" spans="1:4" ht="15.9" hidden="1" customHeight="1" x14ac:dyDescent="0.3">
      <c r="A341" s="12">
        <f t="shared" si="4"/>
        <v>336</v>
      </c>
      <c r="B341" s="23" t="str" cm="1">
        <f t="array" ref="B341">IF(ANTRAG_SchulMobE!$F$9="","",IFERROR(INDEX(tab_SCHULLISTE[SNR],_xlfn.AGGREGATE(15,6,ROW(tab_SCHULLISTE[SNR])/(FIND(LOWER(ANTRAG_SchulMobE!$F$9),tab_SCHULLISTE[TKZ],1)&gt;0),ROW()-5)-1,1),""))</f>
        <v/>
      </c>
      <c r="C341" s="35" t="str">
        <f>IF(tab_SCHULEN_SAT[[#This Row],[Schul-nummer]]="","",VLOOKUP(tab_SCHULEN_SAT[[#This Row],[Schul-nummer]],tab_SCHULLISTE[],3,FALSE))</f>
        <v/>
      </c>
      <c r="D341" s="184" t="str">
        <f>IF(tab_SCHULEN_SAT[[#This Row],[Schul-nummer]]="","",VLOOKUP(tab_SCHULEN_SAT[[#This Row],[Schul-nummer]],tab_SCHULLISTE[],5,FALSE))</f>
        <v/>
      </c>
    </row>
    <row r="342" spans="1:4" ht="15.9" hidden="1" customHeight="1" x14ac:dyDescent="0.3">
      <c r="A342" s="12">
        <f t="shared" si="4"/>
        <v>337</v>
      </c>
      <c r="B342" s="23" t="str" cm="1">
        <f t="array" ref="B342">IF(ANTRAG_SchulMobE!$F$9="","",IFERROR(INDEX(tab_SCHULLISTE[SNR],_xlfn.AGGREGATE(15,6,ROW(tab_SCHULLISTE[SNR])/(FIND(LOWER(ANTRAG_SchulMobE!$F$9),tab_SCHULLISTE[TKZ],1)&gt;0),ROW()-5)-1,1),""))</f>
        <v/>
      </c>
      <c r="C342" s="35" t="str">
        <f>IF(tab_SCHULEN_SAT[[#This Row],[Schul-nummer]]="","",VLOOKUP(tab_SCHULEN_SAT[[#This Row],[Schul-nummer]],tab_SCHULLISTE[],3,FALSE))</f>
        <v/>
      </c>
      <c r="D342" s="184" t="str">
        <f>IF(tab_SCHULEN_SAT[[#This Row],[Schul-nummer]]="","",VLOOKUP(tab_SCHULEN_SAT[[#This Row],[Schul-nummer]],tab_SCHULLISTE[],5,FALSE))</f>
        <v/>
      </c>
    </row>
    <row r="343" spans="1:4" ht="15.9" hidden="1" customHeight="1" x14ac:dyDescent="0.3">
      <c r="A343" s="12">
        <f t="shared" si="4"/>
        <v>338</v>
      </c>
      <c r="B343" s="23" t="str" cm="1">
        <f t="array" ref="B343">IF(ANTRAG_SchulMobE!$F$9="","",IFERROR(INDEX(tab_SCHULLISTE[SNR],_xlfn.AGGREGATE(15,6,ROW(tab_SCHULLISTE[SNR])/(FIND(LOWER(ANTRAG_SchulMobE!$F$9),tab_SCHULLISTE[TKZ],1)&gt;0),ROW()-5)-1,1),""))</f>
        <v/>
      </c>
      <c r="C343" s="35" t="str">
        <f>IF(tab_SCHULEN_SAT[[#This Row],[Schul-nummer]]="","",VLOOKUP(tab_SCHULEN_SAT[[#This Row],[Schul-nummer]],tab_SCHULLISTE[],3,FALSE))</f>
        <v/>
      </c>
      <c r="D343" s="184" t="str">
        <f>IF(tab_SCHULEN_SAT[[#This Row],[Schul-nummer]]="","",VLOOKUP(tab_SCHULEN_SAT[[#This Row],[Schul-nummer]],tab_SCHULLISTE[],5,FALSE))</f>
        <v/>
      </c>
    </row>
    <row r="344" spans="1:4" ht="15.9" hidden="1" customHeight="1" x14ac:dyDescent="0.3">
      <c r="A344" s="12">
        <f t="shared" si="4"/>
        <v>339</v>
      </c>
      <c r="B344" s="23" t="str" cm="1">
        <f t="array" ref="B344">IF(ANTRAG_SchulMobE!$F$9="","",IFERROR(INDEX(tab_SCHULLISTE[SNR],_xlfn.AGGREGATE(15,6,ROW(tab_SCHULLISTE[SNR])/(FIND(LOWER(ANTRAG_SchulMobE!$F$9),tab_SCHULLISTE[TKZ],1)&gt;0),ROW()-5)-1,1),""))</f>
        <v/>
      </c>
      <c r="C344" s="35" t="str">
        <f>IF(tab_SCHULEN_SAT[[#This Row],[Schul-nummer]]="","",VLOOKUP(tab_SCHULEN_SAT[[#This Row],[Schul-nummer]],tab_SCHULLISTE[],3,FALSE))</f>
        <v/>
      </c>
      <c r="D344" s="184" t="str">
        <f>IF(tab_SCHULEN_SAT[[#This Row],[Schul-nummer]]="","",VLOOKUP(tab_SCHULEN_SAT[[#This Row],[Schul-nummer]],tab_SCHULLISTE[],5,FALSE))</f>
        <v/>
      </c>
    </row>
    <row r="345" spans="1:4" ht="15.9" hidden="1" customHeight="1" x14ac:dyDescent="0.3">
      <c r="A345" s="12">
        <f t="shared" si="4"/>
        <v>340</v>
      </c>
      <c r="B345" s="23" t="str" cm="1">
        <f t="array" ref="B345">IF(ANTRAG_SchulMobE!$F$9="","",IFERROR(INDEX(tab_SCHULLISTE[SNR],_xlfn.AGGREGATE(15,6,ROW(tab_SCHULLISTE[SNR])/(FIND(LOWER(ANTRAG_SchulMobE!$F$9),tab_SCHULLISTE[TKZ],1)&gt;0),ROW()-5)-1,1),""))</f>
        <v/>
      </c>
      <c r="C345" s="35" t="str">
        <f>IF(tab_SCHULEN_SAT[[#This Row],[Schul-nummer]]="","",VLOOKUP(tab_SCHULEN_SAT[[#This Row],[Schul-nummer]],tab_SCHULLISTE[],3,FALSE))</f>
        <v/>
      </c>
      <c r="D345" s="184" t="str">
        <f>IF(tab_SCHULEN_SAT[[#This Row],[Schul-nummer]]="","",VLOOKUP(tab_SCHULEN_SAT[[#This Row],[Schul-nummer]],tab_SCHULLISTE[],5,FALSE))</f>
        <v/>
      </c>
    </row>
    <row r="346" spans="1:4" ht="15.9" hidden="1" customHeight="1" x14ac:dyDescent="0.3">
      <c r="A346" s="12">
        <f t="shared" si="4"/>
        <v>341</v>
      </c>
      <c r="B346" s="23" t="str" cm="1">
        <f t="array" ref="B346">IF(ANTRAG_SchulMobE!$F$9="","",IFERROR(INDEX(tab_SCHULLISTE[SNR],_xlfn.AGGREGATE(15,6,ROW(tab_SCHULLISTE[SNR])/(FIND(LOWER(ANTRAG_SchulMobE!$F$9),tab_SCHULLISTE[TKZ],1)&gt;0),ROW()-5)-1,1),""))</f>
        <v/>
      </c>
      <c r="C346" s="35" t="str">
        <f>IF(tab_SCHULEN_SAT[[#This Row],[Schul-nummer]]="","",VLOOKUP(tab_SCHULEN_SAT[[#This Row],[Schul-nummer]],tab_SCHULLISTE[],3,FALSE))</f>
        <v/>
      </c>
      <c r="D346" s="184" t="str">
        <f>IF(tab_SCHULEN_SAT[[#This Row],[Schul-nummer]]="","",VLOOKUP(tab_SCHULEN_SAT[[#This Row],[Schul-nummer]],tab_SCHULLISTE[],5,FALSE))</f>
        <v/>
      </c>
    </row>
    <row r="347" spans="1:4" ht="15.9" hidden="1" customHeight="1" x14ac:dyDescent="0.3">
      <c r="A347" s="12">
        <f t="shared" si="4"/>
        <v>342</v>
      </c>
      <c r="B347" s="23" t="str" cm="1">
        <f t="array" ref="B347">IF(ANTRAG_SchulMobE!$F$9="","",IFERROR(INDEX(tab_SCHULLISTE[SNR],_xlfn.AGGREGATE(15,6,ROW(tab_SCHULLISTE[SNR])/(FIND(LOWER(ANTRAG_SchulMobE!$F$9),tab_SCHULLISTE[TKZ],1)&gt;0),ROW()-5)-1,1),""))</f>
        <v/>
      </c>
      <c r="C347" s="35" t="str">
        <f>IF(tab_SCHULEN_SAT[[#This Row],[Schul-nummer]]="","",VLOOKUP(tab_SCHULEN_SAT[[#This Row],[Schul-nummer]],tab_SCHULLISTE[],3,FALSE))</f>
        <v/>
      </c>
      <c r="D347" s="184" t="str">
        <f>IF(tab_SCHULEN_SAT[[#This Row],[Schul-nummer]]="","",VLOOKUP(tab_SCHULEN_SAT[[#This Row],[Schul-nummer]],tab_SCHULLISTE[],5,FALSE))</f>
        <v/>
      </c>
    </row>
    <row r="348" spans="1:4" ht="15.9" hidden="1" customHeight="1" x14ac:dyDescent="0.3">
      <c r="A348" s="12">
        <f t="shared" si="4"/>
        <v>343</v>
      </c>
      <c r="B348" s="23" t="str" cm="1">
        <f t="array" ref="B348">IF(ANTRAG_SchulMobE!$F$9="","",IFERROR(INDEX(tab_SCHULLISTE[SNR],_xlfn.AGGREGATE(15,6,ROW(tab_SCHULLISTE[SNR])/(FIND(LOWER(ANTRAG_SchulMobE!$F$9),tab_SCHULLISTE[TKZ],1)&gt;0),ROW()-5)-1,1),""))</f>
        <v/>
      </c>
      <c r="C348" s="35" t="str">
        <f>IF(tab_SCHULEN_SAT[[#This Row],[Schul-nummer]]="","",VLOOKUP(tab_SCHULEN_SAT[[#This Row],[Schul-nummer]],tab_SCHULLISTE[],3,FALSE))</f>
        <v/>
      </c>
      <c r="D348" s="184" t="str">
        <f>IF(tab_SCHULEN_SAT[[#This Row],[Schul-nummer]]="","",VLOOKUP(tab_SCHULEN_SAT[[#This Row],[Schul-nummer]],tab_SCHULLISTE[],5,FALSE))</f>
        <v/>
      </c>
    </row>
    <row r="349" spans="1:4" ht="15.9" hidden="1" customHeight="1" x14ac:dyDescent="0.3">
      <c r="A349" s="12">
        <f t="shared" si="4"/>
        <v>344</v>
      </c>
      <c r="B349" s="23" t="str" cm="1">
        <f t="array" ref="B349">IF(ANTRAG_SchulMobE!$F$9="","",IFERROR(INDEX(tab_SCHULLISTE[SNR],_xlfn.AGGREGATE(15,6,ROW(tab_SCHULLISTE[SNR])/(FIND(LOWER(ANTRAG_SchulMobE!$F$9),tab_SCHULLISTE[TKZ],1)&gt;0),ROW()-5)-1,1),""))</f>
        <v/>
      </c>
      <c r="C349" s="35" t="str">
        <f>IF(tab_SCHULEN_SAT[[#This Row],[Schul-nummer]]="","",VLOOKUP(tab_SCHULEN_SAT[[#This Row],[Schul-nummer]],tab_SCHULLISTE[],3,FALSE))</f>
        <v/>
      </c>
      <c r="D349" s="184" t="str">
        <f>IF(tab_SCHULEN_SAT[[#This Row],[Schul-nummer]]="","",VLOOKUP(tab_SCHULEN_SAT[[#This Row],[Schul-nummer]],tab_SCHULLISTE[],5,FALSE))</f>
        <v/>
      </c>
    </row>
    <row r="350" spans="1:4" ht="15.9" hidden="1" customHeight="1" x14ac:dyDescent="0.3">
      <c r="A350" s="12">
        <f t="shared" si="4"/>
        <v>345</v>
      </c>
      <c r="B350" s="23" t="str" cm="1">
        <f t="array" ref="B350">IF(ANTRAG_SchulMobE!$F$9="","",IFERROR(INDEX(tab_SCHULLISTE[SNR],_xlfn.AGGREGATE(15,6,ROW(tab_SCHULLISTE[SNR])/(FIND(LOWER(ANTRAG_SchulMobE!$F$9),tab_SCHULLISTE[TKZ],1)&gt;0),ROW()-5)-1,1),""))</f>
        <v/>
      </c>
      <c r="C350" s="35" t="str">
        <f>IF(tab_SCHULEN_SAT[[#This Row],[Schul-nummer]]="","",VLOOKUP(tab_SCHULEN_SAT[[#This Row],[Schul-nummer]],tab_SCHULLISTE[],3,FALSE))</f>
        <v/>
      </c>
      <c r="D350" s="184" t="str">
        <f>IF(tab_SCHULEN_SAT[[#This Row],[Schul-nummer]]="","",VLOOKUP(tab_SCHULEN_SAT[[#This Row],[Schul-nummer]],tab_SCHULLISTE[],5,FALSE))</f>
        <v/>
      </c>
    </row>
    <row r="351" spans="1:4" ht="15.9" hidden="1" customHeight="1" x14ac:dyDescent="0.3">
      <c r="A351" s="12">
        <f t="shared" si="4"/>
        <v>346</v>
      </c>
      <c r="B351" s="23" t="str" cm="1">
        <f t="array" ref="B351">IF(ANTRAG_SchulMobE!$F$9="","",IFERROR(INDEX(tab_SCHULLISTE[SNR],_xlfn.AGGREGATE(15,6,ROW(tab_SCHULLISTE[SNR])/(FIND(LOWER(ANTRAG_SchulMobE!$F$9),tab_SCHULLISTE[TKZ],1)&gt;0),ROW()-5)-1,1),""))</f>
        <v/>
      </c>
      <c r="C351" s="35" t="str">
        <f>IF(tab_SCHULEN_SAT[[#This Row],[Schul-nummer]]="","",VLOOKUP(tab_SCHULEN_SAT[[#This Row],[Schul-nummer]],tab_SCHULLISTE[],3,FALSE))</f>
        <v/>
      </c>
      <c r="D351" s="184" t="str">
        <f>IF(tab_SCHULEN_SAT[[#This Row],[Schul-nummer]]="","",VLOOKUP(tab_SCHULEN_SAT[[#This Row],[Schul-nummer]],tab_SCHULLISTE[],5,FALSE))</f>
        <v/>
      </c>
    </row>
    <row r="352" spans="1:4" ht="15.9" hidden="1" customHeight="1" x14ac:dyDescent="0.3">
      <c r="A352" s="12">
        <f t="shared" si="4"/>
        <v>347</v>
      </c>
      <c r="B352" s="23" t="str" cm="1">
        <f t="array" ref="B352">IF(ANTRAG_SchulMobE!$F$9="","",IFERROR(INDEX(tab_SCHULLISTE[SNR],_xlfn.AGGREGATE(15,6,ROW(tab_SCHULLISTE[SNR])/(FIND(LOWER(ANTRAG_SchulMobE!$F$9),tab_SCHULLISTE[TKZ],1)&gt;0),ROW()-5)-1,1),""))</f>
        <v/>
      </c>
      <c r="C352" s="35" t="str">
        <f>IF(tab_SCHULEN_SAT[[#This Row],[Schul-nummer]]="","",VLOOKUP(tab_SCHULEN_SAT[[#This Row],[Schul-nummer]],tab_SCHULLISTE[],3,FALSE))</f>
        <v/>
      </c>
      <c r="D352" s="184" t="str">
        <f>IF(tab_SCHULEN_SAT[[#This Row],[Schul-nummer]]="","",VLOOKUP(tab_SCHULEN_SAT[[#This Row],[Schul-nummer]],tab_SCHULLISTE[],5,FALSE))</f>
        <v/>
      </c>
    </row>
    <row r="353" spans="1:4" ht="15.9" hidden="1" customHeight="1" x14ac:dyDescent="0.3">
      <c r="A353" s="12">
        <f t="shared" si="4"/>
        <v>348</v>
      </c>
      <c r="B353" s="23" t="str" cm="1">
        <f t="array" ref="B353">IF(ANTRAG_SchulMobE!$F$9="","",IFERROR(INDEX(tab_SCHULLISTE[SNR],_xlfn.AGGREGATE(15,6,ROW(tab_SCHULLISTE[SNR])/(FIND(LOWER(ANTRAG_SchulMobE!$F$9),tab_SCHULLISTE[TKZ],1)&gt;0),ROW()-5)-1,1),""))</f>
        <v/>
      </c>
      <c r="C353" s="35" t="str">
        <f>IF(tab_SCHULEN_SAT[[#This Row],[Schul-nummer]]="","",VLOOKUP(tab_SCHULEN_SAT[[#This Row],[Schul-nummer]],tab_SCHULLISTE[],3,FALSE))</f>
        <v/>
      </c>
      <c r="D353" s="184" t="str">
        <f>IF(tab_SCHULEN_SAT[[#This Row],[Schul-nummer]]="","",VLOOKUP(tab_SCHULEN_SAT[[#This Row],[Schul-nummer]],tab_SCHULLISTE[],5,FALSE))</f>
        <v/>
      </c>
    </row>
    <row r="354" spans="1:4" ht="15.9" hidden="1" customHeight="1" x14ac:dyDescent="0.3">
      <c r="A354" s="12">
        <f t="shared" si="4"/>
        <v>349</v>
      </c>
      <c r="B354" s="23" t="str" cm="1">
        <f t="array" ref="B354">IF(ANTRAG_SchulMobE!$F$9="","",IFERROR(INDEX(tab_SCHULLISTE[SNR],_xlfn.AGGREGATE(15,6,ROW(tab_SCHULLISTE[SNR])/(FIND(LOWER(ANTRAG_SchulMobE!$F$9),tab_SCHULLISTE[TKZ],1)&gt;0),ROW()-5)-1,1),""))</f>
        <v/>
      </c>
      <c r="C354" s="35" t="str">
        <f>IF(tab_SCHULEN_SAT[[#This Row],[Schul-nummer]]="","",VLOOKUP(tab_SCHULEN_SAT[[#This Row],[Schul-nummer]],tab_SCHULLISTE[],3,FALSE))</f>
        <v/>
      </c>
      <c r="D354" s="184" t="str">
        <f>IF(tab_SCHULEN_SAT[[#This Row],[Schul-nummer]]="","",VLOOKUP(tab_SCHULEN_SAT[[#This Row],[Schul-nummer]],tab_SCHULLISTE[],5,FALSE))</f>
        <v/>
      </c>
    </row>
    <row r="355" spans="1:4" ht="15.9" hidden="1" customHeight="1" x14ac:dyDescent="0.3">
      <c r="A355" s="12">
        <f t="shared" si="4"/>
        <v>350</v>
      </c>
      <c r="B355" s="23" t="str" cm="1">
        <f t="array" ref="B355">IF(ANTRAG_SchulMobE!$F$9="","",IFERROR(INDEX(tab_SCHULLISTE[SNR],_xlfn.AGGREGATE(15,6,ROW(tab_SCHULLISTE[SNR])/(FIND(LOWER(ANTRAG_SchulMobE!$F$9),tab_SCHULLISTE[TKZ],1)&gt;0),ROW()-5)-1,1),""))</f>
        <v/>
      </c>
      <c r="C355" s="35" t="str">
        <f>IF(tab_SCHULEN_SAT[[#This Row],[Schul-nummer]]="","",VLOOKUP(tab_SCHULEN_SAT[[#This Row],[Schul-nummer]],tab_SCHULLISTE[],3,FALSE))</f>
        <v/>
      </c>
      <c r="D355" s="184" t="str">
        <f>IF(tab_SCHULEN_SAT[[#This Row],[Schul-nummer]]="","",VLOOKUP(tab_SCHULEN_SAT[[#This Row],[Schul-nummer]],tab_SCHULLISTE[],5,FALSE))</f>
        <v/>
      </c>
    </row>
    <row r="356" spans="1:4" ht="15.6" hidden="1" x14ac:dyDescent="0.3">
      <c r="A356" s="12">
        <f t="shared" si="4"/>
        <v>351</v>
      </c>
      <c r="B356" s="23" t="str" cm="1">
        <f t="array" ref="B356">IF(ANTRAG_SchulMobE!$F$9="","",IFERROR(INDEX(tab_SCHULLISTE[SNR],_xlfn.AGGREGATE(15,6,ROW(tab_SCHULLISTE[SNR])/(FIND(LOWER(ANTRAG_SchulMobE!$F$9),tab_SCHULLISTE[TKZ],1)&gt;0),ROW()-5)-1,1),""))</f>
        <v/>
      </c>
      <c r="C356" s="35" t="str">
        <f>IF(tab_SCHULEN_SAT[[#This Row],[Schul-nummer]]="","",VLOOKUP(tab_SCHULEN_SAT[[#This Row],[Schul-nummer]],tab_SCHULLISTE[],3,FALSE))</f>
        <v/>
      </c>
      <c r="D356" s="184" t="str">
        <f>IF(tab_SCHULEN_SAT[[#This Row],[Schul-nummer]]="","",VLOOKUP(tab_SCHULEN_SAT[[#This Row],[Schul-nummer]],tab_SCHULLISTE[],5,FALSE))</f>
        <v/>
      </c>
    </row>
    <row r="357" spans="1:4" ht="15.6" hidden="1" x14ac:dyDescent="0.3">
      <c r="A357" s="12">
        <f t="shared" si="4"/>
        <v>352</v>
      </c>
      <c r="B357" s="23" t="str" cm="1">
        <f t="array" ref="B357">IF(ANTRAG_SchulMobE!$F$9="","",IFERROR(INDEX(tab_SCHULLISTE[SNR],_xlfn.AGGREGATE(15,6,ROW(tab_SCHULLISTE[SNR])/(FIND(LOWER(ANTRAG_SchulMobE!$F$9),tab_SCHULLISTE[TKZ],1)&gt;0),ROW()-5)-1,1),""))</f>
        <v/>
      </c>
      <c r="C357" s="35" t="str">
        <f>IF(tab_SCHULEN_SAT[[#This Row],[Schul-nummer]]="","",VLOOKUP(tab_SCHULEN_SAT[[#This Row],[Schul-nummer]],tab_SCHULLISTE[],3,FALSE))</f>
        <v/>
      </c>
      <c r="D357" s="184" t="str">
        <f>IF(tab_SCHULEN_SAT[[#This Row],[Schul-nummer]]="","",VLOOKUP(tab_SCHULEN_SAT[[#This Row],[Schul-nummer]],tab_SCHULLISTE[],5,FALSE))</f>
        <v/>
      </c>
    </row>
    <row r="358" spans="1:4" ht="15.6" hidden="1" x14ac:dyDescent="0.3">
      <c r="A358" s="12">
        <f t="shared" si="4"/>
        <v>353</v>
      </c>
      <c r="B358" s="23" t="str" cm="1">
        <f t="array" ref="B358">IF(ANTRAG_SchulMobE!$F$9="","",IFERROR(INDEX(tab_SCHULLISTE[SNR],_xlfn.AGGREGATE(15,6,ROW(tab_SCHULLISTE[SNR])/(FIND(LOWER(ANTRAG_SchulMobE!$F$9),tab_SCHULLISTE[TKZ],1)&gt;0),ROW()-5)-1,1),""))</f>
        <v/>
      </c>
      <c r="C358" s="35" t="str">
        <f>IF(tab_SCHULEN_SAT[[#This Row],[Schul-nummer]]="","",VLOOKUP(tab_SCHULEN_SAT[[#This Row],[Schul-nummer]],tab_SCHULLISTE[],3,FALSE))</f>
        <v/>
      </c>
      <c r="D358" s="184" t="str">
        <f>IF(tab_SCHULEN_SAT[[#This Row],[Schul-nummer]]="","",VLOOKUP(tab_SCHULEN_SAT[[#This Row],[Schul-nummer]],tab_SCHULLISTE[],5,FALSE))</f>
        <v/>
      </c>
    </row>
    <row r="359" spans="1:4" ht="15.6" hidden="1" x14ac:dyDescent="0.3">
      <c r="A359" s="12">
        <f t="shared" si="4"/>
        <v>354</v>
      </c>
      <c r="B359" s="23" t="str" cm="1">
        <f t="array" ref="B359">IF(ANTRAG_SchulMobE!$F$9="","",IFERROR(INDEX(tab_SCHULLISTE[SNR],_xlfn.AGGREGATE(15,6,ROW(tab_SCHULLISTE[SNR])/(FIND(LOWER(ANTRAG_SchulMobE!$F$9),tab_SCHULLISTE[TKZ],1)&gt;0),ROW()-5)-1,1),""))</f>
        <v/>
      </c>
      <c r="C359" s="35" t="str">
        <f>IF(tab_SCHULEN_SAT[[#This Row],[Schul-nummer]]="","",VLOOKUP(tab_SCHULEN_SAT[[#This Row],[Schul-nummer]],tab_SCHULLISTE[],3,FALSE))</f>
        <v/>
      </c>
      <c r="D359" s="184" t="str">
        <f>IF(tab_SCHULEN_SAT[[#This Row],[Schul-nummer]]="","",VLOOKUP(tab_SCHULEN_SAT[[#This Row],[Schul-nummer]],tab_SCHULLISTE[],5,FALSE))</f>
        <v/>
      </c>
    </row>
    <row r="360" spans="1:4" ht="15.6" hidden="1" x14ac:dyDescent="0.3">
      <c r="A360" s="12">
        <f t="shared" si="4"/>
        <v>355</v>
      </c>
      <c r="B360" s="23" t="str" cm="1">
        <f t="array" ref="B360">IF(ANTRAG_SchulMobE!$F$9="","",IFERROR(INDEX(tab_SCHULLISTE[SNR],_xlfn.AGGREGATE(15,6,ROW(tab_SCHULLISTE[SNR])/(FIND(LOWER(ANTRAG_SchulMobE!$F$9),tab_SCHULLISTE[TKZ],1)&gt;0),ROW()-5)-1,1),""))</f>
        <v/>
      </c>
      <c r="C360" s="35" t="str">
        <f>IF(tab_SCHULEN_SAT[[#This Row],[Schul-nummer]]="","",VLOOKUP(tab_SCHULEN_SAT[[#This Row],[Schul-nummer]],tab_SCHULLISTE[],3,FALSE))</f>
        <v/>
      </c>
      <c r="D360" s="184" t="str">
        <f>IF(tab_SCHULEN_SAT[[#This Row],[Schul-nummer]]="","",VLOOKUP(tab_SCHULEN_SAT[[#This Row],[Schul-nummer]],tab_SCHULLISTE[],5,FALSE))</f>
        <v/>
      </c>
    </row>
    <row r="361" spans="1:4" ht="15.6" hidden="1" x14ac:dyDescent="0.3">
      <c r="A361" s="12">
        <f t="shared" si="4"/>
        <v>356</v>
      </c>
      <c r="B361" s="23" t="str" cm="1">
        <f t="array" ref="B361">IF(ANTRAG_SchulMobE!$F$9="","",IFERROR(INDEX(tab_SCHULLISTE[SNR],_xlfn.AGGREGATE(15,6,ROW(tab_SCHULLISTE[SNR])/(FIND(LOWER(ANTRAG_SchulMobE!$F$9),tab_SCHULLISTE[TKZ],1)&gt;0),ROW()-5)-1,1),""))</f>
        <v/>
      </c>
      <c r="C361" s="35" t="str">
        <f>IF(tab_SCHULEN_SAT[[#This Row],[Schul-nummer]]="","",VLOOKUP(tab_SCHULEN_SAT[[#This Row],[Schul-nummer]],tab_SCHULLISTE[],3,FALSE))</f>
        <v/>
      </c>
      <c r="D361" s="184" t="str">
        <f>IF(tab_SCHULEN_SAT[[#This Row],[Schul-nummer]]="","",VLOOKUP(tab_SCHULEN_SAT[[#This Row],[Schul-nummer]],tab_SCHULLISTE[],5,FALSE))</f>
        <v/>
      </c>
    </row>
    <row r="362" spans="1:4" ht="15.6" hidden="1" x14ac:dyDescent="0.3">
      <c r="A362" s="12">
        <f t="shared" si="4"/>
        <v>357</v>
      </c>
      <c r="B362" s="23" t="str" cm="1">
        <f t="array" ref="B362">IF(ANTRAG_SchulMobE!$F$9="","",IFERROR(INDEX(tab_SCHULLISTE[SNR],_xlfn.AGGREGATE(15,6,ROW(tab_SCHULLISTE[SNR])/(FIND(LOWER(ANTRAG_SchulMobE!$F$9),tab_SCHULLISTE[TKZ],1)&gt;0),ROW()-5)-1,1),""))</f>
        <v/>
      </c>
      <c r="C362" s="35" t="str">
        <f>IF(tab_SCHULEN_SAT[[#This Row],[Schul-nummer]]="","",VLOOKUP(tab_SCHULEN_SAT[[#This Row],[Schul-nummer]],tab_SCHULLISTE[],3,FALSE))</f>
        <v/>
      </c>
      <c r="D362" s="184" t="str">
        <f>IF(tab_SCHULEN_SAT[[#This Row],[Schul-nummer]]="","",VLOOKUP(tab_SCHULEN_SAT[[#This Row],[Schul-nummer]],tab_SCHULLISTE[],5,FALSE))</f>
        <v/>
      </c>
    </row>
    <row r="363" spans="1:4" ht="15.6" hidden="1" x14ac:dyDescent="0.3">
      <c r="A363" s="12">
        <f t="shared" si="4"/>
        <v>358</v>
      </c>
      <c r="B363" s="23" t="str" cm="1">
        <f t="array" ref="B363">IF(ANTRAG_SchulMobE!$F$9="","",IFERROR(INDEX(tab_SCHULLISTE[SNR],_xlfn.AGGREGATE(15,6,ROW(tab_SCHULLISTE[SNR])/(FIND(LOWER(ANTRAG_SchulMobE!$F$9),tab_SCHULLISTE[TKZ],1)&gt;0),ROW()-5)-1,1),""))</f>
        <v/>
      </c>
      <c r="C363" s="35" t="str">
        <f>IF(tab_SCHULEN_SAT[[#This Row],[Schul-nummer]]="","",VLOOKUP(tab_SCHULEN_SAT[[#This Row],[Schul-nummer]],tab_SCHULLISTE[],3,FALSE))</f>
        <v/>
      </c>
      <c r="D363" s="184" t="str">
        <f>IF(tab_SCHULEN_SAT[[#This Row],[Schul-nummer]]="","",VLOOKUP(tab_SCHULEN_SAT[[#This Row],[Schul-nummer]],tab_SCHULLISTE[],5,FALSE))</f>
        <v/>
      </c>
    </row>
    <row r="364" spans="1:4" ht="15.6" hidden="1" x14ac:dyDescent="0.3">
      <c r="A364" s="12">
        <f t="shared" si="4"/>
        <v>359</v>
      </c>
      <c r="B364" s="23" t="str" cm="1">
        <f t="array" ref="B364">IF(ANTRAG_SchulMobE!$F$9="","",IFERROR(INDEX(tab_SCHULLISTE[SNR],_xlfn.AGGREGATE(15,6,ROW(tab_SCHULLISTE[SNR])/(FIND(LOWER(ANTRAG_SchulMobE!$F$9),tab_SCHULLISTE[TKZ],1)&gt;0),ROW()-5)-1,1),""))</f>
        <v/>
      </c>
      <c r="C364" s="35" t="str">
        <f>IF(tab_SCHULEN_SAT[[#This Row],[Schul-nummer]]="","",VLOOKUP(tab_SCHULEN_SAT[[#This Row],[Schul-nummer]],tab_SCHULLISTE[],3,FALSE))</f>
        <v/>
      </c>
      <c r="D364" s="184" t="str">
        <f>IF(tab_SCHULEN_SAT[[#This Row],[Schul-nummer]]="","",VLOOKUP(tab_SCHULEN_SAT[[#This Row],[Schul-nummer]],tab_SCHULLISTE[],5,FALSE))</f>
        <v/>
      </c>
    </row>
    <row r="365" spans="1:4" ht="15.6" hidden="1" x14ac:dyDescent="0.3">
      <c r="A365" s="12">
        <f t="shared" si="4"/>
        <v>360</v>
      </c>
      <c r="B365" s="23" t="str" cm="1">
        <f t="array" ref="B365">IF(ANTRAG_SchulMobE!$F$9="","",IFERROR(INDEX(tab_SCHULLISTE[SNR],_xlfn.AGGREGATE(15,6,ROW(tab_SCHULLISTE[SNR])/(FIND(LOWER(ANTRAG_SchulMobE!$F$9),tab_SCHULLISTE[TKZ],1)&gt;0),ROW()-5)-1,1),""))</f>
        <v/>
      </c>
      <c r="C365" s="35" t="str">
        <f>IF(tab_SCHULEN_SAT[[#This Row],[Schul-nummer]]="","",VLOOKUP(tab_SCHULEN_SAT[[#This Row],[Schul-nummer]],tab_SCHULLISTE[],3,FALSE))</f>
        <v/>
      </c>
      <c r="D365" s="184" t="str">
        <f>IF(tab_SCHULEN_SAT[[#This Row],[Schul-nummer]]="","",VLOOKUP(tab_SCHULEN_SAT[[#This Row],[Schul-nummer]],tab_SCHULLISTE[],5,FALSE))</f>
        <v/>
      </c>
    </row>
    <row r="366" spans="1:4" ht="15.6" hidden="1" x14ac:dyDescent="0.3">
      <c r="A366" s="12">
        <f t="shared" si="4"/>
        <v>361</v>
      </c>
      <c r="B366" s="23" t="str" cm="1">
        <f t="array" ref="B366">IF(ANTRAG_SchulMobE!$F$9="","",IFERROR(INDEX(tab_SCHULLISTE[SNR],_xlfn.AGGREGATE(15,6,ROW(tab_SCHULLISTE[SNR])/(FIND(LOWER(ANTRAG_SchulMobE!$F$9),tab_SCHULLISTE[TKZ],1)&gt;0),ROW()-5)-1,1),""))</f>
        <v/>
      </c>
      <c r="C366" s="35" t="str">
        <f>IF(tab_SCHULEN_SAT[[#This Row],[Schul-nummer]]="","",VLOOKUP(tab_SCHULEN_SAT[[#This Row],[Schul-nummer]],tab_SCHULLISTE[],3,FALSE))</f>
        <v/>
      </c>
      <c r="D366" s="184" t="str">
        <f>IF(tab_SCHULEN_SAT[[#This Row],[Schul-nummer]]="","",VLOOKUP(tab_SCHULEN_SAT[[#This Row],[Schul-nummer]],tab_SCHULLISTE[],5,FALSE))</f>
        <v/>
      </c>
    </row>
    <row r="367" spans="1:4" ht="15.6" hidden="1" x14ac:dyDescent="0.3">
      <c r="A367" s="12">
        <f t="shared" si="4"/>
        <v>362</v>
      </c>
      <c r="B367" s="23" t="str" cm="1">
        <f t="array" ref="B367">IF(ANTRAG_SchulMobE!$F$9="","",IFERROR(INDEX(tab_SCHULLISTE[SNR],_xlfn.AGGREGATE(15,6,ROW(tab_SCHULLISTE[SNR])/(FIND(LOWER(ANTRAG_SchulMobE!$F$9),tab_SCHULLISTE[TKZ],1)&gt;0),ROW()-5)-1,1),""))</f>
        <v/>
      </c>
      <c r="C367" s="35" t="str">
        <f>IF(tab_SCHULEN_SAT[[#This Row],[Schul-nummer]]="","",VLOOKUP(tab_SCHULEN_SAT[[#This Row],[Schul-nummer]],tab_SCHULLISTE[],3,FALSE))</f>
        <v/>
      </c>
      <c r="D367" s="184" t="str">
        <f>IF(tab_SCHULEN_SAT[[#This Row],[Schul-nummer]]="","",VLOOKUP(tab_SCHULEN_SAT[[#This Row],[Schul-nummer]],tab_SCHULLISTE[],5,FALSE))</f>
        <v/>
      </c>
    </row>
    <row r="368" spans="1:4" ht="15.6" hidden="1" x14ac:dyDescent="0.3">
      <c r="A368" s="12">
        <f t="shared" si="4"/>
        <v>363</v>
      </c>
      <c r="B368" s="23" t="str" cm="1">
        <f t="array" ref="B368">IF(ANTRAG_SchulMobE!$F$9="","",IFERROR(INDEX(tab_SCHULLISTE[SNR],_xlfn.AGGREGATE(15,6,ROW(tab_SCHULLISTE[SNR])/(FIND(LOWER(ANTRAG_SchulMobE!$F$9),tab_SCHULLISTE[TKZ],1)&gt;0),ROW()-5)-1,1),""))</f>
        <v/>
      </c>
      <c r="C368" s="35" t="str">
        <f>IF(tab_SCHULEN_SAT[[#This Row],[Schul-nummer]]="","",VLOOKUP(tab_SCHULEN_SAT[[#This Row],[Schul-nummer]],tab_SCHULLISTE[],3,FALSE))</f>
        <v/>
      </c>
      <c r="D368" s="184" t="str">
        <f>IF(tab_SCHULEN_SAT[[#This Row],[Schul-nummer]]="","",VLOOKUP(tab_SCHULEN_SAT[[#This Row],[Schul-nummer]],tab_SCHULLISTE[],5,FALSE))</f>
        <v/>
      </c>
    </row>
    <row r="369" spans="1:4" ht="15.6" hidden="1" x14ac:dyDescent="0.3">
      <c r="A369" s="12">
        <f t="shared" si="4"/>
        <v>364</v>
      </c>
      <c r="B369" s="23" t="str" cm="1">
        <f t="array" ref="B369">IF(ANTRAG_SchulMobE!$F$9="","",IFERROR(INDEX(tab_SCHULLISTE[SNR],_xlfn.AGGREGATE(15,6,ROW(tab_SCHULLISTE[SNR])/(FIND(LOWER(ANTRAG_SchulMobE!$F$9),tab_SCHULLISTE[TKZ],1)&gt;0),ROW()-5)-1,1),""))</f>
        <v/>
      </c>
      <c r="C369" s="35" t="str">
        <f>IF(tab_SCHULEN_SAT[[#This Row],[Schul-nummer]]="","",VLOOKUP(tab_SCHULEN_SAT[[#This Row],[Schul-nummer]],tab_SCHULLISTE[],3,FALSE))</f>
        <v/>
      </c>
      <c r="D369" s="184" t="str">
        <f>IF(tab_SCHULEN_SAT[[#This Row],[Schul-nummer]]="","",VLOOKUP(tab_SCHULEN_SAT[[#This Row],[Schul-nummer]],tab_SCHULLISTE[],5,FALSE))</f>
        <v/>
      </c>
    </row>
    <row r="370" spans="1:4" ht="15.6" hidden="1" x14ac:dyDescent="0.3">
      <c r="A370" s="12">
        <f t="shared" si="4"/>
        <v>365</v>
      </c>
      <c r="B370" s="23" t="str" cm="1">
        <f t="array" ref="B370">IF(ANTRAG_SchulMobE!$F$9="","",IFERROR(INDEX(tab_SCHULLISTE[SNR],_xlfn.AGGREGATE(15,6,ROW(tab_SCHULLISTE[SNR])/(FIND(LOWER(ANTRAG_SchulMobE!$F$9),tab_SCHULLISTE[TKZ],1)&gt;0),ROW()-5)-1,1),""))</f>
        <v/>
      </c>
      <c r="C370" s="35" t="str">
        <f>IF(tab_SCHULEN_SAT[[#This Row],[Schul-nummer]]="","",VLOOKUP(tab_SCHULEN_SAT[[#This Row],[Schul-nummer]],tab_SCHULLISTE[],3,FALSE))</f>
        <v/>
      </c>
      <c r="D370" s="184" t="str">
        <f>IF(tab_SCHULEN_SAT[[#This Row],[Schul-nummer]]="","",VLOOKUP(tab_SCHULEN_SAT[[#This Row],[Schul-nummer]],tab_SCHULLISTE[],5,FALSE))</f>
        <v/>
      </c>
    </row>
    <row r="371" spans="1:4" ht="15.6" hidden="1" x14ac:dyDescent="0.3">
      <c r="A371" s="12">
        <f t="shared" si="4"/>
        <v>366</v>
      </c>
      <c r="B371" s="23" t="str" cm="1">
        <f t="array" ref="B371">IF(ANTRAG_SchulMobE!$F$9="","",IFERROR(INDEX(tab_SCHULLISTE[SNR],_xlfn.AGGREGATE(15,6,ROW(tab_SCHULLISTE[SNR])/(FIND(LOWER(ANTRAG_SchulMobE!$F$9),tab_SCHULLISTE[TKZ],1)&gt;0),ROW()-5)-1,1),""))</f>
        <v/>
      </c>
      <c r="C371" s="35" t="str">
        <f>IF(tab_SCHULEN_SAT[[#This Row],[Schul-nummer]]="","",VLOOKUP(tab_SCHULEN_SAT[[#This Row],[Schul-nummer]],tab_SCHULLISTE[],3,FALSE))</f>
        <v/>
      </c>
      <c r="D371" s="184" t="str">
        <f>IF(tab_SCHULEN_SAT[[#This Row],[Schul-nummer]]="","",VLOOKUP(tab_SCHULEN_SAT[[#This Row],[Schul-nummer]],tab_SCHULLISTE[],5,FALSE))</f>
        <v/>
      </c>
    </row>
    <row r="372" spans="1:4" ht="15.6" hidden="1" x14ac:dyDescent="0.3">
      <c r="A372" s="12">
        <f t="shared" si="4"/>
        <v>367</v>
      </c>
      <c r="B372" s="23" t="str" cm="1">
        <f t="array" ref="B372">IF(ANTRAG_SchulMobE!$F$9="","",IFERROR(INDEX(tab_SCHULLISTE[SNR],_xlfn.AGGREGATE(15,6,ROW(tab_SCHULLISTE[SNR])/(FIND(LOWER(ANTRAG_SchulMobE!$F$9),tab_SCHULLISTE[TKZ],1)&gt;0),ROW()-5)-1,1),""))</f>
        <v/>
      </c>
      <c r="C372" s="35" t="str">
        <f>IF(tab_SCHULEN_SAT[[#This Row],[Schul-nummer]]="","",VLOOKUP(tab_SCHULEN_SAT[[#This Row],[Schul-nummer]],tab_SCHULLISTE[],3,FALSE))</f>
        <v/>
      </c>
      <c r="D372" s="184" t="str">
        <f>IF(tab_SCHULEN_SAT[[#This Row],[Schul-nummer]]="","",VLOOKUP(tab_SCHULEN_SAT[[#This Row],[Schul-nummer]],tab_SCHULLISTE[],5,FALSE))</f>
        <v/>
      </c>
    </row>
    <row r="373" spans="1:4" ht="15.6" hidden="1" x14ac:dyDescent="0.3">
      <c r="A373" s="12">
        <f t="shared" si="4"/>
        <v>368</v>
      </c>
      <c r="B373" s="23" t="str" cm="1">
        <f t="array" ref="B373">IF(ANTRAG_SchulMobE!$F$9="","",IFERROR(INDEX(tab_SCHULLISTE[SNR],_xlfn.AGGREGATE(15,6,ROW(tab_SCHULLISTE[SNR])/(FIND(LOWER(ANTRAG_SchulMobE!$F$9),tab_SCHULLISTE[TKZ],1)&gt;0),ROW()-5)-1,1),""))</f>
        <v/>
      </c>
      <c r="C373" s="35" t="str">
        <f>IF(tab_SCHULEN_SAT[[#This Row],[Schul-nummer]]="","",VLOOKUP(tab_SCHULEN_SAT[[#This Row],[Schul-nummer]],tab_SCHULLISTE[],3,FALSE))</f>
        <v/>
      </c>
      <c r="D373" s="184" t="str">
        <f>IF(tab_SCHULEN_SAT[[#This Row],[Schul-nummer]]="","",VLOOKUP(tab_SCHULEN_SAT[[#This Row],[Schul-nummer]],tab_SCHULLISTE[],5,FALSE))</f>
        <v/>
      </c>
    </row>
    <row r="374" spans="1:4" ht="15.6" hidden="1" x14ac:dyDescent="0.3">
      <c r="A374" s="12">
        <f t="shared" si="4"/>
        <v>369</v>
      </c>
      <c r="B374" s="23" t="str" cm="1">
        <f t="array" ref="B374">IF(ANTRAG_SchulMobE!$F$9="","",IFERROR(INDEX(tab_SCHULLISTE[SNR],_xlfn.AGGREGATE(15,6,ROW(tab_SCHULLISTE[SNR])/(FIND(LOWER(ANTRAG_SchulMobE!$F$9),tab_SCHULLISTE[TKZ],1)&gt;0),ROW()-5)-1,1),""))</f>
        <v/>
      </c>
      <c r="C374" s="35" t="str">
        <f>IF(tab_SCHULEN_SAT[[#This Row],[Schul-nummer]]="","",VLOOKUP(tab_SCHULEN_SAT[[#This Row],[Schul-nummer]],tab_SCHULLISTE[],3,FALSE))</f>
        <v/>
      </c>
      <c r="D374" s="184" t="str">
        <f>IF(tab_SCHULEN_SAT[[#This Row],[Schul-nummer]]="","",VLOOKUP(tab_SCHULEN_SAT[[#This Row],[Schul-nummer]],tab_SCHULLISTE[],5,FALSE))</f>
        <v/>
      </c>
    </row>
    <row r="375" spans="1:4" ht="15.6" hidden="1" x14ac:dyDescent="0.3">
      <c r="A375" s="12">
        <f t="shared" si="4"/>
        <v>370</v>
      </c>
      <c r="B375" s="23" t="str" cm="1">
        <f t="array" ref="B375">IF(ANTRAG_SchulMobE!$F$9="","",IFERROR(INDEX(tab_SCHULLISTE[SNR],_xlfn.AGGREGATE(15,6,ROW(tab_SCHULLISTE[SNR])/(FIND(LOWER(ANTRAG_SchulMobE!$F$9),tab_SCHULLISTE[TKZ],1)&gt;0),ROW()-5)-1,1),""))</f>
        <v/>
      </c>
      <c r="C375" s="35" t="str">
        <f>IF(tab_SCHULEN_SAT[[#This Row],[Schul-nummer]]="","",VLOOKUP(tab_SCHULEN_SAT[[#This Row],[Schul-nummer]],tab_SCHULLISTE[],3,FALSE))</f>
        <v/>
      </c>
      <c r="D375" s="184" t="str">
        <f>IF(tab_SCHULEN_SAT[[#This Row],[Schul-nummer]]="","",VLOOKUP(tab_SCHULEN_SAT[[#This Row],[Schul-nummer]],tab_SCHULLISTE[],5,FALSE))</f>
        <v/>
      </c>
    </row>
    <row r="376" spans="1:4" ht="15.6" hidden="1" x14ac:dyDescent="0.3">
      <c r="A376" s="12">
        <f t="shared" si="4"/>
        <v>371</v>
      </c>
      <c r="B376" s="23" t="str" cm="1">
        <f t="array" ref="B376">IF(ANTRAG_SchulMobE!$F$9="","",IFERROR(INDEX(tab_SCHULLISTE[SNR],_xlfn.AGGREGATE(15,6,ROW(tab_SCHULLISTE[SNR])/(FIND(LOWER(ANTRAG_SchulMobE!$F$9),tab_SCHULLISTE[TKZ],1)&gt;0),ROW()-5)-1,1),""))</f>
        <v/>
      </c>
      <c r="C376" s="35" t="str">
        <f>IF(tab_SCHULEN_SAT[[#This Row],[Schul-nummer]]="","",VLOOKUP(tab_SCHULEN_SAT[[#This Row],[Schul-nummer]],tab_SCHULLISTE[],3,FALSE))</f>
        <v/>
      </c>
      <c r="D376" s="184" t="str">
        <f>IF(tab_SCHULEN_SAT[[#This Row],[Schul-nummer]]="","",VLOOKUP(tab_SCHULEN_SAT[[#This Row],[Schul-nummer]],tab_SCHULLISTE[],5,FALSE))</f>
        <v/>
      </c>
    </row>
    <row r="377" spans="1:4" ht="15.6" hidden="1" x14ac:dyDescent="0.3">
      <c r="A377" s="12">
        <f t="shared" si="4"/>
        <v>372</v>
      </c>
      <c r="B377" s="23" t="str" cm="1">
        <f t="array" ref="B377">IF(ANTRAG_SchulMobE!$F$9="","",IFERROR(INDEX(tab_SCHULLISTE[SNR],_xlfn.AGGREGATE(15,6,ROW(tab_SCHULLISTE[SNR])/(FIND(LOWER(ANTRAG_SchulMobE!$F$9),tab_SCHULLISTE[TKZ],1)&gt;0),ROW()-5)-1,1),""))</f>
        <v/>
      </c>
      <c r="C377" s="35" t="str">
        <f>IF(tab_SCHULEN_SAT[[#This Row],[Schul-nummer]]="","",VLOOKUP(tab_SCHULEN_SAT[[#This Row],[Schul-nummer]],tab_SCHULLISTE[],3,FALSE))</f>
        <v/>
      </c>
      <c r="D377" s="184" t="str">
        <f>IF(tab_SCHULEN_SAT[[#This Row],[Schul-nummer]]="","",VLOOKUP(tab_SCHULEN_SAT[[#This Row],[Schul-nummer]],tab_SCHULLISTE[],5,FALSE))</f>
        <v/>
      </c>
    </row>
    <row r="378" spans="1:4" ht="15.6" hidden="1" x14ac:dyDescent="0.3">
      <c r="A378" s="12">
        <f t="shared" si="4"/>
        <v>373</v>
      </c>
      <c r="B378" s="23" t="str" cm="1">
        <f t="array" ref="B378">IF(ANTRAG_SchulMobE!$F$9="","",IFERROR(INDEX(tab_SCHULLISTE[SNR],_xlfn.AGGREGATE(15,6,ROW(tab_SCHULLISTE[SNR])/(FIND(LOWER(ANTRAG_SchulMobE!$F$9),tab_SCHULLISTE[TKZ],1)&gt;0),ROW()-5)-1,1),""))</f>
        <v/>
      </c>
      <c r="C378" s="35" t="str">
        <f>IF(tab_SCHULEN_SAT[[#This Row],[Schul-nummer]]="","",VLOOKUP(tab_SCHULEN_SAT[[#This Row],[Schul-nummer]],tab_SCHULLISTE[],3,FALSE))</f>
        <v/>
      </c>
      <c r="D378" s="184" t="str">
        <f>IF(tab_SCHULEN_SAT[[#This Row],[Schul-nummer]]="","",VLOOKUP(tab_SCHULEN_SAT[[#This Row],[Schul-nummer]],tab_SCHULLISTE[],5,FALSE))</f>
        <v/>
      </c>
    </row>
    <row r="379" spans="1:4" ht="15.6" hidden="1" x14ac:dyDescent="0.3">
      <c r="A379" s="12">
        <f t="shared" si="4"/>
        <v>374</v>
      </c>
      <c r="B379" s="23" t="str" cm="1">
        <f t="array" ref="B379">IF(ANTRAG_SchulMobE!$F$9="","",IFERROR(INDEX(tab_SCHULLISTE[SNR],_xlfn.AGGREGATE(15,6,ROW(tab_SCHULLISTE[SNR])/(FIND(LOWER(ANTRAG_SchulMobE!$F$9),tab_SCHULLISTE[TKZ],1)&gt;0),ROW()-5)-1,1),""))</f>
        <v/>
      </c>
      <c r="C379" s="35" t="str">
        <f>IF(tab_SCHULEN_SAT[[#This Row],[Schul-nummer]]="","",VLOOKUP(tab_SCHULEN_SAT[[#This Row],[Schul-nummer]],tab_SCHULLISTE[],3,FALSE))</f>
        <v/>
      </c>
      <c r="D379" s="184" t="str">
        <f>IF(tab_SCHULEN_SAT[[#This Row],[Schul-nummer]]="","",VLOOKUP(tab_SCHULEN_SAT[[#This Row],[Schul-nummer]],tab_SCHULLISTE[],5,FALSE))</f>
        <v/>
      </c>
    </row>
    <row r="380" spans="1:4" ht="15.6" hidden="1" x14ac:dyDescent="0.3">
      <c r="A380" s="12">
        <f t="shared" si="4"/>
        <v>375</v>
      </c>
      <c r="B380" s="23" t="str" cm="1">
        <f t="array" ref="B380">IF(ANTRAG_SchulMobE!$F$9="","",IFERROR(INDEX(tab_SCHULLISTE[SNR],_xlfn.AGGREGATE(15,6,ROW(tab_SCHULLISTE[SNR])/(FIND(LOWER(ANTRAG_SchulMobE!$F$9),tab_SCHULLISTE[TKZ],1)&gt;0),ROW()-5)-1,1),""))</f>
        <v/>
      </c>
      <c r="C380" s="35" t="str">
        <f>IF(tab_SCHULEN_SAT[[#This Row],[Schul-nummer]]="","",VLOOKUP(tab_SCHULEN_SAT[[#This Row],[Schul-nummer]],tab_SCHULLISTE[],3,FALSE))</f>
        <v/>
      </c>
      <c r="D380" s="184" t="str">
        <f>IF(tab_SCHULEN_SAT[[#This Row],[Schul-nummer]]="","",VLOOKUP(tab_SCHULEN_SAT[[#This Row],[Schul-nummer]],tab_SCHULLISTE[],5,FALSE))</f>
        <v/>
      </c>
    </row>
    <row r="381" spans="1:4" ht="15.6" hidden="1" x14ac:dyDescent="0.3">
      <c r="A381" s="12">
        <f t="shared" si="4"/>
        <v>376</v>
      </c>
      <c r="B381" s="23" t="str" cm="1">
        <f t="array" ref="B381">IF(ANTRAG_SchulMobE!$F$9="","",IFERROR(INDEX(tab_SCHULLISTE[SNR],_xlfn.AGGREGATE(15,6,ROW(tab_SCHULLISTE[SNR])/(FIND(LOWER(ANTRAG_SchulMobE!$F$9),tab_SCHULLISTE[TKZ],1)&gt;0),ROW()-5)-1,1),""))</f>
        <v/>
      </c>
      <c r="C381" s="35" t="str">
        <f>IF(tab_SCHULEN_SAT[[#This Row],[Schul-nummer]]="","",VLOOKUP(tab_SCHULEN_SAT[[#This Row],[Schul-nummer]],tab_SCHULLISTE[],3,FALSE))</f>
        <v/>
      </c>
      <c r="D381" s="184" t="str">
        <f>IF(tab_SCHULEN_SAT[[#This Row],[Schul-nummer]]="","",VLOOKUP(tab_SCHULEN_SAT[[#This Row],[Schul-nummer]],tab_SCHULLISTE[],5,FALSE))</f>
        <v/>
      </c>
    </row>
    <row r="382" spans="1:4" ht="15.6" hidden="1" x14ac:dyDescent="0.3">
      <c r="A382" s="12">
        <f t="shared" si="4"/>
        <v>377</v>
      </c>
      <c r="B382" s="23" t="str" cm="1">
        <f t="array" ref="B382">IF(ANTRAG_SchulMobE!$F$9="","",IFERROR(INDEX(tab_SCHULLISTE[SNR],_xlfn.AGGREGATE(15,6,ROW(tab_SCHULLISTE[SNR])/(FIND(LOWER(ANTRAG_SchulMobE!$F$9),tab_SCHULLISTE[TKZ],1)&gt;0),ROW()-5)-1,1),""))</f>
        <v/>
      </c>
      <c r="C382" s="35" t="str">
        <f>IF(tab_SCHULEN_SAT[[#This Row],[Schul-nummer]]="","",VLOOKUP(tab_SCHULEN_SAT[[#This Row],[Schul-nummer]],tab_SCHULLISTE[],3,FALSE))</f>
        <v/>
      </c>
      <c r="D382" s="184" t="str">
        <f>IF(tab_SCHULEN_SAT[[#This Row],[Schul-nummer]]="","",VLOOKUP(tab_SCHULEN_SAT[[#This Row],[Schul-nummer]],tab_SCHULLISTE[],5,FALSE))</f>
        <v/>
      </c>
    </row>
    <row r="383" spans="1:4" ht="15.6" hidden="1" x14ac:dyDescent="0.3">
      <c r="A383" s="12">
        <f t="shared" si="4"/>
        <v>378</v>
      </c>
      <c r="B383" s="23" t="str" cm="1">
        <f t="array" ref="B383">IF(ANTRAG_SchulMobE!$F$9="","",IFERROR(INDEX(tab_SCHULLISTE[SNR],_xlfn.AGGREGATE(15,6,ROW(tab_SCHULLISTE[SNR])/(FIND(LOWER(ANTRAG_SchulMobE!$F$9),tab_SCHULLISTE[TKZ],1)&gt;0),ROW()-5)-1,1),""))</f>
        <v/>
      </c>
      <c r="C383" s="35" t="str">
        <f>IF(tab_SCHULEN_SAT[[#This Row],[Schul-nummer]]="","",VLOOKUP(tab_SCHULEN_SAT[[#This Row],[Schul-nummer]],tab_SCHULLISTE[],3,FALSE))</f>
        <v/>
      </c>
      <c r="D383" s="184" t="str">
        <f>IF(tab_SCHULEN_SAT[[#This Row],[Schul-nummer]]="","",VLOOKUP(tab_SCHULEN_SAT[[#This Row],[Schul-nummer]],tab_SCHULLISTE[],5,FALSE))</f>
        <v/>
      </c>
    </row>
    <row r="384" spans="1:4" ht="15.6" hidden="1" x14ac:dyDescent="0.3">
      <c r="A384" s="12">
        <f t="shared" si="4"/>
        <v>379</v>
      </c>
      <c r="B384" s="23" t="str" cm="1">
        <f t="array" ref="B384">IF(ANTRAG_SchulMobE!$F$9="","",IFERROR(INDEX(tab_SCHULLISTE[SNR],_xlfn.AGGREGATE(15,6,ROW(tab_SCHULLISTE[SNR])/(FIND(LOWER(ANTRAG_SchulMobE!$F$9),tab_SCHULLISTE[TKZ],1)&gt;0),ROW()-5)-1,1),""))</f>
        <v/>
      </c>
      <c r="C384" s="35" t="str">
        <f>IF(tab_SCHULEN_SAT[[#This Row],[Schul-nummer]]="","",VLOOKUP(tab_SCHULEN_SAT[[#This Row],[Schul-nummer]],tab_SCHULLISTE[],3,FALSE))</f>
        <v/>
      </c>
      <c r="D384" s="184" t="str">
        <f>IF(tab_SCHULEN_SAT[[#This Row],[Schul-nummer]]="","",VLOOKUP(tab_SCHULEN_SAT[[#This Row],[Schul-nummer]],tab_SCHULLISTE[],5,FALSE))</f>
        <v/>
      </c>
    </row>
    <row r="385" spans="1:4" ht="15.6" hidden="1" x14ac:dyDescent="0.3">
      <c r="A385" s="12">
        <f t="shared" si="4"/>
        <v>380</v>
      </c>
      <c r="B385" s="23" t="str" cm="1">
        <f t="array" ref="B385">IF(ANTRAG_SchulMobE!$F$9="","",IFERROR(INDEX(tab_SCHULLISTE[SNR],_xlfn.AGGREGATE(15,6,ROW(tab_SCHULLISTE[SNR])/(FIND(LOWER(ANTRAG_SchulMobE!$F$9),tab_SCHULLISTE[TKZ],1)&gt;0),ROW()-5)-1,1),""))</f>
        <v/>
      </c>
      <c r="C385" s="35" t="str">
        <f>IF(tab_SCHULEN_SAT[[#This Row],[Schul-nummer]]="","",VLOOKUP(tab_SCHULEN_SAT[[#This Row],[Schul-nummer]],tab_SCHULLISTE[],3,FALSE))</f>
        <v/>
      </c>
      <c r="D385" s="184" t="str">
        <f>IF(tab_SCHULEN_SAT[[#This Row],[Schul-nummer]]="","",VLOOKUP(tab_SCHULEN_SAT[[#This Row],[Schul-nummer]],tab_SCHULLISTE[],5,FALSE))</f>
        <v/>
      </c>
    </row>
    <row r="386" spans="1:4" ht="15.6" hidden="1" x14ac:dyDescent="0.3">
      <c r="A386" s="12">
        <f t="shared" si="4"/>
        <v>381</v>
      </c>
      <c r="B386" s="23" t="str" cm="1">
        <f t="array" ref="B386">IF(ANTRAG_SchulMobE!$F$9="","",IFERROR(INDEX(tab_SCHULLISTE[SNR],_xlfn.AGGREGATE(15,6,ROW(tab_SCHULLISTE[SNR])/(FIND(LOWER(ANTRAG_SchulMobE!$F$9),tab_SCHULLISTE[TKZ],1)&gt;0),ROW()-5)-1,1),""))</f>
        <v/>
      </c>
      <c r="C386" s="35" t="str">
        <f>IF(tab_SCHULEN_SAT[[#This Row],[Schul-nummer]]="","",VLOOKUP(tab_SCHULEN_SAT[[#This Row],[Schul-nummer]],tab_SCHULLISTE[],3,FALSE))</f>
        <v/>
      </c>
      <c r="D386" s="184" t="str">
        <f>IF(tab_SCHULEN_SAT[[#This Row],[Schul-nummer]]="","",VLOOKUP(tab_SCHULEN_SAT[[#This Row],[Schul-nummer]],tab_SCHULLISTE[],5,FALSE))</f>
        <v/>
      </c>
    </row>
    <row r="387" spans="1:4" ht="15.6" hidden="1" x14ac:dyDescent="0.3">
      <c r="A387" s="12">
        <f t="shared" si="4"/>
        <v>382</v>
      </c>
      <c r="B387" s="23" t="str" cm="1">
        <f t="array" ref="B387">IF(ANTRAG_SchulMobE!$F$9="","",IFERROR(INDEX(tab_SCHULLISTE[SNR],_xlfn.AGGREGATE(15,6,ROW(tab_SCHULLISTE[SNR])/(FIND(LOWER(ANTRAG_SchulMobE!$F$9),tab_SCHULLISTE[TKZ],1)&gt;0),ROW()-5)-1,1),""))</f>
        <v/>
      </c>
      <c r="C387" s="35" t="str">
        <f>IF(tab_SCHULEN_SAT[[#This Row],[Schul-nummer]]="","",VLOOKUP(tab_SCHULEN_SAT[[#This Row],[Schul-nummer]],tab_SCHULLISTE[],3,FALSE))</f>
        <v/>
      </c>
      <c r="D387" s="184" t="str">
        <f>IF(tab_SCHULEN_SAT[[#This Row],[Schul-nummer]]="","",VLOOKUP(tab_SCHULEN_SAT[[#This Row],[Schul-nummer]],tab_SCHULLISTE[],5,FALSE))</f>
        <v/>
      </c>
    </row>
    <row r="388" spans="1:4" ht="15.6" hidden="1" x14ac:dyDescent="0.3">
      <c r="A388" s="12">
        <f t="shared" si="4"/>
        <v>383</v>
      </c>
      <c r="B388" s="23" t="str" cm="1">
        <f t="array" ref="B388">IF(ANTRAG_SchulMobE!$F$9="","",IFERROR(INDEX(tab_SCHULLISTE[SNR],_xlfn.AGGREGATE(15,6,ROW(tab_SCHULLISTE[SNR])/(FIND(LOWER(ANTRAG_SchulMobE!$F$9),tab_SCHULLISTE[TKZ],1)&gt;0),ROW()-5)-1,1),""))</f>
        <v/>
      </c>
      <c r="C388" s="35" t="str">
        <f>IF(tab_SCHULEN_SAT[[#This Row],[Schul-nummer]]="","",VLOOKUP(tab_SCHULEN_SAT[[#This Row],[Schul-nummer]],tab_SCHULLISTE[],3,FALSE))</f>
        <v/>
      </c>
      <c r="D388" s="184" t="str">
        <f>IF(tab_SCHULEN_SAT[[#This Row],[Schul-nummer]]="","",VLOOKUP(tab_SCHULEN_SAT[[#This Row],[Schul-nummer]],tab_SCHULLISTE[],5,FALSE))</f>
        <v/>
      </c>
    </row>
    <row r="389" spans="1:4" ht="15.6" hidden="1" x14ac:dyDescent="0.3">
      <c r="A389" s="12">
        <f t="shared" si="4"/>
        <v>384</v>
      </c>
      <c r="B389" s="23" t="str" cm="1">
        <f t="array" ref="B389">IF(ANTRAG_SchulMobE!$F$9="","",IFERROR(INDEX(tab_SCHULLISTE[SNR],_xlfn.AGGREGATE(15,6,ROW(tab_SCHULLISTE[SNR])/(FIND(LOWER(ANTRAG_SchulMobE!$F$9),tab_SCHULLISTE[TKZ],1)&gt;0),ROW()-5)-1,1),""))</f>
        <v/>
      </c>
      <c r="C389" s="35" t="str">
        <f>IF(tab_SCHULEN_SAT[[#This Row],[Schul-nummer]]="","",VLOOKUP(tab_SCHULEN_SAT[[#This Row],[Schul-nummer]],tab_SCHULLISTE[],3,FALSE))</f>
        <v/>
      </c>
      <c r="D389" s="184" t="str">
        <f>IF(tab_SCHULEN_SAT[[#This Row],[Schul-nummer]]="","",VLOOKUP(tab_SCHULEN_SAT[[#This Row],[Schul-nummer]],tab_SCHULLISTE[],5,FALSE))</f>
        <v/>
      </c>
    </row>
    <row r="390" spans="1:4" ht="15.6" hidden="1" x14ac:dyDescent="0.3">
      <c r="A390" s="12">
        <f t="shared" si="4"/>
        <v>385</v>
      </c>
      <c r="B390" s="23" t="str" cm="1">
        <f t="array" ref="B390">IF(ANTRAG_SchulMobE!$F$9="","",IFERROR(INDEX(tab_SCHULLISTE[SNR],_xlfn.AGGREGATE(15,6,ROW(tab_SCHULLISTE[SNR])/(FIND(LOWER(ANTRAG_SchulMobE!$F$9),tab_SCHULLISTE[TKZ],1)&gt;0),ROW()-5)-1,1),""))</f>
        <v/>
      </c>
      <c r="C390" s="35" t="str">
        <f>IF(tab_SCHULEN_SAT[[#This Row],[Schul-nummer]]="","",VLOOKUP(tab_SCHULEN_SAT[[#This Row],[Schul-nummer]],tab_SCHULLISTE[],3,FALSE))</f>
        <v/>
      </c>
      <c r="D390" s="184" t="str">
        <f>IF(tab_SCHULEN_SAT[[#This Row],[Schul-nummer]]="","",VLOOKUP(tab_SCHULEN_SAT[[#This Row],[Schul-nummer]],tab_SCHULLISTE[],5,FALSE))</f>
        <v/>
      </c>
    </row>
    <row r="391" spans="1:4" ht="15.6" hidden="1" x14ac:dyDescent="0.3">
      <c r="A391" s="12">
        <f t="shared" si="4"/>
        <v>386</v>
      </c>
      <c r="B391" s="23" t="str" cm="1">
        <f t="array" ref="B391">IF(ANTRAG_SchulMobE!$F$9="","",IFERROR(INDEX(tab_SCHULLISTE[SNR],_xlfn.AGGREGATE(15,6,ROW(tab_SCHULLISTE[SNR])/(FIND(LOWER(ANTRAG_SchulMobE!$F$9),tab_SCHULLISTE[TKZ],1)&gt;0),ROW()-5)-1,1),""))</f>
        <v/>
      </c>
      <c r="C391" s="35" t="str">
        <f>IF(tab_SCHULEN_SAT[[#This Row],[Schul-nummer]]="","",VLOOKUP(tab_SCHULEN_SAT[[#This Row],[Schul-nummer]],tab_SCHULLISTE[],3,FALSE))</f>
        <v/>
      </c>
      <c r="D391" s="184" t="str">
        <f>IF(tab_SCHULEN_SAT[[#This Row],[Schul-nummer]]="","",VLOOKUP(tab_SCHULEN_SAT[[#This Row],[Schul-nummer]],tab_SCHULLISTE[],5,FALSE))</f>
        <v/>
      </c>
    </row>
    <row r="392" spans="1:4" ht="15.6" hidden="1" x14ac:dyDescent="0.3">
      <c r="A392" s="12">
        <f t="shared" si="4"/>
        <v>387</v>
      </c>
      <c r="B392" s="23" t="str" cm="1">
        <f t="array" ref="B392">IF(ANTRAG_SchulMobE!$F$9="","",IFERROR(INDEX(tab_SCHULLISTE[SNR],_xlfn.AGGREGATE(15,6,ROW(tab_SCHULLISTE[SNR])/(FIND(LOWER(ANTRAG_SchulMobE!$F$9),tab_SCHULLISTE[TKZ],1)&gt;0),ROW()-5)-1,1),""))</f>
        <v/>
      </c>
      <c r="C392" s="35" t="str">
        <f>IF(tab_SCHULEN_SAT[[#This Row],[Schul-nummer]]="","",VLOOKUP(tab_SCHULEN_SAT[[#This Row],[Schul-nummer]],tab_SCHULLISTE[],3,FALSE))</f>
        <v/>
      </c>
      <c r="D392" s="184" t="str">
        <f>IF(tab_SCHULEN_SAT[[#This Row],[Schul-nummer]]="","",VLOOKUP(tab_SCHULEN_SAT[[#This Row],[Schul-nummer]],tab_SCHULLISTE[],5,FALSE))</f>
        <v/>
      </c>
    </row>
    <row r="393" spans="1:4" ht="15.6" hidden="1" x14ac:dyDescent="0.3">
      <c r="A393" s="12">
        <f t="shared" ref="A393:A405" si="5">A392+1</f>
        <v>388</v>
      </c>
      <c r="B393" s="23" t="str" cm="1">
        <f t="array" ref="B393">IF(ANTRAG_SchulMobE!$F$9="","",IFERROR(INDEX(tab_SCHULLISTE[SNR],_xlfn.AGGREGATE(15,6,ROW(tab_SCHULLISTE[SNR])/(FIND(LOWER(ANTRAG_SchulMobE!$F$9),tab_SCHULLISTE[TKZ],1)&gt;0),ROW()-5)-1,1),""))</f>
        <v/>
      </c>
      <c r="C393" s="35" t="str">
        <f>IF(tab_SCHULEN_SAT[[#This Row],[Schul-nummer]]="","",VLOOKUP(tab_SCHULEN_SAT[[#This Row],[Schul-nummer]],tab_SCHULLISTE[],3,FALSE))</f>
        <v/>
      </c>
      <c r="D393" s="184" t="str">
        <f>IF(tab_SCHULEN_SAT[[#This Row],[Schul-nummer]]="","",VLOOKUP(tab_SCHULEN_SAT[[#This Row],[Schul-nummer]],tab_SCHULLISTE[],5,FALSE))</f>
        <v/>
      </c>
    </row>
    <row r="394" spans="1:4" ht="15.6" hidden="1" x14ac:dyDescent="0.3">
      <c r="A394" s="12">
        <f t="shared" si="5"/>
        <v>389</v>
      </c>
      <c r="B394" s="23" t="str" cm="1">
        <f t="array" ref="B394">IF(ANTRAG_SchulMobE!$F$9="","",IFERROR(INDEX(tab_SCHULLISTE[SNR],_xlfn.AGGREGATE(15,6,ROW(tab_SCHULLISTE[SNR])/(FIND(LOWER(ANTRAG_SchulMobE!$F$9),tab_SCHULLISTE[TKZ],1)&gt;0),ROW()-5)-1,1),""))</f>
        <v/>
      </c>
      <c r="C394" s="35" t="str">
        <f>IF(tab_SCHULEN_SAT[[#This Row],[Schul-nummer]]="","",VLOOKUP(tab_SCHULEN_SAT[[#This Row],[Schul-nummer]],tab_SCHULLISTE[],3,FALSE))</f>
        <v/>
      </c>
      <c r="D394" s="184" t="str">
        <f>IF(tab_SCHULEN_SAT[[#This Row],[Schul-nummer]]="","",VLOOKUP(tab_SCHULEN_SAT[[#This Row],[Schul-nummer]],tab_SCHULLISTE[],5,FALSE))</f>
        <v/>
      </c>
    </row>
    <row r="395" spans="1:4" ht="15.6" hidden="1" x14ac:dyDescent="0.3">
      <c r="A395" s="12">
        <f t="shared" si="5"/>
        <v>390</v>
      </c>
      <c r="B395" s="23" t="str" cm="1">
        <f t="array" ref="B395">IF(ANTRAG_SchulMobE!$F$9="","",IFERROR(INDEX(tab_SCHULLISTE[SNR],_xlfn.AGGREGATE(15,6,ROW(tab_SCHULLISTE[SNR])/(FIND(LOWER(ANTRAG_SchulMobE!$F$9),tab_SCHULLISTE[TKZ],1)&gt;0),ROW()-5)-1,1),""))</f>
        <v/>
      </c>
      <c r="C395" s="35" t="str">
        <f>IF(tab_SCHULEN_SAT[[#This Row],[Schul-nummer]]="","",VLOOKUP(tab_SCHULEN_SAT[[#This Row],[Schul-nummer]],tab_SCHULLISTE[],3,FALSE))</f>
        <v/>
      </c>
      <c r="D395" s="184" t="str">
        <f>IF(tab_SCHULEN_SAT[[#This Row],[Schul-nummer]]="","",VLOOKUP(tab_SCHULEN_SAT[[#This Row],[Schul-nummer]],tab_SCHULLISTE[],5,FALSE))</f>
        <v/>
      </c>
    </row>
    <row r="396" spans="1:4" ht="15.6" hidden="1" x14ac:dyDescent="0.3">
      <c r="A396" s="12">
        <f t="shared" si="5"/>
        <v>391</v>
      </c>
      <c r="B396" s="23" t="str" cm="1">
        <f t="array" ref="B396">IF(ANTRAG_SchulMobE!$F$9="","",IFERROR(INDEX(tab_SCHULLISTE[SNR],_xlfn.AGGREGATE(15,6,ROW(tab_SCHULLISTE[SNR])/(FIND(LOWER(ANTRAG_SchulMobE!$F$9),tab_SCHULLISTE[TKZ],1)&gt;0),ROW()-5)-1,1),""))</f>
        <v/>
      </c>
      <c r="C396" s="35" t="str">
        <f>IF(tab_SCHULEN_SAT[[#This Row],[Schul-nummer]]="","",VLOOKUP(tab_SCHULEN_SAT[[#This Row],[Schul-nummer]],tab_SCHULLISTE[],3,FALSE))</f>
        <v/>
      </c>
      <c r="D396" s="184" t="str">
        <f>IF(tab_SCHULEN_SAT[[#This Row],[Schul-nummer]]="","",VLOOKUP(tab_SCHULEN_SAT[[#This Row],[Schul-nummer]],tab_SCHULLISTE[],5,FALSE))</f>
        <v/>
      </c>
    </row>
    <row r="397" spans="1:4" ht="15.6" hidden="1" x14ac:dyDescent="0.3">
      <c r="A397" s="12">
        <f t="shared" si="5"/>
        <v>392</v>
      </c>
      <c r="B397" s="23" t="str" cm="1">
        <f t="array" ref="B397">IF(ANTRAG_SchulMobE!$F$9="","",IFERROR(INDEX(tab_SCHULLISTE[SNR],_xlfn.AGGREGATE(15,6,ROW(tab_SCHULLISTE[SNR])/(FIND(LOWER(ANTRAG_SchulMobE!$F$9),tab_SCHULLISTE[TKZ],1)&gt;0),ROW()-5)-1,1),""))</f>
        <v/>
      </c>
      <c r="C397" s="35" t="str">
        <f>IF(tab_SCHULEN_SAT[[#This Row],[Schul-nummer]]="","",VLOOKUP(tab_SCHULEN_SAT[[#This Row],[Schul-nummer]],tab_SCHULLISTE[],3,FALSE))</f>
        <v/>
      </c>
      <c r="D397" s="184" t="str">
        <f>IF(tab_SCHULEN_SAT[[#This Row],[Schul-nummer]]="","",VLOOKUP(tab_SCHULEN_SAT[[#This Row],[Schul-nummer]],tab_SCHULLISTE[],5,FALSE))</f>
        <v/>
      </c>
    </row>
    <row r="398" spans="1:4" ht="15.6" hidden="1" x14ac:dyDescent="0.3">
      <c r="A398" s="12">
        <f t="shared" si="5"/>
        <v>393</v>
      </c>
      <c r="B398" s="23" t="str" cm="1">
        <f t="array" ref="B398">IF(ANTRAG_SchulMobE!$F$9="","",IFERROR(INDEX(tab_SCHULLISTE[SNR],_xlfn.AGGREGATE(15,6,ROW(tab_SCHULLISTE[SNR])/(FIND(LOWER(ANTRAG_SchulMobE!$F$9),tab_SCHULLISTE[TKZ],1)&gt;0),ROW()-5)-1,1),""))</f>
        <v/>
      </c>
      <c r="C398" s="35" t="str">
        <f>IF(tab_SCHULEN_SAT[[#This Row],[Schul-nummer]]="","",VLOOKUP(tab_SCHULEN_SAT[[#This Row],[Schul-nummer]],tab_SCHULLISTE[],3,FALSE))</f>
        <v/>
      </c>
      <c r="D398" s="184" t="str">
        <f>IF(tab_SCHULEN_SAT[[#This Row],[Schul-nummer]]="","",VLOOKUP(tab_SCHULEN_SAT[[#This Row],[Schul-nummer]],tab_SCHULLISTE[],5,FALSE))</f>
        <v/>
      </c>
    </row>
    <row r="399" spans="1:4" ht="15.6" hidden="1" x14ac:dyDescent="0.3">
      <c r="A399" s="12">
        <f t="shared" si="5"/>
        <v>394</v>
      </c>
      <c r="B399" s="23" t="str" cm="1">
        <f t="array" ref="B399">IF(ANTRAG_SchulMobE!$F$9="","",IFERROR(INDEX(tab_SCHULLISTE[SNR],_xlfn.AGGREGATE(15,6,ROW(tab_SCHULLISTE[SNR])/(FIND(LOWER(ANTRAG_SchulMobE!$F$9),tab_SCHULLISTE[TKZ],1)&gt;0),ROW()-5)-1,1),""))</f>
        <v/>
      </c>
      <c r="C399" s="35" t="str">
        <f>IF(tab_SCHULEN_SAT[[#This Row],[Schul-nummer]]="","",VLOOKUP(tab_SCHULEN_SAT[[#This Row],[Schul-nummer]],tab_SCHULLISTE[],3,FALSE))</f>
        <v/>
      </c>
      <c r="D399" s="184" t="str">
        <f>IF(tab_SCHULEN_SAT[[#This Row],[Schul-nummer]]="","",VLOOKUP(tab_SCHULEN_SAT[[#This Row],[Schul-nummer]],tab_SCHULLISTE[],5,FALSE))</f>
        <v/>
      </c>
    </row>
    <row r="400" spans="1:4" ht="15.6" hidden="1" x14ac:dyDescent="0.3">
      <c r="A400" s="12">
        <f t="shared" si="5"/>
        <v>395</v>
      </c>
      <c r="B400" s="23" t="str" cm="1">
        <f t="array" ref="B400">IF(ANTRAG_SchulMobE!$F$9="","",IFERROR(INDEX(tab_SCHULLISTE[SNR],_xlfn.AGGREGATE(15,6,ROW(tab_SCHULLISTE[SNR])/(FIND(LOWER(ANTRAG_SchulMobE!$F$9),tab_SCHULLISTE[TKZ],1)&gt;0),ROW()-5)-1,1),""))</f>
        <v/>
      </c>
      <c r="C400" s="35" t="str">
        <f>IF(tab_SCHULEN_SAT[[#This Row],[Schul-nummer]]="","",VLOOKUP(tab_SCHULEN_SAT[[#This Row],[Schul-nummer]],tab_SCHULLISTE[],3,FALSE))</f>
        <v/>
      </c>
      <c r="D400" s="184" t="str">
        <f>IF(tab_SCHULEN_SAT[[#This Row],[Schul-nummer]]="","",VLOOKUP(tab_SCHULEN_SAT[[#This Row],[Schul-nummer]],tab_SCHULLISTE[],5,FALSE))</f>
        <v/>
      </c>
    </row>
    <row r="401" spans="1:4" ht="15.6" hidden="1" x14ac:dyDescent="0.3">
      <c r="A401" s="12">
        <f t="shared" si="5"/>
        <v>396</v>
      </c>
      <c r="B401" s="23" t="str" cm="1">
        <f t="array" ref="B401">IF(ANTRAG_SchulMobE!$F$9="","",IFERROR(INDEX(tab_SCHULLISTE[SNR],_xlfn.AGGREGATE(15,6,ROW(tab_SCHULLISTE[SNR])/(FIND(LOWER(ANTRAG_SchulMobE!$F$9),tab_SCHULLISTE[TKZ],1)&gt;0),ROW()-5)-1,1),""))</f>
        <v/>
      </c>
      <c r="C401" s="35" t="str">
        <f>IF(tab_SCHULEN_SAT[[#This Row],[Schul-nummer]]="","",VLOOKUP(tab_SCHULEN_SAT[[#This Row],[Schul-nummer]],tab_SCHULLISTE[],3,FALSE))</f>
        <v/>
      </c>
      <c r="D401" s="184" t="str">
        <f>IF(tab_SCHULEN_SAT[[#This Row],[Schul-nummer]]="","",VLOOKUP(tab_SCHULEN_SAT[[#This Row],[Schul-nummer]],tab_SCHULLISTE[],5,FALSE))</f>
        <v/>
      </c>
    </row>
    <row r="402" spans="1:4" ht="15.6" hidden="1" x14ac:dyDescent="0.3">
      <c r="A402" s="12">
        <f t="shared" si="5"/>
        <v>397</v>
      </c>
      <c r="B402" s="23" t="str" cm="1">
        <f t="array" ref="B402">IF(ANTRAG_SchulMobE!$F$9="","",IFERROR(INDEX(tab_SCHULLISTE[SNR],_xlfn.AGGREGATE(15,6,ROW(tab_SCHULLISTE[SNR])/(FIND(LOWER(ANTRAG_SchulMobE!$F$9),tab_SCHULLISTE[TKZ],1)&gt;0),ROW()-5)-1,1),""))</f>
        <v/>
      </c>
      <c r="C402" s="35" t="str">
        <f>IF(tab_SCHULEN_SAT[[#This Row],[Schul-nummer]]="","",VLOOKUP(tab_SCHULEN_SAT[[#This Row],[Schul-nummer]],tab_SCHULLISTE[],3,FALSE))</f>
        <v/>
      </c>
      <c r="D402" s="184" t="str">
        <f>IF(tab_SCHULEN_SAT[[#This Row],[Schul-nummer]]="","",VLOOKUP(tab_SCHULEN_SAT[[#This Row],[Schul-nummer]],tab_SCHULLISTE[],5,FALSE))</f>
        <v/>
      </c>
    </row>
    <row r="403" spans="1:4" ht="15.6" hidden="1" x14ac:dyDescent="0.3">
      <c r="A403" s="12">
        <f t="shared" si="5"/>
        <v>398</v>
      </c>
      <c r="B403" s="23" t="str" cm="1">
        <f t="array" ref="B403">IF(ANTRAG_SchulMobE!$F$9="","",IFERROR(INDEX(tab_SCHULLISTE[SNR],_xlfn.AGGREGATE(15,6,ROW(tab_SCHULLISTE[SNR])/(FIND(LOWER(ANTRAG_SchulMobE!$F$9),tab_SCHULLISTE[TKZ],1)&gt;0),ROW()-5)-1,1),""))</f>
        <v/>
      </c>
      <c r="C403" s="35" t="str">
        <f>IF(tab_SCHULEN_SAT[[#This Row],[Schul-nummer]]="","",VLOOKUP(tab_SCHULEN_SAT[[#This Row],[Schul-nummer]],tab_SCHULLISTE[],3,FALSE))</f>
        <v/>
      </c>
      <c r="D403" s="184" t="str">
        <f>IF(tab_SCHULEN_SAT[[#This Row],[Schul-nummer]]="","",VLOOKUP(tab_SCHULEN_SAT[[#This Row],[Schul-nummer]],tab_SCHULLISTE[],5,FALSE))</f>
        <v/>
      </c>
    </row>
    <row r="404" spans="1:4" ht="15.6" hidden="1" x14ac:dyDescent="0.3">
      <c r="A404" s="12">
        <f t="shared" si="5"/>
        <v>399</v>
      </c>
      <c r="B404" s="23" t="str" cm="1">
        <f t="array" ref="B404">IF(ANTRAG_SchulMobE!$F$9="","",IFERROR(INDEX(tab_SCHULLISTE[SNR],_xlfn.AGGREGATE(15,6,ROW(tab_SCHULLISTE[SNR])/(FIND(LOWER(ANTRAG_SchulMobE!$F$9),tab_SCHULLISTE[TKZ],1)&gt;0),ROW()-5)-1,1),""))</f>
        <v/>
      </c>
      <c r="C404" s="35" t="str">
        <f>IF(tab_SCHULEN_SAT[[#This Row],[Schul-nummer]]="","",VLOOKUP(tab_SCHULEN_SAT[[#This Row],[Schul-nummer]],tab_SCHULLISTE[],3,FALSE))</f>
        <v/>
      </c>
      <c r="D404" s="184" t="str">
        <f>IF(tab_SCHULEN_SAT[[#This Row],[Schul-nummer]]="","",VLOOKUP(tab_SCHULEN_SAT[[#This Row],[Schul-nummer]],tab_SCHULLISTE[],5,FALSE))</f>
        <v/>
      </c>
    </row>
    <row r="405" spans="1:4" ht="15.6" hidden="1" x14ac:dyDescent="0.3">
      <c r="A405" s="12">
        <f t="shared" si="5"/>
        <v>400</v>
      </c>
      <c r="B405" s="23" t="str" cm="1">
        <f t="array" ref="B405">IF(ANTRAG_SchulMobE!$F$9="","",IFERROR(INDEX(tab_SCHULLISTE[SNR],_xlfn.AGGREGATE(15,6,ROW(tab_SCHULLISTE[SNR])/(FIND(LOWER(ANTRAG_SchulMobE!$F$9),tab_SCHULLISTE[TKZ],1)&gt;0),ROW()-5)-1,1),""))</f>
        <v/>
      </c>
      <c r="C405" s="35" t="str">
        <f>IF(tab_SCHULEN_SAT[[#This Row],[Schul-nummer]]="","",VLOOKUP(tab_SCHULEN_SAT[[#This Row],[Schul-nummer]],tab_SCHULLISTE[],3,FALSE))</f>
        <v/>
      </c>
      <c r="D405" s="185" t="str">
        <f>IF(tab_SCHULEN_SAT[[#This Row],[Schul-nummer]]="","",VLOOKUP(tab_SCHULEN_SAT[[#This Row],[Schul-nummer]],tab_SCHULLISTE[],5,FALSE))</f>
        <v/>
      </c>
    </row>
    <row r="406" spans="1:4" ht="16.2" thickBot="1" x14ac:dyDescent="0.35">
      <c r="A406" s="40"/>
      <c r="B406" s="41">
        <f>COUNTA(tab_SCHULEN_SAT[Schul-nummer])-COUNTIFS(tab_SCHULEN_SAT[Schul-nummer],"")</f>
        <v>0</v>
      </c>
      <c r="C406" s="42"/>
      <c r="D406" s="42"/>
    </row>
    <row r="407" spans="1:4" x14ac:dyDescent="0.3">
      <c r="A407" s="365" t="s">
        <v>18546</v>
      </c>
      <c r="B407" s="365"/>
      <c r="C407" s="365"/>
    </row>
    <row r="408" spans="1:4" x14ac:dyDescent="0.3">
      <c r="A408" s="366"/>
      <c r="B408" s="366"/>
      <c r="C408" s="366"/>
    </row>
  </sheetData>
  <sheetProtection algorithmName="SHA-512" hashValue="H6ttIF7t14m2Vn+ek1Xv7iUm0G7NUs5dUipM+Dg9AHksgbycZoKauzd8DQuKmfmNAAAYU8J+bZ0voeedYElSDQ==" saltValue="l9BplLH8OKMlUtGTEMWx7Q==" spinCount="100000" sheet="1" formatRows="0"/>
  <mergeCells count="2">
    <mergeCell ref="A407:C408"/>
    <mergeCell ref="A3:D4"/>
  </mergeCells>
  <pageMargins left="0.70866141732283472" right="0.70866141732283472" top="0.78740157480314965" bottom="0.78740157480314965" header="0.31496062992125984" footer="0.31496062992125984"/>
  <pageSetup paperSize="9" scale="98" fitToHeight="0"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8"/>
  <dimension ref="A1:L6114"/>
  <sheetViews>
    <sheetView zoomScale="70" zoomScaleNormal="70" workbookViewId="0">
      <pane ySplit="1" topLeftCell="A2" activePane="bottomLeft" state="frozen"/>
      <selection activeCell="D2" sqref="A2:I2573"/>
      <selection pane="bottomLeft" activeCell="A2" sqref="A2"/>
    </sheetView>
  </sheetViews>
  <sheetFormatPr baseColWidth="10" defaultColWidth="11.44140625" defaultRowHeight="14.4" x14ac:dyDescent="0.3"/>
  <cols>
    <col min="1" max="1" width="8.88671875" style="9" customWidth="1"/>
    <col min="2" max="2" width="86.109375" style="1" customWidth="1"/>
    <col min="3" max="3" width="90.44140625" style="1" customWidth="1"/>
    <col min="4" max="4" width="15.6640625" customWidth="1"/>
    <col min="5" max="5" width="38.5546875" customWidth="1"/>
    <col min="7" max="7" width="33.6640625" customWidth="1"/>
    <col min="8" max="8" width="13.88671875" customWidth="1"/>
    <col min="9" max="9" width="17.33203125" customWidth="1"/>
    <col min="10" max="10" width="39" customWidth="1"/>
    <col min="11" max="11" width="36.5546875" customWidth="1"/>
  </cols>
  <sheetData>
    <row r="1" spans="1:11" x14ac:dyDescent="0.3">
      <c r="A1" s="8" t="s">
        <v>18</v>
      </c>
      <c r="B1" s="26" t="s">
        <v>4223</v>
      </c>
      <c r="C1" s="26" t="s">
        <v>4224</v>
      </c>
      <c r="D1" s="4" t="s">
        <v>4225</v>
      </c>
      <c r="E1" s="37" t="s">
        <v>10480</v>
      </c>
      <c r="F1" s="37" t="s">
        <v>18817</v>
      </c>
      <c r="G1" s="176" t="s">
        <v>10478</v>
      </c>
      <c r="H1" s="37" t="s">
        <v>18946</v>
      </c>
      <c r="J1" t="s">
        <v>10478</v>
      </c>
      <c r="K1" t="s">
        <v>10480</v>
      </c>
    </row>
    <row r="2" spans="1:11" ht="15.9" customHeight="1" x14ac:dyDescent="0.3">
      <c r="A2" s="171" t="s">
        <v>4226</v>
      </c>
      <c r="B2" s="167" t="s">
        <v>13815</v>
      </c>
      <c r="C2" s="167" t="str">
        <f>tab_SCHULLISTE[[#This Row],[SNR]]&amp;" - "&amp;tab_SCHULLISTE[[#This Row],[Name]]</f>
        <v xml:space="preserve">0001 - Leibniz-Gymnasium Altdorf  </v>
      </c>
      <c r="D2" s="5" t="s">
        <v>3382</v>
      </c>
      <c r="E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 s="175" t="s">
        <v>18818</v>
      </c>
      <c r="G2" s="175" t="s">
        <v>18819</v>
      </c>
      <c r="H2" s="182" t="str">
        <f>_xlfn.XLOOKUP(tab_SCHULLISTE[[#This Row],[TKZ]],tab_SATLISTE[SAT-ID],tab_SATLISTE[SAT-ID],"FEHLT")</f>
        <v>5k114</v>
      </c>
      <c r="J2" t="s">
        <v>18819</v>
      </c>
      <c r="K2" t="s">
        <v>18542</v>
      </c>
    </row>
    <row r="3" spans="1:11" ht="15.9" customHeight="1" x14ac:dyDescent="0.3">
      <c r="A3" s="171" t="s">
        <v>4227</v>
      </c>
      <c r="B3" s="167" t="s">
        <v>1266</v>
      </c>
      <c r="C3" s="167" t="str">
        <f>tab_SCHULLISTE[[#This Row],[SNR]]&amp;" - "&amp;tab_SCHULLISTE[[#This Row],[Name]]</f>
        <v>0002 - Maria-Ward-Gymnasium Altötting der Maria-Ward-Schulstiftung Passau</v>
      </c>
      <c r="D3" s="5" t="s">
        <v>2334</v>
      </c>
      <c r="E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 s="175" t="s">
        <v>18818</v>
      </c>
      <c r="G3" s="175" t="s">
        <v>18819</v>
      </c>
      <c r="H3" s="182" t="str">
        <f>_xlfn.XLOOKUP(tab_SCHULLISTE[[#This Row],[TKZ]],tab_SATLISTE[SAT-ID],tab_SATLISTE[SAT-ID],"FEHLT")</f>
        <v>1p142</v>
      </c>
      <c r="J3" t="s">
        <v>18821</v>
      </c>
      <c r="K3" t="s">
        <v>18542</v>
      </c>
    </row>
    <row r="4" spans="1:11" ht="15.9" customHeight="1" x14ac:dyDescent="0.3">
      <c r="A4" s="171" t="s">
        <v>4228</v>
      </c>
      <c r="B4" s="167" t="s">
        <v>13816</v>
      </c>
      <c r="C4" s="167" t="str">
        <f>tab_SCHULLISTE[[#This Row],[SNR]]&amp;" - "&amp;tab_SCHULLISTE[[#This Row],[Name]]</f>
        <v xml:space="preserve">0003 - Spessart-Gymnasium Alzenau  </v>
      </c>
      <c r="D4" s="5" t="s">
        <v>3541</v>
      </c>
      <c r="E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 s="175" t="s">
        <v>18818</v>
      </c>
      <c r="G4" s="175" t="s">
        <v>18819</v>
      </c>
      <c r="H4" s="182" t="str">
        <f>_xlfn.XLOOKUP(tab_SCHULLISTE[[#This Row],[TKZ]],tab_SATLISTE[SAT-ID],tab_SATLISTE[SAT-ID],"FEHLT")</f>
        <v>6k010</v>
      </c>
      <c r="J4" t="s">
        <v>18823</v>
      </c>
      <c r="K4" t="s">
        <v>18542</v>
      </c>
    </row>
    <row r="5" spans="1:11" ht="15.9" customHeight="1" x14ac:dyDescent="0.3">
      <c r="A5" s="171" t="s">
        <v>4229</v>
      </c>
      <c r="B5" s="167" t="s">
        <v>13817</v>
      </c>
      <c r="C5" s="167" t="str">
        <f>tab_SCHULLISTE[[#This Row],[SNR]]&amp;" - "&amp;tab_SCHULLISTE[[#This Row],[Name]]</f>
        <v xml:space="preserve">0004 - Erasmus-Gymnasium Amberg  </v>
      </c>
      <c r="D5" s="5" t="s">
        <v>2751</v>
      </c>
      <c r="E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 s="175" t="s">
        <v>18818</v>
      </c>
      <c r="G5" s="175" t="s">
        <v>18819</v>
      </c>
      <c r="H5" s="182" t="str">
        <f>_xlfn.XLOOKUP(tab_SCHULLISTE[[#This Row],[TKZ]],tab_SATLISTE[SAT-ID],tab_SATLISTE[SAT-ID],"FEHLT")</f>
        <v>3k007</v>
      </c>
      <c r="J5" t="s">
        <v>18825</v>
      </c>
      <c r="K5" t="s">
        <v>18542</v>
      </c>
    </row>
    <row r="6" spans="1:11" ht="15.9" customHeight="1" x14ac:dyDescent="0.3">
      <c r="A6" s="171" t="s">
        <v>4230</v>
      </c>
      <c r="B6" s="167" t="s">
        <v>13818</v>
      </c>
      <c r="C6" s="167" t="str">
        <f>tab_SCHULLISTE[[#This Row],[SNR]]&amp;" - "&amp;tab_SCHULLISTE[[#This Row],[Name]]</f>
        <v xml:space="preserve">0005 - Gregor-Mendel-Gymnasium Amberg  </v>
      </c>
      <c r="D6" s="5" t="s">
        <v>2751</v>
      </c>
      <c r="E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 s="175" t="s">
        <v>18818</v>
      </c>
      <c r="G6" s="175" t="s">
        <v>18819</v>
      </c>
      <c r="H6" s="182" t="str">
        <f>_xlfn.XLOOKUP(tab_SCHULLISTE[[#This Row],[TKZ]],tab_SATLISTE[SAT-ID],tab_SATLISTE[SAT-ID],"FEHLT")</f>
        <v>3k007</v>
      </c>
      <c r="J6" t="s">
        <v>18827</v>
      </c>
      <c r="K6" t="s">
        <v>18541</v>
      </c>
    </row>
    <row r="7" spans="1:11" ht="15.9" customHeight="1" x14ac:dyDescent="0.3">
      <c r="A7" s="171" t="s">
        <v>4231</v>
      </c>
      <c r="B7" s="167" t="s">
        <v>13819</v>
      </c>
      <c r="C7" s="167" t="str">
        <f>tab_SCHULLISTE[[#This Row],[SNR]]&amp;" - "&amp;tab_SCHULLISTE[[#This Row],[Name]]</f>
        <v xml:space="preserve">0006 - Max-Reger-Gymnasium Amberg  </v>
      </c>
      <c r="D7" s="5" t="s">
        <v>2957</v>
      </c>
      <c r="E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 s="175" t="s">
        <v>18818</v>
      </c>
      <c r="G7" s="175" t="s">
        <v>18819</v>
      </c>
      <c r="H7" s="182" t="str">
        <f>_xlfn.XLOOKUP(tab_SCHULLISTE[[#This Row],[TKZ]],tab_SATLISTE[SAT-ID],tab_SATLISTE[SAT-ID],"FEHLT")</f>
        <v>3x900</v>
      </c>
      <c r="J7" t="s">
        <v>18829</v>
      </c>
      <c r="K7" t="s">
        <v>18542</v>
      </c>
    </row>
    <row r="8" spans="1:11" ht="15.9" customHeight="1" x14ac:dyDescent="0.3">
      <c r="A8" s="171" t="s">
        <v>4232</v>
      </c>
      <c r="B8" s="167" t="s">
        <v>1267</v>
      </c>
      <c r="C8" s="167" t="str">
        <f>tab_SCHULLISTE[[#This Row],[SNR]]&amp;" - "&amp;tab_SCHULLISTE[[#This Row],[Name]]</f>
        <v>0007 - Dr.-Johanna-Decker-Gymnasium Amberg der Schulstiftung der Diözese Regensburg</v>
      </c>
      <c r="D8" s="5" t="s">
        <v>3001</v>
      </c>
      <c r="E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8" s="175" t="s">
        <v>18818</v>
      </c>
      <c r="G8" s="175" t="s">
        <v>18819</v>
      </c>
      <c r="H8" s="182" t="str">
        <f>_xlfn.XLOOKUP(tab_SCHULLISTE[[#This Row],[TKZ]],tab_SATLISTE[SAT-ID],tab_SATLISTE[SAT-ID],"FEHLT")</f>
        <v>3p046</v>
      </c>
      <c r="J8" t="s">
        <v>18831</v>
      </c>
      <c r="K8" t="s">
        <v>18541</v>
      </c>
    </row>
    <row r="9" spans="1:11" ht="15.9" customHeight="1" x14ac:dyDescent="0.3">
      <c r="A9" s="171" t="s">
        <v>4233</v>
      </c>
      <c r="B9" s="167" t="s">
        <v>13820</v>
      </c>
      <c r="C9" s="167" t="str">
        <f>tab_SCHULLISTE[[#This Row],[SNR]]&amp;" - "&amp;tab_SCHULLISTE[[#This Row],[Name]]</f>
        <v xml:space="preserve">0008 - Deutschherren-Gymnasium Aichach  </v>
      </c>
      <c r="D9" s="5" t="s">
        <v>3839</v>
      </c>
      <c r="E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 s="175" t="s">
        <v>18818</v>
      </c>
      <c r="G9" s="175" t="s">
        <v>18819</v>
      </c>
      <c r="H9" s="182" t="str">
        <f>_xlfn.XLOOKUP(tab_SCHULLISTE[[#This Row],[TKZ]],tab_SATLISTE[SAT-ID],tab_SATLISTE[SAT-ID],"FEHLT")</f>
        <v>7k005</v>
      </c>
      <c r="J9" t="s">
        <v>18833</v>
      </c>
      <c r="K9" t="s">
        <v>18544</v>
      </c>
    </row>
    <row r="10" spans="1:11" ht="15.9" customHeight="1" x14ac:dyDescent="0.3">
      <c r="A10" s="171" t="s">
        <v>4234</v>
      </c>
      <c r="B10" s="167" t="s">
        <v>13821</v>
      </c>
      <c r="C10" s="167" t="str">
        <f>tab_SCHULLISTE[[#This Row],[SNR]]&amp;" - "&amp;tab_SCHULLISTE[[#This Row],[Name]]</f>
        <v xml:space="preserve">0009 - Karl-Ernst-Gymnasium Amorbach  </v>
      </c>
      <c r="D10" s="5" t="s">
        <v>3674</v>
      </c>
      <c r="E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 s="175" t="s">
        <v>18818</v>
      </c>
      <c r="G10" s="175" t="s">
        <v>18819</v>
      </c>
      <c r="H10" s="182" t="str">
        <f>_xlfn.XLOOKUP(tab_SCHULLISTE[[#This Row],[TKZ]],tab_SATLISTE[SAT-ID],tab_SATLISTE[SAT-ID],"FEHLT")</f>
        <v>6k148</v>
      </c>
      <c r="J10" t="s">
        <v>18835</v>
      </c>
      <c r="K10" t="s">
        <v>18544</v>
      </c>
    </row>
    <row r="11" spans="1:11" ht="15.9" customHeight="1" x14ac:dyDescent="0.3">
      <c r="A11" s="171" t="s">
        <v>4235</v>
      </c>
      <c r="B11" s="167" t="s">
        <v>13822</v>
      </c>
      <c r="C11" s="167" t="str">
        <f>tab_SCHULLISTE[[#This Row],[SNR]]&amp;" - "&amp;tab_SCHULLISTE[[#This Row],[Name]]</f>
        <v xml:space="preserve">0010 - Gymnasium Carolinum Ansbach  </v>
      </c>
      <c r="D11" s="5" t="s">
        <v>3279</v>
      </c>
      <c r="E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 s="175" t="s">
        <v>18818</v>
      </c>
      <c r="G11" s="175" t="s">
        <v>18819</v>
      </c>
      <c r="H11" s="182" t="str">
        <f>_xlfn.XLOOKUP(tab_SCHULLISTE[[#This Row],[TKZ]],tab_SATLISTE[SAT-ID],tab_SATLISTE[SAT-ID],"FEHLT")</f>
        <v>5k010</v>
      </c>
      <c r="J11" t="s">
        <v>18837</v>
      </c>
      <c r="K11" t="s">
        <v>18545</v>
      </c>
    </row>
    <row r="12" spans="1:11" ht="15.9" customHeight="1" x14ac:dyDescent="0.3">
      <c r="A12" s="171" t="s">
        <v>4236</v>
      </c>
      <c r="B12" s="167" t="s">
        <v>13823</v>
      </c>
      <c r="C12" s="167" t="str">
        <f>tab_SCHULLISTE[[#This Row],[SNR]]&amp;" - "&amp;tab_SCHULLISTE[[#This Row],[Name]]</f>
        <v xml:space="preserve">0011 - Platen-Gymnasium Ansbach  </v>
      </c>
      <c r="D12" s="5" t="s">
        <v>3279</v>
      </c>
      <c r="E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2" s="175" t="s">
        <v>18818</v>
      </c>
      <c r="G12" s="175" t="s">
        <v>18819</v>
      </c>
      <c r="H12" s="182" t="str">
        <f>_xlfn.XLOOKUP(tab_SCHULLISTE[[#This Row],[TKZ]],tab_SATLISTE[SAT-ID],tab_SATLISTE[SAT-ID],"FEHLT")</f>
        <v>5k010</v>
      </c>
      <c r="J12" t="s">
        <v>18839</v>
      </c>
      <c r="K12" t="s">
        <v>18545</v>
      </c>
    </row>
    <row r="13" spans="1:11" ht="15.9" customHeight="1" x14ac:dyDescent="0.3">
      <c r="A13" s="171" t="s">
        <v>4237</v>
      </c>
      <c r="B13" s="167" t="s">
        <v>13824</v>
      </c>
      <c r="C13" s="167" t="str">
        <f>tab_SCHULLISTE[[#This Row],[SNR]]&amp;" - "&amp;tab_SCHULLISTE[[#This Row],[Name]]</f>
        <v xml:space="preserve">0012 - Theresien-Gymnasium Ansbach  </v>
      </c>
      <c r="D13" s="5" t="s">
        <v>3279</v>
      </c>
      <c r="E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3" s="175" t="s">
        <v>18818</v>
      </c>
      <c r="G13" s="175" t="s">
        <v>18819</v>
      </c>
      <c r="H13" s="182" t="str">
        <f>_xlfn.XLOOKUP(tab_SCHULLISTE[[#This Row],[TKZ]],tab_SATLISTE[SAT-ID],tab_SATLISTE[SAT-ID],"FEHLT")</f>
        <v>5k010</v>
      </c>
      <c r="J13" t="s">
        <v>18841</v>
      </c>
      <c r="K13" t="s">
        <v>18545</v>
      </c>
    </row>
    <row r="14" spans="1:11" ht="15.9" customHeight="1" x14ac:dyDescent="0.3">
      <c r="A14" s="171" t="s">
        <v>4238</v>
      </c>
      <c r="B14" s="167" t="s">
        <v>13825</v>
      </c>
      <c r="C14" s="167" t="str">
        <f>tab_SCHULLISTE[[#This Row],[SNR]]&amp;" - "&amp;tab_SCHULLISTE[[#This Row],[Name]]</f>
        <v xml:space="preserve">0013 - Kronberg-Gymnasium Aschaffenburg  </v>
      </c>
      <c r="D14" s="5" t="s">
        <v>3540</v>
      </c>
      <c r="E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4" s="175" t="s">
        <v>18818</v>
      </c>
      <c r="G14" s="175" t="s">
        <v>18819</v>
      </c>
      <c r="H14" s="182" t="str">
        <f>_xlfn.XLOOKUP(tab_SCHULLISTE[[#This Row],[TKZ]],tab_SATLISTE[SAT-ID],tab_SATLISTE[SAT-ID],"FEHLT")</f>
        <v>6k009</v>
      </c>
      <c r="J14" t="s">
        <v>18843</v>
      </c>
      <c r="K14" t="s">
        <v>18544</v>
      </c>
    </row>
    <row r="15" spans="1:11" ht="15.9" customHeight="1" x14ac:dyDescent="0.3">
      <c r="A15" s="171" t="s">
        <v>4239</v>
      </c>
      <c r="B15" s="167" t="s">
        <v>13826</v>
      </c>
      <c r="C15" s="167" t="str">
        <f>tab_SCHULLISTE[[#This Row],[SNR]]&amp;" - "&amp;tab_SCHULLISTE[[#This Row],[Name]]</f>
        <v xml:space="preserve">0014 - Friedrich-Dessauer-Gymnasium Aschaffenburg  </v>
      </c>
      <c r="D15" s="5" t="s">
        <v>3540</v>
      </c>
      <c r="E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 s="175" t="s">
        <v>18818</v>
      </c>
      <c r="G15" s="175" t="s">
        <v>18819</v>
      </c>
      <c r="H15" s="182" t="str">
        <f>_xlfn.XLOOKUP(tab_SCHULLISTE[[#This Row],[TKZ]],tab_SATLISTE[SAT-ID],tab_SATLISTE[SAT-ID],"FEHLT")</f>
        <v>6k009</v>
      </c>
      <c r="J15" t="s">
        <v>18845</v>
      </c>
      <c r="K15" t="s">
        <v>18544</v>
      </c>
    </row>
    <row r="16" spans="1:11" ht="15.9" customHeight="1" x14ac:dyDescent="0.3">
      <c r="A16" s="171" t="s">
        <v>4240</v>
      </c>
      <c r="B16" s="167" t="s">
        <v>13827</v>
      </c>
      <c r="C16" s="167" t="str">
        <f>tab_SCHULLISTE[[#This Row],[SNR]]&amp;" - "&amp;tab_SCHULLISTE[[#This Row],[Name]]</f>
        <v xml:space="preserve">0015 - Karl-Theodor-von-Dalberg-Gymnasium Aschaffenburg  </v>
      </c>
      <c r="D16" s="5" t="s">
        <v>3540</v>
      </c>
      <c r="E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 s="175" t="s">
        <v>18818</v>
      </c>
      <c r="G16" s="175" t="s">
        <v>18819</v>
      </c>
      <c r="H16" s="182" t="str">
        <f>_xlfn.XLOOKUP(tab_SCHULLISTE[[#This Row],[TKZ]],tab_SATLISTE[SAT-ID],tab_SATLISTE[SAT-ID],"FEHLT")</f>
        <v>6k009</v>
      </c>
      <c r="J16" t="s">
        <v>18847</v>
      </c>
      <c r="K16" t="s">
        <v>18544</v>
      </c>
    </row>
    <row r="17" spans="1:11" ht="15.9" customHeight="1" x14ac:dyDescent="0.3">
      <c r="A17" s="171" t="s">
        <v>4241</v>
      </c>
      <c r="B17" s="167" t="s">
        <v>1268</v>
      </c>
      <c r="C17" s="167" t="str">
        <f>tab_SCHULLISTE[[#This Row],[SNR]]&amp;" - "&amp;tab_SCHULLISTE[[#This Row],[Name]]</f>
        <v>0016 - Maria-Ward-Schule Mädchengymnasium der Maria-Ward-Stiftung Aschaffenburg</v>
      </c>
      <c r="D17" s="5" t="s">
        <v>3814</v>
      </c>
      <c r="E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 s="175" t="s">
        <v>18818</v>
      </c>
      <c r="G17" s="175" t="s">
        <v>18819</v>
      </c>
      <c r="H17" s="182" t="str">
        <f>_xlfn.XLOOKUP(tab_SCHULLISTE[[#This Row],[TKZ]],tab_SATLISTE[SAT-ID],tab_SATLISTE[SAT-ID],"FEHLT")</f>
        <v>6p052</v>
      </c>
      <c r="J17" t="s">
        <v>18849</v>
      </c>
      <c r="K17" t="s">
        <v>18544</v>
      </c>
    </row>
    <row r="18" spans="1:11" ht="15.9" customHeight="1" x14ac:dyDescent="0.3">
      <c r="A18" s="171" t="s">
        <v>4242</v>
      </c>
      <c r="B18" s="167" t="s">
        <v>13828</v>
      </c>
      <c r="C18" s="167" t="str">
        <f>tab_SCHULLISTE[[#This Row],[SNR]]&amp;" - "&amp;tab_SCHULLISTE[[#This Row],[Name]]</f>
        <v xml:space="preserve">0017 - Gymnasium bei St.Anna Augsburg  </v>
      </c>
      <c r="D18" s="5" t="s">
        <v>3849</v>
      </c>
      <c r="E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 s="175" t="s">
        <v>18818</v>
      </c>
      <c r="G18" s="175" t="s">
        <v>18819</v>
      </c>
      <c r="H18" s="182" t="str">
        <f>_xlfn.XLOOKUP(tab_SCHULLISTE[[#This Row],[TKZ]],tab_SATLISTE[SAT-ID],tab_SATLISTE[SAT-ID],"FEHLT")</f>
        <v>7k015</v>
      </c>
      <c r="J18" t="s">
        <v>18851</v>
      </c>
      <c r="K18" t="s">
        <v>18544</v>
      </c>
    </row>
    <row r="19" spans="1:11" ht="15.9" customHeight="1" x14ac:dyDescent="0.3">
      <c r="A19" s="171" t="s">
        <v>4243</v>
      </c>
      <c r="B19" s="167" t="s">
        <v>13829</v>
      </c>
      <c r="C19" s="167" t="str">
        <f>tab_SCHULLISTE[[#This Row],[SNR]]&amp;" - "&amp;tab_SCHULLISTE[[#This Row],[Name]]</f>
        <v xml:space="preserve">0018 - Gymnasium bei St.Stephan Augsburg  </v>
      </c>
      <c r="D19" s="5" t="s">
        <v>3849</v>
      </c>
      <c r="E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 s="175" t="s">
        <v>18818</v>
      </c>
      <c r="G19" s="175" t="s">
        <v>18819</v>
      </c>
      <c r="H19" s="182" t="str">
        <f>_xlfn.XLOOKUP(tab_SCHULLISTE[[#This Row],[TKZ]],tab_SATLISTE[SAT-ID],tab_SATLISTE[SAT-ID],"FEHLT")</f>
        <v>7k015</v>
      </c>
      <c r="J19" t="s">
        <v>18853</v>
      </c>
      <c r="K19" t="s">
        <v>18544</v>
      </c>
    </row>
    <row r="20" spans="1:11" ht="15.9" customHeight="1" x14ac:dyDescent="0.3">
      <c r="A20" s="171" t="s">
        <v>4244</v>
      </c>
      <c r="B20" s="167" t="s">
        <v>13830</v>
      </c>
      <c r="C20" s="167" t="str">
        <f>tab_SCHULLISTE[[#This Row],[SNR]]&amp;" - "&amp;tab_SCHULLISTE[[#This Row],[Name]]</f>
        <v xml:space="preserve">0019 - Peutinger-Gymnasium Augsburg  </v>
      </c>
      <c r="D20" s="5" t="s">
        <v>3849</v>
      </c>
      <c r="E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 s="175" t="s">
        <v>18818</v>
      </c>
      <c r="G20" s="175" t="s">
        <v>18819</v>
      </c>
      <c r="H20" s="182" t="str">
        <f>_xlfn.XLOOKUP(tab_SCHULLISTE[[#This Row],[TKZ]],tab_SATLISTE[SAT-ID],tab_SATLISTE[SAT-ID],"FEHLT")</f>
        <v>7k015</v>
      </c>
      <c r="J20" t="s">
        <v>18855</v>
      </c>
      <c r="K20" t="s">
        <v>18544</v>
      </c>
    </row>
    <row r="21" spans="1:11" ht="15.9" customHeight="1" x14ac:dyDescent="0.3">
      <c r="A21" s="171" t="s">
        <v>4245</v>
      </c>
      <c r="B21" s="167" t="s">
        <v>13831</v>
      </c>
      <c r="C21" s="167" t="str">
        <f>tab_SCHULLISTE[[#This Row],[SNR]]&amp;" - "&amp;tab_SCHULLISTE[[#This Row],[Name]]</f>
        <v xml:space="preserve">0020 - Holbein-Gymnasium Augsburg  </v>
      </c>
      <c r="D21" s="5" t="s">
        <v>3849</v>
      </c>
      <c r="E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 s="175" t="s">
        <v>18818</v>
      </c>
      <c r="G21" s="175" t="s">
        <v>18819</v>
      </c>
      <c r="H21" s="182" t="str">
        <f>_xlfn.XLOOKUP(tab_SCHULLISTE[[#This Row],[TKZ]],tab_SATLISTE[SAT-ID],tab_SATLISTE[SAT-ID],"FEHLT")</f>
        <v>7k015</v>
      </c>
      <c r="J21" t="s">
        <v>18857</v>
      </c>
      <c r="K21" t="s">
        <v>18544</v>
      </c>
    </row>
    <row r="22" spans="1:11" ht="15.9" customHeight="1" x14ac:dyDescent="0.3">
      <c r="A22" s="171" t="s">
        <v>4246</v>
      </c>
      <c r="B22" s="167" t="s">
        <v>13832</v>
      </c>
      <c r="C22" s="167" t="str">
        <f>tab_SCHULLISTE[[#This Row],[SNR]]&amp;" - "&amp;tab_SCHULLISTE[[#This Row],[Name]]</f>
        <v xml:space="preserve">0021 - Städtisches Maria-Theresia-Gymnasium Augsburg  </v>
      </c>
      <c r="D22" s="5" t="s">
        <v>3849</v>
      </c>
      <c r="E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 s="175" t="s">
        <v>18818</v>
      </c>
      <c r="G22" s="175" t="s">
        <v>18819</v>
      </c>
      <c r="H22" s="182" t="str">
        <f>_xlfn.XLOOKUP(tab_SCHULLISTE[[#This Row],[TKZ]],tab_SATLISTE[SAT-ID],tab_SATLISTE[SAT-ID],"FEHLT")</f>
        <v>7k015</v>
      </c>
      <c r="J22" t="s">
        <v>18859</v>
      </c>
      <c r="K22" t="s">
        <v>18544</v>
      </c>
    </row>
    <row r="23" spans="1:11" ht="15.9" customHeight="1" x14ac:dyDescent="0.3">
      <c r="A23" s="171" t="s">
        <v>4247</v>
      </c>
      <c r="B23" s="167" t="s">
        <v>13833</v>
      </c>
      <c r="C23" s="167" t="str">
        <f>tab_SCHULLISTE[[#This Row],[SNR]]&amp;" - "&amp;tab_SCHULLISTE[[#This Row],[Name]]</f>
        <v xml:space="preserve">0022 - Städtisches Jakob-Fugger-Gymnasium Augsburg  </v>
      </c>
      <c r="D23" s="5" t="s">
        <v>3849</v>
      </c>
      <c r="E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 s="175" t="s">
        <v>18818</v>
      </c>
      <c r="G23" s="175" t="s">
        <v>18819</v>
      </c>
      <c r="H23" s="182" t="str">
        <f>_xlfn.XLOOKUP(tab_SCHULLISTE[[#This Row],[TKZ]],tab_SATLISTE[SAT-ID],tab_SATLISTE[SAT-ID],"FEHLT")</f>
        <v>7k015</v>
      </c>
      <c r="J23" t="s">
        <v>18861</v>
      </c>
      <c r="K23" t="s">
        <v>18544</v>
      </c>
    </row>
    <row r="24" spans="1:11" ht="15.9" customHeight="1" x14ac:dyDescent="0.3">
      <c r="A24" s="171" t="s">
        <v>4248</v>
      </c>
      <c r="B24" s="167" t="s">
        <v>1269</v>
      </c>
      <c r="C24" s="167" t="str">
        <f>tab_SCHULLISTE[[#This Row],[SNR]]&amp;" - "&amp;tab_SCHULLISTE[[#This Row],[Name]]</f>
        <v>0023 - Maria-Ward-Gymnasium Augsburg d. Schulwerks d. Diözese Augsburg</v>
      </c>
      <c r="D24" s="5" t="s">
        <v>4178</v>
      </c>
      <c r="E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 s="175" t="s">
        <v>18818</v>
      </c>
      <c r="G24" s="175" t="s">
        <v>18819</v>
      </c>
      <c r="H24" s="182" t="str">
        <f>_xlfn.XLOOKUP(tab_SCHULLISTE[[#This Row],[TKZ]],tab_SATLISTE[SAT-ID],tab_SATLISTE[SAT-ID],"FEHLT")</f>
        <v>7p062</v>
      </c>
      <c r="J24" t="s">
        <v>18863</v>
      </c>
      <c r="K24" t="s">
        <v>18544</v>
      </c>
    </row>
    <row r="25" spans="1:11" ht="15.9" customHeight="1" x14ac:dyDescent="0.3">
      <c r="A25" s="171" t="s">
        <v>4249</v>
      </c>
      <c r="B25" s="167" t="s">
        <v>1270</v>
      </c>
      <c r="C25" s="167" t="str">
        <f>tab_SCHULLISTE[[#This Row],[SNR]]&amp;" - "&amp;tab_SCHULLISTE[[#This Row],[Name]]</f>
        <v>0024 - A.B. von Stettensches Institut Augsburg -Gymnasium-</v>
      </c>
      <c r="D25" s="5" t="s">
        <v>4122</v>
      </c>
      <c r="E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 s="175" t="s">
        <v>18818</v>
      </c>
      <c r="G25" s="175" t="s">
        <v>18819</v>
      </c>
      <c r="H25" s="182" t="str">
        <f>_xlfn.XLOOKUP(tab_SCHULLISTE[[#This Row],[TKZ]],tab_SATLISTE[SAT-ID],tab_SATLISTE[SAT-ID],"FEHLT")</f>
        <v>7p001</v>
      </c>
      <c r="J25" t="s">
        <v>18865</v>
      </c>
      <c r="K25" t="s">
        <v>18544</v>
      </c>
    </row>
    <row r="26" spans="1:11" ht="15.9" customHeight="1" x14ac:dyDescent="0.3">
      <c r="A26" s="171" t="s">
        <v>4250</v>
      </c>
      <c r="B26" s="167" t="s">
        <v>13834</v>
      </c>
      <c r="C26" s="167" t="str">
        <f>tab_SCHULLISTE[[#This Row],[SNR]]&amp;" - "&amp;tab_SCHULLISTE[[#This Row],[Name]]</f>
        <v xml:space="preserve">0025 - Franz-Miltenberger-Gymnasium Bad Brückenau  </v>
      </c>
      <c r="D26" s="5" t="s">
        <v>3548</v>
      </c>
      <c r="E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6" s="175" t="s">
        <v>18818</v>
      </c>
      <c r="G26" s="175" t="s">
        <v>18819</v>
      </c>
      <c r="H26" s="182" t="str">
        <f>_xlfn.XLOOKUP(tab_SCHULLISTE[[#This Row],[TKZ]],tab_SATLISTE[SAT-ID],tab_SATLISTE[SAT-ID],"FEHLT")</f>
        <v>6k017</v>
      </c>
      <c r="J26" t="s">
        <v>18867</v>
      </c>
      <c r="K26" t="s">
        <v>18544</v>
      </c>
    </row>
    <row r="27" spans="1:11" ht="15.9" customHeight="1" x14ac:dyDescent="0.3">
      <c r="A27" s="171" t="s">
        <v>4251</v>
      </c>
      <c r="B27" s="167" t="s">
        <v>13835</v>
      </c>
      <c r="C27" s="167" t="str">
        <f>tab_SCHULLISTE[[#This Row],[SNR]]&amp;" - "&amp;tab_SCHULLISTE[[#This Row],[Name]]</f>
        <v xml:space="preserve">0026 - Jack-Steinberger-Gymnasium Bad Kissingen  </v>
      </c>
      <c r="D27" s="5" t="s">
        <v>3548</v>
      </c>
      <c r="E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 s="175" t="s">
        <v>18818</v>
      </c>
      <c r="G27" s="175" t="s">
        <v>18819</v>
      </c>
      <c r="H27" s="182" t="str">
        <f>_xlfn.XLOOKUP(tab_SCHULLISTE[[#This Row],[TKZ]],tab_SATLISTE[SAT-ID],tab_SATLISTE[SAT-ID],"FEHLT")</f>
        <v>6k017</v>
      </c>
      <c r="J27" t="s">
        <v>18869</v>
      </c>
      <c r="K27" t="s">
        <v>18544</v>
      </c>
    </row>
    <row r="28" spans="1:11" ht="15.9" customHeight="1" x14ac:dyDescent="0.3">
      <c r="A28" s="171" t="s">
        <v>4252</v>
      </c>
      <c r="B28" s="167" t="s">
        <v>13836</v>
      </c>
      <c r="C28" s="167" t="str">
        <f>tab_SCHULLISTE[[#This Row],[SNR]]&amp;" - "&amp;tab_SCHULLISTE[[#This Row],[Name]]</f>
        <v xml:space="preserve">0027 - Rhön-Gymnasium Bad Neustadt  </v>
      </c>
      <c r="D28" s="5" t="s">
        <v>3703</v>
      </c>
      <c r="E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 s="175" t="s">
        <v>18818</v>
      </c>
      <c r="G28" s="175" t="s">
        <v>18819</v>
      </c>
      <c r="H28" s="182" t="str">
        <f>_xlfn.XLOOKUP(tab_SCHULLISTE[[#This Row],[TKZ]],tab_SATLISTE[SAT-ID],tab_SATLISTE[SAT-ID],"FEHLT")</f>
        <v>6k177</v>
      </c>
      <c r="J28" t="s">
        <v>18871</v>
      </c>
      <c r="K28" t="s">
        <v>18541</v>
      </c>
    </row>
    <row r="29" spans="1:11" ht="15.9" customHeight="1" x14ac:dyDescent="0.3">
      <c r="A29" s="171" t="s">
        <v>4253</v>
      </c>
      <c r="B29" s="167" t="s">
        <v>13837</v>
      </c>
      <c r="C29" s="167" t="str">
        <f>tab_SCHULLISTE[[#This Row],[SNR]]&amp;" - "&amp;tab_SCHULLISTE[[#This Row],[Name]]</f>
        <v xml:space="preserve">0028 - Karlsgymnasium Bad Reichenhall  </v>
      </c>
      <c r="D29" s="5" t="s">
        <v>1745</v>
      </c>
      <c r="E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 s="175" t="s">
        <v>18818</v>
      </c>
      <c r="G29" s="175" t="s">
        <v>18819</v>
      </c>
      <c r="H29" s="182" t="str">
        <f>_xlfn.XLOOKUP(tab_SCHULLISTE[[#This Row],[TKZ]],tab_SATLISTE[SAT-ID],tab_SATLISTE[SAT-ID],"FEHLT")</f>
        <v>1k050</v>
      </c>
      <c r="J29" t="s">
        <v>18873</v>
      </c>
      <c r="K29" t="s">
        <v>18544</v>
      </c>
    </row>
    <row r="30" spans="1:11" ht="15.9" customHeight="1" x14ac:dyDescent="0.3">
      <c r="A30" s="171" t="s">
        <v>4254</v>
      </c>
      <c r="B30" s="167" t="s">
        <v>13838</v>
      </c>
      <c r="C30" s="167" t="str">
        <f>tab_SCHULLISTE[[#This Row],[SNR]]&amp;" - "&amp;tab_SCHULLISTE[[#This Row],[Name]]</f>
        <v xml:space="preserve">0029 - Gabriel-von-Seidl-Gymnasium Bad Tölz  </v>
      </c>
      <c r="D30" s="5" t="s">
        <v>1735</v>
      </c>
      <c r="E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 s="175" t="s">
        <v>18818</v>
      </c>
      <c r="G30" s="175" t="s">
        <v>18819</v>
      </c>
      <c r="H30" s="182" t="str">
        <f>_xlfn.XLOOKUP(tab_SCHULLISTE[[#This Row],[TKZ]],tab_SATLISTE[SAT-ID],tab_SATLISTE[SAT-ID],"FEHLT")</f>
        <v>1k039</v>
      </c>
      <c r="J30" t="s">
        <v>18874</v>
      </c>
      <c r="K30" t="s">
        <v>18542</v>
      </c>
    </row>
    <row r="31" spans="1:11" ht="15.9" customHeight="1" x14ac:dyDescent="0.3">
      <c r="A31" s="171" t="s">
        <v>4255</v>
      </c>
      <c r="B31" s="167" t="s">
        <v>13839</v>
      </c>
      <c r="C31" s="167" t="str">
        <f>tab_SCHULLISTE[[#This Row],[SNR]]&amp;" - "&amp;tab_SCHULLISTE[[#This Row],[Name]]</f>
        <v xml:space="preserve">0030 - Georg-Wilhelm-Steller-Gymnasium Bad Windsheim  </v>
      </c>
      <c r="D31" s="5" t="s">
        <v>3380</v>
      </c>
      <c r="E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 s="175" t="s">
        <v>18818</v>
      </c>
      <c r="G31" s="175" t="s">
        <v>18819</v>
      </c>
      <c r="H31" s="182" t="str">
        <f>_xlfn.XLOOKUP(tab_SCHULLISTE[[#This Row],[TKZ]],tab_SATLISTE[SAT-ID],tab_SATLISTE[SAT-ID],"FEHLT")</f>
        <v>5k112</v>
      </c>
      <c r="J31" t="s">
        <v>18876</v>
      </c>
      <c r="K31" t="s">
        <v>18544</v>
      </c>
    </row>
    <row r="32" spans="1:11" ht="15.9" customHeight="1" x14ac:dyDescent="0.3">
      <c r="A32" s="171" t="s">
        <v>4256</v>
      </c>
      <c r="B32" s="167" t="s">
        <v>13840</v>
      </c>
      <c r="C32" s="167" t="str">
        <f>tab_SCHULLISTE[[#This Row],[SNR]]&amp;" - "&amp;tab_SCHULLISTE[[#This Row],[Name]]</f>
        <v xml:space="preserve">0031 - Kaiser-Heinrich-Gymnasium Bamberg  </v>
      </c>
      <c r="D32" s="5" t="s">
        <v>3066</v>
      </c>
      <c r="E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 s="175" t="s">
        <v>18818</v>
      </c>
      <c r="G32" s="175" t="s">
        <v>18819</v>
      </c>
      <c r="H32" s="182" t="str">
        <f>_xlfn.XLOOKUP(tab_SCHULLISTE[[#This Row],[TKZ]],tab_SATLISTE[SAT-ID],tab_SATLISTE[SAT-ID],"FEHLT")</f>
        <v>4k063</v>
      </c>
      <c r="J32" t="s">
        <v>18878</v>
      </c>
      <c r="K32" t="s">
        <v>18544</v>
      </c>
    </row>
    <row r="33" spans="1:11" ht="15.9" customHeight="1" x14ac:dyDescent="0.3">
      <c r="A33" s="171" t="s">
        <v>4257</v>
      </c>
      <c r="B33" s="167" t="s">
        <v>13841</v>
      </c>
      <c r="C33" s="167" t="str">
        <f>tab_SCHULLISTE[[#This Row],[SNR]]&amp;" - "&amp;tab_SCHULLISTE[[#This Row],[Name]]</f>
        <v xml:space="preserve">0032 - Franz-Ludwig-Gymnasium Bamberg  </v>
      </c>
      <c r="D33" s="5" t="s">
        <v>3066</v>
      </c>
      <c r="E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 s="175" t="s">
        <v>18818</v>
      </c>
      <c r="G33" s="175" t="s">
        <v>18819</v>
      </c>
      <c r="H33" s="182" t="str">
        <f>_xlfn.XLOOKUP(tab_SCHULLISTE[[#This Row],[TKZ]],tab_SATLISTE[SAT-ID],tab_SATLISTE[SAT-ID],"FEHLT")</f>
        <v>4k063</v>
      </c>
      <c r="J33" t="s">
        <v>18879</v>
      </c>
      <c r="K33" t="s">
        <v>18544</v>
      </c>
    </row>
    <row r="34" spans="1:11" ht="15.9" customHeight="1" x14ac:dyDescent="0.3">
      <c r="A34" s="171" t="s">
        <v>4258</v>
      </c>
      <c r="B34" s="167" t="s">
        <v>13842</v>
      </c>
      <c r="C34" s="167" t="str">
        <f>tab_SCHULLISTE[[#This Row],[SNR]]&amp;" - "&amp;tab_SCHULLISTE[[#This Row],[Name]]</f>
        <v xml:space="preserve">0033 - Clavius-Gymnasium Bamberg  </v>
      </c>
      <c r="D34" s="5" t="s">
        <v>3066</v>
      </c>
      <c r="E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 s="175" t="s">
        <v>18818</v>
      </c>
      <c r="G34" s="175" t="s">
        <v>18819</v>
      </c>
      <c r="H34" s="182" t="str">
        <f>_xlfn.XLOOKUP(tab_SCHULLISTE[[#This Row],[TKZ]],tab_SATLISTE[SAT-ID],tab_SATLISTE[SAT-ID],"FEHLT")</f>
        <v>4k063</v>
      </c>
    </row>
    <row r="35" spans="1:11" ht="15.9" customHeight="1" x14ac:dyDescent="0.3">
      <c r="A35" s="171" t="s">
        <v>4259</v>
      </c>
      <c r="B35" s="167" t="s">
        <v>13843</v>
      </c>
      <c r="C35" s="167" t="str">
        <f>tab_SCHULLISTE[[#This Row],[SNR]]&amp;" - "&amp;tab_SCHULLISTE[[#This Row],[Name]]</f>
        <v xml:space="preserve">0034 - Dientzenhofer-Gymnasium Bamberg  </v>
      </c>
      <c r="D35" s="5" t="s">
        <v>3066</v>
      </c>
      <c r="E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 s="175" t="s">
        <v>18818</v>
      </c>
      <c r="G35" s="175" t="s">
        <v>18819</v>
      </c>
      <c r="H35" s="182" t="str">
        <f>_xlfn.XLOOKUP(tab_SCHULLISTE[[#This Row],[TKZ]],tab_SATLISTE[SAT-ID],tab_SATLISTE[SAT-ID],"FEHLT")</f>
        <v>4k063</v>
      </c>
    </row>
    <row r="36" spans="1:11" ht="15.9" customHeight="1" x14ac:dyDescent="0.3">
      <c r="A36" s="171" t="s">
        <v>4260</v>
      </c>
      <c r="B36" s="167" t="s">
        <v>13844</v>
      </c>
      <c r="C36" s="167" t="str">
        <f>tab_SCHULLISTE[[#This Row],[SNR]]&amp;" - "&amp;tab_SCHULLISTE[[#This Row],[Name]]</f>
        <v xml:space="preserve">0035 - E.T.A.Hoffmann-Gymnasium Bamberg  </v>
      </c>
      <c r="D36" s="5" t="s">
        <v>3066</v>
      </c>
      <c r="E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 s="175" t="s">
        <v>18818</v>
      </c>
      <c r="G36" s="175" t="s">
        <v>18819</v>
      </c>
      <c r="H36" s="182" t="str">
        <f>_xlfn.XLOOKUP(tab_SCHULLISTE[[#This Row],[TKZ]],tab_SATLISTE[SAT-ID],tab_SATLISTE[SAT-ID],"FEHLT")</f>
        <v>4k063</v>
      </c>
    </row>
    <row r="37" spans="1:11" ht="15.9" customHeight="1" x14ac:dyDescent="0.3">
      <c r="A37" s="171" t="s">
        <v>4261</v>
      </c>
      <c r="B37" s="167" t="s">
        <v>13845</v>
      </c>
      <c r="C37" s="167" t="str">
        <f>tab_SCHULLISTE[[#This Row],[SNR]]&amp;" - "&amp;tab_SCHULLISTE[[#This Row],[Name]]</f>
        <v xml:space="preserve">0036 - Städtisches Eichendorff-Gymnasium Bamberg  </v>
      </c>
      <c r="D37" s="5" t="s">
        <v>3066</v>
      </c>
      <c r="E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 s="175" t="s">
        <v>18818</v>
      </c>
      <c r="G37" s="175" t="s">
        <v>18819</v>
      </c>
      <c r="H37" s="182" t="str">
        <f>_xlfn.XLOOKUP(tab_SCHULLISTE[[#This Row],[TKZ]],tab_SATLISTE[SAT-ID],tab_SATLISTE[SAT-ID],"FEHLT")</f>
        <v>4k063</v>
      </c>
    </row>
    <row r="38" spans="1:11" ht="15.9" customHeight="1" x14ac:dyDescent="0.3">
      <c r="A38" s="171" t="s">
        <v>4262</v>
      </c>
      <c r="B38" s="167" t="s">
        <v>4263</v>
      </c>
      <c r="C38" s="167" t="str">
        <f>tab_SCHULLISTE[[#This Row],[SNR]]&amp;" - "&amp;tab_SCHULLISTE[[#This Row],[Name]]</f>
        <v>0037 - Maria-Ward-Gymnasium Bamberg der Erzdiözese Bamberg</v>
      </c>
      <c r="D38" s="5" t="s">
        <v>3226</v>
      </c>
      <c r="E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 s="175" t="s">
        <v>18818</v>
      </c>
      <c r="G38" s="175" t="s">
        <v>18819</v>
      </c>
      <c r="H38" s="182" t="str">
        <f>_xlfn.XLOOKUP(tab_SCHULLISTE[[#This Row],[TKZ]],tab_SATLISTE[SAT-ID],tab_SATLISTE[SAT-ID],"FEHLT")</f>
        <v>4p022</v>
      </c>
    </row>
    <row r="39" spans="1:11" ht="15.9" customHeight="1" x14ac:dyDescent="0.3">
      <c r="A39" s="171" t="s">
        <v>4264</v>
      </c>
      <c r="B39" s="167" t="s">
        <v>1272</v>
      </c>
      <c r="C39" s="167" t="str">
        <f>tab_SCHULLISTE[[#This Row],[SNR]]&amp;" - "&amp;tab_SCHULLISTE[[#This Row],[Name]]</f>
        <v>0038 - Theresianum Bamberg - Spätberufenengymnasium der Caritas-Schulen gGmbH</v>
      </c>
      <c r="D39" s="5" t="s">
        <v>3218</v>
      </c>
      <c r="E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 s="175" t="s">
        <v>18818</v>
      </c>
      <c r="G39" s="175" t="s">
        <v>18819</v>
      </c>
      <c r="H39" s="182" t="str">
        <f>_xlfn.XLOOKUP(tab_SCHULLISTE[[#This Row],[TKZ]],tab_SATLISTE[SAT-ID],tab_SATLISTE[SAT-ID],"FEHLT")</f>
        <v>4p009</v>
      </c>
    </row>
    <row r="40" spans="1:11" ht="15.9" customHeight="1" x14ac:dyDescent="0.3">
      <c r="A40" s="171" t="s">
        <v>4265</v>
      </c>
      <c r="B40" s="167" t="s">
        <v>13846</v>
      </c>
      <c r="C40" s="167" t="str">
        <f>tab_SCHULLISTE[[#This Row],[SNR]]&amp;" - "&amp;tab_SCHULLISTE[[#This Row],[Name]]</f>
        <v xml:space="preserve">0039 - Gymnasium Christian-Ernestinum Bayreuth  </v>
      </c>
      <c r="D40" s="5" t="s">
        <v>3020</v>
      </c>
      <c r="E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 s="175" t="s">
        <v>18818</v>
      </c>
      <c r="G40" s="175" t="s">
        <v>18819</v>
      </c>
      <c r="H40" s="182" t="str">
        <f>_xlfn.XLOOKUP(tab_SCHULLISTE[[#This Row],[TKZ]],tab_SATLISTE[SAT-ID],tab_SATLISTE[SAT-ID],"FEHLT")</f>
        <v>4k014</v>
      </c>
    </row>
    <row r="41" spans="1:11" ht="15.9" customHeight="1" x14ac:dyDescent="0.3">
      <c r="A41" s="171" t="s">
        <v>4266</v>
      </c>
      <c r="B41" s="167" t="s">
        <v>13847</v>
      </c>
      <c r="C41" s="167" t="str">
        <f>tab_SCHULLISTE[[#This Row],[SNR]]&amp;" - "&amp;tab_SCHULLISTE[[#This Row],[Name]]</f>
        <v xml:space="preserve">0040 - Graf-Münster-Gymnasium Bayreuth  </v>
      </c>
      <c r="D41" s="5" t="s">
        <v>3020</v>
      </c>
      <c r="E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1" s="175" t="s">
        <v>18818</v>
      </c>
      <c r="G41" s="175" t="s">
        <v>18819</v>
      </c>
      <c r="H41" s="182" t="str">
        <f>_xlfn.XLOOKUP(tab_SCHULLISTE[[#This Row],[TKZ]],tab_SATLISTE[SAT-ID],tab_SATLISTE[SAT-ID],"FEHLT")</f>
        <v>4k014</v>
      </c>
    </row>
    <row r="42" spans="1:11" ht="15.9" customHeight="1" x14ac:dyDescent="0.3">
      <c r="A42" s="171" t="s">
        <v>4267</v>
      </c>
      <c r="B42" s="167" t="s">
        <v>13848</v>
      </c>
      <c r="C42" s="167" t="str">
        <f>tab_SCHULLISTE[[#This Row],[SNR]]&amp;" - "&amp;tab_SCHULLISTE[[#This Row],[Name]]</f>
        <v xml:space="preserve">0041 - Markgräfin-Wilhelmine-Gymnasium Bayreuth  </v>
      </c>
      <c r="D42" s="5" t="s">
        <v>3204</v>
      </c>
      <c r="E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2" s="175" t="s">
        <v>18818</v>
      </c>
      <c r="G42" s="175" t="s">
        <v>18819</v>
      </c>
      <c r="H42" s="182" t="str">
        <f>_xlfn.XLOOKUP(tab_SCHULLISTE[[#This Row],[TKZ]],tab_SATLISTE[SAT-ID],tab_SATLISTE[SAT-ID],"FEHLT")</f>
        <v>4x900</v>
      </c>
    </row>
    <row r="43" spans="1:11" ht="15.9" customHeight="1" x14ac:dyDescent="0.3">
      <c r="A43" s="171" t="s">
        <v>4268</v>
      </c>
      <c r="B43" s="167" t="s">
        <v>13849</v>
      </c>
      <c r="C43" s="167" t="str">
        <f>tab_SCHULLISTE[[#This Row],[SNR]]&amp;" - "&amp;tab_SCHULLISTE[[#This Row],[Name]]</f>
        <v xml:space="preserve">0042 - Richard-Wagner-Gymnasium Bayreuth  </v>
      </c>
      <c r="D43" s="5" t="s">
        <v>3020</v>
      </c>
      <c r="E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 s="175" t="s">
        <v>18818</v>
      </c>
      <c r="G43" s="175" t="s">
        <v>18819</v>
      </c>
      <c r="H43" s="182" t="str">
        <f>_xlfn.XLOOKUP(tab_SCHULLISTE[[#This Row],[TKZ]],tab_SATLISTE[SAT-ID],tab_SATLISTE[SAT-ID],"FEHLT")</f>
        <v>4k014</v>
      </c>
    </row>
    <row r="44" spans="1:11" ht="15.9" customHeight="1" x14ac:dyDescent="0.3">
      <c r="A44" s="171" t="s">
        <v>4269</v>
      </c>
      <c r="B44" s="167" t="s">
        <v>1260</v>
      </c>
      <c r="C44" s="167" t="str">
        <f>tab_SCHULLISTE[[#This Row],[SNR]]&amp;" - "&amp;tab_SCHULLISTE[[#This Row],[Name]]</f>
        <v>0043 - Städt. Wirtschaftswissenschaftl. Gymnasium Bayreuth</v>
      </c>
      <c r="D44" s="5" t="s">
        <v>3020</v>
      </c>
      <c r="E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 s="175" t="s">
        <v>18818</v>
      </c>
      <c r="G44" s="175" t="s">
        <v>18819</v>
      </c>
      <c r="H44" s="182" t="str">
        <f>_xlfn.XLOOKUP(tab_SCHULLISTE[[#This Row],[TKZ]],tab_SATLISTE[SAT-ID],tab_SATLISTE[SAT-ID],"FEHLT")</f>
        <v>4k014</v>
      </c>
    </row>
    <row r="45" spans="1:11" ht="15.9" customHeight="1" x14ac:dyDescent="0.3">
      <c r="A45" s="171" t="s">
        <v>4270</v>
      </c>
      <c r="B45" s="167" t="s">
        <v>13850</v>
      </c>
      <c r="C45" s="167" t="str">
        <f>tab_SCHULLISTE[[#This Row],[SNR]]&amp;" - "&amp;tab_SCHULLISTE[[#This Row],[Name]]</f>
        <v xml:space="preserve">0044 - Gymnasium Berchtesgaden  </v>
      </c>
      <c r="D45" s="5" t="s">
        <v>1745</v>
      </c>
      <c r="E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 s="175" t="s">
        <v>18818</v>
      </c>
      <c r="G45" s="175" t="s">
        <v>18819</v>
      </c>
      <c r="H45" s="182" t="str">
        <f>_xlfn.XLOOKUP(tab_SCHULLISTE[[#This Row],[TKZ]],tab_SATLISTE[SAT-ID],tab_SATLISTE[SAT-ID],"FEHLT")</f>
        <v>1k050</v>
      </c>
    </row>
    <row r="46" spans="1:11" ht="15.9" customHeight="1" x14ac:dyDescent="0.3">
      <c r="A46" s="171" t="s">
        <v>4271</v>
      </c>
      <c r="B46" s="167" t="s">
        <v>4272</v>
      </c>
      <c r="C46" s="167" t="str">
        <f>tab_SCHULLISTE[[#This Row],[SNR]]&amp;" - "&amp;tab_SCHULLISTE[[#This Row],[Name]]</f>
        <v>0045 - CJD Christophorusschulen Berchtesgaden - Gymnasium d.CJD in Schönau am Königssee</v>
      </c>
      <c r="D46" s="5" t="s">
        <v>2227</v>
      </c>
      <c r="E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 s="175" t="s">
        <v>18818</v>
      </c>
      <c r="G46" s="175" t="s">
        <v>18819</v>
      </c>
      <c r="H46" s="182" t="str">
        <f>_xlfn.XLOOKUP(tab_SCHULLISTE[[#This Row],[TKZ]],tab_SATLISTE[SAT-ID],tab_SATLISTE[SAT-ID],"FEHLT")</f>
        <v>1p027</v>
      </c>
    </row>
    <row r="47" spans="1:11" ht="15.9" customHeight="1" x14ac:dyDescent="0.3">
      <c r="A47" s="171" t="s">
        <v>4273</v>
      </c>
      <c r="B47" s="167" t="s">
        <v>13851</v>
      </c>
      <c r="C47" s="167" t="str">
        <f>tab_SCHULLISTE[[#This Row],[SNR]]&amp;" - "&amp;tab_SCHULLISTE[[#This Row],[Name]]</f>
        <v xml:space="preserve">0046 - Gymnasium Burgkunstadt  </v>
      </c>
      <c r="D47" s="5" t="s">
        <v>3102</v>
      </c>
      <c r="E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 s="175" t="s">
        <v>18818</v>
      </c>
      <c r="G47" s="175" t="s">
        <v>18819</v>
      </c>
      <c r="H47" s="182" t="str">
        <f>_xlfn.XLOOKUP(tab_SCHULLISTE[[#This Row],[TKZ]],tab_SATLISTE[SAT-ID],tab_SATLISTE[SAT-ID],"FEHLT")</f>
        <v>4k100</v>
      </c>
    </row>
    <row r="48" spans="1:11" ht="15.9" customHeight="1" x14ac:dyDescent="0.3">
      <c r="A48" s="171" t="s">
        <v>4274</v>
      </c>
      <c r="B48" s="167" t="s">
        <v>13852</v>
      </c>
      <c r="C48" s="167" t="str">
        <f>tab_SCHULLISTE[[#This Row],[SNR]]&amp;" - "&amp;tab_SCHULLISTE[[#This Row],[Name]]</f>
        <v xml:space="preserve">0047 - Staatl. Gymnasium Lappersdorf  </v>
      </c>
      <c r="D48" s="5" t="s">
        <v>2890</v>
      </c>
      <c r="E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8" s="175" t="s">
        <v>18818</v>
      </c>
      <c r="G48" s="175" t="s">
        <v>18819</v>
      </c>
      <c r="H48" s="182" t="str">
        <f>_xlfn.XLOOKUP(tab_SCHULLISTE[[#This Row],[TKZ]],tab_SATLISTE[SAT-ID],tab_SATLISTE[SAT-ID],"FEHLT")</f>
        <v>3k148</v>
      </c>
    </row>
    <row r="49" spans="1:8" ht="15.9" customHeight="1" x14ac:dyDescent="0.3">
      <c r="A49" s="171" t="s">
        <v>4275</v>
      </c>
      <c r="B49" s="167" t="s">
        <v>13853</v>
      </c>
      <c r="C49" s="167" t="str">
        <f>tab_SCHULLISTE[[#This Row],[SNR]]&amp;" - "&amp;tab_SCHULLISTE[[#This Row],[Name]]</f>
        <v xml:space="preserve">0048 - Kurfürst-Maximilian-Gymnasium Burghausen  </v>
      </c>
      <c r="D49" s="5" t="s">
        <v>1706</v>
      </c>
      <c r="E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 s="175" t="s">
        <v>18818</v>
      </c>
      <c r="G49" s="175" t="s">
        <v>18819</v>
      </c>
      <c r="H49" s="182" t="str">
        <f>_xlfn.XLOOKUP(tab_SCHULLISTE[[#This Row],[TKZ]],tab_SATLISTE[SAT-ID],tab_SATLISTE[SAT-ID],"FEHLT")</f>
        <v>1k010</v>
      </c>
    </row>
    <row r="50" spans="1:8" ht="15.9" customHeight="1" x14ac:dyDescent="0.3">
      <c r="A50" s="171" t="s">
        <v>4276</v>
      </c>
      <c r="B50" s="167" t="s">
        <v>13854</v>
      </c>
      <c r="C50" s="167" t="str">
        <f>tab_SCHULLISTE[[#This Row],[SNR]]&amp;" - "&amp;tab_SCHULLISTE[[#This Row],[Name]]</f>
        <v xml:space="preserve">0049 - Aventinus-Gymnasium Burghausen  </v>
      </c>
      <c r="D50" s="5" t="s">
        <v>1706</v>
      </c>
      <c r="E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 s="175" t="s">
        <v>18818</v>
      </c>
      <c r="G50" s="175" t="s">
        <v>18819</v>
      </c>
      <c r="H50" s="182" t="str">
        <f>_xlfn.XLOOKUP(tab_SCHULLISTE[[#This Row],[TKZ]],tab_SATLISTE[SAT-ID],tab_SATLISTE[SAT-ID],"FEHLT")</f>
        <v>1k010</v>
      </c>
    </row>
    <row r="51" spans="1:8" ht="15.9" customHeight="1" x14ac:dyDescent="0.3">
      <c r="A51" s="171" t="s">
        <v>4277</v>
      </c>
      <c r="B51" s="167" t="s">
        <v>13855</v>
      </c>
      <c r="C51" s="167" t="str">
        <f>tab_SCHULLISTE[[#This Row],[SNR]]&amp;" - "&amp;tab_SCHULLISTE[[#This Row],[Name]]</f>
        <v xml:space="preserve">0050 - Johann-Michael-Fischer-Gymnasium Burglengenfeld  </v>
      </c>
      <c r="D51" s="5" t="s">
        <v>2909</v>
      </c>
      <c r="E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 s="175" t="s">
        <v>18818</v>
      </c>
      <c r="G51" s="175" t="s">
        <v>18819</v>
      </c>
      <c r="H51" s="182" t="str">
        <f>_xlfn.XLOOKUP(tab_SCHULLISTE[[#This Row],[TKZ]],tab_SATLISTE[SAT-ID],tab_SATLISTE[SAT-ID],"FEHLT")</f>
        <v>3k167</v>
      </c>
    </row>
    <row r="52" spans="1:8" ht="15.9" customHeight="1" x14ac:dyDescent="0.3">
      <c r="A52" s="171" t="s">
        <v>4278</v>
      </c>
      <c r="B52" s="167" t="s">
        <v>1273</v>
      </c>
      <c r="C52" s="167" t="str">
        <f>tab_SCHULLISTE[[#This Row],[SNR]]&amp;" - "&amp;tab_SCHULLISTE[[#This Row],[Name]]</f>
        <v>0051 - Marianum Buxheim Gymnasium des Schulwerks der Diözese Augsburg</v>
      </c>
      <c r="D52" s="5" t="s">
        <v>4178</v>
      </c>
      <c r="E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 s="175" t="s">
        <v>18818</v>
      </c>
      <c r="G52" s="175" t="s">
        <v>18819</v>
      </c>
      <c r="H52" s="182" t="str">
        <f>_xlfn.XLOOKUP(tab_SCHULLISTE[[#This Row],[TKZ]],tab_SATLISTE[SAT-ID],tab_SATLISTE[SAT-ID],"FEHLT")</f>
        <v>7p062</v>
      </c>
    </row>
    <row r="53" spans="1:8" ht="15.9" customHeight="1" x14ac:dyDescent="0.3">
      <c r="A53" s="171" t="s">
        <v>4279</v>
      </c>
      <c r="B53" s="167" t="s">
        <v>13856</v>
      </c>
      <c r="C53" s="167" t="str">
        <f>tab_SCHULLISTE[[#This Row],[SNR]]&amp;" - "&amp;tab_SCHULLISTE[[#This Row],[Name]]</f>
        <v xml:space="preserve">0052 - Robert-Schuman-Gymnasium Cham  </v>
      </c>
      <c r="D53" s="5" t="s">
        <v>2778</v>
      </c>
      <c r="E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3" s="175" t="s">
        <v>18818</v>
      </c>
      <c r="G53" s="175" t="s">
        <v>18819</v>
      </c>
      <c r="H53" s="182" t="str">
        <f>_xlfn.XLOOKUP(tab_SCHULLISTE[[#This Row],[TKZ]],tab_SATLISTE[SAT-ID],tab_SATLISTE[SAT-ID],"FEHLT")</f>
        <v>3k034</v>
      </c>
    </row>
    <row r="54" spans="1:8" ht="15.9" customHeight="1" x14ac:dyDescent="0.3">
      <c r="A54" s="171" t="s">
        <v>4280</v>
      </c>
      <c r="B54" s="167" t="s">
        <v>13857</v>
      </c>
      <c r="C54" s="167" t="str">
        <f>tab_SCHULLISTE[[#This Row],[SNR]]&amp;" - "&amp;tab_SCHULLISTE[[#This Row],[Name]]</f>
        <v xml:space="preserve">0053 - Joseph-von-Fraunhofer-Gymnasium Cham  </v>
      </c>
      <c r="D54" s="5" t="s">
        <v>2778</v>
      </c>
      <c r="E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4" s="175" t="s">
        <v>18818</v>
      </c>
      <c r="G54" s="175" t="s">
        <v>18819</v>
      </c>
      <c r="H54" s="182" t="str">
        <f>_xlfn.XLOOKUP(tab_SCHULLISTE[[#This Row],[TKZ]],tab_SATLISTE[SAT-ID],tab_SATLISTE[SAT-ID],"FEHLT")</f>
        <v>3k034</v>
      </c>
    </row>
    <row r="55" spans="1:8" ht="15.9" customHeight="1" x14ac:dyDescent="0.3">
      <c r="A55" s="171" t="s">
        <v>4281</v>
      </c>
      <c r="B55" s="167" t="s">
        <v>13858</v>
      </c>
      <c r="C55" s="167" t="str">
        <f>tab_SCHULLISTE[[#This Row],[SNR]]&amp;" - "&amp;tab_SCHULLISTE[[#This Row],[Name]]</f>
        <v xml:space="preserve">0054 - Gymnasium Casimirianum Coburg  </v>
      </c>
      <c r="D55" s="5" t="s">
        <v>3037</v>
      </c>
      <c r="E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 s="175" t="s">
        <v>18818</v>
      </c>
      <c r="G55" s="175" t="s">
        <v>18819</v>
      </c>
      <c r="H55" s="182" t="str">
        <f>_xlfn.XLOOKUP(tab_SCHULLISTE[[#This Row],[TKZ]],tab_SATLISTE[SAT-ID],tab_SATLISTE[SAT-ID],"FEHLT")</f>
        <v>4k031</v>
      </c>
    </row>
    <row r="56" spans="1:8" ht="15.9" customHeight="1" x14ac:dyDescent="0.3">
      <c r="A56" s="171" t="s">
        <v>4282</v>
      </c>
      <c r="B56" s="167" t="s">
        <v>13859</v>
      </c>
      <c r="C56" s="167" t="str">
        <f>tab_SCHULLISTE[[#This Row],[SNR]]&amp;" - "&amp;tab_SCHULLISTE[[#This Row],[Name]]</f>
        <v xml:space="preserve">0055 - Gymnasium Ernestinum Coburg  </v>
      </c>
      <c r="D56" s="5" t="s">
        <v>3037</v>
      </c>
      <c r="E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 s="175" t="s">
        <v>18818</v>
      </c>
      <c r="G56" s="175" t="s">
        <v>18819</v>
      </c>
      <c r="H56" s="182" t="str">
        <f>_xlfn.XLOOKUP(tab_SCHULLISTE[[#This Row],[TKZ]],tab_SATLISTE[SAT-ID],tab_SATLISTE[SAT-ID],"FEHLT")</f>
        <v>4k031</v>
      </c>
    </row>
    <row r="57" spans="1:8" ht="15.9" customHeight="1" x14ac:dyDescent="0.3">
      <c r="A57" s="171" t="s">
        <v>4283</v>
      </c>
      <c r="B57" s="167" t="s">
        <v>13860</v>
      </c>
      <c r="C57" s="167" t="str">
        <f>tab_SCHULLISTE[[#This Row],[SNR]]&amp;" - "&amp;tab_SCHULLISTE[[#This Row],[Name]]</f>
        <v xml:space="preserve">0056 - Gymnasium Alexandrinum Coburg  </v>
      </c>
      <c r="D57" s="5" t="s">
        <v>3037</v>
      </c>
      <c r="E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 s="175" t="s">
        <v>18818</v>
      </c>
      <c r="G57" s="175" t="s">
        <v>18819</v>
      </c>
      <c r="H57" s="182" t="str">
        <f>_xlfn.XLOOKUP(tab_SCHULLISTE[[#This Row],[TKZ]],tab_SATLISTE[SAT-ID],tab_SATLISTE[SAT-ID],"FEHLT")</f>
        <v>4k031</v>
      </c>
    </row>
    <row r="58" spans="1:8" ht="15.9" customHeight="1" x14ac:dyDescent="0.3">
      <c r="A58" s="171" t="s">
        <v>4284</v>
      </c>
      <c r="B58" s="167" t="s">
        <v>13861</v>
      </c>
      <c r="C58" s="167" t="str">
        <f>tab_SCHULLISTE[[#This Row],[SNR]]&amp;" - "&amp;tab_SCHULLISTE[[#This Row],[Name]]</f>
        <v xml:space="preserve">0057 - Gymnasium Albertinum Coburg  </v>
      </c>
      <c r="D58" s="5" t="s">
        <v>3037</v>
      </c>
      <c r="E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 s="175" t="s">
        <v>18818</v>
      </c>
      <c r="G58" s="175" t="s">
        <v>18819</v>
      </c>
      <c r="H58" s="182" t="str">
        <f>_xlfn.XLOOKUP(tab_SCHULLISTE[[#This Row],[TKZ]],tab_SATLISTE[SAT-ID],tab_SATLISTE[SAT-ID],"FEHLT")</f>
        <v>4k031</v>
      </c>
    </row>
    <row r="59" spans="1:8" ht="15.9" customHeight="1" x14ac:dyDescent="0.3">
      <c r="A59" s="171" t="s">
        <v>4285</v>
      </c>
      <c r="B59" s="167" t="s">
        <v>13862</v>
      </c>
      <c r="C59" s="167" t="str">
        <f>tab_SCHULLISTE[[#This Row],[SNR]]&amp;" - "&amp;tab_SCHULLISTE[[#This Row],[Name]]</f>
        <v xml:space="preserve">0058 - Josef-Effner-Gymnasium Dachau  </v>
      </c>
      <c r="D59" s="5" t="s">
        <v>1773</v>
      </c>
      <c r="E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 s="175" t="s">
        <v>18818</v>
      </c>
      <c r="G59" s="175" t="s">
        <v>18819</v>
      </c>
      <c r="H59" s="182" t="str">
        <f>_xlfn.XLOOKUP(tab_SCHULLISTE[[#This Row],[TKZ]],tab_SATLISTE[SAT-ID],tab_SATLISTE[SAT-ID],"FEHLT")</f>
        <v>1k079</v>
      </c>
    </row>
    <row r="60" spans="1:8" ht="15.9" customHeight="1" x14ac:dyDescent="0.3">
      <c r="A60" s="171" t="s">
        <v>4286</v>
      </c>
      <c r="B60" s="167" t="s">
        <v>13863</v>
      </c>
      <c r="C60" s="167" t="str">
        <f>tab_SCHULLISTE[[#This Row],[SNR]]&amp;" - "&amp;tab_SCHULLISTE[[#This Row],[Name]]</f>
        <v xml:space="preserve">0059 - Comenius-Gymnasium Deggendorf  </v>
      </c>
      <c r="D60" s="5" t="s">
        <v>2680</v>
      </c>
      <c r="E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 s="175" t="s">
        <v>18818</v>
      </c>
      <c r="G60" s="175" t="s">
        <v>18819</v>
      </c>
      <c r="H60" s="182" t="str">
        <f>_xlfn.XLOOKUP(tab_SCHULLISTE[[#This Row],[TKZ]],tab_SATLISTE[SAT-ID],tab_SATLISTE[SAT-ID],"FEHLT")</f>
        <v>2x900</v>
      </c>
    </row>
    <row r="61" spans="1:8" ht="15.9" customHeight="1" x14ac:dyDescent="0.3">
      <c r="A61" s="171" t="s">
        <v>4287</v>
      </c>
      <c r="B61" s="167" t="s">
        <v>13864</v>
      </c>
      <c r="C61" s="167" t="str">
        <f>tab_SCHULLISTE[[#This Row],[SNR]]&amp;" - "&amp;tab_SCHULLISTE[[#This Row],[Name]]</f>
        <v xml:space="preserve">0060 - Johann-Michael-Sailer-Gymnasium Dillingen  </v>
      </c>
      <c r="D61" s="5" t="s">
        <v>3893</v>
      </c>
      <c r="E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1" s="175" t="s">
        <v>18818</v>
      </c>
      <c r="G61" s="175" t="s">
        <v>18819</v>
      </c>
      <c r="H61" s="182" t="str">
        <f>_xlfn.XLOOKUP(tab_SCHULLISTE[[#This Row],[TKZ]],tab_SATLISTE[SAT-ID],tab_SATLISTE[SAT-ID],"FEHLT")</f>
        <v>7k059</v>
      </c>
    </row>
    <row r="62" spans="1:8" ht="15.9" customHeight="1" x14ac:dyDescent="0.3">
      <c r="A62" s="171" t="s">
        <v>4288</v>
      </c>
      <c r="B62" s="167" t="s">
        <v>1274</v>
      </c>
      <c r="C62" s="167" t="str">
        <f>tab_SCHULLISTE[[#This Row],[SNR]]&amp;" - "&amp;tab_SCHULLISTE[[#This Row],[Name]]</f>
        <v>0061 - St.-Bonaventura-Gymnasium Dillingen des Schulwerks der Diözese Augsburg</v>
      </c>
      <c r="D62" s="5" t="s">
        <v>4178</v>
      </c>
      <c r="E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2" s="175" t="s">
        <v>18818</v>
      </c>
      <c r="G62" s="175" t="s">
        <v>18819</v>
      </c>
      <c r="H62" s="182" t="str">
        <f>_xlfn.XLOOKUP(tab_SCHULLISTE[[#This Row],[TKZ]],tab_SATLISTE[SAT-ID],tab_SATLISTE[SAT-ID],"FEHLT")</f>
        <v>7p062</v>
      </c>
    </row>
    <row r="63" spans="1:8" ht="15.9" customHeight="1" x14ac:dyDescent="0.3">
      <c r="A63" s="171" t="s">
        <v>4289</v>
      </c>
      <c r="B63" s="167" t="s">
        <v>13865</v>
      </c>
      <c r="C63" s="167" t="str">
        <f>tab_SCHULLISTE[[#This Row],[SNR]]&amp;" - "&amp;tab_SCHULLISTE[[#This Row],[Name]]</f>
        <v xml:space="preserve">0062 - Gymnasium Dingolfing  </v>
      </c>
      <c r="D63" s="5" t="s">
        <v>2460</v>
      </c>
      <c r="E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3" s="175" t="s">
        <v>18818</v>
      </c>
      <c r="G63" s="175" t="s">
        <v>18819</v>
      </c>
      <c r="H63" s="182" t="str">
        <f>_xlfn.XLOOKUP(tab_SCHULLISTE[[#This Row],[TKZ]],tab_SATLISTE[SAT-ID],tab_SATLISTE[SAT-ID],"FEHLT")</f>
        <v>2k044</v>
      </c>
    </row>
    <row r="64" spans="1:8" ht="15.9" customHeight="1" x14ac:dyDescent="0.3">
      <c r="A64" s="171" t="s">
        <v>4290</v>
      </c>
      <c r="B64" s="167" t="s">
        <v>13866</v>
      </c>
      <c r="C64" s="167" t="str">
        <f>tab_SCHULLISTE[[#This Row],[SNR]]&amp;" - "&amp;tab_SCHULLISTE[[#This Row],[Name]]</f>
        <v xml:space="preserve">0063 - Gymnasium Dinkelsbühl  </v>
      </c>
      <c r="D64" s="5" t="s">
        <v>3280</v>
      </c>
      <c r="E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4" s="175" t="s">
        <v>18818</v>
      </c>
      <c r="G64" s="175" t="s">
        <v>18819</v>
      </c>
      <c r="H64" s="182" t="str">
        <f>_xlfn.XLOOKUP(tab_SCHULLISTE[[#This Row],[TKZ]],tab_SATLISTE[SAT-ID],tab_SATLISTE[SAT-ID],"FEHLT")</f>
        <v>5k011</v>
      </c>
    </row>
    <row r="65" spans="1:8" ht="15.9" customHeight="1" x14ac:dyDescent="0.3">
      <c r="A65" s="171" t="s">
        <v>4291</v>
      </c>
      <c r="B65" s="167" t="s">
        <v>13867</v>
      </c>
      <c r="C65" s="167" t="str">
        <f>tab_SCHULLISTE[[#This Row],[SNR]]&amp;" - "&amp;tab_SCHULLISTE[[#This Row],[Name]]</f>
        <v xml:space="preserve">0064 - Gymnasium Donauwörth  </v>
      </c>
      <c r="D65" s="5" t="s">
        <v>3896</v>
      </c>
      <c r="E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5" s="175" t="s">
        <v>18818</v>
      </c>
      <c r="G65" s="175" t="s">
        <v>18819</v>
      </c>
      <c r="H65" s="182" t="str">
        <f>_xlfn.XLOOKUP(tab_SCHULLISTE[[#This Row],[TKZ]],tab_SATLISTE[SAT-ID],tab_SATLISTE[SAT-ID],"FEHLT")</f>
        <v>7k063</v>
      </c>
    </row>
    <row r="66" spans="1:8" ht="15.9" customHeight="1" x14ac:dyDescent="0.3">
      <c r="A66" s="171" t="s">
        <v>4292</v>
      </c>
      <c r="B66" s="167" t="s">
        <v>13868</v>
      </c>
      <c r="C66" s="167" t="str">
        <f>tab_SCHULLISTE[[#This Row],[SNR]]&amp;" - "&amp;tab_SCHULLISTE[[#This Row],[Name]]</f>
        <v xml:space="preserve">0065 - Friedrich-Rückert-Gymnasium Ebern  </v>
      </c>
      <c r="D66" s="5" t="s">
        <v>3617</v>
      </c>
      <c r="E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6" s="175" t="s">
        <v>18818</v>
      </c>
      <c r="G66" s="175" t="s">
        <v>18819</v>
      </c>
      <c r="H66" s="182" t="str">
        <f>_xlfn.XLOOKUP(tab_SCHULLISTE[[#This Row],[TKZ]],tab_SATLISTE[SAT-ID],tab_SATLISTE[SAT-ID],"FEHLT")</f>
        <v>6k089</v>
      </c>
    </row>
    <row r="67" spans="1:8" ht="15.9" customHeight="1" x14ac:dyDescent="0.3">
      <c r="A67" s="171" t="s">
        <v>4293</v>
      </c>
      <c r="B67" s="167" t="s">
        <v>13869</v>
      </c>
      <c r="C67" s="167" t="str">
        <f>tab_SCHULLISTE[[#This Row],[SNR]]&amp;" - "&amp;tab_SCHULLISTE[[#This Row],[Name]]</f>
        <v xml:space="preserve">0066 - Karl-von-Closen-Gymnasium Eggenfelden  </v>
      </c>
      <c r="D67" s="5" t="s">
        <v>2610</v>
      </c>
      <c r="E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7" s="175" t="s">
        <v>18818</v>
      </c>
      <c r="G67" s="175" t="s">
        <v>18819</v>
      </c>
      <c r="H67" s="182" t="str">
        <f>_xlfn.XLOOKUP(tab_SCHULLISTE[[#This Row],[TKZ]],tab_SATLISTE[SAT-ID],tab_SATLISTE[SAT-ID],"FEHLT")</f>
        <v>2k196</v>
      </c>
    </row>
    <row r="68" spans="1:8" ht="15.9" customHeight="1" x14ac:dyDescent="0.3">
      <c r="A68" s="171" t="s">
        <v>4294</v>
      </c>
      <c r="B68" s="167" t="s">
        <v>13870</v>
      </c>
      <c r="C68" s="167" t="str">
        <f>tab_SCHULLISTE[[#This Row],[SNR]]&amp;" - "&amp;tab_SCHULLISTE[[#This Row],[Name]]</f>
        <v xml:space="preserve">0067 - Willibald-Gymnasium Eichstätt  </v>
      </c>
      <c r="D68" s="5" t="s">
        <v>2083</v>
      </c>
      <c r="E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8" s="175" t="s">
        <v>18818</v>
      </c>
      <c r="G68" s="175" t="s">
        <v>18819</v>
      </c>
      <c r="H68" s="182" t="str">
        <f>_xlfn.XLOOKUP(tab_SCHULLISTE[[#This Row],[TKZ]],tab_SATLISTE[SAT-ID],tab_SATLISTE[SAT-ID],"FEHLT")</f>
        <v>1k394</v>
      </c>
    </row>
    <row r="69" spans="1:8" ht="15.9" customHeight="1" x14ac:dyDescent="0.3">
      <c r="A69" s="171" t="s">
        <v>4295</v>
      </c>
      <c r="B69" s="167" t="s">
        <v>13871</v>
      </c>
      <c r="C69" s="167" t="str">
        <f>tab_SCHULLISTE[[#This Row],[SNR]]&amp;" - "&amp;tab_SCHULLISTE[[#This Row],[Name]]</f>
        <v xml:space="preserve">0068 - Gabrieli-Gymnasium Eichstätt  </v>
      </c>
      <c r="D69" s="5" t="s">
        <v>2195</v>
      </c>
      <c r="E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9" s="175" t="s">
        <v>18818</v>
      </c>
      <c r="G69" s="175" t="s">
        <v>18819</v>
      </c>
      <c r="H69" s="182" t="str">
        <f>_xlfn.XLOOKUP(tab_SCHULLISTE[[#This Row],[TKZ]],tab_SATLISTE[SAT-ID],tab_SATLISTE[SAT-ID],"FEHLT")</f>
        <v>1x904</v>
      </c>
    </row>
    <row r="70" spans="1:8" ht="15.9" customHeight="1" x14ac:dyDescent="0.3">
      <c r="A70" s="171" t="s">
        <v>4296</v>
      </c>
      <c r="B70" s="167" t="s">
        <v>13872</v>
      </c>
      <c r="C70" s="167" t="str">
        <f>tab_SCHULLISTE[[#This Row],[SNR]]&amp;" - "&amp;tab_SCHULLISTE[[#This Row],[Name]]</f>
        <v xml:space="preserve">0069 - Schmuttertal-Gymnasium Diedorf  </v>
      </c>
      <c r="D70" s="5" t="s">
        <v>3850</v>
      </c>
      <c r="E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0" s="175" t="s">
        <v>18818</v>
      </c>
      <c r="G70" s="175" t="s">
        <v>18819</v>
      </c>
      <c r="H70" s="182" t="str">
        <f>_xlfn.XLOOKUP(tab_SCHULLISTE[[#This Row],[TKZ]],tab_SATLISTE[SAT-ID],tab_SATLISTE[SAT-ID],"FEHLT")</f>
        <v>7k016</v>
      </c>
    </row>
    <row r="71" spans="1:8" ht="15.9" customHeight="1" x14ac:dyDescent="0.3">
      <c r="A71" s="171" t="s">
        <v>4297</v>
      </c>
      <c r="B71" s="167" t="s">
        <v>13873</v>
      </c>
      <c r="C71" s="167" t="str">
        <f>tab_SCHULLISTE[[#This Row],[SNR]]&amp;" - "&amp;tab_SCHULLISTE[[#This Row],[Name]]</f>
        <v xml:space="preserve">0070 - Anne-Frank-Gymnasium Erding  </v>
      </c>
      <c r="D71" s="5" t="s">
        <v>1800</v>
      </c>
      <c r="E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1" s="175" t="s">
        <v>18818</v>
      </c>
      <c r="G71" s="175" t="s">
        <v>18819</v>
      </c>
      <c r="H71" s="182" t="str">
        <f>_xlfn.XLOOKUP(tab_SCHULLISTE[[#This Row],[TKZ]],tab_SATLISTE[SAT-ID],tab_SATLISTE[SAT-ID],"FEHLT")</f>
        <v>1k106</v>
      </c>
    </row>
    <row r="72" spans="1:8" ht="15.9" customHeight="1" x14ac:dyDescent="0.3">
      <c r="A72" s="171" t="s">
        <v>4298</v>
      </c>
      <c r="B72" s="167" t="s">
        <v>13874</v>
      </c>
      <c r="C72" s="167" t="str">
        <f>tab_SCHULLISTE[[#This Row],[SNR]]&amp;" - "&amp;tab_SCHULLISTE[[#This Row],[Name]]</f>
        <v xml:space="preserve">0071 - Gymnasium Fridericianum Erlangen  </v>
      </c>
      <c r="D72" s="5" t="s">
        <v>3314</v>
      </c>
      <c r="E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2" s="175" t="s">
        <v>18818</v>
      </c>
      <c r="G72" s="175" t="s">
        <v>18819</v>
      </c>
      <c r="H72" s="182" t="str">
        <f>_xlfn.XLOOKUP(tab_SCHULLISTE[[#This Row],[TKZ]],tab_SATLISTE[SAT-ID],tab_SATLISTE[SAT-ID],"FEHLT")</f>
        <v>5k045</v>
      </c>
    </row>
    <row r="73" spans="1:8" ht="15.9" customHeight="1" x14ac:dyDescent="0.3">
      <c r="A73" s="171" t="s">
        <v>4299</v>
      </c>
      <c r="B73" s="167" t="s">
        <v>13875</v>
      </c>
      <c r="C73" s="167" t="str">
        <f>tab_SCHULLISTE[[#This Row],[SNR]]&amp;" - "&amp;tab_SCHULLISTE[[#This Row],[Name]]</f>
        <v xml:space="preserve">0072 - Albert-Schweitzer-Gymnasium Erlangen  </v>
      </c>
      <c r="D73" s="5" t="s">
        <v>3314</v>
      </c>
      <c r="E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3" s="175" t="s">
        <v>18818</v>
      </c>
      <c r="G73" s="175" t="s">
        <v>18819</v>
      </c>
      <c r="H73" s="182" t="str">
        <f>_xlfn.XLOOKUP(tab_SCHULLISTE[[#This Row],[TKZ]],tab_SATLISTE[SAT-ID],tab_SATLISTE[SAT-ID],"FEHLT")</f>
        <v>5k045</v>
      </c>
    </row>
    <row r="74" spans="1:8" ht="15.9" customHeight="1" x14ac:dyDescent="0.3">
      <c r="A74" s="171" t="s">
        <v>4300</v>
      </c>
      <c r="B74" s="167" t="s">
        <v>13876</v>
      </c>
      <c r="C74" s="167" t="str">
        <f>tab_SCHULLISTE[[#This Row],[SNR]]&amp;" - "&amp;tab_SCHULLISTE[[#This Row],[Name]]</f>
        <v xml:space="preserve">0073 - Ohm-Gymnasium Erlangen  </v>
      </c>
      <c r="D74" s="5" t="s">
        <v>3314</v>
      </c>
      <c r="E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4" s="175" t="s">
        <v>18818</v>
      </c>
      <c r="G74" s="175" t="s">
        <v>18819</v>
      </c>
      <c r="H74" s="182" t="str">
        <f>_xlfn.XLOOKUP(tab_SCHULLISTE[[#This Row],[TKZ]],tab_SATLISTE[SAT-ID],tab_SATLISTE[SAT-ID],"FEHLT")</f>
        <v>5k045</v>
      </c>
    </row>
    <row r="75" spans="1:8" ht="15.9" customHeight="1" x14ac:dyDescent="0.3">
      <c r="A75" s="171" t="s">
        <v>4301</v>
      </c>
      <c r="B75" s="167" t="s">
        <v>13877</v>
      </c>
      <c r="C75" s="167" t="str">
        <f>tab_SCHULLISTE[[#This Row],[SNR]]&amp;" - "&amp;tab_SCHULLISTE[[#This Row],[Name]]</f>
        <v xml:space="preserve">0074 - Christian-Ernst-Gymnasium Erlangen  </v>
      </c>
      <c r="D75" s="5" t="s">
        <v>3314</v>
      </c>
      <c r="E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5" s="175" t="s">
        <v>18818</v>
      </c>
      <c r="G75" s="175" t="s">
        <v>18819</v>
      </c>
      <c r="H75" s="182" t="str">
        <f>_xlfn.XLOOKUP(tab_SCHULLISTE[[#This Row],[TKZ]],tab_SATLISTE[SAT-ID],tab_SATLISTE[SAT-ID],"FEHLT")</f>
        <v>5k045</v>
      </c>
    </row>
    <row r="76" spans="1:8" ht="15.9" customHeight="1" x14ac:dyDescent="0.3">
      <c r="A76" s="171" t="s">
        <v>4302</v>
      </c>
      <c r="B76" s="167" t="s">
        <v>13878</v>
      </c>
      <c r="C76" s="167" t="str">
        <f>tab_SCHULLISTE[[#This Row],[SNR]]&amp;" - "&amp;tab_SCHULLISTE[[#This Row],[Name]]</f>
        <v xml:space="preserve">0075 - Städtisches Marie-Therese- Gymnasium Erlangen  </v>
      </c>
      <c r="D76" s="5" t="s">
        <v>3314</v>
      </c>
      <c r="E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6" s="175" t="s">
        <v>18818</v>
      </c>
      <c r="G76" s="175" t="s">
        <v>18819</v>
      </c>
      <c r="H76" s="182" t="str">
        <f>_xlfn.XLOOKUP(tab_SCHULLISTE[[#This Row],[TKZ]],tab_SATLISTE[SAT-ID],tab_SATLISTE[SAT-ID],"FEHLT")</f>
        <v>5k045</v>
      </c>
    </row>
    <row r="77" spans="1:8" ht="15.9" customHeight="1" x14ac:dyDescent="0.3">
      <c r="A77" s="171" t="s">
        <v>4303</v>
      </c>
      <c r="B77" s="167" t="s">
        <v>13879</v>
      </c>
      <c r="C77" s="167" t="str">
        <f>tab_SCHULLISTE[[#This Row],[SNR]]&amp;" - "&amp;tab_SCHULLISTE[[#This Row],[Name]]</f>
        <v xml:space="preserve">0076 - Hermann-Staudinger-Gymnasium Erlenbach a.Main  </v>
      </c>
      <c r="D77" s="5" t="s">
        <v>3674</v>
      </c>
      <c r="E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7" s="175" t="s">
        <v>18818</v>
      </c>
      <c r="G77" s="175" t="s">
        <v>18819</v>
      </c>
      <c r="H77" s="182" t="str">
        <f>_xlfn.XLOOKUP(tab_SCHULLISTE[[#This Row],[TKZ]],tab_SATLISTE[SAT-ID],tab_SATLISTE[SAT-ID],"FEHLT")</f>
        <v>6k148</v>
      </c>
    </row>
    <row r="78" spans="1:8" ht="15.9" customHeight="1" x14ac:dyDescent="0.3">
      <c r="A78" s="171" t="s">
        <v>4304</v>
      </c>
      <c r="B78" s="167" t="s">
        <v>13880</v>
      </c>
      <c r="C78" s="167" t="str">
        <f>tab_SCHULLISTE[[#This Row],[SNR]]&amp;" - "&amp;tab_SCHULLISTE[[#This Row],[Name]]</f>
        <v xml:space="preserve">0077 - Gymnasium Eschenbach  </v>
      </c>
      <c r="D78" s="5" t="s">
        <v>2860</v>
      </c>
      <c r="E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8" s="175" t="s">
        <v>18818</v>
      </c>
      <c r="G78" s="175" t="s">
        <v>18819</v>
      </c>
      <c r="H78" s="182" t="str">
        <f>_xlfn.XLOOKUP(tab_SCHULLISTE[[#This Row],[TKZ]],tab_SATLISTE[SAT-ID],tab_SATLISTE[SAT-ID],"FEHLT")</f>
        <v>3k118</v>
      </c>
    </row>
    <row r="79" spans="1:8" ht="15.9" customHeight="1" x14ac:dyDescent="0.3">
      <c r="A79" s="171" t="s">
        <v>4305</v>
      </c>
      <c r="B79" s="167" t="s">
        <v>13881</v>
      </c>
      <c r="C79" s="167" t="str">
        <f>tab_SCHULLISTE[[#This Row],[SNR]]&amp;" - "&amp;tab_SCHULLISTE[[#This Row],[Name]]</f>
        <v xml:space="preserve">0078 - Benediktinergymnasium Ettal  </v>
      </c>
      <c r="D79" s="5" t="s">
        <v>2210</v>
      </c>
      <c r="E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9" s="175" t="s">
        <v>18818</v>
      </c>
      <c r="G79" s="175" t="s">
        <v>18819</v>
      </c>
      <c r="H79" s="182" t="str">
        <f>_xlfn.XLOOKUP(tab_SCHULLISTE[[#This Row],[TKZ]],tab_SATLISTE[SAT-ID],tab_SATLISTE[SAT-ID],"FEHLT")</f>
        <v>1p010</v>
      </c>
    </row>
    <row r="80" spans="1:8" ht="15.9" customHeight="1" x14ac:dyDescent="0.3">
      <c r="A80" s="171" t="s">
        <v>4306</v>
      </c>
      <c r="B80" s="167" t="s">
        <v>13882</v>
      </c>
      <c r="C80" s="167" t="str">
        <f>tab_SCHULLISTE[[#This Row],[SNR]]&amp;" - "&amp;tab_SCHULLISTE[[#This Row],[Name]]</f>
        <v xml:space="preserve">0080 - Gymnasium Feuchtwangen  </v>
      </c>
      <c r="D80" s="5" t="s">
        <v>3280</v>
      </c>
      <c r="E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80" s="175" t="s">
        <v>18818</v>
      </c>
      <c r="G80" s="175" t="s">
        <v>18819</v>
      </c>
      <c r="H80" s="182" t="str">
        <f>_xlfn.XLOOKUP(tab_SCHULLISTE[[#This Row],[TKZ]],tab_SATLISTE[SAT-ID],tab_SATLISTE[SAT-ID],"FEHLT")</f>
        <v>5k011</v>
      </c>
    </row>
    <row r="81" spans="1:8" ht="15.9" customHeight="1" x14ac:dyDescent="0.3">
      <c r="A81" s="171" t="s">
        <v>4307</v>
      </c>
      <c r="B81" s="167" t="s">
        <v>13883</v>
      </c>
      <c r="C81" s="167" t="str">
        <f>tab_SCHULLISTE[[#This Row],[SNR]]&amp;" - "&amp;tab_SCHULLISTE[[#This Row],[Name]]</f>
        <v xml:space="preserve">0082 - Herder-Gymnasium Forchheim  </v>
      </c>
      <c r="D81" s="5" t="s">
        <v>3055</v>
      </c>
      <c r="E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81" s="175" t="s">
        <v>18818</v>
      </c>
      <c r="G81" s="175" t="s">
        <v>18819</v>
      </c>
      <c r="H81" s="182" t="str">
        <f>_xlfn.XLOOKUP(tab_SCHULLISTE[[#This Row],[TKZ]],tab_SATLISTE[SAT-ID],tab_SATLISTE[SAT-ID],"FEHLT")</f>
        <v>4k049</v>
      </c>
    </row>
    <row r="82" spans="1:8" ht="15.9" customHeight="1" x14ac:dyDescent="0.3">
      <c r="A82" s="171" t="s">
        <v>4308</v>
      </c>
      <c r="B82" s="167" t="s">
        <v>13884</v>
      </c>
      <c r="C82" s="167" t="str">
        <f>tab_SCHULLISTE[[#This Row],[SNR]]&amp;" - "&amp;tab_SCHULLISTE[[#This Row],[Name]]</f>
        <v xml:space="preserve">0083 - Gymnasium Buchloe  </v>
      </c>
      <c r="D82" s="5" t="s">
        <v>4028</v>
      </c>
      <c r="E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82" s="175" t="s">
        <v>18818</v>
      </c>
      <c r="G82" s="175" t="s">
        <v>18819</v>
      </c>
      <c r="H82" s="182" t="str">
        <f>_xlfn.XLOOKUP(tab_SCHULLISTE[[#This Row],[TKZ]],tab_SATLISTE[SAT-ID],tab_SATLISTE[SAT-ID],"FEHLT")</f>
        <v>7k200</v>
      </c>
    </row>
    <row r="83" spans="1:8" ht="15.9" customHeight="1" x14ac:dyDescent="0.3">
      <c r="A83" s="171" t="s">
        <v>4309</v>
      </c>
      <c r="B83" s="167" t="s">
        <v>13885</v>
      </c>
      <c r="C83" s="167" t="str">
        <f>tab_SCHULLISTE[[#This Row],[SNR]]&amp;" - "&amp;tab_SCHULLISTE[[#This Row],[Name]]</f>
        <v xml:space="preserve">0084 - Dom-Gymnasium Freising  </v>
      </c>
      <c r="D83" s="5" t="s">
        <v>1826</v>
      </c>
      <c r="E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83" s="175" t="s">
        <v>18818</v>
      </c>
      <c r="G83" s="175" t="s">
        <v>18819</v>
      </c>
      <c r="H83" s="182" t="str">
        <f>_xlfn.XLOOKUP(tab_SCHULLISTE[[#This Row],[TKZ]],tab_SATLISTE[SAT-ID],tab_SATLISTE[SAT-ID],"FEHLT")</f>
        <v>1k132</v>
      </c>
    </row>
    <row r="84" spans="1:8" ht="15.9" customHeight="1" x14ac:dyDescent="0.3">
      <c r="A84" s="171" t="s">
        <v>4310</v>
      </c>
      <c r="B84" s="167" t="s">
        <v>13886</v>
      </c>
      <c r="C84" s="167" t="str">
        <f>tab_SCHULLISTE[[#This Row],[SNR]]&amp;" - "&amp;tab_SCHULLISTE[[#This Row],[Name]]</f>
        <v xml:space="preserve">0085 - Josef-Hofmiller-Gymnasium Freising  </v>
      </c>
      <c r="D84" s="5" t="s">
        <v>1826</v>
      </c>
      <c r="E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84" s="175" t="s">
        <v>18818</v>
      </c>
      <c r="G84" s="175" t="s">
        <v>18819</v>
      </c>
      <c r="H84" s="182" t="str">
        <f>_xlfn.XLOOKUP(tab_SCHULLISTE[[#This Row],[TKZ]],tab_SATLISTE[SAT-ID],tab_SATLISTE[SAT-ID],"FEHLT")</f>
        <v>1k132</v>
      </c>
    </row>
    <row r="85" spans="1:8" ht="15.9" customHeight="1" x14ac:dyDescent="0.3">
      <c r="A85" s="171" t="s">
        <v>4311</v>
      </c>
      <c r="B85" s="167" t="s">
        <v>13887</v>
      </c>
      <c r="C85" s="167" t="str">
        <f>tab_SCHULLISTE[[#This Row],[SNR]]&amp;" - "&amp;tab_SCHULLISTE[[#This Row],[Name]]</f>
        <v xml:space="preserve">0086 - Camerloher-Gymnasium Freising  </v>
      </c>
      <c r="D85" s="5" t="s">
        <v>1826</v>
      </c>
      <c r="E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85" s="175" t="s">
        <v>18818</v>
      </c>
      <c r="G85" s="175" t="s">
        <v>18819</v>
      </c>
      <c r="H85" s="182" t="str">
        <f>_xlfn.XLOOKUP(tab_SCHULLISTE[[#This Row],[TKZ]],tab_SATLISTE[SAT-ID],tab_SATLISTE[SAT-ID],"FEHLT")</f>
        <v>1k132</v>
      </c>
    </row>
    <row r="86" spans="1:8" ht="15.9" customHeight="1" x14ac:dyDescent="0.3">
      <c r="A86" s="171" t="s">
        <v>4312</v>
      </c>
      <c r="B86" s="167" t="s">
        <v>13888</v>
      </c>
      <c r="C86" s="167" t="str">
        <f>tab_SCHULLISTE[[#This Row],[SNR]]&amp;" - "&amp;tab_SCHULLISTE[[#This Row],[Name]]</f>
        <v xml:space="preserve">0087 - Emmy-Noether-Gymnasium Erlangen  </v>
      </c>
      <c r="D86" s="5" t="s">
        <v>3314</v>
      </c>
      <c r="E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86" s="175" t="s">
        <v>18818</v>
      </c>
      <c r="G86" s="175" t="s">
        <v>18819</v>
      </c>
      <c r="H86" s="182" t="str">
        <f>_xlfn.XLOOKUP(tab_SCHULLISTE[[#This Row],[TKZ]],tab_SATLISTE[SAT-ID],tab_SATLISTE[SAT-ID],"FEHLT")</f>
        <v>5k045</v>
      </c>
    </row>
    <row r="87" spans="1:8" ht="15.9" customHeight="1" x14ac:dyDescent="0.3">
      <c r="A87" s="171" t="s">
        <v>4313</v>
      </c>
      <c r="B87" s="167" t="s">
        <v>13889</v>
      </c>
      <c r="C87" s="167" t="str">
        <f>tab_SCHULLISTE[[#This Row],[SNR]]&amp;" - "&amp;tab_SCHULLISTE[[#This Row],[Name]]</f>
        <v xml:space="preserve">0088 - Gymnasium Freyung  </v>
      </c>
      <c r="D87" s="5" t="s">
        <v>2477</v>
      </c>
      <c r="E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87" s="175" t="s">
        <v>18818</v>
      </c>
      <c r="G87" s="175" t="s">
        <v>18819</v>
      </c>
      <c r="H87" s="182" t="str">
        <f>_xlfn.XLOOKUP(tab_SCHULLISTE[[#This Row],[TKZ]],tab_SATLISTE[SAT-ID],tab_SATLISTE[SAT-ID],"FEHLT")</f>
        <v>2k062</v>
      </c>
    </row>
    <row r="88" spans="1:8" ht="15.9" customHeight="1" x14ac:dyDescent="0.3">
      <c r="A88" s="171" t="s">
        <v>4314</v>
      </c>
      <c r="B88" s="167" t="s">
        <v>13890</v>
      </c>
      <c r="C88" s="167" t="str">
        <f>tab_SCHULLISTE[[#This Row],[SNR]]&amp;" - "&amp;tab_SCHULLISTE[[#This Row],[Name]]</f>
        <v xml:space="preserve">0089 - Graf-Rasso-Gymnasium Fürstenfeldbruck  </v>
      </c>
      <c r="D88" s="5" t="s">
        <v>1831</v>
      </c>
      <c r="E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88" s="175" t="s">
        <v>18818</v>
      </c>
      <c r="G88" s="175" t="s">
        <v>18819</v>
      </c>
      <c r="H88" s="182" t="str">
        <f>_xlfn.XLOOKUP(tab_SCHULLISTE[[#This Row],[TKZ]],tab_SATLISTE[SAT-ID],tab_SATLISTE[SAT-ID],"FEHLT")</f>
        <v>1k138</v>
      </c>
    </row>
    <row r="89" spans="1:8" ht="15.9" customHeight="1" x14ac:dyDescent="0.3">
      <c r="A89" s="171" t="s">
        <v>4315</v>
      </c>
      <c r="B89" s="167" t="s">
        <v>13891</v>
      </c>
      <c r="C89" s="167" t="str">
        <f>tab_SCHULLISTE[[#This Row],[SNR]]&amp;" - "&amp;tab_SCHULLISTE[[#This Row],[Name]]</f>
        <v xml:space="preserve">0090 - Maristengymnasium Fürstenzell  </v>
      </c>
      <c r="D89" s="5" t="s">
        <v>2720</v>
      </c>
      <c r="E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89" s="175" t="s">
        <v>18818</v>
      </c>
      <c r="G89" s="175" t="s">
        <v>18819</v>
      </c>
      <c r="H89" s="182" t="str">
        <f>_xlfn.XLOOKUP(tab_SCHULLISTE[[#This Row],[TKZ]],tab_SATLISTE[SAT-ID],tab_SATLISTE[SAT-ID],"FEHLT")</f>
        <v>2p045</v>
      </c>
    </row>
    <row r="90" spans="1:8" ht="15.9" customHeight="1" x14ac:dyDescent="0.3">
      <c r="A90" s="171" t="s">
        <v>4316</v>
      </c>
      <c r="B90" s="167" t="s">
        <v>13892</v>
      </c>
      <c r="C90" s="167" t="str">
        <f>tab_SCHULLISTE[[#This Row],[SNR]]&amp;" - "&amp;tab_SCHULLISTE[[#This Row],[Name]]</f>
        <v xml:space="preserve">0091 - Heinrich-Schliemann-Gymnasium Fürth  </v>
      </c>
      <c r="D90" s="5" t="s">
        <v>3320</v>
      </c>
      <c r="E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0" s="175" t="s">
        <v>18818</v>
      </c>
      <c r="G90" s="175" t="s">
        <v>18819</v>
      </c>
      <c r="H90" s="182" t="str">
        <f>_xlfn.XLOOKUP(tab_SCHULLISTE[[#This Row],[TKZ]],tab_SATLISTE[SAT-ID],tab_SATLISTE[SAT-ID],"FEHLT")</f>
        <v>5k052</v>
      </c>
    </row>
    <row r="91" spans="1:8" ht="15.9" customHeight="1" x14ac:dyDescent="0.3">
      <c r="A91" s="171" t="s">
        <v>4317</v>
      </c>
      <c r="B91" s="167" t="s">
        <v>13893</v>
      </c>
      <c r="C91" s="167" t="str">
        <f>tab_SCHULLISTE[[#This Row],[SNR]]&amp;" - "&amp;tab_SCHULLISTE[[#This Row],[Name]]</f>
        <v xml:space="preserve">0092 - Hardenberg-Gymnasium Fürth  </v>
      </c>
      <c r="D91" s="5" t="s">
        <v>3320</v>
      </c>
      <c r="E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1" s="175" t="s">
        <v>18818</v>
      </c>
      <c r="G91" s="175" t="s">
        <v>18819</v>
      </c>
      <c r="H91" s="182" t="str">
        <f>_xlfn.XLOOKUP(tab_SCHULLISTE[[#This Row],[TKZ]],tab_SATLISTE[SAT-ID],tab_SATLISTE[SAT-ID],"FEHLT")</f>
        <v>5k052</v>
      </c>
    </row>
    <row r="92" spans="1:8" ht="15.9" customHeight="1" x14ac:dyDescent="0.3">
      <c r="A92" s="171" t="s">
        <v>4318</v>
      </c>
      <c r="B92" s="167" t="s">
        <v>13894</v>
      </c>
      <c r="C92" s="167" t="str">
        <f>tab_SCHULLISTE[[#This Row],[SNR]]&amp;" - "&amp;tab_SCHULLISTE[[#This Row],[Name]]</f>
        <v xml:space="preserve">0093 - Helene-Lange-Gymnasium Fürth  </v>
      </c>
      <c r="D92" s="5" t="s">
        <v>3320</v>
      </c>
      <c r="E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2" s="175" t="s">
        <v>18818</v>
      </c>
      <c r="G92" s="175" t="s">
        <v>18819</v>
      </c>
      <c r="H92" s="182" t="str">
        <f>_xlfn.XLOOKUP(tab_SCHULLISTE[[#This Row],[TKZ]],tab_SATLISTE[SAT-ID],tab_SATLISTE[SAT-ID],"FEHLT")</f>
        <v>5k052</v>
      </c>
    </row>
    <row r="93" spans="1:8" ht="15.9" customHeight="1" x14ac:dyDescent="0.3">
      <c r="A93" s="171" t="s">
        <v>4319</v>
      </c>
      <c r="B93" s="167" t="s">
        <v>13895</v>
      </c>
      <c r="C93" s="167" t="str">
        <f>tab_SCHULLISTE[[#This Row],[SNR]]&amp;" - "&amp;tab_SCHULLISTE[[#This Row],[Name]]</f>
        <v xml:space="preserve">0094 - Gymnasium Füssen  </v>
      </c>
      <c r="D93" s="5" t="s">
        <v>4028</v>
      </c>
      <c r="E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3" s="175" t="s">
        <v>18818</v>
      </c>
      <c r="G93" s="175" t="s">
        <v>18819</v>
      </c>
      <c r="H93" s="182" t="str">
        <f>_xlfn.XLOOKUP(tab_SCHULLISTE[[#This Row],[TKZ]],tab_SATLISTE[SAT-ID],tab_SATLISTE[SAT-ID],"FEHLT")</f>
        <v>7k200</v>
      </c>
    </row>
    <row r="94" spans="1:8" ht="15.9" customHeight="1" x14ac:dyDescent="0.3">
      <c r="A94" s="171" t="s">
        <v>4320</v>
      </c>
      <c r="B94" s="167" t="s">
        <v>13896</v>
      </c>
      <c r="C94" s="167" t="str">
        <f>tab_SCHULLISTE[[#This Row],[SNR]]&amp;" - "&amp;tab_SCHULLISTE[[#This Row],[Name]]</f>
        <v xml:space="preserve">0095 - Maristen-Gymnasium Furth  </v>
      </c>
      <c r="D94" s="5" t="s">
        <v>2735</v>
      </c>
      <c r="E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4" s="175" t="s">
        <v>18818</v>
      </c>
      <c r="G94" s="175" t="s">
        <v>18819</v>
      </c>
      <c r="H94" s="182" t="str">
        <f>_xlfn.XLOOKUP(tab_SCHULLISTE[[#This Row],[TKZ]],tab_SATLISTE[SAT-ID],tab_SATLISTE[SAT-ID],"FEHLT")</f>
        <v>2p062</v>
      </c>
    </row>
    <row r="95" spans="1:8" ht="15.9" customHeight="1" x14ac:dyDescent="0.3">
      <c r="A95" s="171" t="s">
        <v>4321</v>
      </c>
      <c r="B95" s="167" t="s">
        <v>13897</v>
      </c>
      <c r="C95" s="167" t="str">
        <f>tab_SCHULLISTE[[#This Row],[SNR]]&amp;" - "&amp;tab_SCHULLISTE[[#This Row],[Name]]</f>
        <v>0096 - Franken-Landschulheim  Schloss Gaibach öffentliches Gymnasium Volkach</v>
      </c>
      <c r="D95" s="5" t="s">
        <v>3553</v>
      </c>
      <c r="E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5" s="175" t="s">
        <v>18818</v>
      </c>
      <c r="G95" s="175" t="s">
        <v>18819</v>
      </c>
      <c r="H95" s="182" t="str">
        <f>_xlfn.XLOOKUP(tab_SCHULLISTE[[#This Row],[TKZ]],tab_SATLISTE[SAT-ID],tab_SATLISTE[SAT-ID],"FEHLT")</f>
        <v>6k023</v>
      </c>
    </row>
    <row r="96" spans="1:8" ht="15.9" customHeight="1" x14ac:dyDescent="0.3">
      <c r="A96" s="171" t="s">
        <v>4322</v>
      </c>
      <c r="B96" s="167" t="s">
        <v>13898</v>
      </c>
      <c r="C96" s="167" t="str">
        <f>tab_SCHULLISTE[[#This Row],[SNR]]&amp;" - "&amp;tab_SCHULLISTE[[#This Row],[Name]]</f>
        <v xml:space="preserve">0097 - Werdenfels-Gymnasium Garmisch-Partenkirchen  </v>
      </c>
      <c r="D96" s="5" t="s">
        <v>1841</v>
      </c>
      <c r="E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6" s="175" t="s">
        <v>18818</v>
      </c>
      <c r="G96" s="175" t="s">
        <v>18819</v>
      </c>
      <c r="H96" s="182" t="str">
        <f>_xlfn.XLOOKUP(tab_SCHULLISTE[[#This Row],[TKZ]],tab_SATLISTE[SAT-ID],tab_SATLISTE[SAT-ID],"FEHLT")</f>
        <v>1k148</v>
      </c>
    </row>
    <row r="97" spans="1:8" ht="15.9" customHeight="1" x14ac:dyDescent="0.3">
      <c r="A97" s="171" t="s">
        <v>4323</v>
      </c>
      <c r="B97" s="167" t="s">
        <v>1275</v>
      </c>
      <c r="C97" s="167" t="str">
        <f>tab_SCHULLISTE[[#This Row],[SNR]]&amp;" - "&amp;tab_SCHULLISTE[[#This Row],[Name]]</f>
        <v>0098 - Erzbischöfliches St.-Irmengard-Gymnasium Garmisch-Partenkirchen</v>
      </c>
      <c r="D97" s="5" t="s">
        <v>2243</v>
      </c>
      <c r="E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7" s="175" t="s">
        <v>18818</v>
      </c>
      <c r="G97" s="175" t="s">
        <v>18819</v>
      </c>
      <c r="H97" s="182" t="str">
        <f>_xlfn.XLOOKUP(tab_SCHULLISTE[[#This Row],[TKZ]],tab_SATLISTE[SAT-ID],tab_SATLISTE[SAT-ID],"FEHLT")</f>
        <v>1p044</v>
      </c>
    </row>
    <row r="98" spans="1:8" ht="15.9" customHeight="1" x14ac:dyDescent="0.3">
      <c r="A98" s="171" t="s">
        <v>4324</v>
      </c>
      <c r="B98" s="167" t="s">
        <v>13899</v>
      </c>
      <c r="C98" s="167" t="str">
        <f>tab_SCHULLISTE[[#This Row],[SNR]]&amp;" - "&amp;tab_SCHULLISTE[[#This Row],[Name]]</f>
        <v xml:space="preserve">0099 - Gymnasium Gars a.Inn  </v>
      </c>
      <c r="D98" s="5" t="s">
        <v>1965</v>
      </c>
      <c r="E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8" s="175" t="s">
        <v>18818</v>
      </c>
      <c r="G98" s="175" t="s">
        <v>18819</v>
      </c>
      <c r="H98" s="182" t="str">
        <f>_xlfn.XLOOKUP(tab_SCHULLISTE[[#This Row],[TKZ]],tab_SATLISTE[SAT-ID],tab_SATLISTE[SAT-ID],"FEHLT")</f>
        <v>1k276</v>
      </c>
    </row>
    <row r="99" spans="1:8" ht="15.9" customHeight="1" x14ac:dyDescent="0.3">
      <c r="A99" s="171" t="s">
        <v>4325</v>
      </c>
      <c r="B99" s="167" t="s">
        <v>13900</v>
      </c>
      <c r="C99" s="167" t="str">
        <f>tab_SCHULLISTE[[#This Row],[SNR]]&amp;" - "&amp;tab_SCHULLISTE[[#This Row],[Name]]</f>
        <v xml:space="preserve">0100 - Otto-von-Taube-Gymnasium Gauting  </v>
      </c>
      <c r="D99" s="5" t="s">
        <v>1843</v>
      </c>
      <c r="E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9" s="175" t="s">
        <v>18818</v>
      </c>
      <c r="G99" s="175" t="s">
        <v>18819</v>
      </c>
      <c r="H99" s="182" t="str">
        <f>_xlfn.XLOOKUP(tab_SCHULLISTE[[#This Row],[TKZ]],tab_SATLISTE[SAT-ID],tab_SATLISTE[SAT-ID],"FEHLT")</f>
        <v>1k151</v>
      </c>
    </row>
    <row r="100" spans="1:8" ht="15.9" customHeight="1" x14ac:dyDescent="0.3">
      <c r="A100" s="171" t="s">
        <v>4326</v>
      </c>
      <c r="B100" s="167" t="s">
        <v>13901</v>
      </c>
      <c r="C100" s="167" t="str">
        <f>tab_SCHULLISTE[[#This Row],[SNR]]&amp;" - "&amp;tab_SCHULLISTE[[#This Row],[Name]]</f>
        <v xml:space="preserve">0101 - Friedrich-List-Gymnasium Gemünden  </v>
      </c>
      <c r="D100" s="5" t="s">
        <v>3660</v>
      </c>
      <c r="E1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0" s="175" t="s">
        <v>18818</v>
      </c>
      <c r="G100" s="175" t="s">
        <v>18819</v>
      </c>
      <c r="H100" s="182" t="str">
        <f>_xlfn.XLOOKUP(tab_SCHULLISTE[[#This Row],[TKZ]],tab_SATLISTE[SAT-ID],tab_SATLISTE[SAT-ID],"FEHLT")</f>
        <v>6k134</v>
      </c>
    </row>
    <row r="101" spans="1:8" ht="15.9" customHeight="1" x14ac:dyDescent="0.3">
      <c r="A101" s="171" t="s">
        <v>4327</v>
      </c>
      <c r="B101" s="167" t="s">
        <v>13902</v>
      </c>
      <c r="C101" s="167" t="str">
        <f>tab_SCHULLISTE[[#This Row],[SNR]]&amp;" - "&amp;tab_SCHULLISTE[[#This Row],[Name]]</f>
        <v xml:space="preserve">0102 - Max-Born-Gymnasium Germering  </v>
      </c>
      <c r="D101" s="5" t="s">
        <v>1831</v>
      </c>
      <c r="E1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1" s="175" t="s">
        <v>18818</v>
      </c>
      <c r="G101" s="175" t="s">
        <v>18819</v>
      </c>
      <c r="H101" s="182" t="str">
        <f>_xlfn.XLOOKUP(tab_SCHULLISTE[[#This Row],[TKZ]],tab_SATLISTE[SAT-ID],tab_SATLISTE[SAT-ID],"FEHLT")</f>
        <v>1k138</v>
      </c>
    </row>
    <row r="102" spans="1:8" ht="15.9" customHeight="1" x14ac:dyDescent="0.3">
      <c r="A102" s="171" t="s">
        <v>4328</v>
      </c>
      <c r="B102" s="167" t="s">
        <v>1276</v>
      </c>
      <c r="C102" s="167" t="str">
        <f>tab_SCHULLISTE[[#This Row],[SNR]]&amp;" - "&amp;tab_SCHULLISTE[[#This Row],[Name]]</f>
        <v>0103 - Gymnasium Maria Stern Augsburg des Schulwerks der Diözese Augsburg</v>
      </c>
      <c r="D102" s="5" t="s">
        <v>4178</v>
      </c>
      <c r="E1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2" s="175" t="s">
        <v>18818</v>
      </c>
      <c r="G102" s="175" t="s">
        <v>18819</v>
      </c>
      <c r="H102" s="182" t="str">
        <f>_xlfn.XLOOKUP(tab_SCHULLISTE[[#This Row],[TKZ]],tab_SATLISTE[SAT-ID],tab_SATLISTE[SAT-ID],"FEHLT")</f>
        <v>7p062</v>
      </c>
    </row>
    <row r="103" spans="1:8" ht="15.9" customHeight="1" x14ac:dyDescent="0.3">
      <c r="A103" s="171" t="s">
        <v>4329</v>
      </c>
      <c r="B103" s="167" t="s">
        <v>13903</v>
      </c>
      <c r="C103" s="167" t="str">
        <f>tab_SCHULLISTE[[#This Row],[SNR]]&amp;" - "&amp;tab_SCHULLISTE[[#This Row],[Name]]</f>
        <v xml:space="preserve">0104 - Kurt-Huber-Gymnasium Gräfelfing  </v>
      </c>
      <c r="D103" s="5" t="s">
        <v>1853</v>
      </c>
      <c r="E1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3" s="175" t="s">
        <v>18818</v>
      </c>
      <c r="G103" s="175" t="s">
        <v>18819</v>
      </c>
      <c r="H103" s="182" t="str">
        <f>_xlfn.XLOOKUP(tab_SCHULLISTE[[#This Row],[TKZ]],tab_SATLISTE[SAT-ID],tab_SATLISTE[SAT-ID],"FEHLT")</f>
        <v>1k162</v>
      </c>
    </row>
    <row r="104" spans="1:8" ht="15.9" customHeight="1" x14ac:dyDescent="0.3">
      <c r="A104" s="171" t="s">
        <v>4330</v>
      </c>
      <c r="B104" s="167" t="s">
        <v>13904</v>
      </c>
      <c r="C104" s="167" t="str">
        <f>tab_SCHULLISTE[[#This Row],[SNR]]&amp;" - "&amp;tab_SCHULLISTE[[#This Row],[Name]]</f>
        <v xml:space="preserve">0105 - Landgraf-Leuchtenberg-Gymnasium Grafenau  </v>
      </c>
      <c r="D104" s="5" t="s">
        <v>2477</v>
      </c>
      <c r="E1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4" s="175" t="s">
        <v>18818</v>
      </c>
      <c r="G104" s="175" t="s">
        <v>18819</v>
      </c>
      <c r="H104" s="182" t="str">
        <f>_xlfn.XLOOKUP(tab_SCHULLISTE[[#This Row],[TKZ]],tab_SATLISTE[SAT-ID],tab_SATLISTE[SAT-ID],"FEHLT")</f>
        <v>2k062</v>
      </c>
    </row>
    <row r="105" spans="1:8" ht="15.9" customHeight="1" x14ac:dyDescent="0.3">
      <c r="A105" s="171" t="s">
        <v>4331</v>
      </c>
      <c r="B105" s="167" t="s">
        <v>13905</v>
      </c>
      <c r="C105" s="167" t="str">
        <f>tab_SCHULLISTE[[#This Row],[SNR]]&amp;" - "&amp;tab_SCHULLISTE[[#This Row],[Name]]</f>
        <v xml:space="preserve">0106 - Max-Mannheimer-Gymnasium Grafing  </v>
      </c>
      <c r="D105" s="5" t="s">
        <v>1782</v>
      </c>
      <c r="E1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5" s="175" t="s">
        <v>18818</v>
      </c>
      <c r="G105" s="175" t="s">
        <v>18819</v>
      </c>
      <c r="H105" s="182" t="str">
        <f>_xlfn.XLOOKUP(tab_SCHULLISTE[[#This Row],[TKZ]],tab_SATLISTE[SAT-ID],tab_SATLISTE[SAT-ID],"FEHLT")</f>
        <v>1k088</v>
      </c>
    </row>
    <row r="106" spans="1:8" ht="15.9" customHeight="1" x14ac:dyDescent="0.3">
      <c r="A106" s="171" t="s">
        <v>4332</v>
      </c>
      <c r="B106" s="167" t="s">
        <v>13906</v>
      </c>
      <c r="C106" s="167" t="str">
        <f>tab_SCHULLISTE[[#This Row],[SNR]]&amp;" - "&amp;tab_SCHULLISTE[[#This Row],[Name]]</f>
        <v xml:space="preserve">0107 - Dossenberger-Gymnasium Günzburg  </v>
      </c>
      <c r="D106" s="5" t="s">
        <v>3928</v>
      </c>
      <c r="E1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6" s="175" t="s">
        <v>18818</v>
      </c>
      <c r="G106" s="175" t="s">
        <v>18819</v>
      </c>
      <c r="H106" s="182" t="str">
        <f>_xlfn.XLOOKUP(tab_SCHULLISTE[[#This Row],[TKZ]],tab_SATLISTE[SAT-ID],tab_SATLISTE[SAT-ID],"FEHLT")</f>
        <v>7k097</v>
      </c>
    </row>
    <row r="107" spans="1:8" ht="15.9" customHeight="1" x14ac:dyDescent="0.3">
      <c r="A107" s="171" t="s">
        <v>4333</v>
      </c>
      <c r="B107" s="167" t="s">
        <v>1277</v>
      </c>
      <c r="C107" s="167" t="str">
        <f>tab_SCHULLISTE[[#This Row],[SNR]]&amp;" - "&amp;tab_SCHULLISTE[[#This Row],[Name]]</f>
        <v>0108 - Maria-Ward-Gymnasium Günzburg d. Schulwerks d. Diözese Augsburg</v>
      </c>
      <c r="D107" s="5" t="s">
        <v>4178</v>
      </c>
      <c r="E1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7" s="175" t="s">
        <v>18818</v>
      </c>
      <c r="G107" s="175" t="s">
        <v>18819</v>
      </c>
      <c r="H107" s="182" t="str">
        <f>_xlfn.XLOOKUP(tab_SCHULLISTE[[#This Row],[TKZ]],tab_SATLISTE[SAT-ID],tab_SATLISTE[SAT-ID],"FEHLT")</f>
        <v>7p062</v>
      </c>
    </row>
    <row r="108" spans="1:8" ht="15.9" customHeight="1" x14ac:dyDescent="0.3">
      <c r="A108" s="171" t="s">
        <v>4334</v>
      </c>
      <c r="B108" s="167" t="s">
        <v>13907</v>
      </c>
      <c r="C108" s="167" t="str">
        <f>tab_SCHULLISTE[[#This Row],[SNR]]&amp;" - "&amp;tab_SCHULLISTE[[#This Row],[Name]]</f>
        <v xml:space="preserve">0109 - Simon-Marius-Gymnasium Gunzenhausen  </v>
      </c>
      <c r="D108" s="5" t="s">
        <v>3441</v>
      </c>
      <c r="E1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8" s="175" t="s">
        <v>18818</v>
      </c>
      <c r="G108" s="175" t="s">
        <v>18819</v>
      </c>
      <c r="H108" s="182" t="str">
        <f>_xlfn.XLOOKUP(tab_SCHULLISTE[[#This Row],[TKZ]],tab_SATLISTE[SAT-ID],tab_SATLISTE[SAT-ID],"FEHLT")</f>
        <v>5k173</v>
      </c>
    </row>
    <row r="109" spans="1:8" ht="15.9" customHeight="1" x14ac:dyDescent="0.3">
      <c r="A109" s="171" t="s">
        <v>4335</v>
      </c>
      <c r="B109" s="167" t="s">
        <v>13908</v>
      </c>
      <c r="C109" s="167" t="str">
        <f>tab_SCHULLISTE[[#This Row],[SNR]]&amp;" - "&amp;tab_SCHULLISTE[[#This Row],[Name]]</f>
        <v xml:space="preserve">0110 - Frobenius-Gymnasium Hammelburg  </v>
      </c>
      <c r="D109" s="5" t="s">
        <v>3548</v>
      </c>
      <c r="E1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9" s="175" t="s">
        <v>18818</v>
      </c>
      <c r="G109" s="175" t="s">
        <v>18819</v>
      </c>
      <c r="H109" s="182" t="str">
        <f>_xlfn.XLOOKUP(tab_SCHULLISTE[[#This Row],[TKZ]],tab_SATLISTE[SAT-ID],tab_SATLISTE[SAT-ID],"FEHLT")</f>
        <v>6k017</v>
      </c>
    </row>
    <row r="110" spans="1:8" ht="15.9" customHeight="1" x14ac:dyDescent="0.3">
      <c r="A110" s="171" t="s">
        <v>4336</v>
      </c>
      <c r="B110" s="167" t="s">
        <v>13909</v>
      </c>
      <c r="C110" s="167" t="str">
        <f>tab_SCHULLISTE[[#This Row],[SNR]]&amp;" - "&amp;tab_SCHULLISTE[[#This Row],[Name]]</f>
        <v xml:space="preserve">0111 - Regiomontanus-Gymnasium Haßfurt  </v>
      </c>
      <c r="D110" s="5" t="s">
        <v>3720</v>
      </c>
      <c r="E1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0" s="175" t="s">
        <v>18818</v>
      </c>
      <c r="G110" s="175" t="s">
        <v>18819</v>
      </c>
      <c r="H110" s="182" t="str">
        <f>_xlfn.XLOOKUP(tab_SCHULLISTE[[#This Row],[TKZ]],tab_SATLISTE[SAT-ID],tab_SATLISTE[SAT-ID],"FEHLT")</f>
        <v>6k194</v>
      </c>
    </row>
    <row r="111" spans="1:8" ht="15.9" customHeight="1" x14ac:dyDescent="0.3">
      <c r="A111" s="171" t="s">
        <v>4337</v>
      </c>
      <c r="B111" s="167" t="s">
        <v>13910</v>
      </c>
      <c r="C111" s="167" t="str">
        <f>tab_SCHULLISTE[[#This Row],[SNR]]&amp;" - "&amp;tab_SCHULLISTE[[#This Row],[Name]]</f>
        <v xml:space="preserve">0112 - Paul-Pfinzing-Gymnasium Hersbruck  </v>
      </c>
      <c r="D111" s="5" t="s">
        <v>3382</v>
      </c>
      <c r="E1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1" s="175" t="s">
        <v>18818</v>
      </c>
      <c r="G111" s="175" t="s">
        <v>18819</v>
      </c>
      <c r="H111" s="182" t="str">
        <f>_xlfn.XLOOKUP(tab_SCHULLISTE[[#This Row],[TKZ]],tab_SATLISTE[SAT-ID],tab_SATLISTE[SAT-ID],"FEHLT")</f>
        <v>5k114</v>
      </c>
    </row>
    <row r="112" spans="1:8" ht="15.9" customHeight="1" x14ac:dyDescent="0.3">
      <c r="A112" s="171" t="s">
        <v>4338</v>
      </c>
      <c r="B112" s="167" t="s">
        <v>13911</v>
      </c>
      <c r="C112" s="167" t="str">
        <f>tab_SCHULLISTE[[#This Row],[SNR]]&amp;" - "&amp;tab_SCHULLISTE[[#This Row],[Name]]</f>
        <v xml:space="preserve">0113 - Gymnasium Hilpoltstein  </v>
      </c>
      <c r="D112" s="5" t="s">
        <v>3398</v>
      </c>
      <c r="E1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2" s="175" t="s">
        <v>18818</v>
      </c>
      <c r="G112" s="175" t="s">
        <v>18819</v>
      </c>
      <c r="H112" s="182" t="str">
        <f>_xlfn.XLOOKUP(tab_SCHULLISTE[[#This Row],[TKZ]],tab_SATLISTE[SAT-ID],tab_SATLISTE[SAT-ID],"FEHLT")</f>
        <v>5k130</v>
      </c>
    </row>
    <row r="113" spans="1:8" ht="15.9" customHeight="1" x14ac:dyDescent="0.3">
      <c r="A113" s="171" t="s">
        <v>4339</v>
      </c>
      <c r="B113" s="167" t="s">
        <v>13912</v>
      </c>
      <c r="C113" s="167" t="str">
        <f>tab_SCHULLISTE[[#This Row],[SNR]]&amp;" - "&amp;tab_SCHULLISTE[[#This Row],[Name]]</f>
        <v xml:space="preserve">0114 - Gymnasium Höchstadt a.d.Aisch  </v>
      </c>
      <c r="D113" s="5" t="s">
        <v>3315</v>
      </c>
      <c r="E1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3" s="175" t="s">
        <v>18818</v>
      </c>
      <c r="G113" s="175" t="s">
        <v>18819</v>
      </c>
      <c r="H113" s="182" t="str">
        <f>_xlfn.XLOOKUP(tab_SCHULLISTE[[#This Row],[TKZ]],tab_SATLISTE[SAT-ID],tab_SATLISTE[SAT-ID],"FEHLT")</f>
        <v>5k046</v>
      </c>
    </row>
    <row r="114" spans="1:8" ht="15.9" customHeight="1" x14ac:dyDescent="0.3">
      <c r="A114" s="171" t="s">
        <v>4340</v>
      </c>
      <c r="B114" s="167" t="s">
        <v>13913</v>
      </c>
      <c r="C114" s="167" t="str">
        <f>tab_SCHULLISTE[[#This Row],[SNR]]&amp;" - "&amp;tab_SCHULLISTE[[#This Row],[Name]]</f>
        <v xml:space="preserve">0115 - Jean-Paul-Gymnasium Hof  </v>
      </c>
      <c r="D114" s="5" t="s">
        <v>3078</v>
      </c>
      <c r="E1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4" s="175" t="s">
        <v>18818</v>
      </c>
      <c r="G114" s="175" t="s">
        <v>18819</v>
      </c>
      <c r="H114" s="182" t="str">
        <f>_xlfn.XLOOKUP(tab_SCHULLISTE[[#This Row],[TKZ]],tab_SATLISTE[SAT-ID],tab_SATLISTE[SAT-ID],"FEHLT")</f>
        <v>4k075</v>
      </c>
    </row>
    <row r="115" spans="1:8" ht="15.9" customHeight="1" x14ac:dyDescent="0.3">
      <c r="A115" s="171" t="s">
        <v>4341</v>
      </c>
      <c r="B115" s="167" t="s">
        <v>13914</v>
      </c>
      <c r="C115" s="167" t="str">
        <f>tab_SCHULLISTE[[#This Row],[SNR]]&amp;" - "&amp;tab_SCHULLISTE[[#This Row],[Name]]</f>
        <v xml:space="preserve">0116 - Schiller-Gymnasium Hof  </v>
      </c>
      <c r="D115" s="5" t="s">
        <v>3078</v>
      </c>
      <c r="E1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5" s="175" t="s">
        <v>18818</v>
      </c>
      <c r="G115" s="175" t="s">
        <v>18819</v>
      </c>
      <c r="H115" s="182" t="str">
        <f>_xlfn.XLOOKUP(tab_SCHULLISTE[[#This Row],[TKZ]],tab_SATLISTE[SAT-ID],tab_SATLISTE[SAT-ID],"FEHLT")</f>
        <v>4k075</v>
      </c>
    </row>
    <row r="116" spans="1:8" ht="15.9" customHeight="1" x14ac:dyDescent="0.3">
      <c r="A116" s="171" t="s">
        <v>4342</v>
      </c>
      <c r="B116" s="167" t="s">
        <v>13915</v>
      </c>
      <c r="C116" s="167" t="str">
        <f>tab_SCHULLISTE[[#This Row],[SNR]]&amp;" - "&amp;tab_SCHULLISTE[[#This Row],[Name]]</f>
        <v xml:space="preserve">0117 - Johann-Christian-Reinhart-Gymnasium Hof  </v>
      </c>
      <c r="D116" s="5" t="s">
        <v>3078</v>
      </c>
      <c r="E1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6" s="175" t="s">
        <v>18818</v>
      </c>
      <c r="G116" s="175" t="s">
        <v>18819</v>
      </c>
      <c r="H116" s="182" t="str">
        <f>_xlfn.XLOOKUP(tab_SCHULLISTE[[#This Row],[TKZ]],tab_SATLISTE[SAT-ID],tab_SATLISTE[SAT-ID],"FEHLT")</f>
        <v>4k075</v>
      </c>
    </row>
    <row r="117" spans="1:8" ht="15.9" customHeight="1" x14ac:dyDescent="0.3">
      <c r="A117" s="171" t="s">
        <v>4343</v>
      </c>
      <c r="B117" s="167" t="s">
        <v>1278</v>
      </c>
      <c r="C117" s="167" t="str">
        <f>tab_SCHULLISTE[[#This Row],[SNR]]&amp;" - "&amp;tab_SCHULLISTE[[#This Row],[Name]]</f>
        <v>0118 - Erzbischöfliches St.-Ursula-Gymnasium Schloss Hohenburg Lenggries</v>
      </c>
      <c r="D117" s="5" t="s">
        <v>2243</v>
      </c>
      <c r="E1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7" s="175" t="s">
        <v>18818</v>
      </c>
      <c r="G117" s="175" t="s">
        <v>18819</v>
      </c>
      <c r="H117" s="182" t="str">
        <f>_xlfn.XLOOKUP(tab_SCHULLISTE[[#This Row],[TKZ]],tab_SATLISTE[SAT-ID],tab_SATLISTE[SAT-ID],"FEHLT")</f>
        <v>1p044</v>
      </c>
    </row>
    <row r="118" spans="1:8" ht="15.9" customHeight="1" x14ac:dyDescent="0.3">
      <c r="A118" s="171" t="s">
        <v>4344</v>
      </c>
      <c r="B118" s="167" t="s">
        <v>13916</v>
      </c>
      <c r="C118" s="167" t="str">
        <f>tab_SCHULLISTE[[#This Row],[SNR]]&amp;" - "&amp;tab_SCHULLISTE[[#This Row],[Name]]</f>
        <v xml:space="preserve">0119 - Gymnasium Hohenschwangau  </v>
      </c>
      <c r="D118" s="5" t="s">
        <v>4118</v>
      </c>
      <c r="E1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8" s="175" t="s">
        <v>18818</v>
      </c>
      <c r="G118" s="175" t="s">
        <v>18819</v>
      </c>
      <c r="H118" s="182" t="str">
        <f>_xlfn.XLOOKUP(tab_SCHULLISTE[[#This Row],[TKZ]],tab_SATLISTE[SAT-ID],tab_SATLISTE[SAT-ID],"FEHLT")</f>
        <v>7x900</v>
      </c>
    </row>
    <row r="119" spans="1:8" ht="15.9" customHeight="1" x14ac:dyDescent="0.3">
      <c r="A119" s="171" t="s">
        <v>4345</v>
      </c>
      <c r="B119" s="167" t="s">
        <v>13917</v>
      </c>
      <c r="C119" s="167" t="str">
        <f>tab_SCHULLISTE[[#This Row],[SNR]]&amp;" - "&amp;tab_SCHULLISTE[[#This Row],[Name]]</f>
        <v xml:space="preserve">0120 - Rainer-Maria-Rilke-Gymnasium Icking  </v>
      </c>
      <c r="D119" s="5" t="s">
        <v>1735</v>
      </c>
      <c r="E1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9" s="175" t="s">
        <v>18818</v>
      </c>
      <c r="G119" s="175" t="s">
        <v>18819</v>
      </c>
      <c r="H119" s="182" t="str">
        <f>_xlfn.XLOOKUP(tab_SCHULLISTE[[#This Row],[TKZ]],tab_SATLISTE[SAT-ID],tab_SATLISTE[SAT-ID],"FEHLT")</f>
        <v>1k039</v>
      </c>
    </row>
    <row r="120" spans="1:8" ht="15.9" customHeight="1" x14ac:dyDescent="0.3">
      <c r="A120" s="171" t="s">
        <v>4346</v>
      </c>
      <c r="B120" s="167" t="s">
        <v>1279</v>
      </c>
      <c r="C120" s="167" t="str">
        <f>tab_SCHULLISTE[[#This Row],[SNR]]&amp;" - "&amp;tab_SCHULLISTE[[#This Row],[Name]]</f>
        <v>0121 - Kolleg der Schulbrüder Illertissen - Gymnasium - des Schulwerks der Diözese Augsburg</v>
      </c>
      <c r="D120" s="5" t="s">
        <v>4178</v>
      </c>
      <c r="E1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20" s="175" t="s">
        <v>18818</v>
      </c>
      <c r="G120" s="175" t="s">
        <v>18819</v>
      </c>
      <c r="H120" s="182" t="str">
        <f>_xlfn.XLOOKUP(tab_SCHULLISTE[[#This Row],[TKZ]],tab_SATLISTE[SAT-ID],tab_SATLISTE[SAT-ID],"FEHLT")</f>
        <v>7p062</v>
      </c>
    </row>
    <row r="121" spans="1:8" ht="15.9" customHeight="1" x14ac:dyDescent="0.3">
      <c r="A121" s="171" t="s">
        <v>4347</v>
      </c>
      <c r="B121" s="167" t="s">
        <v>13918</v>
      </c>
      <c r="C121" s="167" t="str">
        <f>tab_SCHULLISTE[[#This Row],[SNR]]&amp;" - "&amp;tab_SCHULLISTE[[#This Row],[Name]]</f>
        <v xml:space="preserve">0122 - Gymnasium Ergolding  </v>
      </c>
      <c r="D121" s="5" t="s">
        <v>2531</v>
      </c>
      <c r="E1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21" s="175" t="s">
        <v>18818</v>
      </c>
      <c r="G121" s="175" t="s">
        <v>18819</v>
      </c>
      <c r="H121" s="182" t="str">
        <f>_xlfn.XLOOKUP(tab_SCHULLISTE[[#This Row],[TKZ]],tab_SATLISTE[SAT-ID],tab_SATLISTE[SAT-ID],"FEHLT")</f>
        <v>2k118</v>
      </c>
    </row>
    <row r="122" spans="1:8" ht="15.9" customHeight="1" x14ac:dyDescent="0.3">
      <c r="A122" s="171" t="s">
        <v>4348</v>
      </c>
      <c r="B122" s="167" t="s">
        <v>13919</v>
      </c>
      <c r="C122" s="167" t="str">
        <f>tab_SCHULLISTE[[#This Row],[SNR]]&amp;" - "&amp;tab_SCHULLISTE[[#This Row],[Name]]</f>
        <v xml:space="preserve">0123 - Reuchlin-Gymnasium Ingolstadt  </v>
      </c>
      <c r="D122" s="5" t="s">
        <v>1895</v>
      </c>
      <c r="E1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22" s="175" t="s">
        <v>18818</v>
      </c>
      <c r="G122" s="175" t="s">
        <v>18819</v>
      </c>
      <c r="H122" s="182" t="str">
        <f>_xlfn.XLOOKUP(tab_SCHULLISTE[[#This Row],[TKZ]],tab_SATLISTE[SAT-ID],tab_SATLISTE[SAT-ID],"FEHLT")</f>
        <v>1k205</v>
      </c>
    </row>
    <row r="123" spans="1:8" ht="15.9" customHeight="1" x14ac:dyDescent="0.3">
      <c r="A123" s="171" t="s">
        <v>4349</v>
      </c>
      <c r="B123" s="167" t="s">
        <v>13920</v>
      </c>
      <c r="C123" s="167" t="str">
        <f>tab_SCHULLISTE[[#This Row],[SNR]]&amp;" - "&amp;tab_SCHULLISTE[[#This Row],[Name]]</f>
        <v xml:space="preserve">0124 - Christoph-Scheiner-Gymnasium Ingolstadt  </v>
      </c>
      <c r="D123" s="5" t="s">
        <v>1895</v>
      </c>
      <c r="E1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23" s="175" t="s">
        <v>18818</v>
      </c>
      <c r="G123" s="175" t="s">
        <v>18819</v>
      </c>
      <c r="H123" s="182" t="str">
        <f>_xlfn.XLOOKUP(tab_SCHULLISTE[[#This Row],[TKZ]],tab_SATLISTE[SAT-ID],tab_SATLISTE[SAT-ID],"FEHLT")</f>
        <v>1k205</v>
      </c>
    </row>
    <row r="124" spans="1:8" ht="15.9" customHeight="1" x14ac:dyDescent="0.3">
      <c r="A124" s="171" t="s">
        <v>4350</v>
      </c>
      <c r="B124" s="167" t="s">
        <v>13921</v>
      </c>
      <c r="C124" s="167" t="str">
        <f>tab_SCHULLISTE[[#This Row],[SNR]]&amp;" - "&amp;tab_SCHULLISTE[[#This Row],[Name]]</f>
        <v xml:space="preserve">0125 - Katharinen-Gymnasium Ingolstadt  </v>
      </c>
      <c r="D124" s="5" t="s">
        <v>1895</v>
      </c>
      <c r="E1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24" s="175" t="s">
        <v>18818</v>
      </c>
      <c r="G124" s="175" t="s">
        <v>18819</v>
      </c>
      <c r="H124" s="182" t="str">
        <f>_xlfn.XLOOKUP(tab_SCHULLISTE[[#This Row],[TKZ]],tab_SATLISTE[SAT-ID],tab_SATLISTE[SAT-ID],"FEHLT")</f>
        <v>1k205</v>
      </c>
    </row>
    <row r="125" spans="1:8" ht="15.9" customHeight="1" x14ac:dyDescent="0.3">
      <c r="A125" s="171" t="s">
        <v>4351</v>
      </c>
      <c r="B125" s="167" t="s">
        <v>1280</v>
      </c>
      <c r="C125" s="167" t="str">
        <f>tab_SCHULLISTE[[#This Row],[SNR]]&amp;" - "&amp;tab_SCHULLISTE[[#This Row],[Name]]</f>
        <v>0126 - Gnadenthal-Gymnasium Ingolstadt der Diözese Eichstätt</v>
      </c>
      <c r="D125" s="5" t="s">
        <v>2235</v>
      </c>
      <c r="E1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25" s="175" t="s">
        <v>18818</v>
      </c>
      <c r="G125" s="175" t="s">
        <v>18819</v>
      </c>
      <c r="H125" s="182" t="str">
        <f>_xlfn.XLOOKUP(tab_SCHULLISTE[[#This Row],[TKZ]],tab_SATLISTE[SAT-ID],tab_SATLISTE[SAT-ID],"FEHLT")</f>
        <v>1p036</v>
      </c>
    </row>
    <row r="126" spans="1:8" ht="15.9" customHeight="1" x14ac:dyDescent="0.3">
      <c r="A126" s="171" t="s">
        <v>4352</v>
      </c>
      <c r="B126" s="167" t="s">
        <v>1261</v>
      </c>
      <c r="C126" s="167" t="str">
        <f>tab_SCHULLISTE[[#This Row],[SNR]]&amp;" - "&amp;tab_SCHULLISTE[[#This Row],[Name]]</f>
        <v>0127 - Landschulheim Schloß Ising am Chiemsee des Zweckverbands Bayer. Landschulheime - Gymnasium</v>
      </c>
      <c r="D126" s="5" t="s">
        <v>1740</v>
      </c>
      <c r="E1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26" s="175" t="s">
        <v>18818</v>
      </c>
      <c r="G126" s="175" t="s">
        <v>18819</v>
      </c>
      <c r="H126" s="182" t="str">
        <f>_xlfn.XLOOKUP(tab_SCHULLISTE[[#This Row],[TKZ]],tab_SATLISTE[SAT-ID],tab_SATLISTE[SAT-ID],"FEHLT")</f>
        <v>1k044</v>
      </c>
    </row>
    <row r="127" spans="1:8" ht="15.9" customHeight="1" x14ac:dyDescent="0.3">
      <c r="A127" s="171" t="s">
        <v>4353</v>
      </c>
      <c r="B127" s="167" t="s">
        <v>13922</v>
      </c>
      <c r="C127" s="167" t="str">
        <f>tab_SCHULLISTE[[#This Row],[SNR]]&amp;" - "&amp;tab_SCHULLISTE[[#This Row],[Name]]</f>
        <v xml:space="preserve">0129 - Jakob-Brucker-Gymnasium Kaufbeuren  </v>
      </c>
      <c r="D127" s="5" t="s">
        <v>3958</v>
      </c>
      <c r="E1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27" s="175" t="s">
        <v>18818</v>
      </c>
      <c r="G127" s="175" t="s">
        <v>18819</v>
      </c>
      <c r="H127" s="182" t="str">
        <f>_xlfn.XLOOKUP(tab_SCHULLISTE[[#This Row],[TKZ]],tab_SATLISTE[SAT-ID],tab_SATLISTE[SAT-ID],"FEHLT")</f>
        <v>7k128</v>
      </c>
    </row>
    <row r="128" spans="1:8" ht="15.9" customHeight="1" x14ac:dyDescent="0.3">
      <c r="A128" s="171" t="s">
        <v>4354</v>
      </c>
      <c r="B128" s="167" t="s">
        <v>1281</v>
      </c>
      <c r="C128" s="167" t="str">
        <f>tab_SCHULLISTE[[#This Row],[SNR]]&amp;" - "&amp;tab_SCHULLISTE[[#This Row],[Name]]</f>
        <v>0130 - Marien-Gymnasium Kaufbeuren d. Schulwerks d. Diözese Augsburg</v>
      </c>
      <c r="D128" s="5" t="s">
        <v>4178</v>
      </c>
      <c r="E1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28" s="175" t="s">
        <v>18818</v>
      </c>
      <c r="G128" s="175" t="s">
        <v>18819</v>
      </c>
      <c r="H128" s="182" t="str">
        <f>_xlfn.XLOOKUP(tab_SCHULLISTE[[#This Row],[TKZ]],tab_SATLISTE[SAT-ID],tab_SATLISTE[SAT-ID],"FEHLT")</f>
        <v>7p062</v>
      </c>
    </row>
    <row r="129" spans="1:8" ht="15.9" customHeight="1" x14ac:dyDescent="0.3">
      <c r="A129" s="171" t="s">
        <v>4355</v>
      </c>
      <c r="B129" s="167" t="s">
        <v>13923</v>
      </c>
      <c r="C129" s="167" t="str">
        <f>tab_SCHULLISTE[[#This Row],[SNR]]&amp;" - "&amp;tab_SCHULLISTE[[#This Row],[Name]]</f>
        <v xml:space="preserve">0131 - Donau-Gymnasium Kelheim  </v>
      </c>
      <c r="D129" s="5" t="s">
        <v>2514</v>
      </c>
      <c r="E1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29" s="175" t="s">
        <v>18818</v>
      </c>
      <c r="G129" s="175" t="s">
        <v>18819</v>
      </c>
      <c r="H129" s="182" t="str">
        <f>_xlfn.XLOOKUP(tab_SCHULLISTE[[#This Row],[TKZ]],tab_SATLISTE[SAT-ID],tab_SATLISTE[SAT-ID],"FEHLT")</f>
        <v>2k101</v>
      </c>
    </row>
    <row r="130" spans="1:8" ht="15.9" customHeight="1" x14ac:dyDescent="0.3">
      <c r="A130" s="171" t="s">
        <v>4356</v>
      </c>
      <c r="B130" s="167" t="s">
        <v>1262</v>
      </c>
      <c r="C130" s="167" t="str">
        <f>tab_SCHULLISTE[[#This Row],[SNR]]&amp;" - "&amp;tab_SCHULLISTE[[#This Row],[Name]]</f>
        <v>0132 - Landschulheim Kempfenhausen des Zweckverbandes Bayerische Landschulheime - Gymnasium -</v>
      </c>
      <c r="D130" s="5" t="s">
        <v>1740</v>
      </c>
      <c r="E1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30" s="175" t="s">
        <v>18818</v>
      </c>
      <c r="G130" s="175" t="s">
        <v>18819</v>
      </c>
      <c r="H130" s="182" t="str">
        <f>_xlfn.XLOOKUP(tab_SCHULLISTE[[#This Row],[TKZ]],tab_SATLISTE[SAT-ID],tab_SATLISTE[SAT-ID],"FEHLT")</f>
        <v>1k044</v>
      </c>
    </row>
    <row r="131" spans="1:8" ht="15.9" customHeight="1" x14ac:dyDescent="0.3">
      <c r="A131" s="171" t="s">
        <v>4357</v>
      </c>
      <c r="B131" s="167" t="s">
        <v>13924</v>
      </c>
      <c r="C131" s="167" t="str">
        <f>tab_SCHULLISTE[[#This Row],[SNR]]&amp;" - "&amp;tab_SCHULLISTE[[#This Row],[Name]]</f>
        <v xml:space="preserve">0133 - Carl-von-Linde-Gymnasium Kempten  </v>
      </c>
      <c r="D131" s="5" t="s">
        <v>3960</v>
      </c>
      <c r="E1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31" s="175" t="s">
        <v>18818</v>
      </c>
      <c r="G131" s="175" t="s">
        <v>18819</v>
      </c>
      <c r="H131" s="182" t="str">
        <f>_xlfn.XLOOKUP(tab_SCHULLISTE[[#This Row],[TKZ]],tab_SATLISTE[SAT-ID],tab_SATLISTE[SAT-ID],"FEHLT")</f>
        <v>7k130</v>
      </c>
    </row>
    <row r="132" spans="1:8" ht="15.9" customHeight="1" x14ac:dyDescent="0.3">
      <c r="A132" s="171" t="s">
        <v>4358</v>
      </c>
      <c r="B132" s="167" t="s">
        <v>13925</v>
      </c>
      <c r="C132" s="167" t="str">
        <f>tab_SCHULLISTE[[#This Row],[SNR]]&amp;" - "&amp;tab_SCHULLISTE[[#This Row],[Name]]</f>
        <v xml:space="preserve">0134 - Allgäu-Gymnasium Kempten  </v>
      </c>
      <c r="D132" s="5" t="s">
        <v>3960</v>
      </c>
      <c r="E1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32" s="175" t="s">
        <v>18818</v>
      </c>
      <c r="G132" s="175" t="s">
        <v>18819</v>
      </c>
      <c r="H132" s="182" t="str">
        <f>_xlfn.XLOOKUP(tab_SCHULLISTE[[#This Row],[TKZ]],tab_SATLISTE[SAT-ID],tab_SATLISTE[SAT-ID],"FEHLT")</f>
        <v>7k130</v>
      </c>
    </row>
    <row r="133" spans="1:8" ht="15.9" customHeight="1" x14ac:dyDescent="0.3">
      <c r="A133" s="171" t="s">
        <v>4359</v>
      </c>
      <c r="B133" s="167" t="s">
        <v>13926</v>
      </c>
      <c r="C133" s="167" t="str">
        <f>tab_SCHULLISTE[[#This Row],[SNR]]&amp;" - "&amp;tab_SCHULLISTE[[#This Row],[Name]]</f>
        <v xml:space="preserve">0135 - Hildegardis-Gymnasium Kempten  </v>
      </c>
      <c r="D133" s="5" t="s">
        <v>3960</v>
      </c>
      <c r="E1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33" s="175" t="s">
        <v>18818</v>
      </c>
      <c r="G133" s="175" t="s">
        <v>18819</v>
      </c>
      <c r="H133" s="182" t="str">
        <f>_xlfn.XLOOKUP(tab_SCHULLISTE[[#This Row],[TKZ]],tab_SATLISTE[SAT-ID],tab_SATLISTE[SAT-ID],"FEHLT")</f>
        <v>7k130</v>
      </c>
    </row>
    <row r="134" spans="1:8" ht="15.9" customHeight="1" x14ac:dyDescent="0.3">
      <c r="A134" s="171" t="s">
        <v>4360</v>
      </c>
      <c r="B134" s="167" t="s">
        <v>13927</v>
      </c>
      <c r="C134" s="167" t="str">
        <f>tab_SCHULLISTE[[#This Row],[SNR]]&amp;" - "&amp;tab_SCHULLISTE[[#This Row],[Name]]</f>
        <v xml:space="preserve">0136 - Armin-Knab-Gymnasium Kitzingen  </v>
      </c>
      <c r="D134" s="5" t="s">
        <v>3639</v>
      </c>
      <c r="E1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34" s="175" t="s">
        <v>18818</v>
      </c>
      <c r="G134" s="175" t="s">
        <v>18819</v>
      </c>
      <c r="H134" s="182" t="str">
        <f>_xlfn.XLOOKUP(tab_SCHULLISTE[[#This Row],[TKZ]],tab_SATLISTE[SAT-ID],tab_SATLISTE[SAT-ID],"FEHLT")</f>
        <v>6k112</v>
      </c>
    </row>
    <row r="135" spans="1:8" ht="15.9" customHeight="1" x14ac:dyDescent="0.3">
      <c r="A135" s="171" t="s">
        <v>4361</v>
      </c>
      <c r="B135" s="167" t="s">
        <v>13928</v>
      </c>
      <c r="C135" s="167" t="str">
        <f>tab_SCHULLISTE[[#This Row],[SNR]]&amp;" - "&amp;tab_SCHULLISTE[[#This Row],[Name]]</f>
        <v xml:space="preserve">0137 - Gymnasium Königsbrunn  </v>
      </c>
      <c r="D135" s="5" t="s">
        <v>3850</v>
      </c>
      <c r="E1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35" s="175" t="s">
        <v>18818</v>
      </c>
      <c r="G135" s="175" t="s">
        <v>18819</v>
      </c>
      <c r="H135" s="182" t="str">
        <f>_xlfn.XLOOKUP(tab_SCHULLISTE[[#This Row],[TKZ]],tab_SATLISTE[SAT-ID],tab_SATLISTE[SAT-ID],"FEHLT")</f>
        <v>7k016</v>
      </c>
    </row>
    <row r="136" spans="1:8" ht="15.9" customHeight="1" x14ac:dyDescent="0.3">
      <c r="A136" s="171" t="s">
        <v>4362</v>
      </c>
      <c r="B136" s="167" t="s">
        <v>13929</v>
      </c>
      <c r="C136" s="167" t="str">
        <f>tab_SCHULLISTE[[#This Row],[SNR]]&amp;" - "&amp;tab_SCHULLISTE[[#This Row],[Name]]</f>
        <v xml:space="preserve">0138 - Gymnasium Bad Königshofen i.Gr.  </v>
      </c>
      <c r="D136" s="5" t="s">
        <v>3703</v>
      </c>
      <c r="E1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36" s="175" t="s">
        <v>18818</v>
      </c>
      <c r="G136" s="175" t="s">
        <v>18819</v>
      </c>
      <c r="H136" s="182" t="str">
        <f>_xlfn.XLOOKUP(tab_SCHULLISTE[[#This Row],[TKZ]],tab_SATLISTE[SAT-ID],tab_SATLISTE[SAT-ID],"FEHLT")</f>
        <v>6k177</v>
      </c>
    </row>
    <row r="137" spans="1:8" ht="15.9" customHeight="1" x14ac:dyDescent="0.3">
      <c r="A137" s="171" t="s">
        <v>4363</v>
      </c>
      <c r="B137" s="167" t="s">
        <v>13930</v>
      </c>
      <c r="C137" s="167" t="str">
        <f>tab_SCHULLISTE[[#This Row],[SNR]]&amp;" - "&amp;tab_SCHULLISTE[[#This Row],[Name]]</f>
        <v xml:space="preserve">0139 - Benedikt-Stattler-Gymnasium Bad Kötzting  </v>
      </c>
      <c r="D137" s="5" t="s">
        <v>2778</v>
      </c>
      <c r="E1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37" s="175" t="s">
        <v>18818</v>
      </c>
      <c r="G137" s="175" t="s">
        <v>18819</v>
      </c>
      <c r="H137" s="182" t="str">
        <f>_xlfn.XLOOKUP(tab_SCHULLISTE[[#This Row],[TKZ]],tab_SATLISTE[SAT-ID],tab_SATLISTE[SAT-ID],"FEHLT")</f>
        <v>3k034</v>
      </c>
    </row>
    <row r="138" spans="1:8" ht="15.9" customHeight="1" x14ac:dyDescent="0.3">
      <c r="A138" s="171" t="s">
        <v>4364</v>
      </c>
      <c r="B138" s="167" t="s">
        <v>13931</v>
      </c>
      <c r="C138" s="167" t="str">
        <f>tab_SCHULLISTE[[#This Row],[SNR]]&amp;" - "&amp;tab_SCHULLISTE[[#This Row],[Name]]</f>
        <v xml:space="preserve">0140 - Kaspar-Zeuß-Gymnasium Kronach  </v>
      </c>
      <c r="D138" s="5" t="s">
        <v>3095</v>
      </c>
      <c r="E1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38" s="175" t="s">
        <v>18818</v>
      </c>
      <c r="G138" s="175" t="s">
        <v>18819</v>
      </c>
      <c r="H138" s="182" t="str">
        <f>_xlfn.XLOOKUP(tab_SCHULLISTE[[#This Row],[TKZ]],tab_SATLISTE[SAT-ID],tab_SATLISTE[SAT-ID],"FEHLT")</f>
        <v>4k093</v>
      </c>
    </row>
    <row r="139" spans="1:8" ht="15.9" customHeight="1" x14ac:dyDescent="0.3">
      <c r="A139" s="171" t="s">
        <v>4365</v>
      </c>
      <c r="B139" s="167" t="s">
        <v>13932</v>
      </c>
      <c r="C139" s="167" t="str">
        <f>tab_SCHULLISTE[[#This Row],[SNR]]&amp;" - "&amp;tab_SCHULLISTE[[#This Row],[Name]]</f>
        <v xml:space="preserve">0141 - Simpert-Kraemer-Gymnasium Krumbach  </v>
      </c>
      <c r="D139" s="5" t="s">
        <v>3928</v>
      </c>
      <c r="E1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39" s="175" t="s">
        <v>18818</v>
      </c>
      <c r="G139" s="175" t="s">
        <v>18819</v>
      </c>
      <c r="H139" s="182" t="str">
        <f>_xlfn.XLOOKUP(tab_SCHULLISTE[[#This Row],[TKZ]],tab_SATLISTE[SAT-ID],tab_SATLISTE[SAT-ID],"FEHLT")</f>
        <v>7k097</v>
      </c>
    </row>
    <row r="140" spans="1:8" ht="15.9" customHeight="1" x14ac:dyDescent="0.3">
      <c r="A140" s="171" t="s">
        <v>4366</v>
      </c>
      <c r="B140" s="167" t="s">
        <v>13933</v>
      </c>
      <c r="C140" s="167" t="str">
        <f>tab_SCHULLISTE[[#This Row],[SNR]]&amp;" - "&amp;tab_SCHULLISTE[[#This Row],[Name]]</f>
        <v xml:space="preserve">0142 - Markgraf-Georg-Friedrich-Gymnasium Kulmbach  </v>
      </c>
      <c r="D140" s="5" t="s">
        <v>3098</v>
      </c>
      <c r="E1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40" s="175" t="s">
        <v>18818</v>
      </c>
      <c r="G140" s="175" t="s">
        <v>18819</v>
      </c>
      <c r="H140" s="182" t="str">
        <f>_xlfn.XLOOKUP(tab_SCHULLISTE[[#This Row],[TKZ]],tab_SATLISTE[SAT-ID],tab_SATLISTE[SAT-ID],"FEHLT")</f>
        <v>4k096</v>
      </c>
    </row>
    <row r="141" spans="1:8" ht="15.9" customHeight="1" x14ac:dyDescent="0.3">
      <c r="A141" s="171" t="s">
        <v>4367</v>
      </c>
      <c r="B141" s="167" t="s">
        <v>13934</v>
      </c>
      <c r="C141" s="167" t="str">
        <f>tab_SCHULLISTE[[#This Row],[SNR]]&amp;" - "&amp;tab_SCHULLISTE[[#This Row],[Name]]</f>
        <v xml:space="preserve">0143 - Caspar-Vischer-Gymnasium Kulmbach  </v>
      </c>
      <c r="D141" s="5" t="s">
        <v>3098</v>
      </c>
      <c r="E1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41" s="175" t="s">
        <v>18818</v>
      </c>
      <c r="G141" s="175" t="s">
        <v>18819</v>
      </c>
      <c r="H141" s="182" t="str">
        <f>_xlfn.XLOOKUP(tab_SCHULLISTE[[#This Row],[TKZ]],tab_SATLISTE[SAT-ID],tab_SATLISTE[SAT-ID],"FEHLT")</f>
        <v>4k096</v>
      </c>
    </row>
    <row r="142" spans="1:8" ht="15.9" customHeight="1" x14ac:dyDescent="0.3">
      <c r="A142" s="171" t="s">
        <v>4368</v>
      </c>
      <c r="B142" s="167" t="s">
        <v>13935</v>
      </c>
      <c r="C142" s="167" t="str">
        <f>tab_SCHULLISTE[[#This Row],[SNR]]&amp;" - "&amp;tab_SCHULLISTE[[#This Row],[Name]]</f>
        <v xml:space="preserve">0144 - Gymnasium Landau a.d.Isar  </v>
      </c>
      <c r="D142" s="5" t="s">
        <v>2460</v>
      </c>
      <c r="E1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42" s="175" t="s">
        <v>18818</v>
      </c>
      <c r="G142" s="175" t="s">
        <v>18819</v>
      </c>
      <c r="H142" s="182" t="str">
        <f>_xlfn.XLOOKUP(tab_SCHULLISTE[[#This Row],[TKZ]],tab_SATLISTE[SAT-ID],tab_SATLISTE[SAT-ID],"FEHLT")</f>
        <v>2k044</v>
      </c>
    </row>
    <row r="143" spans="1:8" ht="15.9" customHeight="1" x14ac:dyDescent="0.3">
      <c r="A143" s="171" t="s">
        <v>4369</v>
      </c>
      <c r="B143" s="167" t="s">
        <v>13936</v>
      </c>
      <c r="C143" s="167" t="str">
        <f>tab_SCHULLISTE[[#This Row],[SNR]]&amp;" - "&amp;tab_SCHULLISTE[[#This Row],[Name]]</f>
        <v xml:space="preserve">0145 - Dominikus-Zimmermann-Gymnasium Landsberg am Lech  </v>
      </c>
      <c r="D143" s="5" t="s">
        <v>1934</v>
      </c>
      <c r="E1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43" s="175" t="s">
        <v>18818</v>
      </c>
      <c r="G143" s="175" t="s">
        <v>18819</v>
      </c>
      <c r="H143" s="182" t="str">
        <f>_xlfn.XLOOKUP(tab_SCHULLISTE[[#This Row],[TKZ]],tab_SATLISTE[SAT-ID],tab_SATLISTE[SAT-ID],"FEHLT")</f>
        <v>1k244</v>
      </c>
    </row>
    <row r="144" spans="1:8" ht="15.9" customHeight="1" x14ac:dyDescent="0.3">
      <c r="A144" s="171" t="s">
        <v>4370</v>
      </c>
      <c r="B144" s="167" t="s">
        <v>13937</v>
      </c>
      <c r="C144" s="167" t="str">
        <f>tab_SCHULLISTE[[#This Row],[SNR]]&amp;" - "&amp;tab_SCHULLISTE[[#This Row],[Name]]</f>
        <v xml:space="preserve">0146 - Hans-Carossa-Gymnasium Landshut  </v>
      </c>
      <c r="D144" s="5" t="s">
        <v>2530</v>
      </c>
      <c r="E1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44" s="175" t="s">
        <v>18818</v>
      </c>
      <c r="G144" s="175" t="s">
        <v>18819</v>
      </c>
      <c r="H144" s="182" t="str">
        <f>_xlfn.XLOOKUP(tab_SCHULLISTE[[#This Row],[TKZ]],tab_SATLISTE[SAT-ID],tab_SATLISTE[SAT-ID],"FEHLT")</f>
        <v>2k117</v>
      </c>
    </row>
    <row r="145" spans="1:8" ht="15.9" customHeight="1" x14ac:dyDescent="0.3">
      <c r="A145" s="171" t="s">
        <v>4371</v>
      </c>
      <c r="B145" s="167" t="s">
        <v>13938</v>
      </c>
      <c r="C145" s="167" t="str">
        <f>tab_SCHULLISTE[[#This Row],[SNR]]&amp;" - "&amp;tab_SCHULLISTE[[#This Row],[Name]]</f>
        <v xml:space="preserve">0147 - Hans-Leinberger-Gymnasium Landshut  </v>
      </c>
      <c r="D145" s="5" t="s">
        <v>2530</v>
      </c>
      <c r="E1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45" s="175" t="s">
        <v>18818</v>
      </c>
      <c r="G145" s="175" t="s">
        <v>18819</v>
      </c>
      <c r="H145" s="182" t="str">
        <f>_xlfn.XLOOKUP(tab_SCHULLISTE[[#This Row],[TKZ]],tab_SATLISTE[SAT-ID],tab_SATLISTE[SAT-ID],"FEHLT")</f>
        <v>2k117</v>
      </c>
    </row>
    <row r="146" spans="1:8" ht="15.9" customHeight="1" x14ac:dyDescent="0.3">
      <c r="A146" s="171" t="s">
        <v>4372</v>
      </c>
      <c r="B146" s="167" t="s">
        <v>1282</v>
      </c>
      <c r="C146" s="167" t="str">
        <f>tab_SCHULLISTE[[#This Row],[SNR]]&amp;" - "&amp;tab_SCHULLISTE[[#This Row],[Name]]</f>
        <v>0148 - Gymnasium der Schulstiftung Seligenthal in Landshut</v>
      </c>
      <c r="D146" s="5" t="s">
        <v>2736</v>
      </c>
      <c r="E1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46" s="175" t="s">
        <v>18818</v>
      </c>
      <c r="G146" s="175" t="s">
        <v>18819</v>
      </c>
      <c r="H146" s="182" t="str">
        <f>_xlfn.XLOOKUP(tab_SCHULLISTE[[#This Row],[TKZ]],tab_SATLISTE[SAT-ID],tab_SATLISTE[SAT-ID],"FEHLT")</f>
        <v>2p063</v>
      </c>
    </row>
    <row r="147" spans="1:8" ht="15.9" customHeight="1" x14ac:dyDescent="0.3">
      <c r="A147" s="171" t="s">
        <v>4373</v>
      </c>
      <c r="B147" s="167" t="s">
        <v>13939</v>
      </c>
      <c r="C147" s="167" t="str">
        <f>tab_SCHULLISTE[[#This Row],[SNR]]&amp;" - "&amp;tab_SCHULLISTE[[#This Row],[Name]]</f>
        <v xml:space="preserve">0149 - Christoph-Jacob-Treu-Gymnasium Lauf a.d.Pegnitz  </v>
      </c>
      <c r="D147" s="5" t="s">
        <v>3382</v>
      </c>
      <c r="E1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47" s="175" t="s">
        <v>18818</v>
      </c>
      <c r="G147" s="175" t="s">
        <v>18819</v>
      </c>
      <c r="H147" s="182" t="str">
        <f>_xlfn.XLOOKUP(tab_SCHULLISTE[[#This Row],[TKZ]],tab_SATLISTE[SAT-ID],tab_SATLISTE[SAT-ID],"FEHLT")</f>
        <v>5k114</v>
      </c>
    </row>
    <row r="148" spans="1:8" ht="15.9" customHeight="1" x14ac:dyDescent="0.3">
      <c r="A148" s="171" t="s">
        <v>4374</v>
      </c>
      <c r="B148" s="167" t="s">
        <v>13940</v>
      </c>
      <c r="C148" s="167" t="str">
        <f>tab_SCHULLISTE[[#This Row],[SNR]]&amp;" - "&amp;tab_SCHULLISTE[[#This Row],[Name]]</f>
        <v xml:space="preserve">0150 - Rottmayr-Gymnasium Laufen  </v>
      </c>
      <c r="D148" s="5" t="s">
        <v>1745</v>
      </c>
      <c r="E1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48" s="175" t="s">
        <v>18818</v>
      </c>
      <c r="G148" s="175" t="s">
        <v>18819</v>
      </c>
      <c r="H148" s="182" t="str">
        <f>_xlfn.XLOOKUP(tab_SCHULLISTE[[#This Row],[TKZ]],tab_SATLISTE[SAT-ID],tab_SATLISTE[SAT-ID],"FEHLT")</f>
        <v>1k050</v>
      </c>
    </row>
    <row r="149" spans="1:8" ht="15.9" customHeight="1" x14ac:dyDescent="0.3">
      <c r="A149" s="171" t="s">
        <v>4375</v>
      </c>
      <c r="B149" s="167" t="s">
        <v>13941</v>
      </c>
      <c r="C149" s="167" t="str">
        <f>tab_SCHULLISTE[[#This Row],[SNR]]&amp;" - "&amp;tab_SCHULLISTE[[#This Row],[Name]]</f>
        <v xml:space="preserve">0151 - Albertus-Gymnasium Lauingen  </v>
      </c>
      <c r="D149" s="5" t="s">
        <v>3893</v>
      </c>
      <c r="E1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49" s="175" t="s">
        <v>18818</v>
      </c>
      <c r="G149" s="175" t="s">
        <v>18819</v>
      </c>
      <c r="H149" s="182" t="str">
        <f>_xlfn.XLOOKUP(tab_SCHULLISTE[[#This Row],[TKZ]],tab_SATLISTE[SAT-ID],tab_SATLISTE[SAT-ID],"FEHLT")</f>
        <v>7k059</v>
      </c>
    </row>
    <row r="150" spans="1:8" ht="15.9" customHeight="1" x14ac:dyDescent="0.3">
      <c r="A150" s="171" t="s">
        <v>4376</v>
      </c>
      <c r="B150" s="167" t="s">
        <v>13942</v>
      </c>
      <c r="C150" s="167" t="str">
        <f>tab_SCHULLISTE[[#This Row],[SNR]]&amp;" - "&amp;tab_SCHULLISTE[[#This Row],[Name]]</f>
        <v xml:space="preserve">0152 - Gymnasium München-Trudering  </v>
      </c>
      <c r="D150" s="5" t="s">
        <v>1966</v>
      </c>
      <c r="E1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0" s="175" t="s">
        <v>18818</v>
      </c>
      <c r="G150" s="175" t="s">
        <v>18819</v>
      </c>
      <c r="H150" s="182" t="str">
        <f>_xlfn.XLOOKUP(tab_SCHULLISTE[[#This Row],[TKZ]],tab_SATLISTE[SAT-ID],tab_SATLISTE[SAT-ID],"FEHLT")</f>
        <v>1k277</v>
      </c>
    </row>
    <row r="151" spans="1:8" ht="15.9" customHeight="1" x14ac:dyDescent="0.3">
      <c r="A151" s="171" t="s">
        <v>4377</v>
      </c>
      <c r="B151" s="167" t="s">
        <v>13943</v>
      </c>
      <c r="C151" s="167" t="str">
        <f>tab_SCHULLISTE[[#This Row],[SNR]]&amp;" - "&amp;tab_SCHULLISTE[[#This Row],[Name]]</f>
        <v xml:space="preserve">0153 - Meranier-Gymnasium Lichtenfels  </v>
      </c>
      <c r="D151" s="5" t="s">
        <v>3102</v>
      </c>
      <c r="E1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1" s="175" t="s">
        <v>18818</v>
      </c>
      <c r="G151" s="175" t="s">
        <v>18819</v>
      </c>
      <c r="H151" s="182" t="str">
        <f>_xlfn.XLOOKUP(tab_SCHULLISTE[[#This Row],[TKZ]],tab_SATLISTE[SAT-ID],tab_SATLISTE[SAT-ID],"FEHLT")</f>
        <v>4k100</v>
      </c>
    </row>
    <row r="152" spans="1:8" ht="15.9" customHeight="1" x14ac:dyDescent="0.3">
      <c r="A152" s="171" t="s">
        <v>4378</v>
      </c>
      <c r="B152" s="167" t="s">
        <v>13944</v>
      </c>
      <c r="C152" s="167" t="str">
        <f>tab_SCHULLISTE[[#This Row],[SNR]]&amp;" - "&amp;tab_SCHULLISTE[[#This Row],[Name]]</f>
        <v xml:space="preserve">0154 - Bodensee-Gymnasium Lindau  </v>
      </c>
      <c r="D152" s="5" t="s">
        <v>3983</v>
      </c>
      <c r="E1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2" s="175" t="s">
        <v>18818</v>
      </c>
      <c r="G152" s="175" t="s">
        <v>18819</v>
      </c>
      <c r="H152" s="182" t="str">
        <f>_xlfn.XLOOKUP(tab_SCHULLISTE[[#This Row],[TKZ]],tab_SATLISTE[SAT-ID],tab_SATLISTE[SAT-ID],"FEHLT")</f>
        <v>7k154</v>
      </c>
    </row>
    <row r="153" spans="1:8" ht="15.9" customHeight="1" x14ac:dyDescent="0.3">
      <c r="A153" s="171" t="s">
        <v>4379</v>
      </c>
      <c r="B153" s="167" t="s">
        <v>13945</v>
      </c>
      <c r="C153" s="167" t="str">
        <f>tab_SCHULLISTE[[#This Row],[SNR]]&amp;" - "&amp;tab_SCHULLISTE[[#This Row],[Name]]</f>
        <v xml:space="preserve">0155 - Valentin-Heider-Gymnasium Lindau  </v>
      </c>
      <c r="D153" s="5" t="s">
        <v>3983</v>
      </c>
      <c r="E1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3" s="175" t="s">
        <v>18818</v>
      </c>
      <c r="G153" s="175" t="s">
        <v>18819</v>
      </c>
      <c r="H153" s="182" t="str">
        <f>_xlfn.XLOOKUP(tab_SCHULLISTE[[#This Row],[TKZ]],tab_SATLISTE[SAT-ID],tab_SATLISTE[SAT-ID],"FEHLT")</f>
        <v>7k154</v>
      </c>
    </row>
    <row r="154" spans="1:8" ht="15.9" customHeight="1" x14ac:dyDescent="0.3">
      <c r="A154" s="171" t="s">
        <v>4380</v>
      </c>
      <c r="B154" s="167" t="s">
        <v>13946</v>
      </c>
      <c r="C154" s="167" t="str">
        <f>tab_SCHULLISTE[[#This Row],[SNR]]&amp;" - "&amp;tab_SCHULLISTE[[#This Row],[Name]]</f>
        <v xml:space="preserve">0156 - Gymnasium Lindenberg i.Allgäu  </v>
      </c>
      <c r="D154" s="5" t="s">
        <v>3983</v>
      </c>
      <c r="E1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4" s="175" t="s">
        <v>18818</v>
      </c>
      <c r="G154" s="175" t="s">
        <v>18819</v>
      </c>
      <c r="H154" s="182" t="str">
        <f>_xlfn.XLOOKUP(tab_SCHULLISTE[[#This Row],[TKZ]],tab_SATLISTE[SAT-ID],tab_SATLISTE[SAT-ID],"FEHLT")</f>
        <v>7k154</v>
      </c>
    </row>
    <row r="155" spans="1:8" ht="15.9" customHeight="1" x14ac:dyDescent="0.3">
      <c r="A155" s="171" t="s">
        <v>4381</v>
      </c>
      <c r="B155" s="167" t="s">
        <v>13947</v>
      </c>
      <c r="C155" s="167" t="str">
        <f>tab_SCHULLISTE[[#This Row],[SNR]]&amp;" - "&amp;tab_SCHULLISTE[[#This Row],[Name]]</f>
        <v xml:space="preserve">0157 - Franz-Ludwig-von-Erthal-Gymnasium Lohr  </v>
      </c>
      <c r="D155" s="5" t="s">
        <v>3719</v>
      </c>
      <c r="E1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5" s="175" t="s">
        <v>18818</v>
      </c>
      <c r="G155" s="175" t="s">
        <v>18819</v>
      </c>
      <c r="H155" s="182" t="str">
        <f>_xlfn.XLOOKUP(tab_SCHULLISTE[[#This Row],[TKZ]],tab_SATLISTE[SAT-ID],tab_SATLISTE[SAT-ID],"FEHLT")</f>
        <v>6k193</v>
      </c>
    </row>
    <row r="156" spans="1:8" ht="15.9" customHeight="1" x14ac:dyDescent="0.3">
      <c r="A156" s="171" t="s">
        <v>4382</v>
      </c>
      <c r="B156" s="167" t="s">
        <v>13948</v>
      </c>
      <c r="C156" s="167" t="str">
        <f>tab_SCHULLISTE[[#This Row],[SNR]]&amp;" - "&amp;tab_SCHULLISTE[[#This Row],[Name]]</f>
        <v xml:space="preserve">0158 - Gabelsberger-Gymnasium Mainburg  </v>
      </c>
      <c r="D156" s="5" t="s">
        <v>2514</v>
      </c>
      <c r="E1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6" s="175" t="s">
        <v>18818</v>
      </c>
      <c r="G156" s="175" t="s">
        <v>18819</v>
      </c>
      <c r="H156" s="182" t="str">
        <f>_xlfn.XLOOKUP(tab_SCHULLISTE[[#This Row],[TKZ]],tab_SATLISTE[SAT-ID],tab_SATLISTE[SAT-ID],"FEHLT")</f>
        <v>2k101</v>
      </c>
    </row>
    <row r="157" spans="1:8" ht="15.9" customHeight="1" x14ac:dyDescent="0.3">
      <c r="A157" s="171" t="s">
        <v>4383</v>
      </c>
      <c r="B157" s="167" t="s">
        <v>13949</v>
      </c>
      <c r="C157" s="167" t="str">
        <f>tab_SCHULLISTE[[#This Row],[SNR]]&amp;" - "&amp;tab_SCHULLISTE[[#This Row],[Name]]</f>
        <v xml:space="preserve">0159 - Gymnasium Marktbreit  </v>
      </c>
      <c r="D157" s="5" t="s">
        <v>3639</v>
      </c>
      <c r="E1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7" s="175" t="s">
        <v>18818</v>
      </c>
      <c r="G157" s="175" t="s">
        <v>18819</v>
      </c>
      <c r="H157" s="182" t="str">
        <f>_xlfn.XLOOKUP(tab_SCHULLISTE[[#This Row],[TKZ]],tab_SATLISTE[SAT-ID],tab_SATLISTE[SAT-ID],"FEHLT")</f>
        <v>6k112</v>
      </c>
    </row>
    <row r="158" spans="1:8" ht="15.9" customHeight="1" x14ac:dyDescent="0.3">
      <c r="A158" s="171" t="s">
        <v>4384</v>
      </c>
      <c r="B158" s="167" t="s">
        <v>13950</v>
      </c>
      <c r="C158" s="167" t="str">
        <f>tab_SCHULLISTE[[#This Row],[SNR]]&amp;" - "&amp;tab_SCHULLISTE[[#This Row],[Name]]</f>
        <v xml:space="preserve">0160 - Gymnasium Marktoberdorf  </v>
      </c>
      <c r="D158" s="5" t="s">
        <v>4119</v>
      </c>
      <c r="E1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8" s="175" t="s">
        <v>18818</v>
      </c>
      <c r="G158" s="175" t="s">
        <v>18819</v>
      </c>
      <c r="H158" s="182" t="str">
        <f>_xlfn.XLOOKUP(tab_SCHULLISTE[[#This Row],[TKZ]],tab_SATLISTE[SAT-ID],tab_SATLISTE[SAT-ID],"FEHLT")</f>
        <v>7x901</v>
      </c>
    </row>
    <row r="159" spans="1:8" ht="15.9" customHeight="1" x14ac:dyDescent="0.3">
      <c r="A159" s="171" t="s">
        <v>4385</v>
      </c>
      <c r="B159" s="167" t="s">
        <v>13951</v>
      </c>
      <c r="C159" s="167" t="str">
        <f>tab_SCHULLISTE[[#This Row],[SNR]]&amp;" - "&amp;tab_SCHULLISTE[[#This Row],[Name]]</f>
        <v xml:space="preserve">0161 - Otto-Hahn-Gymnasium Marktredwitz  </v>
      </c>
      <c r="D159" s="5" t="s">
        <v>3200</v>
      </c>
      <c r="E1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9" s="175" t="s">
        <v>18818</v>
      </c>
      <c r="G159" s="175" t="s">
        <v>18819</v>
      </c>
      <c r="H159" s="182" t="str">
        <f>_xlfn.XLOOKUP(tab_SCHULLISTE[[#This Row],[TKZ]],tab_SATLISTE[SAT-ID],tab_SATLISTE[SAT-ID],"FEHLT")</f>
        <v>4k200</v>
      </c>
    </row>
    <row r="160" spans="1:8" ht="15.9" customHeight="1" x14ac:dyDescent="0.3">
      <c r="A160" s="171" t="s">
        <v>4386</v>
      </c>
      <c r="B160" s="167" t="s">
        <v>13952</v>
      </c>
      <c r="C160" s="167" t="str">
        <f>tab_SCHULLISTE[[#This Row],[SNR]]&amp;" - "&amp;tab_SCHULLISTE[[#This Row],[Name]]</f>
        <v xml:space="preserve">0162 - Gymnasium Landschulheim Marquartstein  </v>
      </c>
      <c r="D160" s="5" t="s">
        <v>2197</v>
      </c>
      <c r="E1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0" s="175" t="s">
        <v>18818</v>
      </c>
      <c r="G160" s="175" t="s">
        <v>18819</v>
      </c>
      <c r="H160" s="182" t="str">
        <f>_xlfn.XLOOKUP(tab_SCHULLISTE[[#This Row],[TKZ]],tab_SATLISTE[SAT-ID],tab_SATLISTE[SAT-ID],"FEHLT")</f>
        <v>1x906</v>
      </c>
    </row>
    <row r="161" spans="1:8" ht="15.9" customHeight="1" x14ac:dyDescent="0.3">
      <c r="A161" s="171" t="s">
        <v>4387</v>
      </c>
      <c r="B161" s="167" t="s">
        <v>13953</v>
      </c>
      <c r="C161" s="167" t="str">
        <f>tab_SCHULLISTE[[#This Row],[SNR]]&amp;" - "&amp;tab_SCHULLISTE[[#This Row],[Name]]</f>
        <v xml:space="preserve">0163 - Martin-Pollich-Gymnasium Mellrichstadt  </v>
      </c>
      <c r="D161" s="5" t="s">
        <v>3703</v>
      </c>
      <c r="E1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1" s="175" t="s">
        <v>18818</v>
      </c>
      <c r="G161" s="175" t="s">
        <v>18819</v>
      </c>
      <c r="H161" s="182" t="str">
        <f>_xlfn.XLOOKUP(tab_SCHULLISTE[[#This Row],[TKZ]],tab_SATLISTE[SAT-ID],tab_SATLISTE[SAT-ID],"FEHLT")</f>
        <v>6k177</v>
      </c>
    </row>
    <row r="162" spans="1:8" ht="15.9" customHeight="1" x14ac:dyDescent="0.3">
      <c r="A162" s="171" t="s">
        <v>4388</v>
      </c>
      <c r="B162" s="167" t="s">
        <v>13954</v>
      </c>
      <c r="C162" s="167" t="str">
        <f>tab_SCHULLISTE[[#This Row],[SNR]]&amp;" - "&amp;tab_SCHULLISTE[[#This Row],[Name]]</f>
        <v xml:space="preserve">0164 - Bernhard-Strigel-Gymnasium Memmingen  </v>
      </c>
      <c r="D162" s="5" t="s">
        <v>3996</v>
      </c>
      <c r="E1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2" s="175" t="s">
        <v>18818</v>
      </c>
      <c r="G162" s="175" t="s">
        <v>18819</v>
      </c>
      <c r="H162" s="182" t="str">
        <f>_xlfn.XLOOKUP(tab_SCHULLISTE[[#This Row],[TKZ]],tab_SATLISTE[SAT-ID],tab_SATLISTE[SAT-ID],"FEHLT")</f>
        <v>7k167</v>
      </c>
    </row>
    <row r="163" spans="1:8" ht="15.9" customHeight="1" x14ac:dyDescent="0.3">
      <c r="A163" s="171" t="s">
        <v>4389</v>
      </c>
      <c r="B163" s="167" t="s">
        <v>13955</v>
      </c>
      <c r="C163" s="167" t="str">
        <f>tab_SCHULLISTE[[#This Row],[SNR]]&amp;" - "&amp;tab_SCHULLISTE[[#This Row],[Name]]</f>
        <v xml:space="preserve">0165 - Vöhlin-Gymnasium Memmingen  </v>
      </c>
      <c r="D163" s="5" t="s">
        <v>3996</v>
      </c>
      <c r="E1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3" s="175" t="s">
        <v>18818</v>
      </c>
      <c r="G163" s="175" t="s">
        <v>18819</v>
      </c>
      <c r="H163" s="182" t="str">
        <f>_xlfn.XLOOKUP(tab_SCHULLISTE[[#This Row],[TKZ]],tab_SATLISTE[SAT-ID],tab_SATLISTE[SAT-ID],"FEHLT")</f>
        <v>7k167</v>
      </c>
    </row>
    <row r="164" spans="1:8" ht="15.9" customHeight="1" x14ac:dyDescent="0.3">
      <c r="A164" s="171" t="s">
        <v>4390</v>
      </c>
      <c r="B164" s="167" t="s">
        <v>13956</v>
      </c>
      <c r="C164" s="167" t="str">
        <f>tab_SCHULLISTE[[#This Row],[SNR]]&amp;" - "&amp;tab_SCHULLISTE[[#This Row],[Name]]</f>
        <v xml:space="preserve">0166 - St.-Michaels-Gymnasium der Benediktiner Metten  </v>
      </c>
      <c r="D164" s="5" t="s">
        <v>2688</v>
      </c>
      <c r="E1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4" s="175" t="s">
        <v>18818</v>
      </c>
      <c r="G164" s="175" t="s">
        <v>18819</v>
      </c>
      <c r="H164" s="182" t="str">
        <f>_xlfn.XLOOKUP(tab_SCHULLISTE[[#This Row],[TKZ]],tab_SATLISTE[SAT-ID],tab_SATLISTE[SAT-ID],"FEHLT")</f>
        <v>2p007</v>
      </c>
    </row>
    <row r="165" spans="1:8" ht="15.9" customHeight="1" x14ac:dyDescent="0.3">
      <c r="A165" s="171" t="s">
        <v>4391</v>
      </c>
      <c r="B165" s="167" t="s">
        <v>13957</v>
      </c>
      <c r="C165" s="167" t="str">
        <f>tab_SCHULLISTE[[#This Row],[SNR]]&amp;" - "&amp;tab_SCHULLISTE[[#This Row],[Name]]</f>
        <v xml:space="preserve">0167 - Gymnasium Miesbach  </v>
      </c>
      <c r="D165" s="5" t="s">
        <v>1956</v>
      </c>
      <c r="E1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5" s="175" t="s">
        <v>18818</v>
      </c>
      <c r="G165" s="175" t="s">
        <v>18819</v>
      </c>
      <c r="H165" s="182" t="str">
        <f>_xlfn.XLOOKUP(tab_SCHULLISTE[[#This Row],[TKZ]],tab_SATLISTE[SAT-ID],tab_SATLISTE[SAT-ID],"FEHLT")</f>
        <v>1k267</v>
      </c>
    </row>
    <row r="166" spans="1:8" ht="15.9" customHeight="1" x14ac:dyDescent="0.3">
      <c r="A166" s="171" t="s">
        <v>4392</v>
      </c>
      <c r="B166" s="167" t="s">
        <v>13958</v>
      </c>
      <c r="C166" s="167" t="str">
        <f>tab_SCHULLISTE[[#This Row],[SNR]]&amp;" - "&amp;tab_SCHULLISTE[[#This Row],[Name]]</f>
        <v xml:space="preserve">0168 - Johannes-Butzbach-Gymnasium Miltenberg  </v>
      </c>
      <c r="D166" s="5" t="s">
        <v>3674</v>
      </c>
      <c r="E1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6" s="175" t="s">
        <v>18818</v>
      </c>
      <c r="G166" s="175" t="s">
        <v>18819</v>
      </c>
      <c r="H166" s="182" t="str">
        <f>_xlfn.XLOOKUP(tab_SCHULLISTE[[#This Row],[TKZ]],tab_SATLISTE[SAT-ID],tab_SATLISTE[SAT-ID],"FEHLT")</f>
        <v>6k148</v>
      </c>
    </row>
    <row r="167" spans="1:8" ht="15.9" customHeight="1" x14ac:dyDescent="0.3">
      <c r="A167" s="171" t="s">
        <v>4393</v>
      </c>
      <c r="B167" s="167" t="s">
        <v>13959</v>
      </c>
      <c r="C167" s="167" t="str">
        <f>tab_SCHULLISTE[[#This Row],[SNR]]&amp;" - "&amp;tab_SCHULLISTE[[#This Row],[Name]]</f>
        <v>0169 - Maristenkolleg Mindelheim - Gymnasium -  des Schulwerks der Diözese Augsburg</v>
      </c>
      <c r="D167" s="5" t="s">
        <v>4178</v>
      </c>
      <c r="E1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7" s="175" t="s">
        <v>18818</v>
      </c>
      <c r="G167" s="175" t="s">
        <v>18819</v>
      </c>
      <c r="H167" s="182" t="str">
        <f>_xlfn.XLOOKUP(tab_SCHULLISTE[[#This Row],[TKZ]],tab_SATLISTE[SAT-ID],tab_SATLISTE[SAT-ID],"FEHLT")</f>
        <v>7p062</v>
      </c>
    </row>
    <row r="168" spans="1:8" ht="15.9" customHeight="1" x14ac:dyDescent="0.3">
      <c r="A168" s="171" t="s">
        <v>4394</v>
      </c>
      <c r="B168" s="167" t="s">
        <v>13960</v>
      </c>
      <c r="C168" s="167" t="str">
        <f>tab_SCHULLISTE[[#This Row],[SNR]]&amp;" - "&amp;tab_SCHULLISTE[[#This Row],[Name]]</f>
        <v xml:space="preserve">0170 - Ignaz-Taschner-Gymnasium Dachau  </v>
      </c>
      <c r="D168" s="5" t="s">
        <v>1773</v>
      </c>
      <c r="E1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8" s="175" t="s">
        <v>18818</v>
      </c>
      <c r="G168" s="175" t="s">
        <v>18819</v>
      </c>
      <c r="H168" s="182" t="str">
        <f>_xlfn.XLOOKUP(tab_SCHULLISTE[[#This Row],[TKZ]],tab_SATLISTE[SAT-ID],tab_SATLISTE[SAT-ID],"FEHLT")</f>
        <v>1k079</v>
      </c>
    </row>
    <row r="169" spans="1:8" ht="15.9" customHeight="1" x14ac:dyDescent="0.3">
      <c r="A169" s="171" t="s">
        <v>4395</v>
      </c>
      <c r="B169" s="167" t="s">
        <v>13961</v>
      </c>
      <c r="C169" s="167" t="str">
        <f>tab_SCHULLISTE[[#This Row],[SNR]]&amp;" - "&amp;tab_SCHULLISTE[[#This Row],[Name]]</f>
        <v xml:space="preserve">0171 - Christoph-Probst-Gymnasium Gilching  </v>
      </c>
      <c r="D169" s="5" t="s">
        <v>2171</v>
      </c>
      <c r="E1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9" s="175" t="s">
        <v>18818</v>
      </c>
      <c r="G169" s="175" t="s">
        <v>18819</v>
      </c>
      <c r="H169" s="182" t="str">
        <f>_xlfn.XLOOKUP(tab_SCHULLISTE[[#This Row],[TKZ]],tab_SATLISTE[SAT-ID],tab_SATLISTE[SAT-ID],"FEHLT")</f>
        <v>1k482</v>
      </c>
    </row>
    <row r="170" spans="1:8" ht="15.9" customHeight="1" x14ac:dyDescent="0.3">
      <c r="A170" s="171" t="s">
        <v>4396</v>
      </c>
      <c r="B170" s="167" t="s">
        <v>13962</v>
      </c>
      <c r="C170" s="167" t="str">
        <f>tab_SCHULLISTE[[#This Row],[SNR]]&amp;" - "&amp;tab_SCHULLISTE[[#This Row],[Name]]</f>
        <v xml:space="preserve">0172 - Ruperti-Gymnasium Mühldorf a.Inn  </v>
      </c>
      <c r="D170" s="5" t="s">
        <v>1965</v>
      </c>
      <c r="E1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0" s="175" t="s">
        <v>18818</v>
      </c>
      <c r="G170" s="175" t="s">
        <v>18819</v>
      </c>
      <c r="H170" s="182" t="str">
        <f>_xlfn.XLOOKUP(tab_SCHULLISTE[[#This Row],[TKZ]],tab_SATLISTE[SAT-ID],tab_SATLISTE[SAT-ID],"FEHLT")</f>
        <v>1k276</v>
      </c>
    </row>
    <row r="171" spans="1:8" ht="15.9" customHeight="1" x14ac:dyDescent="0.3">
      <c r="A171" s="171" t="s">
        <v>4397</v>
      </c>
      <c r="B171" s="167" t="s">
        <v>13963</v>
      </c>
      <c r="C171" s="167" t="str">
        <f>tab_SCHULLISTE[[#This Row],[SNR]]&amp;" - "&amp;tab_SCHULLISTE[[#This Row],[Name]]</f>
        <v xml:space="preserve">0173 - Gymnasium Münchberg  </v>
      </c>
      <c r="D171" s="5" t="s">
        <v>3079</v>
      </c>
      <c r="E1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1" s="175" t="s">
        <v>18818</v>
      </c>
      <c r="G171" s="175" t="s">
        <v>18819</v>
      </c>
      <c r="H171" s="182" t="str">
        <f>_xlfn.XLOOKUP(tab_SCHULLISTE[[#This Row],[TKZ]],tab_SATLISTE[SAT-ID],tab_SATLISTE[SAT-ID],"FEHLT")</f>
        <v>4k076</v>
      </c>
    </row>
    <row r="172" spans="1:8" ht="15.9" customHeight="1" x14ac:dyDescent="0.3">
      <c r="A172" s="171" t="s">
        <v>4398</v>
      </c>
      <c r="B172" s="167" t="s">
        <v>13964</v>
      </c>
      <c r="C172" s="167" t="str">
        <f>tab_SCHULLISTE[[#This Row],[SNR]]&amp;" - "&amp;tab_SCHULLISTE[[#This Row],[Name]]</f>
        <v xml:space="preserve">0174 - Karlsgymnasium München-Pasing  </v>
      </c>
      <c r="D172" s="5" t="s">
        <v>1966</v>
      </c>
      <c r="E1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2" s="175" t="s">
        <v>18818</v>
      </c>
      <c r="G172" s="175" t="s">
        <v>18819</v>
      </c>
      <c r="H172" s="182" t="str">
        <f>_xlfn.XLOOKUP(tab_SCHULLISTE[[#This Row],[TKZ]],tab_SATLISTE[SAT-ID],tab_SATLISTE[SAT-ID],"FEHLT")</f>
        <v>1k277</v>
      </c>
    </row>
    <row r="173" spans="1:8" ht="15.9" customHeight="1" x14ac:dyDescent="0.3">
      <c r="A173" s="171" t="s">
        <v>4399</v>
      </c>
      <c r="B173" s="167" t="s">
        <v>13965</v>
      </c>
      <c r="C173" s="167" t="str">
        <f>tab_SCHULLISTE[[#This Row],[SNR]]&amp;" - "&amp;tab_SCHULLISTE[[#This Row],[Name]]</f>
        <v xml:space="preserve">0175 - Ludwigsgymnasium München  </v>
      </c>
      <c r="D173" s="5" t="s">
        <v>1966</v>
      </c>
      <c r="E1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3" s="175" t="s">
        <v>18818</v>
      </c>
      <c r="G173" s="175" t="s">
        <v>18819</v>
      </c>
      <c r="H173" s="182" t="str">
        <f>_xlfn.XLOOKUP(tab_SCHULLISTE[[#This Row],[TKZ]],tab_SATLISTE[SAT-ID],tab_SATLISTE[SAT-ID],"FEHLT")</f>
        <v>1k277</v>
      </c>
    </row>
    <row r="174" spans="1:8" ht="15.9" customHeight="1" x14ac:dyDescent="0.3">
      <c r="A174" s="171" t="s">
        <v>4400</v>
      </c>
      <c r="B174" s="167" t="s">
        <v>13966</v>
      </c>
      <c r="C174" s="167" t="str">
        <f>tab_SCHULLISTE[[#This Row],[SNR]]&amp;" - "&amp;tab_SCHULLISTE[[#This Row],[Name]]</f>
        <v xml:space="preserve">0176 - Maximiliansgymnasium München  </v>
      </c>
      <c r="D174" s="5" t="s">
        <v>1966</v>
      </c>
      <c r="E1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4" s="175" t="s">
        <v>18818</v>
      </c>
      <c r="G174" s="175" t="s">
        <v>18819</v>
      </c>
      <c r="H174" s="182" t="str">
        <f>_xlfn.XLOOKUP(tab_SCHULLISTE[[#This Row],[TKZ]],tab_SATLISTE[SAT-ID],tab_SATLISTE[SAT-ID],"FEHLT")</f>
        <v>1k277</v>
      </c>
    </row>
    <row r="175" spans="1:8" ht="15.9" customHeight="1" x14ac:dyDescent="0.3">
      <c r="A175" s="171" t="s">
        <v>4401</v>
      </c>
      <c r="B175" s="167" t="s">
        <v>13967</v>
      </c>
      <c r="C175" s="167" t="str">
        <f>tab_SCHULLISTE[[#This Row],[SNR]]&amp;" - "&amp;tab_SCHULLISTE[[#This Row],[Name]]</f>
        <v xml:space="preserve">0177 - Theresien-Gymnasium München  </v>
      </c>
      <c r="D175" s="5" t="s">
        <v>1966</v>
      </c>
      <c r="E1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5" s="175" t="s">
        <v>18818</v>
      </c>
      <c r="G175" s="175" t="s">
        <v>18819</v>
      </c>
      <c r="H175" s="182" t="str">
        <f>_xlfn.XLOOKUP(tab_SCHULLISTE[[#This Row],[TKZ]],tab_SATLISTE[SAT-ID],tab_SATLISTE[SAT-ID],"FEHLT")</f>
        <v>1k277</v>
      </c>
    </row>
    <row r="176" spans="1:8" ht="15.9" customHeight="1" x14ac:dyDescent="0.3">
      <c r="A176" s="171" t="s">
        <v>4402</v>
      </c>
      <c r="B176" s="167" t="s">
        <v>13968</v>
      </c>
      <c r="C176" s="167" t="str">
        <f>tab_SCHULLISTE[[#This Row],[SNR]]&amp;" - "&amp;tab_SCHULLISTE[[#This Row],[Name]]</f>
        <v xml:space="preserve">0178 - Wilhelmsgymnasium München  </v>
      </c>
      <c r="D176" s="5" t="s">
        <v>1966</v>
      </c>
      <c r="E1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6" s="175" t="s">
        <v>18818</v>
      </c>
      <c r="G176" s="175" t="s">
        <v>18819</v>
      </c>
      <c r="H176" s="182" t="str">
        <f>_xlfn.XLOOKUP(tab_SCHULLISTE[[#This Row],[TKZ]],tab_SATLISTE[SAT-ID],tab_SATLISTE[SAT-ID],"FEHLT")</f>
        <v>1k277</v>
      </c>
    </row>
    <row r="177" spans="1:8" ht="15.9" customHeight="1" x14ac:dyDescent="0.3">
      <c r="A177" s="171" t="s">
        <v>4403</v>
      </c>
      <c r="B177" s="167" t="s">
        <v>13969</v>
      </c>
      <c r="C177" s="167" t="str">
        <f>tab_SCHULLISTE[[#This Row],[SNR]]&amp;" - "&amp;tab_SCHULLISTE[[#This Row],[Name]]</f>
        <v xml:space="preserve">0179 - Wittelsbacher-Gymnasium München  </v>
      </c>
      <c r="D177" s="5" t="s">
        <v>1966</v>
      </c>
      <c r="E1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7" s="175" t="s">
        <v>18818</v>
      </c>
      <c r="G177" s="175" t="s">
        <v>18819</v>
      </c>
      <c r="H177" s="182" t="str">
        <f>_xlfn.XLOOKUP(tab_SCHULLISTE[[#This Row],[TKZ]],tab_SATLISTE[SAT-ID],tab_SATLISTE[SAT-ID],"FEHLT")</f>
        <v>1k277</v>
      </c>
    </row>
    <row r="178" spans="1:8" ht="15.9" customHeight="1" x14ac:dyDescent="0.3">
      <c r="A178" s="171" t="s">
        <v>4404</v>
      </c>
      <c r="B178" s="167" t="s">
        <v>13970</v>
      </c>
      <c r="C178" s="167" t="str">
        <f>tab_SCHULLISTE[[#This Row],[SNR]]&amp;" - "&amp;tab_SCHULLISTE[[#This Row],[Name]]</f>
        <v xml:space="preserve">0180 - Albert-Einstein-Gymnasium München  </v>
      </c>
      <c r="D178" s="5" t="s">
        <v>1966</v>
      </c>
      <c r="E1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8" s="175" t="s">
        <v>18818</v>
      </c>
      <c r="G178" s="175" t="s">
        <v>18819</v>
      </c>
      <c r="H178" s="182" t="str">
        <f>_xlfn.XLOOKUP(tab_SCHULLISTE[[#This Row],[TKZ]],tab_SATLISTE[SAT-ID],tab_SATLISTE[SAT-ID],"FEHLT")</f>
        <v>1k277</v>
      </c>
    </row>
    <row r="179" spans="1:8" ht="15.9" customHeight="1" x14ac:dyDescent="0.3">
      <c r="A179" s="171" t="s">
        <v>4405</v>
      </c>
      <c r="B179" s="167" t="s">
        <v>13971</v>
      </c>
      <c r="C179" s="167" t="str">
        <f>tab_SCHULLISTE[[#This Row],[SNR]]&amp;" - "&amp;tab_SCHULLISTE[[#This Row],[Name]]</f>
        <v xml:space="preserve">0181 - Oskar-von-Miller-Gymnasium München  </v>
      </c>
      <c r="D179" s="5" t="s">
        <v>1966</v>
      </c>
      <c r="E1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9" s="175" t="s">
        <v>18818</v>
      </c>
      <c r="G179" s="175" t="s">
        <v>18819</v>
      </c>
      <c r="H179" s="182" t="str">
        <f>_xlfn.XLOOKUP(tab_SCHULLISTE[[#This Row],[TKZ]],tab_SATLISTE[SAT-ID],tab_SATLISTE[SAT-ID],"FEHLT")</f>
        <v>1k277</v>
      </c>
    </row>
    <row r="180" spans="1:8" ht="15.9" customHeight="1" x14ac:dyDescent="0.3">
      <c r="A180" s="171" t="s">
        <v>4406</v>
      </c>
      <c r="B180" s="167" t="s">
        <v>13972</v>
      </c>
      <c r="C180" s="167" t="str">
        <f>tab_SCHULLISTE[[#This Row],[SNR]]&amp;" - "&amp;tab_SCHULLISTE[[#This Row],[Name]]</f>
        <v xml:space="preserve">0182 - Asam-Gymnasium München  </v>
      </c>
      <c r="D180" s="5" t="s">
        <v>1966</v>
      </c>
      <c r="E1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0" s="175" t="s">
        <v>18818</v>
      </c>
      <c r="G180" s="175" t="s">
        <v>18819</v>
      </c>
      <c r="H180" s="182" t="str">
        <f>_xlfn.XLOOKUP(tab_SCHULLISTE[[#This Row],[TKZ]],tab_SATLISTE[SAT-ID],tab_SATLISTE[SAT-ID],"FEHLT")</f>
        <v>1k277</v>
      </c>
    </row>
    <row r="181" spans="1:8" ht="15.9" customHeight="1" x14ac:dyDescent="0.3">
      <c r="A181" s="171" t="s">
        <v>4407</v>
      </c>
      <c r="B181" s="167" t="s">
        <v>13973</v>
      </c>
      <c r="C181" s="167" t="str">
        <f>tab_SCHULLISTE[[#This Row],[SNR]]&amp;" - "&amp;tab_SCHULLISTE[[#This Row],[Name]]</f>
        <v xml:space="preserve">0183 - Erasmus-Grasser-Gymnasium München  </v>
      </c>
      <c r="D181" s="5" t="s">
        <v>1966</v>
      </c>
      <c r="E1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1" s="175" t="s">
        <v>18818</v>
      </c>
      <c r="G181" s="175" t="s">
        <v>18819</v>
      </c>
      <c r="H181" s="182" t="str">
        <f>_xlfn.XLOOKUP(tab_SCHULLISTE[[#This Row],[TKZ]],tab_SATLISTE[SAT-ID],tab_SATLISTE[SAT-ID],"FEHLT")</f>
        <v>1k277</v>
      </c>
    </row>
    <row r="182" spans="1:8" ht="15.9" customHeight="1" x14ac:dyDescent="0.3">
      <c r="A182" s="171" t="s">
        <v>4408</v>
      </c>
      <c r="B182" s="167" t="s">
        <v>13974</v>
      </c>
      <c r="C182" s="167" t="str">
        <f>tab_SCHULLISTE[[#This Row],[SNR]]&amp;" - "&amp;tab_SCHULLISTE[[#This Row],[Name]]</f>
        <v xml:space="preserve">0184 - Gisela-Gymnasium München  </v>
      </c>
      <c r="D182" s="5" t="s">
        <v>1966</v>
      </c>
      <c r="E1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2" s="175" t="s">
        <v>18818</v>
      </c>
      <c r="G182" s="175" t="s">
        <v>18819</v>
      </c>
      <c r="H182" s="182" t="str">
        <f>_xlfn.XLOOKUP(tab_SCHULLISTE[[#This Row],[TKZ]],tab_SATLISTE[SAT-ID],tab_SATLISTE[SAT-ID],"FEHLT")</f>
        <v>1k277</v>
      </c>
    </row>
    <row r="183" spans="1:8" ht="15.9" customHeight="1" x14ac:dyDescent="0.3">
      <c r="A183" s="171" t="s">
        <v>4409</v>
      </c>
      <c r="B183" s="167" t="s">
        <v>13975</v>
      </c>
      <c r="C183" s="167" t="str">
        <f>tab_SCHULLISTE[[#This Row],[SNR]]&amp;" - "&amp;tab_SCHULLISTE[[#This Row],[Name]]</f>
        <v xml:space="preserve">0185 - Klenze-Gymnasium München  </v>
      </c>
      <c r="D183" s="5" t="s">
        <v>1966</v>
      </c>
      <c r="E1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3" s="175" t="s">
        <v>18818</v>
      </c>
      <c r="G183" s="175" t="s">
        <v>18819</v>
      </c>
      <c r="H183" s="182" t="str">
        <f>_xlfn.XLOOKUP(tab_SCHULLISTE[[#This Row],[TKZ]],tab_SATLISTE[SAT-ID],tab_SATLISTE[SAT-ID],"FEHLT")</f>
        <v>1k277</v>
      </c>
    </row>
    <row r="184" spans="1:8" ht="15.9" customHeight="1" x14ac:dyDescent="0.3">
      <c r="A184" s="171" t="s">
        <v>4410</v>
      </c>
      <c r="B184" s="167" t="s">
        <v>13976</v>
      </c>
      <c r="C184" s="167" t="str">
        <f>tab_SCHULLISTE[[#This Row],[SNR]]&amp;" - "&amp;tab_SCHULLISTE[[#This Row],[Name]]</f>
        <v xml:space="preserve">0186 - Luitpold-Gymnasium München  </v>
      </c>
      <c r="D184" s="5" t="s">
        <v>1966</v>
      </c>
      <c r="E1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4" s="175" t="s">
        <v>18818</v>
      </c>
      <c r="G184" s="175" t="s">
        <v>18819</v>
      </c>
      <c r="H184" s="182" t="str">
        <f>_xlfn.XLOOKUP(tab_SCHULLISTE[[#This Row],[TKZ]],tab_SATLISTE[SAT-ID],tab_SATLISTE[SAT-ID],"FEHLT")</f>
        <v>1k277</v>
      </c>
    </row>
    <row r="185" spans="1:8" ht="15.9" customHeight="1" x14ac:dyDescent="0.3">
      <c r="A185" s="171" t="s">
        <v>4411</v>
      </c>
      <c r="B185" s="167" t="s">
        <v>13977</v>
      </c>
      <c r="C185" s="167" t="str">
        <f>tab_SCHULLISTE[[#This Row],[SNR]]&amp;" - "&amp;tab_SCHULLISTE[[#This Row],[Name]]</f>
        <v xml:space="preserve">0187 - Maria-Theresia-Gymnasium München  </v>
      </c>
      <c r="D185" s="5" t="s">
        <v>1966</v>
      </c>
      <c r="E1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5" s="175" t="s">
        <v>18818</v>
      </c>
      <c r="G185" s="175" t="s">
        <v>18819</v>
      </c>
      <c r="H185" s="182" t="str">
        <f>_xlfn.XLOOKUP(tab_SCHULLISTE[[#This Row],[TKZ]],tab_SATLISTE[SAT-ID],tab_SATLISTE[SAT-ID],"FEHLT")</f>
        <v>1k277</v>
      </c>
    </row>
    <row r="186" spans="1:8" ht="15.9" customHeight="1" x14ac:dyDescent="0.3">
      <c r="A186" s="171" t="s">
        <v>4412</v>
      </c>
      <c r="B186" s="167" t="s">
        <v>13978</v>
      </c>
      <c r="C186" s="167" t="str">
        <f>tab_SCHULLISTE[[#This Row],[SNR]]&amp;" - "&amp;tab_SCHULLISTE[[#This Row],[Name]]</f>
        <v xml:space="preserve">0188 - Max-Planck-Gymnasium München  </v>
      </c>
      <c r="D186" s="5" t="s">
        <v>1966</v>
      </c>
      <c r="E1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6" s="175" t="s">
        <v>18818</v>
      </c>
      <c r="G186" s="175" t="s">
        <v>18819</v>
      </c>
      <c r="H186" s="182" t="str">
        <f>_xlfn.XLOOKUP(tab_SCHULLISTE[[#This Row],[TKZ]],tab_SATLISTE[SAT-ID],tab_SATLISTE[SAT-ID],"FEHLT")</f>
        <v>1k277</v>
      </c>
    </row>
    <row r="187" spans="1:8" ht="15.9" customHeight="1" x14ac:dyDescent="0.3">
      <c r="A187" s="171" t="s">
        <v>4413</v>
      </c>
      <c r="B187" s="167" t="s">
        <v>13979</v>
      </c>
      <c r="C187" s="167" t="str">
        <f>tab_SCHULLISTE[[#This Row],[SNR]]&amp;" - "&amp;tab_SCHULLISTE[[#This Row],[Name]]</f>
        <v xml:space="preserve">0189 - Rupprecht-Gymnasium München  </v>
      </c>
      <c r="D187" s="5" t="s">
        <v>1966</v>
      </c>
      <c r="E1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7" s="175" t="s">
        <v>18818</v>
      </c>
      <c r="G187" s="175" t="s">
        <v>18819</v>
      </c>
      <c r="H187" s="182" t="str">
        <f>_xlfn.XLOOKUP(tab_SCHULLISTE[[#This Row],[TKZ]],tab_SATLISTE[SAT-ID],tab_SATLISTE[SAT-ID],"FEHLT")</f>
        <v>1k277</v>
      </c>
    </row>
    <row r="188" spans="1:8" ht="15.9" customHeight="1" x14ac:dyDescent="0.3">
      <c r="A188" s="171" t="s">
        <v>4414</v>
      </c>
      <c r="B188" s="167" t="s">
        <v>13980</v>
      </c>
      <c r="C188" s="167" t="str">
        <f>tab_SCHULLISTE[[#This Row],[SNR]]&amp;" - "&amp;tab_SCHULLISTE[[#This Row],[Name]]</f>
        <v xml:space="preserve">0190 - Pestalozzi-Gymnasium München  </v>
      </c>
      <c r="D188" s="5" t="s">
        <v>1966</v>
      </c>
      <c r="E1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8" s="175" t="s">
        <v>18818</v>
      </c>
      <c r="G188" s="175" t="s">
        <v>18819</v>
      </c>
      <c r="H188" s="182" t="str">
        <f>_xlfn.XLOOKUP(tab_SCHULLISTE[[#This Row],[TKZ]],tab_SATLISTE[SAT-ID],tab_SATLISTE[SAT-ID],"FEHLT")</f>
        <v>1k277</v>
      </c>
    </row>
    <row r="189" spans="1:8" ht="15.9" customHeight="1" x14ac:dyDescent="0.3">
      <c r="A189" s="171" t="s">
        <v>4415</v>
      </c>
      <c r="B189" s="167" t="s">
        <v>13981</v>
      </c>
      <c r="C189" s="167" t="str">
        <f>tab_SCHULLISTE[[#This Row],[SNR]]&amp;" - "&amp;tab_SCHULLISTE[[#This Row],[Name]]</f>
        <v xml:space="preserve">0191 - Max-Josef-Stift München  </v>
      </c>
      <c r="D189" s="5" t="s">
        <v>2196</v>
      </c>
      <c r="E1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9" s="175" t="s">
        <v>18818</v>
      </c>
      <c r="G189" s="175" t="s">
        <v>18819</v>
      </c>
      <c r="H189" s="182" t="str">
        <f>_xlfn.XLOOKUP(tab_SCHULLISTE[[#This Row],[TKZ]],tab_SATLISTE[SAT-ID],tab_SATLISTE[SAT-ID],"FEHLT")</f>
        <v>1x905</v>
      </c>
    </row>
    <row r="190" spans="1:8" ht="15.9" customHeight="1" x14ac:dyDescent="0.3">
      <c r="A190" s="171" t="s">
        <v>4416</v>
      </c>
      <c r="B190" s="167" t="s">
        <v>13982</v>
      </c>
      <c r="C190" s="167" t="str">
        <f>tab_SCHULLISTE[[#This Row],[SNR]]&amp;" - "&amp;tab_SCHULLISTE[[#This Row],[Name]]</f>
        <v xml:space="preserve">0192 - Städtisches Luisengymnasium München  </v>
      </c>
      <c r="D190" s="5" t="s">
        <v>1966</v>
      </c>
      <c r="E1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0" s="175" t="s">
        <v>18818</v>
      </c>
      <c r="G190" s="175" t="s">
        <v>18819</v>
      </c>
      <c r="H190" s="182" t="str">
        <f>_xlfn.XLOOKUP(tab_SCHULLISTE[[#This Row],[TKZ]],tab_SATLISTE[SAT-ID],tab_SATLISTE[SAT-ID],"FEHLT")</f>
        <v>1k277</v>
      </c>
    </row>
    <row r="191" spans="1:8" ht="15.9" customHeight="1" x14ac:dyDescent="0.3">
      <c r="A191" s="171" t="s">
        <v>4417</v>
      </c>
      <c r="B191" s="167" t="s">
        <v>13983</v>
      </c>
      <c r="C191" s="167" t="str">
        <f>tab_SCHULLISTE[[#This Row],[SNR]]&amp;" - "&amp;tab_SCHULLISTE[[#This Row],[Name]]</f>
        <v xml:space="preserve">0193 - Städtisches Elsa-Brändström-Gymnasium München  </v>
      </c>
      <c r="D191" s="5" t="s">
        <v>1966</v>
      </c>
      <c r="E1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1" s="175" t="s">
        <v>18818</v>
      </c>
      <c r="G191" s="175" t="s">
        <v>18819</v>
      </c>
      <c r="H191" s="182" t="str">
        <f>_xlfn.XLOOKUP(tab_SCHULLISTE[[#This Row],[TKZ]],tab_SATLISTE[SAT-ID],tab_SATLISTE[SAT-ID],"FEHLT")</f>
        <v>1k277</v>
      </c>
    </row>
    <row r="192" spans="1:8" ht="15.9" customHeight="1" x14ac:dyDescent="0.3">
      <c r="A192" s="171" t="s">
        <v>4418</v>
      </c>
      <c r="B192" s="167" t="s">
        <v>13984</v>
      </c>
      <c r="C192" s="167" t="str">
        <f>tab_SCHULLISTE[[#This Row],[SNR]]&amp;" - "&amp;tab_SCHULLISTE[[#This Row],[Name]]</f>
        <v xml:space="preserve">0194 - Städtisches Louise-Schroeder Gymnasium München  </v>
      </c>
      <c r="D192" s="5" t="s">
        <v>1966</v>
      </c>
      <c r="E1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2" s="175" t="s">
        <v>18818</v>
      </c>
      <c r="G192" s="175" t="s">
        <v>18819</v>
      </c>
      <c r="H192" s="182" t="str">
        <f>_xlfn.XLOOKUP(tab_SCHULLISTE[[#This Row],[TKZ]],tab_SATLISTE[SAT-ID],tab_SATLISTE[SAT-ID],"FEHLT")</f>
        <v>1k277</v>
      </c>
    </row>
    <row r="193" spans="1:8" ht="15.9" customHeight="1" x14ac:dyDescent="0.3">
      <c r="A193" s="171" t="s">
        <v>4419</v>
      </c>
      <c r="B193" s="167" t="s">
        <v>13985</v>
      </c>
      <c r="C193" s="167" t="str">
        <f>tab_SCHULLISTE[[#This Row],[SNR]]&amp;" - "&amp;tab_SCHULLISTE[[#This Row],[Name]]</f>
        <v xml:space="preserve">0195 - Städtisches Sophie-Scholl-Gymnasium München  </v>
      </c>
      <c r="D193" s="5" t="s">
        <v>1966</v>
      </c>
      <c r="E1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3" s="175" t="s">
        <v>18818</v>
      </c>
      <c r="G193" s="175" t="s">
        <v>18819</v>
      </c>
      <c r="H193" s="182" t="str">
        <f>_xlfn.XLOOKUP(tab_SCHULLISTE[[#This Row],[TKZ]],tab_SATLISTE[SAT-ID],tab_SATLISTE[SAT-ID],"FEHLT")</f>
        <v>1k277</v>
      </c>
    </row>
    <row r="194" spans="1:8" ht="15.9" customHeight="1" x14ac:dyDescent="0.3">
      <c r="A194" s="171" t="s">
        <v>4420</v>
      </c>
      <c r="B194" s="167" t="s">
        <v>13986</v>
      </c>
      <c r="C194" s="167" t="str">
        <f>tab_SCHULLISTE[[#This Row],[SNR]]&amp;" - "&amp;tab_SCHULLISTE[[#This Row],[Name]]</f>
        <v xml:space="preserve">0196 - Städtisches Theodolinden-Gymnasium München  </v>
      </c>
      <c r="D194" s="5" t="s">
        <v>1966</v>
      </c>
      <c r="E1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4" s="175" t="s">
        <v>18818</v>
      </c>
      <c r="G194" s="175" t="s">
        <v>18819</v>
      </c>
      <c r="H194" s="182" t="str">
        <f>_xlfn.XLOOKUP(tab_SCHULLISTE[[#This Row],[TKZ]],tab_SATLISTE[SAT-ID],tab_SATLISTE[SAT-ID],"FEHLT")</f>
        <v>1k277</v>
      </c>
    </row>
    <row r="195" spans="1:8" ht="15.9" customHeight="1" x14ac:dyDescent="0.3">
      <c r="A195" s="171" t="s">
        <v>4421</v>
      </c>
      <c r="B195" s="167" t="s">
        <v>13987</v>
      </c>
      <c r="C195" s="167" t="str">
        <f>tab_SCHULLISTE[[#This Row],[SNR]]&amp;" - "&amp;tab_SCHULLISTE[[#This Row],[Name]]</f>
        <v xml:space="preserve">0197 - Städtisches Willi-Graf-Gymnasium München  </v>
      </c>
      <c r="D195" s="5" t="s">
        <v>1966</v>
      </c>
      <c r="E1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5" s="175" t="s">
        <v>18818</v>
      </c>
      <c r="G195" s="175" t="s">
        <v>18819</v>
      </c>
      <c r="H195" s="182" t="str">
        <f>_xlfn.XLOOKUP(tab_SCHULLISTE[[#This Row],[TKZ]],tab_SATLISTE[SAT-ID],tab_SATLISTE[SAT-ID],"FEHLT")</f>
        <v>1k277</v>
      </c>
    </row>
    <row r="196" spans="1:8" ht="15.9" customHeight="1" x14ac:dyDescent="0.3">
      <c r="A196" s="171" t="s">
        <v>4422</v>
      </c>
      <c r="B196" s="167" t="s">
        <v>13988</v>
      </c>
      <c r="C196" s="167" t="str">
        <f>tab_SCHULLISTE[[#This Row],[SNR]]&amp;" - "&amp;tab_SCHULLISTE[[#This Row],[Name]]</f>
        <v xml:space="preserve">0198 - Städtisches Thomas-Mann-Gymnasium München  </v>
      </c>
      <c r="D196" s="5" t="s">
        <v>1966</v>
      </c>
      <c r="E1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6" s="175" t="s">
        <v>18818</v>
      </c>
      <c r="G196" s="175" t="s">
        <v>18819</v>
      </c>
      <c r="H196" s="182" t="str">
        <f>_xlfn.XLOOKUP(tab_SCHULLISTE[[#This Row],[TKZ]],tab_SATLISTE[SAT-ID],tab_SATLISTE[SAT-ID],"FEHLT")</f>
        <v>1k277</v>
      </c>
    </row>
    <row r="197" spans="1:8" ht="15.9" customHeight="1" x14ac:dyDescent="0.3">
      <c r="A197" s="171" t="s">
        <v>4423</v>
      </c>
      <c r="B197" s="167" t="s">
        <v>13989</v>
      </c>
      <c r="C197" s="167" t="str">
        <f>tab_SCHULLISTE[[#This Row],[SNR]]&amp;" - "&amp;tab_SCHULLISTE[[#This Row],[Name]]</f>
        <v xml:space="preserve">0199 - Städtisches St.-Anna-Gymnasium München  </v>
      </c>
      <c r="D197" s="5" t="s">
        <v>1966</v>
      </c>
      <c r="E1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7" s="175" t="s">
        <v>18818</v>
      </c>
      <c r="G197" s="175" t="s">
        <v>18819</v>
      </c>
      <c r="H197" s="182" t="str">
        <f>_xlfn.XLOOKUP(tab_SCHULLISTE[[#This Row],[TKZ]],tab_SATLISTE[SAT-ID],tab_SATLISTE[SAT-ID],"FEHLT")</f>
        <v>1k277</v>
      </c>
    </row>
    <row r="198" spans="1:8" ht="15.9" customHeight="1" x14ac:dyDescent="0.3">
      <c r="A198" s="171" t="s">
        <v>4424</v>
      </c>
      <c r="B198" s="167" t="s">
        <v>13990</v>
      </c>
      <c r="C198" s="167" t="str">
        <f>tab_SCHULLISTE[[#This Row],[SNR]]&amp;" - "&amp;tab_SCHULLISTE[[#This Row],[Name]]</f>
        <v xml:space="preserve">0200 - Michaeli-Gymnasium München  </v>
      </c>
      <c r="D198" s="5" t="s">
        <v>1966</v>
      </c>
      <c r="E1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8" s="175" t="s">
        <v>18818</v>
      </c>
      <c r="G198" s="175" t="s">
        <v>18819</v>
      </c>
      <c r="H198" s="182" t="str">
        <f>_xlfn.XLOOKUP(tab_SCHULLISTE[[#This Row],[TKZ]],tab_SATLISTE[SAT-ID],tab_SATLISTE[SAT-ID],"FEHLT")</f>
        <v>1k277</v>
      </c>
    </row>
    <row r="199" spans="1:8" ht="15.9" customHeight="1" x14ac:dyDescent="0.3">
      <c r="A199" s="171" t="s">
        <v>4425</v>
      </c>
      <c r="B199" s="167" t="s">
        <v>13991</v>
      </c>
      <c r="C199" s="167" t="str">
        <f>tab_SCHULLISTE[[#This Row],[SNR]]&amp;" - "&amp;tab_SCHULLISTE[[#This Row],[Name]]</f>
        <v xml:space="preserve">0201 - Städtisches Adolf-Weber-Gymnasium München  </v>
      </c>
      <c r="D199" s="5" t="s">
        <v>1966</v>
      </c>
      <c r="E1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9" s="175" t="s">
        <v>18818</v>
      </c>
      <c r="G199" s="175" t="s">
        <v>18819</v>
      </c>
      <c r="H199" s="182" t="str">
        <f>_xlfn.XLOOKUP(tab_SCHULLISTE[[#This Row],[TKZ]],tab_SATLISTE[SAT-ID],tab_SATLISTE[SAT-ID],"FEHLT")</f>
        <v>1k277</v>
      </c>
    </row>
    <row r="200" spans="1:8" ht="15.9" customHeight="1" x14ac:dyDescent="0.3">
      <c r="A200" s="171" t="s">
        <v>4426</v>
      </c>
      <c r="B200" s="167" t="s">
        <v>13992</v>
      </c>
      <c r="C200" s="167" t="str">
        <f>tab_SCHULLISTE[[#This Row],[SNR]]&amp;" - "&amp;tab_SCHULLISTE[[#This Row],[Name]]</f>
        <v xml:space="preserve">0202 - Städtisches Käthe-Kollwitz-Gymnasium München  </v>
      </c>
      <c r="D200" s="5" t="s">
        <v>1966</v>
      </c>
      <c r="E2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0" s="175" t="s">
        <v>18818</v>
      </c>
      <c r="G200" s="175" t="s">
        <v>18819</v>
      </c>
      <c r="H200" s="182" t="str">
        <f>_xlfn.XLOOKUP(tab_SCHULLISTE[[#This Row],[TKZ]],tab_SATLISTE[SAT-ID],tab_SATLISTE[SAT-ID],"FEHLT")</f>
        <v>1k277</v>
      </c>
    </row>
    <row r="201" spans="1:8" ht="15.9" customHeight="1" x14ac:dyDescent="0.3">
      <c r="A201" s="171" t="s">
        <v>4427</v>
      </c>
      <c r="B201" s="167" t="s">
        <v>13993</v>
      </c>
      <c r="C201" s="167" t="str">
        <f>tab_SCHULLISTE[[#This Row],[SNR]]&amp;" - "&amp;tab_SCHULLISTE[[#This Row],[Name]]</f>
        <v xml:space="preserve">0203 - Städtisches Bertolt-Brecht-Gymnasium München  </v>
      </c>
      <c r="D201" s="5" t="s">
        <v>1966</v>
      </c>
      <c r="E2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1" s="175" t="s">
        <v>18818</v>
      </c>
      <c r="G201" s="175" t="s">
        <v>18819</v>
      </c>
      <c r="H201" s="182" t="str">
        <f>_xlfn.XLOOKUP(tab_SCHULLISTE[[#This Row],[TKZ]],tab_SATLISTE[SAT-ID],tab_SATLISTE[SAT-ID],"FEHLT")</f>
        <v>1k277</v>
      </c>
    </row>
    <row r="202" spans="1:8" ht="15.9" customHeight="1" x14ac:dyDescent="0.3">
      <c r="A202" s="171" t="s">
        <v>4428</v>
      </c>
      <c r="B202" s="167" t="s">
        <v>13994</v>
      </c>
      <c r="C202" s="167" t="str">
        <f>tab_SCHULLISTE[[#This Row],[SNR]]&amp;" - "&amp;tab_SCHULLISTE[[#This Row],[Name]]</f>
        <v xml:space="preserve">0204 - Theresia-Gerhardinger-Gymnasium am Anger München  </v>
      </c>
      <c r="D202" s="5" t="s">
        <v>2319</v>
      </c>
      <c r="E2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2" s="175" t="s">
        <v>18818</v>
      </c>
      <c r="G202" s="175" t="s">
        <v>18819</v>
      </c>
      <c r="H202" s="182" t="str">
        <f>_xlfn.XLOOKUP(tab_SCHULLISTE[[#This Row],[TKZ]],tab_SATLISTE[SAT-ID],tab_SATLISTE[SAT-ID],"FEHLT")</f>
        <v>1p125</v>
      </c>
    </row>
    <row r="203" spans="1:8" ht="15.9" customHeight="1" x14ac:dyDescent="0.3">
      <c r="A203" s="171" t="s">
        <v>4429</v>
      </c>
      <c r="B203" s="167" t="s">
        <v>13995</v>
      </c>
      <c r="C203" s="167" t="str">
        <f>tab_SCHULLISTE[[#This Row],[SNR]]&amp;" - "&amp;tab_SCHULLISTE[[#This Row],[Name]]</f>
        <v xml:space="preserve">0205 - Gymnasium Höhenkirchen-Siegertsbrunn  </v>
      </c>
      <c r="D203" s="5" t="s">
        <v>2099</v>
      </c>
      <c r="E2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3" s="175" t="s">
        <v>18818</v>
      </c>
      <c r="G203" s="175" t="s">
        <v>18819</v>
      </c>
      <c r="H203" s="182" t="str">
        <f>_xlfn.XLOOKUP(tab_SCHULLISTE[[#This Row],[TKZ]],tab_SATLISTE[SAT-ID],tab_SATLISTE[SAT-ID],"FEHLT")</f>
        <v>1k410</v>
      </c>
    </row>
    <row r="204" spans="1:8" ht="15.9" customHeight="1" x14ac:dyDescent="0.3">
      <c r="A204" s="171" t="s">
        <v>4430</v>
      </c>
      <c r="B204" s="167" t="s">
        <v>1283</v>
      </c>
      <c r="C204" s="167" t="str">
        <f>tab_SCHULLISTE[[#This Row],[SNR]]&amp;" - "&amp;tab_SCHULLISTE[[#This Row],[Name]]</f>
        <v>0206 - Erzbischöfliches Maria-Ward-Gymnasium Nymphenburg, München</v>
      </c>
      <c r="D204" s="5" t="s">
        <v>2243</v>
      </c>
      <c r="E2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4" s="175" t="s">
        <v>18818</v>
      </c>
      <c r="G204" s="175" t="s">
        <v>18819</v>
      </c>
      <c r="H204" s="182" t="str">
        <f>_xlfn.XLOOKUP(tab_SCHULLISTE[[#This Row],[TKZ]],tab_SATLISTE[SAT-ID],tab_SATLISTE[SAT-ID],"FEHLT")</f>
        <v>1p044</v>
      </c>
    </row>
    <row r="205" spans="1:8" ht="15.9" customHeight="1" x14ac:dyDescent="0.3">
      <c r="A205" s="171" t="s">
        <v>4431</v>
      </c>
      <c r="B205" s="167" t="s">
        <v>13996</v>
      </c>
      <c r="C205" s="167" t="str">
        <f>tab_SCHULLISTE[[#This Row],[SNR]]&amp;" - "&amp;tab_SCHULLISTE[[#This Row],[Name]]</f>
        <v xml:space="preserve">0207 - Erzbischöfliches Edith-Stein-Gymnasium München  </v>
      </c>
      <c r="D205" s="5" t="s">
        <v>2243</v>
      </c>
      <c r="E2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5" s="175" t="s">
        <v>18818</v>
      </c>
      <c r="G205" s="175" t="s">
        <v>18819</v>
      </c>
      <c r="H205" s="182" t="str">
        <f>_xlfn.XLOOKUP(tab_SCHULLISTE[[#This Row],[TKZ]],tab_SATLISTE[SAT-ID],tab_SATLISTE[SAT-ID],"FEHLT")</f>
        <v>1p044</v>
      </c>
    </row>
    <row r="206" spans="1:8" ht="15.9" customHeight="1" x14ac:dyDescent="0.3">
      <c r="A206" s="171" t="s">
        <v>4432</v>
      </c>
      <c r="B206" s="167" t="s">
        <v>1284</v>
      </c>
      <c r="C206" s="167" t="str">
        <f>tab_SCHULLISTE[[#This Row],[SNR]]&amp;" - "&amp;tab_SCHULLISTE[[#This Row],[Name]]</f>
        <v>0208 - Nymphenburger Gymnasium München des Schulvereins Ernst Adam e.V.</v>
      </c>
      <c r="D206" s="5" t="s">
        <v>2390</v>
      </c>
      <c r="E2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6" s="175" t="s">
        <v>18818</v>
      </c>
      <c r="G206" s="175" t="s">
        <v>18819</v>
      </c>
      <c r="H206" s="182" t="str">
        <f>_xlfn.XLOOKUP(tab_SCHULLISTE[[#This Row],[TKZ]],tab_SATLISTE[SAT-ID],tab_SATLISTE[SAT-ID],"FEHLT")</f>
        <v>1p199</v>
      </c>
    </row>
    <row r="207" spans="1:8" ht="15.9" customHeight="1" x14ac:dyDescent="0.3">
      <c r="A207" s="171" t="s">
        <v>4433</v>
      </c>
      <c r="B207" s="167" t="s">
        <v>13997</v>
      </c>
      <c r="C207" s="167" t="str">
        <f>tab_SCHULLISTE[[#This Row],[SNR]]&amp;" - "&amp;tab_SCHULLISTE[[#This Row],[Name]]</f>
        <v xml:space="preserve">0209 - Karl-Ritter-von-Frisch-Gymnasium Moosburg  </v>
      </c>
      <c r="D207" s="5" t="s">
        <v>1826</v>
      </c>
      <c r="E2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7" s="175" t="s">
        <v>18818</v>
      </c>
      <c r="G207" s="175" t="s">
        <v>18819</v>
      </c>
      <c r="H207" s="182" t="str">
        <f>_xlfn.XLOOKUP(tab_SCHULLISTE[[#This Row],[TKZ]],tab_SATLISTE[SAT-ID],tab_SATLISTE[SAT-ID],"FEHLT")</f>
        <v>1k132</v>
      </c>
    </row>
    <row r="208" spans="1:8" ht="15.9" customHeight="1" x14ac:dyDescent="0.3">
      <c r="A208" s="171" t="s">
        <v>4434</v>
      </c>
      <c r="B208" s="167" t="s">
        <v>13998</v>
      </c>
      <c r="C208" s="167" t="str">
        <f>tab_SCHULLISTE[[#This Row],[SNR]]&amp;" - "&amp;tab_SCHULLISTE[[#This Row],[Name]]</f>
        <v xml:space="preserve">0210 - Obermenzinger Gymnasium München  </v>
      </c>
      <c r="D208" s="5" t="s">
        <v>2362</v>
      </c>
      <c r="E2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8" s="175" t="s">
        <v>18818</v>
      </c>
      <c r="G208" s="175" t="s">
        <v>18819</v>
      </c>
      <c r="H208" s="182" t="str">
        <f>_xlfn.XLOOKUP(tab_SCHULLISTE[[#This Row],[TKZ]],tab_SATLISTE[SAT-ID],tab_SATLISTE[SAT-ID],"FEHLT")</f>
        <v>1p169</v>
      </c>
    </row>
    <row r="209" spans="1:8" ht="15.9" customHeight="1" x14ac:dyDescent="0.3">
      <c r="A209" s="171" t="s">
        <v>4435</v>
      </c>
      <c r="B209" s="167" t="s">
        <v>1285</v>
      </c>
      <c r="C209" s="167" t="str">
        <f>tab_SCHULLISTE[[#This Row],[SNR]]&amp;" - "&amp;tab_SCHULLISTE[[#This Row],[Name]]</f>
        <v>0211 - Kleines privates Lehrinstitut Derksen München -Gymnasium-</v>
      </c>
      <c r="D209" s="5" t="s">
        <v>2313</v>
      </c>
      <c r="E2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9" s="175" t="s">
        <v>18818</v>
      </c>
      <c r="G209" s="175" t="s">
        <v>18819</v>
      </c>
      <c r="H209" s="182" t="str">
        <f>_xlfn.XLOOKUP(tab_SCHULLISTE[[#This Row],[TKZ]],tab_SATLISTE[SAT-ID],tab_SATLISTE[SAT-ID],"FEHLT")</f>
        <v>1p119</v>
      </c>
    </row>
    <row r="210" spans="1:8" ht="15.9" customHeight="1" x14ac:dyDescent="0.3">
      <c r="A210" s="171" t="s">
        <v>4436</v>
      </c>
      <c r="B210" s="167" t="s">
        <v>1307</v>
      </c>
      <c r="C210" s="167" t="str">
        <f>tab_SCHULLISTE[[#This Row],[SNR]]&amp;" - "&amp;tab_SCHULLISTE[[#This Row],[Name]]</f>
        <v>0212 - Priv. wirtschafts- und sozialwiss. SABEL Gymnasium Nürnberg, staatlich genehmigt</v>
      </c>
      <c r="D210" s="5" t="s">
        <v>3521</v>
      </c>
      <c r="E2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0" s="175" t="s">
        <v>18818</v>
      </c>
      <c r="G210" s="175" t="s">
        <v>18819</v>
      </c>
      <c r="H210" s="182" t="str">
        <f>_xlfn.XLOOKUP(tab_SCHULLISTE[[#This Row],[TKZ]],tab_SATLISTE[SAT-ID],tab_SATLISTE[SAT-ID],"FEHLT")</f>
        <v>5p073</v>
      </c>
    </row>
    <row r="211" spans="1:8" ht="15.9" customHeight="1" x14ac:dyDescent="0.3">
      <c r="A211" s="171" t="s">
        <v>4437</v>
      </c>
      <c r="B211" s="167" t="s">
        <v>13999</v>
      </c>
      <c r="C211" s="167" t="str">
        <f>tab_SCHULLISTE[[#This Row],[SNR]]&amp;" - "&amp;tab_SCHULLISTE[[#This Row],[Name]]</f>
        <v xml:space="preserve">0213 - Gymnasium Grünwald  </v>
      </c>
      <c r="D211" s="5" t="s">
        <v>1864</v>
      </c>
      <c r="E2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1" s="175" t="s">
        <v>18818</v>
      </c>
      <c r="G211" s="175" t="s">
        <v>18819</v>
      </c>
      <c r="H211" s="182" t="str">
        <f>_xlfn.XLOOKUP(tab_SCHULLISTE[[#This Row],[TKZ]],tab_SATLISTE[SAT-ID],tab_SATLISTE[SAT-ID],"FEHLT")</f>
        <v>1k173</v>
      </c>
    </row>
    <row r="212" spans="1:8" ht="15.9" customHeight="1" x14ac:dyDescent="0.3">
      <c r="A212" s="171" t="s">
        <v>4438</v>
      </c>
      <c r="B212" s="167" t="s">
        <v>14000</v>
      </c>
      <c r="C212" s="167" t="str">
        <f>tab_SCHULLISTE[[#This Row],[SNR]]&amp;" - "&amp;tab_SCHULLISTE[[#This Row],[Name]]</f>
        <v xml:space="preserve">0214 - Privatgymnasium Dr. Florian Überreiter München  </v>
      </c>
      <c r="D212" s="5" t="s">
        <v>2362</v>
      </c>
      <c r="E2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2" s="175" t="s">
        <v>18818</v>
      </c>
      <c r="G212" s="175" t="s">
        <v>18819</v>
      </c>
      <c r="H212" s="182" t="str">
        <f>_xlfn.XLOOKUP(tab_SCHULLISTE[[#This Row],[TKZ]],tab_SATLISTE[SAT-ID],tab_SATLISTE[SAT-ID],"FEHLT")</f>
        <v>1p169</v>
      </c>
    </row>
    <row r="213" spans="1:8" ht="15.9" customHeight="1" x14ac:dyDescent="0.3">
      <c r="A213" s="171" t="s">
        <v>4439</v>
      </c>
      <c r="B213" s="167" t="s">
        <v>14001</v>
      </c>
      <c r="C213" s="167" t="str">
        <f>tab_SCHULLISTE[[#This Row],[SNR]]&amp;" - "&amp;tab_SCHULLISTE[[#This Row],[Name]]</f>
        <v xml:space="preserve">0215 - Joh.-Philipp-v.-Schönborn-Gymnasium Münnerstadt  </v>
      </c>
      <c r="D213" s="5" t="s">
        <v>3548</v>
      </c>
      <c r="E2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3" s="175" t="s">
        <v>18818</v>
      </c>
      <c r="G213" s="175" t="s">
        <v>18819</v>
      </c>
      <c r="H213" s="182" t="str">
        <f>_xlfn.XLOOKUP(tab_SCHULLISTE[[#This Row],[TKZ]],tab_SATLISTE[SAT-ID],tab_SATLISTE[SAT-ID],"FEHLT")</f>
        <v>6k017</v>
      </c>
    </row>
    <row r="214" spans="1:8" ht="15.9" customHeight="1" x14ac:dyDescent="0.3">
      <c r="A214" s="171" t="s">
        <v>4440</v>
      </c>
      <c r="B214" s="167" t="s">
        <v>14002</v>
      </c>
      <c r="C214" s="167" t="str">
        <f>tab_SCHULLISTE[[#This Row],[SNR]]&amp;" - "&amp;tab_SCHULLISTE[[#This Row],[Name]]</f>
        <v xml:space="preserve">0216 - Egbert-Gymnasium d. Benediktiner Münsterschwarzach  </v>
      </c>
      <c r="D214" s="5" t="s">
        <v>3772</v>
      </c>
      <c r="E2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4" s="175" t="s">
        <v>18818</v>
      </c>
      <c r="G214" s="175" t="s">
        <v>18819</v>
      </c>
      <c r="H214" s="182" t="str">
        <f>_xlfn.XLOOKUP(tab_SCHULLISTE[[#This Row],[TKZ]],tab_SATLISTE[SAT-ID],tab_SATLISTE[SAT-ID],"FEHLT")</f>
        <v>6p003</v>
      </c>
    </row>
    <row r="215" spans="1:8" ht="15.9" customHeight="1" x14ac:dyDescent="0.3">
      <c r="A215" s="171" t="s">
        <v>4441</v>
      </c>
      <c r="B215" s="167" t="s">
        <v>14003</v>
      </c>
      <c r="C215" s="167" t="str">
        <f>tab_SCHULLISTE[[#This Row],[SNR]]&amp;" - "&amp;tab_SCHULLISTE[[#This Row],[Name]]</f>
        <v xml:space="preserve">0217 - Staffelsee-Gymnasium Murnau  </v>
      </c>
      <c r="D215" s="5" t="s">
        <v>1841</v>
      </c>
      <c r="E2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5" s="175" t="s">
        <v>18818</v>
      </c>
      <c r="G215" s="175" t="s">
        <v>18819</v>
      </c>
      <c r="H215" s="182" t="str">
        <f>_xlfn.XLOOKUP(tab_SCHULLISTE[[#This Row],[TKZ]],tab_SATLISTE[SAT-ID],tab_SATLISTE[SAT-ID],"FEHLT")</f>
        <v>1k148</v>
      </c>
    </row>
    <row r="216" spans="1:8" ht="15.9" customHeight="1" x14ac:dyDescent="0.3">
      <c r="A216" s="171" t="s">
        <v>4442</v>
      </c>
      <c r="B216" s="167" t="s">
        <v>14004</v>
      </c>
      <c r="C216" s="167" t="str">
        <f>tab_SCHULLISTE[[#This Row],[SNR]]&amp;" - "&amp;tab_SCHULLISTE[[#This Row],[Name]]</f>
        <v xml:space="preserve">0218 - Johann-Andreas-Schmeller-Gymnasium Nabburg  </v>
      </c>
      <c r="D216" s="5" t="s">
        <v>2909</v>
      </c>
      <c r="E2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6" s="175" t="s">
        <v>18818</v>
      </c>
      <c r="G216" s="175" t="s">
        <v>18819</v>
      </c>
      <c r="H216" s="182" t="str">
        <f>_xlfn.XLOOKUP(tab_SCHULLISTE[[#This Row],[TKZ]],tab_SATLISTE[SAT-ID],tab_SATLISTE[SAT-ID],"FEHLT")</f>
        <v>3k167</v>
      </c>
    </row>
    <row r="217" spans="1:8" ht="15.9" customHeight="1" x14ac:dyDescent="0.3">
      <c r="A217" s="171" t="s">
        <v>4443</v>
      </c>
      <c r="B217" s="167" t="s">
        <v>14005</v>
      </c>
      <c r="C217" s="167" t="str">
        <f>tab_SCHULLISTE[[#This Row],[SNR]]&amp;" - "&amp;tab_SCHULLISTE[[#This Row],[Name]]</f>
        <v xml:space="preserve">0219 - Hochfranken-Gymnasium Naila  </v>
      </c>
      <c r="D217" s="5" t="s">
        <v>3079</v>
      </c>
      <c r="E2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7" s="175" t="s">
        <v>18818</v>
      </c>
      <c r="G217" s="175" t="s">
        <v>18819</v>
      </c>
      <c r="H217" s="182" t="str">
        <f>_xlfn.XLOOKUP(tab_SCHULLISTE[[#This Row],[TKZ]],tab_SATLISTE[SAT-ID],tab_SATLISTE[SAT-ID],"FEHLT")</f>
        <v>4k076</v>
      </c>
    </row>
    <row r="218" spans="1:8" ht="15.9" customHeight="1" x14ac:dyDescent="0.3">
      <c r="A218" s="171" t="s">
        <v>4444</v>
      </c>
      <c r="B218" s="167" t="s">
        <v>1287</v>
      </c>
      <c r="C218" s="167" t="str">
        <f>tab_SCHULLISTE[[#This Row],[SNR]]&amp;" - "&amp;tab_SCHULLISTE[[#This Row],[Name]]</f>
        <v>0220 - Schloss Neubeuern - Gymnasium Internatsschule für Mädchen und Jungen</v>
      </c>
      <c r="D218" s="5" t="s">
        <v>2406</v>
      </c>
      <c r="E2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8" s="175" t="s">
        <v>18818</v>
      </c>
      <c r="G218" s="175" t="s">
        <v>18819</v>
      </c>
      <c r="H218" s="182" t="str">
        <f>_xlfn.XLOOKUP(tab_SCHULLISTE[[#This Row],[TKZ]],tab_SATLISTE[SAT-ID],tab_SATLISTE[SAT-ID],"FEHLT")</f>
        <v>1p218</v>
      </c>
    </row>
    <row r="219" spans="1:8" ht="15.9" customHeight="1" x14ac:dyDescent="0.3">
      <c r="A219" s="171" t="s">
        <v>4445</v>
      </c>
      <c r="B219" s="167" t="s">
        <v>14006</v>
      </c>
      <c r="C219" s="167" t="str">
        <f>tab_SCHULLISTE[[#This Row],[SNR]]&amp;" - "&amp;tab_SCHULLISTE[[#This Row],[Name]]</f>
        <v xml:space="preserve">0221 - Descartes-Gymnasium Neuburg a.d.Donau  </v>
      </c>
      <c r="D219" s="5" t="s">
        <v>1978</v>
      </c>
      <c r="E2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9" s="175" t="s">
        <v>18818</v>
      </c>
      <c r="G219" s="175" t="s">
        <v>18819</v>
      </c>
      <c r="H219" s="182" t="str">
        <f>_xlfn.XLOOKUP(tab_SCHULLISTE[[#This Row],[TKZ]],tab_SATLISTE[SAT-ID],tab_SATLISTE[SAT-ID],"FEHLT")</f>
        <v>1k289</v>
      </c>
    </row>
    <row r="220" spans="1:8" ht="15.9" customHeight="1" x14ac:dyDescent="0.3">
      <c r="A220" s="171" t="s">
        <v>4446</v>
      </c>
      <c r="B220" s="167" t="s">
        <v>4447</v>
      </c>
      <c r="C220" s="167" t="str">
        <f>tab_SCHULLISTE[[#This Row],[SNR]]&amp;" - "&amp;tab_SCHULLISTE[[#This Row],[Name]]</f>
        <v>0222 - Laurentius-Gymnasium Neuendettelsau der Diakoneo KdöR</v>
      </c>
      <c r="D220" s="5" t="s">
        <v>3472</v>
      </c>
      <c r="E2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0" s="175" t="s">
        <v>18818</v>
      </c>
      <c r="G220" s="175" t="s">
        <v>18819</v>
      </c>
      <c r="H220" s="182" t="str">
        <f>_xlfn.XLOOKUP(tab_SCHULLISTE[[#This Row],[TKZ]],tab_SATLISTE[SAT-ID],tab_SATLISTE[SAT-ID],"FEHLT")</f>
        <v>5p021</v>
      </c>
    </row>
    <row r="221" spans="1:8" ht="15.9" customHeight="1" x14ac:dyDescent="0.3">
      <c r="A221" s="171" t="s">
        <v>4448</v>
      </c>
      <c r="B221" s="167" t="s">
        <v>14007</v>
      </c>
      <c r="C221" s="167" t="str">
        <f>tab_SCHULLISTE[[#This Row],[SNR]]&amp;" - "&amp;tab_SCHULLISTE[[#This Row],[Name]]</f>
        <v xml:space="preserve">0223 - Willibald-Gluck-Gymnasium Neumarkt  </v>
      </c>
      <c r="D221" s="5" t="s">
        <v>2855</v>
      </c>
      <c r="E2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1" s="175" t="s">
        <v>18818</v>
      </c>
      <c r="G221" s="175" t="s">
        <v>18819</v>
      </c>
      <c r="H221" s="182" t="str">
        <f>_xlfn.XLOOKUP(tab_SCHULLISTE[[#This Row],[TKZ]],tab_SATLISTE[SAT-ID],tab_SATLISTE[SAT-ID],"FEHLT")</f>
        <v>3k113</v>
      </c>
    </row>
    <row r="222" spans="1:8" ht="15.9" customHeight="1" x14ac:dyDescent="0.3">
      <c r="A222" s="171" t="s">
        <v>4449</v>
      </c>
      <c r="B222" s="167" t="s">
        <v>14008</v>
      </c>
      <c r="C222" s="167" t="str">
        <f>tab_SCHULLISTE[[#This Row],[SNR]]&amp;" - "&amp;tab_SCHULLISTE[[#This Row],[Name]]</f>
        <v xml:space="preserve">0224 - Justus-von-Liebig-Gymnasium Neusäß  </v>
      </c>
      <c r="D222" s="5" t="s">
        <v>3850</v>
      </c>
      <c r="E2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2" s="175" t="s">
        <v>18818</v>
      </c>
      <c r="G222" s="175" t="s">
        <v>18819</v>
      </c>
      <c r="H222" s="182" t="str">
        <f>_xlfn.XLOOKUP(tab_SCHULLISTE[[#This Row],[TKZ]],tab_SATLISTE[SAT-ID],tab_SATLISTE[SAT-ID],"FEHLT")</f>
        <v>7k016</v>
      </c>
    </row>
    <row r="223" spans="1:8" ht="15.9" customHeight="1" x14ac:dyDescent="0.3">
      <c r="A223" s="171" t="s">
        <v>4450</v>
      </c>
      <c r="B223" s="167" t="s">
        <v>14009</v>
      </c>
      <c r="C223" s="167" t="str">
        <f>tab_SCHULLISTE[[#This Row],[SNR]]&amp;" - "&amp;tab_SCHULLISTE[[#This Row],[Name]]</f>
        <v xml:space="preserve">0225 - Friedrich-Alexander-Gymnasium Neustadt a.d. Aisch  </v>
      </c>
      <c r="D223" s="5" t="s">
        <v>3380</v>
      </c>
      <c r="E2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3" s="175" t="s">
        <v>18818</v>
      </c>
      <c r="G223" s="175" t="s">
        <v>18819</v>
      </c>
      <c r="H223" s="182" t="str">
        <f>_xlfn.XLOOKUP(tab_SCHULLISTE[[#This Row],[TKZ]],tab_SATLISTE[SAT-ID],tab_SATLISTE[SAT-ID],"FEHLT")</f>
        <v>5k112</v>
      </c>
    </row>
    <row r="224" spans="1:8" ht="15.9" customHeight="1" x14ac:dyDescent="0.3">
      <c r="A224" s="171" t="s">
        <v>4451</v>
      </c>
      <c r="B224" s="167" t="s">
        <v>14010</v>
      </c>
      <c r="C224" s="167" t="str">
        <f>tab_SCHULLISTE[[#This Row],[SNR]]&amp;" - "&amp;tab_SCHULLISTE[[#This Row],[Name]]</f>
        <v xml:space="preserve">0226 - Arnold-Gymnasium Neustadt bei Coburg  </v>
      </c>
      <c r="D224" s="5" t="s">
        <v>3038</v>
      </c>
      <c r="E2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4" s="175" t="s">
        <v>18818</v>
      </c>
      <c r="G224" s="175" t="s">
        <v>18819</v>
      </c>
      <c r="H224" s="182" t="str">
        <f>_xlfn.XLOOKUP(tab_SCHULLISTE[[#This Row],[TKZ]],tab_SATLISTE[SAT-ID],tab_SATLISTE[SAT-ID],"FEHLT")</f>
        <v>4k032</v>
      </c>
    </row>
    <row r="225" spans="1:8" ht="15.9" customHeight="1" x14ac:dyDescent="0.3">
      <c r="A225" s="171" t="s">
        <v>4452</v>
      </c>
      <c r="B225" s="167" t="s">
        <v>14011</v>
      </c>
      <c r="C225" s="167" t="str">
        <f>tab_SCHULLISTE[[#This Row],[SNR]]&amp;" - "&amp;tab_SCHULLISTE[[#This Row],[Name]]</f>
        <v xml:space="preserve">0227 - Lessing-Gymnasium Neu-Ulm  </v>
      </c>
      <c r="D225" s="5" t="s">
        <v>4014</v>
      </c>
      <c r="E2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5" s="175" t="s">
        <v>18818</v>
      </c>
      <c r="G225" s="175" t="s">
        <v>18819</v>
      </c>
      <c r="H225" s="182" t="str">
        <f>_xlfn.XLOOKUP(tab_SCHULLISTE[[#This Row],[TKZ]],tab_SATLISTE[SAT-ID],tab_SATLISTE[SAT-ID],"FEHLT")</f>
        <v>7k186</v>
      </c>
    </row>
    <row r="226" spans="1:8" ht="15.9" customHeight="1" x14ac:dyDescent="0.3">
      <c r="A226" s="171" t="s">
        <v>4453</v>
      </c>
      <c r="B226" s="167" t="s">
        <v>1288</v>
      </c>
      <c r="C226" s="167" t="str">
        <f>tab_SCHULLISTE[[#This Row],[SNR]]&amp;" - "&amp;tab_SCHULLISTE[[#This Row],[Name]]</f>
        <v>0228 - St.-Gotthard-Gymnasium der Benediktiner Niederaltaich</v>
      </c>
      <c r="D226" s="5" t="s">
        <v>2689</v>
      </c>
      <c r="E2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6" s="175" t="s">
        <v>18818</v>
      </c>
      <c r="G226" s="175" t="s">
        <v>18819</v>
      </c>
      <c r="H226" s="182" t="str">
        <f>_xlfn.XLOOKUP(tab_SCHULLISTE[[#This Row],[TKZ]],tab_SATLISTE[SAT-ID],tab_SATLISTE[SAT-ID],"FEHLT")</f>
        <v>2p008</v>
      </c>
    </row>
    <row r="227" spans="1:8" ht="15.9" customHeight="1" x14ac:dyDescent="0.3">
      <c r="A227" s="171" t="s">
        <v>4454</v>
      </c>
      <c r="B227" s="167" t="s">
        <v>14012</v>
      </c>
      <c r="C227" s="167" t="str">
        <f>tab_SCHULLISTE[[#This Row],[SNR]]&amp;" - "&amp;tab_SCHULLISTE[[#This Row],[Name]]</f>
        <v xml:space="preserve">0229 - Regental-Gymnasium Nittenau  </v>
      </c>
      <c r="D227" s="5" t="s">
        <v>2909</v>
      </c>
      <c r="E2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7" s="175" t="s">
        <v>18818</v>
      </c>
      <c r="G227" s="175" t="s">
        <v>18819</v>
      </c>
      <c r="H227" s="182" t="str">
        <f>_xlfn.XLOOKUP(tab_SCHULLISTE[[#This Row],[TKZ]],tab_SATLISTE[SAT-ID],tab_SATLISTE[SAT-ID],"FEHLT")</f>
        <v>3k167</v>
      </c>
    </row>
    <row r="228" spans="1:8" ht="15.9" customHeight="1" x14ac:dyDescent="0.3">
      <c r="A228" s="171" t="s">
        <v>4455</v>
      </c>
      <c r="B228" s="167" t="s">
        <v>14013</v>
      </c>
      <c r="C228" s="167" t="str">
        <f>tab_SCHULLISTE[[#This Row],[SNR]]&amp;" - "&amp;tab_SCHULLISTE[[#This Row],[Name]]</f>
        <v xml:space="preserve">0230 - Theodor-Heuss-Gymnasium Nördlingen  </v>
      </c>
      <c r="D228" s="5" t="s">
        <v>3896</v>
      </c>
      <c r="E2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8" s="175" t="s">
        <v>18818</v>
      </c>
      <c r="G228" s="175" t="s">
        <v>18819</v>
      </c>
      <c r="H228" s="182" t="str">
        <f>_xlfn.XLOOKUP(tab_SCHULLISTE[[#This Row],[TKZ]],tab_SATLISTE[SAT-ID],tab_SATLISTE[SAT-ID],"FEHLT")</f>
        <v>7k063</v>
      </c>
    </row>
    <row r="229" spans="1:8" ht="15.9" customHeight="1" x14ac:dyDescent="0.3">
      <c r="A229" s="171" t="s">
        <v>4456</v>
      </c>
      <c r="B229" s="167" t="s">
        <v>14014</v>
      </c>
      <c r="C229" s="167" t="str">
        <f>tab_SCHULLISTE[[#This Row],[SNR]]&amp;" - "&amp;tab_SCHULLISTE[[#This Row],[Name]]</f>
        <v xml:space="preserve">0231 - Melanchthon-Gymnasium Nürnberg  </v>
      </c>
      <c r="D229" s="5" t="s">
        <v>3381</v>
      </c>
      <c r="E2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9" s="175" t="s">
        <v>18818</v>
      </c>
      <c r="G229" s="175" t="s">
        <v>18819</v>
      </c>
      <c r="H229" s="182" t="str">
        <f>_xlfn.XLOOKUP(tab_SCHULLISTE[[#This Row],[TKZ]],tab_SATLISTE[SAT-ID],tab_SATLISTE[SAT-ID],"FEHLT")</f>
        <v>5k113</v>
      </c>
    </row>
    <row r="230" spans="1:8" ht="15.9" customHeight="1" x14ac:dyDescent="0.3">
      <c r="A230" s="171" t="s">
        <v>4457</v>
      </c>
      <c r="B230" s="167" t="s">
        <v>14015</v>
      </c>
      <c r="C230" s="167" t="str">
        <f>tab_SCHULLISTE[[#This Row],[SNR]]&amp;" - "&amp;tab_SCHULLISTE[[#This Row],[Name]]</f>
        <v xml:space="preserve">0232 - Neues Gymnasium Nürnberg  </v>
      </c>
      <c r="D230" s="5" t="s">
        <v>3381</v>
      </c>
      <c r="E2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0" s="175" t="s">
        <v>18818</v>
      </c>
      <c r="G230" s="175" t="s">
        <v>18819</v>
      </c>
      <c r="H230" s="182" t="str">
        <f>_xlfn.XLOOKUP(tab_SCHULLISTE[[#This Row],[TKZ]],tab_SATLISTE[SAT-ID],tab_SATLISTE[SAT-ID],"FEHLT")</f>
        <v>5k113</v>
      </c>
    </row>
    <row r="231" spans="1:8" ht="15.9" customHeight="1" x14ac:dyDescent="0.3">
      <c r="A231" s="171" t="s">
        <v>4458</v>
      </c>
      <c r="B231" s="167" t="s">
        <v>14016</v>
      </c>
      <c r="C231" s="167" t="str">
        <f>tab_SCHULLISTE[[#This Row],[SNR]]&amp;" - "&amp;tab_SCHULLISTE[[#This Row],[Name]]</f>
        <v xml:space="preserve">0233 - Willstätter-Gymnasium Nürnberg  </v>
      </c>
      <c r="D231" s="5" t="s">
        <v>3381</v>
      </c>
      <c r="E2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1" s="175" t="s">
        <v>18818</v>
      </c>
      <c r="G231" s="175" t="s">
        <v>18819</v>
      </c>
      <c r="H231" s="182" t="str">
        <f>_xlfn.XLOOKUP(tab_SCHULLISTE[[#This Row],[TKZ]],tab_SATLISTE[SAT-ID],tab_SATLISTE[SAT-ID],"FEHLT")</f>
        <v>5k113</v>
      </c>
    </row>
    <row r="232" spans="1:8" ht="15.9" customHeight="1" x14ac:dyDescent="0.3">
      <c r="A232" s="171" t="s">
        <v>4459</v>
      </c>
      <c r="B232" s="167" t="s">
        <v>14017</v>
      </c>
      <c r="C232" s="167" t="str">
        <f>tab_SCHULLISTE[[#This Row],[SNR]]&amp;" - "&amp;tab_SCHULLISTE[[#This Row],[Name]]</f>
        <v xml:space="preserve">0234 - Dürer-Gymnasium Nürnberg  </v>
      </c>
      <c r="D232" s="5" t="s">
        <v>3381</v>
      </c>
      <c r="E2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2" s="175" t="s">
        <v>18818</v>
      </c>
      <c r="G232" s="175" t="s">
        <v>18819</v>
      </c>
      <c r="H232" s="182" t="str">
        <f>_xlfn.XLOOKUP(tab_SCHULLISTE[[#This Row],[TKZ]],tab_SATLISTE[SAT-ID],tab_SATLISTE[SAT-ID],"FEHLT")</f>
        <v>5k113</v>
      </c>
    </row>
    <row r="233" spans="1:8" ht="15.9" customHeight="1" x14ac:dyDescent="0.3">
      <c r="A233" s="171" t="s">
        <v>4460</v>
      </c>
      <c r="B233" s="167" t="s">
        <v>14018</v>
      </c>
      <c r="C233" s="167" t="str">
        <f>tab_SCHULLISTE[[#This Row],[SNR]]&amp;" - "&amp;tab_SCHULLISTE[[#This Row],[Name]]</f>
        <v xml:space="preserve">0235 - Hans-Sachs-Gymnasium Nürnberg  </v>
      </c>
      <c r="D233" s="5" t="s">
        <v>3381</v>
      </c>
      <c r="E2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3" s="175" t="s">
        <v>18818</v>
      </c>
      <c r="G233" s="175" t="s">
        <v>18819</v>
      </c>
      <c r="H233" s="182" t="str">
        <f>_xlfn.XLOOKUP(tab_SCHULLISTE[[#This Row],[TKZ]],tab_SATLISTE[SAT-ID],tab_SATLISTE[SAT-ID],"FEHLT")</f>
        <v>5k113</v>
      </c>
    </row>
    <row r="234" spans="1:8" ht="15.9" customHeight="1" x14ac:dyDescent="0.3">
      <c r="A234" s="171" t="s">
        <v>4461</v>
      </c>
      <c r="B234" s="167" t="s">
        <v>14019</v>
      </c>
      <c r="C234" s="167" t="str">
        <f>tab_SCHULLISTE[[#This Row],[SNR]]&amp;" - "&amp;tab_SCHULLISTE[[#This Row],[Name]]</f>
        <v xml:space="preserve">0236 - Martin-Behaim-Gymnasium Nürnberg  </v>
      </c>
      <c r="D234" s="5" t="s">
        <v>3381</v>
      </c>
      <c r="E2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4" s="175" t="s">
        <v>18818</v>
      </c>
      <c r="G234" s="175" t="s">
        <v>18819</v>
      </c>
      <c r="H234" s="182" t="str">
        <f>_xlfn.XLOOKUP(tab_SCHULLISTE[[#This Row],[TKZ]],tab_SATLISTE[SAT-ID],tab_SATLISTE[SAT-ID],"FEHLT")</f>
        <v>5k113</v>
      </c>
    </row>
    <row r="235" spans="1:8" ht="15.9" customHeight="1" x14ac:dyDescent="0.3">
      <c r="A235" s="171" t="s">
        <v>4462</v>
      </c>
      <c r="B235" s="167" t="s">
        <v>14020</v>
      </c>
      <c r="C235" s="167" t="str">
        <f>tab_SCHULLISTE[[#This Row],[SNR]]&amp;" - "&amp;tab_SCHULLISTE[[#This Row],[Name]]</f>
        <v xml:space="preserve">0237 - Pirckheimer-Gymnasium Nürnberg  </v>
      </c>
      <c r="D235" s="5" t="s">
        <v>3381</v>
      </c>
      <c r="E2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5" s="175" t="s">
        <v>18818</v>
      </c>
      <c r="G235" s="175" t="s">
        <v>18819</v>
      </c>
      <c r="H235" s="182" t="str">
        <f>_xlfn.XLOOKUP(tab_SCHULLISTE[[#This Row],[TKZ]],tab_SATLISTE[SAT-ID],tab_SATLISTE[SAT-ID],"FEHLT")</f>
        <v>5k113</v>
      </c>
    </row>
    <row r="236" spans="1:8" ht="15.9" customHeight="1" x14ac:dyDescent="0.3">
      <c r="A236" s="171" t="s">
        <v>4463</v>
      </c>
      <c r="B236" s="167" t="s">
        <v>14021</v>
      </c>
      <c r="C236" s="167" t="str">
        <f>tab_SCHULLISTE[[#This Row],[SNR]]&amp;" - "&amp;tab_SCHULLISTE[[#This Row],[Name]]</f>
        <v xml:space="preserve">0238 - Städtisches Labenwolf-Gymnasium Nürnberg  </v>
      </c>
      <c r="D236" s="5" t="s">
        <v>3381</v>
      </c>
      <c r="E2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6" s="175" t="s">
        <v>18818</v>
      </c>
      <c r="G236" s="175" t="s">
        <v>18819</v>
      </c>
      <c r="H236" s="182" t="str">
        <f>_xlfn.XLOOKUP(tab_SCHULLISTE[[#This Row],[TKZ]],tab_SATLISTE[SAT-ID],tab_SATLISTE[SAT-ID],"FEHLT")</f>
        <v>5k113</v>
      </c>
    </row>
    <row r="237" spans="1:8" ht="15.9" customHeight="1" x14ac:dyDescent="0.3">
      <c r="A237" s="171" t="s">
        <v>4464</v>
      </c>
      <c r="B237" s="167" t="s">
        <v>14022</v>
      </c>
      <c r="C237" s="167" t="str">
        <f>tab_SCHULLISTE[[#This Row],[SNR]]&amp;" - "&amp;tab_SCHULLISTE[[#This Row],[Name]]</f>
        <v xml:space="preserve">0239 - Städtisches Sigena-Gymnasium Nürnberg  </v>
      </c>
      <c r="D237" s="5" t="s">
        <v>3381</v>
      </c>
      <c r="E2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7" s="175" t="s">
        <v>18818</v>
      </c>
      <c r="G237" s="175" t="s">
        <v>18819</v>
      </c>
      <c r="H237" s="182" t="str">
        <f>_xlfn.XLOOKUP(tab_SCHULLISTE[[#This Row],[TKZ]],tab_SATLISTE[SAT-ID],tab_SATLISTE[SAT-ID],"FEHLT")</f>
        <v>5k113</v>
      </c>
    </row>
    <row r="238" spans="1:8" ht="15.9" customHeight="1" x14ac:dyDescent="0.3">
      <c r="A238" s="171" t="s">
        <v>4465</v>
      </c>
      <c r="B238" s="167" t="s">
        <v>14023</v>
      </c>
      <c r="C238" s="167" t="str">
        <f>tab_SCHULLISTE[[#This Row],[SNR]]&amp;" - "&amp;tab_SCHULLISTE[[#This Row],[Name]]</f>
        <v xml:space="preserve">0240 - Städtisches Johannes-Scharrer-Gymnasium Nürnberg  </v>
      </c>
      <c r="D238" s="5" t="s">
        <v>3381</v>
      </c>
      <c r="E2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8" s="175" t="s">
        <v>18818</v>
      </c>
      <c r="G238" s="175" t="s">
        <v>18819</v>
      </c>
      <c r="H238" s="182" t="str">
        <f>_xlfn.XLOOKUP(tab_SCHULLISTE[[#This Row],[TKZ]],tab_SATLISTE[SAT-ID],tab_SATLISTE[SAT-ID],"FEHLT")</f>
        <v>5k113</v>
      </c>
    </row>
    <row r="239" spans="1:8" ht="15.9" customHeight="1" x14ac:dyDescent="0.3">
      <c r="A239" s="171" t="s">
        <v>4466</v>
      </c>
      <c r="B239" s="167" t="s">
        <v>1263</v>
      </c>
      <c r="C239" s="167" t="str">
        <f>tab_SCHULLISTE[[#This Row],[SNR]]&amp;" - "&amp;tab_SCHULLISTE[[#This Row],[Name]]</f>
        <v>0241 - Städtische Peter-Vischer-Schule Nürnberg -Gymnasium-</v>
      </c>
      <c r="D239" s="5" t="s">
        <v>3381</v>
      </c>
      <c r="E2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9" s="175" t="s">
        <v>18818</v>
      </c>
      <c r="G239" s="175" t="s">
        <v>18819</v>
      </c>
      <c r="H239" s="182" t="str">
        <f>_xlfn.XLOOKUP(tab_SCHULLISTE[[#This Row],[TKZ]],tab_SATLISTE[SAT-ID],tab_SATLISTE[SAT-ID],"FEHLT")</f>
        <v>5k113</v>
      </c>
    </row>
    <row r="240" spans="1:8" ht="15.9" customHeight="1" x14ac:dyDescent="0.3">
      <c r="A240" s="171" t="s">
        <v>4467</v>
      </c>
      <c r="B240" s="167" t="s">
        <v>4468</v>
      </c>
      <c r="C240" s="167" t="str">
        <f>tab_SCHULLISTE[[#This Row],[SNR]]&amp;" - "&amp;tab_SCHULLISTE[[#This Row],[Name]]</f>
        <v>0242 - Maria-Ward-Gymnasium Nürnberg der Erzdiözese Bamberg</v>
      </c>
      <c r="D240" s="5" t="s">
        <v>3469</v>
      </c>
      <c r="E2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0" s="175" t="s">
        <v>18818</v>
      </c>
      <c r="G240" s="175" t="s">
        <v>18819</v>
      </c>
      <c r="H240" s="182" t="str">
        <f>_xlfn.XLOOKUP(tab_SCHULLISTE[[#This Row],[TKZ]],tab_SATLISTE[SAT-ID],tab_SATLISTE[SAT-ID],"FEHLT")</f>
        <v>5p017</v>
      </c>
    </row>
    <row r="241" spans="1:8" ht="15.9" customHeight="1" x14ac:dyDescent="0.3">
      <c r="A241" s="171" t="s">
        <v>4469</v>
      </c>
      <c r="B241" s="167" t="s">
        <v>1289</v>
      </c>
      <c r="C241" s="167" t="str">
        <f>tab_SCHULLISTE[[#This Row],[SNR]]&amp;" - "&amp;tab_SCHULLISTE[[#This Row],[Name]]</f>
        <v>0243 - Wilhelm-Löhe-Schule Nürnberg Evang. kooperative Gesamtschule -Gymnasium-</v>
      </c>
      <c r="D241" s="5" t="s">
        <v>3474</v>
      </c>
      <c r="E2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1" s="175" t="s">
        <v>18818</v>
      </c>
      <c r="G241" s="175" t="s">
        <v>18819</v>
      </c>
      <c r="H241" s="182" t="str">
        <f>_xlfn.XLOOKUP(tab_SCHULLISTE[[#This Row],[TKZ]],tab_SATLISTE[SAT-ID],tab_SATLISTE[SAT-ID],"FEHLT")</f>
        <v>5p023</v>
      </c>
    </row>
    <row r="242" spans="1:8" ht="15.9" customHeight="1" x14ac:dyDescent="0.3">
      <c r="A242" s="171" t="s">
        <v>4470</v>
      </c>
      <c r="B242" s="167" t="s">
        <v>14024</v>
      </c>
      <c r="C242" s="167" t="str">
        <f>tab_SCHULLISTE[[#This Row],[SNR]]&amp;" - "&amp;tab_SCHULLISTE[[#This Row],[Name]]</f>
        <v xml:space="preserve">0244 - Staatliches Gymnasium Holzkirchen  </v>
      </c>
      <c r="D242" s="5" t="s">
        <v>1956</v>
      </c>
      <c r="E2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2" s="175" t="s">
        <v>18818</v>
      </c>
      <c r="G242" s="175" t="s">
        <v>18819</v>
      </c>
      <c r="H242" s="182" t="str">
        <f>_xlfn.XLOOKUP(tab_SCHULLISTE[[#This Row],[TKZ]],tab_SATLISTE[SAT-ID],tab_SATLISTE[SAT-ID],"FEHLT")</f>
        <v>1k267</v>
      </c>
    </row>
    <row r="243" spans="1:8" ht="15.9" customHeight="1" x14ac:dyDescent="0.3">
      <c r="A243" s="171" t="s">
        <v>4471</v>
      </c>
      <c r="B243" s="167" t="s">
        <v>14025</v>
      </c>
      <c r="C243" s="167" t="str">
        <f>tab_SCHULLISTE[[#This Row],[SNR]]&amp;" - "&amp;tab_SCHULLISTE[[#This Row],[Name]]</f>
        <v xml:space="preserve">0245 - Dietrich-Bonhoeffer-Gymnasium Oberasbach  </v>
      </c>
      <c r="D243" s="5" t="s">
        <v>3321</v>
      </c>
      <c r="E2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3" s="175" t="s">
        <v>18818</v>
      </c>
      <c r="G243" s="175" t="s">
        <v>18819</v>
      </c>
      <c r="H243" s="182" t="str">
        <f>_xlfn.XLOOKUP(tab_SCHULLISTE[[#This Row],[TKZ]],tab_SATLISTE[SAT-ID],tab_SATLISTE[SAT-ID],"FEHLT")</f>
        <v>5k053</v>
      </c>
    </row>
    <row r="244" spans="1:8" ht="15.9" customHeight="1" x14ac:dyDescent="0.3">
      <c r="A244" s="171" t="s">
        <v>4472</v>
      </c>
      <c r="B244" s="167" t="s">
        <v>14026</v>
      </c>
      <c r="C244" s="167" t="str">
        <f>tab_SCHULLISTE[[#This Row],[SNR]]&amp;" - "&amp;tab_SCHULLISTE[[#This Row],[Name]]</f>
        <v xml:space="preserve">0246 - Gertrud-von-le-Fort-Gymnasium Oberstdorf  </v>
      </c>
      <c r="D244" s="5" t="s">
        <v>4018</v>
      </c>
      <c r="E2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4" s="175" t="s">
        <v>18818</v>
      </c>
      <c r="G244" s="175" t="s">
        <v>18819</v>
      </c>
      <c r="H244" s="182" t="str">
        <f>_xlfn.XLOOKUP(tab_SCHULLISTE[[#This Row],[TKZ]],tab_SATLISTE[SAT-ID],tab_SATLISTE[SAT-ID],"FEHLT")</f>
        <v>7k190</v>
      </c>
    </row>
    <row r="245" spans="1:8" ht="15.9" customHeight="1" x14ac:dyDescent="0.3">
      <c r="A245" s="171" t="s">
        <v>4473</v>
      </c>
      <c r="B245" s="167" t="s">
        <v>14027</v>
      </c>
      <c r="C245" s="167" t="str">
        <f>tab_SCHULLISTE[[#This Row],[SNR]]&amp;" - "&amp;tab_SCHULLISTE[[#This Row],[Name]]</f>
        <v xml:space="preserve">0247 - Ortenburg-Gymnasium Oberviechtach  </v>
      </c>
      <c r="D245" s="5" t="s">
        <v>2909</v>
      </c>
      <c r="E2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5" s="175" t="s">
        <v>18818</v>
      </c>
      <c r="G245" s="175" t="s">
        <v>18819</v>
      </c>
      <c r="H245" s="182" t="str">
        <f>_xlfn.XLOOKUP(tab_SCHULLISTE[[#This Row],[TKZ]],tab_SATLISTE[SAT-ID],tab_SATLISTE[SAT-ID],"FEHLT")</f>
        <v>3k167</v>
      </c>
    </row>
    <row r="246" spans="1:8" ht="15.9" customHeight="1" x14ac:dyDescent="0.3">
      <c r="A246" s="171" t="s">
        <v>4474</v>
      </c>
      <c r="B246" s="167" t="s">
        <v>14028</v>
      </c>
      <c r="C246" s="167" t="str">
        <f>tab_SCHULLISTE[[#This Row],[SNR]]&amp;" - "&amp;tab_SCHULLISTE[[#This Row],[Name]]</f>
        <v xml:space="preserve">0248 - Albrecht-Ernst-Gymnasium Oettingen  </v>
      </c>
      <c r="D246" s="5" t="s">
        <v>3896</v>
      </c>
      <c r="E2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6" s="175" t="s">
        <v>18818</v>
      </c>
      <c r="G246" s="175" t="s">
        <v>18819</v>
      </c>
      <c r="H246" s="182" t="str">
        <f>_xlfn.XLOOKUP(tab_SCHULLISTE[[#This Row],[TKZ]],tab_SATLISTE[SAT-ID],tab_SATLISTE[SAT-ID],"FEHLT")</f>
        <v>7k063</v>
      </c>
    </row>
    <row r="247" spans="1:8" ht="15.9" customHeight="1" x14ac:dyDescent="0.3">
      <c r="A247" s="171" t="s">
        <v>4475</v>
      </c>
      <c r="B247" s="167" t="s">
        <v>14029</v>
      </c>
      <c r="C247" s="167" t="str">
        <f>tab_SCHULLISTE[[#This Row],[SNR]]&amp;" - "&amp;tab_SCHULLISTE[[#This Row],[Name]]</f>
        <v xml:space="preserve">0249 - Rupert-Ness-Gymnasium Ottobeuren  </v>
      </c>
      <c r="D247" s="5" t="s">
        <v>3930</v>
      </c>
      <c r="E2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7" s="175" t="s">
        <v>18818</v>
      </c>
      <c r="G247" s="175" t="s">
        <v>18819</v>
      </c>
      <c r="H247" s="182" t="str">
        <f>_xlfn.XLOOKUP(tab_SCHULLISTE[[#This Row],[TKZ]],tab_SATLISTE[SAT-ID],tab_SATLISTE[SAT-ID],"FEHLT")</f>
        <v>7k099</v>
      </c>
    </row>
    <row r="248" spans="1:8" ht="15.9" customHeight="1" x14ac:dyDescent="0.3">
      <c r="A248" s="171" t="s">
        <v>4476</v>
      </c>
      <c r="B248" s="167" t="s">
        <v>14030</v>
      </c>
      <c r="C248" s="167" t="str">
        <f>tab_SCHULLISTE[[#This Row],[SNR]]&amp;" - "&amp;tab_SCHULLISTE[[#This Row],[Name]]</f>
        <v xml:space="preserve">0250 - Gymnasium Ottobrunn  </v>
      </c>
      <c r="D248" s="5" t="s">
        <v>2099</v>
      </c>
      <c r="E2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8" s="175" t="s">
        <v>18818</v>
      </c>
      <c r="G248" s="175" t="s">
        <v>18819</v>
      </c>
      <c r="H248" s="182" t="str">
        <f>_xlfn.XLOOKUP(tab_SCHULLISTE[[#This Row],[TKZ]],tab_SATLISTE[SAT-ID],tab_SATLISTE[SAT-ID],"FEHLT")</f>
        <v>1k410</v>
      </c>
    </row>
    <row r="249" spans="1:8" ht="15.9" customHeight="1" x14ac:dyDescent="0.3">
      <c r="A249" s="171" t="s">
        <v>4477</v>
      </c>
      <c r="B249" s="167" t="s">
        <v>14031</v>
      </c>
      <c r="C249" s="167" t="str">
        <f>tab_SCHULLISTE[[#This Row],[SNR]]&amp;" - "&amp;tab_SCHULLISTE[[#This Row],[Name]]</f>
        <v xml:space="preserve">0251 - Gymnasium Leopoldinum Passau  </v>
      </c>
      <c r="D249" s="5" t="s">
        <v>2577</v>
      </c>
      <c r="E2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9" s="175" t="s">
        <v>18818</v>
      </c>
      <c r="G249" s="175" t="s">
        <v>18819</v>
      </c>
      <c r="H249" s="182" t="str">
        <f>_xlfn.XLOOKUP(tab_SCHULLISTE[[#This Row],[TKZ]],tab_SATLISTE[SAT-ID],tab_SATLISTE[SAT-ID],"FEHLT")</f>
        <v>2k163</v>
      </c>
    </row>
    <row r="250" spans="1:8" ht="15.9" customHeight="1" x14ac:dyDescent="0.3">
      <c r="A250" s="171" t="s">
        <v>4478</v>
      </c>
      <c r="B250" s="167" t="s">
        <v>14032</v>
      </c>
      <c r="C250" s="167" t="str">
        <f>tab_SCHULLISTE[[#This Row],[SNR]]&amp;" - "&amp;tab_SCHULLISTE[[#This Row],[Name]]</f>
        <v xml:space="preserve">0252 - Adalbert-Stifter-Gymnasium Passau  </v>
      </c>
      <c r="D250" s="5" t="s">
        <v>2577</v>
      </c>
      <c r="E2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0" s="175" t="s">
        <v>18818</v>
      </c>
      <c r="G250" s="175" t="s">
        <v>18819</v>
      </c>
      <c r="H250" s="182" t="str">
        <f>_xlfn.XLOOKUP(tab_SCHULLISTE[[#This Row],[TKZ]],tab_SATLISTE[SAT-ID],tab_SATLISTE[SAT-ID],"FEHLT")</f>
        <v>2k163</v>
      </c>
    </row>
    <row r="251" spans="1:8" ht="15.9" customHeight="1" x14ac:dyDescent="0.3">
      <c r="A251" s="171" t="s">
        <v>4479</v>
      </c>
      <c r="B251" s="167" t="s">
        <v>14033</v>
      </c>
      <c r="C251" s="167" t="str">
        <f>tab_SCHULLISTE[[#This Row],[SNR]]&amp;" - "&amp;tab_SCHULLISTE[[#This Row],[Name]]</f>
        <v xml:space="preserve">0253 - Gisela-Gymnasium Passau-Niedernburg  </v>
      </c>
      <c r="D251" s="5" t="s">
        <v>2696</v>
      </c>
      <c r="E2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1" s="175" t="s">
        <v>18818</v>
      </c>
      <c r="G251" s="175" t="s">
        <v>18819</v>
      </c>
      <c r="H251" s="182" t="str">
        <f>_xlfn.XLOOKUP(tab_SCHULLISTE[[#This Row],[TKZ]],tab_SATLISTE[SAT-ID],tab_SATLISTE[SAT-ID],"FEHLT")</f>
        <v>2p016</v>
      </c>
    </row>
    <row r="252" spans="1:8" ht="15.9" customHeight="1" x14ac:dyDescent="0.3">
      <c r="A252" s="171" t="s">
        <v>4480</v>
      </c>
      <c r="B252" s="167" t="s">
        <v>14034</v>
      </c>
      <c r="C252" s="167" t="str">
        <f>tab_SCHULLISTE[[#This Row],[SNR]]&amp;" - "&amp;tab_SCHULLISTE[[#This Row],[Name]]</f>
        <v>0254 - Auersperg-Gymnasium der Maria-Ward-Schulstiftung Passau Freudenhain</v>
      </c>
      <c r="D252" s="5" t="s">
        <v>2719</v>
      </c>
      <c r="E2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2" s="175" t="s">
        <v>18818</v>
      </c>
      <c r="G252" s="175" t="s">
        <v>18819</v>
      </c>
      <c r="H252" s="182" t="str">
        <f>_xlfn.XLOOKUP(tab_SCHULLISTE[[#This Row],[TKZ]],tab_SATLISTE[SAT-ID],tab_SATLISTE[SAT-ID],"FEHLT")</f>
        <v>2p044</v>
      </c>
    </row>
    <row r="253" spans="1:8" ht="15.9" customHeight="1" x14ac:dyDescent="0.3">
      <c r="A253" s="171" t="s">
        <v>4481</v>
      </c>
      <c r="B253" s="167" t="s">
        <v>14035</v>
      </c>
      <c r="C253" s="167" t="str">
        <f>tab_SCHULLISTE[[#This Row],[SNR]]&amp;" - "&amp;tab_SCHULLISTE[[#This Row],[Name]]</f>
        <v xml:space="preserve">0255 - Gymnasium Pegnitz  </v>
      </c>
      <c r="D253" s="5" t="s">
        <v>3205</v>
      </c>
      <c r="E2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3" s="175" t="s">
        <v>18818</v>
      </c>
      <c r="G253" s="175" t="s">
        <v>18819</v>
      </c>
      <c r="H253" s="182" t="str">
        <f>_xlfn.XLOOKUP(tab_SCHULLISTE[[#This Row],[TKZ]],tab_SATLISTE[SAT-ID],tab_SATLISTE[SAT-ID],"FEHLT")</f>
        <v>4x901</v>
      </c>
    </row>
    <row r="254" spans="1:8" ht="15.9" customHeight="1" x14ac:dyDescent="0.3">
      <c r="A254" s="171" t="s">
        <v>4482</v>
      </c>
      <c r="B254" s="167" t="s">
        <v>14036</v>
      </c>
      <c r="C254" s="167" t="str">
        <f>tab_SCHULLISTE[[#This Row],[SNR]]&amp;" - "&amp;tab_SCHULLISTE[[#This Row],[Name]]</f>
        <v xml:space="preserve">0256 - Schyren-Gymnasium Pfaffenhofen a.d.Ilm  </v>
      </c>
      <c r="D254" s="5" t="s">
        <v>2017</v>
      </c>
      <c r="E2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4" s="175" t="s">
        <v>18818</v>
      </c>
      <c r="G254" s="175" t="s">
        <v>18819</v>
      </c>
      <c r="H254" s="182" t="str">
        <f>_xlfn.XLOOKUP(tab_SCHULLISTE[[#This Row],[TKZ]],tab_SATLISTE[SAT-ID],tab_SATLISTE[SAT-ID],"FEHLT")</f>
        <v>1k328</v>
      </c>
    </row>
    <row r="255" spans="1:8" ht="15.9" customHeight="1" x14ac:dyDescent="0.3">
      <c r="A255" s="171" t="s">
        <v>4483</v>
      </c>
      <c r="B255" s="167" t="s">
        <v>14037</v>
      </c>
      <c r="C255" s="167" t="str">
        <f>tab_SCHULLISTE[[#This Row],[SNR]]&amp;" - "&amp;tab_SCHULLISTE[[#This Row],[Name]]</f>
        <v xml:space="preserve">0257 - Gymnasium Pfarrkirchen  </v>
      </c>
      <c r="D255" s="5" t="s">
        <v>2681</v>
      </c>
      <c r="E2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5" s="175" t="s">
        <v>18818</v>
      </c>
      <c r="G255" s="175" t="s">
        <v>18819</v>
      </c>
      <c r="H255" s="182" t="str">
        <f>_xlfn.XLOOKUP(tab_SCHULLISTE[[#This Row],[TKZ]],tab_SATLISTE[SAT-ID],tab_SATLISTE[SAT-ID],"FEHLT")</f>
        <v>2x901</v>
      </c>
    </row>
    <row r="256" spans="1:8" ht="15.9" customHeight="1" x14ac:dyDescent="0.3">
      <c r="A256" s="171" t="s">
        <v>4484</v>
      </c>
      <c r="B256" s="167" t="s">
        <v>14038</v>
      </c>
      <c r="C256" s="167" t="str">
        <f>tab_SCHULLISTE[[#This Row],[SNR]]&amp;" - "&amp;tab_SCHULLISTE[[#This Row],[Name]]</f>
        <v xml:space="preserve">0258 - Staatl. Gymnasium Mering  </v>
      </c>
      <c r="D256" s="5" t="s">
        <v>3839</v>
      </c>
      <c r="E2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6" s="175" t="s">
        <v>18818</v>
      </c>
      <c r="G256" s="175" t="s">
        <v>18819</v>
      </c>
      <c r="H256" s="182" t="str">
        <f>_xlfn.XLOOKUP(tab_SCHULLISTE[[#This Row],[TKZ]],tab_SATLISTE[SAT-ID],tab_SATLISTE[SAT-ID],"FEHLT")</f>
        <v>7k005</v>
      </c>
    </row>
    <row r="257" spans="1:8" ht="15.9" customHeight="1" x14ac:dyDescent="0.3">
      <c r="A257" s="171" t="s">
        <v>4485</v>
      </c>
      <c r="B257" s="167" t="s">
        <v>14039</v>
      </c>
      <c r="C257" s="167" t="str">
        <f>tab_SCHULLISTE[[#This Row],[SNR]]&amp;" - "&amp;tab_SCHULLISTE[[#This Row],[Name]]</f>
        <v xml:space="preserve">0259 - Wilhelm-Diess-Gymnasium Pocking  </v>
      </c>
      <c r="D257" s="5" t="s">
        <v>2578</v>
      </c>
      <c r="E2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7" s="175" t="s">
        <v>18818</v>
      </c>
      <c r="G257" s="175" t="s">
        <v>18819</v>
      </c>
      <c r="H257" s="182" t="str">
        <f>_xlfn.XLOOKUP(tab_SCHULLISTE[[#This Row],[TKZ]],tab_SATLISTE[SAT-ID],tab_SATLISTE[SAT-ID],"FEHLT")</f>
        <v>2k164</v>
      </c>
    </row>
    <row r="258" spans="1:8" ht="15.9" customHeight="1" x14ac:dyDescent="0.3">
      <c r="A258" s="171" t="s">
        <v>4486</v>
      </c>
      <c r="B258" s="167" t="s">
        <v>14040</v>
      </c>
      <c r="C258" s="167" t="str">
        <f>tab_SCHULLISTE[[#This Row],[SNR]]&amp;" - "&amp;tab_SCHULLISTE[[#This Row],[Name]]</f>
        <v xml:space="preserve">0260 - Ludwig-Thoma-Gymnasium Prien  </v>
      </c>
      <c r="D258" s="5" t="s">
        <v>2056</v>
      </c>
      <c r="E2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8" s="175" t="s">
        <v>18818</v>
      </c>
      <c r="G258" s="175" t="s">
        <v>18819</v>
      </c>
      <c r="H258" s="182" t="str">
        <f>_xlfn.XLOOKUP(tab_SCHULLISTE[[#This Row],[TKZ]],tab_SATLISTE[SAT-ID],tab_SATLISTE[SAT-ID],"FEHLT")</f>
        <v>1k367</v>
      </c>
    </row>
    <row r="259" spans="1:8" ht="15.9" customHeight="1" x14ac:dyDescent="0.3">
      <c r="A259" s="171" t="s">
        <v>4487</v>
      </c>
      <c r="B259" s="167" t="s">
        <v>18631</v>
      </c>
      <c r="C259" s="167" t="str">
        <f>tab_SCHULLISTE[[#This Row],[SNR]]&amp;" - "&amp;tab_SCHULLISTE[[#This Row],[Name]]</f>
        <v xml:space="preserve">0261 - Staatliches Gymnasium Pullach i. Isartal  </v>
      </c>
      <c r="D259" s="5" t="s">
        <v>2105</v>
      </c>
      <c r="E2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9" s="175" t="s">
        <v>18818</v>
      </c>
      <c r="G259" s="175" t="s">
        <v>18819</v>
      </c>
      <c r="H259" s="182" t="str">
        <f>_xlfn.XLOOKUP(tab_SCHULLISTE[[#This Row],[TKZ]],tab_SATLISTE[SAT-ID],tab_SATLISTE[SAT-ID],"FEHLT")</f>
        <v>1k416</v>
      </c>
    </row>
    <row r="260" spans="1:8" ht="15.9" customHeight="1" x14ac:dyDescent="0.3">
      <c r="A260" s="171" t="s">
        <v>4488</v>
      </c>
      <c r="B260" s="167" t="s">
        <v>4489</v>
      </c>
      <c r="C260" s="167" t="str">
        <f>tab_SCHULLISTE[[#This Row],[SNR]]&amp;" - "&amp;tab_SCHULLISTE[[#This Row],[Name]]</f>
        <v>0262 - Erzbischöfliches Pater-Rupert-Mayer-Gymnasium Pullach</v>
      </c>
      <c r="D260" s="5" t="s">
        <v>2243</v>
      </c>
      <c r="E2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60" s="175" t="s">
        <v>18818</v>
      </c>
      <c r="G260" s="175" t="s">
        <v>18819</v>
      </c>
      <c r="H260" s="182" t="str">
        <f>_xlfn.XLOOKUP(tab_SCHULLISTE[[#This Row],[TKZ]],tab_SATLISTE[SAT-ID],tab_SATLISTE[SAT-ID],"FEHLT")</f>
        <v>1p044</v>
      </c>
    </row>
    <row r="261" spans="1:8" ht="15.9" customHeight="1" x14ac:dyDescent="0.3">
      <c r="A261" s="171" t="s">
        <v>4490</v>
      </c>
      <c r="B261" s="167" t="s">
        <v>14041</v>
      </c>
      <c r="C261" s="167" t="str">
        <f>tab_SCHULLISTE[[#This Row],[SNR]]&amp;" - "&amp;tab_SCHULLISTE[[#This Row],[Name]]</f>
        <v xml:space="preserve">0263 - Albertus-Magnus-Gymnasium Regensburg  </v>
      </c>
      <c r="D261" s="5" t="s">
        <v>2889</v>
      </c>
      <c r="E2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61" s="175" t="s">
        <v>18818</v>
      </c>
      <c r="G261" s="175" t="s">
        <v>18819</v>
      </c>
      <c r="H261" s="182" t="str">
        <f>_xlfn.XLOOKUP(tab_SCHULLISTE[[#This Row],[TKZ]],tab_SATLISTE[SAT-ID],tab_SATLISTE[SAT-ID],"FEHLT")</f>
        <v>3k147</v>
      </c>
    </row>
    <row r="262" spans="1:8" ht="15.9" customHeight="1" x14ac:dyDescent="0.3">
      <c r="A262" s="171" t="s">
        <v>4491</v>
      </c>
      <c r="B262" s="167" t="s">
        <v>14042</v>
      </c>
      <c r="C262" s="167" t="str">
        <f>tab_SCHULLISTE[[#This Row],[SNR]]&amp;" - "&amp;tab_SCHULLISTE[[#This Row],[Name]]</f>
        <v xml:space="preserve">0264 - Albrecht-Altdorfer-Gymnasium Regensburg  </v>
      </c>
      <c r="D262" s="5" t="s">
        <v>2889</v>
      </c>
      <c r="E2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62" s="175" t="s">
        <v>18818</v>
      </c>
      <c r="G262" s="175" t="s">
        <v>18819</v>
      </c>
      <c r="H262" s="182" t="str">
        <f>_xlfn.XLOOKUP(tab_SCHULLISTE[[#This Row],[TKZ]],tab_SATLISTE[SAT-ID],tab_SATLISTE[SAT-ID],"FEHLT")</f>
        <v>3k147</v>
      </c>
    </row>
    <row r="263" spans="1:8" ht="15.9" customHeight="1" x14ac:dyDescent="0.3">
      <c r="A263" s="171" t="s">
        <v>4492</v>
      </c>
      <c r="B263" s="167" t="s">
        <v>14043</v>
      </c>
      <c r="C263" s="167" t="str">
        <f>tab_SCHULLISTE[[#This Row],[SNR]]&amp;" - "&amp;tab_SCHULLISTE[[#This Row],[Name]]</f>
        <v xml:space="preserve">0265 - Goethe-Gymnasium Regensburg  </v>
      </c>
      <c r="D263" s="5" t="s">
        <v>2889</v>
      </c>
      <c r="E2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63" s="175" t="s">
        <v>18818</v>
      </c>
      <c r="G263" s="175" t="s">
        <v>18819</v>
      </c>
      <c r="H263" s="182" t="str">
        <f>_xlfn.XLOOKUP(tab_SCHULLISTE[[#This Row],[TKZ]],tab_SATLISTE[SAT-ID],tab_SATLISTE[SAT-ID],"FEHLT")</f>
        <v>3k147</v>
      </c>
    </row>
    <row r="264" spans="1:8" ht="15.9" customHeight="1" x14ac:dyDescent="0.3">
      <c r="A264" s="171" t="s">
        <v>4493</v>
      </c>
      <c r="B264" s="167" t="s">
        <v>14044</v>
      </c>
      <c r="C264" s="167" t="str">
        <f>tab_SCHULLISTE[[#This Row],[SNR]]&amp;" - "&amp;tab_SCHULLISTE[[#This Row],[Name]]</f>
        <v xml:space="preserve">0266 - Werner-von-Siemens-Gymnasium Regensburg  </v>
      </c>
      <c r="D264" s="5" t="s">
        <v>2889</v>
      </c>
      <c r="E2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64" s="175" t="s">
        <v>18818</v>
      </c>
      <c r="G264" s="175" t="s">
        <v>18819</v>
      </c>
      <c r="H264" s="182" t="str">
        <f>_xlfn.XLOOKUP(tab_SCHULLISTE[[#This Row],[TKZ]],tab_SATLISTE[SAT-ID],tab_SATLISTE[SAT-ID],"FEHLT")</f>
        <v>3k147</v>
      </c>
    </row>
    <row r="265" spans="1:8" ht="15.9" customHeight="1" x14ac:dyDescent="0.3">
      <c r="A265" s="171" t="s">
        <v>4494</v>
      </c>
      <c r="B265" s="167" t="s">
        <v>14045</v>
      </c>
      <c r="C265" s="167" t="str">
        <f>tab_SCHULLISTE[[#This Row],[SNR]]&amp;" - "&amp;tab_SCHULLISTE[[#This Row],[Name]]</f>
        <v xml:space="preserve">0267 - Städtisches Von-Müller-Gymnasium Regensburg  </v>
      </c>
      <c r="D265" s="5" t="s">
        <v>2889</v>
      </c>
      <c r="E2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65" s="175" t="s">
        <v>18818</v>
      </c>
      <c r="G265" s="175" t="s">
        <v>18819</v>
      </c>
      <c r="H265" s="182" t="str">
        <f>_xlfn.XLOOKUP(tab_SCHULLISTE[[#This Row],[TKZ]],tab_SATLISTE[SAT-ID],tab_SATLISTE[SAT-ID],"FEHLT")</f>
        <v>3k147</v>
      </c>
    </row>
    <row r="266" spans="1:8" ht="15.9" customHeight="1" x14ac:dyDescent="0.3">
      <c r="A266" s="171" t="s">
        <v>4495</v>
      </c>
      <c r="B266" s="167" t="s">
        <v>1290</v>
      </c>
      <c r="C266" s="167" t="str">
        <f>tab_SCHULLISTE[[#This Row],[SNR]]&amp;" - "&amp;tab_SCHULLISTE[[#This Row],[Name]]</f>
        <v>0268 - St. Marien-Gymnasium der Schulstiftung der Diözese Regensburg</v>
      </c>
      <c r="D266" s="5" t="s">
        <v>3001</v>
      </c>
      <c r="E2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66" s="175" t="s">
        <v>18818</v>
      </c>
      <c r="G266" s="175" t="s">
        <v>18819</v>
      </c>
      <c r="H266" s="182" t="str">
        <f>_xlfn.XLOOKUP(tab_SCHULLISTE[[#This Row],[TKZ]],tab_SATLISTE[SAT-ID],tab_SATLISTE[SAT-ID],"FEHLT")</f>
        <v>3p046</v>
      </c>
    </row>
    <row r="267" spans="1:8" ht="15.9" customHeight="1" x14ac:dyDescent="0.3">
      <c r="A267" s="171" t="s">
        <v>4496</v>
      </c>
      <c r="B267" s="167" t="s">
        <v>1291</v>
      </c>
      <c r="C267" s="167" t="str">
        <f>tab_SCHULLISTE[[#This Row],[SNR]]&amp;" - "&amp;tab_SCHULLISTE[[#This Row],[Name]]</f>
        <v>0269 - Gymnasium d. Regensburger Domspatzen,Musisch.Gym., Naturw.-techn.Gym., Tr.:Stiftung Reg. Domspatzen</v>
      </c>
      <c r="D267" s="5" t="s">
        <v>3004</v>
      </c>
      <c r="E2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67" s="175" t="s">
        <v>18818</v>
      </c>
      <c r="G267" s="175" t="s">
        <v>18819</v>
      </c>
      <c r="H267" s="182" t="str">
        <f>_xlfn.XLOOKUP(tab_SCHULLISTE[[#This Row],[TKZ]],tab_SATLISTE[SAT-ID],tab_SATLISTE[SAT-ID],"FEHLT")</f>
        <v>3p049</v>
      </c>
    </row>
    <row r="268" spans="1:8" ht="15.9" customHeight="1" x14ac:dyDescent="0.3">
      <c r="A268" s="171" t="s">
        <v>4497</v>
      </c>
      <c r="B268" s="167" t="s">
        <v>1292</v>
      </c>
      <c r="C268" s="167" t="str">
        <f>tab_SCHULLISTE[[#This Row],[SNR]]&amp;" - "&amp;tab_SCHULLISTE[[#This Row],[Name]]</f>
        <v>0270 - Max-Rill-Gymnasium Schloss Reichersbeuern des Max-Rill-Gymnasium Schloss Reichersbeuern e.V.</v>
      </c>
      <c r="D268" s="5" t="s">
        <v>2335</v>
      </c>
      <c r="E2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68" s="175" t="s">
        <v>18818</v>
      </c>
      <c r="G268" s="175" t="s">
        <v>18819</v>
      </c>
      <c r="H268" s="182" t="str">
        <f>_xlfn.XLOOKUP(tab_SCHULLISTE[[#This Row],[TKZ]],tab_SATLISTE[SAT-ID],tab_SATLISTE[SAT-ID],"FEHLT")</f>
        <v>1p143</v>
      </c>
    </row>
    <row r="269" spans="1:8" ht="15.9" customHeight="1" x14ac:dyDescent="0.3">
      <c r="A269" s="171" t="s">
        <v>4498</v>
      </c>
      <c r="B269" s="167" t="s">
        <v>1308</v>
      </c>
      <c r="C269" s="167" t="str">
        <f>tab_SCHULLISTE[[#This Row],[SNR]]&amp;" - "&amp;tab_SCHULLISTE[[#This Row],[Name]]</f>
        <v>0271 - Privates Jules Verne Gymnasium der Jules Verne Campus gGmbH in München</v>
      </c>
      <c r="D269" s="5" t="s">
        <v>2304</v>
      </c>
      <c r="E2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69" s="175" t="s">
        <v>18818</v>
      </c>
      <c r="G269" s="175" t="s">
        <v>18819</v>
      </c>
      <c r="H269" s="182" t="str">
        <f>_xlfn.XLOOKUP(tab_SCHULLISTE[[#This Row],[TKZ]],tab_SATLISTE[SAT-ID],tab_SATLISTE[SAT-ID],"FEHLT")</f>
        <v>1p110</v>
      </c>
    </row>
    <row r="270" spans="1:8" ht="15.9" customHeight="1" x14ac:dyDescent="0.3">
      <c r="A270" s="171" t="s">
        <v>4499</v>
      </c>
      <c r="B270" s="167" t="s">
        <v>14046</v>
      </c>
      <c r="C270" s="167" t="str">
        <f>tab_SCHULLISTE[[#This Row],[SNR]]&amp;" - "&amp;tab_SCHULLISTE[[#This Row],[Name]]</f>
        <v xml:space="preserve">0272 - Johannes-Nepomuk-Gymnasium der Benediktiner Rohr  </v>
      </c>
      <c r="D270" s="5" t="s">
        <v>2687</v>
      </c>
      <c r="E2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0" s="175" t="s">
        <v>18818</v>
      </c>
      <c r="G270" s="175" t="s">
        <v>18819</v>
      </c>
      <c r="H270" s="182" t="str">
        <f>_xlfn.XLOOKUP(tab_SCHULLISTE[[#This Row],[TKZ]],tab_SATLISTE[SAT-ID],tab_SATLISTE[SAT-ID],"FEHLT")</f>
        <v>2p006</v>
      </c>
    </row>
    <row r="271" spans="1:8" ht="15.9" customHeight="1" x14ac:dyDescent="0.3">
      <c r="A271" s="171" t="s">
        <v>4500</v>
      </c>
      <c r="B271" s="167" t="s">
        <v>14047</v>
      </c>
      <c r="C271" s="167" t="str">
        <f>tab_SCHULLISTE[[#This Row],[SNR]]&amp;" - "&amp;tab_SCHULLISTE[[#This Row],[Name]]</f>
        <v xml:space="preserve">0273 - Ignaz-Günther-Gymnasium Rosenheim  </v>
      </c>
      <c r="D271" s="5" t="s">
        <v>2055</v>
      </c>
      <c r="E2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1" s="175" t="s">
        <v>18818</v>
      </c>
      <c r="G271" s="175" t="s">
        <v>18819</v>
      </c>
      <c r="H271" s="182" t="str">
        <f>_xlfn.XLOOKUP(tab_SCHULLISTE[[#This Row],[TKZ]],tab_SATLISTE[SAT-ID],tab_SATLISTE[SAT-ID],"FEHLT")</f>
        <v>1k366</v>
      </c>
    </row>
    <row r="272" spans="1:8" ht="15.9" customHeight="1" x14ac:dyDescent="0.3">
      <c r="A272" s="171" t="s">
        <v>4501</v>
      </c>
      <c r="B272" s="167" t="s">
        <v>14048</v>
      </c>
      <c r="C272" s="167" t="str">
        <f>tab_SCHULLISTE[[#This Row],[SNR]]&amp;" - "&amp;tab_SCHULLISTE[[#This Row],[Name]]</f>
        <v xml:space="preserve">0274 - Sebastian-Finsterwalder-Gymnasium Rosenheim  </v>
      </c>
      <c r="D272" s="5" t="s">
        <v>2055</v>
      </c>
      <c r="E2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2" s="175" t="s">
        <v>18818</v>
      </c>
      <c r="G272" s="175" t="s">
        <v>18819</v>
      </c>
      <c r="H272" s="182" t="str">
        <f>_xlfn.XLOOKUP(tab_SCHULLISTE[[#This Row],[TKZ]],tab_SATLISTE[SAT-ID],tab_SATLISTE[SAT-ID],"FEHLT")</f>
        <v>1k366</v>
      </c>
    </row>
    <row r="273" spans="1:8" ht="15.9" customHeight="1" x14ac:dyDescent="0.3">
      <c r="A273" s="171" t="s">
        <v>4502</v>
      </c>
      <c r="B273" s="167" t="s">
        <v>14049</v>
      </c>
      <c r="C273" s="167" t="str">
        <f>tab_SCHULLISTE[[#This Row],[SNR]]&amp;" - "&amp;tab_SCHULLISTE[[#This Row],[Name]]</f>
        <v xml:space="preserve">0275 - Karolinen-Gymnasium Rosenheim  </v>
      </c>
      <c r="D273" s="5" t="s">
        <v>2055</v>
      </c>
      <c r="E2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3" s="175" t="s">
        <v>18818</v>
      </c>
      <c r="G273" s="175" t="s">
        <v>18819</v>
      </c>
      <c r="H273" s="182" t="str">
        <f>_xlfn.XLOOKUP(tab_SCHULLISTE[[#This Row],[TKZ]],tab_SATLISTE[SAT-ID],tab_SATLISTE[SAT-ID],"FEHLT")</f>
        <v>1k366</v>
      </c>
    </row>
    <row r="274" spans="1:8" ht="15.9" customHeight="1" x14ac:dyDescent="0.3">
      <c r="A274" s="171" t="s">
        <v>4503</v>
      </c>
      <c r="B274" s="167" t="s">
        <v>14050</v>
      </c>
      <c r="C274" s="167" t="str">
        <f>tab_SCHULLISTE[[#This Row],[SNR]]&amp;" - "&amp;tab_SCHULLISTE[[#This Row],[Name]]</f>
        <v xml:space="preserve">0276 - Gymnasium Roth  </v>
      </c>
      <c r="D274" s="5" t="s">
        <v>3398</v>
      </c>
      <c r="E2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4" s="175" t="s">
        <v>18818</v>
      </c>
      <c r="G274" s="175" t="s">
        <v>18819</v>
      </c>
      <c r="H274" s="182" t="str">
        <f>_xlfn.XLOOKUP(tab_SCHULLISTE[[#This Row],[TKZ]],tab_SATLISTE[SAT-ID],tab_SATLISTE[SAT-ID],"FEHLT")</f>
        <v>5k130</v>
      </c>
    </row>
    <row r="275" spans="1:8" ht="15.9" customHeight="1" x14ac:dyDescent="0.3">
      <c r="A275" s="171" t="s">
        <v>4504</v>
      </c>
      <c r="B275" s="167" t="s">
        <v>14051</v>
      </c>
      <c r="C275" s="167" t="str">
        <f>tab_SCHULLISTE[[#This Row],[SNR]]&amp;" - "&amp;tab_SCHULLISTE[[#This Row],[Name]]</f>
        <v xml:space="preserve">0277 - Reichsstadt-Gymnasium Rothenburg o.d.Tauber  </v>
      </c>
      <c r="D275" s="5" t="s">
        <v>3280</v>
      </c>
      <c r="E2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5" s="175" t="s">
        <v>18818</v>
      </c>
      <c r="G275" s="175" t="s">
        <v>18819</v>
      </c>
      <c r="H275" s="182" t="str">
        <f>_xlfn.XLOOKUP(tab_SCHULLISTE[[#This Row],[TKZ]],tab_SATLISTE[SAT-ID],tab_SATLISTE[SAT-ID],"FEHLT")</f>
        <v>5k011</v>
      </c>
    </row>
    <row r="276" spans="1:8" ht="15.9" customHeight="1" x14ac:dyDescent="0.3">
      <c r="A276" s="171" t="s">
        <v>4505</v>
      </c>
      <c r="B276" s="167" t="s">
        <v>1293</v>
      </c>
      <c r="C276" s="167" t="str">
        <f>tab_SCHULLISTE[[#This Row],[SNR]]&amp;" - "&amp;tab_SCHULLISTE[[#This Row],[Name]]</f>
        <v>0278 - Rhabanus-Maurus-Gymnasium Sankt Ottilien des Schulwerks der Diözese Augsburg</v>
      </c>
      <c r="D276" s="5" t="s">
        <v>2393</v>
      </c>
      <c r="E2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6" s="175" t="s">
        <v>18818</v>
      </c>
      <c r="G276" s="175" t="s">
        <v>18819</v>
      </c>
      <c r="H276" s="182" t="str">
        <f>_xlfn.XLOOKUP(tab_SCHULLISTE[[#This Row],[TKZ]],tab_SATLISTE[SAT-ID],tab_SATLISTE[SAT-ID],"FEHLT")</f>
        <v>1p202</v>
      </c>
    </row>
    <row r="277" spans="1:8" ht="15.9" customHeight="1" x14ac:dyDescent="0.3">
      <c r="A277" s="171" t="s">
        <v>4506</v>
      </c>
      <c r="B277" s="167" t="s">
        <v>14052</v>
      </c>
      <c r="C277" s="167" t="str">
        <f>tab_SCHULLISTE[[#This Row],[SNR]]&amp;" - "&amp;tab_SCHULLISTE[[#This Row],[Name]]</f>
        <v xml:space="preserve">0279 - Gymnasium Scheinfeld  </v>
      </c>
      <c r="D277" s="5" t="s">
        <v>3380</v>
      </c>
      <c r="E2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7" s="175" t="s">
        <v>18818</v>
      </c>
      <c r="G277" s="175" t="s">
        <v>18819</v>
      </c>
      <c r="H277" s="182" t="str">
        <f>_xlfn.XLOOKUP(tab_SCHULLISTE[[#This Row],[TKZ]],tab_SATLISTE[SAT-ID],tab_SATLISTE[SAT-ID],"FEHLT")</f>
        <v>5k112</v>
      </c>
    </row>
    <row r="278" spans="1:8" ht="15.9" customHeight="1" x14ac:dyDescent="0.3">
      <c r="A278" s="171" t="s">
        <v>4507</v>
      </c>
      <c r="B278" s="167" t="s">
        <v>14053</v>
      </c>
      <c r="C278" s="167" t="str">
        <f>tab_SCHULLISTE[[#This Row],[SNR]]&amp;" - "&amp;tab_SCHULLISTE[[#This Row],[Name]]</f>
        <v xml:space="preserve">0280 - Welfen-Gymnasium Schongau  </v>
      </c>
      <c r="D278" s="5" t="s">
        <v>2170</v>
      </c>
      <c r="E2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8" s="175" t="s">
        <v>18818</v>
      </c>
      <c r="G278" s="175" t="s">
        <v>18819</v>
      </c>
      <c r="H278" s="182" t="str">
        <f>_xlfn.XLOOKUP(tab_SCHULLISTE[[#This Row],[TKZ]],tab_SATLISTE[SAT-ID],tab_SATLISTE[SAT-ID],"FEHLT")</f>
        <v>1k481</v>
      </c>
    </row>
    <row r="279" spans="1:8" ht="15.9" customHeight="1" x14ac:dyDescent="0.3">
      <c r="A279" s="171" t="s">
        <v>4508</v>
      </c>
      <c r="B279" s="167" t="s">
        <v>14054</v>
      </c>
      <c r="C279" s="167" t="str">
        <f>tab_SCHULLISTE[[#This Row],[SNR]]&amp;" - "&amp;tab_SCHULLISTE[[#This Row],[Name]]</f>
        <v xml:space="preserve">0281 - Gymnasium Schrobenhausen  </v>
      </c>
      <c r="D279" s="5" t="s">
        <v>1978</v>
      </c>
      <c r="E2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9" s="175" t="s">
        <v>18818</v>
      </c>
      <c r="G279" s="175" t="s">
        <v>18819</v>
      </c>
      <c r="H279" s="182" t="str">
        <f>_xlfn.XLOOKUP(tab_SCHULLISTE[[#This Row],[TKZ]],tab_SATLISTE[SAT-ID],tab_SATLISTE[SAT-ID],"FEHLT")</f>
        <v>1k289</v>
      </c>
    </row>
    <row r="280" spans="1:8" ht="15.9" customHeight="1" x14ac:dyDescent="0.3">
      <c r="A280" s="171" t="s">
        <v>4509</v>
      </c>
      <c r="B280" s="167" t="s">
        <v>14055</v>
      </c>
      <c r="C280" s="167" t="str">
        <f>tab_SCHULLISTE[[#This Row],[SNR]]&amp;" - "&amp;tab_SCHULLISTE[[#This Row],[Name]]</f>
        <v xml:space="preserve">0282 - Adam-Kraft-Gymnasium Schwabach  </v>
      </c>
      <c r="D280" s="5" t="s">
        <v>3415</v>
      </c>
      <c r="E2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0" s="175" t="s">
        <v>18818</v>
      </c>
      <c r="G280" s="175" t="s">
        <v>18819</v>
      </c>
      <c r="H280" s="182" t="str">
        <f>_xlfn.XLOOKUP(tab_SCHULLISTE[[#This Row],[TKZ]],tab_SATLISTE[SAT-ID],tab_SATLISTE[SAT-ID],"FEHLT")</f>
        <v>5k147</v>
      </c>
    </row>
    <row r="281" spans="1:8" ht="15.9" customHeight="1" x14ac:dyDescent="0.3">
      <c r="A281" s="171" t="s">
        <v>4510</v>
      </c>
      <c r="B281" s="167" t="s">
        <v>14056</v>
      </c>
      <c r="C281" s="167" t="str">
        <f>tab_SCHULLISTE[[#This Row],[SNR]]&amp;" - "&amp;tab_SCHULLISTE[[#This Row],[Name]]</f>
        <v xml:space="preserve">0283 - Wolfram-von-Eschenbach-Gymnasium Schwabach  </v>
      </c>
      <c r="D281" s="5" t="s">
        <v>3415</v>
      </c>
      <c r="E2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1" s="175" t="s">
        <v>18818</v>
      </c>
      <c r="G281" s="175" t="s">
        <v>18819</v>
      </c>
      <c r="H281" s="182" t="str">
        <f>_xlfn.XLOOKUP(tab_SCHULLISTE[[#This Row],[TKZ]],tab_SATLISTE[SAT-ID],tab_SATLISTE[SAT-ID],"FEHLT")</f>
        <v>5k147</v>
      </c>
    </row>
    <row r="282" spans="1:8" ht="15.9" customHeight="1" x14ac:dyDescent="0.3">
      <c r="A282" s="171" t="s">
        <v>4511</v>
      </c>
      <c r="B282" s="167" t="s">
        <v>14057</v>
      </c>
      <c r="C282" s="167" t="str">
        <f>tab_SCHULLISTE[[#This Row],[SNR]]&amp;" - "&amp;tab_SCHULLISTE[[#This Row],[Name]]</f>
        <v xml:space="preserve">0284 - Carl-Friedrich-Gauß-Gymnasium Schwandorf  </v>
      </c>
      <c r="D282" s="5" t="s">
        <v>2909</v>
      </c>
      <c r="E2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2" s="175" t="s">
        <v>18818</v>
      </c>
      <c r="G282" s="175" t="s">
        <v>18819</v>
      </c>
      <c r="H282" s="182" t="str">
        <f>_xlfn.XLOOKUP(tab_SCHULLISTE[[#This Row],[TKZ]],tab_SATLISTE[SAT-ID],tab_SATLISTE[SAT-ID],"FEHLT")</f>
        <v>3k167</v>
      </c>
    </row>
    <row r="283" spans="1:8" ht="15.9" customHeight="1" x14ac:dyDescent="0.3">
      <c r="A283" s="171" t="s">
        <v>4512</v>
      </c>
      <c r="B283" s="167" t="s">
        <v>14058</v>
      </c>
      <c r="C283" s="167" t="str">
        <f>tab_SCHULLISTE[[#This Row],[SNR]]&amp;" - "&amp;tab_SCHULLISTE[[#This Row],[Name]]</f>
        <v xml:space="preserve">0285 - Bertha-von-Suttner-Gymnasium Neu-Ulm  </v>
      </c>
      <c r="D283" s="5" t="s">
        <v>4014</v>
      </c>
      <c r="E2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3" s="175" t="s">
        <v>18818</v>
      </c>
      <c r="G283" s="175" t="s">
        <v>18819</v>
      </c>
      <c r="H283" s="182" t="str">
        <f>_xlfn.XLOOKUP(tab_SCHULLISTE[[#This Row],[TKZ]],tab_SATLISTE[SAT-ID],tab_SATLISTE[SAT-ID],"FEHLT")</f>
        <v>7k186</v>
      </c>
    </row>
    <row r="284" spans="1:8" ht="15.9" customHeight="1" x14ac:dyDescent="0.3">
      <c r="A284" s="171" t="s">
        <v>4513</v>
      </c>
      <c r="B284" s="167" t="s">
        <v>14059</v>
      </c>
      <c r="C284" s="167" t="str">
        <f>tab_SCHULLISTE[[#This Row],[SNR]]&amp;" - "&amp;tab_SCHULLISTE[[#This Row],[Name]]</f>
        <v xml:space="preserve">0286 - Gymnasium München-Nord  </v>
      </c>
      <c r="D284" s="5" t="s">
        <v>1966</v>
      </c>
      <c r="E2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4" s="175" t="s">
        <v>18818</v>
      </c>
      <c r="G284" s="175" t="s">
        <v>18819</v>
      </c>
      <c r="H284" s="182" t="str">
        <f>_xlfn.XLOOKUP(tab_SCHULLISTE[[#This Row],[TKZ]],tab_SATLISTE[SAT-ID],tab_SATLISTE[SAT-ID],"FEHLT")</f>
        <v>1k277</v>
      </c>
    </row>
    <row r="285" spans="1:8" ht="15.9" customHeight="1" x14ac:dyDescent="0.3">
      <c r="A285" s="171" t="s">
        <v>4514</v>
      </c>
      <c r="B285" s="167" t="s">
        <v>14060</v>
      </c>
      <c r="C285" s="167" t="str">
        <f>tab_SCHULLISTE[[#This Row],[SNR]]&amp;" - "&amp;tab_SCHULLISTE[[#This Row],[Name]]</f>
        <v xml:space="preserve">0287 - Celtis-Gymnasium Schweinfurt  </v>
      </c>
      <c r="D285" s="5" t="s">
        <v>3725</v>
      </c>
      <c r="E2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5" s="175" t="s">
        <v>18818</v>
      </c>
      <c r="G285" s="175" t="s">
        <v>18819</v>
      </c>
      <c r="H285" s="182" t="str">
        <f>_xlfn.XLOOKUP(tab_SCHULLISTE[[#This Row],[TKZ]],tab_SATLISTE[SAT-ID],tab_SATLISTE[SAT-ID],"FEHLT")</f>
        <v>6k199</v>
      </c>
    </row>
    <row r="286" spans="1:8" ht="15.9" customHeight="1" x14ac:dyDescent="0.3">
      <c r="A286" s="171" t="s">
        <v>4515</v>
      </c>
      <c r="B286" s="167" t="s">
        <v>14061</v>
      </c>
      <c r="C286" s="167" t="str">
        <f>tab_SCHULLISTE[[#This Row],[SNR]]&amp;" - "&amp;tab_SCHULLISTE[[#This Row],[Name]]</f>
        <v xml:space="preserve">0288 - Alexander-von-Humboldt-Gymnasium Schweinfurt  </v>
      </c>
      <c r="D286" s="5" t="s">
        <v>3724</v>
      </c>
      <c r="E2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6" s="175" t="s">
        <v>18818</v>
      </c>
      <c r="G286" s="175" t="s">
        <v>18819</v>
      </c>
      <c r="H286" s="182" t="str">
        <f>_xlfn.XLOOKUP(tab_SCHULLISTE[[#This Row],[TKZ]],tab_SATLISTE[SAT-ID],tab_SATLISTE[SAT-ID],"FEHLT")</f>
        <v>6k198</v>
      </c>
    </row>
    <row r="287" spans="1:8" ht="15.9" customHeight="1" x14ac:dyDescent="0.3">
      <c r="A287" s="171" t="s">
        <v>4516</v>
      </c>
      <c r="B287" s="167" t="s">
        <v>14062</v>
      </c>
      <c r="C287" s="167" t="str">
        <f>tab_SCHULLISTE[[#This Row],[SNR]]&amp;" - "&amp;tab_SCHULLISTE[[#This Row],[Name]]</f>
        <v xml:space="preserve">0289 - Olympia-Morata-Gymnasium Schweinfurt  </v>
      </c>
      <c r="D287" s="5" t="s">
        <v>3724</v>
      </c>
      <c r="E2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7" s="175" t="s">
        <v>18818</v>
      </c>
      <c r="G287" s="175" t="s">
        <v>18819</v>
      </c>
      <c r="H287" s="182" t="str">
        <f>_xlfn.XLOOKUP(tab_SCHULLISTE[[#This Row],[TKZ]],tab_SATLISTE[SAT-ID],tab_SATLISTE[SAT-ID],"FEHLT")</f>
        <v>6k198</v>
      </c>
    </row>
    <row r="288" spans="1:8" ht="15.9" customHeight="1" x14ac:dyDescent="0.3">
      <c r="A288" s="171" t="s">
        <v>4517</v>
      </c>
      <c r="B288" s="167" t="s">
        <v>14063</v>
      </c>
      <c r="C288" s="167" t="str">
        <f>tab_SCHULLISTE[[#This Row],[SNR]]&amp;" - "&amp;tab_SCHULLISTE[[#This Row],[Name]]</f>
        <v xml:space="preserve">0290 - Städt. Walther-Rathenau-Gymnasium Schweinfurt  </v>
      </c>
      <c r="D288" s="5" t="s">
        <v>3724</v>
      </c>
      <c r="E2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8" s="175" t="s">
        <v>18818</v>
      </c>
      <c r="G288" s="175" t="s">
        <v>18819</v>
      </c>
      <c r="H288" s="182" t="str">
        <f>_xlfn.XLOOKUP(tab_SCHULLISTE[[#This Row],[TKZ]],tab_SATLISTE[SAT-ID],tab_SATLISTE[SAT-ID],"FEHLT")</f>
        <v>6k198</v>
      </c>
    </row>
    <row r="289" spans="1:8" ht="15.9" customHeight="1" x14ac:dyDescent="0.3">
      <c r="A289" s="171" t="s">
        <v>4518</v>
      </c>
      <c r="B289" s="167" t="s">
        <v>14064</v>
      </c>
      <c r="C289" s="167" t="str">
        <f>tab_SCHULLISTE[[#This Row],[SNR]]&amp;" - "&amp;tab_SCHULLISTE[[#This Row],[Name]]</f>
        <v xml:space="preserve">0291 - Walter-Gropius-Gymnasium Selb  </v>
      </c>
      <c r="D289" s="5" t="s">
        <v>3200</v>
      </c>
      <c r="E2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9" s="175" t="s">
        <v>18818</v>
      </c>
      <c r="G289" s="175" t="s">
        <v>18819</v>
      </c>
      <c r="H289" s="182" t="str">
        <f>_xlfn.XLOOKUP(tab_SCHULLISTE[[#This Row],[TKZ]],tab_SATLISTE[SAT-ID],tab_SATLISTE[SAT-ID],"FEHLT")</f>
        <v>4k200</v>
      </c>
    </row>
    <row r="290" spans="1:8" ht="15.9" customHeight="1" x14ac:dyDescent="0.3">
      <c r="A290" s="171" t="s">
        <v>4519</v>
      </c>
      <c r="B290" s="167" t="s">
        <v>14065</v>
      </c>
      <c r="C290" s="167" t="str">
        <f>tab_SCHULLISTE[[#This Row],[SNR]]&amp;" - "&amp;tab_SCHULLISTE[[#This Row],[Name]]</f>
        <v xml:space="preserve">0292 - Tassilo-Gymnasium Simbach a.Inn  </v>
      </c>
      <c r="D290" s="5" t="s">
        <v>2610</v>
      </c>
      <c r="E2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0" s="175" t="s">
        <v>18818</v>
      </c>
      <c r="G290" s="175" t="s">
        <v>18819</v>
      </c>
      <c r="H290" s="182" t="str">
        <f>_xlfn.XLOOKUP(tab_SCHULLISTE[[#This Row],[TKZ]],tab_SATLISTE[SAT-ID],tab_SATLISTE[SAT-ID],"FEHLT")</f>
        <v>2k196</v>
      </c>
    </row>
    <row r="291" spans="1:8" ht="15.9" customHeight="1" x14ac:dyDescent="0.3">
      <c r="A291" s="171" t="s">
        <v>4520</v>
      </c>
      <c r="B291" s="167" t="s">
        <v>14066</v>
      </c>
      <c r="C291" s="167" t="str">
        <f>tab_SCHULLISTE[[#This Row],[SNR]]&amp;" - "&amp;tab_SCHULLISTE[[#This Row],[Name]]</f>
        <v>0293 - Helene-Habermann-Gymnasium München in Trägerschaft d. Israelit. Kultusgem. München u.Oberbay.</v>
      </c>
      <c r="D291" s="5" t="s">
        <v>2299</v>
      </c>
      <c r="E2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1" s="175" t="s">
        <v>18818</v>
      </c>
      <c r="G291" s="175" t="s">
        <v>18819</v>
      </c>
      <c r="H291" s="182" t="str">
        <f>_xlfn.XLOOKUP(tab_SCHULLISTE[[#This Row],[TKZ]],tab_SATLISTE[SAT-ID],tab_SATLISTE[SAT-ID],"FEHLT")</f>
        <v>1p105</v>
      </c>
    </row>
    <row r="292" spans="1:8" ht="15.9" customHeight="1" x14ac:dyDescent="0.3">
      <c r="A292" s="171" t="s">
        <v>4521</v>
      </c>
      <c r="B292" s="167" t="s">
        <v>14067</v>
      </c>
      <c r="C292" s="167" t="str">
        <f>tab_SCHULLISTE[[#This Row],[SNR]]&amp;" - "&amp;tab_SCHULLISTE[[#This Row],[Name]]</f>
        <v xml:space="preserve">0294 - Gymnasium Sonthofen  </v>
      </c>
      <c r="D292" s="5" t="s">
        <v>4018</v>
      </c>
      <c r="E2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2" s="175" t="s">
        <v>18818</v>
      </c>
      <c r="G292" s="175" t="s">
        <v>18819</v>
      </c>
      <c r="H292" s="182" t="str">
        <f>_xlfn.XLOOKUP(tab_SCHULLISTE[[#This Row],[TKZ]],tab_SATLISTE[SAT-ID],tab_SATLISTE[SAT-ID],"FEHLT")</f>
        <v>7k190</v>
      </c>
    </row>
    <row r="293" spans="1:8" ht="15.9" customHeight="1" x14ac:dyDescent="0.3">
      <c r="A293" s="171" t="s">
        <v>4522</v>
      </c>
      <c r="B293" s="167" t="s">
        <v>14068</v>
      </c>
      <c r="C293" s="167" t="str">
        <f>tab_SCHULLISTE[[#This Row],[SNR]]&amp;" - "&amp;tab_SCHULLISTE[[#This Row],[Name]]</f>
        <v xml:space="preserve">0295 - Gymnasium Starnberg  </v>
      </c>
      <c r="D293" s="5" t="s">
        <v>2110</v>
      </c>
      <c r="E2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3" s="175" t="s">
        <v>18818</v>
      </c>
      <c r="G293" s="175" t="s">
        <v>18819</v>
      </c>
      <c r="H293" s="182" t="str">
        <f>_xlfn.XLOOKUP(tab_SCHULLISTE[[#This Row],[TKZ]],tab_SATLISTE[SAT-ID],tab_SATLISTE[SAT-ID],"FEHLT")</f>
        <v>1k421</v>
      </c>
    </row>
    <row r="294" spans="1:8" ht="15.9" customHeight="1" x14ac:dyDescent="0.3">
      <c r="A294" s="171" t="s">
        <v>4523</v>
      </c>
      <c r="B294" s="167" t="s">
        <v>1294</v>
      </c>
      <c r="C294" s="167" t="str">
        <f>tab_SCHULLISTE[[#This Row],[SNR]]&amp;" - "&amp;tab_SCHULLISTE[[#This Row],[Name]]</f>
        <v>0296 - Schule Schloss Stein, Staatl.anerk. neusprachl. u. wirtschaftswiss.Gymnasium,Int. f. Jungen u.Mädchen</v>
      </c>
      <c r="D294" s="5" t="s">
        <v>2389</v>
      </c>
      <c r="E2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4" s="175" t="s">
        <v>18818</v>
      </c>
      <c r="G294" s="175" t="s">
        <v>18819</v>
      </c>
      <c r="H294" s="182" t="str">
        <f>_xlfn.XLOOKUP(tab_SCHULLISTE[[#This Row],[TKZ]],tab_SATLISTE[SAT-ID],tab_SATLISTE[SAT-ID],"FEHLT")</f>
        <v>1p198</v>
      </c>
    </row>
    <row r="295" spans="1:8" ht="15.9" customHeight="1" x14ac:dyDescent="0.3">
      <c r="A295" s="171" t="s">
        <v>4524</v>
      </c>
      <c r="B295" s="167" t="s">
        <v>14069</v>
      </c>
      <c r="C295" s="167" t="str">
        <f>tab_SCHULLISTE[[#This Row],[SNR]]&amp;" - "&amp;tab_SCHULLISTE[[#This Row],[Name]]</f>
        <v xml:space="preserve">0297 - Johannes-Turmair-Gymnasium Straubing  </v>
      </c>
      <c r="D295" s="5" t="s">
        <v>2637</v>
      </c>
      <c r="E2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5" s="175" t="s">
        <v>18818</v>
      </c>
      <c r="G295" s="175" t="s">
        <v>18819</v>
      </c>
      <c r="H295" s="182" t="str">
        <f>_xlfn.XLOOKUP(tab_SCHULLISTE[[#This Row],[TKZ]],tab_SATLISTE[SAT-ID],tab_SATLISTE[SAT-ID],"FEHLT")</f>
        <v>2k223</v>
      </c>
    </row>
    <row r="296" spans="1:8" ht="15.9" customHeight="1" x14ac:dyDescent="0.3">
      <c r="A296" s="171" t="s">
        <v>4525</v>
      </c>
      <c r="B296" s="167" t="s">
        <v>14070</v>
      </c>
      <c r="C296" s="167" t="str">
        <f>tab_SCHULLISTE[[#This Row],[SNR]]&amp;" - "&amp;tab_SCHULLISTE[[#This Row],[Name]]</f>
        <v xml:space="preserve">0298 - Ludwigsgymnasium Straubing  </v>
      </c>
      <c r="D296" s="5" t="s">
        <v>2637</v>
      </c>
      <c r="E2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6" s="175" t="s">
        <v>18818</v>
      </c>
      <c r="G296" s="175" t="s">
        <v>18819</v>
      </c>
      <c r="H296" s="182" t="str">
        <f>_xlfn.XLOOKUP(tab_SCHULLISTE[[#This Row],[TKZ]],tab_SATLISTE[SAT-ID],tab_SATLISTE[SAT-ID],"FEHLT")</f>
        <v>2k223</v>
      </c>
    </row>
    <row r="297" spans="1:8" ht="15.9" customHeight="1" x14ac:dyDescent="0.3">
      <c r="A297" s="171" t="s">
        <v>4526</v>
      </c>
      <c r="B297" s="167" t="s">
        <v>14071</v>
      </c>
      <c r="C297" s="167" t="str">
        <f>tab_SCHULLISTE[[#This Row],[SNR]]&amp;" - "&amp;tab_SCHULLISTE[[#This Row],[Name]]</f>
        <v xml:space="preserve">0299 - Anton-Bruckner-Gymnasium Straubing  </v>
      </c>
      <c r="D297" s="5" t="s">
        <v>2637</v>
      </c>
      <c r="E2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7" s="175" t="s">
        <v>18818</v>
      </c>
      <c r="G297" s="175" t="s">
        <v>18819</v>
      </c>
      <c r="H297" s="182" t="str">
        <f>_xlfn.XLOOKUP(tab_SCHULLISTE[[#This Row],[TKZ]],tab_SATLISTE[SAT-ID],tab_SATLISTE[SAT-ID],"FEHLT")</f>
        <v>2k223</v>
      </c>
    </row>
    <row r="298" spans="1:8" ht="15.9" customHeight="1" x14ac:dyDescent="0.3">
      <c r="A298" s="171" t="s">
        <v>4527</v>
      </c>
      <c r="B298" s="167" t="s">
        <v>14072</v>
      </c>
      <c r="C298" s="167" t="str">
        <f>tab_SCHULLISTE[[#This Row],[SNR]]&amp;" - "&amp;tab_SCHULLISTE[[#This Row],[Name]]</f>
        <v xml:space="preserve">0300 - Gymnasium d.Ursulinen-Schulstiftung Straubing  </v>
      </c>
      <c r="D298" s="5" t="s">
        <v>2737</v>
      </c>
      <c r="E2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8" s="175" t="s">
        <v>18818</v>
      </c>
      <c r="G298" s="175" t="s">
        <v>18819</v>
      </c>
      <c r="H298" s="182" t="str">
        <f>_xlfn.XLOOKUP(tab_SCHULLISTE[[#This Row],[TKZ]],tab_SATLISTE[SAT-ID],tab_SATLISTE[SAT-ID],"FEHLT")</f>
        <v>2p064</v>
      </c>
    </row>
    <row r="299" spans="1:8" ht="15.9" customHeight="1" x14ac:dyDescent="0.3">
      <c r="A299" s="171" t="s">
        <v>4528</v>
      </c>
      <c r="B299" s="167" t="s">
        <v>1320</v>
      </c>
      <c r="C299" s="167" t="str">
        <f>tab_SCHULLISTE[[#This Row],[SNR]]&amp;" - "&amp;tab_SCHULLISTE[[#This Row],[Name]]</f>
        <v>0301 - Herzog-Christian-August-Gymnasium Sulzbach-Rosenberg</v>
      </c>
      <c r="D299" s="5" t="s">
        <v>2752</v>
      </c>
      <c r="E2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9" s="175" t="s">
        <v>18818</v>
      </c>
      <c r="G299" s="175" t="s">
        <v>18819</v>
      </c>
      <c r="H299" s="182" t="str">
        <f>_xlfn.XLOOKUP(tab_SCHULLISTE[[#This Row],[TKZ]],tab_SATLISTE[SAT-ID],tab_SATLISTE[SAT-ID],"FEHLT")</f>
        <v>3k008</v>
      </c>
    </row>
    <row r="300" spans="1:8" ht="15.9" customHeight="1" x14ac:dyDescent="0.3">
      <c r="A300" s="171" t="s">
        <v>4529</v>
      </c>
      <c r="B300" s="167" t="s">
        <v>14073</v>
      </c>
      <c r="C300" s="167" t="str">
        <f>tab_SCHULLISTE[[#This Row],[SNR]]&amp;" - "&amp;tab_SCHULLISTE[[#This Row],[Name]]</f>
        <v xml:space="preserve">0302 - Gymnasium Tegernsee  </v>
      </c>
      <c r="D300" s="5" t="s">
        <v>1956</v>
      </c>
      <c r="E3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0" s="175" t="s">
        <v>18818</v>
      </c>
      <c r="G300" s="175" t="s">
        <v>18819</v>
      </c>
      <c r="H300" s="182" t="str">
        <f>_xlfn.XLOOKUP(tab_SCHULLISTE[[#This Row],[TKZ]],tab_SATLISTE[SAT-ID],tab_SATLISTE[SAT-ID],"FEHLT")</f>
        <v>1k267</v>
      </c>
    </row>
    <row r="301" spans="1:8" ht="15.9" customHeight="1" x14ac:dyDescent="0.3">
      <c r="A301" s="171" t="s">
        <v>4530</v>
      </c>
      <c r="B301" s="167" t="s">
        <v>14074</v>
      </c>
      <c r="C301" s="167" t="str">
        <f>tab_SCHULLISTE[[#This Row],[SNR]]&amp;" - "&amp;tab_SCHULLISTE[[#This Row],[Name]]</f>
        <v xml:space="preserve">0303 - Stiftland-Gymnasium Tirschenreuth  </v>
      </c>
      <c r="D301" s="5" t="s">
        <v>2925</v>
      </c>
      <c r="E3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1" s="175" t="s">
        <v>18818</v>
      </c>
      <c r="G301" s="175" t="s">
        <v>18819</v>
      </c>
      <c r="H301" s="182" t="str">
        <f>_xlfn.XLOOKUP(tab_SCHULLISTE[[#This Row],[TKZ]],tab_SATLISTE[SAT-ID],tab_SATLISTE[SAT-ID],"FEHLT")</f>
        <v>3k183</v>
      </c>
    </row>
    <row r="302" spans="1:8" ht="15.9" customHeight="1" x14ac:dyDescent="0.3">
      <c r="A302" s="171" t="s">
        <v>4531</v>
      </c>
      <c r="B302" s="167" t="s">
        <v>14075</v>
      </c>
      <c r="C302" s="167" t="str">
        <f>tab_SCHULLISTE[[#This Row],[SNR]]&amp;" - "&amp;tab_SCHULLISTE[[#This Row],[Name]]</f>
        <v xml:space="preserve">0304 - Gymnasium Puchheim  </v>
      </c>
      <c r="D302" s="5" t="s">
        <v>1831</v>
      </c>
      <c r="E3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2" s="175" t="s">
        <v>18818</v>
      </c>
      <c r="G302" s="175" t="s">
        <v>18819</v>
      </c>
      <c r="H302" s="182" t="str">
        <f>_xlfn.XLOOKUP(tab_SCHULLISTE[[#This Row],[TKZ]],tab_SATLISTE[SAT-ID],tab_SATLISTE[SAT-ID],"FEHLT")</f>
        <v>1k138</v>
      </c>
    </row>
    <row r="303" spans="1:8" ht="15.9" customHeight="1" x14ac:dyDescent="0.3">
      <c r="A303" s="171" t="s">
        <v>4532</v>
      </c>
      <c r="B303" s="167" t="s">
        <v>14076</v>
      </c>
      <c r="C303" s="167" t="str">
        <f>tab_SCHULLISTE[[#This Row],[SNR]]&amp;" - "&amp;tab_SCHULLISTE[[#This Row],[Name]]</f>
        <v xml:space="preserve">0305 - Johannes-Heidenhain-Gymnasium Traunreut  </v>
      </c>
      <c r="D303" s="5" t="s">
        <v>2131</v>
      </c>
      <c r="E3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3" s="175" t="s">
        <v>18818</v>
      </c>
      <c r="G303" s="175" t="s">
        <v>18819</v>
      </c>
      <c r="H303" s="182" t="str">
        <f>_xlfn.XLOOKUP(tab_SCHULLISTE[[#This Row],[TKZ]],tab_SATLISTE[SAT-ID],tab_SATLISTE[SAT-ID],"FEHLT")</f>
        <v>1k442</v>
      </c>
    </row>
    <row r="304" spans="1:8" ht="15.9" customHeight="1" x14ac:dyDescent="0.3">
      <c r="A304" s="171" t="s">
        <v>4533</v>
      </c>
      <c r="B304" s="167" t="s">
        <v>14077</v>
      </c>
      <c r="C304" s="167" t="str">
        <f>tab_SCHULLISTE[[#This Row],[SNR]]&amp;" - "&amp;tab_SCHULLISTE[[#This Row],[Name]]</f>
        <v xml:space="preserve">0306 - Chiemgau-Gymnasium Traunstein  </v>
      </c>
      <c r="D304" s="5" t="s">
        <v>2131</v>
      </c>
      <c r="E3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4" s="175" t="s">
        <v>18818</v>
      </c>
      <c r="G304" s="175" t="s">
        <v>18819</v>
      </c>
      <c r="H304" s="182" t="str">
        <f>_xlfn.XLOOKUP(tab_SCHULLISTE[[#This Row],[TKZ]],tab_SATLISTE[SAT-ID],tab_SATLISTE[SAT-ID],"FEHLT")</f>
        <v>1k442</v>
      </c>
    </row>
    <row r="305" spans="1:8" ht="15.9" customHeight="1" x14ac:dyDescent="0.3">
      <c r="A305" s="171" t="s">
        <v>4534</v>
      </c>
      <c r="B305" s="167" t="s">
        <v>14078</v>
      </c>
      <c r="C305" s="167" t="str">
        <f>tab_SCHULLISTE[[#This Row],[SNR]]&amp;" - "&amp;tab_SCHULLISTE[[#This Row],[Name]]</f>
        <v xml:space="preserve">0307 - Annette-Kolb-Gymnasium Traunstein  </v>
      </c>
      <c r="D305" s="5" t="s">
        <v>2131</v>
      </c>
      <c r="E3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5" s="175" t="s">
        <v>18818</v>
      </c>
      <c r="G305" s="175" t="s">
        <v>18819</v>
      </c>
      <c r="H305" s="182" t="str">
        <f>_xlfn.XLOOKUP(tab_SCHULLISTE[[#This Row],[TKZ]],tab_SATLISTE[SAT-ID],tab_SATLISTE[SAT-ID],"FEHLT")</f>
        <v>1k442</v>
      </c>
    </row>
    <row r="306" spans="1:8" ht="15.9" customHeight="1" x14ac:dyDescent="0.3">
      <c r="A306" s="171" t="s">
        <v>4535</v>
      </c>
      <c r="B306" s="167" t="s">
        <v>14079</v>
      </c>
      <c r="C306" s="167" t="str">
        <f>tab_SCHULLISTE[[#This Row],[SNR]]&amp;" - "&amp;tab_SCHULLISTE[[#This Row],[Name]]</f>
        <v xml:space="preserve">0308 - Hertzhaimer-Gymnasium Trostberg  </v>
      </c>
      <c r="D306" s="5" t="s">
        <v>2131</v>
      </c>
      <c r="E3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6" s="175" t="s">
        <v>18818</v>
      </c>
      <c r="G306" s="175" t="s">
        <v>18819</v>
      </c>
      <c r="H306" s="182" t="str">
        <f>_xlfn.XLOOKUP(tab_SCHULLISTE[[#This Row],[TKZ]],tab_SATLISTE[SAT-ID],tab_SATLISTE[SAT-ID],"FEHLT")</f>
        <v>1k442</v>
      </c>
    </row>
    <row r="307" spans="1:8" ht="15.9" customHeight="1" x14ac:dyDescent="0.3">
      <c r="A307" s="171" t="s">
        <v>4536</v>
      </c>
      <c r="B307" s="167" t="s">
        <v>14080</v>
      </c>
      <c r="C307" s="167" t="str">
        <f>tab_SCHULLISTE[[#This Row],[SNR]]&amp;" - "&amp;tab_SCHULLISTE[[#This Row],[Name]]</f>
        <v xml:space="preserve">0309 - Gymnasium Tutzing  </v>
      </c>
      <c r="D307" s="5" t="s">
        <v>2109</v>
      </c>
      <c r="E3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7" s="175" t="s">
        <v>18818</v>
      </c>
      <c r="G307" s="175" t="s">
        <v>18819</v>
      </c>
      <c r="H307" s="182" t="str">
        <f>_xlfn.XLOOKUP(tab_SCHULLISTE[[#This Row],[TKZ]],tab_SATLISTE[SAT-ID],tab_SATLISTE[SAT-ID],"FEHLT")</f>
        <v>1k420</v>
      </c>
    </row>
    <row r="308" spans="1:8" ht="15.9" customHeight="1" x14ac:dyDescent="0.3">
      <c r="A308" s="171" t="s">
        <v>4537</v>
      </c>
      <c r="B308" s="167" t="s">
        <v>1295</v>
      </c>
      <c r="C308" s="167" t="str">
        <f>tab_SCHULLISTE[[#This Row],[SNR]]&amp;" - "&amp;tab_SCHULLISTE[[#This Row],[Name]]</f>
        <v>0311 - Christian-von-Bomhard-Schule Uffenheim Evangelische Heimschule - Gymnasium -</v>
      </c>
      <c r="D308" s="5" t="s">
        <v>3464</v>
      </c>
      <c r="E3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8" s="175" t="s">
        <v>18818</v>
      </c>
      <c r="G308" s="175" t="s">
        <v>18819</v>
      </c>
      <c r="H308" s="182" t="str">
        <f>_xlfn.XLOOKUP(tab_SCHULLISTE[[#This Row],[TKZ]],tab_SATLISTE[SAT-ID],tab_SATLISTE[SAT-ID],"FEHLT")</f>
        <v>5p012</v>
      </c>
    </row>
    <row r="309" spans="1:8" ht="15.9" customHeight="1" x14ac:dyDescent="0.3">
      <c r="A309" s="171" t="s">
        <v>4538</v>
      </c>
      <c r="B309" s="167" t="s">
        <v>14081</v>
      </c>
      <c r="C309" s="167" t="str">
        <f>tab_SCHULLISTE[[#This Row],[SNR]]&amp;" - "&amp;tab_SCHULLISTE[[#This Row],[Name]]</f>
        <v xml:space="preserve">0312 - Gymnasium Untergriesbach  </v>
      </c>
      <c r="D309" s="5" t="s">
        <v>2578</v>
      </c>
      <c r="E3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9" s="175" t="s">
        <v>18818</v>
      </c>
      <c r="G309" s="175" t="s">
        <v>18819</v>
      </c>
      <c r="H309" s="182" t="str">
        <f>_xlfn.XLOOKUP(tab_SCHULLISTE[[#This Row],[TKZ]],tab_SATLISTE[SAT-ID],tab_SATLISTE[SAT-ID],"FEHLT")</f>
        <v>2k164</v>
      </c>
    </row>
    <row r="310" spans="1:8" ht="15.9" customHeight="1" x14ac:dyDescent="0.3">
      <c r="A310" s="171" t="s">
        <v>4539</v>
      </c>
      <c r="B310" s="167" t="s">
        <v>14082</v>
      </c>
      <c r="C310" s="167" t="str">
        <f>tab_SCHULLISTE[[#This Row],[SNR]]&amp;" - "&amp;tab_SCHULLISTE[[#This Row],[Name]]</f>
        <v xml:space="preserve">0313 - Gymnasium der Benediktiner Schäftlarn  </v>
      </c>
      <c r="D310" s="5" t="s">
        <v>2211</v>
      </c>
      <c r="E3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0" s="175" t="s">
        <v>18818</v>
      </c>
      <c r="G310" s="175" t="s">
        <v>18819</v>
      </c>
      <c r="H310" s="182" t="str">
        <f>_xlfn.XLOOKUP(tab_SCHULLISTE[[#This Row],[TKZ]],tab_SATLISTE[SAT-ID],tab_SATLISTE[SAT-ID],"FEHLT")</f>
        <v>1p011</v>
      </c>
    </row>
    <row r="311" spans="1:8" ht="15.9" customHeight="1" x14ac:dyDescent="0.3">
      <c r="A311" s="171" t="s">
        <v>4540</v>
      </c>
      <c r="B311" s="167" t="s">
        <v>1296</v>
      </c>
      <c r="C311" s="167" t="str">
        <f>tab_SCHULLISTE[[#This Row],[SNR]]&amp;" - "&amp;tab_SCHULLISTE[[#This Row],[Name]]</f>
        <v>0314 - Ernst-Reisinger-Schule Schondorf, st. anerk. Gymn. m. neusprachl., wirtschafts- u. sozialwiss. Zweig</v>
      </c>
      <c r="D311" s="5" t="s">
        <v>2407</v>
      </c>
      <c r="E3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1" s="175" t="s">
        <v>18818</v>
      </c>
      <c r="G311" s="175" t="s">
        <v>18819</v>
      </c>
      <c r="H311" s="182" t="str">
        <f>_xlfn.XLOOKUP(tab_SCHULLISTE[[#This Row],[TKZ]],tab_SATLISTE[SAT-ID],tab_SATLISTE[SAT-ID],"FEHLT")</f>
        <v>1p219</v>
      </c>
    </row>
    <row r="312" spans="1:8" ht="15.9" customHeight="1" x14ac:dyDescent="0.3">
      <c r="A312" s="171" t="s">
        <v>4541</v>
      </c>
      <c r="B312" s="167" t="s">
        <v>1297</v>
      </c>
      <c r="C312" s="167" t="str">
        <f>tab_SCHULLISTE[[#This Row],[SNR]]&amp;" - "&amp;tab_SCHULLISTE[[#This Row],[Name]]</f>
        <v>0315 - Ringeisen-Gymnasium der St. Josefskongregation Ursberg</v>
      </c>
      <c r="D312" s="5" t="s">
        <v>4172</v>
      </c>
      <c r="E3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2" s="175" t="s">
        <v>18818</v>
      </c>
      <c r="G312" s="175" t="s">
        <v>18819</v>
      </c>
      <c r="H312" s="182" t="str">
        <f>_xlfn.XLOOKUP(tab_SCHULLISTE[[#This Row],[TKZ]],tab_SATLISTE[SAT-ID],tab_SATLISTE[SAT-ID],"FEHLT")</f>
        <v>7p056</v>
      </c>
    </row>
    <row r="313" spans="1:8" ht="15.9" customHeight="1" x14ac:dyDescent="0.3">
      <c r="A313" s="171" t="s">
        <v>4542</v>
      </c>
      <c r="B313" s="167" t="s">
        <v>14083</v>
      </c>
      <c r="C313" s="167" t="str">
        <f>tab_SCHULLISTE[[#This Row],[SNR]]&amp;" - "&amp;tab_SCHULLISTE[[#This Row],[Name]]</f>
        <v xml:space="preserve">0316 - Dominicus-von-Linprun-Gymnasium Viechtach  </v>
      </c>
      <c r="D313" s="5" t="s">
        <v>2597</v>
      </c>
      <c r="E3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3" s="175" t="s">
        <v>18818</v>
      </c>
      <c r="G313" s="175" t="s">
        <v>18819</v>
      </c>
      <c r="H313" s="182" t="str">
        <f>_xlfn.XLOOKUP(tab_SCHULLISTE[[#This Row],[TKZ]],tab_SATLISTE[SAT-ID],tab_SATLISTE[SAT-ID],"FEHLT")</f>
        <v>2k183</v>
      </c>
    </row>
    <row r="314" spans="1:8" ht="15.9" customHeight="1" x14ac:dyDescent="0.3">
      <c r="A314" s="171" t="s">
        <v>4543</v>
      </c>
      <c r="B314" s="167" t="s">
        <v>14084</v>
      </c>
      <c r="C314" s="167" t="str">
        <f>tab_SCHULLISTE[[#This Row],[SNR]]&amp;" - "&amp;tab_SCHULLISTE[[#This Row],[Name]]</f>
        <v xml:space="preserve">0317 - Gymnasium Vilshofen  </v>
      </c>
      <c r="D314" s="5" t="s">
        <v>2578</v>
      </c>
      <c r="E3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4" s="175" t="s">
        <v>18818</v>
      </c>
      <c r="G314" s="175" t="s">
        <v>18819</v>
      </c>
      <c r="H314" s="182" t="str">
        <f>_xlfn.XLOOKUP(tab_SCHULLISTE[[#This Row],[TKZ]],tab_SATLISTE[SAT-ID],tab_SATLISTE[SAT-ID],"FEHLT")</f>
        <v>2k164</v>
      </c>
    </row>
    <row r="315" spans="1:8" ht="15.9" customHeight="1" x14ac:dyDescent="0.3">
      <c r="A315" s="171" t="s">
        <v>4544</v>
      </c>
      <c r="B315" s="167" t="s">
        <v>14085</v>
      </c>
      <c r="C315" s="167" t="str">
        <f>tab_SCHULLISTE[[#This Row],[SNR]]&amp;" - "&amp;tab_SCHULLISTE[[#This Row],[Name]]</f>
        <v xml:space="preserve">0318 - Johannes-Gutenberg-Gymnasium Waldkirchen  </v>
      </c>
      <c r="D315" s="5" t="s">
        <v>2477</v>
      </c>
      <c r="E3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5" s="175" t="s">
        <v>18818</v>
      </c>
      <c r="G315" s="175" t="s">
        <v>18819</v>
      </c>
      <c r="H315" s="182" t="str">
        <f>_xlfn.XLOOKUP(tab_SCHULLISTE[[#This Row],[TKZ]],tab_SATLISTE[SAT-ID],tab_SATLISTE[SAT-ID],"FEHLT")</f>
        <v>2k062</v>
      </c>
    </row>
    <row r="316" spans="1:8" ht="15.9" customHeight="1" x14ac:dyDescent="0.3">
      <c r="A316" s="171" t="s">
        <v>4545</v>
      </c>
      <c r="B316" s="167" t="s">
        <v>14086</v>
      </c>
      <c r="C316" s="167" t="str">
        <f>tab_SCHULLISTE[[#This Row],[SNR]]&amp;" - "&amp;tab_SCHULLISTE[[#This Row],[Name]]</f>
        <v xml:space="preserve">0319 - Luitpold-Gymnasium Wasserburg  </v>
      </c>
      <c r="D316" s="5" t="s">
        <v>2056</v>
      </c>
      <c r="E3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6" s="175" t="s">
        <v>18818</v>
      </c>
      <c r="G316" s="175" t="s">
        <v>18819</v>
      </c>
      <c r="H316" s="182" t="str">
        <f>_xlfn.XLOOKUP(tab_SCHULLISTE[[#This Row],[TKZ]],tab_SATLISTE[SAT-ID],tab_SATLISTE[SAT-ID],"FEHLT")</f>
        <v>1k367</v>
      </c>
    </row>
    <row r="317" spans="1:8" ht="15.9" customHeight="1" x14ac:dyDescent="0.3">
      <c r="A317" s="171" t="s">
        <v>4546</v>
      </c>
      <c r="B317" s="167" t="s">
        <v>14087</v>
      </c>
      <c r="C317" s="167" t="str">
        <f>tab_SCHULLISTE[[#This Row],[SNR]]&amp;" - "&amp;tab_SCHULLISTE[[#This Row],[Name]]</f>
        <v xml:space="preserve">0320 - Augustinus-Gymnasium Weiden  </v>
      </c>
      <c r="D317" s="5" t="s">
        <v>2943</v>
      </c>
      <c r="E3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7" s="175" t="s">
        <v>18818</v>
      </c>
      <c r="G317" s="175" t="s">
        <v>18819</v>
      </c>
      <c r="H317" s="182" t="str">
        <f>_xlfn.XLOOKUP(tab_SCHULLISTE[[#This Row],[TKZ]],tab_SATLISTE[SAT-ID],tab_SATLISTE[SAT-ID],"FEHLT")</f>
        <v>3k201</v>
      </c>
    </row>
    <row r="318" spans="1:8" ht="15.9" customHeight="1" x14ac:dyDescent="0.3">
      <c r="A318" s="171" t="s">
        <v>4547</v>
      </c>
      <c r="B318" s="167" t="s">
        <v>14088</v>
      </c>
      <c r="C318" s="167" t="str">
        <f>tab_SCHULLISTE[[#This Row],[SNR]]&amp;" - "&amp;tab_SCHULLISTE[[#This Row],[Name]]</f>
        <v xml:space="preserve">0321 - Kepler-Gymnasium Weiden  </v>
      </c>
      <c r="D318" s="5" t="s">
        <v>2943</v>
      </c>
      <c r="E3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8" s="175" t="s">
        <v>18818</v>
      </c>
      <c r="G318" s="175" t="s">
        <v>18819</v>
      </c>
      <c r="H318" s="182" t="str">
        <f>_xlfn.XLOOKUP(tab_SCHULLISTE[[#This Row],[TKZ]],tab_SATLISTE[SAT-ID],tab_SATLISTE[SAT-ID],"FEHLT")</f>
        <v>3k201</v>
      </c>
    </row>
    <row r="319" spans="1:8" ht="15.9" customHeight="1" x14ac:dyDescent="0.3">
      <c r="A319" s="171" t="s">
        <v>4548</v>
      </c>
      <c r="B319" s="167" t="s">
        <v>14089</v>
      </c>
      <c r="C319" s="167" t="str">
        <f>tab_SCHULLISTE[[#This Row],[SNR]]&amp;" - "&amp;tab_SCHULLISTE[[#This Row],[Name]]</f>
        <v xml:space="preserve">0322 - Elly-Heuss-Gymnasium Weiden  </v>
      </c>
      <c r="D319" s="5" t="s">
        <v>2943</v>
      </c>
      <c r="E3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9" s="175" t="s">
        <v>18818</v>
      </c>
      <c r="G319" s="175" t="s">
        <v>18819</v>
      </c>
      <c r="H319" s="182" t="str">
        <f>_xlfn.XLOOKUP(tab_SCHULLISTE[[#This Row],[TKZ]],tab_SATLISTE[SAT-ID],tab_SATLISTE[SAT-ID],"FEHLT")</f>
        <v>3k201</v>
      </c>
    </row>
    <row r="320" spans="1:8" ht="15.9" customHeight="1" x14ac:dyDescent="0.3">
      <c r="A320" s="171" t="s">
        <v>4549</v>
      </c>
      <c r="B320" s="167" t="s">
        <v>14090</v>
      </c>
      <c r="C320" s="167" t="str">
        <f>tab_SCHULLISTE[[#This Row],[SNR]]&amp;" - "&amp;tab_SCHULLISTE[[#This Row],[Name]]</f>
        <v xml:space="preserve">0323 - Gymnasium Weilheim i.OB  </v>
      </c>
      <c r="D320" s="5" t="s">
        <v>2170</v>
      </c>
      <c r="E3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0" s="175" t="s">
        <v>18818</v>
      </c>
      <c r="G320" s="175" t="s">
        <v>18819</v>
      </c>
      <c r="H320" s="182" t="str">
        <f>_xlfn.XLOOKUP(tab_SCHULLISTE[[#This Row],[TKZ]],tab_SATLISTE[SAT-ID],tab_SATLISTE[SAT-ID],"FEHLT")</f>
        <v>1k481</v>
      </c>
    </row>
    <row r="321" spans="1:8" ht="15.9" customHeight="1" x14ac:dyDescent="0.3">
      <c r="A321" s="171" t="s">
        <v>4550</v>
      </c>
      <c r="B321" s="167" t="s">
        <v>14091</v>
      </c>
      <c r="C321" s="167" t="str">
        <f>tab_SCHULLISTE[[#This Row],[SNR]]&amp;" - "&amp;tab_SCHULLISTE[[#This Row],[Name]]</f>
        <v xml:space="preserve">0324 - Werner-von-Siemens-Gymnasium Weißenburg  </v>
      </c>
      <c r="D321" s="5" t="s">
        <v>3441</v>
      </c>
      <c r="E3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1" s="175" t="s">
        <v>18818</v>
      </c>
      <c r="G321" s="175" t="s">
        <v>18819</v>
      </c>
      <c r="H321" s="182" t="str">
        <f>_xlfn.XLOOKUP(tab_SCHULLISTE[[#This Row],[TKZ]],tab_SATLISTE[SAT-ID],tab_SATLISTE[SAT-ID],"FEHLT")</f>
        <v>5k173</v>
      </c>
    </row>
    <row r="322" spans="1:8" ht="15.9" customHeight="1" x14ac:dyDescent="0.3">
      <c r="A322" s="171" t="s">
        <v>4551</v>
      </c>
      <c r="B322" s="167" t="s">
        <v>14092</v>
      </c>
      <c r="C322" s="167" t="str">
        <f>tab_SCHULLISTE[[#This Row],[SNR]]&amp;" - "&amp;tab_SCHULLISTE[[#This Row],[Name]]</f>
        <v xml:space="preserve">0325 - Nikolaus-Kopernikus-Gymnasium Weißenhorn  </v>
      </c>
      <c r="D322" s="5" t="s">
        <v>4014</v>
      </c>
      <c r="E3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2" s="175" t="s">
        <v>18818</v>
      </c>
      <c r="G322" s="175" t="s">
        <v>18819</v>
      </c>
      <c r="H322" s="182" t="str">
        <f>_xlfn.XLOOKUP(tab_SCHULLISTE[[#This Row],[TKZ]],tab_SATLISTE[SAT-ID],tab_SATLISTE[SAT-ID],"FEHLT")</f>
        <v>7k186</v>
      </c>
    </row>
    <row r="323" spans="1:8" ht="15.9" customHeight="1" x14ac:dyDescent="0.3">
      <c r="A323" s="171" t="s">
        <v>4552</v>
      </c>
      <c r="B323" s="167" t="s">
        <v>14093</v>
      </c>
      <c r="C323" s="167" t="str">
        <f>tab_SCHULLISTE[[#This Row],[SNR]]&amp;" - "&amp;tab_SCHULLISTE[[#This Row],[Name]]</f>
        <v>0326 - Bilinguales Deutsch-Italienisches Gymnasium Leonardo da Vinci -  München</v>
      </c>
      <c r="D323" s="5" t="s">
        <v>2220</v>
      </c>
      <c r="E3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3" s="175" t="s">
        <v>18818</v>
      </c>
      <c r="G323" s="175" t="s">
        <v>18819</v>
      </c>
      <c r="H323" s="182" t="str">
        <f>_xlfn.XLOOKUP(tab_SCHULLISTE[[#This Row],[TKZ]],tab_SATLISTE[SAT-ID],tab_SATLISTE[SAT-ID],"FEHLT")</f>
        <v>1p020</v>
      </c>
    </row>
    <row r="324" spans="1:8" ht="15.9" customHeight="1" x14ac:dyDescent="0.3">
      <c r="A324" s="171" t="s">
        <v>4553</v>
      </c>
      <c r="B324" s="167" t="s">
        <v>1299</v>
      </c>
      <c r="C324" s="167" t="str">
        <f>tab_SCHULLISTE[[#This Row],[SNR]]&amp;" - "&amp;tab_SCHULLISTE[[#This Row],[Name]]</f>
        <v>0327 - St.-Thomas-Gymnasium Wettenhausen d. Schulwerks d. Diözese Augsburg</v>
      </c>
      <c r="D324" s="5" t="s">
        <v>4178</v>
      </c>
      <c r="E3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4" s="175" t="s">
        <v>18818</v>
      </c>
      <c r="G324" s="175" t="s">
        <v>18819</v>
      </c>
      <c r="H324" s="182" t="str">
        <f>_xlfn.XLOOKUP(tab_SCHULLISTE[[#This Row],[TKZ]],tab_SATLISTE[SAT-ID],tab_SATLISTE[SAT-ID],"FEHLT")</f>
        <v>7p062</v>
      </c>
    </row>
    <row r="325" spans="1:8" ht="15.9" customHeight="1" x14ac:dyDescent="0.3">
      <c r="A325" s="171" t="s">
        <v>4554</v>
      </c>
      <c r="B325" s="167" t="s">
        <v>14094</v>
      </c>
      <c r="C325" s="167" t="str">
        <f>tab_SCHULLISTE[[#This Row],[SNR]]&amp;" - "&amp;tab_SCHULLISTE[[#This Row],[Name]]</f>
        <v xml:space="preserve">0328 - Gymnasium München-Freiham  </v>
      </c>
      <c r="D325" s="5" t="s">
        <v>1966</v>
      </c>
      <c r="E3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5" s="175" t="s">
        <v>18818</v>
      </c>
      <c r="G325" s="175" t="s">
        <v>18819</v>
      </c>
      <c r="H325" s="182" t="str">
        <f>_xlfn.XLOOKUP(tab_SCHULLISTE[[#This Row],[TKZ]],tab_SATLISTE[SAT-ID],tab_SATLISTE[SAT-ID],"FEHLT")</f>
        <v>1k277</v>
      </c>
    </row>
    <row r="326" spans="1:8" ht="15.9" customHeight="1" x14ac:dyDescent="0.3">
      <c r="A326" s="171" t="s">
        <v>4555</v>
      </c>
      <c r="B326" s="167" t="s">
        <v>1264</v>
      </c>
      <c r="C326" s="167" t="str">
        <f>tab_SCHULLISTE[[#This Row],[SNR]]&amp;" - "&amp;tab_SCHULLISTE[[#This Row],[Name]]</f>
        <v>0329 - Steigerwald-Landschulheim Wiesentheid des Zweckverbands Bayer. Landschulheime - Gymnasium</v>
      </c>
      <c r="D326" s="5" t="s">
        <v>3553</v>
      </c>
      <c r="E3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6" s="175" t="s">
        <v>18818</v>
      </c>
      <c r="G326" s="175" t="s">
        <v>18819</v>
      </c>
      <c r="H326" s="182" t="str">
        <f>_xlfn.XLOOKUP(tab_SCHULLISTE[[#This Row],[TKZ]],tab_SATLISTE[SAT-ID],tab_SATLISTE[SAT-ID],"FEHLT")</f>
        <v>6k023</v>
      </c>
    </row>
    <row r="327" spans="1:8" ht="15.9" customHeight="1" x14ac:dyDescent="0.3">
      <c r="A327" s="171" t="s">
        <v>4556</v>
      </c>
      <c r="B327" s="167" t="s">
        <v>14095</v>
      </c>
      <c r="C327" s="167" t="str">
        <f>tab_SCHULLISTE[[#This Row],[SNR]]&amp;" - "&amp;tab_SCHULLISTE[[#This Row],[Name]]</f>
        <v xml:space="preserve">0330 - Johann-Sebastian-Bach-Gymnasium Windsbach  </v>
      </c>
      <c r="D327" s="5" t="s">
        <v>3280</v>
      </c>
      <c r="E3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7" s="175" t="s">
        <v>18818</v>
      </c>
      <c r="G327" s="175" t="s">
        <v>18819</v>
      </c>
      <c r="H327" s="182" t="str">
        <f>_xlfn.XLOOKUP(tab_SCHULLISTE[[#This Row],[TKZ]],tab_SATLISTE[SAT-ID],tab_SATLISTE[SAT-ID],"FEHLT")</f>
        <v>5k011</v>
      </c>
    </row>
    <row r="328" spans="1:8" ht="15.9" customHeight="1" x14ac:dyDescent="0.3">
      <c r="A328" s="171" t="s">
        <v>4557</v>
      </c>
      <c r="B328" s="167" t="s">
        <v>4558</v>
      </c>
      <c r="C328" s="167" t="str">
        <f>tab_SCHULLISTE[[#This Row],[SNR]]&amp;" - "&amp;tab_SCHULLISTE[[#This Row],[Name]]</f>
        <v>0331 - Spätberufenengymnasium der Erzbischöflichen Stiftung St. Matthias Wolfratshausen-Waldram</v>
      </c>
      <c r="D328" s="5" t="s">
        <v>2242</v>
      </c>
      <c r="E3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8" s="175" t="s">
        <v>18818</v>
      </c>
      <c r="G328" s="175" t="s">
        <v>18819</v>
      </c>
      <c r="H328" s="182" t="str">
        <f>_xlfn.XLOOKUP(tab_SCHULLISTE[[#This Row],[TKZ]],tab_SATLISTE[SAT-ID],tab_SATLISTE[SAT-ID],"FEHLT")</f>
        <v>1p043</v>
      </c>
    </row>
    <row r="329" spans="1:8" ht="15.9" customHeight="1" x14ac:dyDescent="0.3">
      <c r="A329" s="171" t="s">
        <v>4559</v>
      </c>
      <c r="B329" s="167" t="s">
        <v>14096</v>
      </c>
      <c r="C329" s="167" t="str">
        <f>tab_SCHULLISTE[[#This Row],[SNR]]&amp;" - "&amp;tab_SCHULLISTE[[#This Row],[Name]]</f>
        <v xml:space="preserve">0332 - Riemenschneider-Gymnasium Würzburg  </v>
      </c>
      <c r="D329" s="5" t="s">
        <v>3760</v>
      </c>
      <c r="E3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9" s="175" t="s">
        <v>18818</v>
      </c>
      <c r="G329" s="175" t="s">
        <v>18819</v>
      </c>
      <c r="H329" s="182" t="str">
        <f>_xlfn.XLOOKUP(tab_SCHULLISTE[[#This Row],[TKZ]],tab_SATLISTE[SAT-ID],tab_SATLISTE[SAT-ID],"FEHLT")</f>
        <v>6k234</v>
      </c>
    </row>
    <row r="330" spans="1:8" ht="15.9" customHeight="1" x14ac:dyDescent="0.3">
      <c r="A330" s="171" t="s">
        <v>4560</v>
      </c>
      <c r="B330" s="167" t="s">
        <v>14097</v>
      </c>
      <c r="C330" s="167" t="str">
        <f>tab_SCHULLISTE[[#This Row],[SNR]]&amp;" - "&amp;tab_SCHULLISTE[[#This Row],[Name]]</f>
        <v xml:space="preserve">0333 - Wirsberg-Gymnasium Würzburg  </v>
      </c>
      <c r="D330" s="5" t="s">
        <v>3760</v>
      </c>
      <c r="E3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0" s="175" t="s">
        <v>18818</v>
      </c>
      <c r="G330" s="175" t="s">
        <v>18819</v>
      </c>
      <c r="H330" s="182" t="str">
        <f>_xlfn.XLOOKUP(tab_SCHULLISTE[[#This Row],[TKZ]],tab_SATLISTE[SAT-ID],tab_SATLISTE[SAT-ID],"FEHLT")</f>
        <v>6k234</v>
      </c>
    </row>
    <row r="331" spans="1:8" ht="15.9" customHeight="1" x14ac:dyDescent="0.3">
      <c r="A331" s="171" t="s">
        <v>4561</v>
      </c>
      <c r="B331" s="167" t="s">
        <v>14098</v>
      </c>
      <c r="C331" s="167" t="str">
        <f>tab_SCHULLISTE[[#This Row],[SNR]]&amp;" - "&amp;tab_SCHULLISTE[[#This Row],[Name]]</f>
        <v xml:space="preserve">0334 - Siebold-Gymnasium Würzburg  </v>
      </c>
      <c r="D331" s="5" t="s">
        <v>3760</v>
      </c>
      <c r="E3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1" s="175" t="s">
        <v>18818</v>
      </c>
      <c r="G331" s="175" t="s">
        <v>18819</v>
      </c>
      <c r="H331" s="182" t="str">
        <f>_xlfn.XLOOKUP(tab_SCHULLISTE[[#This Row],[TKZ]],tab_SATLISTE[SAT-ID],tab_SATLISTE[SAT-ID],"FEHLT")</f>
        <v>6k234</v>
      </c>
    </row>
    <row r="332" spans="1:8" ht="15.9" customHeight="1" x14ac:dyDescent="0.3">
      <c r="A332" s="171" t="s">
        <v>4562</v>
      </c>
      <c r="B332" s="167" t="s">
        <v>14099</v>
      </c>
      <c r="C332" s="167" t="str">
        <f>tab_SCHULLISTE[[#This Row],[SNR]]&amp;" - "&amp;tab_SCHULLISTE[[#This Row],[Name]]</f>
        <v xml:space="preserve">0335 - Röntgen-Gymnasium Würzburg  </v>
      </c>
      <c r="D332" s="5" t="s">
        <v>3760</v>
      </c>
      <c r="E3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2" s="175" t="s">
        <v>18818</v>
      </c>
      <c r="G332" s="175" t="s">
        <v>18819</v>
      </c>
      <c r="H332" s="182" t="str">
        <f>_xlfn.XLOOKUP(tab_SCHULLISTE[[#This Row],[TKZ]],tab_SATLISTE[SAT-ID],tab_SATLISTE[SAT-ID],"FEHLT")</f>
        <v>6k234</v>
      </c>
    </row>
    <row r="333" spans="1:8" ht="15.9" customHeight="1" x14ac:dyDescent="0.3">
      <c r="A333" s="171" t="s">
        <v>4563</v>
      </c>
      <c r="B333" s="167" t="s">
        <v>14100</v>
      </c>
      <c r="C333" s="167" t="str">
        <f>tab_SCHULLISTE[[#This Row],[SNR]]&amp;" - "&amp;tab_SCHULLISTE[[#This Row],[Name]]</f>
        <v xml:space="preserve">0336 - Matthias-Grünewald-Gymnasium Würzburg  </v>
      </c>
      <c r="D333" s="5" t="s">
        <v>3768</v>
      </c>
      <c r="E3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3" s="175" t="s">
        <v>18818</v>
      </c>
      <c r="G333" s="175" t="s">
        <v>18819</v>
      </c>
      <c r="H333" s="182" t="str">
        <f>_xlfn.XLOOKUP(tab_SCHULLISTE[[#This Row],[TKZ]],tab_SATLISTE[SAT-ID],tab_SATLISTE[SAT-ID],"FEHLT")</f>
        <v>6x901</v>
      </c>
    </row>
    <row r="334" spans="1:8" ht="15.9" customHeight="1" x14ac:dyDescent="0.3">
      <c r="A334" s="171" t="s">
        <v>4564</v>
      </c>
      <c r="B334" s="167" t="s">
        <v>14101</v>
      </c>
      <c r="C334" s="167" t="str">
        <f>tab_SCHULLISTE[[#This Row],[SNR]]&amp;" - "&amp;tab_SCHULLISTE[[#This Row],[Name]]</f>
        <v xml:space="preserve">0337 - Gymnasium Unterföhring  </v>
      </c>
      <c r="D334" s="5" t="s">
        <v>2140</v>
      </c>
      <c r="E3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4" s="175" t="s">
        <v>18818</v>
      </c>
      <c r="G334" s="175" t="s">
        <v>18819</v>
      </c>
      <c r="H334" s="182" t="str">
        <f>_xlfn.XLOOKUP(tab_SCHULLISTE[[#This Row],[TKZ]],tab_SATLISTE[SAT-ID],tab_SATLISTE[SAT-ID],"FEHLT")</f>
        <v>1k451</v>
      </c>
    </row>
    <row r="335" spans="1:8" ht="15.9" customHeight="1" x14ac:dyDescent="0.3">
      <c r="A335" s="171" t="s">
        <v>4565</v>
      </c>
      <c r="B335" s="167" t="s">
        <v>1300</v>
      </c>
      <c r="C335" s="167" t="str">
        <f>tab_SCHULLISTE[[#This Row],[SNR]]&amp;" - "&amp;tab_SCHULLISTE[[#This Row],[Name]]</f>
        <v>0339 - St.-Ursula-Schule der Ursulinen Würzburg - Gymnasium -</v>
      </c>
      <c r="D335" s="5" t="s">
        <v>3831</v>
      </c>
      <c r="E3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5" s="175" t="s">
        <v>18818</v>
      </c>
      <c r="G335" s="175" t="s">
        <v>18819</v>
      </c>
      <c r="H335" s="182" t="str">
        <f>_xlfn.XLOOKUP(tab_SCHULLISTE[[#This Row],[TKZ]],tab_SATLISTE[SAT-ID],tab_SATLISTE[SAT-ID],"FEHLT")</f>
        <v>6p069</v>
      </c>
    </row>
    <row r="336" spans="1:8" ht="15.9" customHeight="1" x14ac:dyDescent="0.3">
      <c r="A336" s="171" t="s">
        <v>4566</v>
      </c>
      <c r="B336" s="167" t="s">
        <v>14102</v>
      </c>
      <c r="C336" s="167" t="str">
        <f>tab_SCHULLISTE[[#This Row],[SNR]]&amp;" - "&amp;tab_SCHULLISTE[[#This Row],[Name]]</f>
        <v xml:space="preserve">0340 - Luisenburg-Gymnasium Wunsiedel  </v>
      </c>
      <c r="D336" s="5" t="s">
        <v>3200</v>
      </c>
      <c r="E3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6" s="175" t="s">
        <v>18818</v>
      </c>
      <c r="G336" s="175" t="s">
        <v>18819</v>
      </c>
      <c r="H336" s="182" t="str">
        <f>_xlfn.XLOOKUP(tab_SCHULLISTE[[#This Row],[TKZ]],tab_SATLISTE[SAT-ID],tab_SATLISTE[SAT-ID],"FEHLT")</f>
        <v>4k200</v>
      </c>
    </row>
    <row r="337" spans="1:8" ht="15.9" customHeight="1" x14ac:dyDescent="0.3">
      <c r="A337" s="171" t="s">
        <v>4567</v>
      </c>
      <c r="B337" s="167" t="s">
        <v>14103</v>
      </c>
      <c r="C337" s="167" t="str">
        <f>tab_SCHULLISTE[[#This Row],[SNR]]&amp;" - "&amp;tab_SCHULLISTE[[#This Row],[Name]]</f>
        <v xml:space="preserve">0341 - Gymnasium Zwiesel  </v>
      </c>
      <c r="D337" s="5" t="s">
        <v>2597</v>
      </c>
      <c r="E3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7" s="175" t="s">
        <v>18818</v>
      </c>
      <c r="G337" s="175" t="s">
        <v>18819</v>
      </c>
      <c r="H337" s="182" t="str">
        <f>_xlfn.XLOOKUP(tab_SCHULLISTE[[#This Row],[TKZ]],tab_SATLISTE[SAT-ID],tab_SATLISTE[SAT-ID],"FEHLT")</f>
        <v>2k183</v>
      </c>
    </row>
    <row r="338" spans="1:8" ht="15.9" customHeight="1" x14ac:dyDescent="0.3">
      <c r="A338" s="171" t="s">
        <v>4568</v>
      </c>
      <c r="B338" s="167" t="s">
        <v>14104</v>
      </c>
      <c r="C338" s="167" t="str">
        <f>tab_SCHULLISTE[[#This Row],[SNR]]&amp;" - "&amp;tab_SCHULLISTE[[#This Row],[Name]]</f>
        <v xml:space="preserve">0342 - Julius-Echter-Gymnasium Elsenfeld  </v>
      </c>
      <c r="D338" s="5" t="s">
        <v>3674</v>
      </c>
      <c r="E3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8" s="175" t="s">
        <v>18818</v>
      </c>
      <c r="G338" s="175" t="s">
        <v>18819</v>
      </c>
      <c r="H338" s="182" t="str">
        <f>_xlfn.XLOOKUP(tab_SCHULLISTE[[#This Row],[TKZ]],tab_SATLISTE[SAT-ID],tab_SATLISTE[SAT-ID],"FEHLT")</f>
        <v>6k148</v>
      </c>
    </row>
    <row r="339" spans="1:8" ht="15.9" customHeight="1" x14ac:dyDescent="0.3">
      <c r="A339" s="171" t="s">
        <v>4569</v>
      </c>
      <c r="B339" s="167" t="s">
        <v>14105</v>
      </c>
      <c r="C339" s="167" t="str">
        <f>tab_SCHULLISTE[[#This Row],[SNR]]&amp;" - "&amp;tab_SCHULLISTE[[#This Row],[Name]]</f>
        <v xml:space="preserve">0343 - Joseph-Bernhart-Gymnasium Türkheim  </v>
      </c>
      <c r="D339" s="5" t="s">
        <v>3929</v>
      </c>
      <c r="E3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9" s="175" t="s">
        <v>18818</v>
      </c>
      <c r="G339" s="175" t="s">
        <v>18819</v>
      </c>
      <c r="H339" s="182" t="str">
        <f>_xlfn.XLOOKUP(tab_SCHULLISTE[[#This Row],[TKZ]],tab_SATLISTE[SAT-ID],tab_SATLISTE[SAT-ID],"FEHLT")</f>
        <v>7k098</v>
      </c>
    </row>
    <row r="340" spans="1:8" ht="15.9" customHeight="1" x14ac:dyDescent="0.3">
      <c r="A340" s="171" t="s">
        <v>4570</v>
      </c>
      <c r="B340" s="167" t="s">
        <v>24</v>
      </c>
      <c r="C340" s="167" t="str">
        <f>tab_SCHULLISTE[[#This Row],[SNR]]&amp;" - "&amp;tab_SCHULLISTE[[#This Row],[Name]]</f>
        <v>0344 - Erzbischöfliches Abendgymnasium für Berufstätige Bamberg</v>
      </c>
      <c r="D340" s="5" t="s">
        <v>3226</v>
      </c>
      <c r="E3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0" s="175" t="s">
        <v>18820</v>
      </c>
      <c r="G340" s="175" t="s">
        <v>18821</v>
      </c>
      <c r="H340" s="182" t="str">
        <f>_xlfn.XLOOKUP(tab_SCHULLISTE[[#This Row],[TKZ]],tab_SATLISTE[SAT-ID],tab_SATLISTE[SAT-ID],"FEHLT")</f>
        <v>4p022</v>
      </c>
    </row>
    <row r="341" spans="1:8" ht="15.9" customHeight="1" x14ac:dyDescent="0.3">
      <c r="A341" s="171" t="s">
        <v>4571</v>
      </c>
      <c r="B341" s="167" t="s">
        <v>22</v>
      </c>
      <c r="C341" s="167" t="str">
        <f>tab_SCHULLISTE[[#This Row],[SNR]]&amp;" - "&amp;tab_SCHULLISTE[[#This Row],[Name]]</f>
        <v>0345 - Städtisches Abendgymnasium für Berufstätige im Anton-Fingerle-Bildungszentrum München</v>
      </c>
      <c r="D341" s="5" t="s">
        <v>1966</v>
      </c>
      <c r="E3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1" s="175" t="s">
        <v>18820</v>
      </c>
      <c r="G341" s="175" t="s">
        <v>18821</v>
      </c>
      <c r="H341" s="182" t="str">
        <f>_xlfn.XLOOKUP(tab_SCHULLISTE[[#This Row],[TKZ]],tab_SATLISTE[SAT-ID],tab_SATLISTE[SAT-ID],"FEHLT")</f>
        <v>1k277</v>
      </c>
    </row>
    <row r="342" spans="1:8" ht="15.9" customHeight="1" x14ac:dyDescent="0.3">
      <c r="A342" s="171" t="s">
        <v>4572</v>
      </c>
      <c r="B342" s="167" t="s">
        <v>25</v>
      </c>
      <c r="C342" s="167" t="str">
        <f>tab_SCHULLISTE[[#This Row],[SNR]]&amp;" - "&amp;tab_SCHULLISTE[[#This Row],[Name]]</f>
        <v>0346 - Privates Abendgymnasium für Berufstätige der Gesellschaft f.Erwachsenenbildung e.V., Regensburg</v>
      </c>
      <c r="D342" s="5" t="s">
        <v>2976</v>
      </c>
      <c r="E3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2" s="175" t="s">
        <v>18820</v>
      </c>
      <c r="G342" s="175" t="s">
        <v>18821</v>
      </c>
      <c r="H342" s="182" t="str">
        <f>_xlfn.XLOOKUP(tab_SCHULLISTE[[#This Row],[TKZ]],tab_SATLISTE[SAT-ID],tab_SATLISTE[SAT-ID],"FEHLT")</f>
        <v>3p018</v>
      </c>
    </row>
    <row r="343" spans="1:8" ht="15.9" customHeight="1" x14ac:dyDescent="0.3">
      <c r="A343" s="171" t="s">
        <v>4573</v>
      </c>
      <c r="B343" s="167" t="s">
        <v>14203</v>
      </c>
      <c r="C343" s="167" t="str">
        <f>tab_SCHULLISTE[[#This Row],[SNR]]&amp;" - "&amp;tab_SCHULLISTE[[#This Row],[Name]]</f>
        <v xml:space="preserve">0347 - Privates Abendgymnasium Würzburg  </v>
      </c>
      <c r="D343" s="5" t="s">
        <v>3788</v>
      </c>
      <c r="E3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3" s="175" t="s">
        <v>18820</v>
      </c>
      <c r="G343" s="175" t="s">
        <v>18821</v>
      </c>
      <c r="H343" s="182" t="str">
        <f>_xlfn.XLOOKUP(tab_SCHULLISTE[[#This Row],[TKZ]],tab_SATLISTE[SAT-ID],tab_SATLISTE[SAT-ID],"FEHLT")</f>
        <v>6p024</v>
      </c>
    </row>
    <row r="344" spans="1:8" ht="15.9" customHeight="1" x14ac:dyDescent="0.3">
      <c r="A344" s="171" t="s">
        <v>4574</v>
      </c>
      <c r="B344" s="167" t="s">
        <v>14205</v>
      </c>
      <c r="C344" s="167" t="str">
        <f>tab_SCHULLISTE[[#This Row],[SNR]]&amp;" - "&amp;tab_SCHULLISTE[[#This Row],[Name]]</f>
        <v xml:space="preserve">0348 - Bayernkolleg Augsburg mit Schülerheim  </v>
      </c>
      <c r="D344" s="5" t="s">
        <v>4120</v>
      </c>
      <c r="E3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4" s="175" t="s">
        <v>18822</v>
      </c>
      <c r="G344" s="175" t="s">
        <v>18823</v>
      </c>
      <c r="H344" s="182" t="str">
        <f>_xlfn.XLOOKUP(tab_SCHULLISTE[[#This Row],[TKZ]],tab_SATLISTE[SAT-ID],tab_SATLISTE[SAT-ID],"FEHLT")</f>
        <v>7x902</v>
      </c>
    </row>
    <row r="345" spans="1:8" ht="15.9" customHeight="1" x14ac:dyDescent="0.3">
      <c r="A345" s="171" t="s">
        <v>4575</v>
      </c>
      <c r="B345" s="167" t="s">
        <v>1368</v>
      </c>
      <c r="C345" s="167" t="str">
        <f>tab_SCHULLISTE[[#This Row],[SNR]]&amp;" - "&amp;tab_SCHULLISTE[[#This Row],[Name]]</f>
        <v>0349 - Münchenkolleg - Städt. Institut zur Erlangung der Hochschulreife am Anton-Fingerle-Bildungszentrum</v>
      </c>
      <c r="D345" s="5" t="s">
        <v>1966</v>
      </c>
      <c r="E3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5" s="175" t="s">
        <v>18822</v>
      </c>
      <c r="G345" s="175" t="s">
        <v>18823</v>
      </c>
      <c r="H345" s="182" t="str">
        <f>_xlfn.XLOOKUP(tab_SCHULLISTE[[#This Row],[TKZ]],tab_SATLISTE[SAT-ID],tab_SATLISTE[SAT-ID],"FEHLT")</f>
        <v>1k277</v>
      </c>
    </row>
    <row r="346" spans="1:8" ht="15.9" customHeight="1" x14ac:dyDescent="0.3">
      <c r="A346" s="171" t="s">
        <v>4576</v>
      </c>
      <c r="B346" s="167" t="s">
        <v>1369</v>
      </c>
      <c r="C346" s="167" t="str">
        <f>tab_SCHULLISTE[[#This Row],[SNR]]&amp;" - "&amp;tab_SCHULLISTE[[#This Row],[Name]]</f>
        <v>0350 - Hermann-Kesten-Kolleg Nürnberg Städt. Institut zur Erlangung der Hochschulreife</v>
      </c>
      <c r="D346" s="5" t="s">
        <v>3381</v>
      </c>
      <c r="E3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6" s="175" t="s">
        <v>18822</v>
      </c>
      <c r="G346" s="175" t="s">
        <v>18823</v>
      </c>
      <c r="H346" s="182" t="str">
        <f>_xlfn.XLOOKUP(tab_SCHULLISTE[[#This Row],[TKZ]],tab_SATLISTE[SAT-ID],tab_SATLISTE[SAT-ID],"FEHLT")</f>
        <v>5k113</v>
      </c>
    </row>
    <row r="347" spans="1:8" ht="15.9" customHeight="1" x14ac:dyDescent="0.3">
      <c r="A347" s="171" t="s">
        <v>4577</v>
      </c>
      <c r="B347" s="167" t="s">
        <v>4578</v>
      </c>
      <c r="C347" s="167" t="str">
        <f>tab_SCHULLISTE[[#This Row],[SNR]]&amp;" - "&amp;tab_SCHULLISTE[[#This Row],[Name]]</f>
        <v>0351 - Bayernkolleg Schweinfurt, Staatl. Gymnasium des Zweiten Bildungsweges</v>
      </c>
      <c r="D347" s="5" t="s">
        <v>3769</v>
      </c>
      <c r="E3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7" s="175" t="s">
        <v>18822</v>
      </c>
      <c r="G347" s="175" t="s">
        <v>18823</v>
      </c>
      <c r="H347" s="182" t="str">
        <f>_xlfn.XLOOKUP(tab_SCHULLISTE[[#This Row],[TKZ]],tab_SATLISTE[SAT-ID],tab_SATLISTE[SAT-ID],"FEHLT")</f>
        <v>6x902</v>
      </c>
    </row>
    <row r="348" spans="1:8" ht="15.9" customHeight="1" x14ac:dyDescent="0.3">
      <c r="A348" s="171" t="s">
        <v>4579</v>
      </c>
      <c r="B348" s="167" t="s">
        <v>4580</v>
      </c>
      <c r="C348" s="167" t="str">
        <f>tab_SCHULLISTE[[#This Row],[SNR]]&amp;" - "&amp;tab_SCHULLISTE[[#This Row],[Name]]</f>
        <v>0352 - Kolleg der Erzbischöflichen Stiftung St. Matthias Wolfratshausen-Waldram</v>
      </c>
      <c r="D348" s="5" t="s">
        <v>2242</v>
      </c>
      <c r="E3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8" s="175" t="s">
        <v>18822</v>
      </c>
      <c r="G348" s="175" t="s">
        <v>18823</v>
      </c>
      <c r="H348" s="182" t="str">
        <f>_xlfn.XLOOKUP(tab_SCHULLISTE[[#This Row],[TKZ]],tab_SATLISTE[SAT-ID],tab_SATLISTE[SAT-ID],"FEHLT")</f>
        <v>1p043</v>
      </c>
    </row>
    <row r="349" spans="1:8" ht="15.9" customHeight="1" x14ac:dyDescent="0.3">
      <c r="A349" s="171" t="s">
        <v>4581</v>
      </c>
      <c r="B349" s="167" t="s">
        <v>14106</v>
      </c>
      <c r="C349" s="167" t="str">
        <f>tab_SCHULLISTE[[#This Row],[SNR]]&amp;" - "&amp;tab_SCHULLISTE[[#This Row],[Name]]</f>
        <v xml:space="preserve">0353 - Bilinguales Gymnasium Phorms München  </v>
      </c>
      <c r="D349" s="5" t="s">
        <v>2369</v>
      </c>
      <c r="E3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9" s="175" t="s">
        <v>18818</v>
      </c>
      <c r="G349" s="175" t="s">
        <v>18819</v>
      </c>
      <c r="H349" s="182" t="str">
        <f>_xlfn.XLOOKUP(tab_SCHULLISTE[[#This Row],[TKZ]],tab_SATLISTE[SAT-ID],tab_SATLISTE[SAT-ID],"FEHLT")</f>
        <v>1p177</v>
      </c>
    </row>
    <row r="350" spans="1:8" ht="15.9" customHeight="1" x14ac:dyDescent="0.3">
      <c r="A350" s="171" t="s">
        <v>4582</v>
      </c>
      <c r="B350" s="167" t="s">
        <v>14107</v>
      </c>
      <c r="C350" s="167" t="str">
        <f>tab_SCHULLISTE[[#This Row],[SNR]]&amp;" - "&amp;tab_SCHULLISTE[[#This Row],[Name]]</f>
        <v xml:space="preserve">0354 - Dante-Gymnasium München  </v>
      </c>
      <c r="D350" s="5" t="s">
        <v>1966</v>
      </c>
      <c r="E3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0" s="175" t="s">
        <v>18818</v>
      </c>
      <c r="G350" s="175" t="s">
        <v>18819</v>
      </c>
      <c r="H350" s="182" t="str">
        <f>_xlfn.XLOOKUP(tab_SCHULLISTE[[#This Row],[TKZ]],tab_SATLISTE[SAT-ID],tab_SATLISTE[SAT-ID],"FEHLT")</f>
        <v>1k277</v>
      </c>
    </row>
    <row r="351" spans="1:8" ht="15.9" customHeight="1" x14ac:dyDescent="0.3">
      <c r="A351" s="171" t="s">
        <v>4583</v>
      </c>
      <c r="B351" s="167" t="s">
        <v>14108</v>
      </c>
      <c r="C351" s="167" t="str">
        <f>tab_SCHULLISTE[[#This Row],[SNR]]&amp;" - "&amp;tab_SCHULLISTE[[#This Row],[Name]]</f>
        <v xml:space="preserve">0355 - Wilhelm-Hausenstein-Gymnasium München  </v>
      </c>
      <c r="D351" s="5" t="s">
        <v>1966</v>
      </c>
      <c r="E3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1" s="175" t="s">
        <v>18818</v>
      </c>
      <c r="G351" s="175" t="s">
        <v>18819</v>
      </c>
      <c r="H351" s="182" t="str">
        <f>_xlfn.XLOOKUP(tab_SCHULLISTE[[#This Row],[TKZ]],tab_SATLISTE[SAT-ID],tab_SATLISTE[SAT-ID],"FEHLT")</f>
        <v>1k277</v>
      </c>
    </row>
    <row r="352" spans="1:8" ht="15.9" customHeight="1" x14ac:dyDescent="0.3">
      <c r="A352" s="171" t="s">
        <v>4584</v>
      </c>
      <c r="B352" s="167" t="s">
        <v>14109</v>
      </c>
      <c r="C352" s="167" t="str">
        <f>tab_SCHULLISTE[[#This Row],[SNR]]&amp;" - "&amp;tab_SCHULLISTE[[#This Row],[Name]]</f>
        <v xml:space="preserve">0356 - Veit-Höser-Gymnasium Bogen  </v>
      </c>
      <c r="D352" s="5" t="s">
        <v>2639</v>
      </c>
      <c r="E3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2" s="175" t="s">
        <v>18818</v>
      </c>
      <c r="G352" s="175" t="s">
        <v>18819</v>
      </c>
      <c r="H352" s="182" t="str">
        <f>_xlfn.XLOOKUP(tab_SCHULLISTE[[#This Row],[TKZ]],tab_SATLISTE[SAT-ID],tab_SATLISTE[SAT-ID],"FEHLT")</f>
        <v>2k225</v>
      </c>
    </row>
    <row r="353" spans="1:8" ht="15.9" customHeight="1" x14ac:dyDescent="0.3">
      <c r="A353" s="171" t="s">
        <v>4585</v>
      </c>
      <c r="B353" s="167" t="s">
        <v>14110</v>
      </c>
      <c r="C353" s="167" t="str">
        <f>tab_SCHULLISTE[[#This Row],[SNR]]&amp;" - "&amp;tab_SCHULLISTE[[#This Row],[Name]]</f>
        <v xml:space="preserve">0357 - Robert-Koch-Gymnasium Deggendorf  </v>
      </c>
      <c r="D353" s="5" t="s">
        <v>2457</v>
      </c>
      <c r="E3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3" s="175" t="s">
        <v>18818</v>
      </c>
      <c r="G353" s="175" t="s">
        <v>18819</v>
      </c>
      <c r="H353" s="182" t="str">
        <f>_xlfn.XLOOKUP(tab_SCHULLISTE[[#This Row],[TKZ]],tab_SATLISTE[SAT-ID],tab_SATLISTE[SAT-ID],"FEHLT")</f>
        <v>2k041</v>
      </c>
    </row>
    <row r="354" spans="1:8" ht="15.9" customHeight="1" x14ac:dyDescent="0.3">
      <c r="A354" s="171" t="s">
        <v>4586</v>
      </c>
      <c r="B354" s="167" t="s">
        <v>14111</v>
      </c>
      <c r="C354" s="167" t="str">
        <f>tab_SCHULLISTE[[#This Row],[SNR]]&amp;" - "&amp;tab_SCHULLISTE[[#This Row],[Name]]</f>
        <v xml:space="preserve">0358 - Gymnasium Fränkische Schweiz Ebermannstadt  </v>
      </c>
      <c r="D354" s="5" t="s">
        <v>3055</v>
      </c>
      <c r="E3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4" s="175" t="s">
        <v>18818</v>
      </c>
      <c r="G354" s="175" t="s">
        <v>18819</v>
      </c>
      <c r="H354" s="182" t="str">
        <f>_xlfn.XLOOKUP(tab_SCHULLISTE[[#This Row],[TKZ]],tab_SATLISTE[SAT-ID],tab_SATLISTE[SAT-ID],"FEHLT")</f>
        <v>4k049</v>
      </c>
    </row>
    <row r="355" spans="1:8" ht="15.9" customHeight="1" x14ac:dyDescent="0.3">
      <c r="A355" s="171" t="s">
        <v>4587</v>
      </c>
      <c r="B355" s="167" t="s">
        <v>14112</v>
      </c>
      <c r="C355" s="167" t="str">
        <f>tab_SCHULLISTE[[#This Row],[SNR]]&amp;" - "&amp;tab_SCHULLISTE[[#This Row],[Name]]</f>
        <v xml:space="preserve">0359 - Emil-von-Behring-Gymnasium Spardorf  </v>
      </c>
      <c r="D355" s="5" t="s">
        <v>3315</v>
      </c>
      <c r="E3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5" s="175" t="s">
        <v>18818</v>
      </c>
      <c r="G355" s="175" t="s">
        <v>18819</v>
      </c>
      <c r="H355" s="182" t="str">
        <f>_xlfn.XLOOKUP(tab_SCHULLISTE[[#This Row],[TKZ]],tab_SATLISTE[SAT-ID],tab_SATLISTE[SAT-ID],"FEHLT")</f>
        <v>5k046</v>
      </c>
    </row>
    <row r="356" spans="1:8" ht="15.9" customHeight="1" x14ac:dyDescent="0.3">
      <c r="A356" s="171" t="s">
        <v>4588</v>
      </c>
      <c r="B356" s="167" t="s">
        <v>14113</v>
      </c>
      <c r="C356" s="167" t="str">
        <f>tab_SCHULLISTE[[#This Row],[SNR]]&amp;" - "&amp;tab_SCHULLISTE[[#This Row],[Name]]</f>
        <v xml:space="preserve">0360 - Staatliches Gymnasium Friedberg  </v>
      </c>
      <c r="D356" s="5" t="s">
        <v>3839</v>
      </c>
      <c r="E3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6" s="175" t="s">
        <v>18818</v>
      </c>
      <c r="G356" s="175" t="s">
        <v>18819</v>
      </c>
      <c r="H356" s="182" t="str">
        <f>_xlfn.XLOOKUP(tab_SCHULLISTE[[#This Row],[TKZ]],tab_SATLISTE[SAT-ID],tab_SATLISTE[SAT-ID],"FEHLT")</f>
        <v>7k005</v>
      </c>
    </row>
    <row r="357" spans="1:8" ht="15.9" customHeight="1" x14ac:dyDescent="0.3">
      <c r="A357" s="171" t="s">
        <v>4589</v>
      </c>
      <c r="B357" s="167" t="s">
        <v>14114</v>
      </c>
      <c r="C357" s="167" t="str">
        <f>tab_SCHULLISTE[[#This Row],[SNR]]&amp;" - "&amp;tab_SCHULLISTE[[#This Row],[Name]]</f>
        <v xml:space="preserve">0361 - Balthasar-Neumann-Gymnasium Marktheidenfeld  </v>
      </c>
      <c r="D357" s="5" t="s">
        <v>3660</v>
      </c>
      <c r="E3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7" s="175" t="s">
        <v>18818</v>
      </c>
      <c r="G357" s="175" t="s">
        <v>18819</v>
      </c>
      <c r="H357" s="182" t="str">
        <f>_xlfn.XLOOKUP(tab_SCHULLISTE[[#This Row],[TKZ]],tab_SATLISTE[SAT-ID],tab_SATLISTE[SAT-ID],"FEHLT")</f>
        <v>6k134</v>
      </c>
    </row>
    <row r="358" spans="1:8" ht="15.9" customHeight="1" x14ac:dyDescent="0.3">
      <c r="A358" s="171" t="s">
        <v>4590</v>
      </c>
      <c r="B358" s="167" t="s">
        <v>14115</v>
      </c>
      <c r="C358" s="167" t="str">
        <f>tab_SCHULLISTE[[#This Row],[SNR]]&amp;" - "&amp;tab_SCHULLISTE[[#This Row],[Name]]</f>
        <v xml:space="preserve">0362 - Humboldt-Gymnasium Vaterstetten in Baldham  </v>
      </c>
      <c r="D358" s="5" t="s">
        <v>1782</v>
      </c>
      <c r="E3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8" s="175" t="s">
        <v>18818</v>
      </c>
      <c r="G358" s="175" t="s">
        <v>18819</v>
      </c>
      <c r="H358" s="182" t="str">
        <f>_xlfn.XLOOKUP(tab_SCHULLISTE[[#This Row],[TKZ]],tab_SATLISTE[SAT-ID],tab_SATLISTE[SAT-ID],"FEHLT")</f>
        <v>1k088</v>
      </c>
    </row>
    <row r="359" spans="1:8" ht="15.9" customHeight="1" x14ac:dyDescent="0.3">
      <c r="A359" s="171" t="s">
        <v>4591</v>
      </c>
      <c r="B359" s="167" t="s">
        <v>14116</v>
      </c>
      <c r="C359" s="167" t="str">
        <f>tab_SCHULLISTE[[#This Row],[SNR]]&amp;" - "&amp;tab_SCHULLISTE[[#This Row],[Name]]</f>
        <v xml:space="preserve">0363 - Gymnasium Waldkraiburg  </v>
      </c>
      <c r="D359" s="5" t="s">
        <v>1965</v>
      </c>
      <c r="E3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9" s="175" t="s">
        <v>18818</v>
      </c>
      <c r="G359" s="175" t="s">
        <v>18819</v>
      </c>
      <c r="H359" s="182" t="str">
        <f>_xlfn.XLOOKUP(tab_SCHULLISTE[[#This Row],[TKZ]],tab_SATLISTE[SAT-ID],tab_SATLISTE[SAT-ID],"FEHLT")</f>
        <v>1k276</v>
      </c>
    </row>
    <row r="360" spans="1:8" ht="15.9" customHeight="1" x14ac:dyDescent="0.3">
      <c r="A360" s="171" t="s">
        <v>4592</v>
      </c>
      <c r="B360" s="167" t="s">
        <v>14117</v>
      </c>
      <c r="C360" s="167" t="str">
        <f>tab_SCHULLISTE[[#This Row],[SNR]]&amp;" - "&amp;tab_SCHULLISTE[[#This Row],[Name]]</f>
        <v xml:space="preserve">0364 - Gymnasium Wertingen  </v>
      </c>
      <c r="D360" s="5" t="s">
        <v>3893</v>
      </c>
      <c r="E3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0" s="175" t="s">
        <v>18818</v>
      </c>
      <c r="G360" s="175" t="s">
        <v>18819</v>
      </c>
      <c r="H360" s="182" t="str">
        <f>_xlfn.XLOOKUP(tab_SCHULLISTE[[#This Row],[TKZ]],tab_SATLISTE[SAT-ID],tab_SATLISTE[SAT-ID],"FEHLT")</f>
        <v>7k059</v>
      </c>
    </row>
    <row r="361" spans="1:8" ht="15.9" customHeight="1" x14ac:dyDescent="0.3">
      <c r="A361" s="171" t="s">
        <v>4593</v>
      </c>
      <c r="B361" s="167" t="s">
        <v>14118</v>
      </c>
      <c r="C361" s="167" t="str">
        <f>tab_SCHULLISTE[[#This Row],[SNR]]&amp;" - "&amp;tab_SCHULLISTE[[#This Row],[Name]]</f>
        <v xml:space="preserve">0365 - König-Karlmann-Gymnasium Altötting  </v>
      </c>
      <c r="D361" s="5" t="s">
        <v>1706</v>
      </c>
      <c r="E3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1" s="175" t="s">
        <v>18818</v>
      </c>
      <c r="G361" s="175" t="s">
        <v>18819</v>
      </c>
      <c r="H361" s="182" t="str">
        <f>_xlfn.XLOOKUP(tab_SCHULLISTE[[#This Row],[TKZ]],tab_SATLISTE[SAT-ID],tab_SATLISTE[SAT-ID],"FEHLT")</f>
        <v>1k010</v>
      </c>
    </row>
    <row r="362" spans="1:8" ht="15.9" customHeight="1" x14ac:dyDescent="0.3">
      <c r="A362" s="171" t="s">
        <v>4594</v>
      </c>
      <c r="B362" s="167" t="s">
        <v>14119</v>
      </c>
      <c r="C362" s="167" t="str">
        <f>tab_SCHULLISTE[[#This Row],[SNR]]&amp;" - "&amp;tab_SCHULLISTE[[#This Row],[Name]]</f>
        <v xml:space="preserve">0366 - Gymnasium Ismaning  </v>
      </c>
      <c r="D362" s="5" t="s">
        <v>1902</v>
      </c>
      <c r="E3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2" s="175" t="s">
        <v>18818</v>
      </c>
      <c r="G362" s="175" t="s">
        <v>18819</v>
      </c>
      <c r="H362" s="182" t="str">
        <f>_xlfn.XLOOKUP(tab_SCHULLISTE[[#This Row],[TKZ]],tab_SATLISTE[SAT-ID],tab_SATLISTE[SAT-ID],"FEHLT")</f>
        <v>1k212</v>
      </c>
    </row>
    <row r="363" spans="1:8" ht="15.9" customHeight="1" x14ac:dyDescent="0.3">
      <c r="A363" s="171" t="s">
        <v>4595</v>
      </c>
      <c r="B363" s="167" t="s">
        <v>14120</v>
      </c>
      <c r="C363" s="167" t="str">
        <f>tab_SCHULLISTE[[#This Row],[SNR]]&amp;" - "&amp;tab_SCHULLISTE[[#This Row],[Name]]</f>
        <v xml:space="preserve">0367 - Werner-Heisenberg-Gymnasium Garching  </v>
      </c>
      <c r="D363" s="5" t="s">
        <v>2102</v>
      </c>
      <c r="E3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3" s="175" t="s">
        <v>18818</v>
      </c>
      <c r="G363" s="175" t="s">
        <v>18819</v>
      </c>
      <c r="H363" s="182" t="str">
        <f>_xlfn.XLOOKUP(tab_SCHULLISTE[[#This Row],[TKZ]],tab_SATLISTE[SAT-ID],tab_SATLISTE[SAT-ID],"FEHLT")</f>
        <v>1k413</v>
      </c>
    </row>
    <row r="364" spans="1:8" ht="15.9" customHeight="1" x14ac:dyDescent="0.3">
      <c r="A364" s="171" t="s">
        <v>4596</v>
      </c>
      <c r="B364" s="167" t="s">
        <v>14121</v>
      </c>
      <c r="C364" s="167" t="str">
        <f>tab_SCHULLISTE[[#This Row],[SNR]]&amp;" - "&amp;tab_SCHULLISTE[[#This Row],[Name]]</f>
        <v xml:space="preserve">0369 - Gymnasium Geretsried  </v>
      </c>
      <c r="D364" s="5" t="s">
        <v>1735</v>
      </c>
      <c r="E3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4" s="175" t="s">
        <v>18818</v>
      </c>
      <c r="G364" s="175" t="s">
        <v>18819</v>
      </c>
      <c r="H364" s="182" t="str">
        <f>_xlfn.XLOOKUP(tab_SCHULLISTE[[#This Row],[TKZ]],tab_SATLISTE[SAT-ID],tab_SATLISTE[SAT-ID],"FEHLT")</f>
        <v>1k039</v>
      </c>
    </row>
    <row r="365" spans="1:8" ht="15.9" customHeight="1" x14ac:dyDescent="0.3">
      <c r="A365" s="171" t="s">
        <v>4597</v>
      </c>
      <c r="B365" s="167" t="s">
        <v>14122</v>
      </c>
      <c r="C365" s="167" t="str">
        <f>tab_SCHULLISTE[[#This Row],[SNR]]&amp;" - "&amp;tab_SCHULLISTE[[#This Row],[Name]]</f>
        <v xml:space="preserve">0370 - Paul-Klee-Gymnasium Gersthofen  </v>
      </c>
      <c r="D365" s="5" t="s">
        <v>3850</v>
      </c>
      <c r="E3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5" s="175" t="s">
        <v>18818</v>
      </c>
      <c r="G365" s="175" t="s">
        <v>18819</v>
      </c>
      <c r="H365" s="182" t="str">
        <f>_xlfn.XLOOKUP(tab_SCHULLISTE[[#This Row],[TKZ]],tab_SATLISTE[SAT-ID],tab_SATLISTE[SAT-ID],"FEHLT")</f>
        <v>7k016</v>
      </c>
    </row>
    <row r="366" spans="1:8" ht="15.9" customHeight="1" x14ac:dyDescent="0.3">
      <c r="A366" s="171" t="s">
        <v>4598</v>
      </c>
      <c r="B366" s="167" t="s">
        <v>14123</v>
      </c>
      <c r="C366" s="167" t="str">
        <f>tab_SCHULLISTE[[#This Row],[SNR]]&amp;" - "&amp;tab_SCHULLISTE[[#This Row],[Name]]</f>
        <v xml:space="preserve">0371 - Apian-Gymnasium Ingolstadt  </v>
      </c>
      <c r="D366" s="5" t="s">
        <v>1895</v>
      </c>
      <c r="E3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6" s="175" t="s">
        <v>18818</v>
      </c>
      <c r="G366" s="175" t="s">
        <v>18819</v>
      </c>
      <c r="H366" s="182" t="str">
        <f>_xlfn.XLOOKUP(tab_SCHULLISTE[[#This Row],[TKZ]],tab_SATLISTE[SAT-ID],tab_SATLISTE[SAT-ID],"FEHLT")</f>
        <v>1k205</v>
      </c>
    </row>
    <row r="367" spans="1:8" ht="15.9" customHeight="1" x14ac:dyDescent="0.3">
      <c r="A367" s="171" t="s">
        <v>4599</v>
      </c>
      <c r="B367" s="167" t="s">
        <v>14124</v>
      </c>
      <c r="C367" s="167" t="str">
        <f>tab_SCHULLISTE[[#This Row],[SNR]]&amp;" - "&amp;tab_SCHULLISTE[[#This Row],[Name]]</f>
        <v xml:space="preserve">0372 - Johann-Schöner-Gymnasium Karlstadt  </v>
      </c>
      <c r="D367" s="5" t="s">
        <v>3660</v>
      </c>
      <c r="E3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7" s="175" t="s">
        <v>18818</v>
      </c>
      <c r="G367" s="175" t="s">
        <v>18819</v>
      </c>
      <c r="H367" s="182" t="str">
        <f>_xlfn.XLOOKUP(tab_SCHULLISTE[[#This Row],[TKZ]],tab_SATLISTE[SAT-ID],tab_SATLISTE[SAT-ID],"FEHLT")</f>
        <v>6k134</v>
      </c>
    </row>
    <row r="368" spans="1:8" ht="15.9" customHeight="1" x14ac:dyDescent="0.3">
      <c r="A368" s="171" t="s">
        <v>4600</v>
      </c>
      <c r="B368" s="167" t="s">
        <v>14125</v>
      </c>
      <c r="C368" s="167" t="str">
        <f>tab_SCHULLISTE[[#This Row],[SNR]]&amp;" - "&amp;tab_SCHULLISTE[[#This Row],[Name]]</f>
        <v xml:space="preserve">0373 - Städtisches Werner-von-Siemens-Gymnasium München  </v>
      </c>
      <c r="D368" s="5" t="s">
        <v>1966</v>
      </c>
      <c r="E3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8" s="175" t="s">
        <v>18818</v>
      </c>
      <c r="G368" s="175" t="s">
        <v>18819</v>
      </c>
      <c r="H368" s="182" t="str">
        <f>_xlfn.XLOOKUP(tab_SCHULLISTE[[#This Row],[TKZ]],tab_SATLISTE[SAT-ID],tab_SATLISTE[SAT-ID],"FEHLT")</f>
        <v>1k277</v>
      </c>
    </row>
    <row r="369" spans="1:8" ht="15.9" customHeight="1" x14ac:dyDescent="0.3">
      <c r="A369" s="171" t="s">
        <v>4601</v>
      </c>
      <c r="B369" s="167" t="s">
        <v>14126</v>
      </c>
      <c r="C369" s="167" t="str">
        <f>tab_SCHULLISTE[[#This Row],[SNR]]&amp;" - "&amp;tab_SCHULLISTE[[#This Row],[Name]]</f>
        <v xml:space="preserve">0374 - Gymnasium München - Fürstenried  </v>
      </c>
      <c r="D369" s="5" t="s">
        <v>1966</v>
      </c>
      <c r="E3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9" s="175" t="s">
        <v>18818</v>
      </c>
      <c r="G369" s="175" t="s">
        <v>18819</v>
      </c>
      <c r="H369" s="182" t="str">
        <f>_xlfn.XLOOKUP(tab_SCHULLISTE[[#This Row],[TKZ]],tab_SATLISTE[SAT-ID],tab_SATLISTE[SAT-ID],"FEHLT")</f>
        <v>1k277</v>
      </c>
    </row>
    <row r="370" spans="1:8" ht="15.9" customHeight="1" x14ac:dyDescent="0.3">
      <c r="A370" s="171" t="s">
        <v>4602</v>
      </c>
      <c r="B370" s="167" t="s">
        <v>14127</v>
      </c>
      <c r="C370" s="167" t="str">
        <f>tab_SCHULLISTE[[#This Row],[SNR]]&amp;" - "&amp;tab_SCHULLISTE[[#This Row],[Name]]</f>
        <v xml:space="preserve">0375 - Ostendorfer-Gymnasium Neumarkt  </v>
      </c>
      <c r="D370" s="5" t="s">
        <v>2855</v>
      </c>
      <c r="E3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0" s="175" t="s">
        <v>18818</v>
      </c>
      <c r="G370" s="175" t="s">
        <v>18819</v>
      </c>
      <c r="H370" s="182" t="str">
        <f>_xlfn.XLOOKUP(tab_SCHULLISTE[[#This Row],[TKZ]],tab_SATLISTE[SAT-ID],tab_SATLISTE[SAT-ID],"FEHLT")</f>
        <v>3k113</v>
      </c>
    </row>
    <row r="371" spans="1:8" ht="15.9" customHeight="1" x14ac:dyDescent="0.3">
      <c r="A371" s="171" t="s">
        <v>4603</v>
      </c>
      <c r="B371" s="167" t="s">
        <v>14128</v>
      </c>
      <c r="C371" s="167" t="str">
        <f>tab_SCHULLISTE[[#This Row],[SNR]]&amp;" - "&amp;tab_SCHULLISTE[[#This Row],[Name]]</f>
        <v xml:space="preserve">0376 - Gymnasium Olching  </v>
      </c>
      <c r="D371" s="5" t="s">
        <v>1831</v>
      </c>
      <c r="E3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1" s="175" t="s">
        <v>18818</v>
      </c>
      <c r="G371" s="175" t="s">
        <v>18819</v>
      </c>
      <c r="H371" s="182" t="str">
        <f>_xlfn.XLOOKUP(tab_SCHULLISTE[[#This Row],[TKZ]],tab_SATLISTE[SAT-ID],tab_SATLISTE[SAT-ID],"FEHLT")</f>
        <v>1k138</v>
      </c>
    </row>
    <row r="372" spans="1:8" ht="15.9" customHeight="1" x14ac:dyDescent="0.3">
      <c r="A372" s="171" t="s">
        <v>4604</v>
      </c>
      <c r="B372" s="167" t="s">
        <v>14129</v>
      </c>
      <c r="C372" s="167" t="str">
        <f>tab_SCHULLISTE[[#This Row],[SNR]]&amp;" - "&amp;tab_SCHULLISTE[[#This Row],[Name]]</f>
        <v xml:space="preserve">0377 - Gymnasium Parsberg  </v>
      </c>
      <c r="D372" s="5" t="s">
        <v>2855</v>
      </c>
      <c r="E3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2" s="175" t="s">
        <v>18818</v>
      </c>
      <c r="G372" s="175" t="s">
        <v>18819</v>
      </c>
      <c r="H372" s="182" t="str">
        <f>_xlfn.XLOOKUP(tab_SCHULLISTE[[#This Row],[TKZ]],tab_SATLISTE[SAT-ID],tab_SATLISTE[SAT-ID],"FEHLT")</f>
        <v>3k113</v>
      </c>
    </row>
    <row r="373" spans="1:8" ht="15.9" customHeight="1" x14ac:dyDescent="0.3">
      <c r="A373" s="171" t="s">
        <v>4605</v>
      </c>
      <c r="B373" s="167" t="s">
        <v>14130</v>
      </c>
      <c r="C373" s="167" t="str">
        <f>tab_SCHULLISTE[[#This Row],[SNR]]&amp;" - "&amp;tab_SCHULLISTE[[#This Row],[Name]]</f>
        <v xml:space="preserve">0378 - Lise-Meitner-Gymnasium Unterhaching  </v>
      </c>
      <c r="D373" s="5" t="s">
        <v>2106</v>
      </c>
      <c r="E3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3" s="175" t="s">
        <v>18818</v>
      </c>
      <c r="G373" s="175" t="s">
        <v>18819</v>
      </c>
      <c r="H373" s="182" t="str">
        <f>_xlfn.XLOOKUP(tab_SCHULLISTE[[#This Row],[TKZ]],tab_SATLISTE[SAT-ID],tab_SATLISTE[SAT-ID],"FEHLT")</f>
        <v>1k417</v>
      </c>
    </row>
    <row r="374" spans="1:8" ht="15.9" customHeight="1" x14ac:dyDescent="0.3">
      <c r="A374" s="171" t="s">
        <v>4606</v>
      </c>
      <c r="B374" s="167" t="s">
        <v>14131</v>
      </c>
      <c r="C374" s="167" t="str">
        <f>tab_SCHULLISTE[[#This Row],[SNR]]&amp;" - "&amp;tab_SCHULLISTE[[#This Row],[Name]]</f>
        <v xml:space="preserve">0379 - Maximilian-von-Montgelas-Gymnasium Vilsbiburg  </v>
      </c>
      <c r="D374" s="5" t="s">
        <v>2531</v>
      </c>
      <c r="E3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4" s="175" t="s">
        <v>18818</v>
      </c>
      <c r="G374" s="175" t="s">
        <v>18819</v>
      </c>
      <c r="H374" s="182" t="str">
        <f>_xlfn.XLOOKUP(tab_SCHULLISTE[[#This Row],[TKZ]],tab_SATLISTE[SAT-ID],tab_SATLISTE[SAT-ID],"FEHLT")</f>
        <v>2k118</v>
      </c>
    </row>
    <row r="375" spans="1:8" ht="15.9" customHeight="1" x14ac:dyDescent="0.3">
      <c r="A375" s="171" t="s">
        <v>4607</v>
      </c>
      <c r="B375" s="167" t="s">
        <v>14132</v>
      </c>
      <c r="C375" s="167" t="str">
        <f>tab_SCHULLISTE[[#This Row],[SNR]]&amp;" - "&amp;tab_SCHULLISTE[[#This Row],[Name]]</f>
        <v xml:space="preserve">0380 - Ernst-Mach-Gymnasium Haar  </v>
      </c>
      <c r="D375" s="5" t="s">
        <v>1804</v>
      </c>
      <c r="E3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5" s="175" t="s">
        <v>18818</v>
      </c>
      <c r="G375" s="175" t="s">
        <v>18819</v>
      </c>
      <c r="H375" s="182" t="str">
        <f>_xlfn.XLOOKUP(tab_SCHULLISTE[[#This Row],[TKZ]],tab_SATLISTE[SAT-ID],tab_SATLISTE[SAT-ID],"FEHLT")</f>
        <v>1k110</v>
      </c>
    </row>
    <row r="376" spans="1:8" ht="15.9" customHeight="1" x14ac:dyDescent="0.3">
      <c r="A376" s="171" t="s">
        <v>4608</v>
      </c>
      <c r="B376" s="167" t="s">
        <v>14133</v>
      </c>
      <c r="C376" s="167" t="str">
        <f>tab_SCHULLISTE[[#This Row],[SNR]]&amp;" - "&amp;tab_SCHULLISTE[[#This Row],[Name]]</f>
        <v xml:space="preserve">0381 - Gymnasium Neustadt a.d.Waldnaab  </v>
      </c>
      <c r="D376" s="5" t="s">
        <v>2860</v>
      </c>
      <c r="E3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6" s="175" t="s">
        <v>18818</v>
      </c>
      <c r="G376" s="175" t="s">
        <v>18819</v>
      </c>
      <c r="H376" s="182" t="str">
        <f>_xlfn.XLOOKUP(tab_SCHULLISTE[[#This Row],[TKZ]],tab_SATLISTE[SAT-ID],tab_SATLISTE[SAT-ID],"FEHLT")</f>
        <v>3k118</v>
      </c>
    </row>
    <row r="377" spans="1:8" ht="15.9" customHeight="1" x14ac:dyDescent="0.3">
      <c r="A377" s="171" t="s">
        <v>4609</v>
      </c>
      <c r="B377" s="167" t="s">
        <v>1322</v>
      </c>
      <c r="C377" s="167" t="str">
        <f>tab_SCHULLISTE[[#This Row],[SNR]]&amp;" - "&amp;tab_SCHULLISTE[[#This Row],[Name]]</f>
        <v>0382 - Geschwister-Scholl-Gymnasium Röthenbach a.d.Pegnitz</v>
      </c>
      <c r="D377" s="5" t="s">
        <v>3382</v>
      </c>
      <c r="E3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7" s="175" t="s">
        <v>18818</v>
      </c>
      <c r="G377" s="175" t="s">
        <v>18819</v>
      </c>
      <c r="H377" s="182" t="str">
        <f>_xlfn.XLOOKUP(tab_SCHULLISTE[[#This Row],[TKZ]],tab_SATLISTE[SAT-ID],tab_SATLISTE[SAT-ID],"FEHLT")</f>
        <v>5k114</v>
      </c>
    </row>
    <row r="378" spans="1:8" ht="15.9" customHeight="1" x14ac:dyDescent="0.3">
      <c r="A378" s="171" t="s">
        <v>4610</v>
      </c>
      <c r="B378" s="167" t="s">
        <v>14134</v>
      </c>
      <c r="C378" s="167" t="str">
        <f>tab_SCHULLISTE[[#This Row],[SNR]]&amp;" - "&amp;tab_SCHULLISTE[[#This Row],[Name]]</f>
        <v xml:space="preserve">0383 - Deutschhaus-Gymnasium Würzburg  </v>
      </c>
      <c r="D378" s="5" t="s">
        <v>3761</v>
      </c>
      <c r="E3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8" s="175" t="s">
        <v>18818</v>
      </c>
      <c r="G378" s="175" t="s">
        <v>18819</v>
      </c>
      <c r="H378" s="182" t="str">
        <f>_xlfn.XLOOKUP(tab_SCHULLISTE[[#This Row],[TKZ]],tab_SATLISTE[SAT-ID],tab_SATLISTE[SAT-ID],"FEHLT")</f>
        <v>6k235</v>
      </c>
    </row>
    <row r="379" spans="1:8" ht="15.9" customHeight="1" x14ac:dyDescent="0.3">
      <c r="A379" s="171" t="s">
        <v>4611</v>
      </c>
      <c r="B379" s="167" t="s">
        <v>14135</v>
      </c>
      <c r="C379" s="167" t="str">
        <f>tab_SCHULLISTE[[#This Row],[SNR]]&amp;" - "&amp;tab_SCHULLISTE[[#This Row],[Name]]</f>
        <v xml:space="preserve">0384 - Sigmund-Schuckert-Gymnasium Nürnberg  </v>
      </c>
      <c r="D379" s="5" t="s">
        <v>3381</v>
      </c>
      <c r="E3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9" s="175" t="s">
        <v>18818</v>
      </c>
      <c r="G379" s="175" t="s">
        <v>18819</v>
      </c>
      <c r="H379" s="182" t="str">
        <f>_xlfn.XLOOKUP(tab_SCHULLISTE[[#This Row],[TKZ]],tab_SATLISTE[SAT-ID],tab_SATLISTE[SAT-ID],"FEHLT")</f>
        <v>5k113</v>
      </c>
    </row>
    <row r="380" spans="1:8" ht="15.9" customHeight="1" x14ac:dyDescent="0.3">
      <c r="A380" s="171" t="s">
        <v>4612</v>
      </c>
      <c r="B380" s="167" t="s">
        <v>14136</v>
      </c>
      <c r="C380" s="167" t="str">
        <f>tab_SCHULLISTE[[#This Row],[SNR]]&amp;" - "&amp;tab_SCHULLISTE[[#This Row],[Name]]</f>
        <v xml:space="preserve">0385 - Gymnasium Herzogenaurach  </v>
      </c>
      <c r="D380" s="5" t="s">
        <v>3315</v>
      </c>
      <c r="E3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0" s="175" t="s">
        <v>18818</v>
      </c>
      <c r="G380" s="175" t="s">
        <v>18819</v>
      </c>
      <c r="H380" s="182" t="str">
        <f>_xlfn.XLOOKUP(tab_SCHULLISTE[[#This Row],[TKZ]],tab_SATLISTE[SAT-ID],tab_SATLISTE[SAT-ID],"FEHLT")</f>
        <v>5k046</v>
      </c>
    </row>
    <row r="381" spans="1:8" ht="15.9" customHeight="1" x14ac:dyDescent="0.3">
      <c r="A381" s="171" t="s">
        <v>4613</v>
      </c>
      <c r="B381" s="167" t="s">
        <v>14137</v>
      </c>
      <c r="C381" s="167" t="str">
        <f>tab_SCHULLISTE[[#This Row],[SNR]]&amp;" - "&amp;tab_SCHULLISTE[[#This Row],[Name]]</f>
        <v xml:space="preserve">0386 - Private Schulen Pindl GmbH Gymnasium Regensburg  </v>
      </c>
      <c r="D381" s="5" t="s">
        <v>2996</v>
      </c>
      <c r="E3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1" s="175" t="s">
        <v>18818</v>
      </c>
      <c r="G381" s="175" t="s">
        <v>18819</v>
      </c>
      <c r="H381" s="182" t="str">
        <f>_xlfn.XLOOKUP(tab_SCHULLISTE[[#This Row],[TKZ]],tab_SATLISTE[SAT-ID],tab_SATLISTE[SAT-ID],"FEHLT")</f>
        <v>3p041</v>
      </c>
    </row>
    <row r="382" spans="1:8" ht="15.9" customHeight="1" x14ac:dyDescent="0.3">
      <c r="A382" s="171" t="s">
        <v>4614</v>
      </c>
      <c r="B382" s="167" t="s">
        <v>1302</v>
      </c>
      <c r="C382" s="167" t="str">
        <f>tab_SCHULLISTE[[#This Row],[SNR]]&amp;" - "&amp;tab_SCHULLISTE[[#This Row],[Name]]</f>
        <v>0387 - Isar-Gymnasium München - Schule in freier Trägerschaft -</v>
      </c>
      <c r="D382" s="5" t="s">
        <v>2296</v>
      </c>
      <c r="E3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2" s="175" t="s">
        <v>18818</v>
      </c>
      <c r="G382" s="175" t="s">
        <v>18819</v>
      </c>
      <c r="H382" s="182" t="str">
        <f>_xlfn.XLOOKUP(tab_SCHULLISTE[[#This Row],[TKZ]],tab_SATLISTE[SAT-ID],tab_SATLISTE[SAT-ID],"FEHLT")</f>
        <v>1p102</v>
      </c>
    </row>
    <row r="383" spans="1:8" ht="15.9" customHeight="1" x14ac:dyDescent="0.3">
      <c r="A383" s="171" t="s">
        <v>4615</v>
      </c>
      <c r="B383" s="167" t="s">
        <v>14138</v>
      </c>
      <c r="C383" s="167" t="str">
        <f>tab_SCHULLISTE[[#This Row],[SNR]]&amp;" - "&amp;tab_SCHULLISTE[[#This Row],[Name]]</f>
        <v xml:space="preserve">0388 - Inntal-Gymnasium Raubling  </v>
      </c>
      <c r="D383" s="5" t="s">
        <v>2056</v>
      </c>
      <c r="E3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3" s="175" t="s">
        <v>18818</v>
      </c>
      <c r="G383" s="175" t="s">
        <v>18819</v>
      </c>
      <c r="H383" s="182" t="str">
        <f>_xlfn.XLOOKUP(tab_SCHULLISTE[[#This Row],[TKZ]],tab_SATLISTE[SAT-ID],tab_SATLISTE[SAT-ID],"FEHLT")</f>
        <v>1k367</v>
      </c>
    </row>
    <row r="384" spans="1:8" ht="15.9" customHeight="1" x14ac:dyDescent="0.3">
      <c r="A384" s="171" t="s">
        <v>4616</v>
      </c>
      <c r="B384" s="167" t="s">
        <v>14139</v>
      </c>
      <c r="C384" s="167" t="str">
        <f>tab_SCHULLISTE[[#This Row],[SNR]]&amp;" - "&amp;tab_SCHULLISTE[[#This Row],[Name]]</f>
        <v xml:space="preserve">0389 - Viscardi-Gymnasium Fürstenfeldbruck  </v>
      </c>
      <c r="D384" s="5" t="s">
        <v>1831</v>
      </c>
      <c r="E3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4" s="175" t="s">
        <v>18818</v>
      </c>
      <c r="G384" s="175" t="s">
        <v>18819</v>
      </c>
      <c r="H384" s="182" t="str">
        <f>_xlfn.XLOOKUP(tab_SCHULLISTE[[#This Row],[TKZ]],tab_SATLISTE[SAT-ID],tab_SATLISTE[SAT-ID],"FEHLT")</f>
        <v>1k138</v>
      </c>
    </row>
    <row r="385" spans="1:8" ht="15.9" customHeight="1" x14ac:dyDescent="0.3">
      <c r="A385" s="171" t="s">
        <v>4617</v>
      </c>
      <c r="B385" s="167" t="s">
        <v>14140</v>
      </c>
      <c r="C385" s="167" t="str">
        <f>tab_SCHULLISTE[[#This Row],[SNR]]&amp;" - "&amp;tab_SCHULLISTE[[#This Row],[Name]]</f>
        <v xml:space="preserve">0390 - Franz-Marc-Gymnasium Markt Schwaben  </v>
      </c>
      <c r="D385" s="5" t="s">
        <v>1782</v>
      </c>
      <c r="E3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5" s="175" t="s">
        <v>18818</v>
      </c>
      <c r="G385" s="175" t="s">
        <v>18819</v>
      </c>
      <c r="H385" s="182" t="str">
        <f>_xlfn.XLOOKUP(tab_SCHULLISTE[[#This Row],[TKZ]],tab_SATLISTE[SAT-ID],tab_SATLISTE[SAT-ID],"FEHLT")</f>
        <v>1k088</v>
      </c>
    </row>
    <row r="386" spans="1:8" ht="15.9" customHeight="1" x14ac:dyDescent="0.3">
      <c r="A386" s="171" t="s">
        <v>4618</v>
      </c>
      <c r="B386" s="167" t="s">
        <v>14141</v>
      </c>
      <c r="C386" s="167" t="str">
        <f>tab_SCHULLISTE[[#This Row],[SNR]]&amp;" - "&amp;tab_SCHULLISTE[[#This Row],[Name]]</f>
        <v xml:space="preserve">0391 - Gymnasium München/Moosach  </v>
      </c>
      <c r="D386" s="5" t="s">
        <v>1966</v>
      </c>
      <c r="E3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6" s="175" t="s">
        <v>18818</v>
      </c>
      <c r="G386" s="175" t="s">
        <v>18819</v>
      </c>
      <c r="H386" s="182" t="str">
        <f>_xlfn.XLOOKUP(tab_SCHULLISTE[[#This Row],[TKZ]],tab_SATLISTE[SAT-ID],tab_SATLISTE[SAT-ID],"FEHLT")</f>
        <v>1k277</v>
      </c>
    </row>
    <row r="387" spans="1:8" ht="15.9" customHeight="1" x14ac:dyDescent="0.3">
      <c r="A387" s="171" t="s">
        <v>4619</v>
      </c>
      <c r="B387" s="167" t="s">
        <v>14142</v>
      </c>
      <c r="C387" s="167" t="str">
        <f>tab_SCHULLISTE[[#This Row],[SNR]]&amp;" - "&amp;tab_SCHULLISTE[[#This Row],[Name]]</f>
        <v xml:space="preserve">0392 - Burkhart-Gymnasium Mallersdorf-Pfaffenberg  </v>
      </c>
      <c r="D387" s="5" t="s">
        <v>2639</v>
      </c>
      <c r="E3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7" s="175" t="s">
        <v>18818</v>
      </c>
      <c r="G387" s="175" t="s">
        <v>18819</v>
      </c>
      <c r="H387" s="182" t="str">
        <f>_xlfn.XLOOKUP(tab_SCHULLISTE[[#This Row],[TKZ]],tab_SATLISTE[SAT-ID],tab_SATLISTE[SAT-ID],"FEHLT")</f>
        <v>2k225</v>
      </c>
    </row>
    <row r="388" spans="1:8" ht="15.9" customHeight="1" x14ac:dyDescent="0.3">
      <c r="A388" s="171" t="s">
        <v>4620</v>
      </c>
      <c r="B388" s="167" t="s">
        <v>14143</v>
      </c>
      <c r="C388" s="167" t="str">
        <f>tab_SCHULLISTE[[#This Row],[SNR]]&amp;" - "&amp;tab_SCHULLISTE[[#This Row],[Name]]</f>
        <v xml:space="preserve">0393 - Hanns-Seidel-Gymnasium Hösbach  </v>
      </c>
      <c r="D388" s="5" t="s">
        <v>3541</v>
      </c>
      <c r="E3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8" s="175" t="s">
        <v>18818</v>
      </c>
      <c r="G388" s="175" t="s">
        <v>18819</v>
      </c>
      <c r="H388" s="182" t="str">
        <f>_xlfn.XLOOKUP(tab_SCHULLISTE[[#This Row],[TKZ]],tab_SATLISTE[SAT-ID],tab_SATLISTE[SAT-ID],"FEHLT")</f>
        <v>6k010</v>
      </c>
    </row>
    <row r="389" spans="1:8" ht="15.9" customHeight="1" x14ac:dyDescent="0.3">
      <c r="A389" s="171" t="s">
        <v>4621</v>
      </c>
      <c r="B389" s="167" t="s">
        <v>14144</v>
      </c>
      <c r="C389" s="167" t="str">
        <f>tab_SCHULLISTE[[#This Row],[SNR]]&amp;" - "&amp;tab_SCHULLISTE[[#This Row],[Name]]</f>
        <v xml:space="preserve">0394 - Friedrich-Koenig-Gymnasium Würzburg  </v>
      </c>
      <c r="D389" s="5" t="s">
        <v>3760</v>
      </c>
      <c r="E3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9" s="175" t="s">
        <v>18818</v>
      </c>
      <c r="G389" s="175" t="s">
        <v>18819</v>
      </c>
      <c r="H389" s="182" t="str">
        <f>_xlfn.XLOOKUP(tab_SCHULLISTE[[#This Row],[TKZ]],tab_SATLISTE[SAT-ID],tab_SATLISTE[SAT-ID],"FEHLT")</f>
        <v>6k234</v>
      </c>
    </row>
    <row r="390" spans="1:8" ht="15.9" customHeight="1" x14ac:dyDescent="0.3">
      <c r="A390" s="171" t="s">
        <v>4622</v>
      </c>
      <c r="B390" s="167" t="s">
        <v>14145</v>
      </c>
      <c r="C390" s="167" t="str">
        <f>tab_SCHULLISTE[[#This Row],[SNR]]&amp;" - "&amp;tab_SCHULLISTE[[#This Row],[Name]]</f>
        <v xml:space="preserve">0395 - Illertal-Gymnasium Vöhringen  </v>
      </c>
      <c r="D390" s="5" t="s">
        <v>4014</v>
      </c>
      <c r="E3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0" s="175" t="s">
        <v>18818</v>
      </c>
      <c r="G390" s="175" t="s">
        <v>18819</v>
      </c>
      <c r="H390" s="182" t="str">
        <f>_xlfn.XLOOKUP(tab_SCHULLISTE[[#This Row],[TKZ]],tab_SATLISTE[SAT-ID],tab_SATLISTE[SAT-ID],"FEHLT")</f>
        <v>7k186</v>
      </c>
    </row>
    <row r="391" spans="1:8" ht="15.9" customHeight="1" x14ac:dyDescent="0.3">
      <c r="A391" s="171" t="s">
        <v>4623</v>
      </c>
      <c r="B391" s="167" t="s">
        <v>1370</v>
      </c>
      <c r="C391" s="167" t="str">
        <f>tab_SCHULLISTE[[#This Row],[SNR]]&amp;" - "&amp;tab_SCHULLISTE[[#This Row],[Name]]</f>
        <v>0396 - Theresianum Bamberg - Kolleg der Caritas-Schulen gGmbH</v>
      </c>
      <c r="D391" s="5" t="s">
        <v>3218</v>
      </c>
      <c r="E3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1" s="175" t="s">
        <v>18822</v>
      </c>
      <c r="G391" s="175" t="s">
        <v>18823</v>
      </c>
      <c r="H391" s="182" t="str">
        <f>_xlfn.XLOOKUP(tab_SCHULLISTE[[#This Row],[TKZ]],tab_SATLISTE[SAT-ID],tab_SATLISTE[SAT-ID],"FEHLT")</f>
        <v>4p009</v>
      </c>
    </row>
    <row r="392" spans="1:8" ht="15.9" customHeight="1" x14ac:dyDescent="0.3">
      <c r="A392" s="171" t="s">
        <v>4624</v>
      </c>
      <c r="B392" s="167" t="s">
        <v>14146</v>
      </c>
      <c r="C392" s="167" t="str">
        <f>tab_SCHULLISTE[[#This Row],[SNR]]&amp;" - "&amp;tab_SCHULLISTE[[#This Row],[Name]]</f>
        <v xml:space="preserve">0397 - Gymnasium Bad Aibling  </v>
      </c>
      <c r="D392" s="5" t="s">
        <v>2056</v>
      </c>
      <c r="E3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2" s="175" t="s">
        <v>18818</v>
      </c>
      <c r="G392" s="175" t="s">
        <v>18819</v>
      </c>
      <c r="H392" s="182" t="str">
        <f>_xlfn.XLOOKUP(tab_SCHULLISTE[[#This Row],[TKZ]],tab_SATLISTE[SAT-ID],tab_SATLISTE[SAT-ID],"FEHLT")</f>
        <v>1k367</v>
      </c>
    </row>
    <row r="393" spans="1:8" ht="15.9" customHeight="1" x14ac:dyDescent="0.3">
      <c r="A393" s="171" t="s">
        <v>4625</v>
      </c>
      <c r="B393" s="167" t="s">
        <v>14147</v>
      </c>
      <c r="C393" s="167" t="str">
        <f>tab_SCHULLISTE[[#This Row],[SNR]]&amp;" - "&amp;tab_SCHULLISTE[[#This Row],[Name]]</f>
        <v xml:space="preserve">0398 - Gymnasium Dorfen  </v>
      </c>
      <c r="D393" s="5" t="s">
        <v>1800</v>
      </c>
      <c r="E3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3" s="175" t="s">
        <v>18818</v>
      </c>
      <c r="G393" s="175" t="s">
        <v>18819</v>
      </c>
      <c r="H393" s="182" t="str">
        <f>_xlfn.XLOOKUP(tab_SCHULLISTE[[#This Row],[TKZ]],tab_SATLISTE[SAT-ID],tab_SATLISTE[SAT-ID],"FEHLT")</f>
        <v>1k106</v>
      </c>
    </row>
    <row r="394" spans="1:8" ht="15.9" customHeight="1" x14ac:dyDescent="0.3">
      <c r="A394" s="171" t="s">
        <v>4626</v>
      </c>
      <c r="B394" s="167" t="s">
        <v>14148</v>
      </c>
      <c r="C394" s="167" t="str">
        <f>tab_SCHULLISTE[[#This Row],[SNR]]&amp;" - "&amp;tab_SCHULLISTE[[#This Row],[Name]]</f>
        <v xml:space="preserve">0399 - Gymnasium Neutraubling  </v>
      </c>
      <c r="D394" s="5" t="s">
        <v>2890</v>
      </c>
      <c r="E3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4" s="175" t="s">
        <v>18818</v>
      </c>
      <c r="G394" s="175" t="s">
        <v>18819</v>
      </c>
      <c r="H394" s="182" t="str">
        <f>_xlfn.XLOOKUP(tab_SCHULLISTE[[#This Row],[TKZ]],tab_SATLISTE[SAT-ID],tab_SATLISTE[SAT-ID],"FEHLT")</f>
        <v>3k148</v>
      </c>
    </row>
    <row r="395" spans="1:8" ht="15.9" customHeight="1" x14ac:dyDescent="0.3">
      <c r="A395" s="171" t="s">
        <v>4627</v>
      </c>
      <c r="B395" s="167" t="s">
        <v>1390</v>
      </c>
      <c r="C395" s="167" t="str">
        <f>tab_SCHULLISTE[[#This Row],[SNR]]&amp;" - "&amp;tab_SCHULLISTE[[#This Row],[Name]]</f>
        <v>0401 - Mädchenrealschule Marienburg, Abenberg der Diözese Eichstätt</v>
      </c>
      <c r="D395" s="5" t="s">
        <v>3467</v>
      </c>
      <c r="E3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5" s="175" t="s">
        <v>18824</v>
      </c>
      <c r="G395" s="175" t="s">
        <v>18825</v>
      </c>
      <c r="H395" s="182" t="str">
        <f>_xlfn.XLOOKUP(tab_SCHULLISTE[[#This Row],[TKZ]],tab_SATLISTE[SAT-ID],tab_SATLISTE[SAT-ID],"FEHLT")</f>
        <v>5p015</v>
      </c>
    </row>
    <row r="396" spans="1:8" ht="15.9" customHeight="1" x14ac:dyDescent="0.3">
      <c r="A396" s="171" t="s">
        <v>4628</v>
      </c>
      <c r="B396" s="167" t="s">
        <v>1464</v>
      </c>
      <c r="C396" s="167" t="str">
        <f>tab_SCHULLISTE[[#This Row],[SNR]]&amp;" - "&amp;tab_SCHULLISTE[[#This Row],[Name]]</f>
        <v>0402 - Johann-Turmair-Realschule Staatliche Realschule Abensberg</v>
      </c>
      <c r="D396" s="5" t="s">
        <v>2514</v>
      </c>
      <c r="E3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6" s="175" t="s">
        <v>18824</v>
      </c>
      <c r="G396" s="175" t="s">
        <v>18825</v>
      </c>
      <c r="H396" s="182" t="str">
        <f>_xlfn.XLOOKUP(tab_SCHULLISTE[[#This Row],[TKZ]],tab_SATLISTE[SAT-ID],tab_SATLISTE[SAT-ID],"FEHLT")</f>
        <v>2k101</v>
      </c>
    </row>
    <row r="397" spans="1:8" ht="15.9" customHeight="1" x14ac:dyDescent="0.3">
      <c r="A397" s="171" t="s">
        <v>4629</v>
      </c>
      <c r="B397" s="167" t="s">
        <v>1465</v>
      </c>
      <c r="C397" s="167" t="str">
        <f>tab_SCHULLISTE[[#This Row],[SNR]]&amp;" - "&amp;tab_SCHULLISTE[[#This Row],[Name]]</f>
        <v>0403 - Wittelsbacher-Realschule Staatliche Realschule Aichach</v>
      </c>
      <c r="D397" s="5" t="s">
        <v>3839</v>
      </c>
      <c r="E3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7" s="175" t="s">
        <v>18824</v>
      </c>
      <c r="G397" s="175" t="s">
        <v>18825</v>
      </c>
      <c r="H397" s="182" t="str">
        <f>_xlfn.XLOOKUP(tab_SCHULLISTE[[#This Row],[TKZ]],tab_SATLISTE[SAT-ID],tab_SATLISTE[SAT-ID],"FEHLT")</f>
        <v>7k005</v>
      </c>
    </row>
    <row r="398" spans="1:8" ht="15.9" customHeight="1" x14ac:dyDescent="0.3">
      <c r="A398" s="171" t="s">
        <v>4630</v>
      </c>
      <c r="B398" s="167" t="s">
        <v>1391</v>
      </c>
      <c r="C398" s="167" t="str">
        <f>tab_SCHULLISTE[[#This Row],[SNR]]&amp;" - "&amp;tab_SCHULLISTE[[#This Row],[Name]]</f>
        <v>0404 - Angela-Fraundorfer-Realschule der Franziskanerinnen Aiterhofen</v>
      </c>
      <c r="D398" s="5" t="s">
        <v>2703</v>
      </c>
      <c r="E3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8" s="175" t="s">
        <v>18824</v>
      </c>
      <c r="G398" s="175" t="s">
        <v>18825</v>
      </c>
      <c r="H398" s="182" t="str">
        <f>_xlfn.XLOOKUP(tab_SCHULLISTE[[#This Row],[TKZ]],tab_SATLISTE[SAT-ID],tab_SATLISTE[SAT-ID],"FEHLT")</f>
        <v>2p023</v>
      </c>
    </row>
    <row r="399" spans="1:8" ht="15.9" customHeight="1" x14ac:dyDescent="0.3">
      <c r="A399" s="171" t="s">
        <v>4631</v>
      </c>
      <c r="B399" s="167" t="s">
        <v>1466</v>
      </c>
      <c r="C399" s="167" t="str">
        <f>tab_SCHULLISTE[[#This Row],[SNR]]&amp;" - "&amp;tab_SCHULLISTE[[#This Row],[Name]]</f>
        <v>0405 - Herzog-Ludwig-Realschule Staatliche Realschule Altötting</v>
      </c>
      <c r="D399" s="5" t="s">
        <v>1706</v>
      </c>
      <c r="E3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9" s="175" t="s">
        <v>18824</v>
      </c>
      <c r="G399" s="175" t="s">
        <v>18825</v>
      </c>
      <c r="H399" s="182" t="str">
        <f>_xlfn.XLOOKUP(tab_SCHULLISTE[[#This Row],[TKZ]],tab_SATLISTE[SAT-ID],tab_SATLISTE[SAT-ID],"FEHLT")</f>
        <v>1k010</v>
      </c>
    </row>
    <row r="400" spans="1:8" ht="15.9" customHeight="1" x14ac:dyDescent="0.3">
      <c r="A400" s="171" t="s">
        <v>4632</v>
      </c>
      <c r="B400" s="167" t="s">
        <v>1392</v>
      </c>
      <c r="C400" s="167" t="str">
        <f>tab_SCHULLISTE[[#This Row],[SNR]]&amp;" - "&amp;tab_SCHULLISTE[[#This Row],[Name]]</f>
        <v>0406 - Maria-Ward-Realschule Altötting der Maria-Ward-Schulstiftung Passau</v>
      </c>
      <c r="D400" s="5" t="s">
        <v>2334</v>
      </c>
      <c r="E4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0" s="175" t="s">
        <v>18824</v>
      </c>
      <c r="G400" s="175" t="s">
        <v>18825</v>
      </c>
      <c r="H400" s="182" t="str">
        <f>_xlfn.XLOOKUP(tab_SCHULLISTE[[#This Row],[TKZ]],tab_SATLISTE[SAT-ID],tab_SATLISTE[SAT-ID],"FEHLT")</f>
        <v>1p142</v>
      </c>
    </row>
    <row r="401" spans="1:8" ht="15.9" customHeight="1" x14ac:dyDescent="0.3">
      <c r="A401" s="171" t="s">
        <v>4633</v>
      </c>
      <c r="B401" s="167" t="s">
        <v>13663</v>
      </c>
      <c r="C401" s="167" t="str">
        <f>tab_SCHULLISTE[[#This Row],[SNR]]&amp;" - "&amp;tab_SCHULLISTE[[#This Row],[Name]]</f>
        <v xml:space="preserve">0407 - Edith-Stein-Schule Staatliche Realschule Alzenau  </v>
      </c>
      <c r="D401" s="5" t="s">
        <v>3541</v>
      </c>
      <c r="E4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1" s="175" t="s">
        <v>18824</v>
      </c>
      <c r="G401" s="175" t="s">
        <v>18825</v>
      </c>
      <c r="H401" s="182" t="str">
        <f>_xlfn.XLOOKUP(tab_SCHULLISTE[[#This Row],[TKZ]],tab_SATLISTE[SAT-ID],tab_SATLISTE[SAT-ID],"FEHLT")</f>
        <v>6k010</v>
      </c>
    </row>
    <row r="402" spans="1:8" ht="15.9" customHeight="1" x14ac:dyDescent="0.3">
      <c r="A402" s="171" t="s">
        <v>4634</v>
      </c>
      <c r="B402" s="167" t="s">
        <v>1393</v>
      </c>
      <c r="C402" s="167" t="str">
        <f>tab_SCHULLISTE[[#This Row],[SNR]]&amp;" - "&amp;tab_SCHULLISTE[[#This Row],[Name]]</f>
        <v>0408 - Dr.-Johanna-Decker-Realschule Amberg der Schulstiftung der Diözese Regensburg</v>
      </c>
      <c r="D402" s="5" t="s">
        <v>3001</v>
      </c>
      <c r="E4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2" s="175" t="s">
        <v>18824</v>
      </c>
      <c r="G402" s="175" t="s">
        <v>18825</v>
      </c>
      <c r="H402" s="182" t="str">
        <f>_xlfn.XLOOKUP(tab_SCHULLISTE[[#This Row],[TKZ]],tab_SATLISTE[SAT-ID],tab_SATLISTE[SAT-ID],"FEHLT")</f>
        <v>3p046</v>
      </c>
    </row>
    <row r="403" spans="1:8" ht="15.9" customHeight="1" x14ac:dyDescent="0.3">
      <c r="A403" s="171" t="s">
        <v>4635</v>
      </c>
      <c r="B403" s="167" t="s">
        <v>1394</v>
      </c>
      <c r="C403" s="167" t="str">
        <f>tab_SCHULLISTE[[#This Row],[SNR]]&amp;" - "&amp;tab_SCHULLISTE[[#This Row],[Name]]</f>
        <v>0409 - Theresia-Gerhardinger-Realschule der Diözese Würzburg Amorbach</v>
      </c>
      <c r="D403" s="5" t="s">
        <v>3780</v>
      </c>
      <c r="E4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3" s="175" t="s">
        <v>18824</v>
      </c>
      <c r="G403" s="175" t="s">
        <v>18825</v>
      </c>
      <c r="H403" s="182" t="str">
        <f>_xlfn.XLOOKUP(tab_SCHULLISTE[[#This Row],[TKZ]],tab_SATLISTE[SAT-ID],tab_SATLISTE[SAT-ID],"FEHLT")</f>
        <v>6p015</v>
      </c>
    </row>
    <row r="404" spans="1:8" ht="15.9" customHeight="1" x14ac:dyDescent="0.3">
      <c r="A404" s="171" t="s">
        <v>4636</v>
      </c>
      <c r="B404" s="167" t="s">
        <v>1395</v>
      </c>
      <c r="C404" s="167" t="str">
        <f>tab_SCHULLISTE[[#This Row],[SNR]]&amp;" - "&amp;tab_SCHULLISTE[[#This Row],[Name]]</f>
        <v>0412 - Maria-Ward-Schule Aschaffenburg, Mädchenrealschule der Maria-Ward-Stiftung Aschaffenburg</v>
      </c>
      <c r="D404" s="5" t="s">
        <v>3814</v>
      </c>
      <c r="E4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4" s="175" t="s">
        <v>18824</v>
      </c>
      <c r="G404" s="175" t="s">
        <v>18825</v>
      </c>
      <c r="H404" s="182" t="str">
        <f>_xlfn.XLOOKUP(tab_SCHULLISTE[[#This Row],[TKZ]],tab_SATLISTE[SAT-ID],tab_SATLISTE[SAT-ID],"FEHLT")</f>
        <v>6p052</v>
      </c>
    </row>
    <row r="405" spans="1:8" ht="15.9" customHeight="1" x14ac:dyDescent="0.3">
      <c r="A405" s="171" t="s">
        <v>4637</v>
      </c>
      <c r="B405" s="167" t="s">
        <v>1467</v>
      </c>
      <c r="C405" s="167" t="str">
        <f>tab_SCHULLISTE[[#This Row],[SNR]]&amp;" - "&amp;tab_SCHULLISTE[[#This Row],[Name]]</f>
        <v>0413 - Walter-Mohr-Realschule Staatl. Realschule Traunreut</v>
      </c>
      <c r="D405" s="5" t="s">
        <v>2131</v>
      </c>
      <c r="E4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5" s="175" t="s">
        <v>18824</v>
      </c>
      <c r="G405" s="175" t="s">
        <v>18825</v>
      </c>
      <c r="H405" s="182" t="str">
        <f>_xlfn.XLOOKUP(tab_SCHULLISTE[[#This Row],[TKZ]],tab_SATLISTE[SAT-ID],tab_SATLISTE[SAT-ID],"FEHLT")</f>
        <v>1k442</v>
      </c>
    </row>
    <row r="406" spans="1:8" ht="15.9" customHeight="1" x14ac:dyDescent="0.3">
      <c r="A406" s="171" t="s">
        <v>4638</v>
      </c>
      <c r="B406" s="167" t="s">
        <v>13664</v>
      </c>
      <c r="C406" s="167" t="str">
        <f>tab_SCHULLISTE[[#This Row],[SNR]]&amp;" - "&amp;tab_SCHULLISTE[[#This Row],[Name]]</f>
        <v xml:space="preserve">0414 - Realschule des Zweckverbandes Auerbach  </v>
      </c>
      <c r="D406" s="5" t="s">
        <v>2888</v>
      </c>
      <c r="E4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6" s="175" t="s">
        <v>18824</v>
      </c>
      <c r="G406" s="175" t="s">
        <v>18825</v>
      </c>
      <c r="H406" s="182" t="str">
        <f>_xlfn.XLOOKUP(tab_SCHULLISTE[[#This Row],[TKZ]],tab_SATLISTE[SAT-ID],tab_SATLISTE[SAT-ID],"FEHLT")</f>
        <v>3k146</v>
      </c>
    </row>
    <row r="407" spans="1:8" ht="15.9" customHeight="1" x14ac:dyDescent="0.3">
      <c r="A407" s="171" t="s">
        <v>4639</v>
      </c>
      <c r="B407" s="167" t="s">
        <v>1468</v>
      </c>
      <c r="C407" s="167" t="str">
        <f>tab_SCHULLISTE[[#This Row],[SNR]]&amp;" - "&amp;tab_SCHULLISTE[[#This Row],[Name]]</f>
        <v>0415 - Bertolt-Brecht-Realschule Staatl. Realschule Augsburg I</v>
      </c>
      <c r="D407" s="5" t="s">
        <v>3849</v>
      </c>
      <c r="E4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7" s="175" t="s">
        <v>18824</v>
      </c>
      <c r="G407" s="175" t="s">
        <v>18825</v>
      </c>
      <c r="H407" s="182" t="str">
        <f>_xlfn.XLOOKUP(tab_SCHULLISTE[[#This Row],[TKZ]],tab_SATLISTE[SAT-ID],tab_SATLISTE[SAT-ID],"FEHLT")</f>
        <v>7k015</v>
      </c>
    </row>
    <row r="408" spans="1:8" ht="15.9" customHeight="1" x14ac:dyDescent="0.3">
      <c r="A408" s="171" t="s">
        <v>4640</v>
      </c>
      <c r="B408" s="167" t="s">
        <v>1469</v>
      </c>
      <c r="C408" s="167" t="str">
        <f>tab_SCHULLISTE[[#This Row],[SNR]]&amp;" - "&amp;tab_SCHULLISTE[[#This Row],[Name]]</f>
        <v>0416 - Heinrich-von-Buz-Realschule Staatliche Realschule Augsburg II</v>
      </c>
      <c r="D408" s="5" t="s">
        <v>3849</v>
      </c>
      <c r="E4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8" s="175" t="s">
        <v>18824</v>
      </c>
      <c r="G408" s="175" t="s">
        <v>18825</v>
      </c>
      <c r="H408" s="182" t="str">
        <f>_xlfn.XLOOKUP(tab_SCHULLISTE[[#This Row],[TKZ]],tab_SATLISTE[SAT-ID],tab_SATLISTE[SAT-ID],"FEHLT")</f>
        <v>7k015</v>
      </c>
    </row>
    <row r="409" spans="1:8" ht="15.9" customHeight="1" x14ac:dyDescent="0.3">
      <c r="A409" s="171" t="s">
        <v>4641</v>
      </c>
      <c r="B409" s="167" t="s">
        <v>1386</v>
      </c>
      <c r="C409" s="167" t="str">
        <f>tab_SCHULLISTE[[#This Row],[SNR]]&amp;" - "&amp;tab_SCHULLISTE[[#This Row],[Name]]</f>
        <v>0417 - Agnes-Bernauer-Schule der Stadt Augsburg, Realschule für Mädchen</v>
      </c>
      <c r="D409" s="5" t="s">
        <v>3849</v>
      </c>
      <c r="E4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9" s="175" t="s">
        <v>18824</v>
      </c>
      <c r="G409" s="175" t="s">
        <v>18825</v>
      </c>
      <c r="H409" s="182" t="str">
        <f>_xlfn.XLOOKUP(tab_SCHULLISTE[[#This Row],[TKZ]],tab_SATLISTE[SAT-ID],tab_SATLISTE[SAT-ID],"FEHLT")</f>
        <v>7k015</v>
      </c>
    </row>
    <row r="410" spans="1:8" ht="15.9" customHeight="1" x14ac:dyDescent="0.3">
      <c r="A410" s="171" t="s">
        <v>4642</v>
      </c>
      <c r="B410" s="167" t="s">
        <v>13665</v>
      </c>
      <c r="C410" s="167" t="str">
        <f>tab_SCHULLISTE[[#This Row],[SNR]]&amp;" - "&amp;tab_SCHULLISTE[[#This Row],[Name]]</f>
        <v>0418 - Realschule St. Ursula Augsburg des Schulwerks der Diözese Augsburg</v>
      </c>
      <c r="D410" s="5" t="s">
        <v>4178</v>
      </c>
      <c r="E4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10" s="175" t="s">
        <v>18824</v>
      </c>
      <c r="G410" s="175" t="s">
        <v>18825</v>
      </c>
      <c r="H410" s="182" t="str">
        <f>_xlfn.XLOOKUP(tab_SCHULLISTE[[#This Row],[TKZ]],tab_SATLISTE[SAT-ID],tab_SATLISTE[SAT-ID],"FEHLT")</f>
        <v>7p062</v>
      </c>
    </row>
    <row r="411" spans="1:8" ht="15.9" customHeight="1" x14ac:dyDescent="0.3">
      <c r="A411" s="171" t="s">
        <v>4643</v>
      </c>
      <c r="B411" s="167" t="s">
        <v>1396</v>
      </c>
      <c r="C411" s="167" t="str">
        <f>tab_SCHULLISTE[[#This Row],[SNR]]&amp;" - "&amp;tab_SCHULLISTE[[#This Row],[Name]]</f>
        <v>0419 - Maria-Ward-Realschule Augsburg d. Schulwerks d. Diözese Augsburg</v>
      </c>
      <c r="D411" s="5" t="s">
        <v>4178</v>
      </c>
      <c r="E4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11" s="175" t="s">
        <v>18824</v>
      </c>
      <c r="G411" s="175" t="s">
        <v>18825</v>
      </c>
      <c r="H411" s="182" t="str">
        <f>_xlfn.XLOOKUP(tab_SCHULLISTE[[#This Row],[TKZ]],tab_SATLISTE[SAT-ID],tab_SATLISTE[SAT-ID],"FEHLT")</f>
        <v>7p062</v>
      </c>
    </row>
    <row r="412" spans="1:8" ht="15.9" customHeight="1" x14ac:dyDescent="0.3">
      <c r="A412" s="171" t="s">
        <v>4644</v>
      </c>
      <c r="B412" s="167" t="s">
        <v>1397</v>
      </c>
      <c r="C412" s="167" t="str">
        <f>tab_SCHULLISTE[[#This Row],[SNR]]&amp;" - "&amp;tab_SCHULLISTE[[#This Row],[Name]]</f>
        <v>0420 - A.B. von Stettensches Institut Augsburg Realschule für Mädchen</v>
      </c>
      <c r="D412" s="5" t="s">
        <v>4122</v>
      </c>
      <c r="E4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12" s="175" t="s">
        <v>18824</v>
      </c>
      <c r="G412" s="175" t="s">
        <v>18825</v>
      </c>
      <c r="H412" s="182" t="str">
        <f>_xlfn.XLOOKUP(tab_SCHULLISTE[[#This Row],[TKZ]],tab_SATLISTE[SAT-ID],tab_SATLISTE[SAT-ID],"FEHLT")</f>
        <v>7p001</v>
      </c>
    </row>
    <row r="413" spans="1:8" ht="15.9" customHeight="1" x14ac:dyDescent="0.3">
      <c r="A413" s="171" t="s">
        <v>4645</v>
      </c>
      <c r="B413" s="167" t="s">
        <v>1470</v>
      </c>
      <c r="C413" s="167" t="str">
        <f>tab_SCHULLISTE[[#This Row],[SNR]]&amp;" - "&amp;tab_SCHULLISTE[[#This Row],[Name]]</f>
        <v>0421 - Wilhelm-Leibl-Schule Staatliche Realschule Bad Aibling</v>
      </c>
      <c r="D413" s="5" t="s">
        <v>2056</v>
      </c>
      <c r="E4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13" s="175" t="s">
        <v>18824</v>
      </c>
      <c r="G413" s="175" t="s">
        <v>18825</v>
      </c>
      <c r="H413" s="182" t="str">
        <f>_xlfn.XLOOKUP(tab_SCHULLISTE[[#This Row],[TKZ]],tab_SATLISTE[SAT-ID],tab_SATLISTE[SAT-ID],"FEHLT")</f>
        <v>1k367</v>
      </c>
    </row>
    <row r="414" spans="1:8" ht="15.9" customHeight="1" x14ac:dyDescent="0.3">
      <c r="A414" s="171" t="s">
        <v>4646</v>
      </c>
      <c r="B414" s="167" t="s">
        <v>13666</v>
      </c>
      <c r="C414" s="167" t="str">
        <f>tab_SCHULLISTE[[#This Row],[SNR]]&amp;" - "&amp;tab_SCHULLISTE[[#This Row],[Name]]</f>
        <v xml:space="preserve">0422 - Staatliche Realschule Bad Kissingen  </v>
      </c>
      <c r="D414" s="5" t="s">
        <v>3548</v>
      </c>
      <c r="E4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14" s="175" t="s">
        <v>18824</v>
      </c>
      <c r="G414" s="175" t="s">
        <v>18825</v>
      </c>
      <c r="H414" s="182" t="str">
        <f>_xlfn.XLOOKUP(tab_SCHULLISTE[[#This Row],[TKZ]],tab_SATLISTE[SAT-ID],tab_SATLISTE[SAT-ID],"FEHLT")</f>
        <v>6k017</v>
      </c>
    </row>
    <row r="415" spans="1:8" ht="15.9" customHeight="1" x14ac:dyDescent="0.3">
      <c r="A415" s="171" t="s">
        <v>4647</v>
      </c>
      <c r="B415" s="167" t="s">
        <v>13667</v>
      </c>
      <c r="C415" s="167" t="str">
        <f>tab_SCHULLISTE[[#This Row],[SNR]]&amp;" - "&amp;tab_SCHULLISTE[[#This Row],[Name]]</f>
        <v xml:space="preserve">0423 - Staatl. Realschule Obertraubling  </v>
      </c>
      <c r="D415" s="5" t="s">
        <v>2890</v>
      </c>
      <c r="E4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15" s="175" t="s">
        <v>18824</v>
      </c>
      <c r="G415" s="175" t="s">
        <v>18825</v>
      </c>
      <c r="H415" s="182" t="str">
        <f>_xlfn.XLOOKUP(tab_SCHULLISTE[[#This Row],[TKZ]],tab_SATLISTE[SAT-ID],tab_SATLISTE[SAT-ID],"FEHLT")</f>
        <v>3k148</v>
      </c>
    </row>
    <row r="416" spans="1:8" ht="15.9" customHeight="1" x14ac:dyDescent="0.3">
      <c r="A416" s="171" t="s">
        <v>4648</v>
      </c>
      <c r="B416" s="167" t="s">
        <v>1471</v>
      </c>
      <c r="C416" s="167" t="str">
        <f>tab_SCHULLISTE[[#This Row],[SNR]]&amp;" - "&amp;tab_SCHULLISTE[[#This Row],[Name]]</f>
        <v>0424 - Werner-von-Siemens-Realschule Staatl. Realschule Bad Neustadt a.d.Saale</v>
      </c>
      <c r="D416" s="5" t="s">
        <v>3551</v>
      </c>
      <c r="E4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16" s="175" t="s">
        <v>18824</v>
      </c>
      <c r="G416" s="175" t="s">
        <v>18825</v>
      </c>
      <c r="H416" s="182" t="str">
        <f>_xlfn.XLOOKUP(tab_SCHULLISTE[[#This Row],[TKZ]],tab_SATLISTE[SAT-ID],tab_SATLISTE[SAT-ID],"FEHLT")</f>
        <v>6k020</v>
      </c>
    </row>
    <row r="417" spans="1:8" ht="15.9" customHeight="1" x14ac:dyDescent="0.3">
      <c r="A417" s="171" t="s">
        <v>4649</v>
      </c>
      <c r="B417" s="167" t="s">
        <v>13668</v>
      </c>
      <c r="C417" s="167" t="str">
        <f>tab_SCHULLISTE[[#This Row],[SNR]]&amp;" - "&amp;tab_SCHULLISTE[[#This Row],[Name]]</f>
        <v>0425 - Erzbischöfliche  Maria-Ward-Realschule St. Zeno Bad Reichenhall</v>
      </c>
      <c r="D417" s="5" t="s">
        <v>2243</v>
      </c>
      <c r="E4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17" s="175" t="s">
        <v>18824</v>
      </c>
      <c r="G417" s="175" t="s">
        <v>18825</v>
      </c>
      <c r="H417" s="182" t="str">
        <f>_xlfn.XLOOKUP(tab_SCHULLISTE[[#This Row],[TKZ]],tab_SATLISTE[SAT-ID],tab_SATLISTE[SAT-ID],"FEHLT")</f>
        <v>1p044</v>
      </c>
    </row>
    <row r="418" spans="1:8" ht="15.9" customHeight="1" x14ac:dyDescent="0.3">
      <c r="A418" s="171" t="s">
        <v>4650</v>
      </c>
      <c r="B418" s="167" t="s">
        <v>13669</v>
      </c>
      <c r="C418" s="167" t="str">
        <f>tab_SCHULLISTE[[#This Row],[SNR]]&amp;" - "&amp;tab_SCHULLISTE[[#This Row],[Name]]</f>
        <v xml:space="preserve">0426 - Städtische Graf-Stauffenberg- Realschule Bamberg  </v>
      </c>
      <c r="D418" s="5" t="s">
        <v>3017</v>
      </c>
      <c r="E4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18" s="175" t="s">
        <v>18824</v>
      </c>
      <c r="G418" s="175" t="s">
        <v>18825</v>
      </c>
      <c r="H418" s="182" t="str">
        <f>_xlfn.XLOOKUP(tab_SCHULLISTE[[#This Row],[TKZ]],tab_SATLISTE[SAT-ID],tab_SATLISTE[SAT-ID],"FEHLT")</f>
        <v>4k011</v>
      </c>
    </row>
    <row r="419" spans="1:8" ht="15.9" customHeight="1" x14ac:dyDescent="0.3">
      <c r="A419" s="171" t="s">
        <v>4651</v>
      </c>
      <c r="B419" s="167" t="s">
        <v>4652</v>
      </c>
      <c r="C419" s="167" t="str">
        <f>tab_SCHULLISTE[[#This Row],[SNR]]&amp;" - "&amp;tab_SCHULLISTE[[#This Row],[Name]]</f>
        <v>0427 - Maria-Ward-Realschule Bamberg der Erzdiözese Bamberg</v>
      </c>
      <c r="D419" s="5" t="s">
        <v>3226</v>
      </c>
      <c r="E4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19" s="175" t="s">
        <v>18824</v>
      </c>
      <c r="G419" s="175" t="s">
        <v>18825</v>
      </c>
      <c r="H419" s="182" t="str">
        <f>_xlfn.XLOOKUP(tab_SCHULLISTE[[#This Row],[TKZ]],tab_SATLISTE[SAT-ID],tab_SATLISTE[SAT-ID],"FEHLT")</f>
        <v>4p022</v>
      </c>
    </row>
    <row r="420" spans="1:8" ht="15.9" customHeight="1" x14ac:dyDescent="0.3">
      <c r="A420" s="171" t="s">
        <v>4653</v>
      </c>
      <c r="B420" s="167" t="s">
        <v>1472</v>
      </c>
      <c r="C420" s="167" t="str">
        <f>tab_SCHULLISTE[[#This Row],[SNR]]&amp;" - "&amp;tab_SCHULLISTE[[#This Row],[Name]]</f>
        <v>0428 - Alexander-von-Humboldt-Realschule Staatliche Realschule Bayreuth I</v>
      </c>
      <c r="D420" s="5" t="s">
        <v>3020</v>
      </c>
      <c r="E4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20" s="175" t="s">
        <v>18824</v>
      </c>
      <c r="G420" s="175" t="s">
        <v>18825</v>
      </c>
      <c r="H420" s="182" t="str">
        <f>_xlfn.XLOOKUP(tab_SCHULLISTE[[#This Row],[TKZ]],tab_SATLISTE[SAT-ID],tab_SATLISTE[SAT-ID],"FEHLT")</f>
        <v>4k014</v>
      </c>
    </row>
    <row r="421" spans="1:8" ht="15.9" customHeight="1" x14ac:dyDescent="0.3">
      <c r="A421" s="171" t="s">
        <v>4654</v>
      </c>
      <c r="B421" s="167" t="s">
        <v>1473</v>
      </c>
      <c r="C421" s="167" t="str">
        <f>tab_SCHULLISTE[[#This Row],[SNR]]&amp;" - "&amp;tab_SCHULLISTE[[#This Row],[Name]]</f>
        <v>0429 - Johannes-Kepler-Realschule Staatliche Realschule Bayreuth II</v>
      </c>
      <c r="D421" s="5" t="s">
        <v>3021</v>
      </c>
      <c r="E4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21" s="175" t="s">
        <v>18824</v>
      </c>
      <c r="G421" s="175" t="s">
        <v>18825</v>
      </c>
      <c r="H421" s="182" t="str">
        <f>_xlfn.XLOOKUP(tab_SCHULLISTE[[#This Row],[TKZ]],tab_SATLISTE[SAT-ID],tab_SATLISTE[SAT-ID],"FEHLT")</f>
        <v>4k015</v>
      </c>
    </row>
    <row r="422" spans="1:8" ht="15.9" customHeight="1" x14ac:dyDescent="0.3">
      <c r="A422" s="171" t="s">
        <v>4655</v>
      </c>
      <c r="B422" s="167" t="s">
        <v>1474</v>
      </c>
      <c r="C422" s="167" t="str">
        <f>tab_SCHULLISTE[[#This Row],[SNR]]&amp;" - "&amp;tab_SCHULLISTE[[#This Row],[Name]]</f>
        <v>0430 - Altmühltal-Realschule Staatliche Realschule Beilngries</v>
      </c>
      <c r="D422" s="5" t="s">
        <v>1793</v>
      </c>
      <c r="E4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22" s="175" t="s">
        <v>18824</v>
      </c>
      <c r="G422" s="175" t="s">
        <v>18825</v>
      </c>
      <c r="H422" s="182" t="str">
        <f>_xlfn.XLOOKUP(tab_SCHULLISTE[[#This Row],[TKZ]],tab_SATLISTE[SAT-ID],tab_SATLISTE[SAT-ID],"FEHLT")</f>
        <v>1k099</v>
      </c>
    </row>
    <row r="423" spans="1:8" ht="15.9" customHeight="1" x14ac:dyDescent="0.3">
      <c r="A423" s="171" t="s">
        <v>4656</v>
      </c>
      <c r="B423" s="167" t="s">
        <v>13670</v>
      </c>
      <c r="C423" s="167" t="str">
        <f>tab_SCHULLISTE[[#This Row],[SNR]]&amp;" - "&amp;tab_SCHULLISTE[[#This Row],[Name]]</f>
        <v xml:space="preserve">0431 - Staatliche Realschule Bobingen  </v>
      </c>
      <c r="D423" s="5" t="s">
        <v>3850</v>
      </c>
      <c r="E4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23" s="175" t="s">
        <v>18824</v>
      </c>
      <c r="G423" s="175" t="s">
        <v>18825</v>
      </c>
      <c r="H423" s="182" t="str">
        <f>_xlfn.XLOOKUP(tab_SCHULLISTE[[#This Row],[TKZ]],tab_SATLISTE[SAT-ID],tab_SATLISTE[SAT-ID],"FEHLT")</f>
        <v>7k016</v>
      </c>
    </row>
    <row r="424" spans="1:8" ht="15.9" customHeight="1" x14ac:dyDescent="0.3">
      <c r="A424" s="171" t="s">
        <v>4657</v>
      </c>
      <c r="B424" s="167" t="s">
        <v>13671</v>
      </c>
      <c r="C424" s="167" t="str">
        <f>tab_SCHULLISTE[[#This Row],[SNR]]&amp;" - "&amp;tab_SCHULLISTE[[#This Row],[Name]]</f>
        <v xml:space="preserve">0432 - Ludmilla-Schule Staatliche Realschule Bogen  </v>
      </c>
      <c r="D424" s="5" t="s">
        <v>2639</v>
      </c>
      <c r="E4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24" s="175" t="s">
        <v>18824</v>
      </c>
      <c r="G424" s="175" t="s">
        <v>18825</v>
      </c>
      <c r="H424" s="182" t="str">
        <f>_xlfn.XLOOKUP(tab_SCHULLISTE[[#This Row],[TKZ]],tab_SATLISTE[SAT-ID],tab_SATLISTE[SAT-ID],"FEHLT")</f>
        <v>2k225</v>
      </c>
    </row>
    <row r="425" spans="1:8" ht="15.9" customHeight="1" x14ac:dyDescent="0.3">
      <c r="A425" s="171" t="s">
        <v>4658</v>
      </c>
      <c r="B425" s="167" t="s">
        <v>4659</v>
      </c>
      <c r="C425" s="167" t="str">
        <f>tab_SCHULLISTE[[#This Row],[SNR]]&amp;" - "&amp;tab_SCHULLISTE[[#This Row],[Name]]</f>
        <v>0433 - Institut Schloss Brannenburg, staatl. anerkannte privat Realschule</v>
      </c>
      <c r="D425" s="5" t="s">
        <v>2293</v>
      </c>
      <c r="E4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25" s="175" t="s">
        <v>18824</v>
      </c>
      <c r="G425" s="175" t="s">
        <v>18825</v>
      </c>
      <c r="H425" s="182" t="str">
        <f>_xlfn.XLOOKUP(tab_SCHULLISTE[[#This Row],[TKZ]],tab_SATLISTE[SAT-ID],tab_SATLISTE[SAT-ID],"FEHLT")</f>
        <v>1p098</v>
      </c>
    </row>
    <row r="426" spans="1:8" ht="15.9" customHeight="1" x14ac:dyDescent="0.3">
      <c r="A426" s="171" t="s">
        <v>4660</v>
      </c>
      <c r="B426" s="167" t="s">
        <v>13672</v>
      </c>
      <c r="C426" s="167" t="str">
        <f>tab_SCHULLISTE[[#This Row],[SNR]]&amp;" - "&amp;tab_SCHULLISTE[[#This Row],[Name]]</f>
        <v xml:space="preserve">0434 - Staatliche Realschule Bad Brückenau  </v>
      </c>
      <c r="D426" s="5" t="s">
        <v>3548</v>
      </c>
      <c r="E4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26" s="175" t="s">
        <v>18824</v>
      </c>
      <c r="G426" s="175" t="s">
        <v>18825</v>
      </c>
      <c r="H426" s="182" t="str">
        <f>_xlfn.XLOOKUP(tab_SCHULLISTE[[#This Row],[TKZ]],tab_SATLISTE[SAT-ID],tab_SATLISTE[SAT-ID],"FEHLT")</f>
        <v>6k017</v>
      </c>
    </row>
    <row r="427" spans="1:8" ht="15.9" customHeight="1" x14ac:dyDescent="0.3">
      <c r="A427" s="171" t="s">
        <v>4661</v>
      </c>
      <c r="B427" s="167" t="s">
        <v>13673</v>
      </c>
      <c r="C427" s="167" t="str">
        <f>tab_SCHULLISTE[[#This Row],[SNR]]&amp;" - "&amp;tab_SCHULLISTE[[#This Row],[Name]]</f>
        <v xml:space="preserve">0435 - Staatliche Realschule Buchloe  </v>
      </c>
      <c r="D427" s="5" t="s">
        <v>4028</v>
      </c>
      <c r="E4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27" s="175" t="s">
        <v>18824</v>
      </c>
      <c r="G427" s="175" t="s">
        <v>18825</v>
      </c>
      <c r="H427" s="182" t="str">
        <f>_xlfn.XLOOKUP(tab_SCHULLISTE[[#This Row],[TKZ]],tab_SATLISTE[SAT-ID],tab_SATLISTE[SAT-ID],"FEHLT")</f>
        <v>7k200</v>
      </c>
    </row>
    <row r="428" spans="1:8" ht="15.9" customHeight="1" x14ac:dyDescent="0.3">
      <c r="A428" s="171" t="s">
        <v>4662</v>
      </c>
      <c r="B428" s="167" t="s">
        <v>13674</v>
      </c>
      <c r="C428" s="167" t="str">
        <f>tab_SCHULLISTE[[#This Row],[SNR]]&amp;" - "&amp;tab_SCHULLISTE[[#This Row],[Name]]</f>
        <v xml:space="preserve">0436 - Markgrafen-Realschule Staatliche Realschule Burgau  </v>
      </c>
      <c r="D428" s="5" t="s">
        <v>3928</v>
      </c>
      <c r="E4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28" s="175" t="s">
        <v>18824</v>
      </c>
      <c r="G428" s="175" t="s">
        <v>18825</v>
      </c>
      <c r="H428" s="182" t="str">
        <f>_xlfn.XLOOKUP(tab_SCHULLISTE[[#This Row],[TKZ]],tab_SATLISTE[SAT-ID],tab_SATLISTE[SAT-ID],"FEHLT")</f>
        <v>7k097</v>
      </c>
    </row>
    <row r="429" spans="1:8" ht="15.9" customHeight="1" x14ac:dyDescent="0.3">
      <c r="A429" s="171" t="s">
        <v>4663</v>
      </c>
      <c r="B429" s="167" t="s">
        <v>1398</v>
      </c>
      <c r="C429" s="167" t="str">
        <f>tab_SCHULLISTE[[#This Row],[SNR]]&amp;" - "&amp;tab_SCHULLISTE[[#This Row],[Name]]</f>
        <v>0437 - Maria-Ward-Realschule Burghausen der Maria-Ward-Schulstiftung Passau</v>
      </c>
      <c r="D429" s="5" t="s">
        <v>2334</v>
      </c>
      <c r="E4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29" s="175" t="s">
        <v>18824</v>
      </c>
      <c r="G429" s="175" t="s">
        <v>18825</v>
      </c>
      <c r="H429" s="182" t="str">
        <f>_xlfn.XLOOKUP(tab_SCHULLISTE[[#This Row],[TKZ]],tab_SATLISTE[SAT-ID],tab_SATLISTE[SAT-ID],"FEHLT")</f>
        <v>1p142</v>
      </c>
    </row>
    <row r="430" spans="1:8" ht="15.9" customHeight="1" x14ac:dyDescent="0.3">
      <c r="A430" s="171" t="s">
        <v>4664</v>
      </c>
      <c r="B430" s="167" t="s">
        <v>13675</v>
      </c>
      <c r="C430" s="167" t="str">
        <f>tab_SCHULLISTE[[#This Row],[SNR]]&amp;" - "&amp;tab_SCHULLISTE[[#This Row],[Name]]</f>
        <v xml:space="preserve">0438 - Staatliche Realschule Burgkunstadt  </v>
      </c>
      <c r="D430" s="5" t="s">
        <v>3102</v>
      </c>
      <c r="E4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0" s="175" t="s">
        <v>18824</v>
      </c>
      <c r="G430" s="175" t="s">
        <v>18825</v>
      </c>
      <c r="H430" s="182" t="str">
        <f>_xlfn.XLOOKUP(tab_SCHULLISTE[[#This Row],[TKZ]],tab_SATLISTE[SAT-ID],tab_SATLISTE[SAT-ID],"FEHLT")</f>
        <v>4k100</v>
      </c>
    </row>
    <row r="431" spans="1:8" ht="15.9" customHeight="1" x14ac:dyDescent="0.3">
      <c r="A431" s="171" t="s">
        <v>4665</v>
      </c>
      <c r="B431" s="167" t="s">
        <v>1475</v>
      </c>
      <c r="C431" s="167" t="str">
        <f>tab_SCHULLISTE[[#This Row],[SNR]]&amp;" - "&amp;tab_SCHULLISTE[[#This Row],[Name]]</f>
        <v>0439 - Realschule am Kreuzberg Staatliche Realschule Burglengenfeld</v>
      </c>
      <c r="D431" s="5" t="s">
        <v>2909</v>
      </c>
      <c r="E4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1" s="175" t="s">
        <v>18824</v>
      </c>
      <c r="G431" s="175" t="s">
        <v>18825</v>
      </c>
      <c r="H431" s="182" t="str">
        <f>_xlfn.XLOOKUP(tab_SCHULLISTE[[#This Row],[TKZ]],tab_SATLISTE[SAT-ID],tab_SATLISTE[SAT-ID],"FEHLT")</f>
        <v>3k167</v>
      </c>
    </row>
    <row r="432" spans="1:8" ht="15.9" customHeight="1" x14ac:dyDescent="0.3">
      <c r="A432" s="171" t="s">
        <v>4666</v>
      </c>
      <c r="B432" s="167" t="s">
        <v>13676</v>
      </c>
      <c r="C432" s="167" t="str">
        <f>tab_SCHULLISTE[[#This Row],[SNR]]&amp;" - "&amp;tab_SCHULLISTE[[#This Row],[Name]]</f>
        <v>0441 - Marienrealschule Cham der Schulstiftung der Diözese Regensburg</v>
      </c>
      <c r="D432" s="5" t="s">
        <v>3001</v>
      </c>
      <c r="E4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2" s="175" t="s">
        <v>18824</v>
      </c>
      <c r="G432" s="175" t="s">
        <v>18825</v>
      </c>
      <c r="H432" s="182" t="str">
        <f>_xlfn.XLOOKUP(tab_SCHULLISTE[[#This Row],[TKZ]],tab_SATLISTE[SAT-ID],tab_SATLISTE[SAT-ID],"FEHLT")</f>
        <v>3p046</v>
      </c>
    </row>
    <row r="433" spans="1:8" ht="15.9" customHeight="1" x14ac:dyDescent="0.3">
      <c r="A433" s="171" t="s">
        <v>4667</v>
      </c>
      <c r="B433" s="167" t="s">
        <v>13677</v>
      </c>
      <c r="C433" s="167" t="str">
        <f>tab_SCHULLISTE[[#This Row],[SNR]]&amp;" - "&amp;tab_SCHULLISTE[[#This Row],[Name]]</f>
        <v xml:space="preserve">0442 - Staatliche Realschule Coburg I  </v>
      </c>
      <c r="D433" s="5" t="s">
        <v>3037</v>
      </c>
      <c r="E4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3" s="175" t="s">
        <v>18824</v>
      </c>
      <c r="G433" s="175" t="s">
        <v>18825</v>
      </c>
      <c r="H433" s="182" t="str">
        <f>_xlfn.XLOOKUP(tab_SCHULLISTE[[#This Row],[TKZ]],tab_SATLISTE[SAT-ID],tab_SATLISTE[SAT-ID],"FEHLT")</f>
        <v>4k031</v>
      </c>
    </row>
    <row r="434" spans="1:8" ht="15.9" customHeight="1" x14ac:dyDescent="0.3">
      <c r="A434" s="171" t="s">
        <v>4668</v>
      </c>
      <c r="B434" s="167" t="s">
        <v>13678</v>
      </c>
      <c r="C434" s="167" t="str">
        <f>tab_SCHULLISTE[[#This Row],[SNR]]&amp;" - "&amp;tab_SCHULLISTE[[#This Row],[Name]]</f>
        <v xml:space="preserve">0443 - Staatliche Realschule Coburg II  </v>
      </c>
      <c r="D434" s="5" t="s">
        <v>3038</v>
      </c>
      <c r="E4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4" s="175" t="s">
        <v>18824</v>
      </c>
      <c r="G434" s="175" t="s">
        <v>18825</v>
      </c>
      <c r="H434" s="182" t="str">
        <f>_xlfn.XLOOKUP(tab_SCHULLISTE[[#This Row],[TKZ]],tab_SATLISTE[SAT-ID],tab_SATLISTE[SAT-ID],"FEHLT")</f>
        <v>4k032</v>
      </c>
    </row>
    <row r="435" spans="1:8" ht="15.9" customHeight="1" x14ac:dyDescent="0.3">
      <c r="A435" s="171" t="s">
        <v>4669</v>
      </c>
      <c r="B435" s="167" t="s">
        <v>1399</v>
      </c>
      <c r="C435" s="167" t="str">
        <f>tab_SCHULLISTE[[#This Row],[SNR]]&amp;" - "&amp;tab_SCHULLISTE[[#This Row],[Name]]</f>
        <v>0444 - Realschule Deggendorf der Maria-Ward-Schulstiftung Passau</v>
      </c>
      <c r="D435" s="5" t="s">
        <v>2719</v>
      </c>
      <c r="E4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5" s="175" t="s">
        <v>18824</v>
      </c>
      <c r="G435" s="175" t="s">
        <v>18825</v>
      </c>
      <c r="H435" s="182" t="str">
        <f>_xlfn.XLOOKUP(tab_SCHULLISTE[[#This Row],[TKZ]],tab_SATLISTE[SAT-ID],tab_SATLISTE[SAT-ID],"FEHLT")</f>
        <v>2p044</v>
      </c>
    </row>
    <row r="436" spans="1:8" ht="15.9" customHeight="1" x14ac:dyDescent="0.3">
      <c r="A436" s="171" t="s">
        <v>4670</v>
      </c>
      <c r="B436" s="167" t="s">
        <v>1400</v>
      </c>
      <c r="C436" s="167" t="str">
        <f>tab_SCHULLISTE[[#This Row],[SNR]]&amp;" - "&amp;tab_SCHULLISTE[[#This Row],[Name]]</f>
        <v>0445 - Liebfrauenschule Dießen Mädchenrealschule des Schulwerks der Diözese Augsburg</v>
      </c>
      <c r="D436" s="5" t="s">
        <v>2393</v>
      </c>
      <c r="E4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6" s="175" t="s">
        <v>18824</v>
      </c>
      <c r="G436" s="175" t="s">
        <v>18825</v>
      </c>
      <c r="H436" s="182" t="str">
        <f>_xlfn.XLOOKUP(tab_SCHULLISTE[[#This Row],[TKZ]],tab_SATLISTE[SAT-ID],tab_SATLISTE[SAT-ID],"FEHLT")</f>
        <v>1p202</v>
      </c>
    </row>
    <row r="437" spans="1:8" ht="15.9" customHeight="1" x14ac:dyDescent="0.3">
      <c r="A437" s="171" t="s">
        <v>4671</v>
      </c>
      <c r="B437" s="167" t="s">
        <v>1401</v>
      </c>
      <c r="C437" s="167" t="str">
        <f>tab_SCHULLISTE[[#This Row],[SNR]]&amp;" - "&amp;tab_SCHULLISTE[[#This Row],[Name]]</f>
        <v>0447 - St. Bonaventura-Realschule Dillingen des Schulwerks der Diözese Augsburg</v>
      </c>
      <c r="D437" s="5" t="s">
        <v>4178</v>
      </c>
      <c r="E4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7" s="175" t="s">
        <v>18824</v>
      </c>
      <c r="G437" s="175" t="s">
        <v>18825</v>
      </c>
      <c r="H437" s="182" t="str">
        <f>_xlfn.XLOOKUP(tab_SCHULLISTE[[#This Row],[TKZ]],tab_SATLISTE[SAT-ID],tab_SATLISTE[SAT-ID],"FEHLT")</f>
        <v>7p062</v>
      </c>
    </row>
    <row r="438" spans="1:8" ht="15.9" customHeight="1" x14ac:dyDescent="0.3">
      <c r="A438" s="171" t="s">
        <v>4672</v>
      </c>
      <c r="B438" s="167" t="s">
        <v>1476</v>
      </c>
      <c r="C438" s="167" t="str">
        <f>tab_SCHULLISTE[[#This Row],[SNR]]&amp;" - "&amp;tab_SCHULLISTE[[#This Row],[Name]]</f>
        <v>0448 - Herzog-Tassilo-Realschule Staatliche Realschule Dingolfing</v>
      </c>
      <c r="D438" s="5" t="s">
        <v>2460</v>
      </c>
      <c r="E4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8" s="175" t="s">
        <v>18824</v>
      </c>
      <c r="G438" s="175" t="s">
        <v>18825</v>
      </c>
      <c r="H438" s="182" t="str">
        <f>_xlfn.XLOOKUP(tab_SCHULLISTE[[#This Row],[TKZ]],tab_SATLISTE[SAT-ID],tab_SATLISTE[SAT-ID],"FEHLT")</f>
        <v>2k044</v>
      </c>
    </row>
    <row r="439" spans="1:8" ht="15.9" customHeight="1" x14ac:dyDescent="0.3">
      <c r="A439" s="171" t="s">
        <v>4673</v>
      </c>
      <c r="B439" s="167" t="s">
        <v>1402</v>
      </c>
      <c r="C439" s="167" t="str">
        <f>tab_SCHULLISTE[[#This Row],[SNR]]&amp;" - "&amp;tab_SCHULLISTE[[#This Row],[Name]]</f>
        <v>0449 - Realschule Heilig Kreuz Donauwörth des Schulwerks der Diözese Augsburg</v>
      </c>
      <c r="D439" s="5" t="s">
        <v>4178</v>
      </c>
      <c r="E4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9" s="175" t="s">
        <v>18824</v>
      </c>
      <c r="G439" s="175" t="s">
        <v>18825</v>
      </c>
      <c r="H439" s="182" t="str">
        <f>_xlfn.XLOOKUP(tab_SCHULLISTE[[#This Row],[TKZ]],tab_SATLISTE[SAT-ID],tab_SATLISTE[SAT-ID],"FEHLT")</f>
        <v>7p062</v>
      </c>
    </row>
    <row r="440" spans="1:8" ht="15.9" customHeight="1" x14ac:dyDescent="0.3">
      <c r="A440" s="171" t="s">
        <v>4674</v>
      </c>
      <c r="B440" s="167" t="s">
        <v>4675</v>
      </c>
      <c r="C440" s="167" t="str">
        <f>tab_SCHULLISTE[[#This Row],[SNR]]&amp;" - "&amp;tab_SCHULLISTE[[#This Row],[Name]]</f>
        <v>0450 - Realschule St. Ursula Donauwörth des Schulwerks der Diözese Augsburg</v>
      </c>
      <c r="D440" s="5" t="s">
        <v>4178</v>
      </c>
      <c r="E4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0" s="175" t="s">
        <v>18824</v>
      </c>
      <c r="G440" s="175" t="s">
        <v>18825</v>
      </c>
      <c r="H440" s="182" t="str">
        <f>_xlfn.XLOOKUP(tab_SCHULLISTE[[#This Row],[TKZ]],tab_SATLISTE[SAT-ID],tab_SATLISTE[SAT-ID],"FEHLT")</f>
        <v>7p062</v>
      </c>
    </row>
    <row r="441" spans="1:8" ht="15.9" customHeight="1" x14ac:dyDescent="0.3">
      <c r="A441" s="171" t="s">
        <v>4676</v>
      </c>
      <c r="B441" s="167" t="s">
        <v>13679</v>
      </c>
      <c r="C441" s="167" t="str">
        <f>tab_SCHULLISTE[[#This Row],[SNR]]&amp;" - "&amp;tab_SCHULLISTE[[#This Row],[Name]]</f>
        <v xml:space="preserve">0451 - Staatliche Realschule Ebermannstadt  </v>
      </c>
      <c r="D441" s="5" t="s">
        <v>3055</v>
      </c>
      <c r="E4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1" s="175" t="s">
        <v>18824</v>
      </c>
      <c r="G441" s="175" t="s">
        <v>18825</v>
      </c>
      <c r="H441" s="182" t="str">
        <f>_xlfn.XLOOKUP(tab_SCHULLISTE[[#This Row],[TKZ]],tab_SATLISTE[SAT-ID],tab_SATLISTE[SAT-ID],"FEHLT")</f>
        <v>4k049</v>
      </c>
    </row>
    <row r="442" spans="1:8" ht="15.9" customHeight="1" x14ac:dyDescent="0.3">
      <c r="A442" s="171" t="s">
        <v>4677</v>
      </c>
      <c r="B442" s="167" t="s">
        <v>1477</v>
      </c>
      <c r="C442" s="167" t="str">
        <f>tab_SCHULLISTE[[#This Row],[SNR]]&amp;" - "&amp;tab_SCHULLISTE[[#This Row],[Name]]</f>
        <v>0452 - Dr.-Ernst-Schmidt-Realschule Staatliche Realschule Ebern</v>
      </c>
      <c r="D442" s="5" t="s">
        <v>3617</v>
      </c>
      <c r="E4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2" s="175" t="s">
        <v>18824</v>
      </c>
      <c r="G442" s="175" t="s">
        <v>18825</v>
      </c>
      <c r="H442" s="182" t="str">
        <f>_xlfn.XLOOKUP(tab_SCHULLISTE[[#This Row],[TKZ]],tab_SATLISTE[SAT-ID],tab_SATLISTE[SAT-ID],"FEHLT")</f>
        <v>6k089</v>
      </c>
    </row>
    <row r="443" spans="1:8" ht="15.9" customHeight="1" x14ac:dyDescent="0.3">
      <c r="A443" s="171" t="s">
        <v>4678</v>
      </c>
      <c r="B443" s="167" t="s">
        <v>1478</v>
      </c>
      <c r="C443" s="167" t="str">
        <f>tab_SCHULLISTE[[#This Row],[SNR]]&amp;" - "&amp;tab_SCHULLISTE[[#This Row],[Name]]</f>
        <v>0453 - Dr.-Wintrich-Schule Staatliche Realschule Ebersberg</v>
      </c>
      <c r="D443" s="5" t="s">
        <v>1782</v>
      </c>
      <c r="E4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3" s="175" t="s">
        <v>18824</v>
      </c>
      <c r="G443" s="175" t="s">
        <v>18825</v>
      </c>
      <c r="H443" s="182" t="str">
        <f>_xlfn.XLOOKUP(tab_SCHULLISTE[[#This Row],[TKZ]],tab_SATLISTE[SAT-ID],tab_SATLISTE[SAT-ID],"FEHLT")</f>
        <v>1k088</v>
      </c>
    </row>
    <row r="444" spans="1:8" ht="15.9" customHeight="1" x14ac:dyDescent="0.3">
      <c r="A444" s="171" t="s">
        <v>4679</v>
      </c>
      <c r="B444" s="167" t="s">
        <v>13680</v>
      </c>
      <c r="C444" s="167" t="str">
        <f>tab_SCHULLISTE[[#This Row],[SNR]]&amp;" - "&amp;tab_SCHULLISTE[[#This Row],[Name]]</f>
        <v xml:space="preserve">0454 - Steigerwaldschule Staatliche Realschule Ebrach  </v>
      </c>
      <c r="D444" s="5" t="s">
        <v>3018</v>
      </c>
      <c r="E4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4" s="175" t="s">
        <v>18824</v>
      </c>
      <c r="G444" s="175" t="s">
        <v>18825</v>
      </c>
      <c r="H444" s="182" t="str">
        <f>_xlfn.XLOOKUP(tab_SCHULLISTE[[#This Row],[TKZ]],tab_SATLISTE[SAT-ID],tab_SATLISTE[SAT-ID],"FEHLT")</f>
        <v>4k012</v>
      </c>
    </row>
    <row r="445" spans="1:8" ht="15.9" customHeight="1" x14ac:dyDescent="0.3">
      <c r="A445" s="171" t="s">
        <v>4680</v>
      </c>
      <c r="B445" s="167" t="s">
        <v>4681</v>
      </c>
      <c r="C445" s="167" t="str">
        <f>tab_SCHULLISTE[[#This Row],[SNR]]&amp;" - "&amp;tab_SCHULLISTE[[#This Row],[Name]]</f>
        <v>0455 - Stefan-Krumenauer-Realschule Staatliche Realschule Eggenfelden</v>
      </c>
      <c r="D445" s="5" t="s">
        <v>2610</v>
      </c>
      <c r="E4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5" s="175" t="s">
        <v>18824</v>
      </c>
      <c r="G445" s="175" t="s">
        <v>18825</v>
      </c>
      <c r="H445" s="182" t="str">
        <f>_xlfn.XLOOKUP(tab_SCHULLISTE[[#This Row],[TKZ]],tab_SATLISTE[SAT-ID],tab_SATLISTE[SAT-ID],"FEHLT")</f>
        <v>2k196</v>
      </c>
    </row>
    <row r="446" spans="1:8" ht="15.9" customHeight="1" x14ac:dyDescent="0.3">
      <c r="A446" s="171" t="s">
        <v>4682</v>
      </c>
      <c r="B446" s="167" t="s">
        <v>13681</v>
      </c>
      <c r="C446" s="167" t="str">
        <f>tab_SCHULLISTE[[#This Row],[SNR]]&amp;" - "&amp;tab_SCHULLISTE[[#This Row],[Name]]</f>
        <v xml:space="preserve">0456 - Maria-Ward-Realschule der Diözese Eichstätt  </v>
      </c>
      <c r="D446" s="5" t="s">
        <v>2235</v>
      </c>
      <c r="E4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6" s="175" t="s">
        <v>18824</v>
      </c>
      <c r="G446" s="175" t="s">
        <v>18825</v>
      </c>
      <c r="H446" s="182" t="str">
        <f>_xlfn.XLOOKUP(tab_SCHULLISTE[[#This Row],[TKZ]],tab_SATLISTE[SAT-ID],tab_SATLISTE[SAT-ID],"FEHLT")</f>
        <v>1p036</v>
      </c>
    </row>
    <row r="447" spans="1:8" ht="15.9" customHeight="1" x14ac:dyDescent="0.3">
      <c r="A447" s="171" t="s">
        <v>4683</v>
      </c>
      <c r="B447" s="167" t="s">
        <v>1479</v>
      </c>
      <c r="C447" s="167" t="str">
        <f>tab_SCHULLISTE[[#This Row],[SNR]]&amp;" - "&amp;tab_SCHULLISTE[[#This Row],[Name]]</f>
        <v>0457 - Herzog-Tassilo-Realschule Staatliche Realschule Erding</v>
      </c>
      <c r="D447" s="5" t="s">
        <v>1800</v>
      </c>
      <c r="E4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7" s="175" t="s">
        <v>18824</v>
      </c>
      <c r="G447" s="175" t="s">
        <v>18825</v>
      </c>
      <c r="H447" s="182" t="str">
        <f>_xlfn.XLOOKUP(tab_SCHULLISTE[[#This Row],[TKZ]],tab_SATLISTE[SAT-ID],tab_SATLISTE[SAT-ID],"FEHLT")</f>
        <v>1k106</v>
      </c>
    </row>
    <row r="448" spans="1:8" ht="15.9" customHeight="1" x14ac:dyDescent="0.3">
      <c r="A448" s="171" t="s">
        <v>4684</v>
      </c>
      <c r="B448" s="167" t="s">
        <v>1403</v>
      </c>
      <c r="C448" s="167" t="str">
        <f>tab_SCHULLISTE[[#This Row],[SNR]]&amp;" - "&amp;tab_SCHULLISTE[[#This Row],[Name]]</f>
        <v>0458 - Erzbischöfliche Mädchenrealschule Heilig Blut Erding</v>
      </c>
      <c r="D448" s="5" t="s">
        <v>2243</v>
      </c>
      <c r="E4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8" s="175" t="s">
        <v>18824</v>
      </c>
      <c r="G448" s="175" t="s">
        <v>18825</v>
      </c>
      <c r="H448" s="182" t="str">
        <f>_xlfn.XLOOKUP(tab_SCHULLISTE[[#This Row],[TKZ]],tab_SATLISTE[SAT-ID],tab_SATLISTE[SAT-ID],"FEHLT")</f>
        <v>1p044</v>
      </c>
    </row>
    <row r="449" spans="1:8" ht="15.9" customHeight="1" x14ac:dyDescent="0.3">
      <c r="A449" s="171" t="s">
        <v>4685</v>
      </c>
      <c r="B449" s="167" t="s">
        <v>1480</v>
      </c>
      <c r="C449" s="167" t="str">
        <f>tab_SCHULLISTE[[#This Row],[SNR]]&amp;" - "&amp;tab_SCHULLISTE[[#This Row],[Name]]</f>
        <v>0459 - Werner-von-Siemens-Realschule Staatliche Realschule Erlangen I</v>
      </c>
      <c r="D449" s="5" t="s">
        <v>3314</v>
      </c>
      <c r="E4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9" s="175" t="s">
        <v>18824</v>
      </c>
      <c r="G449" s="175" t="s">
        <v>18825</v>
      </c>
      <c r="H449" s="182" t="str">
        <f>_xlfn.XLOOKUP(tab_SCHULLISTE[[#This Row],[TKZ]],tab_SATLISTE[SAT-ID],tab_SATLISTE[SAT-ID],"FEHLT")</f>
        <v>5k045</v>
      </c>
    </row>
    <row r="450" spans="1:8" ht="15.9" customHeight="1" x14ac:dyDescent="0.3">
      <c r="A450" s="171" t="s">
        <v>4686</v>
      </c>
      <c r="B450" s="167" t="s">
        <v>13682</v>
      </c>
      <c r="C450" s="167" t="str">
        <f>tab_SCHULLISTE[[#This Row],[SNR]]&amp;" - "&amp;tab_SCHULLISTE[[#This Row],[Name]]</f>
        <v xml:space="preserve">0460 - Staatliche Realschule Feucht  </v>
      </c>
      <c r="D450" s="5" t="s">
        <v>3382</v>
      </c>
      <c r="E4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0" s="175" t="s">
        <v>18824</v>
      </c>
      <c r="G450" s="175" t="s">
        <v>18825</v>
      </c>
      <c r="H450" s="182" t="str">
        <f>_xlfn.XLOOKUP(tab_SCHULLISTE[[#This Row],[TKZ]],tab_SATLISTE[SAT-ID],tab_SATLISTE[SAT-ID],"FEHLT")</f>
        <v>5k114</v>
      </c>
    </row>
    <row r="451" spans="1:8" ht="15.9" customHeight="1" x14ac:dyDescent="0.3">
      <c r="A451" s="171" t="s">
        <v>4687</v>
      </c>
      <c r="B451" s="167" t="s">
        <v>1481</v>
      </c>
      <c r="C451" s="167" t="str">
        <f>tab_SCHULLISTE[[#This Row],[SNR]]&amp;" - "&amp;tab_SCHULLISTE[[#This Row],[Name]]</f>
        <v>0461 - Johann-Georg-von-Soldner-Schule Staatl. Realschule Feuchtwangen</v>
      </c>
      <c r="D451" s="5" t="s">
        <v>3280</v>
      </c>
      <c r="E4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1" s="175" t="s">
        <v>18824</v>
      </c>
      <c r="G451" s="175" t="s">
        <v>18825</v>
      </c>
      <c r="H451" s="182" t="str">
        <f>_xlfn.XLOOKUP(tab_SCHULLISTE[[#This Row],[TKZ]],tab_SATLISTE[SAT-ID],tab_SATLISTE[SAT-ID],"FEHLT")</f>
        <v>5k011</v>
      </c>
    </row>
    <row r="452" spans="1:8" ht="15.9" customHeight="1" x14ac:dyDescent="0.3">
      <c r="A452" s="171" t="s">
        <v>4688</v>
      </c>
      <c r="B452" s="167" t="s">
        <v>1482</v>
      </c>
      <c r="C452" s="167" t="str">
        <f>tab_SCHULLISTE[[#This Row],[SNR]]&amp;" - "&amp;tab_SCHULLISTE[[#This Row],[Name]]</f>
        <v>0462 - Georg-Hartmann-Realschule Staatliche Realschule Forchheim</v>
      </c>
      <c r="D452" s="5" t="s">
        <v>3055</v>
      </c>
      <c r="E4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2" s="175" t="s">
        <v>18824</v>
      </c>
      <c r="G452" s="175" t="s">
        <v>18825</v>
      </c>
      <c r="H452" s="182" t="str">
        <f>_xlfn.XLOOKUP(tab_SCHULLISTE[[#This Row],[TKZ]],tab_SATLISTE[SAT-ID],tab_SATLISTE[SAT-ID],"FEHLT")</f>
        <v>4k049</v>
      </c>
    </row>
    <row r="453" spans="1:8" ht="15.9" customHeight="1" x14ac:dyDescent="0.3">
      <c r="A453" s="171" t="s">
        <v>4689</v>
      </c>
      <c r="B453" s="167" t="s">
        <v>1483</v>
      </c>
      <c r="C453" s="167" t="str">
        <f>tab_SCHULLISTE[[#This Row],[SNR]]&amp;" - "&amp;tab_SCHULLISTE[[#This Row],[Name]]</f>
        <v>0463 - Realschule im Rupertiwinkel, Staatliche Realschule für Knaben Freilassing</v>
      </c>
      <c r="D453" s="5" t="s">
        <v>1745</v>
      </c>
      <c r="E4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3" s="175" t="s">
        <v>18824</v>
      </c>
      <c r="G453" s="175" t="s">
        <v>18825</v>
      </c>
      <c r="H453" s="182" t="str">
        <f>_xlfn.XLOOKUP(tab_SCHULLISTE[[#This Row],[TKZ]],tab_SATLISTE[SAT-ID],tab_SATLISTE[SAT-ID],"FEHLT")</f>
        <v>1k050</v>
      </c>
    </row>
    <row r="454" spans="1:8" ht="15.9" customHeight="1" x14ac:dyDescent="0.3">
      <c r="A454" s="171" t="s">
        <v>4690</v>
      </c>
      <c r="B454" s="167" t="s">
        <v>1404</v>
      </c>
      <c r="C454" s="167" t="str">
        <f>tab_SCHULLISTE[[#This Row],[SNR]]&amp;" - "&amp;tab_SCHULLISTE[[#This Row],[Name]]</f>
        <v>0464 - Erzbischöfliche Mädchenrealschule Franz von Assisi Freilassing</v>
      </c>
      <c r="D454" s="5" t="s">
        <v>2243</v>
      </c>
      <c r="E4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4" s="175" t="s">
        <v>18824</v>
      </c>
      <c r="G454" s="175" t="s">
        <v>18825</v>
      </c>
      <c r="H454" s="182" t="str">
        <f>_xlfn.XLOOKUP(tab_SCHULLISTE[[#This Row],[TKZ]],tab_SATLISTE[SAT-ID],tab_SATLISTE[SAT-ID],"FEHLT")</f>
        <v>1p044</v>
      </c>
    </row>
    <row r="455" spans="1:8" ht="15.9" customHeight="1" x14ac:dyDescent="0.3">
      <c r="A455" s="171" t="s">
        <v>4691</v>
      </c>
      <c r="B455" s="167" t="s">
        <v>1484</v>
      </c>
      <c r="C455" s="167" t="str">
        <f>tab_SCHULLISTE[[#This Row],[SNR]]&amp;" - "&amp;tab_SCHULLISTE[[#This Row],[Name]]</f>
        <v>0465 - Karl-Meichelbeck-Realschule Staatl. Realschule Freising</v>
      </c>
      <c r="D455" s="5" t="s">
        <v>1826</v>
      </c>
      <c r="E4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5" s="175" t="s">
        <v>18824</v>
      </c>
      <c r="G455" s="175" t="s">
        <v>18825</v>
      </c>
      <c r="H455" s="182" t="str">
        <f>_xlfn.XLOOKUP(tab_SCHULLISTE[[#This Row],[TKZ]],tab_SATLISTE[SAT-ID],tab_SATLISTE[SAT-ID],"FEHLT")</f>
        <v>1k132</v>
      </c>
    </row>
    <row r="456" spans="1:8" ht="15.9" customHeight="1" x14ac:dyDescent="0.3">
      <c r="A456" s="171" t="s">
        <v>4692</v>
      </c>
      <c r="B456" s="167" t="s">
        <v>13683</v>
      </c>
      <c r="C456" s="167" t="str">
        <f>tab_SCHULLISTE[[#This Row],[SNR]]&amp;" - "&amp;tab_SCHULLISTE[[#This Row],[Name]]</f>
        <v xml:space="preserve">0466 - Staatliche Realschule Freyung  </v>
      </c>
      <c r="D456" s="5" t="s">
        <v>2477</v>
      </c>
      <c r="E4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6" s="175" t="s">
        <v>18824</v>
      </c>
      <c r="G456" s="175" t="s">
        <v>18825</v>
      </c>
      <c r="H456" s="182" t="str">
        <f>_xlfn.XLOOKUP(tab_SCHULLISTE[[#This Row],[TKZ]],tab_SATLISTE[SAT-ID],tab_SATLISTE[SAT-ID],"FEHLT")</f>
        <v>2k062</v>
      </c>
    </row>
    <row r="457" spans="1:8" ht="15.9" customHeight="1" x14ac:dyDescent="0.3">
      <c r="A457" s="171" t="s">
        <v>4693</v>
      </c>
      <c r="B457" s="167" t="s">
        <v>1485</v>
      </c>
      <c r="C457" s="167" t="str">
        <f>tab_SCHULLISTE[[#This Row],[SNR]]&amp;" - "&amp;tab_SCHULLISTE[[#This Row],[Name]]</f>
        <v>0467 - Konradin-Realschule - Staatl. Realschule Friedberg -</v>
      </c>
      <c r="D457" s="5" t="s">
        <v>3839</v>
      </c>
      <c r="E4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7" s="175" t="s">
        <v>18824</v>
      </c>
      <c r="G457" s="175" t="s">
        <v>18825</v>
      </c>
      <c r="H457" s="182" t="str">
        <f>_xlfn.XLOOKUP(tab_SCHULLISTE[[#This Row],[TKZ]],tab_SATLISTE[SAT-ID],tab_SATLISTE[SAT-ID],"FEHLT")</f>
        <v>7k005</v>
      </c>
    </row>
    <row r="458" spans="1:8" ht="15.9" customHeight="1" x14ac:dyDescent="0.3">
      <c r="A458" s="171" t="s">
        <v>4694</v>
      </c>
      <c r="B458" s="167" t="s">
        <v>1486</v>
      </c>
      <c r="C458" s="167" t="str">
        <f>tab_SCHULLISTE[[#This Row],[SNR]]&amp;" - "&amp;tab_SCHULLISTE[[#This Row],[Name]]</f>
        <v>0468 - Ferdinand-von-Miller-Schule Staatliche Realschule Fürstenfeldbruck</v>
      </c>
      <c r="D458" s="5" t="s">
        <v>1831</v>
      </c>
      <c r="E4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8" s="175" t="s">
        <v>18824</v>
      </c>
      <c r="G458" s="175" t="s">
        <v>18825</v>
      </c>
      <c r="H458" s="182" t="str">
        <f>_xlfn.XLOOKUP(tab_SCHULLISTE[[#This Row],[TKZ]],tab_SATLISTE[SAT-ID],tab_SATLISTE[SAT-ID],"FEHLT")</f>
        <v>1k138</v>
      </c>
    </row>
    <row r="459" spans="1:8" ht="15.9" customHeight="1" x14ac:dyDescent="0.3">
      <c r="A459" s="171" t="s">
        <v>4695</v>
      </c>
      <c r="B459" s="167" t="s">
        <v>1487</v>
      </c>
      <c r="C459" s="167" t="str">
        <f>tab_SCHULLISTE[[#This Row],[SNR]]&amp;" - "&amp;tab_SCHULLISTE[[#This Row],[Name]]</f>
        <v>0469 - Leopold-Ullstein-Realschule - Staatliche Realschule Fürth -</v>
      </c>
      <c r="D459" s="5" t="s">
        <v>3320</v>
      </c>
      <c r="E4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9" s="175" t="s">
        <v>18824</v>
      </c>
      <c r="G459" s="175" t="s">
        <v>18825</v>
      </c>
      <c r="H459" s="182" t="str">
        <f>_xlfn.XLOOKUP(tab_SCHULLISTE[[#This Row],[TKZ]],tab_SATLISTE[SAT-ID],tab_SATLISTE[SAT-ID],"FEHLT")</f>
        <v>5k052</v>
      </c>
    </row>
    <row r="460" spans="1:8" ht="15.9" customHeight="1" x14ac:dyDescent="0.3">
      <c r="A460" s="171" t="s">
        <v>4696</v>
      </c>
      <c r="B460" s="167" t="s">
        <v>13684</v>
      </c>
      <c r="C460" s="167" t="str">
        <f>tab_SCHULLISTE[[#This Row],[SNR]]&amp;" - "&amp;tab_SCHULLISTE[[#This Row],[Name]]</f>
        <v xml:space="preserve">0470 - Hans-Böckler-Schule Städt. Realschule Fürth  </v>
      </c>
      <c r="D460" s="5" t="s">
        <v>3320</v>
      </c>
      <c r="E4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0" s="175" t="s">
        <v>18824</v>
      </c>
      <c r="G460" s="175" t="s">
        <v>18825</v>
      </c>
      <c r="H460" s="182" t="str">
        <f>_xlfn.XLOOKUP(tab_SCHULLISTE[[#This Row],[TKZ]],tab_SATLISTE[SAT-ID],tab_SATLISTE[SAT-ID],"FEHLT")</f>
        <v>5k052</v>
      </c>
    </row>
    <row r="461" spans="1:8" ht="15.9" customHeight="1" x14ac:dyDescent="0.3">
      <c r="A461" s="171" t="s">
        <v>4697</v>
      </c>
      <c r="B461" s="167" t="s">
        <v>1488</v>
      </c>
      <c r="C461" s="167" t="str">
        <f>tab_SCHULLISTE[[#This Row],[SNR]]&amp;" - "&amp;tab_SCHULLISTE[[#This Row],[Name]]</f>
        <v>0471 - Johann-Jakob-Herkomer-Schule Staatliche Realschule Füssen</v>
      </c>
      <c r="D461" s="5" t="s">
        <v>4028</v>
      </c>
      <c r="E4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1" s="175" t="s">
        <v>18824</v>
      </c>
      <c r="G461" s="175" t="s">
        <v>18825</v>
      </c>
      <c r="H461" s="182" t="str">
        <f>_xlfn.XLOOKUP(tab_SCHULLISTE[[#This Row],[TKZ]],tab_SATLISTE[SAT-ID],tab_SATLISTE[SAT-ID],"FEHLT")</f>
        <v>7k200</v>
      </c>
    </row>
    <row r="462" spans="1:8" ht="15.9" customHeight="1" x14ac:dyDescent="0.3">
      <c r="A462" s="171" t="s">
        <v>4698</v>
      </c>
      <c r="B462" s="167" t="s">
        <v>13685</v>
      </c>
      <c r="C462" s="167" t="str">
        <f>tab_SCHULLISTE[[#This Row],[SNR]]&amp;" - "&amp;tab_SCHULLISTE[[#This Row],[Name]]</f>
        <v xml:space="preserve">0472 - Staatliche Realschule Furth i.Wald  </v>
      </c>
      <c r="D462" s="5" t="s">
        <v>2778</v>
      </c>
      <c r="E4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2" s="175" t="s">
        <v>18824</v>
      </c>
      <c r="G462" s="175" t="s">
        <v>18825</v>
      </c>
      <c r="H462" s="182" t="str">
        <f>_xlfn.XLOOKUP(tab_SCHULLISTE[[#This Row],[TKZ]],tab_SATLISTE[SAT-ID],tab_SATLISTE[SAT-ID],"FEHLT")</f>
        <v>3k034</v>
      </c>
    </row>
    <row r="463" spans="1:8" ht="15.9" customHeight="1" x14ac:dyDescent="0.3">
      <c r="A463" s="171" t="s">
        <v>4699</v>
      </c>
      <c r="B463" s="167" t="s">
        <v>13686</v>
      </c>
      <c r="C463" s="167" t="str">
        <f>tab_SCHULLISTE[[#This Row],[SNR]]&amp;" - "&amp;tab_SCHULLISTE[[#This Row],[Name]]</f>
        <v>0473 - Franken-Landschulheim  Schloss Gaibach öffentliche Realschule Volkach</v>
      </c>
      <c r="D463" s="5" t="s">
        <v>3553</v>
      </c>
      <c r="E4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3" s="175" t="s">
        <v>18824</v>
      </c>
      <c r="G463" s="175" t="s">
        <v>18825</v>
      </c>
      <c r="H463" s="182" t="str">
        <f>_xlfn.XLOOKUP(tab_SCHULLISTE[[#This Row],[TKZ]],tab_SATLISTE[SAT-ID],tab_SATLISTE[SAT-ID],"FEHLT")</f>
        <v>6k023</v>
      </c>
    </row>
    <row r="464" spans="1:8" ht="15.9" customHeight="1" x14ac:dyDescent="0.3">
      <c r="A464" s="171" t="s">
        <v>4700</v>
      </c>
      <c r="B464" s="167" t="s">
        <v>1405</v>
      </c>
      <c r="C464" s="167" t="str">
        <f>tab_SCHULLISTE[[#This Row],[SNR]]&amp;" - "&amp;tab_SCHULLISTE[[#This Row],[Name]]</f>
        <v>0474 - Erzbischöfliche St.-Irmengard-Realschule Garmisch-Partenkirchen</v>
      </c>
      <c r="D464" s="5" t="s">
        <v>2243</v>
      </c>
      <c r="E4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4" s="175" t="s">
        <v>18824</v>
      </c>
      <c r="G464" s="175" t="s">
        <v>18825</v>
      </c>
      <c r="H464" s="182" t="str">
        <f>_xlfn.XLOOKUP(tab_SCHULLISTE[[#This Row],[TKZ]],tab_SATLISTE[SAT-ID],tab_SATLISTE[SAT-ID],"FEHLT")</f>
        <v>1p044</v>
      </c>
    </row>
    <row r="465" spans="1:8" ht="15.9" customHeight="1" x14ac:dyDescent="0.3">
      <c r="A465" s="171" t="s">
        <v>4701</v>
      </c>
      <c r="B465" s="167" t="s">
        <v>1458</v>
      </c>
      <c r="C465" s="167" t="str">
        <f>tab_SCHULLISTE[[#This Row],[SNR]]&amp;" - "&amp;tab_SCHULLISTE[[#This Row],[Name]]</f>
        <v>0475 - Private Realschule des Bildungswerks Marktbreit e.V.</v>
      </c>
      <c r="D465" s="5" t="s">
        <v>3775</v>
      </c>
      <c r="E4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5" s="175" t="s">
        <v>18824</v>
      </c>
      <c r="G465" s="175" t="s">
        <v>18825</v>
      </c>
      <c r="H465" s="182" t="str">
        <f>_xlfn.XLOOKUP(tab_SCHULLISTE[[#This Row],[TKZ]],tab_SATLISTE[SAT-ID],tab_SATLISTE[SAT-ID],"FEHLT")</f>
        <v>6p007</v>
      </c>
    </row>
    <row r="466" spans="1:8" ht="15.9" customHeight="1" x14ac:dyDescent="0.3">
      <c r="A466" s="171" t="s">
        <v>4702</v>
      </c>
      <c r="B466" s="167" t="s">
        <v>13687</v>
      </c>
      <c r="C466" s="167" t="str">
        <f>tab_SCHULLISTE[[#This Row],[SNR]]&amp;" - "&amp;tab_SCHULLISTE[[#This Row],[Name]]</f>
        <v xml:space="preserve">0476 - Staatliche Realschule Gauting  </v>
      </c>
      <c r="D466" s="5" t="s">
        <v>2101</v>
      </c>
      <c r="E4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6" s="175" t="s">
        <v>18824</v>
      </c>
      <c r="G466" s="175" t="s">
        <v>18825</v>
      </c>
      <c r="H466" s="182" t="str">
        <f>_xlfn.XLOOKUP(tab_SCHULLISTE[[#This Row],[TKZ]],tab_SATLISTE[SAT-ID],tab_SATLISTE[SAT-ID],"FEHLT")</f>
        <v>1k412</v>
      </c>
    </row>
    <row r="467" spans="1:8" ht="15.9" customHeight="1" x14ac:dyDescent="0.3">
      <c r="A467" s="171" t="s">
        <v>4703</v>
      </c>
      <c r="B467" s="167" t="s">
        <v>1406</v>
      </c>
      <c r="C467" s="167" t="str">
        <f>tab_SCHULLISTE[[#This Row],[SNR]]&amp;" - "&amp;tab_SCHULLISTE[[#This Row],[Name]]</f>
        <v>0477 - Jacob-Ellrod-Realschule Evang. Ganztagsschule Gefrees</v>
      </c>
      <c r="D467" s="5" t="s">
        <v>3228</v>
      </c>
      <c r="E4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7" s="175" t="s">
        <v>18824</v>
      </c>
      <c r="G467" s="175" t="s">
        <v>18825</v>
      </c>
      <c r="H467" s="182" t="str">
        <f>_xlfn.XLOOKUP(tab_SCHULLISTE[[#This Row],[TKZ]],tab_SATLISTE[SAT-ID],tab_SATLISTE[SAT-ID],"FEHLT")</f>
        <v>4p024</v>
      </c>
    </row>
    <row r="468" spans="1:8" ht="15.9" customHeight="1" x14ac:dyDescent="0.3">
      <c r="A468" s="171" t="s">
        <v>4704</v>
      </c>
      <c r="B468" s="167" t="s">
        <v>13688</v>
      </c>
      <c r="C468" s="167" t="str">
        <f>tab_SCHULLISTE[[#This Row],[SNR]]&amp;" - "&amp;tab_SCHULLISTE[[#This Row],[Name]]</f>
        <v xml:space="preserve">0478 - Staatliche Realschule Gemünden a.Main  </v>
      </c>
      <c r="D468" s="5" t="s">
        <v>3660</v>
      </c>
      <c r="E4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8" s="175" t="s">
        <v>18824</v>
      </c>
      <c r="G468" s="175" t="s">
        <v>18825</v>
      </c>
      <c r="H468" s="182" t="str">
        <f>_xlfn.XLOOKUP(tab_SCHULLISTE[[#This Row],[TKZ]],tab_SATLISTE[SAT-ID],tab_SATLISTE[SAT-ID],"FEHLT")</f>
        <v>6k134</v>
      </c>
    </row>
    <row r="469" spans="1:8" ht="15.9" customHeight="1" x14ac:dyDescent="0.3">
      <c r="A469" s="171" t="s">
        <v>4705</v>
      </c>
      <c r="B469" s="167" t="s">
        <v>1407</v>
      </c>
      <c r="C469" s="167" t="str">
        <f>tab_SCHULLISTE[[#This Row],[SNR]]&amp;" - "&amp;tab_SCHULLISTE[[#This Row],[Name]]</f>
        <v>0479 - Theodosius-Florentini-Schule, Realschule der Kreuzschwestern Gemünden</v>
      </c>
      <c r="D469" s="5" t="s">
        <v>3804</v>
      </c>
      <c r="E4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9" s="175" t="s">
        <v>18824</v>
      </c>
      <c r="G469" s="175" t="s">
        <v>18825</v>
      </c>
      <c r="H469" s="182" t="str">
        <f>_xlfn.XLOOKUP(tab_SCHULLISTE[[#This Row],[TKZ]],tab_SATLISTE[SAT-ID],tab_SATLISTE[SAT-ID],"FEHLT")</f>
        <v>6p042</v>
      </c>
    </row>
    <row r="470" spans="1:8" ht="15.9" customHeight="1" x14ac:dyDescent="0.3">
      <c r="A470" s="171" t="s">
        <v>4706</v>
      </c>
      <c r="B470" s="167" t="s">
        <v>1489</v>
      </c>
      <c r="C470" s="167" t="str">
        <f>tab_SCHULLISTE[[#This Row],[SNR]]&amp;" - "&amp;tab_SCHULLISTE[[#This Row],[Name]]</f>
        <v>0480 - Ludwig-Derleth-Realschule Staatliche Realschule Gerolzhofen</v>
      </c>
      <c r="D470" s="5" t="s">
        <v>3725</v>
      </c>
      <c r="E4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0" s="175" t="s">
        <v>18824</v>
      </c>
      <c r="G470" s="175" t="s">
        <v>18825</v>
      </c>
      <c r="H470" s="182" t="str">
        <f>_xlfn.XLOOKUP(tab_SCHULLISTE[[#This Row],[TKZ]],tab_SATLISTE[SAT-ID],tab_SATLISTE[SAT-ID],"FEHLT")</f>
        <v>6k199</v>
      </c>
    </row>
    <row r="471" spans="1:8" ht="15.9" customHeight="1" x14ac:dyDescent="0.3">
      <c r="A471" s="171" t="s">
        <v>4707</v>
      </c>
      <c r="B471" s="167" t="s">
        <v>1408</v>
      </c>
      <c r="C471" s="167" t="str">
        <f>tab_SCHULLISTE[[#This Row],[SNR]]&amp;" - "&amp;tab_SCHULLISTE[[#This Row],[Name]]</f>
        <v>0481 - Realschule Maria Stern Augsburg des Schulwerks der Diözese Augsburg</v>
      </c>
      <c r="D471" s="5" t="s">
        <v>4178</v>
      </c>
      <c r="E4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1" s="175" t="s">
        <v>18824</v>
      </c>
      <c r="G471" s="175" t="s">
        <v>18825</v>
      </c>
      <c r="H471" s="182" t="str">
        <f>_xlfn.XLOOKUP(tab_SCHULLISTE[[#This Row],[TKZ]],tab_SATLISTE[SAT-ID],tab_SATLISTE[SAT-ID],"FEHLT")</f>
        <v>7p062</v>
      </c>
    </row>
    <row r="472" spans="1:8" ht="15.9" customHeight="1" x14ac:dyDescent="0.3">
      <c r="A472" s="171" t="s">
        <v>4708</v>
      </c>
      <c r="B472" s="167" t="s">
        <v>1490</v>
      </c>
      <c r="C472" s="167" t="str">
        <f>tab_SCHULLISTE[[#This Row],[SNR]]&amp;" - "&amp;tab_SCHULLISTE[[#This Row],[Name]]</f>
        <v>0482 - Ritter-Wirnt-Schule Staatliche Realschule Gräfenberg</v>
      </c>
      <c r="D472" s="5" t="s">
        <v>3055</v>
      </c>
      <c r="E4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2" s="175" t="s">
        <v>18824</v>
      </c>
      <c r="G472" s="175" t="s">
        <v>18825</v>
      </c>
      <c r="H472" s="182" t="str">
        <f>_xlfn.XLOOKUP(tab_SCHULLISTE[[#This Row],[TKZ]],tab_SATLISTE[SAT-ID],tab_SATLISTE[SAT-ID],"FEHLT")</f>
        <v>4k049</v>
      </c>
    </row>
    <row r="473" spans="1:8" ht="15.9" customHeight="1" x14ac:dyDescent="0.3">
      <c r="A473" s="171" t="s">
        <v>4709</v>
      </c>
      <c r="B473" s="167" t="s">
        <v>13689</v>
      </c>
      <c r="C473" s="167" t="str">
        <f>tab_SCHULLISTE[[#This Row],[SNR]]&amp;" - "&amp;tab_SCHULLISTE[[#This Row],[Name]]</f>
        <v xml:space="preserve">0483 - Staatl. Realschule Grafenau  </v>
      </c>
      <c r="D473" s="5" t="s">
        <v>2477</v>
      </c>
      <c r="E4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3" s="175" t="s">
        <v>18824</v>
      </c>
      <c r="G473" s="175" t="s">
        <v>18825</v>
      </c>
      <c r="H473" s="182" t="str">
        <f>_xlfn.XLOOKUP(tab_SCHULLISTE[[#This Row],[TKZ]],tab_SATLISTE[SAT-ID],tab_SATLISTE[SAT-ID],"FEHLT")</f>
        <v>2k062</v>
      </c>
    </row>
    <row r="474" spans="1:8" ht="15.9" customHeight="1" x14ac:dyDescent="0.3">
      <c r="A474" s="171" t="s">
        <v>4710</v>
      </c>
      <c r="B474" s="167" t="s">
        <v>13690</v>
      </c>
      <c r="C474" s="167" t="str">
        <f>tab_SCHULLISTE[[#This Row],[SNR]]&amp;" - "&amp;tab_SCHULLISTE[[#This Row],[Name]]</f>
        <v>0484 - Drei-Quellen-Realschule, Staatliche Realschule Bad Griesbach i.Rottal</v>
      </c>
      <c r="D474" s="5" t="s">
        <v>2578</v>
      </c>
      <c r="E4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4" s="175" t="s">
        <v>18824</v>
      </c>
      <c r="G474" s="175" t="s">
        <v>18825</v>
      </c>
      <c r="H474" s="182" t="str">
        <f>_xlfn.XLOOKUP(tab_SCHULLISTE[[#This Row],[TKZ]],tab_SATLISTE[SAT-ID],tab_SATLISTE[SAT-ID],"FEHLT")</f>
        <v>2k164</v>
      </c>
    </row>
    <row r="475" spans="1:8" ht="15.9" customHeight="1" x14ac:dyDescent="0.3">
      <c r="A475" s="171" t="s">
        <v>4711</v>
      </c>
      <c r="B475" s="167" t="s">
        <v>1409</v>
      </c>
      <c r="C475" s="167" t="str">
        <f>tab_SCHULLISTE[[#This Row],[SNR]]&amp;" - "&amp;tab_SCHULLISTE[[#This Row],[Name]]</f>
        <v>0485 - Maria-Ward-Realschule Günzburg des Schulwerks der Diözese Augsburg</v>
      </c>
      <c r="D475" s="5" t="s">
        <v>4178</v>
      </c>
      <c r="E4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5" s="175" t="s">
        <v>18824</v>
      </c>
      <c r="G475" s="175" t="s">
        <v>18825</v>
      </c>
      <c r="H475" s="182" t="str">
        <f>_xlfn.XLOOKUP(tab_SCHULLISTE[[#This Row],[TKZ]],tab_SATLISTE[SAT-ID],tab_SATLISTE[SAT-ID],"FEHLT")</f>
        <v>7p062</v>
      </c>
    </row>
    <row r="476" spans="1:8" ht="15.9" customHeight="1" x14ac:dyDescent="0.3">
      <c r="A476" s="171" t="s">
        <v>4712</v>
      </c>
      <c r="B476" s="167" t="s">
        <v>4713</v>
      </c>
      <c r="C476" s="167" t="str">
        <f>tab_SCHULLISTE[[#This Row],[SNR]]&amp;" - "&amp;tab_SCHULLISTE[[#This Row],[Name]]</f>
        <v>0486 - Realschule Hensoltshöhe der Stiftung Hensoltshöhe gGmbH, Gunzenhausen</v>
      </c>
      <c r="D476" s="5" t="s">
        <v>3525</v>
      </c>
      <c r="E4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6" s="175" t="s">
        <v>18824</v>
      </c>
      <c r="G476" s="175" t="s">
        <v>18825</v>
      </c>
      <c r="H476" s="182" t="str">
        <f>_xlfn.XLOOKUP(tab_SCHULLISTE[[#This Row],[TKZ]],tab_SATLISTE[SAT-ID],tab_SATLISTE[SAT-ID],"FEHLT")</f>
        <v>5p077</v>
      </c>
    </row>
    <row r="477" spans="1:8" ht="15.9" customHeight="1" x14ac:dyDescent="0.3">
      <c r="A477" s="171" t="s">
        <v>4714</v>
      </c>
      <c r="B477" s="167" t="s">
        <v>1491</v>
      </c>
      <c r="C477" s="167" t="str">
        <f>tab_SCHULLISTE[[#This Row],[SNR]]&amp;" - "&amp;tab_SCHULLISTE[[#This Row],[Name]]</f>
        <v>0487 - Dr.-Auguste-Kirchner-Realschule Staatliche Realschule Haßfurt</v>
      </c>
      <c r="D477" s="5" t="s">
        <v>3720</v>
      </c>
      <c r="E4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7" s="175" t="s">
        <v>18824</v>
      </c>
      <c r="G477" s="175" t="s">
        <v>18825</v>
      </c>
      <c r="H477" s="182" t="str">
        <f>_xlfn.XLOOKUP(tab_SCHULLISTE[[#This Row],[TKZ]],tab_SATLISTE[SAT-ID],tab_SATLISTE[SAT-ID],"FEHLT")</f>
        <v>6k194</v>
      </c>
    </row>
    <row r="478" spans="1:8" ht="15.9" customHeight="1" x14ac:dyDescent="0.3">
      <c r="A478" s="171" t="s">
        <v>4715</v>
      </c>
      <c r="B478" s="167" t="s">
        <v>1492</v>
      </c>
      <c r="C478" s="167" t="str">
        <f>tab_SCHULLISTE[[#This Row],[SNR]]&amp;" - "&amp;tab_SCHULLISTE[[#This Row],[Name]]</f>
        <v>0488 - Johann-Riederer-Schule Staatliche Realschule Hauzenberg</v>
      </c>
      <c r="D478" s="5" t="s">
        <v>2578</v>
      </c>
      <c r="E4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8" s="175" t="s">
        <v>18824</v>
      </c>
      <c r="G478" s="175" t="s">
        <v>18825</v>
      </c>
      <c r="H478" s="182" t="str">
        <f>_xlfn.XLOOKUP(tab_SCHULLISTE[[#This Row],[TKZ]],tab_SATLISTE[SAT-ID],tab_SATLISTE[SAT-ID],"FEHLT")</f>
        <v>2k164</v>
      </c>
    </row>
    <row r="479" spans="1:8" ht="15.9" customHeight="1" x14ac:dyDescent="0.3">
      <c r="A479" s="171" t="s">
        <v>4716</v>
      </c>
      <c r="B479" s="167" t="s">
        <v>1493</v>
      </c>
      <c r="C479" s="167" t="str">
        <f>tab_SCHULLISTE[[#This Row],[SNR]]&amp;" - "&amp;tab_SCHULLISTE[[#This Row],[Name]]</f>
        <v>0489 - Markgraf-Georg-Friedrich-Realschule Staatliche Realschule Heilsbronn</v>
      </c>
      <c r="D479" s="5" t="s">
        <v>3280</v>
      </c>
      <c r="E4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9" s="175" t="s">
        <v>18824</v>
      </c>
      <c r="G479" s="175" t="s">
        <v>18825</v>
      </c>
      <c r="H479" s="182" t="str">
        <f>_xlfn.XLOOKUP(tab_SCHULLISTE[[#This Row],[TKZ]],tab_SATLISTE[SAT-ID],tab_SATLISTE[SAT-ID],"FEHLT")</f>
        <v>5k011</v>
      </c>
    </row>
    <row r="480" spans="1:8" ht="15.9" customHeight="1" x14ac:dyDescent="0.3">
      <c r="A480" s="171" t="s">
        <v>4717</v>
      </c>
      <c r="B480" s="167" t="s">
        <v>13691</v>
      </c>
      <c r="C480" s="167" t="str">
        <f>tab_SCHULLISTE[[#This Row],[SNR]]&amp;" - "&amp;tab_SCHULLISTE[[#This Row],[Name]]</f>
        <v xml:space="preserve">0490 - Staatliche Realschule Helmbrechts  </v>
      </c>
      <c r="D480" s="5" t="s">
        <v>3079</v>
      </c>
      <c r="E4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80" s="175" t="s">
        <v>18824</v>
      </c>
      <c r="G480" s="175" t="s">
        <v>18825</v>
      </c>
      <c r="H480" s="182" t="str">
        <f>_xlfn.XLOOKUP(tab_SCHULLISTE[[#This Row],[TKZ]],tab_SATLISTE[SAT-ID],tab_SATLISTE[SAT-ID],"FEHLT")</f>
        <v>4k076</v>
      </c>
    </row>
    <row r="481" spans="1:8" ht="15.9" customHeight="1" x14ac:dyDescent="0.3">
      <c r="A481" s="171" t="s">
        <v>4718</v>
      </c>
      <c r="B481" s="167" t="s">
        <v>13692</v>
      </c>
      <c r="C481" s="167" t="str">
        <f>tab_SCHULLISTE[[#This Row],[SNR]]&amp;" - "&amp;tab_SCHULLISTE[[#This Row],[Name]]</f>
        <v xml:space="preserve">0491 - Staatliche Realschule Herrsching  </v>
      </c>
      <c r="D481" s="5" t="s">
        <v>2171</v>
      </c>
      <c r="E4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81" s="175" t="s">
        <v>18824</v>
      </c>
      <c r="G481" s="175" t="s">
        <v>18825</v>
      </c>
      <c r="H481" s="182" t="str">
        <f>_xlfn.XLOOKUP(tab_SCHULLISTE[[#This Row],[TKZ]],tab_SATLISTE[SAT-ID],tab_SATLISTE[SAT-ID],"FEHLT")</f>
        <v>1k482</v>
      </c>
    </row>
    <row r="482" spans="1:8" ht="15.9" customHeight="1" x14ac:dyDescent="0.3">
      <c r="A482" s="171" t="s">
        <v>4719</v>
      </c>
      <c r="B482" s="167" t="s">
        <v>1494</v>
      </c>
      <c r="C482" s="167" t="str">
        <f>tab_SCHULLISTE[[#This Row],[SNR]]&amp;" - "&amp;tab_SCHULLISTE[[#This Row],[Name]]</f>
        <v>0492 - Johannes-Scharrer-Realschule Staatliche Realschule Hersbruck</v>
      </c>
      <c r="D482" s="5" t="s">
        <v>3382</v>
      </c>
      <c r="E4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82" s="175" t="s">
        <v>18824</v>
      </c>
      <c r="G482" s="175" t="s">
        <v>18825</v>
      </c>
      <c r="H482" s="182" t="str">
        <f>_xlfn.XLOOKUP(tab_SCHULLISTE[[#This Row],[TKZ]],tab_SATLISTE[SAT-ID],tab_SATLISTE[SAT-ID],"FEHLT")</f>
        <v>5k114</v>
      </c>
    </row>
    <row r="483" spans="1:8" ht="15.9" customHeight="1" x14ac:dyDescent="0.3">
      <c r="A483" s="171" t="s">
        <v>4720</v>
      </c>
      <c r="B483" s="167" t="s">
        <v>13693</v>
      </c>
      <c r="C483" s="167" t="str">
        <f>tab_SCHULLISTE[[#This Row],[SNR]]&amp;" - "&amp;tab_SCHULLISTE[[#This Row],[Name]]</f>
        <v xml:space="preserve">0493 - Staatliche Realschule Herzogenaurach  </v>
      </c>
      <c r="D483" s="5" t="s">
        <v>3315</v>
      </c>
      <c r="E4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83" s="175" t="s">
        <v>18824</v>
      </c>
      <c r="G483" s="175" t="s">
        <v>18825</v>
      </c>
      <c r="H483" s="182" t="str">
        <f>_xlfn.XLOOKUP(tab_SCHULLISTE[[#This Row],[TKZ]],tab_SATLISTE[SAT-ID],tab_SATLISTE[SAT-ID],"FEHLT")</f>
        <v>5k046</v>
      </c>
    </row>
    <row r="484" spans="1:8" ht="15.9" customHeight="1" x14ac:dyDescent="0.3">
      <c r="A484" s="171" t="s">
        <v>4721</v>
      </c>
      <c r="B484" s="167" t="s">
        <v>13694</v>
      </c>
      <c r="C484" s="167" t="str">
        <f>tab_SCHULLISTE[[#This Row],[SNR]]&amp;" - "&amp;tab_SCHULLISTE[[#This Row],[Name]]</f>
        <v xml:space="preserve">0494 - Staatliche Realschule Hilpoltstein  </v>
      </c>
      <c r="D484" s="5" t="s">
        <v>3398</v>
      </c>
      <c r="E4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84" s="175" t="s">
        <v>18824</v>
      </c>
      <c r="G484" s="175" t="s">
        <v>18825</v>
      </c>
      <c r="H484" s="182" t="str">
        <f>_xlfn.XLOOKUP(tab_SCHULLISTE[[#This Row],[TKZ]],tab_SATLISTE[SAT-ID],tab_SATLISTE[SAT-ID],"FEHLT")</f>
        <v>5k130</v>
      </c>
    </row>
    <row r="485" spans="1:8" ht="15.9" customHeight="1" x14ac:dyDescent="0.3">
      <c r="A485" s="171" t="s">
        <v>4722</v>
      </c>
      <c r="B485" s="167" t="s">
        <v>13695</v>
      </c>
      <c r="C485" s="167" t="str">
        <f>tab_SCHULLISTE[[#This Row],[SNR]]&amp;" - "&amp;tab_SCHULLISTE[[#This Row],[Name]]</f>
        <v xml:space="preserve">0495 - Staatliche Realschule Hirschaid  </v>
      </c>
      <c r="D485" s="5" t="s">
        <v>3018</v>
      </c>
      <c r="E4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85" s="175" t="s">
        <v>18824</v>
      </c>
      <c r="G485" s="175" t="s">
        <v>18825</v>
      </c>
      <c r="H485" s="182" t="str">
        <f>_xlfn.XLOOKUP(tab_SCHULLISTE[[#This Row],[TKZ]],tab_SATLISTE[SAT-ID],tab_SATLISTE[SAT-ID],"FEHLT")</f>
        <v>4k012</v>
      </c>
    </row>
    <row r="486" spans="1:8" ht="15.9" customHeight="1" x14ac:dyDescent="0.3">
      <c r="A486" s="171" t="s">
        <v>4723</v>
      </c>
      <c r="B486" s="167" t="s">
        <v>1495</v>
      </c>
      <c r="C486" s="167" t="str">
        <f>tab_SCHULLISTE[[#This Row],[SNR]]&amp;" - "&amp;tab_SCHULLISTE[[#This Row],[Name]]</f>
        <v>0496 - Joh.-Georg-August-Wirth-Realschule Staatliche Realschule Hof</v>
      </c>
      <c r="D486" s="5" t="s">
        <v>3078</v>
      </c>
      <c r="E4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86" s="175" t="s">
        <v>18824</v>
      </c>
      <c r="G486" s="175" t="s">
        <v>18825</v>
      </c>
      <c r="H486" s="182" t="str">
        <f>_xlfn.XLOOKUP(tab_SCHULLISTE[[#This Row],[TKZ]],tab_SATLISTE[SAT-ID],tab_SATLISTE[SAT-ID],"FEHLT")</f>
        <v>4k075</v>
      </c>
    </row>
    <row r="487" spans="1:8" ht="15.9" customHeight="1" x14ac:dyDescent="0.3">
      <c r="A487" s="171" t="s">
        <v>4724</v>
      </c>
      <c r="B487" s="167" t="s">
        <v>1496</v>
      </c>
      <c r="C487" s="167" t="str">
        <f>tab_SCHULLISTE[[#This Row],[SNR]]&amp;" - "&amp;tab_SCHULLISTE[[#This Row],[Name]]</f>
        <v>0497 - Jacob-Curio-Realschule Staatliche Realschule Hofheim</v>
      </c>
      <c r="D487" s="5" t="s">
        <v>3617</v>
      </c>
      <c r="E4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87" s="175" t="s">
        <v>18824</v>
      </c>
      <c r="G487" s="175" t="s">
        <v>18825</v>
      </c>
      <c r="H487" s="182" t="str">
        <f>_xlfn.XLOOKUP(tab_SCHULLISTE[[#This Row],[TKZ]],tab_SATLISTE[SAT-ID],tab_SATLISTE[SAT-ID],"FEHLT")</f>
        <v>6k089</v>
      </c>
    </row>
    <row r="488" spans="1:8" ht="15.9" customHeight="1" x14ac:dyDescent="0.3">
      <c r="A488" s="171" t="s">
        <v>4725</v>
      </c>
      <c r="B488" s="167" t="s">
        <v>1410</v>
      </c>
      <c r="C488" s="167" t="str">
        <f>tab_SCHULLISTE[[#This Row],[SNR]]&amp;" - "&amp;tab_SCHULLISTE[[#This Row],[Name]]</f>
        <v>0498 - Johannes-von-La Salle-Realschule Illertissen des Schulwerks der Diözese Augsburg</v>
      </c>
      <c r="D488" s="5" t="s">
        <v>4178</v>
      </c>
      <c r="E4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88" s="175" t="s">
        <v>18824</v>
      </c>
      <c r="G488" s="175" t="s">
        <v>18825</v>
      </c>
      <c r="H488" s="182" t="str">
        <f>_xlfn.XLOOKUP(tab_SCHULLISTE[[#This Row],[TKZ]],tab_SATLISTE[SAT-ID],tab_SATLISTE[SAT-ID],"FEHLT")</f>
        <v>7p062</v>
      </c>
    </row>
    <row r="489" spans="1:8" ht="15.9" customHeight="1" x14ac:dyDescent="0.3">
      <c r="A489" s="171" t="s">
        <v>4726</v>
      </c>
      <c r="B489" s="167" t="s">
        <v>13696</v>
      </c>
      <c r="C489" s="167" t="str">
        <f>tab_SCHULLISTE[[#This Row],[SNR]]&amp;" - "&amp;tab_SCHULLISTE[[#This Row],[Name]]</f>
        <v xml:space="preserve">0499 - Staatliche Realschule für Knaben Immenstadt  </v>
      </c>
      <c r="D489" s="5" t="s">
        <v>4018</v>
      </c>
      <c r="E4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89" s="175" t="s">
        <v>18824</v>
      </c>
      <c r="G489" s="175" t="s">
        <v>18825</v>
      </c>
      <c r="H489" s="182" t="str">
        <f>_xlfn.XLOOKUP(tab_SCHULLISTE[[#This Row],[TKZ]],tab_SATLISTE[SAT-ID],tab_SATLISTE[SAT-ID],"FEHLT")</f>
        <v>7k190</v>
      </c>
    </row>
    <row r="490" spans="1:8" ht="15.9" customHeight="1" x14ac:dyDescent="0.3">
      <c r="A490" s="171" t="s">
        <v>4727</v>
      </c>
      <c r="B490" s="167" t="s">
        <v>1411</v>
      </c>
      <c r="C490" s="167" t="str">
        <f>tab_SCHULLISTE[[#This Row],[SNR]]&amp;" - "&amp;tab_SCHULLISTE[[#This Row],[Name]]</f>
        <v>0500 - Mädchenrealschule Maria Stern Immenstadt des Schulwerks der Diözese Augsburg</v>
      </c>
      <c r="D490" s="5" t="s">
        <v>4178</v>
      </c>
      <c r="E4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0" s="175" t="s">
        <v>18824</v>
      </c>
      <c r="G490" s="175" t="s">
        <v>18825</v>
      </c>
      <c r="H490" s="182" t="str">
        <f>_xlfn.XLOOKUP(tab_SCHULLISTE[[#This Row],[TKZ]],tab_SATLISTE[SAT-ID],tab_SATLISTE[SAT-ID],"FEHLT")</f>
        <v>7p062</v>
      </c>
    </row>
    <row r="491" spans="1:8" ht="15.9" customHeight="1" x14ac:dyDescent="0.3">
      <c r="A491" s="171" t="s">
        <v>4728</v>
      </c>
      <c r="B491" s="167" t="s">
        <v>1412</v>
      </c>
      <c r="C491" s="167" t="str">
        <f>tab_SCHULLISTE[[#This Row],[SNR]]&amp;" - "&amp;tab_SCHULLISTE[[#This Row],[Name]]</f>
        <v>0501 - Erzbischöfliche Realschule Vinzenz von Paul Markt Indersdorf</v>
      </c>
      <c r="D491" s="5" t="s">
        <v>2243</v>
      </c>
      <c r="E4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1" s="175" t="s">
        <v>18824</v>
      </c>
      <c r="G491" s="175" t="s">
        <v>18825</v>
      </c>
      <c r="H491" s="182" t="str">
        <f>_xlfn.XLOOKUP(tab_SCHULLISTE[[#This Row],[TKZ]],tab_SATLISTE[SAT-ID],tab_SATLISTE[SAT-ID],"FEHLT")</f>
        <v>1p044</v>
      </c>
    </row>
    <row r="492" spans="1:8" ht="15.9" customHeight="1" x14ac:dyDescent="0.3">
      <c r="A492" s="171" t="s">
        <v>4729</v>
      </c>
      <c r="B492" s="167" t="s">
        <v>1497</v>
      </c>
      <c r="C492" s="167" t="str">
        <f>tab_SCHULLISTE[[#This Row],[SNR]]&amp;" - "&amp;tab_SCHULLISTE[[#This Row],[Name]]</f>
        <v>0502 - Freiherr-von-Ickstatt-Schule Staatliche Realschule Ingolstadt I</v>
      </c>
      <c r="D492" s="5" t="s">
        <v>1895</v>
      </c>
      <c r="E4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2" s="175" t="s">
        <v>18824</v>
      </c>
      <c r="G492" s="175" t="s">
        <v>18825</v>
      </c>
      <c r="H492" s="182" t="str">
        <f>_xlfn.XLOOKUP(tab_SCHULLISTE[[#This Row],[TKZ]],tab_SATLISTE[SAT-ID],tab_SATLISTE[SAT-ID],"FEHLT")</f>
        <v>1k205</v>
      </c>
    </row>
    <row r="493" spans="1:8" ht="15.9" customHeight="1" x14ac:dyDescent="0.3">
      <c r="A493" s="171" t="s">
        <v>4730</v>
      </c>
      <c r="B493" s="167" t="s">
        <v>1413</v>
      </c>
      <c r="C493" s="167" t="str">
        <f>tab_SCHULLISTE[[#This Row],[SNR]]&amp;" - "&amp;tab_SCHULLISTE[[#This Row],[Name]]</f>
        <v>0503 - Gnadenthal-Mädchenrealschule Ingolstadt der Diözese Eichstätt</v>
      </c>
      <c r="D493" s="5" t="s">
        <v>2235</v>
      </c>
      <c r="E4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3" s="175" t="s">
        <v>18824</v>
      </c>
      <c r="G493" s="175" t="s">
        <v>18825</v>
      </c>
      <c r="H493" s="182" t="str">
        <f>_xlfn.XLOOKUP(tab_SCHULLISTE[[#This Row],[TKZ]],tab_SATLISTE[SAT-ID],tab_SATLISTE[SAT-ID],"FEHLT")</f>
        <v>1p036</v>
      </c>
    </row>
    <row r="494" spans="1:8" ht="15.9" customHeight="1" x14ac:dyDescent="0.3">
      <c r="A494" s="171" t="s">
        <v>4731</v>
      </c>
      <c r="B494" s="167" t="s">
        <v>1498</v>
      </c>
      <c r="C494" s="167" t="str">
        <f>tab_SCHULLISTE[[#This Row],[SNR]]&amp;" - "&amp;tab_SCHULLISTE[[#This Row],[Name]]</f>
        <v>0504 - Johann-Rudolph-Glauber-Schule Staatliche Realschule Karlstadt</v>
      </c>
      <c r="D494" s="5" t="s">
        <v>3660</v>
      </c>
      <c r="E4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4" s="175" t="s">
        <v>18824</v>
      </c>
      <c r="G494" s="175" t="s">
        <v>18825</v>
      </c>
      <c r="H494" s="182" t="str">
        <f>_xlfn.XLOOKUP(tab_SCHULLISTE[[#This Row],[TKZ]],tab_SATLISTE[SAT-ID],tab_SATLISTE[SAT-ID],"FEHLT")</f>
        <v>6k134</v>
      </c>
    </row>
    <row r="495" spans="1:8" ht="15.9" customHeight="1" x14ac:dyDescent="0.3">
      <c r="A495" s="171" t="s">
        <v>4732</v>
      </c>
      <c r="B495" s="167" t="s">
        <v>1499</v>
      </c>
      <c r="C495" s="167" t="str">
        <f>tab_SCHULLISTE[[#This Row],[SNR]]&amp;" - "&amp;tab_SCHULLISTE[[#This Row],[Name]]</f>
        <v>0505 - Sophie-La-Roche-Realschule Staatl. Realschule Kaufbeuren</v>
      </c>
      <c r="D495" s="5" t="s">
        <v>3958</v>
      </c>
      <c r="E4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5" s="175" t="s">
        <v>18824</v>
      </c>
      <c r="G495" s="175" t="s">
        <v>18825</v>
      </c>
      <c r="H495" s="182" t="str">
        <f>_xlfn.XLOOKUP(tab_SCHULLISTE[[#This Row],[TKZ]],tab_SATLISTE[SAT-ID],tab_SATLISTE[SAT-ID],"FEHLT")</f>
        <v>7k128</v>
      </c>
    </row>
    <row r="496" spans="1:8" ht="15.9" customHeight="1" x14ac:dyDescent="0.3">
      <c r="A496" s="171" t="s">
        <v>4733</v>
      </c>
      <c r="B496" s="167" t="s">
        <v>1414</v>
      </c>
      <c r="C496" s="167" t="str">
        <f>tab_SCHULLISTE[[#This Row],[SNR]]&amp;" - "&amp;tab_SCHULLISTE[[#This Row],[Name]]</f>
        <v>0506 - Marien-Realschule Kaufbeuren d. Schulwerks d. Diözese Augsburg</v>
      </c>
      <c r="D496" s="5" t="s">
        <v>4178</v>
      </c>
      <c r="E4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6" s="175" t="s">
        <v>18824</v>
      </c>
      <c r="G496" s="175" t="s">
        <v>18825</v>
      </c>
      <c r="H496" s="182" t="str">
        <f>_xlfn.XLOOKUP(tab_SCHULLISTE[[#This Row],[TKZ]],tab_SATLISTE[SAT-ID],tab_SATLISTE[SAT-ID],"FEHLT")</f>
        <v>7p062</v>
      </c>
    </row>
    <row r="497" spans="1:8" ht="15.9" customHeight="1" x14ac:dyDescent="0.3">
      <c r="A497" s="171" t="s">
        <v>4734</v>
      </c>
      <c r="B497" s="167" t="s">
        <v>18632</v>
      </c>
      <c r="C497" s="167" t="str">
        <f>tab_SCHULLISTE[[#This Row],[SNR]]&amp;" - "&amp;tab_SCHULLISTE[[#This Row],[Name]]</f>
        <v>0507 - Staatliche Realschule Kemnath, Realschule am Tor zur Oberpfalz</v>
      </c>
      <c r="D497" s="5" t="s">
        <v>2925</v>
      </c>
      <c r="E4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7" s="175" t="s">
        <v>18824</v>
      </c>
      <c r="G497" s="175" t="s">
        <v>18825</v>
      </c>
      <c r="H497" s="182" t="str">
        <f>_xlfn.XLOOKUP(tab_SCHULLISTE[[#This Row],[TKZ]],tab_SATLISTE[SAT-ID],tab_SATLISTE[SAT-ID],"FEHLT")</f>
        <v>3k183</v>
      </c>
    </row>
    <row r="498" spans="1:8" ht="15.9" customHeight="1" x14ac:dyDescent="0.3">
      <c r="A498" s="171" t="s">
        <v>4735</v>
      </c>
      <c r="B498" s="167" t="s">
        <v>1415</v>
      </c>
      <c r="C498" s="167" t="str">
        <f>tab_SCHULLISTE[[#This Row],[SNR]]&amp;" - "&amp;tab_SCHULLISTE[[#This Row],[Name]]</f>
        <v>0508 - Private Realschule Gut Warnberg der begemann gemeinnützige GmbH in München</v>
      </c>
      <c r="D498" s="5" t="s">
        <v>2208</v>
      </c>
      <c r="E4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8" s="175" t="s">
        <v>18824</v>
      </c>
      <c r="G498" s="175" t="s">
        <v>18825</v>
      </c>
      <c r="H498" s="182" t="str">
        <f>_xlfn.XLOOKUP(tab_SCHULLISTE[[#This Row],[TKZ]],tab_SATLISTE[SAT-ID],tab_SATLISTE[SAT-ID],"FEHLT")</f>
        <v>1p008</v>
      </c>
    </row>
    <row r="499" spans="1:8" ht="15.9" customHeight="1" x14ac:dyDescent="0.3">
      <c r="A499" s="171" t="s">
        <v>4736</v>
      </c>
      <c r="B499" s="167" t="s">
        <v>1500</v>
      </c>
      <c r="C499" s="167" t="str">
        <f>tab_SCHULLISTE[[#This Row],[SNR]]&amp;" - "&amp;tab_SCHULLISTE[[#This Row],[Name]]</f>
        <v>0509 - Realschule an der Salzstraße Staatliche Realschule Kempten</v>
      </c>
      <c r="D499" s="5" t="s">
        <v>3960</v>
      </c>
      <c r="E4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9" s="175" t="s">
        <v>18824</v>
      </c>
      <c r="G499" s="175" t="s">
        <v>18825</v>
      </c>
      <c r="H499" s="182" t="str">
        <f>_xlfn.XLOOKUP(tab_SCHULLISTE[[#This Row],[TKZ]],tab_SATLISTE[SAT-ID],tab_SATLISTE[SAT-ID],"FEHLT")</f>
        <v>7k130</v>
      </c>
    </row>
    <row r="500" spans="1:8" ht="15.9" customHeight="1" x14ac:dyDescent="0.3">
      <c r="A500" s="171" t="s">
        <v>4737</v>
      </c>
      <c r="B500" s="167" t="s">
        <v>13697</v>
      </c>
      <c r="C500" s="167" t="str">
        <f>tab_SCHULLISTE[[#This Row],[SNR]]&amp;" - "&amp;tab_SCHULLISTE[[#This Row],[Name]]</f>
        <v xml:space="preserve">0510 - Städtische Realschule Kempten  </v>
      </c>
      <c r="D500" s="5" t="s">
        <v>3960</v>
      </c>
      <c r="E5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0" s="175" t="s">
        <v>18824</v>
      </c>
      <c r="G500" s="175" t="s">
        <v>18825</v>
      </c>
      <c r="H500" s="182" t="str">
        <f>_xlfn.XLOOKUP(tab_SCHULLISTE[[#This Row],[TKZ]],tab_SATLISTE[SAT-ID],tab_SATLISTE[SAT-ID],"FEHLT")</f>
        <v>7k130</v>
      </c>
    </row>
    <row r="501" spans="1:8" ht="15.9" customHeight="1" x14ac:dyDescent="0.3">
      <c r="A501" s="171" t="s">
        <v>4738</v>
      </c>
      <c r="B501" s="167" t="s">
        <v>1416</v>
      </c>
      <c r="C501" s="167" t="str">
        <f>tab_SCHULLISTE[[#This Row],[SNR]]&amp;" - "&amp;tab_SCHULLISTE[[#This Row],[Name]]</f>
        <v>0511 - Maria-Ward-Schule Kempten Mädchenrealschule d. Schulwerks d.Diözese Augsburg</v>
      </c>
      <c r="D501" s="5" t="s">
        <v>4178</v>
      </c>
      <c r="E5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1" s="175" t="s">
        <v>18824</v>
      </c>
      <c r="G501" s="175" t="s">
        <v>18825</v>
      </c>
      <c r="H501" s="182" t="str">
        <f>_xlfn.XLOOKUP(tab_SCHULLISTE[[#This Row],[TKZ]],tab_SATLISTE[SAT-ID],tab_SATLISTE[SAT-ID],"FEHLT")</f>
        <v>7p062</v>
      </c>
    </row>
    <row r="502" spans="1:8" ht="15.9" customHeight="1" x14ac:dyDescent="0.3">
      <c r="A502" s="171" t="s">
        <v>4739</v>
      </c>
      <c r="B502" s="167" t="s">
        <v>13698</v>
      </c>
      <c r="C502" s="167" t="str">
        <f>tab_SCHULLISTE[[#This Row],[SNR]]&amp;" - "&amp;tab_SCHULLISTE[[#This Row],[Name]]</f>
        <v xml:space="preserve">0512 - Staatliche Realschule Kitzingen  </v>
      </c>
      <c r="D502" s="5" t="s">
        <v>3639</v>
      </c>
      <c r="E5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2" s="175" t="s">
        <v>18824</v>
      </c>
      <c r="G502" s="175" t="s">
        <v>18825</v>
      </c>
      <c r="H502" s="182" t="str">
        <f>_xlfn.XLOOKUP(tab_SCHULLISTE[[#This Row],[TKZ]],tab_SATLISTE[SAT-ID],tab_SATLISTE[SAT-ID],"FEHLT")</f>
        <v>6k112</v>
      </c>
    </row>
    <row r="503" spans="1:8" ht="15.9" customHeight="1" x14ac:dyDescent="0.3">
      <c r="A503" s="171" t="s">
        <v>4740</v>
      </c>
      <c r="B503" s="167" t="s">
        <v>13699</v>
      </c>
      <c r="C503" s="167" t="str">
        <f>tab_SCHULLISTE[[#This Row],[SNR]]&amp;" - "&amp;tab_SCHULLISTE[[#This Row],[Name]]</f>
        <v xml:space="preserve">0513 - Staatliche Realschule Kaufering  </v>
      </c>
      <c r="D503" s="5" t="s">
        <v>1934</v>
      </c>
      <c r="E5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3" s="175" t="s">
        <v>18824</v>
      </c>
      <c r="G503" s="175" t="s">
        <v>18825</v>
      </c>
      <c r="H503" s="182" t="str">
        <f>_xlfn.XLOOKUP(tab_SCHULLISTE[[#This Row],[TKZ]],tab_SATLISTE[SAT-ID],tab_SATLISTE[SAT-ID],"FEHLT")</f>
        <v>1k244</v>
      </c>
    </row>
    <row r="504" spans="1:8" ht="15.9" customHeight="1" x14ac:dyDescent="0.3">
      <c r="A504" s="171" t="s">
        <v>4741</v>
      </c>
      <c r="B504" s="167" t="s">
        <v>1501</v>
      </c>
      <c r="C504" s="167" t="str">
        <f>tab_SCHULLISTE[[#This Row],[SNR]]&amp;" - "&amp;tab_SCHULLISTE[[#This Row],[Name]]</f>
        <v>0514 - Via-Claudia-Realschule Staatliche Realschule Königsbrunn</v>
      </c>
      <c r="D504" s="5" t="s">
        <v>3850</v>
      </c>
      <c r="E5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4" s="175" t="s">
        <v>18824</v>
      </c>
      <c r="G504" s="175" t="s">
        <v>18825</v>
      </c>
      <c r="H504" s="182" t="str">
        <f>_xlfn.XLOOKUP(tab_SCHULLISTE[[#This Row],[TKZ]],tab_SATLISTE[SAT-ID],tab_SATLISTE[SAT-ID],"FEHLT")</f>
        <v>7k016</v>
      </c>
    </row>
    <row r="505" spans="1:8" ht="15.9" customHeight="1" x14ac:dyDescent="0.3">
      <c r="A505" s="171" t="s">
        <v>4742</v>
      </c>
      <c r="B505" s="167" t="s">
        <v>1502</v>
      </c>
      <c r="C505" s="167" t="str">
        <f>tab_SCHULLISTE[[#This Row],[SNR]]&amp;" - "&amp;tab_SCHULLISTE[[#This Row],[Name]]</f>
        <v>0515 - Dr.-Karl-Grünewald-Schule Staatliche Realschule Bad Königshofen i.Gr.</v>
      </c>
      <c r="D505" s="5" t="s">
        <v>3703</v>
      </c>
      <c r="E5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5" s="175" t="s">
        <v>18824</v>
      </c>
      <c r="G505" s="175" t="s">
        <v>18825</v>
      </c>
      <c r="H505" s="182" t="str">
        <f>_xlfn.XLOOKUP(tab_SCHULLISTE[[#This Row],[TKZ]],tab_SATLISTE[SAT-ID],tab_SATLISTE[SAT-ID],"FEHLT")</f>
        <v>6k177</v>
      </c>
    </row>
    <row r="506" spans="1:8" ht="15.9" customHeight="1" x14ac:dyDescent="0.3">
      <c r="A506" s="171" t="s">
        <v>4743</v>
      </c>
      <c r="B506" s="167" t="s">
        <v>1503</v>
      </c>
      <c r="C506" s="167" t="str">
        <f>tab_SCHULLISTE[[#This Row],[SNR]]&amp;" - "&amp;tab_SCHULLISTE[[#This Row],[Name]]</f>
        <v>0516 - Staatliche Realschule Bad Kötzting - Realschule der Pfingstrittstadt</v>
      </c>
      <c r="D506" s="5" t="s">
        <v>2778</v>
      </c>
      <c r="E5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6" s="175" t="s">
        <v>18824</v>
      </c>
      <c r="G506" s="175" t="s">
        <v>18825</v>
      </c>
      <c r="H506" s="182" t="str">
        <f>_xlfn.XLOOKUP(tab_SCHULLISTE[[#This Row],[TKZ]],tab_SATLISTE[SAT-ID],tab_SATLISTE[SAT-ID],"FEHLT")</f>
        <v>3k034</v>
      </c>
    </row>
    <row r="507" spans="1:8" ht="15.9" customHeight="1" x14ac:dyDescent="0.3">
      <c r="A507" s="171" t="s">
        <v>4744</v>
      </c>
      <c r="B507" s="167" t="s">
        <v>1504</v>
      </c>
      <c r="C507" s="167" t="str">
        <f>tab_SCHULLISTE[[#This Row],[SNR]]&amp;" - "&amp;tab_SCHULLISTE[[#This Row],[Name]]</f>
        <v>0517 - Maximilian-von-Welsch-Schule Staatliche Realschule Kronach I</v>
      </c>
      <c r="D507" s="5" t="s">
        <v>3095</v>
      </c>
      <c r="E5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7" s="175" t="s">
        <v>18824</v>
      </c>
      <c r="G507" s="175" t="s">
        <v>18825</v>
      </c>
      <c r="H507" s="182" t="str">
        <f>_xlfn.XLOOKUP(tab_SCHULLISTE[[#This Row],[TKZ]],tab_SATLISTE[SAT-ID],tab_SATLISTE[SAT-ID],"FEHLT")</f>
        <v>4k093</v>
      </c>
    </row>
    <row r="508" spans="1:8" ht="15.9" customHeight="1" x14ac:dyDescent="0.3">
      <c r="A508" s="171" t="s">
        <v>4745</v>
      </c>
      <c r="B508" s="167" t="s">
        <v>13700</v>
      </c>
      <c r="C508" s="167" t="str">
        <f>tab_SCHULLISTE[[#This Row],[SNR]]&amp;" - "&amp;tab_SCHULLISTE[[#This Row],[Name]]</f>
        <v xml:space="preserve">0518 - Staatliche Realschule Krumbach  </v>
      </c>
      <c r="D508" s="5" t="s">
        <v>3928</v>
      </c>
      <c r="E5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8" s="175" t="s">
        <v>18824</v>
      </c>
      <c r="G508" s="175" t="s">
        <v>18825</v>
      </c>
      <c r="H508" s="182" t="str">
        <f>_xlfn.XLOOKUP(tab_SCHULLISTE[[#This Row],[TKZ]],tab_SATLISTE[SAT-ID],tab_SATLISTE[SAT-ID],"FEHLT")</f>
        <v>7k097</v>
      </c>
    </row>
    <row r="509" spans="1:8" ht="15.9" customHeight="1" x14ac:dyDescent="0.3">
      <c r="A509" s="171" t="s">
        <v>4746</v>
      </c>
      <c r="B509" s="167" t="s">
        <v>1505</v>
      </c>
      <c r="C509" s="167" t="str">
        <f>tab_SCHULLISTE[[#This Row],[SNR]]&amp;" - "&amp;tab_SCHULLISTE[[#This Row],[Name]]</f>
        <v>0519 - Carl-von-Linde-Schule Staatliche Realschule Kulmbach</v>
      </c>
      <c r="D509" s="5" t="s">
        <v>3098</v>
      </c>
      <c r="E5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9" s="175" t="s">
        <v>18824</v>
      </c>
      <c r="G509" s="175" t="s">
        <v>18825</v>
      </c>
      <c r="H509" s="182" t="str">
        <f>_xlfn.XLOOKUP(tab_SCHULLISTE[[#This Row],[TKZ]],tab_SATLISTE[SAT-ID],tab_SATLISTE[SAT-ID],"FEHLT")</f>
        <v>4k096</v>
      </c>
    </row>
    <row r="510" spans="1:8" ht="15.9" customHeight="1" x14ac:dyDescent="0.3">
      <c r="A510" s="171" t="s">
        <v>4747</v>
      </c>
      <c r="B510" s="167" t="s">
        <v>4748</v>
      </c>
      <c r="C510" s="167" t="str">
        <f>tab_SCHULLISTE[[#This Row],[SNR]]&amp;" - "&amp;tab_SCHULLISTE[[#This Row],[Name]]</f>
        <v>0520 - Viktor-Karell-Realschule, Staatliche Realschule Landau a d.Isar</v>
      </c>
      <c r="D510" s="5" t="s">
        <v>2460</v>
      </c>
      <c r="E5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0" s="175" t="s">
        <v>18824</v>
      </c>
      <c r="G510" s="175" t="s">
        <v>18825</v>
      </c>
      <c r="H510" s="182" t="str">
        <f>_xlfn.XLOOKUP(tab_SCHULLISTE[[#This Row],[TKZ]],tab_SATLISTE[SAT-ID],tab_SATLISTE[SAT-ID],"FEHLT")</f>
        <v>2k044</v>
      </c>
    </row>
    <row r="511" spans="1:8" ht="15.9" customHeight="1" x14ac:dyDescent="0.3">
      <c r="A511" s="171" t="s">
        <v>4749</v>
      </c>
      <c r="B511" s="167" t="s">
        <v>1506</v>
      </c>
      <c r="C511" s="167" t="str">
        <f>tab_SCHULLISTE[[#This Row],[SNR]]&amp;" - "&amp;tab_SCHULLISTE[[#This Row],[Name]]</f>
        <v>0521 - Johann-Winklhofer-Realschule Staatliche Realschule Landsberg</v>
      </c>
      <c r="D511" s="5" t="s">
        <v>1934</v>
      </c>
      <c r="E5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1" s="175" t="s">
        <v>18824</v>
      </c>
      <c r="G511" s="175" t="s">
        <v>18825</v>
      </c>
      <c r="H511" s="182" t="str">
        <f>_xlfn.XLOOKUP(tab_SCHULLISTE[[#This Row],[TKZ]],tab_SATLISTE[SAT-ID],tab_SATLISTE[SAT-ID],"FEHLT")</f>
        <v>1k244</v>
      </c>
    </row>
    <row r="512" spans="1:8" ht="15.9" customHeight="1" x14ac:dyDescent="0.3">
      <c r="A512" s="171" t="s">
        <v>4750</v>
      </c>
      <c r="B512" s="167" t="s">
        <v>13701</v>
      </c>
      <c r="C512" s="167" t="str">
        <f>tab_SCHULLISTE[[#This Row],[SNR]]&amp;" - "&amp;tab_SCHULLISTE[[#This Row],[Name]]</f>
        <v xml:space="preserve">0522 - Staatliche Realschule Landshut  </v>
      </c>
      <c r="D512" s="5" t="s">
        <v>2530</v>
      </c>
      <c r="E5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2" s="175" t="s">
        <v>18824</v>
      </c>
      <c r="G512" s="175" t="s">
        <v>18825</v>
      </c>
      <c r="H512" s="182" t="str">
        <f>_xlfn.XLOOKUP(tab_SCHULLISTE[[#This Row],[TKZ]],tab_SATLISTE[SAT-ID],tab_SATLISTE[SAT-ID],"FEHLT")</f>
        <v>2k117</v>
      </c>
    </row>
    <row r="513" spans="1:8" ht="15.9" customHeight="1" x14ac:dyDescent="0.3">
      <c r="A513" s="171" t="s">
        <v>4751</v>
      </c>
      <c r="B513" s="167" t="s">
        <v>13702</v>
      </c>
      <c r="C513" s="167" t="str">
        <f>tab_SCHULLISTE[[#This Row],[SNR]]&amp;" - "&amp;tab_SCHULLISTE[[#This Row],[Name]]</f>
        <v xml:space="preserve">0523 - Erzbischöfliche Ursulinen-Realschule Landshut  </v>
      </c>
      <c r="D513" s="5" t="s">
        <v>2699</v>
      </c>
      <c r="E5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3" s="175" t="s">
        <v>18824</v>
      </c>
      <c r="G513" s="175" t="s">
        <v>18825</v>
      </c>
      <c r="H513" s="182" t="str">
        <f>_xlfn.XLOOKUP(tab_SCHULLISTE[[#This Row],[TKZ]],tab_SATLISTE[SAT-ID],tab_SATLISTE[SAT-ID],"FEHLT")</f>
        <v>2p019</v>
      </c>
    </row>
    <row r="514" spans="1:8" ht="15.9" customHeight="1" x14ac:dyDescent="0.3">
      <c r="A514" s="171" t="s">
        <v>4752</v>
      </c>
      <c r="B514" s="167" t="s">
        <v>1507</v>
      </c>
      <c r="C514" s="167" t="str">
        <f>tab_SCHULLISTE[[#This Row],[SNR]]&amp;" - "&amp;tab_SCHULLISTE[[#This Row],[Name]]</f>
        <v>0524 - Oskar-Sembach-Realschule Staatl. Realschule Lauf a.d.Pegnitz</v>
      </c>
      <c r="D514" s="5" t="s">
        <v>3382</v>
      </c>
      <c r="E5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4" s="175" t="s">
        <v>18824</v>
      </c>
      <c r="G514" s="175" t="s">
        <v>18825</v>
      </c>
      <c r="H514" s="182" t="str">
        <f>_xlfn.XLOOKUP(tab_SCHULLISTE[[#This Row],[TKZ]],tab_SATLISTE[SAT-ID],tab_SATLISTE[SAT-ID],"FEHLT")</f>
        <v>5k114</v>
      </c>
    </row>
    <row r="515" spans="1:8" ht="15.9" customHeight="1" x14ac:dyDescent="0.3">
      <c r="A515" s="171" t="s">
        <v>4753</v>
      </c>
      <c r="B515" s="167" t="s">
        <v>1508</v>
      </c>
      <c r="C515" s="167" t="str">
        <f>tab_SCHULLISTE[[#This Row],[SNR]]&amp;" - "&amp;tab_SCHULLISTE[[#This Row],[Name]]</f>
        <v>0525 - Staatliche Realschule Lauingen Donau-Realschule Lauingen</v>
      </c>
      <c r="D515" s="5" t="s">
        <v>3893</v>
      </c>
      <c r="E5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5" s="175" t="s">
        <v>18824</v>
      </c>
      <c r="G515" s="175" t="s">
        <v>18825</v>
      </c>
      <c r="H515" s="182" t="str">
        <f>_xlfn.XLOOKUP(tab_SCHULLISTE[[#This Row],[TKZ]],tab_SATLISTE[SAT-ID],tab_SATLISTE[SAT-ID],"FEHLT")</f>
        <v>7k059</v>
      </c>
    </row>
    <row r="516" spans="1:8" ht="15.9" customHeight="1" x14ac:dyDescent="0.3">
      <c r="A516" s="171" t="s">
        <v>4754</v>
      </c>
      <c r="B516" s="167" t="s">
        <v>18633</v>
      </c>
      <c r="C516" s="167" t="str">
        <f>tab_SCHULLISTE[[#This Row],[SNR]]&amp;" - "&amp;tab_SCHULLISTE[[#This Row],[Name]]</f>
        <v>0526 - Erzbischöfliche St.-Ursula-Realschule Schloss Hohenburg Lenggries</v>
      </c>
      <c r="D516" s="5" t="s">
        <v>2243</v>
      </c>
      <c r="E5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6" s="175" t="s">
        <v>18824</v>
      </c>
      <c r="G516" s="175" t="s">
        <v>18825</v>
      </c>
      <c r="H516" s="182" t="str">
        <f>_xlfn.XLOOKUP(tab_SCHULLISTE[[#This Row],[TKZ]],tab_SATLISTE[SAT-ID],tab_SATLISTE[SAT-ID],"FEHLT")</f>
        <v>1p044</v>
      </c>
    </row>
    <row r="517" spans="1:8" ht="15.9" customHeight="1" x14ac:dyDescent="0.3">
      <c r="A517" s="171" t="s">
        <v>4755</v>
      </c>
      <c r="B517" s="167" t="s">
        <v>18634</v>
      </c>
      <c r="C517" s="167" t="str">
        <f>tab_SCHULLISTE[[#This Row],[SNR]]&amp;" - "&amp;tab_SCHULLISTE[[#This Row],[Name]]</f>
        <v>0527 - Dominik-Brunner-Realschule, Staatliche Realschule Poing</v>
      </c>
      <c r="D517" s="5" t="s">
        <v>1782</v>
      </c>
      <c r="E5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7" s="175" t="s">
        <v>18824</v>
      </c>
      <c r="G517" s="175" t="s">
        <v>18825</v>
      </c>
      <c r="H517" s="182" t="str">
        <f>_xlfn.XLOOKUP(tab_SCHULLISTE[[#This Row],[TKZ]],tab_SATLISTE[SAT-ID],tab_SATLISTE[SAT-ID],"FEHLT")</f>
        <v>1k088</v>
      </c>
    </row>
    <row r="518" spans="1:8" ht="15.9" customHeight="1" x14ac:dyDescent="0.3">
      <c r="A518" s="171" t="s">
        <v>4756</v>
      </c>
      <c r="B518" s="167" t="s">
        <v>4757</v>
      </c>
      <c r="C518" s="167" t="str">
        <f>tab_SCHULLISTE[[#This Row],[SNR]]&amp;" - "&amp;tab_SCHULLISTE[[#This Row],[Name]]</f>
        <v>0528 - Staatliche Realschule Lindau Realschule im Dreiländereck</v>
      </c>
      <c r="D518" s="5" t="s">
        <v>3983</v>
      </c>
      <c r="E5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8" s="175" t="s">
        <v>18824</v>
      </c>
      <c r="G518" s="175" t="s">
        <v>18825</v>
      </c>
      <c r="H518" s="182" t="str">
        <f>_xlfn.XLOOKUP(tab_SCHULLISTE[[#This Row],[TKZ]],tab_SATLISTE[SAT-ID],tab_SATLISTE[SAT-ID],"FEHLT")</f>
        <v>7k154</v>
      </c>
    </row>
    <row r="519" spans="1:8" ht="15.9" customHeight="1" x14ac:dyDescent="0.3">
      <c r="A519" s="171" t="s">
        <v>4758</v>
      </c>
      <c r="B519" s="167" t="s">
        <v>4759</v>
      </c>
      <c r="C519" s="167" t="str">
        <f>tab_SCHULLISTE[[#This Row],[SNR]]&amp;" - "&amp;tab_SCHULLISTE[[#This Row],[Name]]</f>
        <v>0529 - Maria-Ward-Realschule Lindau des Schulwerks der Diözese Augsburg</v>
      </c>
      <c r="D519" s="5" t="s">
        <v>4178</v>
      </c>
      <c r="E5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9" s="175" t="s">
        <v>18824</v>
      </c>
      <c r="G519" s="175" t="s">
        <v>18825</v>
      </c>
      <c r="H519" s="182" t="str">
        <f>_xlfn.XLOOKUP(tab_SCHULLISTE[[#This Row],[TKZ]],tab_SATLISTE[SAT-ID],tab_SATLISTE[SAT-ID],"FEHLT")</f>
        <v>7p062</v>
      </c>
    </row>
    <row r="520" spans="1:8" ht="15.9" customHeight="1" x14ac:dyDescent="0.3">
      <c r="A520" s="171" t="s">
        <v>4760</v>
      </c>
      <c r="B520" s="167" t="s">
        <v>13703</v>
      </c>
      <c r="C520" s="167" t="str">
        <f>tab_SCHULLISTE[[#This Row],[SNR]]&amp;" - "&amp;tab_SCHULLISTE[[#This Row],[Name]]</f>
        <v xml:space="preserve">0530 - Staatliche Realschule Lindenberg i.Allgäu  </v>
      </c>
      <c r="D520" s="5" t="s">
        <v>3983</v>
      </c>
      <c r="E5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0" s="175" t="s">
        <v>18824</v>
      </c>
      <c r="G520" s="175" t="s">
        <v>18825</v>
      </c>
      <c r="H520" s="182" t="str">
        <f>_xlfn.XLOOKUP(tab_SCHULLISTE[[#This Row],[TKZ]],tab_SATLISTE[SAT-ID],tab_SATLISTE[SAT-ID],"FEHLT")</f>
        <v>7k154</v>
      </c>
    </row>
    <row r="521" spans="1:8" ht="15.9" customHeight="1" x14ac:dyDescent="0.3">
      <c r="A521" s="171" t="s">
        <v>4761</v>
      </c>
      <c r="B521" s="167" t="s">
        <v>13704</v>
      </c>
      <c r="C521" s="167" t="str">
        <f>tab_SCHULLISTE[[#This Row],[SNR]]&amp;" - "&amp;tab_SCHULLISTE[[#This Row],[Name]]</f>
        <v xml:space="preserve">0531 - St.-Emmeram-Realschule Staatl. Realschule Aschheim  </v>
      </c>
      <c r="D521" s="5" t="s">
        <v>2098</v>
      </c>
      <c r="E5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1" s="175" t="s">
        <v>18824</v>
      </c>
      <c r="G521" s="175" t="s">
        <v>18825</v>
      </c>
      <c r="H521" s="182" t="str">
        <f>_xlfn.XLOOKUP(tab_SCHULLISTE[[#This Row],[TKZ]],tab_SATLISTE[SAT-ID],tab_SATLISTE[SAT-ID],"FEHLT")</f>
        <v>1k409</v>
      </c>
    </row>
    <row r="522" spans="1:8" ht="15.9" customHeight="1" x14ac:dyDescent="0.3">
      <c r="A522" s="171" t="s">
        <v>4762</v>
      </c>
      <c r="B522" s="167" t="s">
        <v>1417</v>
      </c>
      <c r="C522" s="167" t="str">
        <f>tab_SCHULLISTE[[#This Row],[SNR]]&amp;" - "&amp;tab_SCHULLISTE[[#This Row],[Name]]</f>
        <v>0532 - Nardini-Realschule der Schulstiftung d. Diözese Regensburg in Mallersdorf-Pfaffenberg</v>
      </c>
      <c r="D522" s="5" t="s">
        <v>2735</v>
      </c>
      <c r="E5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2" s="175" t="s">
        <v>18824</v>
      </c>
      <c r="G522" s="175" t="s">
        <v>18825</v>
      </c>
      <c r="H522" s="182" t="str">
        <f>_xlfn.XLOOKUP(tab_SCHULLISTE[[#This Row],[TKZ]],tab_SATLISTE[SAT-ID],tab_SATLISTE[SAT-ID],"FEHLT")</f>
        <v>2p062</v>
      </c>
    </row>
    <row r="523" spans="1:8" ht="15.9" customHeight="1" x14ac:dyDescent="0.3">
      <c r="A523" s="171" t="s">
        <v>4763</v>
      </c>
      <c r="B523" s="167" t="s">
        <v>1509</v>
      </c>
      <c r="C523" s="167" t="str">
        <f>tab_SCHULLISTE[[#This Row],[SNR]]&amp;" - "&amp;tab_SCHULLISTE[[#This Row],[Name]]</f>
        <v>0533 - Realschule Tegernseer Tal, Staatliche Realschule Gmund a.Tegernsee</v>
      </c>
      <c r="D523" s="5" t="s">
        <v>1956</v>
      </c>
      <c r="E5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3" s="175" t="s">
        <v>18824</v>
      </c>
      <c r="G523" s="175" t="s">
        <v>18825</v>
      </c>
      <c r="H523" s="182" t="str">
        <f>_xlfn.XLOOKUP(tab_SCHULLISTE[[#This Row],[TKZ]],tab_SATLISTE[SAT-ID],tab_SATLISTE[SAT-ID],"FEHLT")</f>
        <v>1k267</v>
      </c>
    </row>
    <row r="524" spans="1:8" ht="15.9" customHeight="1" x14ac:dyDescent="0.3">
      <c r="A524" s="171" t="s">
        <v>4764</v>
      </c>
      <c r="B524" s="167" t="s">
        <v>1418</v>
      </c>
      <c r="C524" s="167" t="str">
        <f>tab_SCHULLISTE[[#This Row],[SNR]]&amp;" - "&amp;tab_SCHULLISTE[[#This Row],[Name]]</f>
        <v>0534 - Leo Weismantel-Realschule Priv. Realschule d. Realschulver. Marktbreit e.V.</v>
      </c>
      <c r="D524" s="5" t="s">
        <v>3824</v>
      </c>
      <c r="E5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4" s="175" t="s">
        <v>18824</v>
      </c>
      <c r="G524" s="175" t="s">
        <v>18825</v>
      </c>
      <c r="H524" s="182" t="str">
        <f>_xlfn.XLOOKUP(tab_SCHULLISTE[[#This Row],[TKZ]],tab_SATLISTE[SAT-ID],tab_SATLISTE[SAT-ID],"FEHLT")</f>
        <v>6p062</v>
      </c>
    </row>
    <row r="525" spans="1:8" ht="15.9" customHeight="1" x14ac:dyDescent="0.3">
      <c r="A525" s="171" t="s">
        <v>4765</v>
      </c>
      <c r="B525" s="167" t="s">
        <v>13705</v>
      </c>
      <c r="C525" s="167" t="str">
        <f>tab_SCHULLISTE[[#This Row],[SNR]]&amp;" - "&amp;tab_SCHULLISTE[[#This Row],[Name]]</f>
        <v xml:space="preserve">0535 - Staatliche Realschule Marktheidenfeld  </v>
      </c>
      <c r="D525" s="5" t="s">
        <v>3660</v>
      </c>
      <c r="E5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5" s="175" t="s">
        <v>18824</v>
      </c>
      <c r="G525" s="175" t="s">
        <v>18825</v>
      </c>
      <c r="H525" s="182" t="str">
        <f>_xlfn.XLOOKUP(tab_SCHULLISTE[[#This Row],[TKZ]],tab_SATLISTE[SAT-ID],tab_SATLISTE[SAT-ID],"FEHLT")</f>
        <v>6k134</v>
      </c>
    </row>
    <row r="526" spans="1:8" ht="15.9" customHeight="1" x14ac:dyDescent="0.3">
      <c r="A526" s="171" t="s">
        <v>4766</v>
      </c>
      <c r="B526" s="167" t="s">
        <v>13706</v>
      </c>
      <c r="C526" s="167" t="str">
        <f>tab_SCHULLISTE[[#This Row],[SNR]]&amp;" - "&amp;tab_SCHULLISTE[[#This Row],[Name]]</f>
        <v xml:space="preserve">0536 - Staatl. Realschule Marktoberdorf  </v>
      </c>
      <c r="D526" s="5" t="s">
        <v>4028</v>
      </c>
      <c r="E5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6" s="175" t="s">
        <v>18824</v>
      </c>
      <c r="G526" s="175" t="s">
        <v>18825</v>
      </c>
      <c r="H526" s="182" t="str">
        <f>_xlfn.XLOOKUP(tab_SCHULLISTE[[#This Row],[TKZ]],tab_SATLISTE[SAT-ID],tab_SATLISTE[SAT-ID],"FEHLT")</f>
        <v>7k200</v>
      </c>
    </row>
    <row r="527" spans="1:8" ht="15.9" customHeight="1" x14ac:dyDescent="0.3">
      <c r="A527" s="171" t="s">
        <v>4767</v>
      </c>
      <c r="B527" s="167" t="s">
        <v>1510</v>
      </c>
      <c r="C527" s="167" t="str">
        <f>tab_SCHULLISTE[[#This Row],[SNR]]&amp;" - "&amp;tab_SCHULLISTE[[#This Row],[Name]]</f>
        <v>0537 - Fichtelgebirgsrealschule Staatliche Realschule Marktredwitz</v>
      </c>
      <c r="D527" s="5" t="s">
        <v>3200</v>
      </c>
      <c r="E5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7" s="175" t="s">
        <v>18824</v>
      </c>
      <c r="G527" s="175" t="s">
        <v>18825</v>
      </c>
      <c r="H527" s="182" t="str">
        <f>_xlfn.XLOOKUP(tab_SCHULLISTE[[#This Row],[TKZ]],tab_SATLISTE[SAT-ID],tab_SATLISTE[SAT-ID],"FEHLT")</f>
        <v>4k200</v>
      </c>
    </row>
    <row r="528" spans="1:8" ht="15.9" customHeight="1" x14ac:dyDescent="0.3">
      <c r="A528" s="171" t="s">
        <v>4768</v>
      </c>
      <c r="B528" s="167" t="s">
        <v>1511</v>
      </c>
      <c r="C528" s="167" t="str">
        <f>tab_SCHULLISTE[[#This Row],[SNR]]&amp;" - "&amp;tab_SCHULLISTE[[#This Row],[Name]]</f>
        <v>0538 - Dr.-Max-Josef-Metzger-Schule Staatl. Realschule Meitingen</v>
      </c>
      <c r="D528" s="5" t="s">
        <v>3850</v>
      </c>
      <c r="E5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8" s="175" t="s">
        <v>18824</v>
      </c>
      <c r="G528" s="175" t="s">
        <v>18825</v>
      </c>
      <c r="H528" s="182" t="str">
        <f>_xlfn.XLOOKUP(tab_SCHULLISTE[[#This Row],[TKZ]],tab_SATLISTE[SAT-ID],tab_SATLISTE[SAT-ID],"FEHLT")</f>
        <v>7k016</v>
      </c>
    </row>
    <row r="529" spans="1:8" ht="15.9" customHeight="1" x14ac:dyDescent="0.3">
      <c r="A529" s="171" t="s">
        <v>4769</v>
      </c>
      <c r="B529" s="167" t="s">
        <v>1512</v>
      </c>
      <c r="C529" s="167" t="str">
        <f>tab_SCHULLISTE[[#This Row],[SNR]]&amp;" - "&amp;tab_SCHULLISTE[[#This Row],[Name]]</f>
        <v>0539 - Ignaz-Reder-Realschule Staatliche Realschule Mellrichstadt</v>
      </c>
      <c r="D529" s="5" t="s">
        <v>3672</v>
      </c>
      <c r="E5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9" s="175" t="s">
        <v>18824</v>
      </c>
      <c r="G529" s="175" t="s">
        <v>18825</v>
      </c>
      <c r="H529" s="182" t="str">
        <f>_xlfn.XLOOKUP(tab_SCHULLISTE[[#This Row],[TKZ]],tab_SATLISTE[SAT-ID],tab_SATLISTE[SAT-ID],"FEHLT")</f>
        <v>6k146</v>
      </c>
    </row>
    <row r="530" spans="1:8" ht="15.9" customHeight="1" x14ac:dyDescent="0.3">
      <c r="A530" s="171" t="s">
        <v>4770</v>
      </c>
      <c r="B530" s="167" t="s">
        <v>1387</v>
      </c>
      <c r="C530" s="167" t="str">
        <f>tab_SCHULLISTE[[#This Row],[SNR]]&amp;" - "&amp;tab_SCHULLISTE[[#This Row],[Name]]</f>
        <v>0540 - Sebastian-Lotzer-Realschule Städt. Realschule Memmingen</v>
      </c>
      <c r="D530" s="5" t="s">
        <v>3996</v>
      </c>
      <c r="E5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30" s="175" t="s">
        <v>18824</v>
      </c>
      <c r="G530" s="175" t="s">
        <v>18825</v>
      </c>
      <c r="H530" s="182" t="str">
        <f>_xlfn.XLOOKUP(tab_SCHULLISTE[[#This Row],[TKZ]],tab_SATLISTE[SAT-ID],tab_SATLISTE[SAT-ID],"FEHLT")</f>
        <v>7k167</v>
      </c>
    </row>
    <row r="531" spans="1:8" ht="15.9" customHeight="1" x14ac:dyDescent="0.3">
      <c r="A531" s="171" t="s">
        <v>4771</v>
      </c>
      <c r="B531" s="167" t="s">
        <v>1513</v>
      </c>
      <c r="C531" s="167" t="str">
        <f>tab_SCHULLISTE[[#This Row],[SNR]]&amp;" - "&amp;tab_SCHULLISTE[[#This Row],[Name]]</f>
        <v>0541 - Gunetzrhainer-Schule Staatliche Realschule Miesbach</v>
      </c>
      <c r="D531" s="5" t="s">
        <v>1956</v>
      </c>
      <c r="E5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31" s="175" t="s">
        <v>18824</v>
      </c>
      <c r="G531" s="175" t="s">
        <v>18825</v>
      </c>
      <c r="H531" s="182" t="str">
        <f>_xlfn.XLOOKUP(tab_SCHULLISTE[[#This Row],[TKZ]],tab_SATLISTE[SAT-ID],tab_SATLISTE[SAT-ID],"FEHLT")</f>
        <v>1k267</v>
      </c>
    </row>
    <row r="532" spans="1:8" ht="15.9" customHeight="1" x14ac:dyDescent="0.3">
      <c r="A532" s="171" t="s">
        <v>4772</v>
      </c>
      <c r="B532" s="167" t="s">
        <v>1514</v>
      </c>
      <c r="C532" s="167" t="str">
        <f>tab_SCHULLISTE[[#This Row],[SNR]]&amp;" - "&amp;tab_SCHULLISTE[[#This Row],[Name]]</f>
        <v>0542 - Johannes-Hartung-Realschule Staatliche Realschule Miltenberg</v>
      </c>
      <c r="D532" s="5" t="s">
        <v>3674</v>
      </c>
      <c r="E5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32" s="175" t="s">
        <v>18824</v>
      </c>
      <c r="G532" s="175" t="s">
        <v>18825</v>
      </c>
      <c r="H532" s="182" t="str">
        <f>_xlfn.XLOOKUP(tab_SCHULLISTE[[#This Row],[TKZ]],tab_SATLISTE[SAT-ID],tab_SATLISTE[SAT-ID],"FEHLT")</f>
        <v>6k148</v>
      </c>
    </row>
    <row r="533" spans="1:8" ht="15.9" customHeight="1" x14ac:dyDescent="0.3">
      <c r="A533" s="171" t="s">
        <v>4773</v>
      </c>
      <c r="B533" s="167" t="s">
        <v>4774</v>
      </c>
      <c r="C533" s="167" t="str">
        <f>tab_SCHULLISTE[[#This Row],[SNR]]&amp;" - "&amp;tab_SCHULLISTE[[#This Row],[Name]]</f>
        <v>0543 - Bischof-Ulrich-Realschule Augsburg des Schulwerks der Diözese Augsburg</v>
      </c>
      <c r="D533" s="5" t="s">
        <v>4178</v>
      </c>
      <c r="E5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33" s="175" t="s">
        <v>18824</v>
      </c>
      <c r="G533" s="175" t="s">
        <v>18825</v>
      </c>
      <c r="H533" s="182" t="str">
        <f>_xlfn.XLOOKUP(tab_SCHULLISTE[[#This Row],[TKZ]],tab_SATLISTE[SAT-ID],tab_SATLISTE[SAT-ID],"FEHLT")</f>
        <v>7p062</v>
      </c>
    </row>
    <row r="534" spans="1:8" ht="15.9" customHeight="1" x14ac:dyDescent="0.3">
      <c r="A534" s="171" t="s">
        <v>4775</v>
      </c>
      <c r="B534" s="167" t="s">
        <v>1419</v>
      </c>
      <c r="C534" s="167" t="str">
        <f>tab_SCHULLISTE[[#This Row],[SNR]]&amp;" - "&amp;tab_SCHULLISTE[[#This Row],[Name]]</f>
        <v>0544 - Maria-Ward-Realschule Mindelheim des Schulwerks der Diözese Augsburg</v>
      </c>
      <c r="D534" s="5" t="s">
        <v>4178</v>
      </c>
      <c r="E5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34" s="175" t="s">
        <v>18824</v>
      </c>
      <c r="G534" s="175" t="s">
        <v>18825</v>
      </c>
      <c r="H534" s="182" t="str">
        <f>_xlfn.XLOOKUP(tab_SCHULLISTE[[#This Row],[TKZ]],tab_SATLISTE[SAT-ID],tab_SATLISTE[SAT-ID],"FEHLT")</f>
        <v>7p062</v>
      </c>
    </row>
    <row r="535" spans="1:8" ht="15.9" customHeight="1" x14ac:dyDescent="0.3">
      <c r="A535" s="171" t="s">
        <v>4776</v>
      </c>
      <c r="B535" s="167" t="s">
        <v>1420</v>
      </c>
      <c r="C535" s="167" t="str">
        <f>tab_SCHULLISTE[[#This Row],[SNR]]&amp;" - "&amp;tab_SCHULLISTE[[#This Row],[Name]]</f>
        <v>0545 - Maristenkolleg Mindelheim - Realschule - des Schulwerks der Diözese Augsburg</v>
      </c>
      <c r="D535" s="5" t="s">
        <v>4178</v>
      </c>
      <c r="E5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35" s="175" t="s">
        <v>18824</v>
      </c>
      <c r="G535" s="175" t="s">
        <v>18825</v>
      </c>
      <c r="H535" s="182" t="str">
        <f>_xlfn.XLOOKUP(tab_SCHULLISTE[[#This Row],[TKZ]],tab_SATLISTE[SAT-ID],tab_SATLISTE[SAT-ID],"FEHLT")</f>
        <v>7p062</v>
      </c>
    </row>
    <row r="536" spans="1:8" ht="15.9" customHeight="1" x14ac:dyDescent="0.3">
      <c r="A536" s="171" t="s">
        <v>4777</v>
      </c>
      <c r="B536" s="167" t="s">
        <v>13707</v>
      </c>
      <c r="C536" s="167" t="str">
        <f>tab_SCHULLISTE[[#This Row],[SNR]]&amp;" - "&amp;tab_SCHULLISTE[[#This Row],[Name]]</f>
        <v xml:space="preserve">0546 - Kastulus-Realschule Staatliche Realschule Moosburg  </v>
      </c>
      <c r="D536" s="5" t="s">
        <v>1826</v>
      </c>
      <c r="E5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36" s="175" t="s">
        <v>18824</v>
      </c>
      <c r="G536" s="175" t="s">
        <v>18825</v>
      </c>
      <c r="H536" s="182" t="str">
        <f>_xlfn.XLOOKUP(tab_SCHULLISTE[[#This Row],[TKZ]],tab_SATLISTE[SAT-ID],tab_SATLISTE[SAT-ID],"FEHLT")</f>
        <v>1k132</v>
      </c>
    </row>
    <row r="537" spans="1:8" ht="15.9" customHeight="1" x14ac:dyDescent="0.3">
      <c r="A537" s="171" t="s">
        <v>4778</v>
      </c>
      <c r="B537" s="167" t="s">
        <v>13708</v>
      </c>
      <c r="C537" s="167" t="str">
        <f>tab_SCHULLISTE[[#This Row],[SNR]]&amp;" - "&amp;tab_SCHULLISTE[[#This Row],[Name]]</f>
        <v xml:space="preserve">0547 - Städtische Salvator-Realschule München  </v>
      </c>
      <c r="D537" s="5" t="s">
        <v>1966</v>
      </c>
      <c r="E5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37" s="175" t="s">
        <v>18824</v>
      </c>
      <c r="G537" s="175" t="s">
        <v>18825</v>
      </c>
      <c r="H537" s="182" t="str">
        <f>_xlfn.XLOOKUP(tab_SCHULLISTE[[#This Row],[TKZ]],tab_SATLISTE[SAT-ID],tab_SATLISTE[SAT-ID],"FEHLT")</f>
        <v>1k277</v>
      </c>
    </row>
    <row r="538" spans="1:8" ht="15.9" customHeight="1" x14ac:dyDescent="0.3">
      <c r="A538" s="171" t="s">
        <v>4779</v>
      </c>
      <c r="B538" s="167" t="s">
        <v>13709</v>
      </c>
      <c r="C538" s="167" t="str">
        <f>tab_SCHULLISTE[[#This Row],[SNR]]&amp;" - "&amp;tab_SCHULLISTE[[#This Row],[Name]]</f>
        <v xml:space="preserve">0548 - Städtische Carl-von-Linde- Realschule München  </v>
      </c>
      <c r="D538" s="5" t="s">
        <v>1966</v>
      </c>
      <c r="E5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38" s="175" t="s">
        <v>18824</v>
      </c>
      <c r="G538" s="175" t="s">
        <v>18825</v>
      </c>
      <c r="H538" s="182" t="str">
        <f>_xlfn.XLOOKUP(tab_SCHULLISTE[[#This Row],[TKZ]],tab_SATLISTE[SAT-ID],tab_SATLISTE[SAT-ID],"FEHLT")</f>
        <v>1k277</v>
      </c>
    </row>
    <row r="539" spans="1:8" ht="15.9" customHeight="1" x14ac:dyDescent="0.3">
      <c r="A539" s="171" t="s">
        <v>4780</v>
      </c>
      <c r="B539" s="167" t="s">
        <v>13710</v>
      </c>
      <c r="C539" s="167" t="str">
        <f>tab_SCHULLISTE[[#This Row],[SNR]]&amp;" - "&amp;tab_SCHULLISTE[[#This Row],[Name]]</f>
        <v xml:space="preserve">0549 - Städtische Hermann-Frieb- Realschule München  </v>
      </c>
      <c r="D539" s="5" t="s">
        <v>1966</v>
      </c>
      <c r="E5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39" s="175" t="s">
        <v>18824</v>
      </c>
      <c r="G539" s="175" t="s">
        <v>18825</v>
      </c>
      <c r="H539" s="182" t="str">
        <f>_xlfn.XLOOKUP(tab_SCHULLISTE[[#This Row],[TKZ]],tab_SATLISTE[SAT-ID],tab_SATLISTE[SAT-ID],"FEHLT")</f>
        <v>1k277</v>
      </c>
    </row>
    <row r="540" spans="1:8" ht="15.9" customHeight="1" x14ac:dyDescent="0.3">
      <c r="A540" s="171" t="s">
        <v>4781</v>
      </c>
      <c r="B540" s="167" t="s">
        <v>13711</v>
      </c>
      <c r="C540" s="167" t="str">
        <f>tab_SCHULLISTE[[#This Row],[SNR]]&amp;" - "&amp;tab_SCHULLISTE[[#This Row],[Name]]</f>
        <v xml:space="preserve">0550 - Städtische Elly-Heuss-Realschule München  </v>
      </c>
      <c r="D540" s="5" t="s">
        <v>1966</v>
      </c>
      <c r="E5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40" s="175" t="s">
        <v>18824</v>
      </c>
      <c r="G540" s="175" t="s">
        <v>18825</v>
      </c>
      <c r="H540" s="182" t="str">
        <f>_xlfn.XLOOKUP(tab_SCHULLISTE[[#This Row],[TKZ]],tab_SATLISTE[SAT-ID],tab_SATLISTE[SAT-ID],"FEHLT")</f>
        <v>1k277</v>
      </c>
    </row>
    <row r="541" spans="1:8" ht="15.9" customHeight="1" x14ac:dyDescent="0.3">
      <c r="A541" s="171" t="s">
        <v>4782</v>
      </c>
      <c r="B541" s="167" t="s">
        <v>13712</v>
      </c>
      <c r="C541" s="167" t="str">
        <f>tab_SCHULLISTE[[#This Row],[SNR]]&amp;" - "&amp;tab_SCHULLISTE[[#This Row],[Name]]</f>
        <v xml:space="preserve">0551 - Städtische Rudolf-Diesel- Realschule München  </v>
      </c>
      <c r="D541" s="5" t="s">
        <v>1966</v>
      </c>
      <c r="E5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41" s="175" t="s">
        <v>18824</v>
      </c>
      <c r="G541" s="175" t="s">
        <v>18825</v>
      </c>
      <c r="H541" s="182" t="str">
        <f>_xlfn.XLOOKUP(tab_SCHULLISTE[[#This Row],[TKZ]],tab_SATLISTE[SAT-ID],tab_SATLISTE[SAT-ID],"FEHLT")</f>
        <v>1k277</v>
      </c>
    </row>
    <row r="542" spans="1:8" ht="15.9" customHeight="1" x14ac:dyDescent="0.3">
      <c r="A542" s="171" t="s">
        <v>4783</v>
      </c>
      <c r="B542" s="167" t="s">
        <v>13713</v>
      </c>
      <c r="C542" s="167" t="str">
        <f>tab_SCHULLISTE[[#This Row],[SNR]]&amp;" - "&amp;tab_SCHULLISTE[[#This Row],[Name]]</f>
        <v xml:space="preserve">0552 - Städtische Helen-Keller-Realschule München  </v>
      </c>
      <c r="D542" s="5" t="s">
        <v>1966</v>
      </c>
      <c r="E5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42" s="175" t="s">
        <v>18824</v>
      </c>
      <c r="G542" s="175" t="s">
        <v>18825</v>
      </c>
      <c r="H542" s="182" t="str">
        <f>_xlfn.XLOOKUP(tab_SCHULLISTE[[#This Row],[TKZ]],tab_SATLISTE[SAT-ID],tab_SATLISTE[SAT-ID],"FEHLT")</f>
        <v>1k277</v>
      </c>
    </row>
    <row r="543" spans="1:8" ht="15.9" customHeight="1" x14ac:dyDescent="0.3">
      <c r="A543" s="171" t="s">
        <v>4784</v>
      </c>
      <c r="B543" s="167" t="s">
        <v>13714</v>
      </c>
      <c r="C543" s="167" t="str">
        <f>tab_SCHULLISTE[[#This Row],[SNR]]&amp;" - "&amp;tab_SCHULLISTE[[#This Row],[Name]]</f>
        <v xml:space="preserve">0553 - Städtische Ricarda-Huch-Realschule München  </v>
      </c>
      <c r="D543" s="5" t="s">
        <v>1966</v>
      </c>
      <c r="E5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43" s="175" t="s">
        <v>18824</v>
      </c>
      <c r="G543" s="175" t="s">
        <v>18825</v>
      </c>
      <c r="H543" s="182" t="str">
        <f>_xlfn.XLOOKUP(tab_SCHULLISTE[[#This Row],[TKZ]],tab_SATLISTE[SAT-ID],tab_SATLISTE[SAT-ID],"FEHLT")</f>
        <v>1k277</v>
      </c>
    </row>
    <row r="544" spans="1:8" ht="15.9" customHeight="1" x14ac:dyDescent="0.3">
      <c r="A544" s="171" t="s">
        <v>4785</v>
      </c>
      <c r="B544" s="167" t="s">
        <v>13715</v>
      </c>
      <c r="C544" s="167" t="str">
        <f>tab_SCHULLISTE[[#This Row],[SNR]]&amp;" - "&amp;tab_SCHULLISTE[[#This Row],[Name]]</f>
        <v xml:space="preserve">0554 - Städtische Maria-Probst-Realschule München  </v>
      </c>
      <c r="D544" s="5" t="s">
        <v>1966</v>
      </c>
      <c r="E5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44" s="175" t="s">
        <v>18824</v>
      </c>
      <c r="G544" s="175" t="s">
        <v>18825</v>
      </c>
      <c r="H544" s="182" t="str">
        <f>_xlfn.XLOOKUP(tab_SCHULLISTE[[#This Row],[TKZ]],tab_SATLISTE[SAT-ID],tab_SATLISTE[SAT-ID],"FEHLT")</f>
        <v>1k277</v>
      </c>
    </row>
    <row r="545" spans="1:8" ht="15.9" customHeight="1" x14ac:dyDescent="0.3">
      <c r="A545" s="171" t="s">
        <v>4786</v>
      </c>
      <c r="B545" s="167" t="s">
        <v>13716</v>
      </c>
      <c r="C545" s="167" t="str">
        <f>tab_SCHULLISTE[[#This Row],[SNR]]&amp;" - "&amp;tab_SCHULLISTE[[#This Row],[Name]]</f>
        <v xml:space="preserve">0555 - Städtische Balthasar-Neumann- Realschule München  </v>
      </c>
      <c r="D545" s="5" t="s">
        <v>1966</v>
      </c>
      <c r="E5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45" s="175" t="s">
        <v>18824</v>
      </c>
      <c r="G545" s="175" t="s">
        <v>18825</v>
      </c>
      <c r="H545" s="182" t="str">
        <f>_xlfn.XLOOKUP(tab_SCHULLISTE[[#This Row],[TKZ]],tab_SATLISTE[SAT-ID],tab_SATLISTE[SAT-ID],"FEHLT")</f>
        <v>1k277</v>
      </c>
    </row>
    <row r="546" spans="1:8" ht="15.9" customHeight="1" x14ac:dyDescent="0.3">
      <c r="A546" s="171" t="s">
        <v>4787</v>
      </c>
      <c r="B546" s="167" t="s">
        <v>1515</v>
      </c>
      <c r="C546" s="167" t="str">
        <f>tab_SCHULLISTE[[#This Row],[SNR]]&amp;" - "&amp;tab_SCHULLISTE[[#This Row],[Name]]</f>
        <v>0556 - Staatl. Realschule Röthenbach a.d.Pegnitz Realschule am Fränkischen Dünenweg</v>
      </c>
      <c r="D546" s="5" t="s">
        <v>3382</v>
      </c>
      <c r="E5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46" s="175" t="s">
        <v>18824</v>
      </c>
      <c r="G546" s="175" t="s">
        <v>18825</v>
      </c>
      <c r="H546" s="182" t="str">
        <f>_xlfn.XLOOKUP(tab_SCHULLISTE[[#This Row],[TKZ]],tab_SATLISTE[SAT-ID],tab_SATLISTE[SAT-ID],"FEHLT")</f>
        <v>5k114</v>
      </c>
    </row>
    <row r="547" spans="1:8" ht="15.9" customHeight="1" x14ac:dyDescent="0.3">
      <c r="A547" s="171" t="s">
        <v>4788</v>
      </c>
      <c r="B547" s="167" t="s">
        <v>13717</v>
      </c>
      <c r="C547" s="167" t="str">
        <f>tab_SCHULLISTE[[#This Row],[SNR]]&amp;" - "&amp;tab_SCHULLISTE[[#This Row],[Name]]</f>
        <v xml:space="preserve">0557 - Städtische Anne-Frank-Realschule München  </v>
      </c>
      <c r="D547" s="5" t="s">
        <v>1966</v>
      </c>
      <c r="E5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47" s="175" t="s">
        <v>18824</v>
      </c>
      <c r="G547" s="175" t="s">
        <v>18825</v>
      </c>
      <c r="H547" s="182" t="str">
        <f>_xlfn.XLOOKUP(tab_SCHULLISTE[[#This Row],[TKZ]],tab_SATLISTE[SAT-ID],tab_SATLISTE[SAT-ID],"FEHLT")</f>
        <v>1k277</v>
      </c>
    </row>
    <row r="548" spans="1:8" ht="15.9" customHeight="1" x14ac:dyDescent="0.3">
      <c r="A548" s="171" t="s">
        <v>4789</v>
      </c>
      <c r="B548" s="167" t="s">
        <v>13718</v>
      </c>
      <c r="C548" s="167" t="str">
        <f>tab_SCHULLISTE[[#This Row],[SNR]]&amp;" - "&amp;tab_SCHULLISTE[[#This Row],[Name]]</f>
        <v xml:space="preserve">0558 - Städtische Fridtjof-Nansen- Realschule München  </v>
      </c>
      <c r="D548" s="5" t="s">
        <v>1966</v>
      </c>
      <c r="E5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48" s="175" t="s">
        <v>18824</v>
      </c>
      <c r="G548" s="175" t="s">
        <v>18825</v>
      </c>
      <c r="H548" s="182" t="str">
        <f>_xlfn.XLOOKUP(tab_SCHULLISTE[[#This Row],[TKZ]],tab_SATLISTE[SAT-ID],tab_SATLISTE[SAT-ID],"FEHLT")</f>
        <v>1k277</v>
      </c>
    </row>
    <row r="549" spans="1:8" ht="15.9" customHeight="1" x14ac:dyDescent="0.3">
      <c r="A549" s="171" t="s">
        <v>4790</v>
      </c>
      <c r="B549" s="167" t="s">
        <v>13719</v>
      </c>
      <c r="C549" s="167" t="str">
        <f>tab_SCHULLISTE[[#This Row],[SNR]]&amp;" - "&amp;tab_SCHULLISTE[[#This Row],[Name]]</f>
        <v xml:space="preserve">0559 - Städtische Ludwig-Thoma-Realschule München  </v>
      </c>
      <c r="D549" s="5" t="s">
        <v>1966</v>
      </c>
      <c r="E5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49" s="175" t="s">
        <v>18824</v>
      </c>
      <c r="G549" s="175" t="s">
        <v>18825</v>
      </c>
      <c r="H549" s="182" t="str">
        <f>_xlfn.XLOOKUP(tab_SCHULLISTE[[#This Row],[TKZ]],tab_SATLISTE[SAT-ID],tab_SATLISTE[SAT-ID],"FEHLT")</f>
        <v>1k277</v>
      </c>
    </row>
    <row r="550" spans="1:8" ht="15.9" customHeight="1" x14ac:dyDescent="0.3">
      <c r="A550" s="171" t="s">
        <v>4791</v>
      </c>
      <c r="B550" s="167" t="s">
        <v>13720</v>
      </c>
      <c r="C550" s="167" t="str">
        <f>tab_SCHULLISTE[[#This Row],[SNR]]&amp;" - "&amp;tab_SCHULLISTE[[#This Row],[Name]]</f>
        <v xml:space="preserve">0560 - Städtische Adalbert-Stifter- Realschule München  </v>
      </c>
      <c r="D550" s="5" t="s">
        <v>1966</v>
      </c>
      <c r="E5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0" s="175" t="s">
        <v>18824</v>
      </c>
      <c r="G550" s="175" t="s">
        <v>18825</v>
      </c>
      <c r="H550" s="182" t="str">
        <f>_xlfn.XLOOKUP(tab_SCHULLISTE[[#This Row],[TKZ]],tab_SATLISTE[SAT-ID],tab_SATLISTE[SAT-ID],"FEHLT")</f>
        <v>1k277</v>
      </c>
    </row>
    <row r="551" spans="1:8" ht="15.9" customHeight="1" x14ac:dyDescent="0.3">
      <c r="A551" s="171" t="s">
        <v>4792</v>
      </c>
      <c r="B551" s="167" t="s">
        <v>1421</v>
      </c>
      <c r="C551" s="167" t="str">
        <f>tab_SCHULLISTE[[#This Row],[SNR]]&amp;" - "&amp;tab_SCHULLISTE[[#This Row],[Name]]</f>
        <v>0561 - Erzbischöfliche Maria-Ward-Realschule Nymphenburg, München</v>
      </c>
      <c r="D551" s="5" t="s">
        <v>2243</v>
      </c>
      <c r="E5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1" s="175" t="s">
        <v>18824</v>
      </c>
      <c r="G551" s="175" t="s">
        <v>18825</v>
      </c>
      <c r="H551" s="182" t="str">
        <f>_xlfn.XLOOKUP(tab_SCHULLISTE[[#This Row],[TKZ]],tab_SATLISTE[SAT-ID],tab_SATLISTE[SAT-ID],"FEHLT")</f>
        <v>1p044</v>
      </c>
    </row>
    <row r="552" spans="1:8" ht="15.9" customHeight="1" x14ac:dyDescent="0.3">
      <c r="A552" s="171" t="s">
        <v>4793</v>
      </c>
      <c r="B552" s="167" t="s">
        <v>1516</v>
      </c>
      <c r="C552" s="167" t="str">
        <f>tab_SCHULLISTE[[#This Row],[SNR]]&amp;" - "&amp;tab_SCHULLISTE[[#This Row],[Name]]</f>
        <v>0562 - Hans-Maier-Realschule Staatliche Realschule Ichenhausen</v>
      </c>
      <c r="D552" s="5" t="s">
        <v>3928</v>
      </c>
      <c r="E5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2" s="175" t="s">
        <v>18824</v>
      </c>
      <c r="G552" s="175" t="s">
        <v>18825</v>
      </c>
      <c r="H552" s="182" t="str">
        <f>_xlfn.XLOOKUP(tab_SCHULLISTE[[#This Row],[TKZ]],tab_SATLISTE[SAT-ID],tab_SATLISTE[SAT-ID],"FEHLT")</f>
        <v>7k097</v>
      </c>
    </row>
    <row r="553" spans="1:8" ht="15.9" customHeight="1" x14ac:dyDescent="0.3">
      <c r="A553" s="171" t="s">
        <v>4794</v>
      </c>
      <c r="B553" s="167" t="s">
        <v>13721</v>
      </c>
      <c r="C553" s="167" t="str">
        <f>tab_SCHULLISTE[[#This Row],[SNR]]&amp;" - "&amp;tab_SCHULLISTE[[#This Row],[Name]]</f>
        <v>0563 - Erzbischöfliche Maria-Ward-Mädchenrealschule  Berg am Laim, München</v>
      </c>
      <c r="D553" s="5" t="s">
        <v>2243</v>
      </c>
      <c r="E5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3" s="175" t="s">
        <v>18824</v>
      </c>
      <c r="G553" s="175" t="s">
        <v>18825</v>
      </c>
      <c r="H553" s="182" t="str">
        <f>_xlfn.XLOOKUP(tab_SCHULLISTE[[#This Row],[TKZ]],tab_SATLISTE[SAT-ID],tab_SATLISTE[SAT-ID],"FEHLT")</f>
        <v>1p044</v>
      </c>
    </row>
    <row r="554" spans="1:8" ht="15.9" customHeight="1" x14ac:dyDescent="0.3">
      <c r="A554" s="171" t="s">
        <v>4795</v>
      </c>
      <c r="B554" s="167" t="s">
        <v>1422</v>
      </c>
      <c r="C554" s="167" t="str">
        <f>tab_SCHULLISTE[[#This Row],[SNR]]&amp;" - "&amp;tab_SCHULLISTE[[#This Row],[Name]]</f>
        <v>0564 - Erzbischöfliche Theresia-Gerhardinger- Mädchenrealschule München-Au</v>
      </c>
      <c r="D554" s="5" t="s">
        <v>2243</v>
      </c>
      <c r="E5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4" s="175" t="s">
        <v>18824</v>
      </c>
      <c r="G554" s="175" t="s">
        <v>18825</v>
      </c>
      <c r="H554" s="182" t="str">
        <f>_xlfn.XLOOKUP(tab_SCHULLISTE[[#This Row],[TKZ]],tab_SATLISTE[SAT-ID],tab_SATLISTE[SAT-ID],"FEHLT")</f>
        <v>1p044</v>
      </c>
    </row>
    <row r="555" spans="1:8" ht="15.9" customHeight="1" x14ac:dyDescent="0.3">
      <c r="A555" s="171" t="s">
        <v>4796</v>
      </c>
      <c r="B555" s="167" t="s">
        <v>13722</v>
      </c>
      <c r="C555" s="167" t="str">
        <f>tab_SCHULLISTE[[#This Row],[SNR]]&amp;" - "&amp;tab_SCHULLISTE[[#This Row],[Name]]</f>
        <v xml:space="preserve">0565 - Staatliche Realschule Langenzenn  </v>
      </c>
      <c r="D555" s="5" t="s">
        <v>3321</v>
      </c>
      <c r="E5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5" s="175" t="s">
        <v>18824</v>
      </c>
      <c r="G555" s="175" t="s">
        <v>18825</v>
      </c>
      <c r="H555" s="182" t="str">
        <f>_xlfn.XLOOKUP(tab_SCHULLISTE[[#This Row],[TKZ]],tab_SATLISTE[SAT-ID],tab_SATLISTE[SAT-ID],"FEHLT")</f>
        <v>5k053</v>
      </c>
    </row>
    <row r="556" spans="1:8" ht="15.9" customHeight="1" x14ac:dyDescent="0.3">
      <c r="A556" s="171" t="s">
        <v>4797</v>
      </c>
      <c r="B556" s="167" t="s">
        <v>13723</v>
      </c>
      <c r="C556" s="167" t="str">
        <f>tab_SCHULLISTE[[#This Row],[SNR]]&amp;" - "&amp;tab_SCHULLISTE[[#This Row],[Name]]</f>
        <v xml:space="preserve">0566 - Staatl. Realschule Memmingen  </v>
      </c>
      <c r="D556" s="5" t="s">
        <v>3996</v>
      </c>
      <c r="E5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6" s="175" t="s">
        <v>18824</v>
      </c>
      <c r="G556" s="175" t="s">
        <v>18825</v>
      </c>
      <c r="H556" s="182" t="str">
        <f>_xlfn.XLOOKUP(tab_SCHULLISTE[[#This Row],[TKZ]],tab_SATLISTE[SAT-ID],tab_SATLISTE[SAT-ID],"FEHLT")</f>
        <v>7k167</v>
      </c>
    </row>
    <row r="557" spans="1:8" ht="15.9" customHeight="1" x14ac:dyDescent="0.3">
      <c r="A557" s="171" t="s">
        <v>4798</v>
      </c>
      <c r="B557" s="167" t="s">
        <v>1593</v>
      </c>
      <c r="C557" s="167" t="str">
        <f>tab_SCHULLISTE[[#This Row],[SNR]]&amp;" - "&amp;tab_SCHULLISTE[[#This Row],[Name]]</f>
        <v>0567 - E.-Barlach-Schulen GmbH, Priv. Realschule z. sonderpäd. Förderung, München</v>
      </c>
      <c r="D557" s="5" t="s">
        <v>2241</v>
      </c>
      <c r="E5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57" s="175" t="s">
        <v>18826</v>
      </c>
      <c r="G557" s="175" t="s">
        <v>18827</v>
      </c>
      <c r="H557" s="182" t="str">
        <f>_xlfn.XLOOKUP(tab_SCHULLISTE[[#This Row],[TKZ]],tab_SATLISTE[SAT-ID],tab_SATLISTE[SAT-ID],"FEHLT")</f>
        <v>1p042</v>
      </c>
    </row>
    <row r="558" spans="1:8" ht="15.9" customHeight="1" x14ac:dyDescent="0.3">
      <c r="A558" s="171" t="s">
        <v>4799</v>
      </c>
      <c r="B558" s="167" t="s">
        <v>13724</v>
      </c>
      <c r="C558" s="167" t="str">
        <f>tab_SCHULLISTE[[#This Row],[SNR]]&amp;" - "&amp;tab_SCHULLISTE[[#This Row],[Name]]</f>
        <v xml:space="preserve">0568 - Naabtal-Realschule Staatliche Realschule Nabburg  </v>
      </c>
      <c r="D558" s="5" t="s">
        <v>2909</v>
      </c>
      <c r="E5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8" s="175" t="s">
        <v>18824</v>
      </c>
      <c r="G558" s="175" t="s">
        <v>18825</v>
      </c>
      <c r="H558" s="182" t="str">
        <f>_xlfn.XLOOKUP(tab_SCHULLISTE[[#This Row],[TKZ]],tab_SATLISTE[SAT-ID],tab_SATLISTE[SAT-ID],"FEHLT")</f>
        <v>3k167</v>
      </c>
    </row>
    <row r="559" spans="1:8" ht="15.9" customHeight="1" x14ac:dyDescent="0.3">
      <c r="A559" s="171" t="s">
        <v>4800</v>
      </c>
      <c r="B559" s="167" t="s">
        <v>13725</v>
      </c>
      <c r="C559" s="167" t="str">
        <f>tab_SCHULLISTE[[#This Row],[SNR]]&amp;" - "&amp;tab_SCHULLISTE[[#This Row],[Name]]</f>
        <v xml:space="preserve">0569 - Staatliche Realschule Naila  </v>
      </c>
      <c r="D559" s="5" t="s">
        <v>3079</v>
      </c>
      <c r="E5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9" s="175" t="s">
        <v>18824</v>
      </c>
      <c r="G559" s="175" t="s">
        <v>18825</v>
      </c>
      <c r="H559" s="182" t="str">
        <f>_xlfn.XLOOKUP(tab_SCHULLISTE[[#This Row],[TKZ]],tab_SATLISTE[SAT-ID],tab_SATLISTE[SAT-ID],"FEHLT")</f>
        <v>4k076</v>
      </c>
    </row>
    <row r="560" spans="1:8" ht="15.9" customHeight="1" x14ac:dyDescent="0.3">
      <c r="A560" s="171" t="s">
        <v>4801</v>
      </c>
      <c r="B560" s="167" t="s">
        <v>18635</v>
      </c>
      <c r="C560" s="167" t="str">
        <f>tab_SCHULLISTE[[#This Row],[SNR]]&amp;" - "&amp;tab_SCHULLISTE[[#This Row],[Name]]</f>
        <v xml:space="preserve">0570 - Staatliche Realschule Neuburg a.d.Donau  </v>
      </c>
      <c r="D560" s="5" t="s">
        <v>1978</v>
      </c>
      <c r="E5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0" s="175" t="s">
        <v>18824</v>
      </c>
      <c r="G560" s="175" t="s">
        <v>18825</v>
      </c>
      <c r="H560" s="182" t="str">
        <f>_xlfn.XLOOKUP(tab_SCHULLISTE[[#This Row],[TKZ]],tab_SATLISTE[SAT-ID],tab_SATLISTE[SAT-ID],"FEHLT")</f>
        <v>1k289</v>
      </c>
    </row>
    <row r="561" spans="1:8" ht="15.9" customHeight="1" x14ac:dyDescent="0.3">
      <c r="A561" s="171" t="s">
        <v>4802</v>
      </c>
      <c r="B561" s="167" t="s">
        <v>13726</v>
      </c>
      <c r="C561" s="167" t="str">
        <f>tab_SCHULLISTE[[#This Row],[SNR]]&amp;" - "&amp;tab_SCHULLISTE[[#This Row],[Name]]</f>
        <v>0571 - Maria-Ward-Realschule Neuburg des Schulwerks der Diözese Augsburg</v>
      </c>
      <c r="D561" s="5" t="s">
        <v>2393</v>
      </c>
      <c r="E5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1" s="175" t="s">
        <v>18824</v>
      </c>
      <c r="G561" s="175" t="s">
        <v>18825</v>
      </c>
      <c r="H561" s="182" t="str">
        <f>_xlfn.XLOOKUP(tab_SCHULLISTE[[#This Row],[TKZ]],tab_SATLISTE[SAT-ID],tab_SATLISTE[SAT-ID],"FEHLT")</f>
        <v>1p202</v>
      </c>
    </row>
    <row r="562" spans="1:8" ht="15.9" customHeight="1" x14ac:dyDescent="0.3">
      <c r="A562" s="171" t="s">
        <v>4803</v>
      </c>
      <c r="B562" s="167" t="s">
        <v>4804</v>
      </c>
      <c r="C562" s="167" t="str">
        <f>tab_SCHULLISTE[[#This Row],[SNR]]&amp;" - "&amp;tab_SCHULLISTE[[#This Row],[Name]]</f>
        <v>0572 - Laurentius-Realschule Neuendettelsau der Diakoneo KdöR</v>
      </c>
      <c r="D562" s="5" t="s">
        <v>3472</v>
      </c>
      <c r="E5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2" s="175" t="s">
        <v>18824</v>
      </c>
      <c r="G562" s="175" t="s">
        <v>18825</v>
      </c>
      <c r="H562" s="182" t="str">
        <f>_xlfn.XLOOKUP(tab_SCHULLISTE[[#This Row],[TKZ]],tab_SATLISTE[SAT-ID],tab_SATLISTE[SAT-ID],"FEHLT")</f>
        <v>5p021</v>
      </c>
    </row>
    <row r="563" spans="1:8" ht="15.9" customHeight="1" x14ac:dyDescent="0.3">
      <c r="A563" s="171" t="s">
        <v>4805</v>
      </c>
      <c r="B563" s="167" t="s">
        <v>13727</v>
      </c>
      <c r="C563" s="167" t="str">
        <f>tab_SCHULLISTE[[#This Row],[SNR]]&amp;" - "&amp;tab_SCHULLISTE[[#This Row],[Name]]</f>
        <v xml:space="preserve">0573 - Staatliche Realschule Neufahrn i.NB  </v>
      </c>
      <c r="D563" s="5" t="s">
        <v>2531</v>
      </c>
      <c r="E5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3" s="175" t="s">
        <v>18824</v>
      </c>
      <c r="G563" s="175" t="s">
        <v>18825</v>
      </c>
      <c r="H563" s="182" t="str">
        <f>_xlfn.XLOOKUP(tab_SCHULLISTE[[#This Row],[TKZ]],tab_SATLISTE[SAT-ID],tab_SATLISTE[SAT-ID],"FEHLT")</f>
        <v>2k118</v>
      </c>
    </row>
    <row r="564" spans="1:8" ht="15.9" customHeight="1" x14ac:dyDescent="0.3">
      <c r="A564" s="171" t="s">
        <v>4806</v>
      </c>
      <c r="B564" s="167" t="s">
        <v>13728</v>
      </c>
      <c r="C564" s="167" t="str">
        <f>tab_SCHULLISTE[[#This Row],[SNR]]&amp;" - "&amp;tab_SCHULLISTE[[#This Row],[Name]]</f>
        <v xml:space="preserve">0574 - Maria-Ward-Realschule Neuhaus a.Inn  </v>
      </c>
      <c r="D564" s="5" t="s">
        <v>2719</v>
      </c>
      <c r="E5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4" s="175" t="s">
        <v>18824</v>
      </c>
      <c r="G564" s="175" t="s">
        <v>18825</v>
      </c>
      <c r="H564" s="182" t="str">
        <f>_xlfn.XLOOKUP(tab_SCHULLISTE[[#This Row],[TKZ]],tab_SATLISTE[SAT-ID],tab_SATLISTE[SAT-ID],"FEHLT")</f>
        <v>2p044</v>
      </c>
    </row>
    <row r="565" spans="1:8" ht="15.9" customHeight="1" x14ac:dyDescent="0.3">
      <c r="A565" s="171" t="s">
        <v>4807</v>
      </c>
      <c r="B565" s="167" t="s">
        <v>13729</v>
      </c>
      <c r="C565" s="167" t="str">
        <f>tab_SCHULLISTE[[#This Row],[SNR]]&amp;" - "&amp;tab_SCHULLISTE[[#This Row],[Name]]</f>
        <v xml:space="preserve">0575 - Staatliche Realschule für Knaben Neumarkt i.d.Opf.  </v>
      </c>
      <c r="D565" s="5" t="s">
        <v>2855</v>
      </c>
      <c r="E5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5" s="175" t="s">
        <v>18824</v>
      </c>
      <c r="G565" s="175" t="s">
        <v>18825</v>
      </c>
      <c r="H565" s="182" t="str">
        <f>_xlfn.XLOOKUP(tab_SCHULLISTE[[#This Row],[TKZ]],tab_SATLISTE[SAT-ID],tab_SATLISTE[SAT-ID],"FEHLT")</f>
        <v>3k113</v>
      </c>
    </row>
    <row r="566" spans="1:8" ht="15.9" customHeight="1" x14ac:dyDescent="0.3">
      <c r="A566" s="171" t="s">
        <v>4808</v>
      </c>
      <c r="B566" s="167" t="s">
        <v>13730</v>
      </c>
      <c r="C566" s="167" t="str">
        <f>tab_SCHULLISTE[[#This Row],[SNR]]&amp;" - "&amp;tab_SCHULLISTE[[#This Row],[Name]]</f>
        <v xml:space="preserve">0576 - Staatliche Realschule für Mädchen Neumarkt i.d.Opf  </v>
      </c>
      <c r="D566" s="5" t="s">
        <v>2855</v>
      </c>
      <c r="E5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6" s="175" t="s">
        <v>18824</v>
      </c>
      <c r="G566" s="175" t="s">
        <v>18825</v>
      </c>
      <c r="H566" s="182" t="str">
        <f>_xlfn.XLOOKUP(tab_SCHULLISTE[[#This Row],[TKZ]],tab_SATLISTE[SAT-ID],tab_SATLISTE[SAT-ID],"FEHLT")</f>
        <v>3k113</v>
      </c>
    </row>
    <row r="567" spans="1:8" ht="15.9" customHeight="1" x14ac:dyDescent="0.3">
      <c r="A567" s="171" t="s">
        <v>4809</v>
      </c>
      <c r="B567" s="167" t="s">
        <v>1517</v>
      </c>
      <c r="C567" s="167" t="str">
        <f>tab_SCHULLISTE[[#This Row],[SNR]]&amp;" - "&amp;tab_SCHULLISTE[[#This Row],[Name]]</f>
        <v>0577 - Gregor-von-Scherr-Schule Staatliche Realschule Neunburg vorm Wald</v>
      </c>
      <c r="D567" s="5" t="s">
        <v>2909</v>
      </c>
      <c r="E5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7" s="175" t="s">
        <v>18824</v>
      </c>
      <c r="G567" s="175" t="s">
        <v>18825</v>
      </c>
      <c r="H567" s="182" t="str">
        <f>_xlfn.XLOOKUP(tab_SCHULLISTE[[#This Row],[TKZ]],tab_SATLISTE[SAT-ID],tab_SATLISTE[SAT-ID],"FEHLT")</f>
        <v>3k167</v>
      </c>
    </row>
    <row r="568" spans="1:8" ht="15.9" customHeight="1" x14ac:dyDescent="0.3">
      <c r="A568" s="171" t="s">
        <v>4810</v>
      </c>
      <c r="B568" s="167" t="s">
        <v>1423</v>
      </c>
      <c r="C568" s="167" t="str">
        <f>tab_SCHULLISTE[[#This Row],[SNR]]&amp;" - "&amp;tab_SCHULLISTE[[#This Row],[Name]]</f>
        <v>0578 - Priv. staatl. anerk. Realschule Krauß, Priv. Schulen Krauß e.V., Aschaffenburg</v>
      </c>
      <c r="D568" s="5" t="s">
        <v>3820</v>
      </c>
      <c r="E5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8" s="175" t="s">
        <v>18824</v>
      </c>
      <c r="G568" s="175" t="s">
        <v>18825</v>
      </c>
      <c r="H568" s="182" t="str">
        <f>_xlfn.XLOOKUP(tab_SCHULLISTE[[#This Row],[TKZ]],tab_SATLISTE[SAT-ID],tab_SATLISTE[SAT-ID],"FEHLT")</f>
        <v>6p058</v>
      </c>
    </row>
    <row r="569" spans="1:8" ht="15.9" customHeight="1" x14ac:dyDescent="0.3">
      <c r="A569" s="171" t="s">
        <v>4811</v>
      </c>
      <c r="B569" s="167" t="s">
        <v>1518</v>
      </c>
      <c r="C569" s="167" t="str">
        <f>tab_SCHULLISTE[[#This Row],[SNR]]&amp;" - "&amp;tab_SCHULLISTE[[#This Row],[Name]]</f>
        <v>0579 - Dietrich-Bonhoeffer-Schule Staatliche Realschule Neustadt a.d.Aisch</v>
      </c>
      <c r="D569" s="5" t="s">
        <v>3380</v>
      </c>
      <c r="E5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9" s="175" t="s">
        <v>18824</v>
      </c>
      <c r="G569" s="175" t="s">
        <v>18825</v>
      </c>
      <c r="H569" s="182" t="str">
        <f>_xlfn.XLOOKUP(tab_SCHULLISTE[[#This Row],[TKZ]],tab_SATLISTE[SAT-ID],tab_SATLISTE[SAT-ID],"FEHLT")</f>
        <v>5k112</v>
      </c>
    </row>
    <row r="570" spans="1:8" ht="15.9" customHeight="1" x14ac:dyDescent="0.3">
      <c r="A570" s="171" t="s">
        <v>4812</v>
      </c>
      <c r="B570" s="167" t="s">
        <v>1519</v>
      </c>
      <c r="C570" s="167" t="str">
        <f>tab_SCHULLISTE[[#This Row],[SNR]]&amp;" - "&amp;tab_SCHULLISTE[[#This Row],[Name]]</f>
        <v>0580 - Lobkowitz-Realschule Staatliche Realschule Neustadt a.d.Waldnaab</v>
      </c>
      <c r="D570" s="5" t="s">
        <v>2860</v>
      </c>
      <c r="E5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0" s="175" t="s">
        <v>18824</v>
      </c>
      <c r="G570" s="175" t="s">
        <v>18825</v>
      </c>
      <c r="H570" s="182" t="str">
        <f>_xlfn.XLOOKUP(tab_SCHULLISTE[[#This Row],[TKZ]],tab_SATLISTE[SAT-ID],tab_SATLISTE[SAT-ID],"FEHLT")</f>
        <v>3k118</v>
      </c>
    </row>
    <row r="571" spans="1:8" ht="15.9" customHeight="1" x14ac:dyDescent="0.3">
      <c r="A571" s="171" t="s">
        <v>4813</v>
      </c>
      <c r="B571" s="167" t="s">
        <v>13731</v>
      </c>
      <c r="C571" s="167" t="str">
        <f>tab_SCHULLISTE[[#This Row],[SNR]]&amp;" - "&amp;tab_SCHULLISTE[[#This Row],[Name]]</f>
        <v xml:space="preserve">0581 - Staatliche Realschule Neustadt b.Coburg  </v>
      </c>
      <c r="D571" s="5" t="s">
        <v>3038</v>
      </c>
      <c r="E5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1" s="175" t="s">
        <v>18824</v>
      </c>
      <c r="G571" s="175" t="s">
        <v>18825</v>
      </c>
      <c r="H571" s="182" t="str">
        <f>_xlfn.XLOOKUP(tab_SCHULLISTE[[#This Row],[TKZ]],tab_SATLISTE[SAT-ID],tab_SATLISTE[SAT-ID],"FEHLT")</f>
        <v>4k032</v>
      </c>
    </row>
    <row r="572" spans="1:8" ht="15.9" customHeight="1" x14ac:dyDescent="0.3">
      <c r="A572" s="171" t="s">
        <v>4814</v>
      </c>
      <c r="B572" s="167" t="s">
        <v>1424</v>
      </c>
      <c r="C572" s="167" t="str">
        <f>tab_SCHULLISTE[[#This Row],[SNR]]&amp;" - "&amp;tab_SCHULLISTE[[#This Row],[Name]]</f>
        <v>0582 - Columba-Neef-Realschule der Benediktinerinnen der Anbetung Neustift</v>
      </c>
      <c r="D572" s="5" t="s">
        <v>2730</v>
      </c>
      <c r="E5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2" s="175" t="s">
        <v>18824</v>
      </c>
      <c r="G572" s="175" t="s">
        <v>18825</v>
      </c>
      <c r="H572" s="182" t="str">
        <f>_xlfn.XLOOKUP(tab_SCHULLISTE[[#This Row],[TKZ]],tab_SATLISTE[SAT-ID],tab_SATLISTE[SAT-ID],"FEHLT")</f>
        <v>2p056</v>
      </c>
    </row>
    <row r="573" spans="1:8" ht="15.9" customHeight="1" x14ac:dyDescent="0.3">
      <c r="A573" s="171" t="s">
        <v>4815</v>
      </c>
      <c r="B573" s="167" t="s">
        <v>13732</v>
      </c>
      <c r="C573" s="167" t="str">
        <f>tab_SCHULLISTE[[#This Row],[SNR]]&amp;" - "&amp;tab_SCHULLISTE[[#This Row],[Name]]</f>
        <v xml:space="preserve">0583 - Staatliche Realschule Neutraubling  </v>
      </c>
      <c r="D573" s="5" t="s">
        <v>2890</v>
      </c>
      <c r="E5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3" s="175" t="s">
        <v>18824</v>
      </c>
      <c r="G573" s="175" t="s">
        <v>18825</v>
      </c>
      <c r="H573" s="182" t="str">
        <f>_xlfn.XLOOKUP(tab_SCHULLISTE[[#This Row],[TKZ]],tab_SATLISTE[SAT-ID],tab_SATLISTE[SAT-ID],"FEHLT")</f>
        <v>3k148</v>
      </c>
    </row>
    <row r="574" spans="1:8" ht="15.9" customHeight="1" x14ac:dyDescent="0.3">
      <c r="A574" s="171" t="s">
        <v>4816</v>
      </c>
      <c r="B574" s="167" t="s">
        <v>1520</v>
      </c>
      <c r="C574" s="167" t="str">
        <f>tab_SCHULLISTE[[#This Row],[SNR]]&amp;" - "&amp;tab_SCHULLISTE[[#This Row],[Name]]</f>
        <v>0584 - Christoph-Probst-Realschule Staatliche Realschule Neu-Ulm</v>
      </c>
      <c r="D574" s="5" t="s">
        <v>4014</v>
      </c>
      <c r="E5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4" s="175" t="s">
        <v>18824</v>
      </c>
      <c r="G574" s="175" t="s">
        <v>18825</v>
      </c>
      <c r="H574" s="182" t="str">
        <f>_xlfn.XLOOKUP(tab_SCHULLISTE[[#This Row],[TKZ]],tab_SATLISTE[SAT-ID],tab_SATLISTE[SAT-ID],"FEHLT")</f>
        <v>7k186</v>
      </c>
    </row>
    <row r="575" spans="1:8" ht="15.9" customHeight="1" x14ac:dyDescent="0.3">
      <c r="A575" s="171" t="s">
        <v>4817</v>
      </c>
      <c r="B575" s="167" t="s">
        <v>1425</v>
      </c>
      <c r="C575" s="167" t="str">
        <f>tab_SCHULLISTE[[#This Row],[SNR]]&amp;" - "&amp;tab_SCHULLISTE[[#This Row],[Name]]</f>
        <v>0585 - Realschule der Dominikanerinnen St. Maria a.d.Isar, Niederviehbach</v>
      </c>
      <c r="D575" s="5" t="s">
        <v>2697</v>
      </c>
      <c r="E5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5" s="175" t="s">
        <v>18824</v>
      </c>
      <c r="G575" s="175" t="s">
        <v>18825</v>
      </c>
      <c r="H575" s="182" t="str">
        <f>_xlfn.XLOOKUP(tab_SCHULLISTE[[#This Row],[TKZ]],tab_SATLISTE[SAT-ID],tab_SATLISTE[SAT-ID],"FEHLT")</f>
        <v>2p017</v>
      </c>
    </row>
    <row r="576" spans="1:8" ht="15.9" customHeight="1" x14ac:dyDescent="0.3">
      <c r="A576" s="171" t="s">
        <v>4818</v>
      </c>
      <c r="B576" s="167" t="s">
        <v>1427</v>
      </c>
      <c r="C576" s="167" t="str">
        <f>tab_SCHULLISTE[[#This Row],[SNR]]&amp;" - "&amp;tab_SCHULLISTE[[#This Row],[Name]]</f>
        <v>0586 - Realschule Maria Stern Nördlingen des Schulwerks der Diözese Augsburg</v>
      </c>
      <c r="D576" s="5" t="s">
        <v>4178</v>
      </c>
      <c r="E5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6" s="175" t="s">
        <v>18824</v>
      </c>
      <c r="G576" s="175" t="s">
        <v>18825</v>
      </c>
      <c r="H576" s="182" t="str">
        <f>_xlfn.XLOOKUP(tab_SCHULLISTE[[#This Row],[TKZ]],tab_SATLISTE[SAT-ID],tab_SATLISTE[SAT-ID],"FEHLT")</f>
        <v>7p062</v>
      </c>
    </row>
    <row r="577" spans="1:8" ht="15.9" customHeight="1" x14ac:dyDescent="0.3">
      <c r="A577" s="171" t="s">
        <v>4819</v>
      </c>
      <c r="B577" s="167" t="s">
        <v>1388</v>
      </c>
      <c r="C577" s="167" t="str">
        <f>tab_SCHULLISTE[[#This Row],[SNR]]&amp;" - "&amp;tab_SCHULLISTE[[#This Row],[Name]]</f>
        <v>0587 - Städtische Peter-Vischer-Schule Nürnberg -Realschule-</v>
      </c>
      <c r="D577" s="5" t="s">
        <v>3381</v>
      </c>
      <c r="E5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7" s="175" t="s">
        <v>18824</v>
      </c>
      <c r="G577" s="175" t="s">
        <v>18825</v>
      </c>
      <c r="H577" s="182" t="str">
        <f>_xlfn.XLOOKUP(tab_SCHULLISTE[[#This Row],[TKZ]],tab_SATLISTE[SAT-ID],tab_SATLISTE[SAT-ID],"FEHLT")</f>
        <v>5k113</v>
      </c>
    </row>
    <row r="578" spans="1:8" ht="15.9" customHeight="1" x14ac:dyDescent="0.3">
      <c r="A578" s="171" t="s">
        <v>4820</v>
      </c>
      <c r="B578" s="167" t="s">
        <v>13733</v>
      </c>
      <c r="C578" s="167" t="str">
        <f>tab_SCHULLISTE[[#This Row],[SNR]]&amp;" - "&amp;tab_SCHULLISTE[[#This Row],[Name]]</f>
        <v xml:space="preserve">0588 - Städtische Veit-Stoß-Realschule Nürnberg  </v>
      </c>
      <c r="D578" s="5" t="s">
        <v>3381</v>
      </c>
      <c r="E5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8" s="175" t="s">
        <v>18824</v>
      </c>
      <c r="G578" s="175" t="s">
        <v>18825</v>
      </c>
      <c r="H578" s="182" t="str">
        <f>_xlfn.XLOOKUP(tab_SCHULLISTE[[#This Row],[TKZ]],tab_SATLISTE[SAT-ID],tab_SATLISTE[SAT-ID],"FEHLT")</f>
        <v>5k113</v>
      </c>
    </row>
    <row r="579" spans="1:8" ht="15.9" customHeight="1" x14ac:dyDescent="0.3">
      <c r="A579" s="171" t="s">
        <v>4821</v>
      </c>
      <c r="B579" s="167" t="s">
        <v>13734</v>
      </c>
      <c r="C579" s="167" t="str">
        <f>tab_SCHULLISTE[[#This Row],[SNR]]&amp;" - "&amp;tab_SCHULLISTE[[#This Row],[Name]]</f>
        <v xml:space="preserve">0589 - Städtische Adam-Kraft-Realschule Nürnberg  </v>
      </c>
      <c r="D579" s="5" t="s">
        <v>3381</v>
      </c>
      <c r="E5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9" s="175" t="s">
        <v>18824</v>
      </c>
      <c r="G579" s="175" t="s">
        <v>18825</v>
      </c>
      <c r="H579" s="182" t="str">
        <f>_xlfn.XLOOKUP(tab_SCHULLISTE[[#This Row],[TKZ]],tab_SATLISTE[SAT-ID],tab_SATLISTE[SAT-ID],"FEHLT")</f>
        <v>5k113</v>
      </c>
    </row>
    <row r="580" spans="1:8" ht="15.9" customHeight="1" x14ac:dyDescent="0.3">
      <c r="A580" s="171" t="s">
        <v>4822</v>
      </c>
      <c r="B580" s="167" t="s">
        <v>4823</v>
      </c>
      <c r="C580" s="167" t="str">
        <f>tab_SCHULLISTE[[#This Row],[SNR]]&amp;" - "&amp;tab_SCHULLISTE[[#This Row],[Name]]</f>
        <v>0590 - Maria-Ward-Realschule Nürnberg der Erzdiözese Bamberg</v>
      </c>
      <c r="D580" s="5" t="s">
        <v>3469</v>
      </c>
      <c r="E5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0" s="175" t="s">
        <v>18824</v>
      </c>
      <c r="G580" s="175" t="s">
        <v>18825</v>
      </c>
      <c r="H580" s="182" t="str">
        <f>_xlfn.XLOOKUP(tab_SCHULLISTE[[#This Row],[TKZ]],tab_SATLISTE[SAT-ID],tab_SATLISTE[SAT-ID],"FEHLT")</f>
        <v>5p017</v>
      </c>
    </row>
    <row r="581" spans="1:8" ht="15.9" customHeight="1" x14ac:dyDescent="0.3">
      <c r="A581" s="171" t="s">
        <v>4824</v>
      </c>
      <c r="B581" s="167" t="s">
        <v>13735</v>
      </c>
      <c r="C581" s="167" t="str">
        <f>tab_SCHULLISTE[[#This Row],[SNR]]&amp;" - "&amp;tab_SCHULLISTE[[#This Row],[Name]]</f>
        <v xml:space="preserve">0591 - Wilhelm-Löhe-Schule Nürnberg - Realschule -  </v>
      </c>
      <c r="D581" s="5" t="s">
        <v>3474</v>
      </c>
      <c r="E5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1" s="175" t="s">
        <v>18824</v>
      </c>
      <c r="G581" s="175" t="s">
        <v>18825</v>
      </c>
      <c r="H581" s="182" t="str">
        <f>_xlfn.XLOOKUP(tab_SCHULLISTE[[#This Row],[TKZ]],tab_SATLISTE[SAT-ID],tab_SATLISTE[SAT-ID],"FEHLT")</f>
        <v>5p023</v>
      </c>
    </row>
    <row r="582" spans="1:8" ht="15.9" customHeight="1" x14ac:dyDescent="0.3">
      <c r="A582" s="171" t="s">
        <v>4825</v>
      </c>
      <c r="B582" s="167" t="s">
        <v>1459</v>
      </c>
      <c r="C582" s="167" t="str">
        <f>tab_SCHULLISTE[[#This Row],[SNR]]&amp;" - "&amp;tab_SCHULLISTE[[#This Row],[Name]]</f>
        <v>0592 - Staatlich genehmigte Sabel Realschule Nürnberg II der Sabel Schulen Nürnberg gGmbH</v>
      </c>
      <c r="D582" s="5" t="s">
        <v>3521</v>
      </c>
      <c r="E5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2" s="175" t="s">
        <v>18824</v>
      </c>
      <c r="G582" s="175" t="s">
        <v>18825</v>
      </c>
      <c r="H582" s="182" t="str">
        <f>_xlfn.XLOOKUP(tab_SCHULLISTE[[#This Row],[TKZ]],tab_SATLISTE[SAT-ID],tab_SATLISTE[SAT-ID],"FEHLT")</f>
        <v>5p073</v>
      </c>
    </row>
    <row r="583" spans="1:8" ht="15.9" customHeight="1" x14ac:dyDescent="0.3">
      <c r="A583" s="171" t="s">
        <v>4826</v>
      </c>
      <c r="B583" s="167" t="s">
        <v>1428</v>
      </c>
      <c r="C583" s="167" t="str">
        <f>tab_SCHULLISTE[[#This Row],[SNR]]&amp;" - "&amp;tab_SCHULLISTE[[#This Row],[Name]]</f>
        <v>0593 - Private staatlich anerkannte neuhof pro Realschule München der neuhof Bildungswerk gGmbH</v>
      </c>
      <c r="D583" s="5" t="s">
        <v>2364</v>
      </c>
      <c r="E5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3" s="175" t="s">
        <v>18824</v>
      </c>
      <c r="G583" s="175" t="s">
        <v>18825</v>
      </c>
      <c r="H583" s="182" t="str">
        <f>_xlfn.XLOOKUP(tab_SCHULLISTE[[#This Row],[TKZ]],tab_SATLISTE[SAT-ID],tab_SATLISTE[SAT-ID],"FEHLT")</f>
        <v>1p172</v>
      </c>
    </row>
    <row r="584" spans="1:8" ht="15.9" customHeight="1" x14ac:dyDescent="0.3">
      <c r="A584" s="171" t="s">
        <v>4827</v>
      </c>
      <c r="B584" s="167" t="s">
        <v>1521</v>
      </c>
      <c r="C584" s="167" t="str">
        <f>tab_SCHULLISTE[[#This Row],[SNR]]&amp;" - "&amp;tab_SCHULLISTE[[#This Row],[Name]]</f>
        <v>0594 - Main-Limes-Realschule Staatliche Realschule Obernburg</v>
      </c>
      <c r="D584" s="5" t="s">
        <v>3674</v>
      </c>
      <c r="E5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4" s="175" t="s">
        <v>18824</v>
      </c>
      <c r="G584" s="175" t="s">
        <v>18825</v>
      </c>
      <c r="H584" s="182" t="str">
        <f>_xlfn.XLOOKUP(tab_SCHULLISTE[[#This Row],[TKZ]],tab_SATLISTE[SAT-ID],tab_SATLISTE[SAT-ID],"FEHLT")</f>
        <v>6k148</v>
      </c>
    </row>
    <row r="585" spans="1:8" ht="15.9" customHeight="1" x14ac:dyDescent="0.3">
      <c r="A585" s="171" t="s">
        <v>4828</v>
      </c>
      <c r="B585" s="167" t="s">
        <v>1429</v>
      </c>
      <c r="C585" s="167" t="str">
        <f>tab_SCHULLISTE[[#This Row],[SNR]]&amp;" - "&amp;tab_SCHULLISTE[[#This Row],[Name]]</f>
        <v>0595 - Realschule Oberroning der Schulstiftung d. Diözese Regensburg in Rottenburg</v>
      </c>
      <c r="D585" s="5" t="s">
        <v>2735</v>
      </c>
      <c r="E5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5" s="175" t="s">
        <v>18824</v>
      </c>
      <c r="G585" s="175" t="s">
        <v>18825</v>
      </c>
      <c r="H585" s="182" t="str">
        <f>_xlfn.XLOOKUP(tab_SCHULLISTE[[#This Row],[TKZ]],tab_SATLISTE[SAT-ID],tab_SATLISTE[SAT-ID],"FEHLT")</f>
        <v>2p062</v>
      </c>
    </row>
    <row r="586" spans="1:8" ht="15.9" customHeight="1" x14ac:dyDescent="0.3">
      <c r="A586" s="171" t="s">
        <v>4829</v>
      </c>
      <c r="B586" s="167" t="s">
        <v>1522</v>
      </c>
      <c r="C586" s="167" t="str">
        <f>tab_SCHULLISTE[[#This Row],[SNR]]&amp;" - "&amp;tab_SCHULLISTE[[#This Row],[Name]]</f>
        <v>0596 - Realschule am Maindreieck Staatliche Realschule Ochsenfurt</v>
      </c>
      <c r="D586" s="5" t="s">
        <v>3761</v>
      </c>
      <c r="E5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6" s="175" t="s">
        <v>18824</v>
      </c>
      <c r="G586" s="175" t="s">
        <v>18825</v>
      </c>
      <c r="H586" s="182" t="str">
        <f>_xlfn.XLOOKUP(tab_SCHULLISTE[[#This Row],[TKZ]],tab_SATLISTE[SAT-ID],tab_SATLISTE[SAT-ID],"FEHLT")</f>
        <v>6k235</v>
      </c>
    </row>
    <row r="587" spans="1:8" ht="15.9" customHeight="1" x14ac:dyDescent="0.3">
      <c r="A587" s="171" t="s">
        <v>4830</v>
      </c>
      <c r="B587" s="167" t="s">
        <v>1430</v>
      </c>
      <c r="C587" s="167" t="str">
        <f>tab_SCHULLISTE[[#This Row],[SNR]]&amp;" - "&amp;tab_SCHULLISTE[[#This Row],[Name]]</f>
        <v>0597 - Evangelische Realschule Ortenburg der Evang. Erziehungsstiftung</v>
      </c>
      <c r="D587" s="5" t="s">
        <v>2700</v>
      </c>
      <c r="E5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7" s="175" t="s">
        <v>18824</v>
      </c>
      <c r="G587" s="175" t="s">
        <v>18825</v>
      </c>
      <c r="H587" s="182" t="str">
        <f>_xlfn.XLOOKUP(tab_SCHULLISTE[[#This Row],[TKZ]],tab_SATLISTE[SAT-ID],tab_SATLISTE[SAT-ID],"FEHLT")</f>
        <v>2p020</v>
      </c>
    </row>
    <row r="588" spans="1:8" ht="15.9" customHeight="1" x14ac:dyDescent="0.3">
      <c r="A588" s="171" t="s">
        <v>4831</v>
      </c>
      <c r="B588" s="167" t="s">
        <v>1523</v>
      </c>
      <c r="C588" s="167" t="str">
        <f>tab_SCHULLISTE[[#This Row],[SNR]]&amp;" - "&amp;tab_SCHULLISTE[[#This Row],[Name]]</f>
        <v>0598 - Landgraf-Leuchtenberg-Realschule Staatl. Realschule Osterhofen</v>
      </c>
      <c r="D588" s="5" t="s">
        <v>2457</v>
      </c>
      <c r="E5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8" s="175" t="s">
        <v>18824</v>
      </c>
      <c r="G588" s="175" t="s">
        <v>18825</v>
      </c>
      <c r="H588" s="182" t="str">
        <f>_xlfn.XLOOKUP(tab_SCHULLISTE[[#This Row],[TKZ]],tab_SATLISTE[SAT-ID],tab_SATLISTE[SAT-ID],"FEHLT")</f>
        <v>2k041</v>
      </c>
    </row>
    <row r="589" spans="1:8" ht="15.9" customHeight="1" x14ac:dyDescent="0.3">
      <c r="A589" s="171" t="s">
        <v>4832</v>
      </c>
      <c r="B589" s="167" t="s">
        <v>1524</v>
      </c>
      <c r="C589" s="167" t="str">
        <f>tab_SCHULLISTE[[#This Row],[SNR]]&amp;" - "&amp;tab_SCHULLISTE[[#This Row],[Name]]</f>
        <v>0600 - Edith-Stein-Realschule Staatliche Realschule Parsberg</v>
      </c>
      <c r="D589" s="5" t="s">
        <v>2855</v>
      </c>
      <c r="E5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9" s="175" t="s">
        <v>18824</v>
      </c>
      <c r="G589" s="175" t="s">
        <v>18825</v>
      </c>
      <c r="H589" s="182" t="str">
        <f>_xlfn.XLOOKUP(tab_SCHULLISTE[[#This Row],[TKZ]],tab_SATLISTE[SAT-ID],tab_SATLISTE[SAT-ID],"FEHLT")</f>
        <v>3k113</v>
      </c>
    </row>
    <row r="590" spans="1:8" ht="15.9" customHeight="1" x14ac:dyDescent="0.3">
      <c r="A590" s="171" t="s">
        <v>4833</v>
      </c>
      <c r="B590" s="167" t="s">
        <v>13736</v>
      </c>
      <c r="C590" s="167" t="str">
        <f>tab_SCHULLISTE[[#This Row],[SNR]]&amp;" - "&amp;tab_SCHULLISTE[[#This Row],[Name]]</f>
        <v xml:space="preserve">0601 - Gisela-Realschule Passau-Niedernburg  </v>
      </c>
      <c r="D590" s="5" t="s">
        <v>2696</v>
      </c>
      <c r="E5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0" s="175" t="s">
        <v>18824</v>
      </c>
      <c r="G590" s="175" t="s">
        <v>18825</v>
      </c>
      <c r="H590" s="182" t="str">
        <f>_xlfn.XLOOKUP(tab_SCHULLISTE[[#This Row],[TKZ]],tab_SATLISTE[SAT-ID],tab_SATLISTE[SAT-ID],"FEHLT")</f>
        <v>2p016</v>
      </c>
    </row>
    <row r="591" spans="1:8" ht="15.9" customHeight="1" x14ac:dyDescent="0.3">
      <c r="A591" s="171" t="s">
        <v>4834</v>
      </c>
      <c r="B591" s="167" t="s">
        <v>13737</v>
      </c>
      <c r="C591" s="167" t="str">
        <f>tab_SCHULLISTE[[#This Row],[SNR]]&amp;" - "&amp;tab_SCHULLISTE[[#This Row],[Name]]</f>
        <v xml:space="preserve">0602 - Staatliche Realschule Pegnitz  </v>
      </c>
      <c r="D591" s="5" t="s">
        <v>3021</v>
      </c>
      <c r="E5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1" s="175" t="s">
        <v>18824</v>
      </c>
      <c r="G591" s="175" t="s">
        <v>18825</v>
      </c>
      <c r="H591" s="182" t="str">
        <f>_xlfn.XLOOKUP(tab_SCHULLISTE[[#This Row],[TKZ]],tab_SATLISTE[SAT-ID],tab_SATLISTE[SAT-ID],"FEHLT")</f>
        <v>4k015</v>
      </c>
    </row>
    <row r="592" spans="1:8" ht="15.9" customHeight="1" x14ac:dyDescent="0.3">
      <c r="A592" s="171" t="s">
        <v>4835</v>
      </c>
      <c r="B592" s="167" t="s">
        <v>1525</v>
      </c>
      <c r="C592" s="167" t="str">
        <f>tab_SCHULLISTE[[#This Row],[SNR]]&amp;" - "&amp;tab_SCHULLISTE[[#This Row],[Name]]</f>
        <v>0603 - Heinrich-Campendonk-Realschule Staatliche Realschule Penzberg</v>
      </c>
      <c r="D592" s="5" t="s">
        <v>2170</v>
      </c>
      <c r="E5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2" s="175" t="s">
        <v>18824</v>
      </c>
      <c r="G592" s="175" t="s">
        <v>18825</v>
      </c>
      <c r="H592" s="182" t="str">
        <f>_xlfn.XLOOKUP(tab_SCHULLISTE[[#This Row],[TKZ]],tab_SATLISTE[SAT-ID],tab_SATLISTE[SAT-ID],"FEHLT")</f>
        <v>1k481</v>
      </c>
    </row>
    <row r="593" spans="1:8" ht="15.9" customHeight="1" x14ac:dyDescent="0.3">
      <c r="A593" s="171" t="s">
        <v>4836</v>
      </c>
      <c r="B593" s="167" t="s">
        <v>1526</v>
      </c>
      <c r="C593" s="167" t="str">
        <f>tab_SCHULLISTE[[#This Row],[SNR]]&amp;" - "&amp;tab_SCHULLISTE[[#This Row],[Name]]</f>
        <v>0604 - Georg-Hipp-Realschule Staatliche Realschule Pfaffenhofen a.d.Ilm</v>
      </c>
      <c r="D593" s="5" t="s">
        <v>2017</v>
      </c>
      <c r="E5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3" s="175" t="s">
        <v>18824</v>
      </c>
      <c r="G593" s="175" t="s">
        <v>18825</v>
      </c>
      <c r="H593" s="182" t="str">
        <f>_xlfn.XLOOKUP(tab_SCHULLISTE[[#This Row],[TKZ]],tab_SATLISTE[SAT-ID],tab_SATLISTE[SAT-ID],"FEHLT")</f>
        <v>1k328</v>
      </c>
    </row>
    <row r="594" spans="1:8" ht="15.9" customHeight="1" x14ac:dyDescent="0.3">
      <c r="A594" s="171" t="s">
        <v>4837</v>
      </c>
      <c r="B594" s="167" t="s">
        <v>13738</v>
      </c>
      <c r="C594" s="167" t="str">
        <f>tab_SCHULLISTE[[#This Row],[SNR]]&amp;" - "&amp;tab_SCHULLISTE[[#This Row],[Name]]</f>
        <v xml:space="preserve">0605 - Staatliche Realschule Pfarrkirchen  </v>
      </c>
      <c r="D594" s="5" t="s">
        <v>2610</v>
      </c>
      <c r="E5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4" s="175" t="s">
        <v>18824</v>
      </c>
      <c r="G594" s="175" t="s">
        <v>18825</v>
      </c>
      <c r="H594" s="182" t="str">
        <f>_xlfn.XLOOKUP(tab_SCHULLISTE[[#This Row],[TKZ]],tab_SATLISTE[SAT-ID],tab_SATLISTE[SAT-ID],"FEHLT")</f>
        <v>2k196</v>
      </c>
    </row>
    <row r="595" spans="1:8" ht="15.9" customHeight="1" x14ac:dyDescent="0.3">
      <c r="A595" s="171" t="s">
        <v>4838</v>
      </c>
      <c r="B595" s="167" t="s">
        <v>1431</v>
      </c>
      <c r="C595" s="167" t="str">
        <f>tab_SCHULLISTE[[#This Row],[SNR]]&amp;" - "&amp;tab_SCHULLISTE[[#This Row],[Name]]</f>
        <v>0606 - Private staatlich anerkannte Tilly-Realschule Ingolstadt</v>
      </c>
      <c r="D595" s="5" t="s">
        <v>2378</v>
      </c>
      <c r="E5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5" s="175" t="s">
        <v>18824</v>
      </c>
      <c r="G595" s="175" t="s">
        <v>18825</v>
      </c>
      <c r="H595" s="182" t="str">
        <f>_xlfn.XLOOKUP(tab_SCHULLISTE[[#This Row],[TKZ]],tab_SATLISTE[SAT-ID],tab_SATLISTE[SAT-ID],"FEHLT")</f>
        <v>1p186</v>
      </c>
    </row>
    <row r="596" spans="1:8" ht="15.9" customHeight="1" x14ac:dyDescent="0.3">
      <c r="A596" s="171" t="s">
        <v>4839</v>
      </c>
      <c r="B596" s="167" t="s">
        <v>1527</v>
      </c>
      <c r="C596" s="167" t="str">
        <f>tab_SCHULLISTE[[#This Row],[SNR]]&amp;" - "&amp;tab_SCHULLISTE[[#This Row],[Name]]</f>
        <v>0607 - Conrad-Graf-Preysing-Realschule Staatliche Realschule Plattling</v>
      </c>
      <c r="D596" s="5" t="s">
        <v>2457</v>
      </c>
      <c r="E5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6" s="175" t="s">
        <v>18824</v>
      </c>
      <c r="G596" s="175" t="s">
        <v>18825</v>
      </c>
      <c r="H596" s="182" t="str">
        <f>_xlfn.XLOOKUP(tab_SCHULLISTE[[#This Row],[TKZ]],tab_SATLISTE[SAT-ID],tab_SATLISTE[SAT-ID],"FEHLT")</f>
        <v>2k041</v>
      </c>
    </row>
    <row r="597" spans="1:8" ht="15.9" customHeight="1" x14ac:dyDescent="0.3">
      <c r="A597" s="171" t="s">
        <v>4840</v>
      </c>
      <c r="B597" s="167" t="s">
        <v>13739</v>
      </c>
      <c r="C597" s="167" t="str">
        <f>tab_SCHULLISTE[[#This Row],[SNR]]&amp;" - "&amp;tab_SCHULLISTE[[#This Row],[Name]]</f>
        <v xml:space="preserve">0608 - Realschule Herrieden  </v>
      </c>
      <c r="D597" s="5" t="s">
        <v>3280</v>
      </c>
      <c r="E5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7" s="175" t="s">
        <v>18824</v>
      </c>
      <c r="G597" s="175" t="s">
        <v>18825</v>
      </c>
      <c r="H597" s="182" t="str">
        <f>_xlfn.XLOOKUP(tab_SCHULLISTE[[#This Row],[TKZ]],tab_SATLISTE[SAT-ID],tab_SATLISTE[SAT-ID],"FEHLT")</f>
        <v>5k011</v>
      </c>
    </row>
    <row r="598" spans="1:8" ht="15.9" customHeight="1" x14ac:dyDescent="0.3">
      <c r="A598" s="171" t="s">
        <v>4841</v>
      </c>
      <c r="B598" s="167" t="s">
        <v>1432</v>
      </c>
      <c r="C598" s="167" t="str">
        <f>tab_SCHULLISTE[[#This Row],[SNR]]&amp;" - "&amp;tab_SCHULLISTE[[#This Row],[Name]]</f>
        <v>0609 - Erzbischöfliche Pater-Rupert-Mayer-Realschule Pullach</v>
      </c>
      <c r="D598" s="5" t="s">
        <v>2243</v>
      </c>
      <c r="E5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8" s="175" t="s">
        <v>18824</v>
      </c>
      <c r="G598" s="175" t="s">
        <v>18825</v>
      </c>
      <c r="H598" s="182" t="str">
        <f>_xlfn.XLOOKUP(tab_SCHULLISTE[[#This Row],[TKZ]],tab_SATLISTE[SAT-ID],tab_SATLISTE[SAT-ID],"FEHLT")</f>
        <v>1p044</v>
      </c>
    </row>
    <row r="599" spans="1:8" ht="15.9" customHeight="1" x14ac:dyDescent="0.3">
      <c r="A599" s="171" t="s">
        <v>4842</v>
      </c>
      <c r="B599" s="167" t="s">
        <v>13740</v>
      </c>
      <c r="C599" s="167" t="str">
        <f>tab_SCHULLISTE[[#This Row],[SNR]]&amp;" - "&amp;tab_SCHULLISTE[[#This Row],[Name]]</f>
        <v xml:space="preserve">0610 - Knabenrealschule Rebdorf der Diözese Eichstätt  </v>
      </c>
      <c r="D599" s="5" t="s">
        <v>2235</v>
      </c>
      <c r="E5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9" s="175" t="s">
        <v>18824</v>
      </c>
      <c r="G599" s="175" t="s">
        <v>18825</v>
      </c>
      <c r="H599" s="182" t="str">
        <f>_xlfn.XLOOKUP(tab_SCHULLISTE[[#This Row],[TKZ]],tab_SATLISTE[SAT-ID],tab_SATLISTE[SAT-ID],"FEHLT")</f>
        <v>1p036</v>
      </c>
    </row>
    <row r="600" spans="1:8" ht="15.9" customHeight="1" x14ac:dyDescent="0.3">
      <c r="A600" s="171" t="s">
        <v>4843</v>
      </c>
      <c r="B600" s="167" t="s">
        <v>1528</v>
      </c>
      <c r="C600" s="167" t="str">
        <f>tab_SCHULLISTE[[#This Row],[SNR]]&amp;" - "&amp;tab_SCHULLISTE[[#This Row],[Name]]</f>
        <v>0611 - Siegfried-von-Vegesack-Realschule Staatliche Realschule Regen</v>
      </c>
      <c r="D600" s="5" t="s">
        <v>2597</v>
      </c>
      <c r="E6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0" s="175" t="s">
        <v>18824</v>
      </c>
      <c r="G600" s="175" t="s">
        <v>18825</v>
      </c>
      <c r="H600" s="182" t="str">
        <f>_xlfn.XLOOKUP(tab_SCHULLISTE[[#This Row],[TKZ]],tab_SATLISTE[SAT-ID],tab_SATLISTE[SAT-ID],"FEHLT")</f>
        <v>2k183</v>
      </c>
    </row>
    <row r="601" spans="1:8" ht="15.9" customHeight="1" x14ac:dyDescent="0.3">
      <c r="A601" s="171" t="s">
        <v>4844</v>
      </c>
      <c r="B601" s="167" t="s">
        <v>1529</v>
      </c>
      <c r="C601" s="167" t="str">
        <f>tab_SCHULLISTE[[#This Row],[SNR]]&amp;" - "&amp;tab_SCHULLISTE[[#This Row],[Name]]</f>
        <v>0612 - Realschule am Judenstein Staatliche Realschule Regensburg I</v>
      </c>
      <c r="D601" s="5" t="s">
        <v>2889</v>
      </c>
      <c r="E6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1" s="175" t="s">
        <v>18824</v>
      </c>
      <c r="G601" s="175" t="s">
        <v>18825</v>
      </c>
      <c r="H601" s="182" t="str">
        <f>_xlfn.XLOOKUP(tab_SCHULLISTE[[#This Row],[TKZ]],tab_SATLISTE[SAT-ID],tab_SATLISTE[SAT-ID],"FEHLT")</f>
        <v>3k147</v>
      </c>
    </row>
    <row r="602" spans="1:8" ht="15.9" customHeight="1" x14ac:dyDescent="0.3">
      <c r="A602" s="171" t="s">
        <v>4845</v>
      </c>
      <c r="B602" s="167" t="s">
        <v>1530</v>
      </c>
      <c r="C602" s="167" t="str">
        <f>tab_SCHULLISTE[[#This Row],[SNR]]&amp;" - "&amp;tab_SCHULLISTE[[#This Row],[Name]]</f>
        <v>0613 - Albert-Schweitzer-Realschule Staatl. Realschule Regensburg II</v>
      </c>
      <c r="D602" s="5" t="s">
        <v>2889</v>
      </c>
      <c r="E6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2" s="175" t="s">
        <v>18824</v>
      </c>
      <c r="G602" s="175" t="s">
        <v>18825</v>
      </c>
      <c r="H602" s="182" t="str">
        <f>_xlfn.XLOOKUP(tab_SCHULLISTE[[#This Row],[TKZ]],tab_SATLISTE[SAT-ID],tab_SATLISTE[SAT-ID],"FEHLT")</f>
        <v>3k147</v>
      </c>
    </row>
    <row r="603" spans="1:8" ht="15.9" customHeight="1" x14ac:dyDescent="0.3">
      <c r="A603" s="171" t="s">
        <v>4846</v>
      </c>
      <c r="B603" s="167" t="s">
        <v>1433</v>
      </c>
      <c r="C603" s="167" t="str">
        <f>tab_SCHULLISTE[[#This Row],[SNR]]&amp;" - "&amp;tab_SCHULLISTE[[#This Row],[Name]]</f>
        <v>0614 - Mädchenrealschule der Armen Schulschwestern von Unserer Lieben Frau Regensburg-Niedermünster</v>
      </c>
      <c r="D603" s="5" t="s">
        <v>2983</v>
      </c>
      <c r="E6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3" s="175" t="s">
        <v>18824</v>
      </c>
      <c r="G603" s="175" t="s">
        <v>18825</v>
      </c>
      <c r="H603" s="182" t="str">
        <f>_xlfn.XLOOKUP(tab_SCHULLISTE[[#This Row],[TKZ]],tab_SATLISTE[SAT-ID],tab_SATLISTE[SAT-ID],"FEHLT")</f>
        <v>3p025</v>
      </c>
    </row>
    <row r="604" spans="1:8" ht="15.9" customHeight="1" x14ac:dyDescent="0.3">
      <c r="A604" s="171" t="s">
        <v>4847</v>
      </c>
      <c r="B604" s="167" t="s">
        <v>1434</v>
      </c>
      <c r="C604" s="167" t="str">
        <f>tab_SCHULLISTE[[#This Row],[SNR]]&amp;" - "&amp;tab_SCHULLISTE[[#This Row],[Name]]</f>
        <v>0615 - St. Marien-Realschule der Schulstiftung der Diözese Regensburg</v>
      </c>
      <c r="D604" s="5" t="s">
        <v>3001</v>
      </c>
      <c r="E6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4" s="175" t="s">
        <v>18824</v>
      </c>
      <c r="G604" s="175" t="s">
        <v>18825</v>
      </c>
      <c r="H604" s="182" t="str">
        <f>_xlfn.XLOOKUP(tab_SCHULLISTE[[#This Row],[TKZ]],tab_SATLISTE[SAT-ID],tab_SATLISTE[SAT-ID],"FEHLT")</f>
        <v>3p046</v>
      </c>
    </row>
    <row r="605" spans="1:8" ht="15.9" customHeight="1" x14ac:dyDescent="0.3">
      <c r="A605" s="171" t="s">
        <v>4848</v>
      </c>
      <c r="B605" s="167" t="s">
        <v>13741</v>
      </c>
      <c r="C605" s="167" t="str">
        <f>tab_SCHULLISTE[[#This Row],[SNR]]&amp;" - "&amp;tab_SCHULLISTE[[#This Row],[Name]]</f>
        <v xml:space="preserve">0616 - Private Schulen Pindl GmbH Realschule Regensburg  </v>
      </c>
      <c r="D605" s="5" t="s">
        <v>2996</v>
      </c>
      <c r="E6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5" s="175" t="s">
        <v>18824</v>
      </c>
      <c r="G605" s="175" t="s">
        <v>18825</v>
      </c>
      <c r="H605" s="182" t="str">
        <f>_xlfn.XLOOKUP(tab_SCHULLISTE[[#This Row],[TKZ]],tab_SATLISTE[SAT-ID],tab_SATLISTE[SAT-ID],"FEHLT")</f>
        <v>3p041</v>
      </c>
    </row>
    <row r="606" spans="1:8" ht="15.9" customHeight="1" x14ac:dyDescent="0.3">
      <c r="A606" s="171" t="s">
        <v>4849</v>
      </c>
      <c r="B606" s="167" t="s">
        <v>1531</v>
      </c>
      <c r="C606" s="167" t="str">
        <f>tab_SCHULLISTE[[#This Row],[SNR]]&amp;" - "&amp;tab_SCHULLISTE[[#This Row],[Name]]</f>
        <v>0617 - Markgraf-Friedrich-Schule Staatliche Realschule Rehau</v>
      </c>
      <c r="D606" s="5" t="s">
        <v>3143</v>
      </c>
      <c r="E6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6" s="175" t="s">
        <v>18824</v>
      </c>
      <c r="G606" s="175" t="s">
        <v>18825</v>
      </c>
      <c r="H606" s="182" t="str">
        <f>_xlfn.XLOOKUP(tab_SCHULLISTE[[#This Row],[TKZ]],tab_SATLISTE[SAT-ID],tab_SATLISTE[SAT-ID],"FEHLT")</f>
        <v>4k143</v>
      </c>
    </row>
    <row r="607" spans="1:8" ht="15.9" customHeight="1" x14ac:dyDescent="0.3">
      <c r="A607" s="171" t="s">
        <v>4850</v>
      </c>
      <c r="B607" s="167" t="s">
        <v>13742</v>
      </c>
      <c r="C607" s="167" t="str">
        <f>tab_SCHULLISTE[[#This Row],[SNR]]&amp;" - "&amp;tab_SCHULLISTE[[#This Row],[Name]]</f>
        <v xml:space="preserve">0618 - Staatl. Realschule Haag i.OB  </v>
      </c>
      <c r="D607" s="5" t="s">
        <v>1965</v>
      </c>
      <c r="E6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7" s="175" t="s">
        <v>18824</v>
      </c>
      <c r="G607" s="175" t="s">
        <v>18825</v>
      </c>
      <c r="H607" s="182" t="str">
        <f>_xlfn.XLOOKUP(tab_SCHULLISTE[[#This Row],[TKZ]],tab_SATLISTE[SAT-ID],tab_SATLISTE[SAT-ID],"FEHLT")</f>
        <v>1k276</v>
      </c>
    </row>
    <row r="608" spans="1:8" ht="15.9" customHeight="1" x14ac:dyDescent="0.3">
      <c r="A608" s="171" t="s">
        <v>4851</v>
      </c>
      <c r="B608" s="167" t="s">
        <v>1532</v>
      </c>
      <c r="C608" s="167" t="str">
        <f>tab_SCHULLISTE[[#This Row],[SNR]]&amp;" - "&amp;tab_SCHULLISTE[[#This Row],[Name]]</f>
        <v>0619 - Johann-Simon-Mayr-Schule Staatliche Realschule Riedenburg</v>
      </c>
      <c r="D608" s="5" t="s">
        <v>2514</v>
      </c>
      <c r="E6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8" s="175" t="s">
        <v>18824</v>
      </c>
      <c r="G608" s="175" t="s">
        <v>18825</v>
      </c>
      <c r="H608" s="182" t="str">
        <f>_xlfn.XLOOKUP(tab_SCHULLISTE[[#This Row],[TKZ]],tab_SATLISTE[SAT-ID],tab_SATLISTE[SAT-ID],"FEHLT")</f>
        <v>2k101</v>
      </c>
    </row>
    <row r="609" spans="1:8" ht="15.9" customHeight="1" x14ac:dyDescent="0.3">
      <c r="A609" s="171" t="s">
        <v>4852</v>
      </c>
      <c r="B609" s="167" t="s">
        <v>1435</v>
      </c>
      <c r="C609" s="167" t="str">
        <f>tab_SCHULLISTE[[#This Row],[SNR]]&amp;" - "&amp;tab_SCHULLISTE[[#This Row],[Name]]</f>
        <v>0620 - Mädchenrealschule St. Anna Riedenburg der Schulstiftung der Diözese Regensburg</v>
      </c>
      <c r="D609" s="5" t="s">
        <v>2735</v>
      </c>
      <c r="E6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9" s="175" t="s">
        <v>18824</v>
      </c>
      <c r="G609" s="175" t="s">
        <v>18825</v>
      </c>
      <c r="H609" s="182" t="str">
        <f>_xlfn.XLOOKUP(tab_SCHULLISTE[[#This Row],[TKZ]],tab_SATLISTE[SAT-ID],tab_SATLISTE[SAT-ID],"FEHLT")</f>
        <v>2p062</v>
      </c>
    </row>
    <row r="610" spans="1:8" ht="15.9" customHeight="1" x14ac:dyDescent="0.3">
      <c r="A610" s="171" t="s">
        <v>4853</v>
      </c>
      <c r="B610" s="167" t="s">
        <v>1533</v>
      </c>
      <c r="C610" s="167" t="str">
        <f>tab_SCHULLISTE[[#This Row],[SNR]]&amp;" - "&amp;tab_SCHULLISTE[[#This Row],[Name]]</f>
        <v>0621 - Konrad-Adenauer-Schule Staatliche Realschule Roding</v>
      </c>
      <c r="D610" s="5" t="s">
        <v>2778</v>
      </c>
      <c r="E6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10" s="175" t="s">
        <v>18824</v>
      </c>
      <c r="G610" s="175" t="s">
        <v>18825</v>
      </c>
      <c r="H610" s="182" t="str">
        <f>_xlfn.XLOOKUP(tab_SCHULLISTE[[#This Row],[TKZ]],tab_SATLISTE[SAT-ID],tab_SATLISTE[SAT-ID],"FEHLT")</f>
        <v>3k034</v>
      </c>
    </row>
    <row r="611" spans="1:8" ht="15.9" customHeight="1" x14ac:dyDescent="0.3">
      <c r="A611" s="171" t="s">
        <v>4854</v>
      </c>
      <c r="B611" s="167" t="s">
        <v>1534</v>
      </c>
      <c r="C611" s="167" t="str">
        <f>tab_SCHULLISTE[[#This Row],[SNR]]&amp;" - "&amp;tab_SCHULLISTE[[#This Row],[Name]]</f>
        <v>0622 - Johann-Rieder-Realschule Staatliche Realschule Rosenheim</v>
      </c>
      <c r="D611" s="5" t="s">
        <v>2055</v>
      </c>
      <c r="E6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11" s="175" t="s">
        <v>18824</v>
      </c>
      <c r="G611" s="175" t="s">
        <v>18825</v>
      </c>
      <c r="H611" s="182" t="str">
        <f>_xlfn.XLOOKUP(tab_SCHULLISTE[[#This Row],[TKZ]],tab_SATLISTE[SAT-ID],tab_SATLISTE[SAT-ID],"FEHLT")</f>
        <v>1k366</v>
      </c>
    </row>
    <row r="612" spans="1:8" ht="15.9" customHeight="1" x14ac:dyDescent="0.3">
      <c r="A612" s="171" t="s">
        <v>4855</v>
      </c>
      <c r="B612" s="167" t="s">
        <v>13743</v>
      </c>
      <c r="C612" s="167" t="str">
        <f>tab_SCHULLISTE[[#This Row],[SNR]]&amp;" - "&amp;tab_SCHULLISTE[[#This Row],[Name]]</f>
        <v xml:space="preserve">0623 - Städtische Realschule für Mädchen Rosenheim  </v>
      </c>
      <c r="D612" s="5" t="s">
        <v>2055</v>
      </c>
      <c r="E6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12" s="175" t="s">
        <v>18824</v>
      </c>
      <c r="G612" s="175" t="s">
        <v>18825</v>
      </c>
      <c r="H612" s="182" t="str">
        <f>_xlfn.XLOOKUP(tab_SCHULLISTE[[#This Row],[TKZ]],tab_SATLISTE[SAT-ID],tab_SATLISTE[SAT-ID],"FEHLT")</f>
        <v>1k366</v>
      </c>
    </row>
    <row r="613" spans="1:8" ht="15.9" customHeight="1" x14ac:dyDescent="0.3">
      <c r="A613" s="171" t="s">
        <v>4856</v>
      </c>
      <c r="B613" s="167" t="s">
        <v>1535</v>
      </c>
      <c r="C613" s="167" t="str">
        <f>tab_SCHULLISTE[[#This Row],[SNR]]&amp;" - "&amp;tab_SCHULLISTE[[#This Row],[Name]]</f>
        <v>0624 - Wilhelm-von-Stieber-Realschule Staatliche Realschule Roth</v>
      </c>
      <c r="D613" s="5" t="s">
        <v>3398</v>
      </c>
      <c r="E6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13" s="175" t="s">
        <v>18824</v>
      </c>
      <c r="G613" s="175" t="s">
        <v>18825</v>
      </c>
      <c r="H613" s="182" t="str">
        <f>_xlfn.XLOOKUP(tab_SCHULLISTE[[#This Row],[TKZ]],tab_SATLISTE[SAT-ID],tab_SATLISTE[SAT-ID],"FEHLT")</f>
        <v>5k130</v>
      </c>
    </row>
    <row r="614" spans="1:8" ht="15.9" customHeight="1" x14ac:dyDescent="0.3">
      <c r="A614" s="171" t="s">
        <v>4857</v>
      </c>
      <c r="B614" s="167" t="s">
        <v>1536</v>
      </c>
      <c r="C614" s="167" t="str">
        <f>tab_SCHULLISTE[[#This Row],[SNR]]&amp;" - "&amp;tab_SCHULLISTE[[#This Row],[Name]]</f>
        <v>0625 - Oskar-von-Miller-Realschule Staatliche Realschule Rothenburg o.d.Tauber</v>
      </c>
      <c r="D614" s="5" t="s">
        <v>3280</v>
      </c>
      <c r="E6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14" s="175" t="s">
        <v>18824</v>
      </c>
      <c r="G614" s="175" t="s">
        <v>18825</v>
      </c>
      <c r="H614" s="182" t="str">
        <f>_xlfn.XLOOKUP(tab_SCHULLISTE[[#This Row],[TKZ]],tab_SATLISTE[SAT-ID],tab_SATLISTE[SAT-ID],"FEHLT")</f>
        <v>5k011</v>
      </c>
    </row>
    <row r="615" spans="1:8" ht="15.9" customHeight="1" x14ac:dyDescent="0.3">
      <c r="A615" s="171" t="s">
        <v>4858</v>
      </c>
      <c r="B615" s="167" t="s">
        <v>1436</v>
      </c>
      <c r="C615" s="167" t="str">
        <f>tab_SCHULLISTE[[#This Row],[SNR]]&amp;" - "&amp;tab_SCHULLISTE[[#This Row],[Name]]</f>
        <v>0626 - Priv. staatl. anerkannte Realschule Schloß Schwarzenberg</v>
      </c>
      <c r="D615" s="5" t="s">
        <v>3501</v>
      </c>
      <c r="E6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15" s="175" t="s">
        <v>18824</v>
      </c>
      <c r="G615" s="175" t="s">
        <v>18825</v>
      </c>
      <c r="H615" s="182" t="str">
        <f>_xlfn.XLOOKUP(tab_SCHULLISTE[[#This Row],[TKZ]],tab_SATLISTE[SAT-ID],tab_SATLISTE[SAT-ID],"FEHLT")</f>
        <v>5p052</v>
      </c>
    </row>
    <row r="616" spans="1:8" ht="15.9" customHeight="1" x14ac:dyDescent="0.3">
      <c r="A616" s="171" t="s">
        <v>4859</v>
      </c>
      <c r="B616" s="167" t="s">
        <v>1437</v>
      </c>
      <c r="C616" s="167" t="str">
        <f>tab_SCHULLISTE[[#This Row],[SNR]]&amp;" - "&amp;tab_SCHULLISTE[[#This Row],[Name]]</f>
        <v>0627 - Edith-Stein-Realschule Schillingsfürst der Erzdiözese Bamberg</v>
      </c>
      <c r="D616" s="5" t="s">
        <v>3469</v>
      </c>
      <c r="E6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16" s="175" t="s">
        <v>18824</v>
      </c>
      <c r="G616" s="175" t="s">
        <v>18825</v>
      </c>
      <c r="H616" s="182" t="str">
        <f>_xlfn.XLOOKUP(tab_SCHULLISTE[[#This Row],[TKZ]],tab_SATLISTE[SAT-ID],tab_SATLISTE[SAT-ID],"FEHLT")</f>
        <v>5p017</v>
      </c>
    </row>
    <row r="617" spans="1:8" ht="15.9" customHeight="1" x14ac:dyDescent="0.3">
      <c r="A617" s="171" t="s">
        <v>4860</v>
      </c>
      <c r="B617" s="167" t="s">
        <v>1438</v>
      </c>
      <c r="C617" s="167" t="str">
        <f>tab_SCHULLISTE[[#This Row],[SNR]]&amp;" - "&amp;tab_SCHULLISTE[[#This Row],[Name]]</f>
        <v>0628 - Erzbischöfliche Realschule St. Immaculata Schlehdorf</v>
      </c>
      <c r="D617" s="5" t="s">
        <v>2243</v>
      </c>
      <c r="E6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17" s="175" t="s">
        <v>18824</v>
      </c>
      <c r="G617" s="175" t="s">
        <v>18825</v>
      </c>
      <c r="H617" s="182" t="str">
        <f>_xlfn.XLOOKUP(tab_SCHULLISTE[[#This Row],[TKZ]],tab_SATLISTE[SAT-ID],tab_SATLISTE[SAT-ID],"FEHLT")</f>
        <v>1p044</v>
      </c>
    </row>
    <row r="618" spans="1:8" ht="15.9" customHeight="1" x14ac:dyDescent="0.3">
      <c r="A618" s="171" t="s">
        <v>4861</v>
      </c>
      <c r="B618" s="167" t="s">
        <v>1537</v>
      </c>
      <c r="C618" s="167" t="str">
        <f>tab_SCHULLISTE[[#This Row],[SNR]]&amp;" - "&amp;tab_SCHULLISTE[[#This Row],[Name]]</f>
        <v>0629 - Wolfgang-Kubelka-Realschule Staatliche Realschule für Knaben Schondorf a. Ammersee</v>
      </c>
      <c r="D618" s="5" t="s">
        <v>1934</v>
      </c>
      <c r="E6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18" s="175" t="s">
        <v>18824</v>
      </c>
      <c r="G618" s="175" t="s">
        <v>18825</v>
      </c>
      <c r="H618" s="182" t="str">
        <f>_xlfn.XLOOKUP(tab_SCHULLISTE[[#This Row],[TKZ]],tab_SATLISTE[SAT-ID],tab_SATLISTE[SAT-ID],"FEHLT")</f>
        <v>1k244</v>
      </c>
    </row>
    <row r="619" spans="1:8" ht="15.9" customHeight="1" x14ac:dyDescent="0.3">
      <c r="A619" s="171" t="s">
        <v>4862</v>
      </c>
      <c r="B619" s="167" t="s">
        <v>1538</v>
      </c>
      <c r="C619" s="167" t="str">
        <f>tab_SCHULLISTE[[#This Row],[SNR]]&amp;" - "&amp;tab_SCHULLISTE[[#This Row],[Name]]</f>
        <v>0630 - Pfaffenwinkel-Realschule Staatl. Realschule Schongau</v>
      </c>
      <c r="D619" s="5" t="s">
        <v>2170</v>
      </c>
      <c r="E6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19" s="175" t="s">
        <v>18824</v>
      </c>
      <c r="G619" s="175" t="s">
        <v>18825</v>
      </c>
      <c r="H619" s="182" t="str">
        <f>_xlfn.XLOOKUP(tab_SCHULLISTE[[#This Row],[TKZ]],tab_SATLISTE[SAT-ID],tab_SATLISTE[SAT-ID],"FEHLT")</f>
        <v>1k481</v>
      </c>
    </row>
    <row r="620" spans="1:8" ht="15.9" customHeight="1" x14ac:dyDescent="0.3">
      <c r="A620" s="171" t="s">
        <v>4863</v>
      </c>
      <c r="B620" s="167" t="s">
        <v>1439</v>
      </c>
      <c r="C620" s="167" t="str">
        <f>tab_SCHULLISTE[[#This Row],[SNR]]&amp;" - "&amp;tab_SCHULLISTE[[#This Row],[Name]]</f>
        <v>0631 - Maria-Ward-Schule Schrobenhausen des Schulwerks der Diözese Augsburg</v>
      </c>
      <c r="D620" s="5" t="s">
        <v>2393</v>
      </c>
      <c r="E6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20" s="175" t="s">
        <v>18824</v>
      </c>
      <c r="G620" s="175" t="s">
        <v>18825</v>
      </c>
      <c r="H620" s="182" t="str">
        <f>_xlfn.XLOOKUP(tab_SCHULLISTE[[#This Row],[TKZ]],tab_SATLISTE[SAT-ID],tab_SATLISTE[SAT-ID],"FEHLT")</f>
        <v>1p202</v>
      </c>
    </row>
    <row r="621" spans="1:8" ht="15.9" customHeight="1" x14ac:dyDescent="0.3">
      <c r="A621" s="171" t="s">
        <v>4864</v>
      </c>
      <c r="B621" s="167" t="s">
        <v>13744</v>
      </c>
      <c r="C621" s="167" t="str">
        <f>tab_SCHULLISTE[[#This Row],[SNR]]&amp;" - "&amp;tab_SCHULLISTE[[#This Row],[Name]]</f>
        <v xml:space="preserve">0632 - Staatl. Realschule Bruckmühl  </v>
      </c>
      <c r="D621" s="5" t="s">
        <v>2056</v>
      </c>
      <c r="E6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21" s="175" t="s">
        <v>18824</v>
      </c>
      <c r="G621" s="175" t="s">
        <v>18825</v>
      </c>
      <c r="H621" s="182" t="str">
        <f>_xlfn.XLOOKUP(tab_SCHULLISTE[[#This Row],[TKZ]],tab_SATLISTE[SAT-ID],tab_SATLISTE[SAT-ID],"FEHLT")</f>
        <v>1k367</v>
      </c>
    </row>
    <row r="622" spans="1:8" ht="15.9" customHeight="1" x14ac:dyDescent="0.3">
      <c r="A622" s="171" t="s">
        <v>4865</v>
      </c>
      <c r="B622" s="167" t="s">
        <v>1539</v>
      </c>
      <c r="C622" s="167" t="str">
        <f>tab_SCHULLISTE[[#This Row],[SNR]]&amp;" - "&amp;tab_SCHULLISTE[[#This Row],[Name]]</f>
        <v>0633 - Konrad-Max-Kunz-Realschule Staatl. Realschule Schwandorf</v>
      </c>
      <c r="D622" s="5" t="s">
        <v>2909</v>
      </c>
      <c r="E6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22" s="175" t="s">
        <v>18824</v>
      </c>
      <c r="G622" s="175" t="s">
        <v>18825</v>
      </c>
      <c r="H622" s="182" t="str">
        <f>_xlfn.XLOOKUP(tab_SCHULLISTE[[#This Row],[TKZ]],tab_SATLISTE[SAT-ID],tab_SATLISTE[SAT-ID],"FEHLT")</f>
        <v>3k167</v>
      </c>
    </row>
    <row r="623" spans="1:8" ht="15.9" customHeight="1" x14ac:dyDescent="0.3">
      <c r="A623" s="171" t="s">
        <v>4866</v>
      </c>
      <c r="B623" s="167" t="s">
        <v>13745</v>
      </c>
      <c r="C623" s="167" t="str">
        <f>tab_SCHULLISTE[[#This Row],[SNR]]&amp;" - "&amp;tab_SCHULLISTE[[#This Row],[Name]]</f>
        <v xml:space="preserve">0634 - Mädchenrealschule St. Josef Schwandorf  </v>
      </c>
      <c r="D623" s="5" t="s">
        <v>3001</v>
      </c>
      <c r="E6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23" s="175" t="s">
        <v>18824</v>
      </c>
      <c r="G623" s="175" t="s">
        <v>18825</v>
      </c>
      <c r="H623" s="182" t="str">
        <f>_xlfn.XLOOKUP(tab_SCHULLISTE[[#This Row],[TKZ]],tab_SATLISTE[SAT-ID],tab_SATLISTE[SAT-ID],"FEHLT")</f>
        <v>3p046</v>
      </c>
    </row>
    <row r="624" spans="1:8" ht="15.9" customHeight="1" x14ac:dyDescent="0.3">
      <c r="A624" s="171" t="s">
        <v>4867</v>
      </c>
      <c r="B624" s="167" t="s">
        <v>1540</v>
      </c>
      <c r="C624" s="167" t="str">
        <f>tab_SCHULLISTE[[#This Row],[SNR]]&amp;" - "&amp;tab_SCHULLISTE[[#This Row],[Name]]</f>
        <v>0635 - Wilhelm-Sattler-Realschule Staatl. Realschule Schweinfurt</v>
      </c>
      <c r="D624" s="5" t="s">
        <v>3724</v>
      </c>
      <c r="E6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24" s="175" t="s">
        <v>18824</v>
      </c>
      <c r="G624" s="175" t="s">
        <v>18825</v>
      </c>
      <c r="H624" s="182" t="str">
        <f>_xlfn.XLOOKUP(tab_SCHULLISTE[[#This Row],[TKZ]],tab_SATLISTE[SAT-ID],tab_SATLISTE[SAT-ID],"FEHLT")</f>
        <v>6k198</v>
      </c>
    </row>
    <row r="625" spans="1:8" ht="15.9" customHeight="1" x14ac:dyDescent="0.3">
      <c r="A625" s="171" t="s">
        <v>4868</v>
      </c>
      <c r="B625" s="167" t="s">
        <v>13746</v>
      </c>
      <c r="C625" s="167" t="str">
        <f>tab_SCHULLISTE[[#This Row],[SNR]]&amp;" - "&amp;tab_SCHULLISTE[[#This Row],[Name]]</f>
        <v xml:space="preserve">0636 - Walther-Rathenau-Realschule der Stadt Schweinfurt  </v>
      </c>
      <c r="D625" s="5" t="s">
        <v>3724</v>
      </c>
      <c r="E6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25" s="175" t="s">
        <v>18824</v>
      </c>
      <c r="G625" s="175" t="s">
        <v>18825</v>
      </c>
      <c r="H625" s="182" t="str">
        <f>_xlfn.XLOOKUP(tab_SCHULLISTE[[#This Row],[TKZ]],tab_SATLISTE[SAT-ID],tab_SATLISTE[SAT-ID],"FEHLT")</f>
        <v>6k198</v>
      </c>
    </row>
    <row r="626" spans="1:8" ht="15.9" customHeight="1" x14ac:dyDescent="0.3">
      <c r="A626" s="171" t="s">
        <v>4869</v>
      </c>
      <c r="B626" s="167" t="s">
        <v>13747</v>
      </c>
      <c r="C626" s="167" t="str">
        <f>tab_SCHULLISTE[[#This Row],[SNR]]&amp;" - "&amp;tab_SCHULLISTE[[#This Row],[Name]]</f>
        <v xml:space="preserve">0637 - Staatliche Realschule Selb  </v>
      </c>
      <c r="D626" s="5" t="s">
        <v>3200</v>
      </c>
      <c r="E6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26" s="175" t="s">
        <v>18824</v>
      </c>
      <c r="G626" s="175" t="s">
        <v>18825</v>
      </c>
      <c r="H626" s="182" t="str">
        <f>_xlfn.XLOOKUP(tab_SCHULLISTE[[#This Row],[TKZ]],tab_SATLISTE[SAT-ID],tab_SATLISTE[SAT-ID],"FEHLT")</f>
        <v>4k200</v>
      </c>
    </row>
    <row r="627" spans="1:8" ht="15.9" customHeight="1" x14ac:dyDescent="0.3">
      <c r="A627" s="171" t="s">
        <v>4870</v>
      </c>
      <c r="B627" s="167" t="s">
        <v>1460</v>
      </c>
      <c r="C627" s="167" t="str">
        <f>tab_SCHULLISTE[[#This Row],[SNR]]&amp;" - "&amp;tab_SCHULLISTE[[#This Row],[Name]]</f>
        <v>0638 - Staatlich genehmigte Sabel Realschule München II der Stiftung Sabel Schulen</v>
      </c>
      <c r="D627" s="5" t="s">
        <v>2408</v>
      </c>
      <c r="E6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27" s="175" t="s">
        <v>18824</v>
      </c>
      <c r="G627" s="175" t="s">
        <v>18825</v>
      </c>
      <c r="H627" s="182" t="str">
        <f>_xlfn.XLOOKUP(tab_SCHULLISTE[[#This Row],[TKZ]],tab_SATLISTE[SAT-ID],tab_SATLISTE[SAT-ID],"FEHLT")</f>
        <v>1p220</v>
      </c>
    </row>
    <row r="628" spans="1:8" ht="15.9" customHeight="1" x14ac:dyDescent="0.3">
      <c r="A628" s="171" t="s">
        <v>4871</v>
      </c>
      <c r="B628" s="167" t="s">
        <v>13748</v>
      </c>
      <c r="C628" s="167" t="str">
        <f>tab_SCHULLISTE[[#This Row],[SNR]]&amp;" - "&amp;tab_SCHULLISTE[[#This Row],[Name]]</f>
        <v xml:space="preserve">0639 - Staatliche Realschule Sonthofen  </v>
      </c>
      <c r="D628" s="5" t="s">
        <v>4018</v>
      </c>
      <c r="E6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28" s="175" t="s">
        <v>18824</v>
      </c>
      <c r="G628" s="175" t="s">
        <v>18825</v>
      </c>
      <c r="H628" s="182" t="str">
        <f>_xlfn.XLOOKUP(tab_SCHULLISTE[[#This Row],[TKZ]],tab_SATLISTE[SAT-ID],tab_SATLISTE[SAT-ID],"FEHLT")</f>
        <v>7k190</v>
      </c>
    </row>
    <row r="629" spans="1:8" ht="15.9" customHeight="1" x14ac:dyDescent="0.3">
      <c r="A629" s="171" t="s">
        <v>4872</v>
      </c>
      <c r="B629" s="167" t="s">
        <v>1541</v>
      </c>
      <c r="C629" s="167" t="str">
        <f>tab_SCHULLISTE[[#This Row],[SNR]]&amp;" - "&amp;tab_SCHULLISTE[[#This Row],[Name]]</f>
        <v>0640 - Viktor-von-Scheffel-Schule Staatliche Realschule Bad Staffelstein</v>
      </c>
      <c r="D629" s="5" t="s">
        <v>3102</v>
      </c>
      <c r="E6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29" s="175" t="s">
        <v>18824</v>
      </c>
      <c r="G629" s="175" t="s">
        <v>18825</v>
      </c>
      <c r="H629" s="182" t="str">
        <f>_xlfn.XLOOKUP(tab_SCHULLISTE[[#This Row],[TKZ]],tab_SATLISTE[SAT-ID],tab_SATLISTE[SAT-ID],"FEHLT")</f>
        <v>4k100</v>
      </c>
    </row>
    <row r="630" spans="1:8" ht="15.9" customHeight="1" x14ac:dyDescent="0.3">
      <c r="A630" s="171" t="s">
        <v>4873</v>
      </c>
      <c r="B630" s="167" t="s">
        <v>1542</v>
      </c>
      <c r="C630" s="167" t="str">
        <f>tab_SCHULLISTE[[#This Row],[SNR]]&amp;" - "&amp;tab_SCHULLISTE[[#This Row],[Name]]</f>
        <v>0641 - Jakob-Sandtner-Schule Staatliche Realschule für Knaben Straubing</v>
      </c>
      <c r="D630" s="5" t="s">
        <v>2637</v>
      </c>
      <c r="E6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30" s="175" t="s">
        <v>18824</v>
      </c>
      <c r="G630" s="175" t="s">
        <v>18825</v>
      </c>
      <c r="H630" s="182" t="str">
        <f>_xlfn.XLOOKUP(tab_SCHULLISTE[[#This Row],[TKZ]],tab_SATLISTE[SAT-ID],tab_SATLISTE[SAT-ID],"FEHLT")</f>
        <v>2k223</v>
      </c>
    </row>
    <row r="631" spans="1:8" ht="15.9" customHeight="1" x14ac:dyDescent="0.3">
      <c r="A631" s="171" t="s">
        <v>4874</v>
      </c>
      <c r="B631" s="167" t="s">
        <v>13749</v>
      </c>
      <c r="C631" s="167" t="str">
        <f>tab_SCHULLISTE[[#This Row],[SNR]]&amp;" - "&amp;tab_SCHULLISTE[[#This Row],[Name]]</f>
        <v xml:space="preserve">0642 - Realschule der Ursulinen-Schulstiftung Straubing  </v>
      </c>
      <c r="D631" s="5" t="s">
        <v>2737</v>
      </c>
      <c r="E6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31" s="175" t="s">
        <v>18824</v>
      </c>
      <c r="G631" s="175" t="s">
        <v>18825</v>
      </c>
      <c r="H631" s="182" t="str">
        <f>_xlfn.XLOOKUP(tab_SCHULLISTE[[#This Row],[TKZ]],tab_SATLISTE[SAT-ID],tab_SATLISTE[SAT-ID],"FEHLT")</f>
        <v>2p064</v>
      </c>
    </row>
    <row r="632" spans="1:8" ht="15.9" customHeight="1" x14ac:dyDescent="0.3">
      <c r="A632" s="171" t="s">
        <v>4875</v>
      </c>
      <c r="B632" s="167" t="s">
        <v>13750</v>
      </c>
      <c r="C632" s="167" t="str">
        <f>tab_SCHULLISTE[[#This Row],[SNR]]&amp;" - "&amp;tab_SCHULLISTE[[#This Row],[Name]]</f>
        <v xml:space="preserve">0643 - Staatliche Realschule Sulzbach-Rosenberg  </v>
      </c>
      <c r="D632" s="5" t="s">
        <v>2752</v>
      </c>
      <c r="E6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32" s="175" t="s">
        <v>18824</v>
      </c>
      <c r="G632" s="175" t="s">
        <v>18825</v>
      </c>
      <c r="H632" s="182" t="str">
        <f>_xlfn.XLOOKUP(tab_SCHULLISTE[[#This Row],[TKZ]],tab_SATLISTE[SAT-ID],tab_SATLISTE[SAT-ID],"FEHLT")</f>
        <v>3k008</v>
      </c>
    </row>
    <row r="633" spans="1:8" ht="15.9" customHeight="1" x14ac:dyDescent="0.3">
      <c r="A633" s="171" t="s">
        <v>4876</v>
      </c>
      <c r="B633" s="167" t="s">
        <v>1543</v>
      </c>
      <c r="C633" s="167" t="str">
        <f>tab_SCHULLISTE[[#This Row],[SNR]]&amp;" - "&amp;tab_SCHULLISTE[[#This Row],[Name]]</f>
        <v>0644 - Christoph-von-Schmid-Schule Staatliche Realschule Thannhausen</v>
      </c>
      <c r="D633" s="5" t="s">
        <v>3928</v>
      </c>
      <c r="E6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33" s="175" t="s">
        <v>18824</v>
      </c>
      <c r="G633" s="175" t="s">
        <v>18825</v>
      </c>
      <c r="H633" s="182" t="str">
        <f>_xlfn.XLOOKUP(tab_SCHULLISTE[[#This Row],[TKZ]],tab_SATLISTE[SAT-ID],tab_SATLISTE[SAT-ID],"FEHLT")</f>
        <v>7k097</v>
      </c>
    </row>
    <row r="634" spans="1:8" ht="15.9" customHeight="1" x14ac:dyDescent="0.3">
      <c r="A634" s="171" t="s">
        <v>4877</v>
      </c>
      <c r="B634" s="167" t="s">
        <v>4878</v>
      </c>
      <c r="C634" s="167" t="str">
        <f>tab_SCHULLISTE[[#This Row],[SNR]]&amp;" - "&amp;tab_SCHULLISTE[[#This Row],[Name]]</f>
        <v>0645 - Staatliche Realschule Tittling Realschule im Dreiburgenland</v>
      </c>
      <c r="D634" s="5" t="s">
        <v>2578</v>
      </c>
      <c r="E6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34" s="175" t="s">
        <v>18824</v>
      </c>
      <c r="G634" s="175" t="s">
        <v>18825</v>
      </c>
      <c r="H634" s="182" t="str">
        <f>_xlfn.XLOOKUP(tab_SCHULLISTE[[#This Row],[TKZ]],tab_SATLISTE[SAT-ID],tab_SATLISTE[SAT-ID],"FEHLT")</f>
        <v>2k164</v>
      </c>
    </row>
    <row r="635" spans="1:8" ht="15.9" customHeight="1" x14ac:dyDescent="0.3">
      <c r="A635" s="171" t="s">
        <v>4879</v>
      </c>
      <c r="B635" s="167" t="s">
        <v>1544</v>
      </c>
      <c r="C635" s="167" t="str">
        <f>tab_SCHULLISTE[[#This Row],[SNR]]&amp;" - "&amp;tab_SCHULLISTE[[#This Row],[Name]]</f>
        <v>0646 - Reiffenstuel-Realschule Staatl. Realschule Traunstein</v>
      </c>
      <c r="D635" s="5" t="s">
        <v>2131</v>
      </c>
      <c r="E6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35" s="175" t="s">
        <v>18824</v>
      </c>
      <c r="G635" s="175" t="s">
        <v>18825</v>
      </c>
      <c r="H635" s="182" t="str">
        <f>_xlfn.XLOOKUP(tab_SCHULLISTE[[#This Row],[TKZ]],tab_SATLISTE[SAT-ID],tab_SATLISTE[SAT-ID],"FEHLT")</f>
        <v>1k442</v>
      </c>
    </row>
    <row r="636" spans="1:8" ht="15.9" customHeight="1" x14ac:dyDescent="0.3">
      <c r="A636" s="171" t="s">
        <v>4880</v>
      </c>
      <c r="B636" s="167" t="s">
        <v>1440</v>
      </c>
      <c r="C636" s="167" t="str">
        <f>tab_SCHULLISTE[[#This Row],[SNR]]&amp;" - "&amp;tab_SCHULLISTE[[#This Row],[Name]]</f>
        <v>0647 - Erzbischöfliche Maria-Ward-Mädchenrealschule Traunstein-Sparz</v>
      </c>
      <c r="D636" s="5" t="s">
        <v>2243</v>
      </c>
      <c r="E6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36" s="175" t="s">
        <v>18824</v>
      </c>
      <c r="G636" s="175" t="s">
        <v>18825</v>
      </c>
      <c r="H636" s="182" t="str">
        <f>_xlfn.XLOOKUP(tab_SCHULLISTE[[#This Row],[TKZ]],tab_SATLISTE[SAT-ID],tab_SATLISTE[SAT-ID],"FEHLT")</f>
        <v>1p044</v>
      </c>
    </row>
    <row r="637" spans="1:8" ht="15.9" customHeight="1" x14ac:dyDescent="0.3">
      <c r="A637" s="171" t="s">
        <v>4881</v>
      </c>
      <c r="B637" s="167" t="s">
        <v>1441</v>
      </c>
      <c r="C637" s="167" t="str">
        <f>tab_SCHULLISTE[[#This Row],[SNR]]&amp;" - "&amp;tab_SCHULLISTE[[#This Row],[Name]]</f>
        <v>0648 - Staatlich anerkannte Herder-Realschule Pielenhofen des Herder-Schulvereins e.V.Kallmünz</v>
      </c>
      <c r="D637" s="5" t="s">
        <v>2978</v>
      </c>
      <c r="E6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37" s="175" t="s">
        <v>18824</v>
      </c>
      <c r="G637" s="175" t="s">
        <v>18825</v>
      </c>
      <c r="H637" s="182" t="str">
        <f>_xlfn.XLOOKUP(tab_SCHULLISTE[[#This Row],[TKZ]],tab_SATLISTE[SAT-ID],tab_SATLISTE[SAT-ID],"FEHLT")</f>
        <v>3p020</v>
      </c>
    </row>
    <row r="638" spans="1:8" ht="15.9" customHeight="1" x14ac:dyDescent="0.3">
      <c r="A638" s="171" t="s">
        <v>4882</v>
      </c>
      <c r="B638" s="167" t="s">
        <v>13751</v>
      </c>
      <c r="C638" s="167" t="str">
        <f>tab_SCHULLISTE[[#This Row],[SNR]]&amp;" - "&amp;tab_SCHULLISTE[[#This Row],[Name]]</f>
        <v xml:space="preserve">0649 - Staatliche Realschule Trostberg  </v>
      </c>
      <c r="D638" s="5" t="s">
        <v>2131</v>
      </c>
      <c r="E6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38" s="175" t="s">
        <v>18824</v>
      </c>
      <c r="G638" s="175" t="s">
        <v>18825</v>
      </c>
      <c r="H638" s="182" t="str">
        <f>_xlfn.XLOOKUP(tab_SCHULLISTE[[#This Row],[TKZ]],tab_SATLISTE[SAT-ID],tab_SATLISTE[SAT-ID],"FEHLT")</f>
        <v>1k442</v>
      </c>
    </row>
    <row r="639" spans="1:8" ht="15.9" customHeight="1" x14ac:dyDescent="0.3">
      <c r="A639" s="171" t="s">
        <v>4883</v>
      </c>
      <c r="B639" s="167" t="s">
        <v>1442</v>
      </c>
      <c r="C639" s="167" t="str">
        <f>tab_SCHULLISTE[[#This Row],[SNR]]&amp;" - "&amp;tab_SCHULLISTE[[#This Row],[Name]]</f>
        <v>0650 - Benedictus-Realschule Tutzing des Schulwerks der Diözese Augsburg</v>
      </c>
      <c r="D639" s="5" t="s">
        <v>2393</v>
      </c>
      <c r="E6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39" s="175" t="s">
        <v>18824</v>
      </c>
      <c r="G639" s="175" t="s">
        <v>18825</v>
      </c>
      <c r="H639" s="182" t="str">
        <f>_xlfn.XLOOKUP(tab_SCHULLISTE[[#This Row],[TKZ]],tab_SATLISTE[SAT-ID],tab_SATLISTE[SAT-ID],"FEHLT")</f>
        <v>1p202</v>
      </c>
    </row>
    <row r="640" spans="1:8" ht="15.9" customHeight="1" x14ac:dyDescent="0.3">
      <c r="A640" s="171" t="s">
        <v>4884</v>
      </c>
      <c r="B640" s="167" t="s">
        <v>1443</v>
      </c>
      <c r="C640" s="167" t="str">
        <f>tab_SCHULLISTE[[#This Row],[SNR]]&amp;" - "&amp;tab_SCHULLISTE[[#This Row],[Name]]</f>
        <v>0651 - Christian-von-Bomhard-Schule Evang. Heimschule Uffenheim -Realschule-</v>
      </c>
      <c r="D640" s="5" t="s">
        <v>3464</v>
      </c>
      <c r="E6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40" s="175" t="s">
        <v>18824</v>
      </c>
      <c r="G640" s="175" t="s">
        <v>18825</v>
      </c>
      <c r="H640" s="182" t="str">
        <f>_xlfn.XLOOKUP(tab_SCHULLISTE[[#This Row],[TKZ]],tab_SATLISTE[SAT-ID],tab_SATLISTE[SAT-ID],"FEHLT")</f>
        <v>5p012</v>
      </c>
    </row>
    <row r="641" spans="1:8" ht="15.9" customHeight="1" x14ac:dyDescent="0.3">
      <c r="A641" s="171" t="s">
        <v>4885</v>
      </c>
      <c r="B641" s="167" t="s">
        <v>13752</v>
      </c>
      <c r="C641" s="167" t="str">
        <f>tab_SCHULLISTE[[#This Row],[SNR]]&amp;" - "&amp;tab_SCHULLISTE[[#This Row],[Name]]</f>
        <v xml:space="preserve">0652 - Staatl. Realschule Arnstorf  </v>
      </c>
      <c r="D641" s="5" t="s">
        <v>2432</v>
      </c>
      <c r="E6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41" s="175" t="s">
        <v>18824</v>
      </c>
      <c r="G641" s="175" t="s">
        <v>18825</v>
      </c>
      <c r="H641" s="182" t="str">
        <f>_xlfn.XLOOKUP(tab_SCHULLISTE[[#This Row],[TKZ]],tab_SATLISTE[SAT-ID],tab_SATLISTE[SAT-ID],"FEHLT")</f>
        <v>2k014</v>
      </c>
    </row>
    <row r="642" spans="1:8" ht="15.9" customHeight="1" x14ac:dyDescent="0.3">
      <c r="A642" s="171" t="s">
        <v>4886</v>
      </c>
      <c r="B642" s="167" t="s">
        <v>13753</v>
      </c>
      <c r="C642" s="167" t="str">
        <f>tab_SCHULLISTE[[#This Row],[SNR]]&amp;" - "&amp;tab_SCHULLISTE[[#This Row],[Name]]</f>
        <v xml:space="preserve">0653 - Staatliche Realschule Viechtach  </v>
      </c>
      <c r="D642" s="5" t="s">
        <v>2597</v>
      </c>
      <c r="E6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42" s="175" t="s">
        <v>18824</v>
      </c>
      <c r="G642" s="175" t="s">
        <v>18825</v>
      </c>
      <c r="H642" s="182" t="str">
        <f>_xlfn.XLOOKUP(tab_SCHULLISTE[[#This Row],[TKZ]],tab_SATLISTE[SAT-ID],tab_SATLISTE[SAT-ID],"FEHLT")</f>
        <v>2k183</v>
      </c>
    </row>
    <row r="643" spans="1:8" ht="15.9" customHeight="1" x14ac:dyDescent="0.3">
      <c r="A643" s="171" t="s">
        <v>4887</v>
      </c>
      <c r="B643" s="167" t="s">
        <v>13754</v>
      </c>
      <c r="C643" s="167" t="str">
        <f>tab_SCHULLISTE[[#This Row],[SNR]]&amp;" - "&amp;tab_SCHULLISTE[[#This Row],[Name]]</f>
        <v xml:space="preserve">0654 - Staatliche Realschule Vilsbiburg  </v>
      </c>
      <c r="D643" s="5" t="s">
        <v>2531</v>
      </c>
      <c r="E6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43" s="175" t="s">
        <v>18824</v>
      </c>
      <c r="G643" s="175" t="s">
        <v>18825</v>
      </c>
      <c r="H643" s="182" t="str">
        <f>_xlfn.XLOOKUP(tab_SCHULLISTE[[#This Row],[TKZ]],tab_SATLISTE[SAT-ID],tab_SATLISTE[SAT-ID],"FEHLT")</f>
        <v>2k118</v>
      </c>
    </row>
    <row r="644" spans="1:8" ht="15.9" customHeight="1" x14ac:dyDescent="0.3">
      <c r="A644" s="171" t="s">
        <v>4888</v>
      </c>
      <c r="B644" s="167" t="s">
        <v>13755</v>
      </c>
      <c r="C644" s="167" t="str">
        <f>tab_SCHULLISTE[[#This Row],[SNR]]&amp;" - "&amp;tab_SCHULLISTE[[#This Row],[Name]]</f>
        <v xml:space="preserve">0655 - Staatliche Realschule Vöhringen  </v>
      </c>
      <c r="D644" s="5" t="s">
        <v>4014</v>
      </c>
      <c r="E6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44" s="175" t="s">
        <v>18824</v>
      </c>
      <c r="G644" s="175" t="s">
        <v>18825</v>
      </c>
      <c r="H644" s="182" t="str">
        <f>_xlfn.XLOOKUP(tab_SCHULLISTE[[#This Row],[TKZ]],tab_SATLISTE[SAT-ID],tab_SATLISTE[SAT-ID],"FEHLT")</f>
        <v>7k186</v>
      </c>
    </row>
    <row r="645" spans="1:8" ht="15.9" customHeight="1" x14ac:dyDescent="0.3">
      <c r="A645" s="171" t="s">
        <v>4889</v>
      </c>
      <c r="B645" s="167" t="s">
        <v>13756</v>
      </c>
      <c r="C645" s="167" t="str">
        <f>tab_SCHULLISTE[[#This Row],[SNR]]&amp;" - "&amp;tab_SCHULLISTE[[#This Row],[Name]]</f>
        <v xml:space="preserve">0656 - Staatliche Realschule Vohenstrauß  </v>
      </c>
      <c r="D645" s="5" t="s">
        <v>2860</v>
      </c>
      <c r="E6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45" s="175" t="s">
        <v>18824</v>
      </c>
      <c r="G645" s="175" t="s">
        <v>18825</v>
      </c>
      <c r="H645" s="182" t="str">
        <f>_xlfn.XLOOKUP(tab_SCHULLISTE[[#This Row],[TKZ]],tab_SATLISTE[SAT-ID],tab_SATLISTE[SAT-ID],"FEHLT")</f>
        <v>3k118</v>
      </c>
    </row>
    <row r="646" spans="1:8" ht="15.9" customHeight="1" x14ac:dyDescent="0.3">
      <c r="A646" s="171" t="s">
        <v>4890</v>
      </c>
      <c r="B646" s="167" t="s">
        <v>13757</v>
      </c>
      <c r="C646" s="167" t="str">
        <f>tab_SCHULLISTE[[#This Row],[SNR]]&amp;" - "&amp;tab_SCHULLISTE[[#This Row],[Name]]</f>
        <v>0657 - Staatl. anerk. Mädchenrealschule der Stiftung der Dillinger Franziskanerinnen St. Maria Volkach</v>
      </c>
      <c r="D646" s="5" t="s">
        <v>3823</v>
      </c>
      <c r="E6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46" s="175" t="s">
        <v>18824</v>
      </c>
      <c r="G646" s="175" t="s">
        <v>18825</v>
      </c>
      <c r="H646" s="182" t="str">
        <f>_xlfn.XLOOKUP(tab_SCHULLISTE[[#This Row],[TKZ]],tab_SATLISTE[SAT-ID],tab_SATLISTE[SAT-ID],"FEHLT")</f>
        <v>6p061</v>
      </c>
    </row>
    <row r="647" spans="1:8" ht="15.9" customHeight="1" x14ac:dyDescent="0.3">
      <c r="A647" s="171" t="s">
        <v>4891</v>
      </c>
      <c r="B647" s="167" t="s">
        <v>13758</v>
      </c>
      <c r="C647" s="167" t="str">
        <f>tab_SCHULLISTE[[#This Row],[SNR]]&amp;" - "&amp;tab_SCHULLISTE[[#This Row],[Name]]</f>
        <v xml:space="preserve">0658 - Staatliche Realschule Waldkraiburg  </v>
      </c>
      <c r="D647" s="5" t="s">
        <v>1965</v>
      </c>
      <c r="E6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47" s="175" t="s">
        <v>18824</v>
      </c>
      <c r="G647" s="175" t="s">
        <v>18825</v>
      </c>
      <c r="H647" s="182" t="str">
        <f>_xlfn.XLOOKUP(tab_SCHULLISTE[[#This Row],[TKZ]],tab_SATLISTE[SAT-ID],tab_SATLISTE[SAT-ID],"FEHLT")</f>
        <v>1k276</v>
      </c>
    </row>
    <row r="648" spans="1:8" ht="15.9" customHeight="1" x14ac:dyDescent="0.3">
      <c r="A648" s="171" t="s">
        <v>4892</v>
      </c>
      <c r="B648" s="167" t="s">
        <v>1545</v>
      </c>
      <c r="C648" s="167" t="str">
        <f>tab_SCHULLISTE[[#This Row],[SNR]]&amp;" - "&amp;tab_SCHULLISTE[[#This Row],[Name]]</f>
        <v>0659 - Realschule im Stiftland Staatliche Realschule für Knaben Waldsassen</v>
      </c>
      <c r="D648" s="5" t="s">
        <v>2925</v>
      </c>
      <c r="E6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48" s="175" t="s">
        <v>18824</v>
      </c>
      <c r="G648" s="175" t="s">
        <v>18825</v>
      </c>
      <c r="H648" s="182" t="str">
        <f>_xlfn.XLOOKUP(tab_SCHULLISTE[[#This Row],[TKZ]],tab_SATLISTE[SAT-ID],tab_SATLISTE[SAT-ID],"FEHLT")</f>
        <v>3k183</v>
      </c>
    </row>
    <row r="649" spans="1:8" ht="15.9" customHeight="1" x14ac:dyDescent="0.3">
      <c r="A649" s="171" t="s">
        <v>4893</v>
      </c>
      <c r="B649" s="167" t="s">
        <v>1444</v>
      </c>
      <c r="C649" s="167" t="str">
        <f>tab_SCHULLISTE[[#This Row],[SNR]]&amp;" - "&amp;tab_SCHULLISTE[[#This Row],[Name]]</f>
        <v>0660 - Mädchenrealschule der Zisterzienserinnen Waldsassen</v>
      </c>
      <c r="D649" s="5" t="s">
        <v>3007</v>
      </c>
      <c r="E6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49" s="175" t="s">
        <v>18824</v>
      </c>
      <c r="G649" s="175" t="s">
        <v>18825</v>
      </c>
      <c r="H649" s="182" t="str">
        <f>_xlfn.XLOOKUP(tab_SCHULLISTE[[#This Row],[TKZ]],tab_SATLISTE[SAT-ID],tab_SATLISTE[SAT-ID],"FEHLT")</f>
        <v>3p053</v>
      </c>
    </row>
    <row r="650" spans="1:8" ht="15.9" customHeight="1" x14ac:dyDescent="0.3">
      <c r="A650" s="171" t="s">
        <v>4894</v>
      </c>
      <c r="B650" s="167" t="s">
        <v>1445</v>
      </c>
      <c r="C650" s="167" t="str">
        <f>tab_SCHULLISTE[[#This Row],[SNR]]&amp;" - "&amp;tab_SCHULLISTE[[#This Row],[Name]]</f>
        <v>0661 - Maria-Ward-Realschule Wallerstein des Schulwerks der Diözese Augsburg</v>
      </c>
      <c r="D650" s="5" t="s">
        <v>4178</v>
      </c>
      <c r="E6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50" s="175" t="s">
        <v>18824</v>
      </c>
      <c r="G650" s="175" t="s">
        <v>18825</v>
      </c>
      <c r="H650" s="182" t="str">
        <f>_xlfn.XLOOKUP(tab_SCHULLISTE[[#This Row],[TKZ]],tab_SATLISTE[SAT-ID],tab_SATLISTE[SAT-ID],"FEHLT")</f>
        <v>7p062</v>
      </c>
    </row>
    <row r="651" spans="1:8" ht="15.9" customHeight="1" x14ac:dyDescent="0.3">
      <c r="A651" s="171" t="s">
        <v>4895</v>
      </c>
      <c r="B651" s="167" t="s">
        <v>1546</v>
      </c>
      <c r="C651" s="167" t="str">
        <f>tab_SCHULLISTE[[#This Row],[SNR]]&amp;" - "&amp;tab_SCHULLISTE[[#This Row],[Name]]</f>
        <v>0662 - Anton-Heilingbrunner-Schule Staatliche Realschule Wasserburg</v>
      </c>
      <c r="D651" s="5" t="s">
        <v>2056</v>
      </c>
      <c r="E6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51" s="175" t="s">
        <v>18824</v>
      </c>
      <c r="G651" s="175" t="s">
        <v>18825</v>
      </c>
      <c r="H651" s="182" t="str">
        <f>_xlfn.XLOOKUP(tab_SCHULLISTE[[#This Row],[TKZ]],tab_SATLISTE[SAT-ID],tab_SATLISTE[SAT-ID],"FEHLT")</f>
        <v>1k367</v>
      </c>
    </row>
    <row r="652" spans="1:8" ht="15.9" customHeight="1" x14ac:dyDescent="0.3">
      <c r="A652" s="171" t="s">
        <v>4896</v>
      </c>
      <c r="B652" s="167" t="s">
        <v>13759</v>
      </c>
      <c r="C652" s="167" t="str">
        <f>tab_SCHULLISTE[[#This Row],[SNR]]&amp;" - "&amp;tab_SCHULLISTE[[#This Row],[Name]]</f>
        <v xml:space="preserve">0663 - Imma-Mack-Realschule Staatl. Realschule Eching  </v>
      </c>
      <c r="D652" s="5" t="s">
        <v>1826</v>
      </c>
      <c r="E6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52" s="175" t="s">
        <v>18824</v>
      </c>
      <c r="G652" s="175" t="s">
        <v>18825</v>
      </c>
      <c r="H652" s="182" t="str">
        <f>_xlfn.XLOOKUP(tab_SCHULLISTE[[#This Row],[TKZ]],tab_SATLISTE[SAT-ID],tab_SATLISTE[SAT-ID],"FEHLT")</f>
        <v>1k132</v>
      </c>
    </row>
    <row r="653" spans="1:8" ht="15.9" customHeight="1" x14ac:dyDescent="0.3">
      <c r="A653" s="171" t="s">
        <v>4897</v>
      </c>
      <c r="B653" s="167" t="s">
        <v>13760</v>
      </c>
      <c r="C653" s="167" t="str">
        <f>tab_SCHULLISTE[[#This Row],[SNR]]&amp;" - "&amp;tab_SCHULLISTE[[#This Row],[Name]]</f>
        <v xml:space="preserve">0664 - Staatliche Realschule Wassertrüdingen  </v>
      </c>
      <c r="D653" s="5" t="s">
        <v>3280</v>
      </c>
      <c r="E6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53" s="175" t="s">
        <v>18824</v>
      </c>
      <c r="G653" s="175" t="s">
        <v>18825</v>
      </c>
      <c r="H653" s="182" t="str">
        <f>_xlfn.XLOOKUP(tab_SCHULLISTE[[#This Row],[TKZ]],tab_SATLISTE[SAT-ID],tab_SATLISTE[SAT-ID],"FEHLT")</f>
        <v>5k011</v>
      </c>
    </row>
    <row r="654" spans="1:8" ht="15.9" customHeight="1" x14ac:dyDescent="0.3">
      <c r="A654" s="171" t="s">
        <v>4898</v>
      </c>
      <c r="B654" s="167" t="s">
        <v>1446</v>
      </c>
      <c r="C654" s="167" t="str">
        <f>tab_SCHULLISTE[[#This Row],[SNR]]&amp;" - "&amp;tab_SCHULLISTE[[#This Row],[Name]]</f>
        <v>0665 - Erzbischöfliche Theresia-Gerhardinger-Realschule Weichs</v>
      </c>
      <c r="D654" s="5" t="s">
        <v>2243</v>
      </c>
      <c r="E6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54" s="175" t="s">
        <v>18824</v>
      </c>
      <c r="G654" s="175" t="s">
        <v>18825</v>
      </c>
      <c r="H654" s="182" t="str">
        <f>_xlfn.XLOOKUP(tab_SCHULLISTE[[#This Row],[TKZ]],tab_SATLISTE[SAT-ID],tab_SATLISTE[SAT-ID],"FEHLT")</f>
        <v>1p044</v>
      </c>
    </row>
    <row r="655" spans="1:8" ht="15.9" customHeight="1" x14ac:dyDescent="0.3">
      <c r="A655" s="171" t="s">
        <v>4899</v>
      </c>
      <c r="B655" s="167" t="s">
        <v>1447</v>
      </c>
      <c r="C655" s="167" t="str">
        <f>tab_SCHULLISTE[[#This Row],[SNR]]&amp;" - "&amp;tab_SCHULLISTE[[#This Row],[Name]]</f>
        <v>0666 - Private staatlich anerkannte Pestalozzi Realschule München der Offenes Bildungshaus gemeinn. GmbH</v>
      </c>
      <c r="D655" s="5" t="s">
        <v>2365</v>
      </c>
      <c r="E6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55" s="175" t="s">
        <v>18824</v>
      </c>
      <c r="G655" s="175" t="s">
        <v>18825</v>
      </c>
      <c r="H655" s="182" t="str">
        <f>_xlfn.XLOOKUP(tab_SCHULLISTE[[#This Row],[TKZ]],tab_SATLISTE[SAT-ID],tab_SATLISTE[SAT-ID],"FEHLT")</f>
        <v>1p173</v>
      </c>
    </row>
    <row r="656" spans="1:8" ht="15.9" customHeight="1" x14ac:dyDescent="0.3">
      <c r="A656" s="171" t="s">
        <v>4900</v>
      </c>
      <c r="B656" s="167" t="s">
        <v>13761</v>
      </c>
      <c r="C656" s="167" t="str">
        <f>tab_SCHULLISTE[[#This Row],[SNR]]&amp;" - "&amp;tab_SCHULLISTE[[#This Row],[Name]]</f>
        <v xml:space="preserve">0667 - Staatliche Realschule Weilheim  </v>
      </c>
      <c r="D656" s="5" t="s">
        <v>2170</v>
      </c>
      <c r="E6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56" s="175" t="s">
        <v>18824</v>
      </c>
      <c r="G656" s="175" t="s">
        <v>18825</v>
      </c>
      <c r="H656" s="182" t="str">
        <f>_xlfn.XLOOKUP(tab_SCHULLISTE[[#This Row],[TKZ]],tab_SATLISTE[SAT-ID],tab_SATLISTE[SAT-ID],"FEHLT")</f>
        <v>1k481</v>
      </c>
    </row>
    <row r="657" spans="1:8" ht="15.9" customHeight="1" x14ac:dyDescent="0.3">
      <c r="A657" s="171" t="s">
        <v>4901</v>
      </c>
      <c r="B657" s="167" t="s">
        <v>13762</v>
      </c>
      <c r="C657" s="167" t="str">
        <f>tab_SCHULLISTE[[#This Row],[SNR]]&amp;" - "&amp;tab_SCHULLISTE[[#This Row],[Name]]</f>
        <v xml:space="preserve">0668 - Staatliche Realschule Weißenburg  </v>
      </c>
      <c r="D657" s="5" t="s">
        <v>3441</v>
      </c>
      <c r="E6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57" s="175" t="s">
        <v>18824</v>
      </c>
      <c r="G657" s="175" t="s">
        <v>18825</v>
      </c>
      <c r="H657" s="182" t="str">
        <f>_xlfn.XLOOKUP(tab_SCHULLISTE[[#This Row],[TKZ]],tab_SATLISTE[SAT-ID],tab_SATLISTE[SAT-ID],"FEHLT")</f>
        <v>5k173</v>
      </c>
    </row>
    <row r="658" spans="1:8" ht="15.9" customHeight="1" x14ac:dyDescent="0.3">
      <c r="A658" s="171" t="s">
        <v>4902</v>
      </c>
      <c r="B658" s="167" t="s">
        <v>13763</v>
      </c>
      <c r="C658" s="167" t="str">
        <f>tab_SCHULLISTE[[#This Row],[SNR]]&amp;" - "&amp;tab_SCHULLISTE[[#This Row],[Name]]</f>
        <v xml:space="preserve">0669 - Städtische Realschule Weißenhorn  </v>
      </c>
      <c r="D658" s="5" t="s">
        <v>4095</v>
      </c>
      <c r="E6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58" s="175" t="s">
        <v>18824</v>
      </c>
      <c r="G658" s="175" t="s">
        <v>18825</v>
      </c>
      <c r="H658" s="182" t="str">
        <f>_xlfn.XLOOKUP(tab_SCHULLISTE[[#This Row],[TKZ]],tab_SATLISTE[SAT-ID],tab_SATLISTE[SAT-ID],"FEHLT")</f>
        <v>7k267</v>
      </c>
    </row>
    <row r="659" spans="1:8" ht="15.9" customHeight="1" x14ac:dyDescent="0.3">
      <c r="A659" s="171" t="s">
        <v>4903</v>
      </c>
      <c r="B659" s="167" t="s">
        <v>1547</v>
      </c>
      <c r="C659" s="167" t="str">
        <f>tab_SCHULLISTE[[#This Row],[SNR]]&amp;" - "&amp;tab_SCHULLISTE[[#This Row],[Name]]</f>
        <v>0670 - Anton-Jaumann-Realschule Staatliche Realschule Wemding</v>
      </c>
      <c r="D659" s="5" t="s">
        <v>3896</v>
      </c>
      <c r="E6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59" s="175" t="s">
        <v>18824</v>
      </c>
      <c r="G659" s="175" t="s">
        <v>18825</v>
      </c>
      <c r="H659" s="182" t="str">
        <f>_xlfn.XLOOKUP(tab_SCHULLISTE[[#This Row],[TKZ]],tab_SATLISTE[SAT-ID],tab_SATLISTE[SAT-ID],"FEHLT")</f>
        <v>7k063</v>
      </c>
    </row>
    <row r="660" spans="1:8" ht="15.9" customHeight="1" x14ac:dyDescent="0.3">
      <c r="A660" s="171" t="s">
        <v>4904</v>
      </c>
      <c r="B660" s="167" t="s">
        <v>1548</v>
      </c>
      <c r="C660" s="167" t="str">
        <f>tab_SCHULLISTE[[#This Row],[SNR]]&amp;" - "&amp;tab_SCHULLISTE[[#This Row],[Name]]</f>
        <v>0671 - Anton-Rauch-Realschule Staatliche Realschule Wertingen</v>
      </c>
      <c r="D660" s="5" t="s">
        <v>3893</v>
      </c>
      <c r="E6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60" s="175" t="s">
        <v>18824</v>
      </c>
      <c r="G660" s="175" t="s">
        <v>18825</v>
      </c>
      <c r="H660" s="182" t="str">
        <f>_xlfn.XLOOKUP(tab_SCHULLISTE[[#This Row],[TKZ]],tab_SATLISTE[SAT-ID],tab_SATLISTE[SAT-ID],"FEHLT")</f>
        <v>7k059</v>
      </c>
    </row>
    <row r="661" spans="1:8" ht="15.9" customHeight="1" x14ac:dyDescent="0.3">
      <c r="A661" s="171" t="s">
        <v>4905</v>
      </c>
      <c r="B661" s="167" t="s">
        <v>13764</v>
      </c>
      <c r="C661" s="167" t="str">
        <f>tab_SCHULLISTE[[#This Row],[SNR]]&amp;" - "&amp;tab_SCHULLISTE[[#This Row],[Name]]</f>
        <v xml:space="preserve">0672 - Staatl. Realschule Bessenbach  </v>
      </c>
      <c r="D661" s="5" t="s">
        <v>3557</v>
      </c>
      <c r="E6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61" s="175" t="s">
        <v>18824</v>
      </c>
      <c r="G661" s="175" t="s">
        <v>18825</v>
      </c>
      <c r="H661" s="182" t="str">
        <f>_xlfn.XLOOKUP(tab_SCHULLISTE[[#This Row],[TKZ]],tab_SATLISTE[SAT-ID],tab_SATLISTE[SAT-ID],"FEHLT")</f>
        <v>6k027</v>
      </c>
    </row>
    <row r="662" spans="1:8" ht="15.9" customHeight="1" x14ac:dyDescent="0.3">
      <c r="A662" s="171" t="s">
        <v>4906</v>
      </c>
      <c r="B662" s="167" t="s">
        <v>1550</v>
      </c>
      <c r="C662" s="167" t="str">
        <f>tab_SCHULLISTE[[#This Row],[SNR]]&amp;" - "&amp;tab_SCHULLISTE[[#This Row],[Name]]</f>
        <v>0673 - Isar-Loisach-Realschule, Staatliche Realschule Wolfratshausen</v>
      </c>
      <c r="D662" s="5" t="s">
        <v>1735</v>
      </c>
      <c r="E6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62" s="175" t="s">
        <v>18824</v>
      </c>
      <c r="G662" s="175" t="s">
        <v>18825</v>
      </c>
      <c r="H662" s="182" t="str">
        <f>_xlfn.XLOOKUP(tab_SCHULLISTE[[#This Row],[TKZ]],tab_SATLISTE[SAT-ID],tab_SATLISTE[SAT-ID],"FEHLT")</f>
        <v>1k039</v>
      </c>
    </row>
    <row r="663" spans="1:8" ht="15.9" customHeight="1" x14ac:dyDescent="0.3">
      <c r="A663" s="171" t="s">
        <v>4907</v>
      </c>
      <c r="B663" s="167" t="s">
        <v>1551</v>
      </c>
      <c r="C663" s="167" t="str">
        <f>tab_SCHULLISTE[[#This Row],[SNR]]&amp;" - "&amp;tab_SCHULLISTE[[#This Row],[Name]]</f>
        <v>0674 - Jakob-Stoll-Schule Staatliche Realschule Würzburg I</v>
      </c>
      <c r="D663" s="5" t="s">
        <v>3760</v>
      </c>
      <c r="E6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63" s="175" t="s">
        <v>18824</v>
      </c>
      <c r="G663" s="175" t="s">
        <v>18825</v>
      </c>
      <c r="H663" s="182" t="str">
        <f>_xlfn.XLOOKUP(tab_SCHULLISTE[[#This Row],[TKZ]],tab_SATLISTE[SAT-ID],tab_SATLISTE[SAT-ID],"FEHLT")</f>
        <v>6k234</v>
      </c>
    </row>
    <row r="664" spans="1:8" ht="15.9" customHeight="1" x14ac:dyDescent="0.3">
      <c r="A664" s="171" t="s">
        <v>4908</v>
      </c>
      <c r="B664" s="167" t="s">
        <v>1552</v>
      </c>
      <c r="C664" s="167" t="str">
        <f>tab_SCHULLISTE[[#This Row],[SNR]]&amp;" - "&amp;tab_SCHULLISTE[[#This Row],[Name]]</f>
        <v>0675 - Wolffskeel-Schule Staatliche Realschule Würzburg II</v>
      </c>
      <c r="D664" s="5" t="s">
        <v>3760</v>
      </c>
      <c r="E6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64" s="175" t="s">
        <v>18824</v>
      </c>
      <c r="G664" s="175" t="s">
        <v>18825</v>
      </c>
      <c r="H664" s="182" t="str">
        <f>_xlfn.XLOOKUP(tab_SCHULLISTE[[#This Row],[TKZ]],tab_SATLISTE[SAT-ID],tab_SATLISTE[SAT-ID],"FEHLT")</f>
        <v>6k234</v>
      </c>
    </row>
    <row r="665" spans="1:8" ht="15.9" customHeight="1" x14ac:dyDescent="0.3">
      <c r="A665" s="171" t="s">
        <v>4909</v>
      </c>
      <c r="B665" s="167" t="s">
        <v>1448</v>
      </c>
      <c r="C665" s="167" t="str">
        <f>tab_SCHULLISTE[[#This Row],[SNR]]&amp;" - "&amp;tab_SCHULLISTE[[#This Row],[Name]]</f>
        <v>0677 - Maria-Ward-Schule Würzburg Mädchenrealschule der Maria-Ward-Stiftung</v>
      </c>
      <c r="D665" s="5" t="s">
        <v>3814</v>
      </c>
      <c r="E6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65" s="175" t="s">
        <v>18824</v>
      </c>
      <c r="G665" s="175" t="s">
        <v>18825</v>
      </c>
      <c r="H665" s="182" t="str">
        <f>_xlfn.XLOOKUP(tab_SCHULLISTE[[#This Row],[TKZ]],tab_SATLISTE[SAT-ID],tab_SATLISTE[SAT-ID],"FEHLT")</f>
        <v>6p052</v>
      </c>
    </row>
    <row r="666" spans="1:8" ht="15.9" customHeight="1" x14ac:dyDescent="0.3">
      <c r="A666" s="171" t="s">
        <v>4910</v>
      </c>
      <c r="B666" s="167" t="s">
        <v>1449</v>
      </c>
      <c r="C666" s="167" t="str">
        <f>tab_SCHULLISTE[[#This Row],[SNR]]&amp;" - "&amp;tab_SCHULLISTE[[#This Row],[Name]]</f>
        <v>0678 - St.-Ursula-Schule der Ursulinen Würzburg -Mädchenrealschule-</v>
      </c>
      <c r="D666" s="5" t="s">
        <v>3831</v>
      </c>
      <c r="E6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66" s="175" t="s">
        <v>18824</v>
      </c>
      <c r="G666" s="175" t="s">
        <v>18825</v>
      </c>
      <c r="H666" s="182" t="str">
        <f>_xlfn.XLOOKUP(tab_SCHULLISTE[[#This Row],[TKZ]],tab_SATLISTE[SAT-ID],tab_SATLISTE[SAT-ID],"FEHLT")</f>
        <v>6p069</v>
      </c>
    </row>
    <row r="667" spans="1:8" ht="15.9" customHeight="1" x14ac:dyDescent="0.3">
      <c r="A667" s="171" t="s">
        <v>4911</v>
      </c>
      <c r="B667" s="167" t="s">
        <v>1553</v>
      </c>
      <c r="C667" s="167" t="str">
        <f>tab_SCHULLISTE[[#This Row],[SNR]]&amp;" - "&amp;tab_SCHULLISTE[[#This Row],[Name]]</f>
        <v>0679 - Staatl. Realschule Holzkirchen Oberland-Realschule</v>
      </c>
      <c r="D667" s="5" t="s">
        <v>1956</v>
      </c>
      <c r="E6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67" s="175" t="s">
        <v>18824</v>
      </c>
      <c r="G667" s="175" t="s">
        <v>18825</v>
      </c>
      <c r="H667" s="182" t="str">
        <f>_xlfn.XLOOKUP(tab_SCHULLISTE[[#This Row],[TKZ]],tab_SATLISTE[SAT-ID],tab_SATLISTE[SAT-ID],"FEHLT")</f>
        <v>1k267</v>
      </c>
    </row>
    <row r="668" spans="1:8" ht="15.9" customHeight="1" x14ac:dyDescent="0.3">
      <c r="A668" s="171" t="s">
        <v>4912</v>
      </c>
      <c r="B668" s="167" t="s">
        <v>1554</v>
      </c>
      <c r="C668" s="167" t="str">
        <f>tab_SCHULLISTE[[#This Row],[SNR]]&amp;" - "&amp;tab_SCHULLISTE[[#This Row],[Name]]</f>
        <v>0680 - Marieluise-Fleißer-Realschule Staatl. Realschule München III</v>
      </c>
      <c r="D668" s="5" t="s">
        <v>1966</v>
      </c>
      <c r="E6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68" s="175" t="s">
        <v>18824</v>
      </c>
      <c r="G668" s="175" t="s">
        <v>18825</v>
      </c>
      <c r="H668" s="182" t="str">
        <f>_xlfn.XLOOKUP(tab_SCHULLISTE[[#This Row],[TKZ]],tab_SATLISTE[SAT-ID],tab_SATLISTE[SAT-ID],"FEHLT")</f>
        <v>1k277</v>
      </c>
    </row>
    <row r="669" spans="1:8" ht="15.9" customHeight="1" x14ac:dyDescent="0.3">
      <c r="A669" s="171" t="s">
        <v>4913</v>
      </c>
      <c r="B669" s="167" t="s">
        <v>28</v>
      </c>
      <c r="C669" s="167" t="str">
        <f>tab_SCHULLISTE[[#This Row],[SNR]]&amp;" - "&amp;tab_SCHULLISTE[[#This Row],[Name]]</f>
        <v>0681 - Abendrealschule für Berufstätige der Stadt Augsburg</v>
      </c>
      <c r="D669" s="5" t="s">
        <v>3849</v>
      </c>
      <c r="E6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69" s="175" t="s">
        <v>18828</v>
      </c>
      <c r="G669" s="175" t="s">
        <v>18829</v>
      </c>
      <c r="H669" s="182" t="str">
        <f>_xlfn.XLOOKUP(tab_SCHULLISTE[[#This Row],[TKZ]],tab_SATLISTE[SAT-ID],tab_SATLISTE[SAT-ID],"FEHLT")</f>
        <v>7k015</v>
      </c>
    </row>
    <row r="670" spans="1:8" ht="15.9" customHeight="1" x14ac:dyDescent="0.3">
      <c r="A670" s="171" t="s">
        <v>4914</v>
      </c>
      <c r="B670" s="167" t="s">
        <v>29</v>
      </c>
      <c r="C670" s="167" t="str">
        <f>tab_SCHULLISTE[[#This Row],[SNR]]&amp;" - "&amp;tab_SCHULLISTE[[#This Row],[Name]]</f>
        <v>0682 - Städt. Franz-Auweck-Abendschule München - Abendrealschule f.Berufstätige -</v>
      </c>
      <c r="D670" s="5" t="s">
        <v>1966</v>
      </c>
      <c r="E6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70" s="175" t="s">
        <v>18828</v>
      </c>
      <c r="G670" s="175" t="s">
        <v>18829</v>
      </c>
      <c r="H670" s="182" t="str">
        <f>_xlfn.XLOOKUP(tab_SCHULLISTE[[#This Row],[TKZ]],tab_SATLISTE[SAT-ID],tab_SATLISTE[SAT-ID],"FEHLT")</f>
        <v>1k277</v>
      </c>
    </row>
    <row r="671" spans="1:8" ht="15.9" customHeight="1" x14ac:dyDescent="0.3">
      <c r="A671" s="171" t="s">
        <v>4915</v>
      </c>
      <c r="B671" s="167" t="s">
        <v>30</v>
      </c>
      <c r="C671" s="167" t="str">
        <f>tab_SCHULLISTE[[#This Row],[SNR]]&amp;" - "&amp;tab_SCHULLISTE[[#This Row],[Name]]</f>
        <v>0683 - Städtische Abendrealschule an der Veit-Stoß-Realschule Nürnberg</v>
      </c>
      <c r="D671" s="5" t="s">
        <v>3381</v>
      </c>
      <c r="E6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71" s="175" t="s">
        <v>18828</v>
      </c>
      <c r="G671" s="175" t="s">
        <v>18829</v>
      </c>
      <c r="H671" s="182" t="str">
        <f>_xlfn.XLOOKUP(tab_SCHULLISTE[[#This Row],[TKZ]],tab_SATLISTE[SAT-ID],tab_SATLISTE[SAT-ID],"FEHLT")</f>
        <v>5k113</v>
      </c>
    </row>
    <row r="672" spans="1:8" ht="15.9" customHeight="1" x14ac:dyDescent="0.3">
      <c r="A672" s="171" t="s">
        <v>4916</v>
      </c>
      <c r="B672" s="167" t="s">
        <v>13765</v>
      </c>
      <c r="C672" s="167" t="str">
        <f>tab_SCHULLISTE[[#This Row],[SNR]]&amp;" - "&amp;tab_SCHULLISTE[[#This Row],[Name]]</f>
        <v xml:space="preserve">0685 - Staatliche Realschule Dettelbach  </v>
      </c>
      <c r="D672" s="5" t="s">
        <v>3639</v>
      </c>
      <c r="E6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72" s="175" t="s">
        <v>18824</v>
      </c>
      <c r="G672" s="175" t="s">
        <v>18825</v>
      </c>
      <c r="H672" s="182" t="str">
        <f>_xlfn.XLOOKUP(tab_SCHULLISTE[[#This Row],[TKZ]],tab_SATLISTE[SAT-ID],tab_SATLISTE[SAT-ID],"FEHLT")</f>
        <v>6k112</v>
      </c>
    </row>
    <row r="673" spans="1:8" ht="15.9" customHeight="1" x14ac:dyDescent="0.3">
      <c r="A673" s="171" t="s">
        <v>4917</v>
      </c>
      <c r="B673" s="167" t="s">
        <v>1555</v>
      </c>
      <c r="C673" s="167" t="str">
        <f>tab_SCHULLISTE[[#This Row],[SNR]]&amp;" - "&amp;tab_SCHULLISTE[[#This Row],[Name]]</f>
        <v>0686 - Realschule am Europakanal Staatliche Realschule Erlangen II</v>
      </c>
      <c r="D673" s="5" t="s">
        <v>3314</v>
      </c>
      <c r="E6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73" s="175" t="s">
        <v>18824</v>
      </c>
      <c r="G673" s="175" t="s">
        <v>18825</v>
      </c>
      <c r="H673" s="182" t="str">
        <f>_xlfn.XLOOKUP(tab_SCHULLISTE[[#This Row],[TKZ]],tab_SATLISTE[SAT-ID],tab_SATLISTE[SAT-ID],"FEHLT")</f>
        <v>5k045</v>
      </c>
    </row>
    <row r="674" spans="1:8" ht="15.9" customHeight="1" x14ac:dyDescent="0.3">
      <c r="A674" s="171" t="s">
        <v>4918</v>
      </c>
      <c r="B674" s="167" t="s">
        <v>13766</v>
      </c>
      <c r="C674" s="167" t="str">
        <f>tab_SCHULLISTE[[#This Row],[SNR]]&amp;" - "&amp;tab_SCHULLISTE[[#This Row],[Name]]</f>
        <v xml:space="preserve">0687 - Staatl. Realschule Geretsried  </v>
      </c>
      <c r="D674" s="5" t="s">
        <v>1735</v>
      </c>
      <c r="E6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74" s="175" t="s">
        <v>18824</v>
      </c>
      <c r="G674" s="175" t="s">
        <v>18825</v>
      </c>
      <c r="H674" s="182" t="str">
        <f>_xlfn.XLOOKUP(tab_SCHULLISTE[[#This Row],[TKZ]],tab_SATLISTE[SAT-ID],tab_SATLISTE[SAT-ID],"FEHLT")</f>
        <v>1k039</v>
      </c>
    </row>
    <row r="675" spans="1:8" ht="15.9" customHeight="1" x14ac:dyDescent="0.3">
      <c r="A675" s="171" t="s">
        <v>4919</v>
      </c>
      <c r="B675" s="167" t="s">
        <v>1556</v>
      </c>
      <c r="C675" s="167" t="str">
        <f>tab_SCHULLISTE[[#This Row],[SNR]]&amp;" - "&amp;tab_SCHULLISTE[[#This Row],[Name]]</f>
        <v>0688 - Georg-Büchner-Realschule Staatliche Realschule München I</v>
      </c>
      <c r="D675" s="5" t="s">
        <v>1966</v>
      </c>
      <c r="E6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75" s="175" t="s">
        <v>18824</v>
      </c>
      <c r="G675" s="175" t="s">
        <v>18825</v>
      </c>
      <c r="H675" s="182" t="str">
        <f>_xlfn.XLOOKUP(tab_SCHULLISTE[[#This Row],[TKZ]],tab_SATLISTE[SAT-ID],tab_SATLISTE[SAT-ID],"FEHLT")</f>
        <v>1k277</v>
      </c>
    </row>
    <row r="676" spans="1:8" ht="15.9" customHeight="1" x14ac:dyDescent="0.3">
      <c r="A676" s="171" t="s">
        <v>4920</v>
      </c>
      <c r="B676" s="167" t="s">
        <v>1557</v>
      </c>
      <c r="C676" s="167" t="str">
        <f>tab_SCHULLISTE[[#This Row],[SNR]]&amp;" - "&amp;tab_SCHULLISTE[[#This Row],[Name]]</f>
        <v>0689 - Peter-Henlein-Realschule Staatl. Realschule Nürnberg I</v>
      </c>
      <c r="D676" s="5" t="s">
        <v>3381</v>
      </c>
      <c r="E6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76" s="175" t="s">
        <v>18824</v>
      </c>
      <c r="G676" s="175" t="s">
        <v>18825</v>
      </c>
      <c r="H676" s="182" t="str">
        <f>_xlfn.XLOOKUP(tab_SCHULLISTE[[#This Row],[TKZ]],tab_SATLISTE[SAT-ID],tab_SATLISTE[SAT-ID],"FEHLT")</f>
        <v>5k113</v>
      </c>
    </row>
    <row r="677" spans="1:8" ht="15.9" customHeight="1" x14ac:dyDescent="0.3">
      <c r="A677" s="171" t="s">
        <v>4921</v>
      </c>
      <c r="B677" s="167" t="s">
        <v>1558</v>
      </c>
      <c r="C677" s="167" t="str">
        <f>tab_SCHULLISTE[[#This Row],[SNR]]&amp;" - "&amp;tab_SCHULLISTE[[#This Row],[Name]]</f>
        <v>0690 - Staatliche Realschule Passau Dreiflüsse-Realschule</v>
      </c>
      <c r="D677" s="5" t="s">
        <v>2577</v>
      </c>
      <c r="E6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77" s="175" t="s">
        <v>18824</v>
      </c>
      <c r="G677" s="175" t="s">
        <v>18825</v>
      </c>
      <c r="H677" s="182" t="str">
        <f>_xlfn.XLOOKUP(tab_SCHULLISTE[[#This Row],[TKZ]],tab_SATLISTE[SAT-ID],tab_SATLISTE[SAT-ID],"FEHLT")</f>
        <v>2k163</v>
      </c>
    </row>
    <row r="678" spans="1:8" ht="15.9" customHeight="1" x14ac:dyDescent="0.3">
      <c r="A678" s="171" t="s">
        <v>4922</v>
      </c>
      <c r="B678" s="167" t="s">
        <v>1559</v>
      </c>
      <c r="C678" s="167" t="str">
        <f>tab_SCHULLISTE[[#This Row],[SNR]]&amp;" - "&amp;tab_SCHULLISTE[[#This Row],[Name]]</f>
        <v>0691 - Inge-Aicher-Scholl-Realschule Staatliche Realschule Neu-Ulm-Pfuhl</v>
      </c>
      <c r="D678" s="5" t="s">
        <v>4014</v>
      </c>
      <c r="E6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78" s="175" t="s">
        <v>18824</v>
      </c>
      <c r="G678" s="175" t="s">
        <v>18825</v>
      </c>
      <c r="H678" s="182" t="str">
        <f>_xlfn.XLOOKUP(tab_SCHULLISTE[[#This Row],[TKZ]],tab_SATLISTE[SAT-ID],tab_SATLISTE[SAT-ID],"FEHLT")</f>
        <v>7k186</v>
      </c>
    </row>
    <row r="679" spans="1:8" ht="15.9" customHeight="1" x14ac:dyDescent="0.3">
      <c r="A679" s="171" t="s">
        <v>4923</v>
      </c>
      <c r="B679" s="167" t="s">
        <v>13767</v>
      </c>
      <c r="C679" s="167" t="str">
        <f>tab_SCHULLISTE[[#This Row],[SNR]]&amp;" - "&amp;tab_SCHULLISTE[[#This Row],[Name]]</f>
        <v xml:space="preserve">0692 - Staatliche Realschule Rain  </v>
      </c>
      <c r="D679" s="5" t="s">
        <v>3896</v>
      </c>
      <c r="E6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79" s="175" t="s">
        <v>18824</v>
      </c>
      <c r="G679" s="175" t="s">
        <v>18825</v>
      </c>
      <c r="H679" s="182" t="str">
        <f>_xlfn.XLOOKUP(tab_SCHULLISTE[[#This Row],[TKZ]],tab_SATLISTE[SAT-ID],tab_SATLISTE[SAT-ID],"FEHLT")</f>
        <v>7k063</v>
      </c>
    </row>
    <row r="680" spans="1:8" ht="15.9" customHeight="1" x14ac:dyDescent="0.3">
      <c r="A680" s="171" t="s">
        <v>4924</v>
      </c>
      <c r="B680" s="167" t="s">
        <v>13768</v>
      </c>
      <c r="C680" s="167" t="str">
        <f>tab_SCHULLISTE[[#This Row],[SNR]]&amp;" - "&amp;tab_SCHULLISTE[[#This Row],[Name]]</f>
        <v xml:space="preserve">0693 - Staatliche Realschule Schöllnach  </v>
      </c>
      <c r="D680" s="5" t="s">
        <v>2457</v>
      </c>
      <c r="E6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80" s="175" t="s">
        <v>18824</v>
      </c>
      <c r="G680" s="175" t="s">
        <v>18825</v>
      </c>
      <c r="H680" s="182" t="str">
        <f>_xlfn.XLOOKUP(tab_SCHULLISTE[[#This Row],[TKZ]],tab_SATLISTE[SAT-ID],tab_SATLISTE[SAT-ID],"FEHLT")</f>
        <v>2k041</v>
      </c>
    </row>
    <row r="681" spans="1:8" ht="15.9" customHeight="1" x14ac:dyDescent="0.3">
      <c r="A681" s="171" t="s">
        <v>4925</v>
      </c>
      <c r="B681" s="167" t="s">
        <v>1560</v>
      </c>
      <c r="C681" s="167" t="str">
        <f>tab_SCHULLISTE[[#This Row],[SNR]]&amp;" - "&amp;tab_SCHULLISTE[[#This Row],[Name]]</f>
        <v>0694 - Hans-Scholl-Realschule Staatliche Realschule für Knaben Weiden</v>
      </c>
      <c r="D681" s="5" t="s">
        <v>2943</v>
      </c>
      <c r="E6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81" s="175" t="s">
        <v>18824</v>
      </c>
      <c r="G681" s="175" t="s">
        <v>18825</v>
      </c>
      <c r="H681" s="182" t="str">
        <f>_xlfn.XLOOKUP(tab_SCHULLISTE[[#This Row],[TKZ]],tab_SATLISTE[SAT-ID],tab_SATLISTE[SAT-ID],"FEHLT")</f>
        <v>3k201</v>
      </c>
    </row>
    <row r="682" spans="1:8" ht="15.9" customHeight="1" x14ac:dyDescent="0.3">
      <c r="A682" s="171" t="s">
        <v>4926</v>
      </c>
      <c r="B682" s="167" t="s">
        <v>1450</v>
      </c>
      <c r="C682" s="167" t="str">
        <f>tab_SCHULLISTE[[#This Row],[SNR]]&amp;" - "&amp;tab_SCHULLISTE[[#This Row],[Name]]</f>
        <v>0695 - Private staatlich anerkannte Pelzl-Realschule Schweinfurt</v>
      </c>
      <c r="D682" s="5" t="s">
        <v>3790</v>
      </c>
      <c r="E6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82" s="175" t="s">
        <v>18824</v>
      </c>
      <c r="G682" s="175" t="s">
        <v>18825</v>
      </c>
      <c r="H682" s="182" t="str">
        <f>_xlfn.XLOOKUP(tab_SCHULLISTE[[#This Row],[TKZ]],tab_SATLISTE[SAT-ID],tab_SATLISTE[SAT-ID],"FEHLT")</f>
        <v>6p026</v>
      </c>
    </row>
    <row r="683" spans="1:8" ht="15.9" customHeight="1" x14ac:dyDescent="0.3">
      <c r="A683" s="171" t="s">
        <v>4927</v>
      </c>
      <c r="B683" s="167" t="s">
        <v>13769</v>
      </c>
      <c r="C683" s="167" t="str">
        <f>tab_SCHULLISTE[[#This Row],[SNR]]&amp;" - "&amp;tab_SCHULLISTE[[#This Row],[Name]]</f>
        <v xml:space="preserve">0696 - Wallburg-Realschule Staatliche Realschule Eltmann  </v>
      </c>
      <c r="D683" s="5" t="s">
        <v>3617</v>
      </c>
      <c r="E6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83" s="175" t="s">
        <v>18824</v>
      </c>
      <c r="G683" s="175" t="s">
        <v>18825</v>
      </c>
      <c r="H683" s="182" t="str">
        <f>_xlfn.XLOOKUP(tab_SCHULLISTE[[#This Row],[TKZ]],tab_SATLISTE[SAT-ID],tab_SATLISTE[SAT-ID],"FEHLT")</f>
        <v>6k089</v>
      </c>
    </row>
    <row r="684" spans="1:8" ht="15.9" customHeight="1" x14ac:dyDescent="0.3">
      <c r="A684" s="171" t="s">
        <v>4928</v>
      </c>
      <c r="B684" s="167" t="s">
        <v>1561</v>
      </c>
      <c r="C684" s="167" t="str">
        <f>tab_SCHULLISTE[[#This Row],[SNR]]&amp;" - "&amp;tab_SCHULLISTE[[#This Row],[Name]]</f>
        <v>0697 - Dominikus-Zimmermann-Realschule Staatl. Realschule Günzburg</v>
      </c>
      <c r="D684" s="5" t="s">
        <v>3928</v>
      </c>
      <c r="E6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84" s="175" t="s">
        <v>18824</v>
      </c>
      <c r="G684" s="175" t="s">
        <v>18825</v>
      </c>
      <c r="H684" s="182" t="str">
        <f>_xlfn.XLOOKUP(tab_SCHULLISTE[[#This Row],[TKZ]],tab_SATLISTE[SAT-ID],tab_SATLISTE[SAT-ID],"FEHLT")</f>
        <v>7k097</v>
      </c>
    </row>
    <row r="685" spans="1:8" ht="15.9" customHeight="1" x14ac:dyDescent="0.3">
      <c r="A685" s="171" t="s">
        <v>4929</v>
      </c>
      <c r="B685" s="167" t="s">
        <v>1562</v>
      </c>
      <c r="C685" s="167" t="str">
        <f>tab_SCHULLISTE[[#This Row],[SNR]]&amp;" - "&amp;tab_SCHULLISTE[[#This Row],[Name]]</f>
        <v>0698 - Jakob-Kaiser-Realschule Staatliche Realschule Hammelburg</v>
      </c>
      <c r="D685" s="5" t="s">
        <v>3548</v>
      </c>
      <c r="E6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85" s="175" t="s">
        <v>18824</v>
      </c>
      <c r="G685" s="175" t="s">
        <v>18825</v>
      </c>
      <c r="H685" s="182" t="str">
        <f>_xlfn.XLOOKUP(tab_SCHULLISTE[[#This Row],[TKZ]],tab_SATLISTE[SAT-ID],tab_SATLISTE[SAT-ID],"FEHLT")</f>
        <v>6k017</v>
      </c>
    </row>
    <row r="686" spans="1:8" ht="15.9" customHeight="1" x14ac:dyDescent="0.3">
      <c r="A686" s="171" t="s">
        <v>4930</v>
      </c>
      <c r="B686" s="167" t="s">
        <v>1563</v>
      </c>
      <c r="C686" s="167" t="str">
        <f>tab_SCHULLISTE[[#This Row],[SNR]]&amp;" - "&amp;tab_SCHULLISTE[[#This Row],[Name]]</f>
        <v>0699 - Realschule am Keltenwall Staatliche Realschule Manching</v>
      </c>
      <c r="D686" s="5" t="s">
        <v>2017</v>
      </c>
      <c r="E6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86" s="175" t="s">
        <v>18824</v>
      </c>
      <c r="G686" s="175" t="s">
        <v>18825</v>
      </c>
      <c r="H686" s="182" t="str">
        <f>_xlfn.XLOOKUP(tab_SCHULLISTE[[#This Row],[TKZ]],tab_SATLISTE[SAT-ID],tab_SATLISTE[SAT-ID],"FEHLT")</f>
        <v>1k328</v>
      </c>
    </row>
    <row r="687" spans="1:8" ht="15.9" customHeight="1" x14ac:dyDescent="0.3">
      <c r="A687" s="171" t="s">
        <v>4931</v>
      </c>
      <c r="B687" s="167" t="s">
        <v>13770</v>
      </c>
      <c r="C687" s="167" t="str">
        <f>tab_SCHULLISTE[[#This Row],[SNR]]&amp;" - "&amp;tab_SCHULLISTE[[#This Row],[Name]]</f>
        <v xml:space="preserve">0700 - Städtische Carl-Spitzweg-Realschule München  </v>
      </c>
      <c r="D687" s="5" t="s">
        <v>1966</v>
      </c>
      <c r="E6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87" s="175" t="s">
        <v>18824</v>
      </c>
      <c r="G687" s="175" t="s">
        <v>18825</v>
      </c>
      <c r="H687" s="182" t="str">
        <f>_xlfn.XLOOKUP(tab_SCHULLISTE[[#This Row],[TKZ]],tab_SATLISTE[SAT-ID],tab_SATLISTE[SAT-ID],"FEHLT")</f>
        <v>1k277</v>
      </c>
    </row>
    <row r="688" spans="1:8" ht="15.9" customHeight="1" x14ac:dyDescent="0.3">
      <c r="A688" s="171" t="s">
        <v>4932</v>
      </c>
      <c r="B688" s="167" t="s">
        <v>13771</v>
      </c>
      <c r="C688" s="167" t="str">
        <f>tab_SCHULLISTE[[#This Row],[SNR]]&amp;" - "&amp;tab_SCHULLISTE[[#This Row],[Name]]</f>
        <v xml:space="preserve">0701 - Staatliche Realschule Bad Tölz  </v>
      </c>
      <c r="D688" s="5" t="s">
        <v>1735</v>
      </c>
      <c r="E6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88" s="175" t="s">
        <v>18824</v>
      </c>
      <c r="G688" s="175" t="s">
        <v>18825</v>
      </c>
      <c r="H688" s="182" t="str">
        <f>_xlfn.XLOOKUP(tab_SCHULLISTE[[#This Row],[TKZ]],tab_SATLISTE[SAT-ID],tab_SATLISTE[SAT-ID],"FEHLT")</f>
        <v>1k039</v>
      </c>
    </row>
    <row r="689" spans="1:8" ht="15.9" customHeight="1" x14ac:dyDescent="0.3">
      <c r="A689" s="171" t="s">
        <v>4933</v>
      </c>
      <c r="B689" s="167" t="s">
        <v>1564</v>
      </c>
      <c r="C689" s="167" t="str">
        <f>tab_SCHULLISTE[[#This Row],[SNR]]&amp;" - "&amp;tab_SCHULLISTE[[#This Row],[Name]]</f>
        <v>0702 - Dr.-Josef-Schwalber-Realschule Staatliche Realschule Dachau</v>
      </c>
      <c r="D689" s="5" t="s">
        <v>1773</v>
      </c>
      <c r="E6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89" s="175" t="s">
        <v>18824</v>
      </c>
      <c r="G689" s="175" t="s">
        <v>18825</v>
      </c>
      <c r="H689" s="182" t="str">
        <f>_xlfn.XLOOKUP(tab_SCHULLISTE[[#This Row],[TKZ]],tab_SATLISTE[SAT-ID],tab_SATLISTE[SAT-ID],"FEHLT")</f>
        <v>1k079</v>
      </c>
    </row>
    <row r="690" spans="1:8" ht="15.9" customHeight="1" x14ac:dyDescent="0.3">
      <c r="A690" s="171" t="s">
        <v>4934</v>
      </c>
      <c r="B690" s="167" t="s">
        <v>13772</v>
      </c>
      <c r="C690" s="167" t="str">
        <f>tab_SCHULLISTE[[#This Row],[SNR]]&amp;" - "&amp;tab_SCHULLISTE[[#This Row],[Name]]</f>
        <v xml:space="preserve">0703 - Staatliche Realschule Elsenfeld  </v>
      </c>
      <c r="D690" s="5" t="s">
        <v>3674</v>
      </c>
      <c r="E6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90" s="175" t="s">
        <v>18824</v>
      </c>
      <c r="G690" s="175" t="s">
        <v>18825</v>
      </c>
      <c r="H690" s="182" t="str">
        <f>_xlfn.XLOOKUP(tab_SCHULLISTE[[#This Row],[TKZ]],tab_SATLISTE[SAT-ID],tab_SATLISTE[SAT-ID],"FEHLT")</f>
        <v>6k148</v>
      </c>
    </row>
    <row r="691" spans="1:8" ht="15.9" customHeight="1" x14ac:dyDescent="0.3">
      <c r="A691" s="171" t="s">
        <v>4935</v>
      </c>
      <c r="B691" s="167" t="s">
        <v>1565</v>
      </c>
      <c r="C691" s="167" t="str">
        <f>tab_SCHULLISTE[[#This Row],[SNR]]&amp;" - "&amp;tab_SCHULLISTE[[#This Row],[Name]]</f>
        <v>0704 - Max-Ulrich-von-Drechsel-Realschule Staatliche Realschule Regenstauf</v>
      </c>
      <c r="D691" s="5" t="s">
        <v>2890</v>
      </c>
      <c r="E6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91" s="175" t="s">
        <v>18824</v>
      </c>
      <c r="G691" s="175" t="s">
        <v>18825</v>
      </c>
      <c r="H691" s="182" t="str">
        <f>_xlfn.XLOOKUP(tab_SCHULLISTE[[#This Row],[TKZ]],tab_SATLISTE[SAT-ID],tab_SATLISTE[SAT-ID],"FEHLT")</f>
        <v>3k148</v>
      </c>
    </row>
    <row r="692" spans="1:8" ht="15.9" customHeight="1" x14ac:dyDescent="0.3">
      <c r="A692" s="171" t="s">
        <v>4936</v>
      </c>
      <c r="B692" s="167" t="s">
        <v>13773</v>
      </c>
      <c r="C692" s="167" t="str">
        <f>tab_SCHULLISTE[[#This Row],[SNR]]&amp;" - "&amp;tab_SCHULLISTE[[#This Row],[Name]]</f>
        <v xml:space="preserve">0705 - Staatliche Realschule Rottenburg  </v>
      </c>
      <c r="D692" s="5" t="s">
        <v>2531</v>
      </c>
      <c r="E6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92" s="175" t="s">
        <v>18824</v>
      </c>
      <c r="G692" s="175" t="s">
        <v>18825</v>
      </c>
      <c r="H692" s="182" t="str">
        <f>_xlfn.XLOOKUP(tab_SCHULLISTE[[#This Row],[TKZ]],tab_SATLISTE[SAT-ID],tab_SATLISTE[SAT-ID],"FEHLT")</f>
        <v>2k118</v>
      </c>
    </row>
    <row r="693" spans="1:8" ht="15.9" customHeight="1" x14ac:dyDescent="0.3">
      <c r="A693" s="171" t="s">
        <v>4937</v>
      </c>
      <c r="B693" s="167" t="s">
        <v>1566</v>
      </c>
      <c r="C693" s="167" t="str">
        <f>tab_SCHULLISTE[[#This Row],[SNR]]&amp;" - "&amp;tab_SCHULLISTE[[#This Row],[Name]]</f>
        <v>0706 - Staatliche Realschule Schwabach Hermann-Stamm-Realschule</v>
      </c>
      <c r="D693" s="5" t="s">
        <v>3415</v>
      </c>
      <c r="E6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93" s="175" t="s">
        <v>18824</v>
      </c>
      <c r="G693" s="175" t="s">
        <v>18825</v>
      </c>
      <c r="H693" s="182" t="str">
        <f>_xlfn.XLOOKUP(tab_SCHULLISTE[[#This Row],[TKZ]],tab_SATLISTE[SAT-ID],tab_SATLISTE[SAT-ID],"FEHLT")</f>
        <v>5k147</v>
      </c>
    </row>
    <row r="694" spans="1:8" ht="15.9" customHeight="1" x14ac:dyDescent="0.3">
      <c r="A694" s="171" t="s">
        <v>4938</v>
      </c>
      <c r="B694" s="167" t="s">
        <v>1567</v>
      </c>
      <c r="C694" s="167" t="str">
        <f>tab_SCHULLISTE[[#This Row],[SNR]]&amp;" - "&amp;tab_SCHULLISTE[[#This Row],[Name]]</f>
        <v>0707 - Sigmund-Wann-Realschule Staatliche Realschule Wunsiedel</v>
      </c>
      <c r="D694" s="5" t="s">
        <v>3200</v>
      </c>
      <c r="E6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94" s="175" t="s">
        <v>18824</v>
      </c>
      <c r="G694" s="175" t="s">
        <v>18825</v>
      </c>
      <c r="H694" s="182" t="str">
        <f>_xlfn.XLOOKUP(tab_SCHULLISTE[[#This Row],[TKZ]],tab_SATLISTE[SAT-ID],tab_SATLISTE[SAT-ID],"FEHLT")</f>
        <v>4k200</v>
      </c>
    </row>
    <row r="695" spans="1:8" ht="15.9" customHeight="1" x14ac:dyDescent="0.3">
      <c r="A695" s="171" t="s">
        <v>4939</v>
      </c>
      <c r="B695" s="167" t="s">
        <v>1568</v>
      </c>
      <c r="C695" s="167" t="str">
        <f>tab_SCHULLISTE[[#This Row],[SNR]]&amp;" - "&amp;tab_SCHULLISTE[[#This Row],[Name]]</f>
        <v>0708 - David-Schuster-Realschule Staatl. Realschule Würzburg III</v>
      </c>
      <c r="D695" s="5" t="s">
        <v>3760</v>
      </c>
      <c r="E6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95" s="175" t="s">
        <v>18824</v>
      </c>
      <c r="G695" s="175" t="s">
        <v>18825</v>
      </c>
      <c r="H695" s="182" t="str">
        <f>_xlfn.XLOOKUP(tab_SCHULLISTE[[#This Row],[TKZ]],tab_SATLISTE[SAT-ID],tab_SATLISTE[SAT-ID],"FEHLT")</f>
        <v>6k234</v>
      </c>
    </row>
    <row r="696" spans="1:8" ht="15.9" customHeight="1" x14ac:dyDescent="0.3">
      <c r="A696" s="171" t="s">
        <v>4940</v>
      </c>
      <c r="B696" s="167" t="s">
        <v>13774</v>
      </c>
      <c r="C696" s="167" t="str">
        <f>tab_SCHULLISTE[[#This Row],[SNR]]&amp;" - "&amp;tab_SCHULLISTE[[#This Row],[Name]]</f>
        <v xml:space="preserve">0709 - Staatliche Realschule Ergolding  </v>
      </c>
      <c r="D696" s="5" t="s">
        <v>2531</v>
      </c>
      <c r="E6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96" s="175" t="s">
        <v>18824</v>
      </c>
      <c r="G696" s="175" t="s">
        <v>18825</v>
      </c>
      <c r="H696" s="182" t="str">
        <f>_xlfn.XLOOKUP(tab_SCHULLISTE[[#This Row],[TKZ]],tab_SATLISTE[SAT-ID],tab_SATLISTE[SAT-ID],"FEHLT")</f>
        <v>2k118</v>
      </c>
    </row>
    <row r="697" spans="1:8" ht="15.9" customHeight="1" x14ac:dyDescent="0.3">
      <c r="A697" s="171" t="s">
        <v>4941</v>
      </c>
      <c r="B697" s="167" t="s">
        <v>13775</v>
      </c>
      <c r="C697" s="167" t="str">
        <f>tab_SCHULLISTE[[#This Row],[SNR]]&amp;" - "&amp;tab_SCHULLISTE[[#This Row],[Name]]</f>
        <v xml:space="preserve">0710 - Städtische Artur-Kutscher-Realschule München  </v>
      </c>
      <c r="D697" s="5" t="s">
        <v>1966</v>
      </c>
      <c r="E6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97" s="175" t="s">
        <v>18824</v>
      </c>
      <c r="G697" s="175" t="s">
        <v>18825</v>
      </c>
      <c r="H697" s="182" t="str">
        <f>_xlfn.XLOOKUP(tab_SCHULLISTE[[#This Row],[TKZ]],tab_SATLISTE[SAT-ID],tab_SATLISTE[SAT-ID],"FEHLT")</f>
        <v>1k277</v>
      </c>
    </row>
    <row r="698" spans="1:8" ht="15.9" customHeight="1" x14ac:dyDescent="0.3">
      <c r="A698" s="171" t="s">
        <v>4942</v>
      </c>
      <c r="B698" s="167" t="s">
        <v>13776</v>
      </c>
      <c r="C698" s="167" t="str">
        <f>tab_SCHULLISTE[[#This Row],[SNR]]&amp;" - "&amp;tab_SCHULLISTE[[#This Row],[Name]]</f>
        <v xml:space="preserve">0711 - Städtische Wilhelm-Röntgen-Realschule München  </v>
      </c>
      <c r="D698" s="5" t="s">
        <v>1966</v>
      </c>
      <c r="E6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98" s="175" t="s">
        <v>18824</v>
      </c>
      <c r="G698" s="175" t="s">
        <v>18825</v>
      </c>
      <c r="H698" s="182" t="str">
        <f>_xlfn.XLOOKUP(tab_SCHULLISTE[[#This Row],[TKZ]],tab_SATLISTE[SAT-ID],tab_SATLISTE[SAT-ID],"FEHLT")</f>
        <v>1k277</v>
      </c>
    </row>
    <row r="699" spans="1:8" ht="15.9" customHeight="1" x14ac:dyDescent="0.3">
      <c r="A699" s="171" t="s">
        <v>4943</v>
      </c>
      <c r="B699" s="167" t="s">
        <v>13777</v>
      </c>
      <c r="C699" s="167" t="str">
        <f>tab_SCHULLISTE[[#This Row],[SNR]]&amp;" - "&amp;tab_SCHULLISTE[[#This Row],[Name]]</f>
        <v xml:space="preserve">0712 - Senefelder-Schule Treuchtlingen - Realschule  </v>
      </c>
      <c r="D699" s="5" t="s">
        <v>3419</v>
      </c>
      <c r="E6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99" s="175" t="s">
        <v>18824</v>
      </c>
      <c r="G699" s="175" t="s">
        <v>18825</v>
      </c>
      <c r="H699" s="182" t="str">
        <f>_xlfn.XLOOKUP(tab_SCHULLISTE[[#This Row],[TKZ]],tab_SATLISTE[SAT-ID],tab_SATLISTE[SAT-ID],"FEHLT")</f>
        <v>5k151</v>
      </c>
    </row>
    <row r="700" spans="1:8" ht="15.9" customHeight="1" x14ac:dyDescent="0.3">
      <c r="A700" s="171" t="s">
        <v>4944</v>
      </c>
      <c r="B700" s="167" t="s">
        <v>13778</v>
      </c>
      <c r="C700" s="167" t="str">
        <f>tab_SCHULLISTE[[#This Row],[SNR]]&amp;" - "&amp;tab_SCHULLISTE[[#This Row],[Name]]</f>
        <v xml:space="preserve">0713 - Staatl. Realschule Berching  </v>
      </c>
      <c r="D700" s="5" t="s">
        <v>2855</v>
      </c>
      <c r="E7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00" s="175" t="s">
        <v>18824</v>
      </c>
      <c r="G700" s="175" t="s">
        <v>18825</v>
      </c>
      <c r="H700" s="182" t="str">
        <f>_xlfn.XLOOKUP(tab_SCHULLISTE[[#This Row],[TKZ]],tab_SATLISTE[SAT-ID],tab_SATLISTE[SAT-ID],"FEHLT")</f>
        <v>3k113</v>
      </c>
    </row>
    <row r="701" spans="1:8" ht="15.9" customHeight="1" x14ac:dyDescent="0.3">
      <c r="A701" s="171" t="s">
        <v>4945</v>
      </c>
      <c r="B701" s="167" t="s">
        <v>1452</v>
      </c>
      <c r="C701" s="167" t="str">
        <f>tab_SCHULLISTE[[#This Row],[SNR]]&amp;" - "&amp;tab_SCHULLISTE[[#This Row],[Name]]</f>
        <v>0714 - Private staatl. anerkannte Lukas-Realschule der Lukas-Schulen gGmbH München</v>
      </c>
      <c r="D701" s="5" t="s">
        <v>2332</v>
      </c>
      <c r="E7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01" s="175" t="s">
        <v>18824</v>
      </c>
      <c r="G701" s="175" t="s">
        <v>18825</v>
      </c>
      <c r="H701" s="182" t="str">
        <f>_xlfn.XLOOKUP(tab_SCHULLISTE[[#This Row],[TKZ]],tab_SATLISTE[SAT-ID],tab_SATLISTE[SAT-ID],"FEHLT")</f>
        <v>1p140</v>
      </c>
    </row>
    <row r="702" spans="1:8" ht="15.9" customHeight="1" x14ac:dyDescent="0.3">
      <c r="A702" s="171" t="s">
        <v>4946</v>
      </c>
      <c r="B702" s="167" t="s">
        <v>1594</v>
      </c>
      <c r="C702" s="167" t="str">
        <f>tab_SCHULLISTE[[#This Row],[SNR]]&amp;" - "&amp;tab_SCHULLISTE[[#This Row],[Name]]</f>
        <v>0715 - Samuel-Heinicke-Schule, Priv. Realschule zur sonderpäd. Förd., Förderschwerpunkt Hören, München</v>
      </c>
      <c r="D702" s="5" t="s">
        <v>2388</v>
      </c>
      <c r="E7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702" s="175" t="s">
        <v>18826</v>
      </c>
      <c r="G702" s="175" t="s">
        <v>18827</v>
      </c>
      <c r="H702" s="182" t="str">
        <f>_xlfn.XLOOKUP(tab_SCHULLISTE[[#This Row],[TKZ]],tab_SATLISTE[SAT-ID],tab_SATLISTE[SAT-ID],"FEHLT")</f>
        <v>1p197</v>
      </c>
    </row>
    <row r="703" spans="1:8" ht="15.9" customHeight="1" x14ac:dyDescent="0.3">
      <c r="A703" s="171" t="s">
        <v>4947</v>
      </c>
      <c r="B703" s="167" t="s">
        <v>13779</v>
      </c>
      <c r="C703" s="167" t="str">
        <f>tab_SCHULLISTE[[#This Row],[SNR]]&amp;" - "&amp;tab_SCHULLISTE[[#This Row],[Name]]</f>
        <v xml:space="preserve">0716 - Staatl. Realschule Geisenfeld  </v>
      </c>
      <c r="D703" s="5" t="s">
        <v>2017</v>
      </c>
      <c r="E7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03" s="175" t="s">
        <v>18824</v>
      </c>
      <c r="G703" s="175" t="s">
        <v>18825</v>
      </c>
      <c r="H703" s="182" t="str">
        <f>_xlfn.XLOOKUP(tab_SCHULLISTE[[#This Row],[TKZ]],tab_SATLISTE[SAT-ID],tab_SATLISTE[SAT-ID],"FEHLT")</f>
        <v>1k328</v>
      </c>
    </row>
    <row r="704" spans="1:8" ht="15.9" customHeight="1" x14ac:dyDescent="0.3">
      <c r="A704" s="171" t="s">
        <v>4948</v>
      </c>
      <c r="B704" s="167" t="s">
        <v>1569</v>
      </c>
      <c r="C704" s="167" t="str">
        <f>tab_SCHULLISTE[[#This Row],[SNR]]&amp;" - "&amp;tab_SCHULLISTE[[#This Row],[Name]]</f>
        <v>0717 - Lena-Christ-Realschule Staatl. Realschule Markt Schwaben</v>
      </c>
      <c r="D704" s="5" t="s">
        <v>1782</v>
      </c>
      <c r="E7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04" s="175" t="s">
        <v>18824</v>
      </c>
      <c r="G704" s="175" t="s">
        <v>18825</v>
      </c>
      <c r="H704" s="182" t="str">
        <f>_xlfn.XLOOKUP(tab_SCHULLISTE[[#This Row],[TKZ]],tab_SATLISTE[SAT-ID],tab_SATLISTE[SAT-ID],"FEHLT")</f>
        <v>1k088</v>
      </c>
    </row>
    <row r="705" spans="1:8" ht="15.9" customHeight="1" x14ac:dyDescent="0.3">
      <c r="A705" s="171" t="s">
        <v>4949</v>
      </c>
      <c r="B705" s="167" t="s">
        <v>13780</v>
      </c>
      <c r="C705" s="167" t="str">
        <f>tab_SCHULLISTE[[#This Row],[SNR]]&amp;" - "&amp;tab_SCHULLISTE[[#This Row],[Name]]</f>
        <v xml:space="preserve">0718 - Staatliche Realschule Zirndorf  </v>
      </c>
      <c r="D705" s="5" t="s">
        <v>3321</v>
      </c>
      <c r="E7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05" s="175" t="s">
        <v>18824</v>
      </c>
      <c r="G705" s="175" t="s">
        <v>18825</v>
      </c>
      <c r="H705" s="182" t="str">
        <f>_xlfn.XLOOKUP(tab_SCHULLISTE[[#This Row],[TKZ]],tab_SATLISTE[SAT-ID],tab_SATLISTE[SAT-ID],"FEHLT")</f>
        <v>5k053</v>
      </c>
    </row>
    <row r="706" spans="1:8" ht="15.9" customHeight="1" x14ac:dyDescent="0.3">
      <c r="A706" s="171" t="s">
        <v>4950</v>
      </c>
      <c r="B706" s="167" t="s">
        <v>13781</v>
      </c>
      <c r="C706" s="167" t="str">
        <f>tab_SCHULLISTE[[#This Row],[SNR]]&amp;" - "&amp;tab_SCHULLISTE[[#This Row],[Name]]</f>
        <v xml:space="preserve">0719 - Rupert-Ness-Realschule Ottobeuren  </v>
      </c>
      <c r="D706" s="5" t="s">
        <v>3930</v>
      </c>
      <c r="E7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06" s="175" t="s">
        <v>18824</v>
      </c>
      <c r="G706" s="175" t="s">
        <v>18825</v>
      </c>
      <c r="H706" s="182" t="str">
        <f>_xlfn.XLOOKUP(tab_SCHULLISTE[[#This Row],[TKZ]],tab_SATLISTE[SAT-ID],tab_SATLISTE[SAT-ID],"FEHLT")</f>
        <v>7k099</v>
      </c>
    </row>
    <row r="707" spans="1:8" ht="15.9" customHeight="1" x14ac:dyDescent="0.3">
      <c r="A707" s="171" t="s">
        <v>4951</v>
      </c>
      <c r="B707" s="167" t="s">
        <v>13782</v>
      </c>
      <c r="C707" s="167" t="str">
        <f>tab_SCHULLISTE[[#This Row],[SNR]]&amp;" - "&amp;tab_SCHULLISTE[[#This Row],[Name]]</f>
        <v xml:space="preserve">0720 - Staatliche Realschule Scheßlitz  </v>
      </c>
      <c r="D707" s="5" t="s">
        <v>3018</v>
      </c>
      <c r="E7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07" s="175" t="s">
        <v>18824</v>
      </c>
      <c r="G707" s="175" t="s">
        <v>18825</v>
      </c>
      <c r="H707" s="182" t="str">
        <f>_xlfn.XLOOKUP(tab_SCHULLISTE[[#This Row],[TKZ]],tab_SATLISTE[SAT-ID],tab_SATLISTE[SAT-ID],"FEHLT")</f>
        <v>4k012</v>
      </c>
    </row>
    <row r="708" spans="1:8" ht="15.9" customHeight="1" x14ac:dyDescent="0.3">
      <c r="A708" s="171" t="s">
        <v>4952</v>
      </c>
      <c r="B708" s="167" t="s">
        <v>13783</v>
      </c>
      <c r="C708" s="167" t="str">
        <f>tab_SCHULLISTE[[#This Row],[SNR]]&amp;" - "&amp;tab_SCHULLISTE[[#This Row],[Name]]</f>
        <v xml:space="preserve">0721 - Staatliche Realschule Neubiberg  </v>
      </c>
      <c r="D708" s="5" t="s">
        <v>2099</v>
      </c>
      <c r="E7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08" s="175" t="s">
        <v>18824</v>
      </c>
      <c r="G708" s="175" t="s">
        <v>18825</v>
      </c>
      <c r="H708" s="182" t="str">
        <f>_xlfn.XLOOKUP(tab_SCHULLISTE[[#This Row],[TKZ]],tab_SATLISTE[SAT-ID],tab_SATLISTE[SAT-ID],"FEHLT")</f>
        <v>1k410</v>
      </c>
    </row>
    <row r="709" spans="1:8" ht="15.9" customHeight="1" x14ac:dyDescent="0.3">
      <c r="A709" s="171" t="s">
        <v>4953</v>
      </c>
      <c r="B709" s="167" t="s">
        <v>13784</v>
      </c>
      <c r="C709" s="167" t="str">
        <f>tab_SCHULLISTE[[#This Row],[SNR]]&amp;" - "&amp;tab_SCHULLISTE[[#This Row],[Name]]</f>
        <v xml:space="preserve">0722 - Staatliche Realschule Taufkirchen (Vils)  </v>
      </c>
      <c r="D709" s="5" t="s">
        <v>1800</v>
      </c>
      <c r="E7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09" s="175" t="s">
        <v>18824</v>
      </c>
      <c r="G709" s="175" t="s">
        <v>18825</v>
      </c>
      <c r="H709" s="182" t="str">
        <f>_xlfn.XLOOKUP(tab_SCHULLISTE[[#This Row],[TKZ]],tab_SATLISTE[SAT-ID],tab_SATLISTE[SAT-ID],"FEHLT")</f>
        <v>1k106</v>
      </c>
    </row>
    <row r="710" spans="1:8" ht="15.9" customHeight="1" x14ac:dyDescent="0.3">
      <c r="A710" s="171" t="s">
        <v>4954</v>
      </c>
      <c r="B710" s="167" t="s">
        <v>1570</v>
      </c>
      <c r="C710" s="167" t="str">
        <f>tab_SCHULLISTE[[#This Row],[SNR]]&amp;" - "&amp;tab_SCHULLISTE[[#This Row],[Name]]</f>
        <v>0723 - Orlando-di-Lasso-Realschule Staatl. Realschule Maisach</v>
      </c>
      <c r="D710" s="5" t="s">
        <v>1831</v>
      </c>
      <c r="E7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10" s="175" t="s">
        <v>18824</v>
      </c>
      <c r="G710" s="175" t="s">
        <v>18825</v>
      </c>
      <c r="H710" s="182" t="str">
        <f>_xlfn.XLOOKUP(tab_SCHULLISTE[[#This Row],[TKZ]],tab_SATLISTE[SAT-ID],tab_SATLISTE[SAT-ID],"FEHLT")</f>
        <v>1k138</v>
      </c>
    </row>
    <row r="711" spans="1:8" ht="15.9" customHeight="1" x14ac:dyDescent="0.3">
      <c r="A711" s="171" t="s">
        <v>4955</v>
      </c>
      <c r="B711" s="167" t="s">
        <v>1571</v>
      </c>
      <c r="C711" s="167" t="str">
        <f>tab_SCHULLISTE[[#This Row],[SNR]]&amp;" - "&amp;tab_SCHULLISTE[[#This Row],[Name]]</f>
        <v>0724 - Georg-Ludwig-Rexroth-Realschule Staatliche Realschule Lohr</v>
      </c>
      <c r="D711" s="5" t="s">
        <v>3660</v>
      </c>
      <c r="E7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11" s="175" t="s">
        <v>18824</v>
      </c>
      <c r="G711" s="175" t="s">
        <v>18825</v>
      </c>
      <c r="H711" s="182" t="str">
        <f>_xlfn.XLOOKUP(tab_SCHULLISTE[[#This Row],[TKZ]],tab_SATLISTE[SAT-ID],tab_SATLISTE[SAT-ID],"FEHLT")</f>
        <v>6k134</v>
      </c>
    </row>
    <row r="712" spans="1:8" ht="15.9" customHeight="1" x14ac:dyDescent="0.3">
      <c r="A712" s="171" t="s">
        <v>4956</v>
      </c>
      <c r="B712" s="167" t="s">
        <v>1572</v>
      </c>
      <c r="C712" s="167" t="str">
        <f>tab_SCHULLISTE[[#This Row],[SNR]]&amp;" - "&amp;tab_SCHULLISTE[[#This Row],[Name]]</f>
        <v>0725 - Anton-Fugger-Realschule Staatliche Realschule Babenhausen</v>
      </c>
      <c r="D712" s="5" t="s">
        <v>4040</v>
      </c>
      <c r="E7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12" s="175" t="s">
        <v>18824</v>
      </c>
      <c r="G712" s="175" t="s">
        <v>18825</v>
      </c>
      <c r="H712" s="182" t="str">
        <f>_xlfn.XLOOKUP(tab_SCHULLISTE[[#This Row],[TKZ]],tab_SATLISTE[SAT-ID],tab_SATLISTE[SAT-ID],"FEHLT")</f>
        <v>7k212</v>
      </c>
    </row>
    <row r="713" spans="1:8" ht="15.9" customHeight="1" x14ac:dyDescent="0.3">
      <c r="A713" s="171" t="s">
        <v>4957</v>
      </c>
      <c r="B713" s="167" t="s">
        <v>13785</v>
      </c>
      <c r="C713" s="167" t="str">
        <f>tab_SCHULLISTE[[#This Row],[SNR]]&amp;" - "&amp;tab_SCHULLISTE[[#This Row],[Name]]</f>
        <v xml:space="preserve">0726 - Staatliche Realschule Zwiesel  </v>
      </c>
      <c r="D713" s="5" t="s">
        <v>2597</v>
      </c>
      <c r="E7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13" s="175" t="s">
        <v>18824</v>
      </c>
      <c r="G713" s="175" t="s">
        <v>18825</v>
      </c>
      <c r="H713" s="182" t="str">
        <f>_xlfn.XLOOKUP(tab_SCHULLISTE[[#This Row],[TKZ]],tab_SATLISTE[SAT-ID],tab_SATLISTE[SAT-ID],"FEHLT")</f>
        <v>2k183</v>
      </c>
    </row>
    <row r="714" spans="1:8" ht="15.9" customHeight="1" x14ac:dyDescent="0.3">
      <c r="A714" s="171" t="s">
        <v>4958</v>
      </c>
      <c r="B714" s="167" t="s">
        <v>1573</v>
      </c>
      <c r="C714" s="167" t="str">
        <f>tab_SCHULLISTE[[#This Row],[SNR]]&amp;" - "&amp;tab_SCHULLISTE[[#This Row],[Name]]</f>
        <v>0727 - Johann-Steingruber-Schule Staatliche Realschule Ansbach</v>
      </c>
      <c r="D714" s="5" t="s">
        <v>3280</v>
      </c>
      <c r="E7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14" s="175" t="s">
        <v>18824</v>
      </c>
      <c r="G714" s="175" t="s">
        <v>18825</v>
      </c>
      <c r="H714" s="182" t="str">
        <f>_xlfn.XLOOKUP(tab_SCHULLISTE[[#This Row],[TKZ]],tab_SATLISTE[SAT-ID],tab_SATLISTE[SAT-ID],"FEHLT")</f>
        <v>5k011</v>
      </c>
    </row>
    <row r="715" spans="1:8" ht="15.9" customHeight="1" x14ac:dyDescent="0.3">
      <c r="A715" s="171" t="s">
        <v>4959</v>
      </c>
      <c r="B715" s="167" t="s">
        <v>1574</v>
      </c>
      <c r="C715" s="167" t="str">
        <f>tab_SCHULLISTE[[#This Row],[SNR]]&amp;" - "&amp;tab_SCHULLISTE[[#This Row],[Name]]</f>
        <v>0728 - Michael-Ignaz-Schmidt-Schule Staatliche Realschule Arnstein</v>
      </c>
      <c r="D715" s="5" t="s">
        <v>3660</v>
      </c>
      <c r="E7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15" s="175" t="s">
        <v>18824</v>
      </c>
      <c r="G715" s="175" t="s">
        <v>18825</v>
      </c>
      <c r="H715" s="182" t="str">
        <f>_xlfn.XLOOKUP(tab_SCHULLISTE[[#This Row],[TKZ]],tab_SATLISTE[SAT-ID],tab_SATLISTE[SAT-ID],"FEHLT")</f>
        <v>6k134</v>
      </c>
    </row>
    <row r="716" spans="1:8" ht="15.9" customHeight="1" x14ac:dyDescent="0.3">
      <c r="A716" s="171" t="s">
        <v>4960</v>
      </c>
      <c r="B716" s="167" t="s">
        <v>1575</v>
      </c>
      <c r="C716" s="167" t="str">
        <f>tab_SCHULLISTE[[#This Row],[SNR]]&amp;" - "&amp;tab_SCHULLISTE[[#This Row],[Name]]</f>
        <v>0729 - Leopold-Sonnemann-Realschule Staatliche Realschule Höchberg</v>
      </c>
      <c r="D716" s="5" t="s">
        <v>3761</v>
      </c>
      <c r="E7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16" s="175" t="s">
        <v>18824</v>
      </c>
      <c r="G716" s="175" t="s">
        <v>18825</v>
      </c>
      <c r="H716" s="182" t="str">
        <f>_xlfn.XLOOKUP(tab_SCHULLISTE[[#This Row],[TKZ]],tab_SATLISTE[SAT-ID],tab_SATLISTE[SAT-ID],"FEHLT")</f>
        <v>6k235</v>
      </c>
    </row>
    <row r="717" spans="1:8" ht="15.9" customHeight="1" x14ac:dyDescent="0.3">
      <c r="A717" s="171" t="s">
        <v>4961</v>
      </c>
      <c r="B717" s="167" t="s">
        <v>13786</v>
      </c>
      <c r="C717" s="167" t="str">
        <f>tab_SCHULLISTE[[#This Row],[SNR]]&amp;" - "&amp;tab_SCHULLISTE[[#This Row],[Name]]</f>
        <v xml:space="preserve">0730 - Staatliche Realschule Mering  </v>
      </c>
      <c r="D717" s="5" t="s">
        <v>3839</v>
      </c>
      <c r="E7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17" s="175" t="s">
        <v>18824</v>
      </c>
      <c r="G717" s="175" t="s">
        <v>18825</v>
      </c>
      <c r="H717" s="182" t="str">
        <f>_xlfn.XLOOKUP(tab_SCHULLISTE[[#This Row],[TKZ]],tab_SATLISTE[SAT-ID],tab_SATLISTE[SAT-ID],"FEHLT")</f>
        <v>7k005</v>
      </c>
    </row>
    <row r="718" spans="1:8" ht="15.9" customHeight="1" x14ac:dyDescent="0.3">
      <c r="A718" s="171" t="s">
        <v>4962</v>
      </c>
      <c r="B718" s="167" t="s">
        <v>13787</v>
      </c>
      <c r="C718" s="167" t="str">
        <f>tab_SCHULLISTE[[#This Row],[SNR]]&amp;" - "&amp;tab_SCHULLISTE[[#This Row],[Name]]</f>
        <v xml:space="preserve">0731 - Staatliche Realschule Obergünzburg  </v>
      </c>
      <c r="D718" s="5" t="s">
        <v>4028</v>
      </c>
      <c r="E7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18" s="175" t="s">
        <v>18824</v>
      </c>
      <c r="G718" s="175" t="s">
        <v>18825</v>
      </c>
      <c r="H718" s="182" t="str">
        <f>_xlfn.XLOOKUP(tab_SCHULLISTE[[#This Row],[TKZ]],tab_SATLISTE[SAT-ID],tab_SATLISTE[SAT-ID],"FEHLT")</f>
        <v>7k200</v>
      </c>
    </row>
    <row r="719" spans="1:8" ht="15.9" customHeight="1" x14ac:dyDescent="0.3">
      <c r="A719" s="171" t="s">
        <v>4963</v>
      </c>
      <c r="B719" s="167" t="s">
        <v>1576</v>
      </c>
      <c r="C719" s="167" t="str">
        <f>tab_SCHULLISTE[[#This Row],[SNR]]&amp;" - "&amp;tab_SCHULLISTE[[#This Row],[Name]]</f>
        <v>0732 - Franz-von-Lenbach-Schule Staatliche Realschule für Knaben Schrobenhausen</v>
      </c>
      <c r="D719" s="5" t="s">
        <v>1978</v>
      </c>
      <c r="E7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19" s="175" t="s">
        <v>18824</v>
      </c>
      <c r="G719" s="175" t="s">
        <v>18825</v>
      </c>
      <c r="H719" s="182" t="str">
        <f>_xlfn.XLOOKUP(tab_SCHULLISTE[[#This Row],[TKZ]],tab_SATLISTE[SAT-ID],tab_SATLISTE[SAT-ID],"FEHLT")</f>
        <v>1k289</v>
      </c>
    </row>
    <row r="720" spans="1:8" ht="15.9" customHeight="1" x14ac:dyDescent="0.3">
      <c r="A720" s="171" t="s">
        <v>4964</v>
      </c>
      <c r="B720" s="167" t="s">
        <v>1577</v>
      </c>
      <c r="C720" s="167" t="str">
        <f>tab_SCHULLISTE[[#This Row],[SNR]]&amp;" - "&amp;tab_SCHULLISTE[[#This Row],[Name]]</f>
        <v>0733 - Sophie-Scholl-Realschule Staatl. Realschule für Mädchen Weiden</v>
      </c>
      <c r="D720" s="5" t="s">
        <v>2943</v>
      </c>
      <c r="E7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20" s="175" t="s">
        <v>18824</v>
      </c>
      <c r="G720" s="175" t="s">
        <v>18825</v>
      </c>
      <c r="H720" s="182" t="str">
        <f>_xlfn.XLOOKUP(tab_SCHULLISTE[[#This Row],[TKZ]],tab_SATLISTE[SAT-ID],tab_SATLISTE[SAT-ID],"FEHLT")</f>
        <v>3k201</v>
      </c>
    </row>
    <row r="721" spans="1:8" ht="15.9" customHeight="1" x14ac:dyDescent="0.3">
      <c r="A721" s="171" t="s">
        <v>4965</v>
      </c>
      <c r="B721" s="167" t="s">
        <v>1595</v>
      </c>
      <c r="C721" s="167" t="str">
        <f>tab_SCHULLISTE[[#This Row],[SNR]]&amp;" - "&amp;tab_SCHULLISTE[[#This Row],[Name]]</f>
        <v>0734 - Edith-Stein-Schule, st.anerk.Realschule z. sonderpäd. Förd., Förderschwerpunkt Sehen</v>
      </c>
      <c r="D721" s="5" t="s">
        <v>2395</v>
      </c>
      <c r="E7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721" s="175" t="s">
        <v>18826</v>
      </c>
      <c r="G721" s="175" t="s">
        <v>18827</v>
      </c>
      <c r="H721" s="182" t="str">
        <f>_xlfn.XLOOKUP(tab_SCHULLISTE[[#This Row],[TKZ]],tab_SATLISTE[SAT-ID],tab_SATLISTE[SAT-ID],"FEHLT")</f>
        <v>1p204</v>
      </c>
    </row>
    <row r="722" spans="1:8" ht="15.9" customHeight="1" x14ac:dyDescent="0.3">
      <c r="A722" s="171" t="s">
        <v>4966</v>
      </c>
      <c r="B722" s="167" t="s">
        <v>13788</v>
      </c>
      <c r="C722" s="167" t="str">
        <f>tab_SCHULLISTE[[#This Row],[SNR]]&amp;" - "&amp;tab_SCHULLISTE[[#This Row],[Name]]</f>
        <v xml:space="preserve">0735 - Städtische Werner-von-Siemens- Realschule München  </v>
      </c>
      <c r="D722" s="5" t="s">
        <v>1966</v>
      </c>
      <c r="E7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22" s="175" t="s">
        <v>18824</v>
      </c>
      <c r="G722" s="175" t="s">
        <v>18825</v>
      </c>
      <c r="H722" s="182" t="str">
        <f>_xlfn.XLOOKUP(tab_SCHULLISTE[[#This Row],[TKZ]],tab_SATLISTE[SAT-ID],tab_SATLISTE[SAT-ID],"FEHLT")</f>
        <v>1k277</v>
      </c>
    </row>
    <row r="723" spans="1:8" ht="15.9" customHeight="1" x14ac:dyDescent="0.3">
      <c r="A723" s="171" t="s">
        <v>4967</v>
      </c>
      <c r="B723" s="167" t="s">
        <v>1578</v>
      </c>
      <c r="C723" s="167" t="str">
        <f>tab_SCHULLISTE[[#This Row],[SNR]]&amp;" - "&amp;tab_SCHULLISTE[[#This Row],[Name]]</f>
        <v>0736 - Franz-Xaver-von-Schönwerth- Realschule Staatliche Realschule Amberg</v>
      </c>
      <c r="D723" s="5" t="s">
        <v>2751</v>
      </c>
      <c r="E7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23" s="175" t="s">
        <v>18824</v>
      </c>
      <c r="G723" s="175" t="s">
        <v>18825</v>
      </c>
      <c r="H723" s="182" t="str">
        <f>_xlfn.XLOOKUP(tab_SCHULLISTE[[#This Row],[TKZ]],tab_SATLISTE[SAT-ID],tab_SATLISTE[SAT-ID],"FEHLT")</f>
        <v>3k007</v>
      </c>
    </row>
    <row r="724" spans="1:8" ht="15.9" customHeight="1" x14ac:dyDescent="0.3">
      <c r="A724" s="171" t="s">
        <v>4968</v>
      </c>
      <c r="B724" s="167" t="s">
        <v>13789</v>
      </c>
      <c r="C724" s="167" t="str">
        <f>tab_SCHULLISTE[[#This Row],[SNR]]&amp;" - "&amp;tab_SCHULLISTE[[#This Row],[Name]]</f>
        <v>0737 - Joseph-von-Fraunhofer-Schule Staatl. Realschule München II</v>
      </c>
      <c r="D724" s="5" t="s">
        <v>1966</v>
      </c>
      <c r="E7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24" s="175" t="s">
        <v>18824</v>
      </c>
      <c r="G724" s="175" t="s">
        <v>18825</v>
      </c>
      <c r="H724" s="182" t="str">
        <f>_xlfn.XLOOKUP(tab_SCHULLISTE[[#This Row],[TKZ]],tab_SATLISTE[SAT-ID],tab_SATLISTE[SAT-ID],"FEHLT")</f>
        <v>1k277</v>
      </c>
    </row>
    <row r="725" spans="1:8" ht="15.9" customHeight="1" x14ac:dyDescent="0.3">
      <c r="A725" s="171" t="s">
        <v>4969</v>
      </c>
      <c r="B725" s="167" t="s">
        <v>13790</v>
      </c>
      <c r="C725" s="167" t="str">
        <f>tab_SCHULLISTE[[#This Row],[SNR]]&amp;" - "&amp;tab_SCHULLISTE[[#This Row],[Name]]</f>
        <v xml:space="preserve">0738 - Staatliche Realschule Simbach a.Inn  </v>
      </c>
      <c r="D725" s="5" t="s">
        <v>2610</v>
      </c>
      <c r="E7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25" s="175" t="s">
        <v>18824</v>
      </c>
      <c r="G725" s="175" t="s">
        <v>18825</v>
      </c>
      <c r="H725" s="182" t="str">
        <f>_xlfn.XLOOKUP(tab_SCHULLISTE[[#This Row],[TKZ]],tab_SATLISTE[SAT-ID],tab_SATLISTE[SAT-ID],"FEHLT")</f>
        <v>2k196</v>
      </c>
    </row>
    <row r="726" spans="1:8" ht="15.9" customHeight="1" x14ac:dyDescent="0.3">
      <c r="A726" s="171" t="s">
        <v>4970</v>
      </c>
      <c r="B726" s="167" t="s">
        <v>1579</v>
      </c>
      <c r="C726" s="167" t="str">
        <f>tab_SCHULLISTE[[#This Row],[SNR]]&amp;" - "&amp;tab_SCHULLISTE[[#This Row],[Name]]</f>
        <v>0739 - Walter-Klingenbeck-Schule Staatliche Realschule Taufkirchen</v>
      </c>
      <c r="D726" s="5" t="s">
        <v>2096</v>
      </c>
      <c r="E7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26" s="175" t="s">
        <v>18824</v>
      </c>
      <c r="G726" s="175" t="s">
        <v>18825</v>
      </c>
      <c r="H726" s="182" t="str">
        <f>_xlfn.XLOOKUP(tab_SCHULLISTE[[#This Row],[TKZ]],tab_SATLISTE[SAT-ID],tab_SATLISTE[SAT-ID],"FEHLT")</f>
        <v>1k407</v>
      </c>
    </row>
    <row r="727" spans="1:8" ht="15.9" customHeight="1" x14ac:dyDescent="0.3">
      <c r="A727" s="171" t="s">
        <v>4971</v>
      </c>
      <c r="B727" s="167" t="s">
        <v>1580</v>
      </c>
      <c r="C727" s="167" t="str">
        <f>tab_SCHULLISTE[[#This Row],[SNR]]&amp;" - "&amp;tab_SCHULLISTE[[#This Row],[Name]]</f>
        <v>0740 - Staatliche Realschule Unterpfaffenhofen in Germering</v>
      </c>
      <c r="D727" s="5" t="s">
        <v>1831</v>
      </c>
      <c r="E7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27" s="175" t="s">
        <v>18824</v>
      </c>
      <c r="G727" s="175" t="s">
        <v>18825</v>
      </c>
      <c r="H727" s="182" t="str">
        <f>_xlfn.XLOOKUP(tab_SCHULLISTE[[#This Row],[TKZ]],tab_SATLISTE[SAT-ID],tab_SATLISTE[SAT-ID],"FEHLT")</f>
        <v>1k138</v>
      </c>
    </row>
    <row r="728" spans="1:8" ht="15.9" customHeight="1" x14ac:dyDescent="0.3">
      <c r="A728" s="171" t="s">
        <v>4972</v>
      </c>
      <c r="B728" s="167" t="s">
        <v>13791</v>
      </c>
      <c r="C728" s="167" t="str">
        <f>tab_SCHULLISTE[[#This Row],[SNR]]&amp;" - "&amp;tab_SCHULLISTE[[#This Row],[Name]]</f>
        <v xml:space="preserve">0741 - Private Isar-Realschule München  </v>
      </c>
      <c r="D728" s="5" t="s">
        <v>2297</v>
      </c>
      <c r="E7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28" s="175" t="s">
        <v>18824</v>
      </c>
      <c r="G728" s="175" t="s">
        <v>18825</v>
      </c>
      <c r="H728" s="182" t="str">
        <f>_xlfn.XLOOKUP(tab_SCHULLISTE[[#This Row],[TKZ]],tab_SATLISTE[SAT-ID],tab_SATLISTE[SAT-ID],"FEHLT")</f>
        <v>1p103</v>
      </c>
    </row>
    <row r="729" spans="1:8" ht="15.9" customHeight="1" x14ac:dyDescent="0.3">
      <c r="A729" s="171" t="s">
        <v>4973</v>
      </c>
      <c r="B729" s="167" t="s">
        <v>1461</v>
      </c>
      <c r="C729" s="167" t="str">
        <f>tab_SCHULLISTE[[#This Row],[SNR]]&amp;" - "&amp;tab_SCHULLISTE[[#This Row],[Name]]</f>
        <v>0742 - Adolf-Reichwein-Schule Nürnberg -Private Realschule-</v>
      </c>
      <c r="D729" s="5" t="s">
        <v>3453</v>
      </c>
      <c r="E7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29" s="175" t="s">
        <v>18824</v>
      </c>
      <c r="G729" s="175" t="s">
        <v>18825</v>
      </c>
      <c r="H729" s="182" t="str">
        <f>_xlfn.XLOOKUP(tab_SCHULLISTE[[#This Row],[TKZ]],tab_SATLISTE[SAT-ID],tab_SATLISTE[SAT-ID],"FEHLT")</f>
        <v>5p001</v>
      </c>
    </row>
    <row r="730" spans="1:8" ht="15.9" customHeight="1" x14ac:dyDescent="0.3">
      <c r="A730" s="171" t="s">
        <v>4974</v>
      </c>
      <c r="B730" s="167" t="s">
        <v>13792</v>
      </c>
      <c r="C730" s="167" t="str">
        <f>tab_SCHULLISTE[[#This Row],[SNR]]&amp;" - "&amp;tab_SCHULLISTE[[#This Row],[Name]]</f>
        <v xml:space="preserve">0743 - Staatliche Realschule Hösbach  </v>
      </c>
      <c r="D730" s="5" t="s">
        <v>3541</v>
      </c>
      <c r="E7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30" s="175" t="s">
        <v>18824</v>
      </c>
      <c r="G730" s="175" t="s">
        <v>18825</v>
      </c>
      <c r="H730" s="182" t="str">
        <f>_xlfn.XLOOKUP(tab_SCHULLISTE[[#This Row],[TKZ]],tab_SATLISTE[SAT-ID],tab_SATLISTE[SAT-ID],"FEHLT")</f>
        <v>6k010</v>
      </c>
    </row>
    <row r="731" spans="1:8" ht="15.9" customHeight="1" x14ac:dyDescent="0.3">
      <c r="A731" s="171" t="s">
        <v>4975</v>
      </c>
      <c r="B731" s="167" t="s">
        <v>1581</v>
      </c>
      <c r="C731" s="167" t="str">
        <f>tab_SCHULLISTE[[#This Row],[SNR]]&amp;" - "&amp;tab_SCHULLISTE[[#This Row],[Name]]</f>
        <v>0744 - Ludwig-Fronhofer-Schule Staatl. Realschule Ingolstadt II</v>
      </c>
      <c r="D731" s="5" t="s">
        <v>1895</v>
      </c>
      <c r="E7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31" s="175" t="s">
        <v>18824</v>
      </c>
      <c r="G731" s="175" t="s">
        <v>18825</v>
      </c>
      <c r="H731" s="182" t="str">
        <f>_xlfn.XLOOKUP(tab_SCHULLISTE[[#This Row],[TKZ]],tab_SATLISTE[SAT-ID],tab_SATLISTE[SAT-ID],"FEHLT")</f>
        <v>1k205</v>
      </c>
    </row>
    <row r="732" spans="1:8" ht="15.9" customHeight="1" x14ac:dyDescent="0.3">
      <c r="A732" s="171" t="s">
        <v>4976</v>
      </c>
      <c r="B732" s="167" t="s">
        <v>1582</v>
      </c>
      <c r="C732" s="167" t="str">
        <f>tab_SCHULLISTE[[#This Row],[SNR]]&amp;" - "&amp;tab_SCHULLISTE[[#This Row],[Name]]</f>
        <v>0745 - Siegmund-Loewe-Schule Staatliche Realschule Kronach II</v>
      </c>
      <c r="D732" s="5" t="s">
        <v>3095</v>
      </c>
      <c r="E7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32" s="175" t="s">
        <v>18824</v>
      </c>
      <c r="G732" s="175" t="s">
        <v>18825</v>
      </c>
      <c r="H732" s="182" t="str">
        <f>_xlfn.XLOOKUP(tab_SCHULLISTE[[#This Row],[TKZ]],tab_SATLISTE[SAT-ID],tab_SATLISTE[SAT-ID],"FEHLT")</f>
        <v>4k093</v>
      </c>
    </row>
    <row r="733" spans="1:8" ht="15.9" customHeight="1" x14ac:dyDescent="0.3">
      <c r="A733" s="171" t="s">
        <v>4977</v>
      </c>
      <c r="B733" s="167" t="s">
        <v>1583</v>
      </c>
      <c r="C733" s="167" t="str">
        <f>tab_SCHULLISTE[[#This Row],[SNR]]&amp;" - "&amp;tab_SCHULLISTE[[#This Row],[Name]]</f>
        <v>0746 - Johann-Pachelbel-Realschule Staatl. Realschule Nürnberg III</v>
      </c>
      <c r="D733" s="5" t="s">
        <v>3381</v>
      </c>
      <c r="E7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33" s="175" t="s">
        <v>18824</v>
      </c>
      <c r="G733" s="175" t="s">
        <v>18825</v>
      </c>
      <c r="H733" s="182" t="str">
        <f>_xlfn.XLOOKUP(tab_SCHULLISTE[[#This Row],[TKZ]],tab_SATLISTE[SAT-ID],tab_SATLISTE[SAT-ID],"FEHLT")</f>
        <v>5k113</v>
      </c>
    </row>
    <row r="734" spans="1:8" ht="15.9" customHeight="1" x14ac:dyDescent="0.3">
      <c r="A734" s="171" t="s">
        <v>4978</v>
      </c>
      <c r="B734" s="167" t="s">
        <v>13793</v>
      </c>
      <c r="C734" s="167" t="str">
        <f>tab_SCHULLISTE[[#This Row],[SNR]]&amp;" - "&amp;tab_SCHULLISTE[[#This Row],[Name]]</f>
        <v xml:space="preserve">0747 - Staatliche Realschule Peißenberg  </v>
      </c>
      <c r="D734" s="5" t="s">
        <v>2170</v>
      </c>
      <c r="E7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34" s="175" t="s">
        <v>18824</v>
      </c>
      <c r="G734" s="175" t="s">
        <v>18825</v>
      </c>
      <c r="H734" s="182" t="str">
        <f>_xlfn.XLOOKUP(tab_SCHULLISTE[[#This Row],[TKZ]],tab_SATLISTE[SAT-ID],tab_SATLISTE[SAT-ID],"FEHLT")</f>
        <v>1k481</v>
      </c>
    </row>
    <row r="735" spans="1:8" ht="15.9" customHeight="1" x14ac:dyDescent="0.3">
      <c r="A735" s="171" t="s">
        <v>4979</v>
      </c>
      <c r="B735" s="167" t="s">
        <v>1453</v>
      </c>
      <c r="C735" s="167" t="str">
        <f>tab_SCHULLISTE[[#This Row],[SNR]]&amp;" - "&amp;tab_SCHULLISTE[[#This Row],[Name]]</f>
        <v>0748 - CJD Christophorusschule Berchtesgaden Staatl. anerk. Realschule in Schönau</v>
      </c>
      <c r="D735" s="5" t="s">
        <v>2227</v>
      </c>
      <c r="E7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35" s="175" t="s">
        <v>18824</v>
      </c>
      <c r="G735" s="175" t="s">
        <v>18825</v>
      </c>
      <c r="H735" s="182" t="str">
        <f>_xlfn.XLOOKUP(tab_SCHULLISTE[[#This Row],[TKZ]],tab_SATLISTE[SAT-ID],tab_SATLISTE[SAT-ID],"FEHLT")</f>
        <v>1p027</v>
      </c>
    </row>
    <row r="736" spans="1:8" ht="15.9" customHeight="1" x14ac:dyDescent="0.3">
      <c r="A736" s="171" t="s">
        <v>4980</v>
      </c>
      <c r="B736" s="167" t="s">
        <v>13794</v>
      </c>
      <c r="C736" s="167" t="str">
        <f>tab_SCHULLISTE[[#This Row],[SNR]]&amp;" - "&amp;tab_SCHULLISTE[[#This Row],[Name]]</f>
        <v xml:space="preserve">0750 - Städtische Realschule an der Blutenburg München  </v>
      </c>
      <c r="D736" s="5" t="s">
        <v>1966</v>
      </c>
      <c r="E7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36" s="175" t="s">
        <v>18824</v>
      </c>
      <c r="G736" s="175" t="s">
        <v>18825</v>
      </c>
      <c r="H736" s="182" t="str">
        <f>_xlfn.XLOOKUP(tab_SCHULLISTE[[#This Row],[TKZ]],tab_SATLISTE[SAT-ID],tab_SATLISTE[SAT-ID],"FEHLT")</f>
        <v>1k277</v>
      </c>
    </row>
    <row r="737" spans="1:8" ht="15.9" customHeight="1" x14ac:dyDescent="0.3">
      <c r="A737" s="171" t="s">
        <v>4981</v>
      </c>
      <c r="B737" s="167" t="s">
        <v>752</v>
      </c>
      <c r="C737" s="167" t="str">
        <f>tab_SCHULLISTE[[#This Row],[SNR]]&amp;" - "&amp;tab_SCHULLISTE[[#This Row],[Name]]</f>
        <v>0753 - Bayerische Landesschule f.Körperbehinderte München Förderzentr., Förderschwerp.körperl.u.mot.Entw.</v>
      </c>
      <c r="D737" s="5" t="s">
        <v>2191</v>
      </c>
      <c r="E7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737" s="175" t="s">
        <v>18830</v>
      </c>
      <c r="G737" s="175" t="s">
        <v>18831</v>
      </c>
      <c r="H737" s="182" t="str">
        <f>_xlfn.XLOOKUP(tab_SCHULLISTE[[#This Row],[TKZ]],tab_SATLISTE[SAT-ID],tab_SATLISTE[SAT-ID],"FEHLT")</f>
        <v>1x900</v>
      </c>
    </row>
    <row r="738" spans="1:8" ht="15.9" customHeight="1" x14ac:dyDescent="0.3">
      <c r="A738" s="171" t="s">
        <v>4982</v>
      </c>
      <c r="B738" s="167" t="s">
        <v>1454</v>
      </c>
      <c r="C738" s="167" t="str">
        <f>tab_SCHULLISTE[[#This Row],[SNR]]&amp;" - "&amp;tab_SCHULLISTE[[#This Row],[Name]]</f>
        <v>0754 - Staatlich anerkannte Sabel Realschule München I der Stiftung Sabel Schulen</v>
      </c>
      <c r="D738" s="5" t="s">
        <v>2408</v>
      </c>
      <c r="E7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38" s="175" t="s">
        <v>18824</v>
      </c>
      <c r="G738" s="175" t="s">
        <v>18825</v>
      </c>
      <c r="H738" s="182" t="str">
        <f>_xlfn.XLOOKUP(tab_SCHULLISTE[[#This Row],[TKZ]],tab_SATLISTE[SAT-ID],tab_SATLISTE[SAT-ID],"FEHLT")</f>
        <v>1p220</v>
      </c>
    </row>
    <row r="739" spans="1:8" ht="15.9" customHeight="1" x14ac:dyDescent="0.3">
      <c r="A739" s="171" t="s">
        <v>4983</v>
      </c>
      <c r="B739" s="167" t="s">
        <v>1584</v>
      </c>
      <c r="C739" s="167" t="str">
        <f>tab_SCHULLISTE[[#This Row],[SNR]]&amp;" - "&amp;tab_SCHULLISTE[[#This Row],[Name]]</f>
        <v>0755 - Dientzenhofer-Schule Staatliche Realschule Brannenburg</v>
      </c>
      <c r="D739" s="5" t="s">
        <v>2056</v>
      </c>
      <c r="E7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39" s="175" t="s">
        <v>18824</v>
      </c>
      <c r="G739" s="175" t="s">
        <v>18825</v>
      </c>
      <c r="H739" s="182" t="str">
        <f>_xlfn.XLOOKUP(tab_SCHULLISTE[[#This Row],[TKZ]],tab_SATLISTE[SAT-ID],tab_SATLISTE[SAT-ID],"FEHLT")</f>
        <v>1k367</v>
      </c>
    </row>
    <row r="740" spans="1:8" ht="15.9" customHeight="1" x14ac:dyDescent="0.3">
      <c r="A740" s="171" t="s">
        <v>4984</v>
      </c>
      <c r="B740" s="167" t="s">
        <v>1585</v>
      </c>
      <c r="C740" s="167" t="str">
        <f>tab_SCHULLISTE[[#This Row],[SNR]]&amp;" - "&amp;tab_SCHULLISTE[[#This Row],[Name]]</f>
        <v>0756 - Therese-Giehse-Realschule Staatl. Realschule Unterschleißheim</v>
      </c>
      <c r="D740" s="5" t="s">
        <v>2100</v>
      </c>
      <c r="E7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40" s="175" t="s">
        <v>18824</v>
      </c>
      <c r="G740" s="175" t="s">
        <v>18825</v>
      </c>
      <c r="H740" s="182" t="str">
        <f>_xlfn.XLOOKUP(tab_SCHULLISTE[[#This Row],[TKZ]],tab_SATLISTE[SAT-ID],tab_SATLISTE[SAT-ID],"FEHLT")</f>
        <v>1k411</v>
      </c>
    </row>
    <row r="741" spans="1:8" ht="15.9" customHeight="1" x14ac:dyDescent="0.3">
      <c r="A741" s="171" t="s">
        <v>4985</v>
      </c>
      <c r="B741" s="167" t="s">
        <v>1455</v>
      </c>
      <c r="C741" s="167" t="str">
        <f>tab_SCHULLISTE[[#This Row],[SNR]]&amp;" - "&amp;tab_SCHULLISTE[[#This Row],[Name]]</f>
        <v>0757 - Nymphenburger Realschule München des Schulvereins Ernst Adam e.V.</v>
      </c>
      <c r="D741" s="5" t="s">
        <v>2390</v>
      </c>
      <c r="E7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41" s="175" t="s">
        <v>18824</v>
      </c>
      <c r="G741" s="175" t="s">
        <v>18825</v>
      </c>
      <c r="H741" s="182" t="str">
        <f>_xlfn.XLOOKUP(tab_SCHULLISTE[[#This Row],[TKZ]],tab_SATLISTE[SAT-ID],tab_SATLISTE[SAT-ID],"FEHLT")</f>
        <v>1p199</v>
      </c>
    </row>
    <row r="742" spans="1:8" ht="15.9" customHeight="1" x14ac:dyDescent="0.3">
      <c r="A742" s="171" t="s">
        <v>4986</v>
      </c>
      <c r="B742" s="167" t="s">
        <v>1586</v>
      </c>
      <c r="C742" s="167" t="str">
        <f>tab_SCHULLISTE[[#This Row],[SNR]]&amp;" - "&amp;tab_SCHULLISTE[[#This Row],[Name]]</f>
        <v>0758 - Johann-Andreas-Schmeller-Realschule Staatliche Realschule Ismaning</v>
      </c>
      <c r="D742" s="5" t="s">
        <v>2095</v>
      </c>
      <c r="E7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42" s="175" t="s">
        <v>18824</v>
      </c>
      <c r="G742" s="175" t="s">
        <v>18825</v>
      </c>
      <c r="H742" s="182" t="str">
        <f>_xlfn.XLOOKUP(tab_SCHULLISTE[[#This Row],[TKZ]],tab_SATLISTE[SAT-ID],tab_SATLISTE[SAT-ID],"FEHLT")</f>
        <v>1k406</v>
      </c>
    </row>
    <row r="743" spans="1:8" ht="15.9" customHeight="1" x14ac:dyDescent="0.3">
      <c r="A743" s="171" t="s">
        <v>4987</v>
      </c>
      <c r="B743" s="167" t="s">
        <v>1587</v>
      </c>
      <c r="C743" s="167" t="str">
        <f>tab_SCHULLISTE[[#This Row],[SNR]]&amp;" - "&amp;tab_SCHULLISTE[[#This Row],[Name]]</f>
        <v>0759 - Leonhard-Wagner-Realschule Staatl. Realschule Schwabmünchen</v>
      </c>
      <c r="D743" s="5" t="s">
        <v>3850</v>
      </c>
      <c r="E7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43" s="175" t="s">
        <v>18824</v>
      </c>
      <c r="G743" s="175" t="s">
        <v>18825</v>
      </c>
      <c r="H743" s="182" t="str">
        <f>_xlfn.XLOOKUP(tab_SCHULLISTE[[#This Row],[TKZ]],tab_SATLISTE[SAT-ID],tab_SATLISTE[SAT-ID],"FEHLT")</f>
        <v>7k016</v>
      </c>
    </row>
    <row r="744" spans="1:8" ht="15.9" customHeight="1" x14ac:dyDescent="0.3">
      <c r="A744" s="171" t="s">
        <v>4988</v>
      </c>
      <c r="B744" s="167" t="s">
        <v>13795</v>
      </c>
      <c r="C744" s="167" t="str">
        <f>tab_SCHULLISTE[[#This Row],[SNR]]&amp;" - "&amp;tab_SCHULLISTE[[#This Row],[Name]]</f>
        <v xml:space="preserve">0760 - Städtische Erich Kästner-Realschule München  </v>
      </c>
      <c r="D744" s="5" t="s">
        <v>1966</v>
      </c>
      <c r="E7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44" s="175" t="s">
        <v>18824</v>
      </c>
      <c r="G744" s="175" t="s">
        <v>18825</v>
      </c>
      <c r="H744" s="182" t="str">
        <f>_xlfn.XLOOKUP(tab_SCHULLISTE[[#This Row],[TKZ]],tab_SATLISTE[SAT-ID],tab_SATLISTE[SAT-ID],"FEHLT")</f>
        <v>1k277</v>
      </c>
    </row>
    <row r="745" spans="1:8" ht="15.9" customHeight="1" x14ac:dyDescent="0.3">
      <c r="A745" s="171" t="s">
        <v>4989</v>
      </c>
      <c r="B745" s="167" t="s">
        <v>13796</v>
      </c>
      <c r="C745" s="167" t="str">
        <f>tab_SCHULLISTE[[#This Row],[SNR]]&amp;" - "&amp;tab_SCHULLISTE[[#This Row],[Name]]</f>
        <v xml:space="preserve">0763 - Priv. Realschule Huber in München  </v>
      </c>
      <c r="D745" s="5" t="s">
        <v>2377</v>
      </c>
      <c r="E7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45" s="175" t="s">
        <v>18824</v>
      </c>
      <c r="G745" s="175" t="s">
        <v>18825</v>
      </c>
      <c r="H745" s="182" t="str">
        <f>_xlfn.XLOOKUP(tab_SCHULLISTE[[#This Row],[TKZ]],tab_SATLISTE[SAT-ID],tab_SATLISTE[SAT-ID],"FEHLT")</f>
        <v>1p185</v>
      </c>
    </row>
    <row r="746" spans="1:8" ht="15.9" customHeight="1" x14ac:dyDescent="0.3">
      <c r="A746" s="171" t="s">
        <v>4990</v>
      </c>
      <c r="B746" s="167" t="s">
        <v>1588</v>
      </c>
      <c r="C746" s="167" t="str">
        <f>tab_SCHULLISTE[[#This Row],[SNR]]&amp;" - "&amp;tab_SCHULLISTE[[#This Row],[Name]]</f>
        <v>0764 - Achental-Realschule Staatl. Realschule Marquartstein</v>
      </c>
      <c r="D746" s="5" t="s">
        <v>2131</v>
      </c>
      <c r="E7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46" s="175" t="s">
        <v>18824</v>
      </c>
      <c r="G746" s="175" t="s">
        <v>18825</v>
      </c>
      <c r="H746" s="182" t="str">
        <f>_xlfn.XLOOKUP(tab_SCHULLISTE[[#This Row],[TKZ]],tab_SATLISTE[SAT-ID],tab_SATLISTE[SAT-ID],"FEHLT")</f>
        <v>1k442</v>
      </c>
    </row>
    <row r="747" spans="1:8" ht="15.9" customHeight="1" x14ac:dyDescent="0.3">
      <c r="A747" s="171" t="s">
        <v>4991</v>
      </c>
      <c r="B747" s="167" t="s">
        <v>13797</v>
      </c>
      <c r="C747" s="167" t="str">
        <f>tab_SCHULLISTE[[#This Row],[SNR]]&amp;" - "&amp;tab_SCHULLISTE[[#This Row],[Name]]</f>
        <v xml:space="preserve">0765 - Staatliche Realschule Vaterstetten in Baldham  </v>
      </c>
      <c r="D747" s="5" t="s">
        <v>2097</v>
      </c>
      <c r="E7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47" s="175" t="s">
        <v>18824</v>
      </c>
      <c r="G747" s="175" t="s">
        <v>18825</v>
      </c>
      <c r="H747" s="182" t="str">
        <f>_xlfn.XLOOKUP(tab_SCHULLISTE[[#This Row],[TKZ]],tab_SATLISTE[SAT-ID],tab_SATLISTE[SAT-ID],"FEHLT")</f>
        <v>1k408</v>
      </c>
    </row>
    <row r="748" spans="1:8" ht="15.9" customHeight="1" x14ac:dyDescent="0.3">
      <c r="A748" s="171" t="s">
        <v>4992</v>
      </c>
      <c r="B748" s="167" t="s">
        <v>1589</v>
      </c>
      <c r="C748" s="167" t="str">
        <f>tab_SCHULLISTE[[#This Row],[SNR]]&amp;" - "&amp;tab_SCHULLISTE[[#This Row],[Name]]</f>
        <v>0766 - Zugspitz-Realschule Staatl. Realschule für Knaben Garmisch-Partenkirchen</v>
      </c>
      <c r="D748" s="5" t="s">
        <v>1841</v>
      </c>
      <c r="E7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48" s="175" t="s">
        <v>18824</v>
      </c>
      <c r="G748" s="175" t="s">
        <v>18825</v>
      </c>
      <c r="H748" s="182" t="str">
        <f>_xlfn.XLOOKUP(tab_SCHULLISTE[[#This Row],[TKZ]],tab_SATLISTE[SAT-ID],tab_SATLISTE[SAT-ID],"FEHLT")</f>
        <v>1k148</v>
      </c>
    </row>
    <row r="749" spans="1:8" ht="15.9" customHeight="1" x14ac:dyDescent="0.3">
      <c r="A749" s="171" t="s">
        <v>4993</v>
      </c>
      <c r="B749" s="167" t="s">
        <v>13798</v>
      </c>
      <c r="C749" s="167" t="str">
        <f>tab_SCHULLISTE[[#This Row],[SNR]]&amp;" - "&amp;tab_SCHULLISTE[[#This Row],[Name]]</f>
        <v xml:space="preserve">0767 - Staatliche Realschule Neusäß  </v>
      </c>
      <c r="D749" s="5" t="s">
        <v>3850</v>
      </c>
      <c r="E7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49" s="175" t="s">
        <v>18824</v>
      </c>
      <c r="G749" s="175" t="s">
        <v>18825</v>
      </c>
      <c r="H749" s="182" t="str">
        <f>_xlfn.XLOOKUP(tab_SCHULLISTE[[#This Row],[TKZ]],tab_SATLISTE[SAT-ID],tab_SATLISTE[SAT-ID],"FEHLT")</f>
        <v>7k016</v>
      </c>
    </row>
    <row r="750" spans="1:8" ht="15.9" customHeight="1" x14ac:dyDescent="0.3">
      <c r="A750" s="171" t="s">
        <v>4994</v>
      </c>
      <c r="B750" s="167" t="s">
        <v>13799</v>
      </c>
      <c r="C750" s="167" t="str">
        <f>tab_SCHULLISTE[[#This Row],[SNR]]&amp;" - "&amp;tab_SCHULLISTE[[#This Row],[Name]]</f>
        <v xml:space="preserve">0768 - Staatliche Realschule Puchheim  </v>
      </c>
      <c r="D750" s="5" t="s">
        <v>1831</v>
      </c>
      <c r="E7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50" s="175" t="s">
        <v>18824</v>
      </c>
      <c r="G750" s="175" t="s">
        <v>18825</v>
      </c>
      <c r="H750" s="182" t="str">
        <f>_xlfn.XLOOKUP(tab_SCHULLISTE[[#This Row],[TKZ]],tab_SATLISTE[SAT-ID],tab_SATLISTE[SAT-ID],"FEHLT")</f>
        <v>1k138</v>
      </c>
    </row>
    <row r="751" spans="1:8" ht="15.9" customHeight="1" x14ac:dyDescent="0.3">
      <c r="A751" s="171" t="s">
        <v>4995</v>
      </c>
      <c r="B751" s="167" t="s">
        <v>13800</v>
      </c>
      <c r="C751" s="167" t="str">
        <f>tab_SCHULLISTE[[#This Row],[SNR]]&amp;" - "&amp;tab_SCHULLISTE[[#This Row],[Name]]</f>
        <v xml:space="preserve">0769 - Städtische Wilhelm-Busch- Realschule München  </v>
      </c>
      <c r="D751" s="5" t="s">
        <v>1966</v>
      </c>
      <c r="E7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51" s="175" t="s">
        <v>18824</v>
      </c>
      <c r="G751" s="175" t="s">
        <v>18825</v>
      </c>
      <c r="H751" s="182" t="str">
        <f>_xlfn.XLOOKUP(tab_SCHULLISTE[[#This Row],[TKZ]],tab_SATLISTE[SAT-ID],tab_SATLISTE[SAT-ID],"FEHLT")</f>
        <v>1k277</v>
      </c>
    </row>
    <row r="752" spans="1:8" ht="15.9" customHeight="1" x14ac:dyDescent="0.3">
      <c r="A752" s="171" t="s">
        <v>4996</v>
      </c>
      <c r="B752" s="167" t="s">
        <v>18636</v>
      </c>
      <c r="C752" s="167" t="str">
        <f>tab_SCHULLISTE[[#This Row],[SNR]]&amp;" - "&amp;tab_SCHULLISTE[[#This Row],[Name]]</f>
        <v>0770 - Landschulheim Elkofen, Realschule z.so-päd. Förderung Grafing Förderschwerp. emot.u.soz.Entw.</v>
      </c>
      <c r="D752" s="5" t="s">
        <v>2388</v>
      </c>
      <c r="E7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752" s="175" t="s">
        <v>18826</v>
      </c>
      <c r="G752" s="175" t="s">
        <v>18827</v>
      </c>
      <c r="H752" s="182" t="str">
        <f>_xlfn.XLOOKUP(tab_SCHULLISTE[[#This Row],[TKZ]],tab_SATLISTE[SAT-ID],tab_SATLISTE[SAT-ID],"FEHLT")</f>
        <v>1p197</v>
      </c>
    </row>
    <row r="753" spans="1:8" ht="15.9" customHeight="1" x14ac:dyDescent="0.3">
      <c r="A753" s="171" t="s">
        <v>4997</v>
      </c>
      <c r="B753" s="167" t="s">
        <v>13801</v>
      </c>
      <c r="C753" s="167" t="str">
        <f>tab_SCHULLISTE[[#This Row],[SNR]]&amp;" - "&amp;tab_SCHULLISTE[[#This Row],[Name]]</f>
        <v>0771 - Mindeltal-Realschule Jettingen-Scheppach der Mindeltal-Schulen gGmbH</v>
      </c>
      <c r="D753" s="5" t="s">
        <v>4185</v>
      </c>
      <c r="E7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53" s="175" t="s">
        <v>18824</v>
      </c>
      <c r="G753" s="175" t="s">
        <v>18825</v>
      </c>
      <c r="H753" s="182" t="str">
        <f>_xlfn.XLOOKUP(tab_SCHULLISTE[[#This Row],[TKZ]],tab_SATLISTE[SAT-ID],tab_SATLISTE[SAT-ID],"FEHLT")</f>
        <v>7p070</v>
      </c>
    </row>
    <row r="754" spans="1:8" ht="15.9" customHeight="1" x14ac:dyDescent="0.3">
      <c r="A754" s="171" t="s">
        <v>4998</v>
      </c>
      <c r="B754" s="167" t="s">
        <v>1389</v>
      </c>
      <c r="C754" s="167" t="str">
        <f>tab_SCHULLISTE[[#This Row],[SNR]]&amp;" - "&amp;tab_SCHULLISTE[[#This Row],[Name]]</f>
        <v>0772 - Städtische Bertolt-Brecht-Schule Nürnberg - Realschule -</v>
      </c>
      <c r="D754" s="5" t="s">
        <v>3381</v>
      </c>
      <c r="E7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54" s="175" t="s">
        <v>18824</v>
      </c>
      <c r="G754" s="175" t="s">
        <v>18825</v>
      </c>
      <c r="H754" s="182" t="str">
        <f>_xlfn.XLOOKUP(tab_SCHULLISTE[[#This Row],[TKZ]],tab_SATLISTE[SAT-ID],tab_SATLISTE[SAT-ID],"FEHLT")</f>
        <v>5k113</v>
      </c>
    </row>
    <row r="755" spans="1:8" ht="15.9" customHeight="1" x14ac:dyDescent="0.3">
      <c r="A755" s="171" t="s">
        <v>4999</v>
      </c>
      <c r="B755" s="167" t="s">
        <v>1456</v>
      </c>
      <c r="C755" s="167" t="str">
        <f>tab_SCHULLISTE[[#This Row],[SNR]]&amp;" - "&amp;tab_SCHULLISTE[[#This Row],[Name]]</f>
        <v>0773 - Staatlich anerkannte Sabel Realschule Nürnberg I der Sabel Schulen Nürnberg gGmbH</v>
      </c>
      <c r="D755" s="5" t="s">
        <v>3521</v>
      </c>
      <c r="E7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55" s="175" t="s">
        <v>18824</v>
      </c>
      <c r="G755" s="175" t="s">
        <v>18825</v>
      </c>
      <c r="H755" s="182" t="str">
        <f>_xlfn.XLOOKUP(tab_SCHULLISTE[[#This Row],[TKZ]],tab_SATLISTE[SAT-ID],tab_SATLISTE[SAT-ID],"FEHLT")</f>
        <v>5p073</v>
      </c>
    </row>
    <row r="756" spans="1:8" ht="15.9" customHeight="1" x14ac:dyDescent="0.3">
      <c r="A756" s="171" t="s">
        <v>5000</v>
      </c>
      <c r="B756" s="167" t="s">
        <v>1462</v>
      </c>
      <c r="C756" s="167" t="str">
        <f>tab_SCHULLISTE[[#This Row],[SNR]]&amp;" - "&amp;tab_SCHULLISTE[[#This Row],[Name]]</f>
        <v>0774 - Private staatlich genehmigte neuhof neo Realschule München der neuhof Bildungswerk gGmbH</v>
      </c>
      <c r="D756" s="5" t="s">
        <v>2364</v>
      </c>
      <c r="E7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56" s="175" t="s">
        <v>18824</v>
      </c>
      <c r="G756" s="175" t="s">
        <v>18825</v>
      </c>
      <c r="H756" s="182" t="str">
        <f>_xlfn.XLOOKUP(tab_SCHULLISTE[[#This Row],[TKZ]],tab_SATLISTE[SAT-ID],tab_SATLISTE[SAT-ID],"FEHLT")</f>
        <v>1p172</v>
      </c>
    </row>
    <row r="757" spans="1:8" ht="15.9" customHeight="1" x14ac:dyDescent="0.3">
      <c r="A757" s="171" t="s">
        <v>5001</v>
      </c>
      <c r="B757" s="167" t="s">
        <v>1590</v>
      </c>
      <c r="C757" s="167" t="str">
        <f>tab_SCHULLISTE[[#This Row],[SNR]]&amp;" - "&amp;tab_SCHULLISTE[[#This Row],[Name]]</f>
        <v>0775 - Geschwister-Scholl-Realschule Staatl. Realschule Nürnberg II</v>
      </c>
      <c r="D757" s="5" t="s">
        <v>3381</v>
      </c>
      <c r="E7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57" s="175" t="s">
        <v>18824</v>
      </c>
      <c r="G757" s="175" t="s">
        <v>18825</v>
      </c>
      <c r="H757" s="182" t="str">
        <f>_xlfn.XLOOKUP(tab_SCHULLISTE[[#This Row],[TKZ]],tab_SATLISTE[SAT-ID],tab_SATLISTE[SAT-ID],"FEHLT")</f>
        <v>5k113</v>
      </c>
    </row>
    <row r="758" spans="1:8" ht="15.9" customHeight="1" x14ac:dyDescent="0.3">
      <c r="A758" s="171" t="s">
        <v>5002</v>
      </c>
      <c r="B758" s="167" t="s">
        <v>13802</v>
      </c>
      <c r="C758" s="167" t="str">
        <f>tab_SCHULLISTE[[#This Row],[SNR]]&amp;" - "&amp;tab_SCHULLISTE[[#This Row],[Name]]</f>
        <v xml:space="preserve">0776 - Staatl. Realschule Zusmarshausen  </v>
      </c>
      <c r="D758" s="5" t="s">
        <v>3850</v>
      </c>
      <c r="E7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58" s="175" t="s">
        <v>18824</v>
      </c>
      <c r="G758" s="175" t="s">
        <v>18825</v>
      </c>
      <c r="H758" s="182" t="str">
        <f>_xlfn.XLOOKUP(tab_SCHULLISTE[[#This Row],[TKZ]],tab_SATLISTE[SAT-ID],tab_SATLISTE[SAT-ID],"FEHLT")</f>
        <v>7k016</v>
      </c>
    </row>
    <row r="759" spans="1:8" ht="15.9" customHeight="1" x14ac:dyDescent="0.3">
      <c r="A759" s="171" t="s">
        <v>5003</v>
      </c>
      <c r="B759" s="167" t="s">
        <v>1457</v>
      </c>
      <c r="C759" s="167" t="str">
        <f>tab_SCHULLISTE[[#This Row],[SNR]]&amp;" - "&amp;tab_SCHULLISTE[[#This Row],[Name]]</f>
        <v>0777 - Coelestin-Maier-Realschule Schweiklberg in Vilshofen</v>
      </c>
      <c r="D759" s="5" t="s">
        <v>2690</v>
      </c>
      <c r="E7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59" s="175" t="s">
        <v>18824</v>
      </c>
      <c r="G759" s="175" t="s">
        <v>18825</v>
      </c>
      <c r="H759" s="182" t="str">
        <f>_xlfn.XLOOKUP(tab_SCHULLISTE[[#This Row],[TKZ]],tab_SATLISTE[SAT-ID],tab_SATLISTE[SAT-ID],"FEHLT")</f>
        <v>2p009</v>
      </c>
    </row>
    <row r="760" spans="1:8" ht="15.9" customHeight="1" x14ac:dyDescent="0.3">
      <c r="A760" s="171" t="s">
        <v>5004</v>
      </c>
      <c r="B760" s="167" t="s">
        <v>13803</v>
      </c>
      <c r="C760" s="167" t="str">
        <f>tab_SCHULLISTE[[#This Row],[SNR]]&amp;" - "&amp;tab_SCHULLISTE[[#This Row],[Name]]</f>
        <v xml:space="preserve">0778 - Staatl. Realschule Höchstadt a.d.Aisch  </v>
      </c>
      <c r="D760" s="5" t="s">
        <v>3315</v>
      </c>
      <c r="E7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60" s="175" t="s">
        <v>18824</v>
      </c>
      <c r="G760" s="175" t="s">
        <v>18825</v>
      </c>
      <c r="H760" s="182" t="str">
        <f>_xlfn.XLOOKUP(tab_SCHULLISTE[[#This Row],[TKZ]],tab_SATLISTE[SAT-ID],tab_SATLISTE[SAT-ID],"FEHLT")</f>
        <v>5k046</v>
      </c>
    </row>
    <row r="761" spans="1:8" ht="15.9" customHeight="1" x14ac:dyDescent="0.3">
      <c r="A761" s="171" t="s">
        <v>5005</v>
      </c>
      <c r="B761" s="167" t="s">
        <v>13804</v>
      </c>
      <c r="C761" s="167" t="str">
        <f>tab_SCHULLISTE[[#This Row],[SNR]]&amp;" - "&amp;tab_SCHULLISTE[[#This Row],[Name]]</f>
        <v xml:space="preserve">0779 - Staatl. Realschule Kösching  </v>
      </c>
      <c r="D761" s="5" t="s">
        <v>1793</v>
      </c>
      <c r="E7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761" s="175" t="s">
        <v>18824</v>
      </c>
      <c r="G761" s="175" t="s">
        <v>18825</v>
      </c>
      <c r="H761" s="182" t="str">
        <f>_xlfn.XLOOKUP(tab_SCHULLISTE[[#This Row],[TKZ]],tab_SATLISTE[SAT-ID],tab_SATLISTE[SAT-ID],"FEHLT")</f>
        <v>1k099</v>
      </c>
    </row>
    <row r="762" spans="1:8" ht="15.9" customHeight="1" x14ac:dyDescent="0.3">
      <c r="A762" s="171" t="s">
        <v>5006</v>
      </c>
      <c r="B762" s="167" t="s">
        <v>14626</v>
      </c>
      <c r="C762" s="167" t="str">
        <f>tab_SCHULLISTE[[#This Row],[SNR]]&amp;" - "&amp;tab_SCHULLISTE[[#This Row],[Name]]</f>
        <v xml:space="preserve">0781 - Staatl. Berufsoberschule Erding  </v>
      </c>
      <c r="D762" s="5" t="s">
        <v>1800</v>
      </c>
      <c r="E7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62" s="175" t="s">
        <v>18832</v>
      </c>
      <c r="G762" s="175" t="s">
        <v>18833</v>
      </c>
      <c r="H762" s="182" t="str">
        <f>_xlfn.XLOOKUP(tab_SCHULLISTE[[#This Row],[TKZ]],tab_SATLISTE[SAT-ID],tab_SATLISTE[SAT-ID],"FEHLT")</f>
        <v>1k106</v>
      </c>
    </row>
    <row r="763" spans="1:8" ht="15.9" customHeight="1" x14ac:dyDescent="0.3">
      <c r="A763" s="171" t="s">
        <v>5007</v>
      </c>
      <c r="B763" s="167" t="s">
        <v>14627</v>
      </c>
      <c r="C763" s="167" t="str">
        <f>tab_SCHULLISTE[[#This Row],[SNR]]&amp;" - "&amp;tab_SCHULLISTE[[#This Row],[Name]]</f>
        <v xml:space="preserve">0782 - Staatl. Berufsoberschule Fürstenfeldbruck  </v>
      </c>
      <c r="D763" s="5" t="s">
        <v>1831</v>
      </c>
      <c r="E7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63" s="175" t="s">
        <v>18832</v>
      </c>
      <c r="G763" s="175" t="s">
        <v>18833</v>
      </c>
      <c r="H763" s="182" t="str">
        <f>_xlfn.XLOOKUP(tab_SCHULLISTE[[#This Row],[TKZ]],tab_SATLISTE[SAT-ID],tab_SATLISTE[SAT-ID],"FEHLT")</f>
        <v>1k138</v>
      </c>
    </row>
    <row r="764" spans="1:8" ht="15.9" customHeight="1" x14ac:dyDescent="0.3">
      <c r="A764" s="171" t="s">
        <v>5008</v>
      </c>
      <c r="B764" s="167" t="s">
        <v>5009</v>
      </c>
      <c r="C764" s="167" t="str">
        <f>tab_SCHULLISTE[[#This Row],[SNR]]&amp;" - "&amp;tab_SCHULLISTE[[#This Row],[Name]]</f>
        <v>0783 - Therese-von-Bayern-Schule, staatl. Berufsoberschule für Wirtschaft München</v>
      </c>
      <c r="D764" s="5" t="s">
        <v>1966</v>
      </c>
      <c r="E7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64" s="175" t="s">
        <v>18832</v>
      </c>
      <c r="G764" s="175" t="s">
        <v>18833</v>
      </c>
      <c r="H764" s="182" t="str">
        <f>_xlfn.XLOOKUP(tab_SCHULLISTE[[#This Row],[TKZ]],tab_SATLISTE[SAT-ID],tab_SATLISTE[SAT-ID],"FEHLT")</f>
        <v>1k277</v>
      </c>
    </row>
    <row r="765" spans="1:8" ht="15.9" customHeight="1" x14ac:dyDescent="0.3">
      <c r="A765" s="171" t="s">
        <v>5010</v>
      </c>
      <c r="B765" s="167" t="s">
        <v>14628</v>
      </c>
      <c r="C765" s="167" t="str">
        <f>tab_SCHULLISTE[[#This Row],[SNR]]&amp;" - "&amp;tab_SCHULLISTE[[#This Row],[Name]]</f>
        <v xml:space="preserve">0784 - Staatl. Berufsoberschule Kelheim  </v>
      </c>
      <c r="D765" s="5" t="s">
        <v>2514</v>
      </c>
      <c r="E7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65" s="175" t="s">
        <v>18832</v>
      </c>
      <c r="G765" s="175" t="s">
        <v>18833</v>
      </c>
      <c r="H765" s="182" t="str">
        <f>_xlfn.XLOOKUP(tab_SCHULLISTE[[#This Row],[TKZ]],tab_SATLISTE[SAT-ID],tab_SATLISTE[SAT-ID],"FEHLT")</f>
        <v>2k101</v>
      </c>
    </row>
    <row r="766" spans="1:8" ht="15.9" customHeight="1" x14ac:dyDescent="0.3">
      <c r="A766" s="171" t="s">
        <v>5011</v>
      </c>
      <c r="B766" s="167" t="s">
        <v>14629</v>
      </c>
      <c r="C766" s="167" t="str">
        <f>tab_SCHULLISTE[[#This Row],[SNR]]&amp;" - "&amp;tab_SCHULLISTE[[#This Row],[Name]]</f>
        <v xml:space="preserve">0785 - Staatl. Berufsoberschule Krumbach  </v>
      </c>
      <c r="D766" s="5" t="s">
        <v>3928</v>
      </c>
      <c r="E7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66" s="175" t="s">
        <v>18832</v>
      </c>
      <c r="G766" s="175" t="s">
        <v>18833</v>
      </c>
      <c r="H766" s="182" t="str">
        <f>_xlfn.XLOOKUP(tab_SCHULLISTE[[#This Row],[TKZ]],tab_SATLISTE[SAT-ID],tab_SATLISTE[SAT-ID],"FEHLT")</f>
        <v>7k097</v>
      </c>
    </row>
    <row r="767" spans="1:8" ht="15.9" customHeight="1" x14ac:dyDescent="0.3">
      <c r="A767" s="171" t="s">
        <v>5012</v>
      </c>
      <c r="B767" s="167" t="s">
        <v>14630</v>
      </c>
      <c r="C767" s="167" t="str">
        <f>tab_SCHULLISTE[[#This Row],[SNR]]&amp;" - "&amp;tab_SCHULLISTE[[#This Row],[Name]]</f>
        <v xml:space="preserve">0786 - Staatliche Berufsoberschule Obernburg a.Main  </v>
      </c>
      <c r="D767" s="5" t="s">
        <v>3674</v>
      </c>
      <c r="E7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67" s="175" t="s">
        <v>18832</v>
      </c>
      <c r="G767" s="175" t="s">
        <v>18833</v>
      </c>
      <c r="H767" s="182" t="str">
        <f>_xlfn.XLOOKUP(tab_SCHULLISTE[[#This Row],[TKZ]],tab_SATLISTE[SAT-ID],tab_SATLISTE[SAT-ID],"FEHLT")</f>
        <v>6k148</v>
      </c>
    </row>
    <row r="768" spans="1:8" ht="15.9" customHeight="1" x14ac:dyDescent="0.3">
      <c r="A768" s="171" t="s">
        <v>5013</v>
      </c>
      <c r="B768" s="167" t="s">
        <v>14631</v>
      </c>
      <c r="C768" s="167" t="str">
        <f>tab_SCHULLISTE[[#This Row],[SNR]]&amp;" - "&amp;tab_SCHULLISTE[[#This Row],[Name]]</f>
        <v xml:space="preserve">0787 - Staatliche Berufsoberschule Pfarrkirchen  </v>
      </c>
      <c r="D768" s="5" t="s">
        <v>2610</v>
      </c>
      <c r="E7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68" s="175" t="s">
        <v>18832</v>
      </c>
      <c r="G768" s="175" t="s">
        <v>18833</v>
      </c>
      <c r="H768" s="182" t="str">
        <f>_xlfn.XLOOKUP(tab_SCHULLISTE[[#This Row],[TKZ]],tab_SATLISTE[SAT-ID],tab_SATLISTE[SAT-ID],"FEHLT")</f>
        <v>2k196</v>
      </c>
    </row>
    <row r="769" spans="1:8" ht="15.9" customHeight="1" x14ac:dyDescent="0.3">
      <c r="A769" s="171" t="s">
        <v>5014</v>
      </c>
      <c r="B769" s="167" t="s">
        <v>14632</v>
      </c>
      <c r="C769" s="167" t="str">
        <f>tab_SCHULLISTE[[#This Row],[SNR]]&amp;" - "&amp;tab_SCHULLISTE[[#This Row],[Name]]</f>
        <v xml:space="preserve">0788 - Staatl. Berufsoberschule Landsberg a.Lech  </v>
      </c>
      <c r="D769" s="5" t="s">
        <v>1934</v>
      </c>
      <c r="E7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69" s="175" t="s">
        <v>18832</v>
      </c>
      <c r="G769" s="175" t="s">
        <v>18833</v>
      </c>
      <c r="H769" s="182" t="str">
        <f>_xlfn.XLOOKUP(tab_SCHULLISTE[[#This Row],[TKZ]],tab_SATLISTE[SAT-ID],tab_SATLISTE[SAT-ID],"FEHLT")</f>
        <v>1k244</v>
      </c>
    </row>
    <row r="770" spans="1:8" ht="15.9" customHeight="1" x14ac:dyDescent="0.3">
      <c r="A770" s="171" t="s">
        <v>5015</v>
      </c>
      <c r="B770" s="167" t="s">
        <v>14633</v>
      </c>
      <c r="C770" s="167" t="str">
        <f>tab_SCHULLISTE[[#This Row],[SNR]]&amp;" - "&amp;tab_SCHULLISTE[[#This Row],[Name]]</f>
        <v xml:space="preserve">0790 - Staatliche Berufsoberschule Ingolstadt  </v>
      </c>
      <c r="D770" s="5" t="s">
        <v>1895</v>
      </c>
      <c r="E7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70" s="175" t="s">
        <v>18832</v>
      </c>
      <c r="G770" s="175" t="s">
        <v>18833</v>
      </c>
      <c r="H770" s="182" t="str">
        <f>_xlfn.XLOOKUP(tab_SCHULLISTE[[#This Row],[TKZ]],tab_SATLISTE[SAT-ID],tab_SATLISTE[SAT-ID],"FEHLT")</f>
        <v>1k205</v>
      </c>
    </row>
    <row r="771" spans="1:8" ht="15.9" customHeight="1" x14ac:dyDescent="0.3">
      <c r="A771" s="171" t="s">
        <v>5016</v>
      </c>
      <c r="B771" s="167" t="s">
        <v>14634</v>
      </c>
      <c r="C771" s="167" t="str">
        <f>tab_SCHULLISTE[[#This Row],[SNR]]&amp;" - "&amp;tab_SCHULLISTE[[#This Row],[Name]]</f>
        <v xml:space="preserve">0791 - Staatliche Berufsoberschule Landshut  </v>
      </c>
      <c r="D771" s="5" t="s">
        <v>2442</v>
      </c>
      <c r="E7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71" s="175" t="s">
        <v>18832</v>
      </c>
      <c r="G771" s="175" t="s">
        <v>18833</v>
      </c>
      <c r="H771" s="182" t="str">
        <f>_xlfn.XLOOKUP(tab_SCHULLISTE[[#This Row],[TKZ]],tab_SATLISTE[SAT-ID],tab_SATLISTE[SAT-ID],"FEHLT")</f>
        <v>2k025</v>
      </c>
    </row>
    <row r="772" spans="1:8" ht="15.9" customHeight="1" x14ac:dyDescent="0.3">
      <c r="A772" s="171" t="s">
        <v>5017</v>
      </c>
      <c r="B772" s="167" t="s">
        <v>14635</v>
      </c>
      <c r="C772" s="167" t="str">
        <f>tab_SCHULLISTE[[#This Row],[SNR]]&amp;" - "&amp;tab_SCHULLISTE[[#This Row],[Name]]</f>
        <v xml:space="preserve">0792 - Staatliche Berufsoberschule für Technik München  </v>
      </c>
      <c r="D772" s="5" t="s">
        <v>1966</v>
      </c>
      <c r="E7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72" s="175" t="s">
        <v>18832</v>
      </c>
      <c r="G772" s="175" t="s">
        <v>18833</v>
      </c>
      <c r="H772" s="182" t="str">
        <f>_xlfn.XLOOKUP(tab_SCHULLISTE[[#This Row],[TKZ]],tab_SATLISTE[SAT-ID],tab_SATLISTE[SAT-ID],"FEHLT")</f>
        <v>1k277</v>
      </c>
    </row>
    <row r="773" spans="1:8" ht="15.9" customHeight="1" x14ac:dyDescent="0.3">
      <c r="A773" s="171" t="s">
        <v>5018</v>
      </c>
      <c r="B773" s="167" t="s">
        <v>14636</v>
      </c>
      <c r="C773" s="167" t="str">
        <f>tab_SCHULLISTE[[#This Row],[SNR]]&amp;" - "&amp;tab_SCHULLISTE[[#This Row],[Name]]</f>
        <v xml:space="preserve">0794 - Staatliche Berufsoberschule Passau  </v>
      </c>
      <c r="D773" s="5" t="s">
        <v>2577</v>
      </c>
      <c r="E7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73" s="175" t="s">
        <v>18832</v>
      </c>
      <c r="G773" s="175" t="s">
        <v>18833</v>
      </c>
      <c r="H773" s="182" t="str">
        <f>_xlfn.XLOOKUP(tab_SCHULLISTE[[#This Row],[TKZ]],tab_SATLISTE[SAT-ID],tab_SATLISTE[SAT-ID],"FEHLT")</f>
        <v>2k163</v>
      </c>
    </row>
    <row r="774" spans="1:8" ht="15.9" customHeight="1" x14ac:dyDescent="0.3">
      <c r="A774" s="171" t="s">
        <v>5019</v>
      </c>
      <c r="B774" s="167" t="s">
        <v>14637</v>
      </c>
      <c r="C774" s="167" t="str">
        <f>tab_SCHULLISTE[[#This Row],[SNR]]&amp;" - "&amp;tab_SCHULLISTE[[#This Row],[Name]]</f>
        <v xml:space="preserve">0795 - Staatliche Berufsoberschule Regensburg  </v>
      </c>
      <c r="D774" s="5" t="s">
        <v>2889</v>
      </c>
      <c r="E7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74" s="175" t="s">
        <v>18832</v>
      </c>
      <c r="G774" s="175" t="s">
        <v>18833</v>
      </c>
      <c r="H774" s="182" t="str">
        <f>_xlfn.XLOOKUP(tab_SCHULLISTE[[#This Row],[TKZ]],tab_SATLISTE[SAT-ID],tab_SATLISTE[SAT-ID],"FEHLT")</f>
        <v>3k147</v>
      </c>
    </row>
    <row r="775" spans="1:8" ht="15.9" customHeight="1" x14ac:dyDescent="0.3">
      <c r="A775" s="171" t="s">
        <v>5020</v>
      </c>
      <c r="B775" s="167" t="s">
        <v>379</v>
      </c>
      <c r="C775" s="167" t="str">
        <f>tab_SCHULLISTE[[#This Row],[SNR]]&amp;" - "&amp;tab_SCHULLISTE[[#This Row],[Name]]</f>
        <v>0796 - Staatliche Berufsoberschule Triesdorf in Weidenbach</v>
      </c>
      <c r="D775" s="5" t="s">
        <v>3280</v>
      </c>
      <c r="E7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75" s="175" t="s">
        <v>18832</v>
      </c>
      <c r="G775" s="175" t="s">
        <v>18833</v>
      </c>
      <c r="H775" s="182" t="str">
        <f>_xlfn.XLOOKUP(tab_SCHULLISTE[[#This Row],[TKZ]],tab_SATLISTE[SAT-ID],tab_SATLISTE[SAT-ID],"FEHLT")</f>
        <v>5k011</v>
      </c>
    </row>
    <row r="776" spans="1:8" ht="15.9" customHeight="1" x14ac:dyDescent="0.3">
      <c r="A776" s="171" t="s">
        <v>5021</v>
      </c>
      <c r="B776" s="167" t="s">
        <v>14638</v>
      </c>
      <c r="C776" s="167" t="str">
        <f>tab_SCHULLISTE[[#This Row],[SNR]]&amp;" - "&amp;tab_SCHULLISTE[[#This Row],[Name]]</f>
        <v xml:space="preserve">0797 - Staatl. Berufsoberschule Memmingen  </v>
      </c>
      <c r="D776" s="5" t="s">
        <v>3996</v>
      </c>
      <c r="E7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76" s="175" t="s">
        <v>18832</v>
      </c>
      <c r="G776" s="175" t="s">
        <v>18833</v>
      </c>
      <c r="H776" s="182" t="str">
        <f>_xlfn.XLOOKUP(tab_SCHULLISTE[[#This Row],[TKZ]],tab_SATLISTE[SAT-ID],tab_SATLISTE[SAT-ID],"FEHLT")</f>
        <v>7k167</v>
      </c>
    </row>
    <row r="777" spans="1:8" ht="15.9" customHeight="1" x14ac:dyDescent="0.3">
      <c r="A777" s="171" t="s">
        <v>5022</v>
      </c>
      <c r="B777" s="167" t="s">
        <v>14639</v>
      </c>
      <c r="C777" s="167" t="str">
        <f>tab_SCHULLISTE[[#This Row],[SNR]]&amp;" - "&amp;tab_SCHULLISTE[[#This Row],[Name]]</f>
        <v xml:space="preserve">0798 - Staatliche Berufsoberschule Wasserburg a.Inn  </v>
      </c>
      <c r="D777" s="5" t="s">
        <v>2056</v>
      </c>
      <c r="E7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77" s="175" t="s">
        <v>18832</v>
      </c>
      <c r="G777" s="175" t="s">
        <v>18833</v>
      </c>
      <c r="H777" s="182" t="str">
        <f>_xlfn.XLOOKUP(tab_SCHULLISTE[[#This Row],[TKZ]],tab_SATLISTE[SAT-ID],tab_SATLISTE[SAT-ID],"FEHLT")</f>
        <v>1k367</v>
      </c>
    </row>
    <row r="778" spans="1:8" ht="15.9" customHeight="1" x14ac:dyDescent="0.3">
      <c r="A778" s="171" t="s">
        <v>5023</v>
      </c>
      <c r="B778" s="167" t="s">
        <v>14640</v>
      </c>
      <c r="C778" s="167" t="str">
        <f>tab_SCHULLISTE[[#This Row],[SNR]]&amp;" - "&amp;tab_SCHULLISTE[[#This Row],[Name]]</f>
        <v xml:space="preserve">0800 - Staatliche Berufsoberschule Bad Neustadt a.d.Saale  </v>
      </c>
      <c r="D778" s="5" t="s">
        <v>3703</v>
      </c>
      <c r="E7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78" s="175" t="s">
        <v>18832</v>
      </c>
      <c r="G778" s="175" t="s">
        <v>18833</v>
      </c>
      <c r="H778" s="182" t="str">
        <f>_xlfn.XLOOKUP(tab_SCHULLISTE[[#This Row],[TKZ]],tab_SATLISTE[SAT-ID],tab_SATLISTE[SAT-ID],"FEHLT")</f>
        <v>6k177</v>
      </c>
    </row>
    <row r="779" spans="1:8" ht="15.9" customHeight="1" x14ac:dyDescent="0.3">
      <c r="A779" s="171" t="s">
        <v>5024</v>
      </c>
      <c r="B779" s="167" t="s">
        <v>14641</v>
      </c>
      <c r="C779" s="167" t="str">
        <f>tab_SCHULLISTE[[#This Row],[SNR]]&amp;" - "&amp;tab_SCHULLISTE[[#This Row],[Name]]</f>
        <v xml:space="preserve">0802 - Staatliche Berufsoberschule Amberg  </v>
      </c>
      <c r="D779" s="5" t="s">
        <v>2751</v>
      </c>
      <c r="E7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79" s="175" t="s">
        <v>18832</v>
      </c>
      <c r="G779" s="175" t="s">
        <v>18833</v>
      </c>
      <c r="H779" s="182" t="str">
        <f>_xlfn.XLOOKUP(tab_SCHULLISTE[[#This Row],[TKZ]],tab_SATLISTE[SAT-ID],tab_SATLISTE[SAT-ID],"FEHLT")</f>
        <v>3k007</v>
      </c>
    </row>
    <row r="780" spans="1:8" ht="15.9" customHeight="1" x14ac:dyDescent="0.3">
      <c r="A780" s="171" t="s">
        <v>5025</v>
      </c>
      <c r="B780" s="167" t="s">
        <v>14642</v>
      </c>
      <c r="C780" s="167" t="str">
        <f>tab_SCHULLISTE[[#This Row],[SNR]]&amp;" - "&amp;tab_SCHULLISTE[[#This Row],[Name]]</f>
        <v xml:space="preserve">0803 - Staatliche Berufsoberschule Ansbach  </v>
      </c>
      <c r="D780" s="5" t="s">
        <v>3279</v>
      </c>
      <c r="E7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80" s="175" t="s">
        <v>18832</v>
      </c>
      <c r="G780" s="175" t="s">
        <v>18833</v>
      </c>
      <c r="H780" s="182" t="str">
        <f>_xlfn.XLOOKUP(tab_SCHULLISTE[[#This Row],[TKZ]],tab_SATLISTE[SAT-ID],tab_SATLISTE[SAT-ID],"FEHLT")</f>
        <v>5k010</v>
      </c>
    </row>
    <row r="781" spans="1:8" ht="15.9" customHeight="1" x14ac:dyDescent="0.3">
      <c r="A781" s="171" t="s">
        <v>5026</v>
      </c>
      <c r="B781" s="167" t="s">
        <v>14643</v>
      </c>
      <c r="C781" s="167" t="str">
        <f>tab_SCHULLISTE[[#This Row],[SNR]]&amp;" - "&amp;tab_SCHULLISTE[[#This Row],[Name]]</f>
        <v xml:space="preserve">0804 - Staatliche Berufsoberschule Aschaffenburg  </v>
      </c>
      <c r="D781" s="5" t="s">
        <v>3539</v>
      </c>
      <c r="E7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81" s="175" t="s">
        <v>18832</v>
      </c>
      <c r="G781" s="175" t="s">
        <v>18833</v>
      </c>
      <c r="H781" s="182" t="str">
        <f>_xlfn.XLOOKUP(tab_SCHULLISTE[[#This Row],[TKZ]],tab_SATLISTE[SAT-ID],tab_SATLISTE[SAT-ID],"FEHLT")</f>
        <v>6k008</v>
      </c>
    </row>
    <row r="782" spans="1:8" ht="15.9" customHeight="1" x14ac:dyDescent="0.3">
      <c r="A782" s="171" t="s">
        <v>5027</v>
      </c>
      <c r="B782" s="167" t="s">
        <v>5028</v>
      </c>
      <c r="C782" s="167" t="str">
        <f>tab_SCHULLISTE[[#This Row],[SNR]]&amp;" - "&amp;tab_SCHULLISTE[[#This Row],[Name]]</f>
        <v>0805 - Städtische Nelson-Mandela-Berufsoberschule Wirtschaft in München</v>
      </c>
      <c r="D782" s="5" t="s">
        <v>1966</v>
      </c>
      <c r="E7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82" s="175" t="s">
        <v>18832</v>
      </c>
      <c r="G782" s="175" t="s">
        <v>18833</v>
      </c>
      <c r="H782" s="182" t="str">
        <f>_xlfn.XLOOKUP(tab_SCHULLISTE[[#This Row],[TKZ]],tab_SATLISTE[SAT-ID],tab_SATLISTE[SAT-ID],"FEHLT")</f>
        <v>1k277</v>
      </c>
    </row>
    <row r="783" spans="1:8" ht="15.9" customHeight="1" x14ac:dyDescent="0.3">
      <c r="A783" s="171" t="s">
        <v>5029</v>
      </c>
      <c r="B783" s="167" t="s">
        <v>376</v>
      </c>
      <c r="C783" s="167" t="str">
        <f>tab_SCHULLISTE[[#This Row],[SNR]]&amp;" - "&amp;tab_SCHULLISTE[[#This Row],[Name]]</f>
        <v>0806 - Städtische Anita-Augspurg-Berufsoberschule für Sozialwesen und Gesundheit München</v>
      </c>
      <c r="D783" s="5" t="s">
        <v>1966</v>
      </c>
      <c r="E7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83" s="175" t="s">
        <v>18832</v>
      </c>
      <c r="G783" s="175" t="s">
        <v>18833</v>
      </c>
      <c r="H783" s="182" t="str">
        <f>_xlfn.XLOOKUP(tab_SCHULLISTE[[#This Row],[TKZ]],tab_SATLISTE[SAT-ID],tab_SATLISTE[SAT-ID],"FEHLT")</f>
        <v>1k277</v>
      </c>
    </row>
    <row r="784" spans="1:8" ht="15.9" customHeight="1" x14ac:dyDescent="0.3">
      <c r="A784" s="171" t="s">
        <v>5030</v>
      </c>
      <c r="B784" s="167" t="s">
        <v>14644</v>
      </c>
      <c r="C784" s="167" t="str">
        <f>tab_SCHULLISTE[[#This Row],[SNR]]&amp;" - "&amp;tab_SCHULLISTE[[#This Row],[Name]]</f>
        <v xml:space="preserve">0808 - Staatliche Berufsoberschule Bamberg  </v>
      </c>
      <c r="D784" s="5" t="s">
        <v>3017</v>
      </c>
      <c r="E7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84" s="175" t="s">
        <v>18832</v>
      </c>
      <c r="G784" s="175" t="s">
        <v>18833</v>
      </c>
      <c r="H784" s="182" t="str">
        <f>_xlfn.XLOOKUP(tab_SCHULLISTE[[#This Row],[TKZ]],tab_SATLISTE[SAT-ID],tab_SATLISTE[SAT-ID],"FEHLT")</f>
        <v>4k011</v>
      </c>
    </row>
    <row r="785" spans="1:8" ht="15.9" customHeight="1" x14ac:dyDescent="0.3">
      <c r="A785" s="171" t="s">
        <v>5031</v>
      </c>
      <c r="B785" s="167" t="s">
        <v>14645</v>
      </c>
      <c r="C785" s="167" t="str">
        <f>tab_SCHULLISTE[[#This Row],[SNR]]&amp;" - "&amp;tab_SCHULLISTE[[#This Row],[Name]]</f>
        <v xml:space="preserve">0809 - Berufsoberschule für Sozialwesen und Gesundheit  </v>
      </c>
      <c r="D785" s="5" t="s">
        <v>3381</v>
      </c>
      <c r="E7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85" s="175" t="s">
        <v>18832</v>
      </c>
      <c r="G785" s="175" t="s">
        <v>18833</v>
      </c>
      <c r="H785" s="182" t="str">
        <f>_xlfn.XLOOKUP(tab_SCHULLISTE[[#This Row],[TKZ]],tab_SATLISTE[SAT-ID],tab_SATLISTE[SAT-ID],"FEHLT")</f>
        <v>5k113</v>
      </c>
    </row>
    <row r="786" spans="1:8" ht="15.9" customHeight="1" x14ac:dyDescent="0.3">
      <c r="A786" s="171" t="s">
        <v>5032</v>
      </c>
      <c r="B786" s="167" t="s">
        <v>381</v>
      </c>
      <c r="C786" s="167" t="str">
        <f>tab_SCHULLISTE[[#This Row],[SNR]]&amp;" - "&amp;tab_SCHULLISTE[[#This Row],[Name]]</f>
        <v>0813 - Hans-Leipelt-Schule Staatliche Berufsoberschule Donauwörth</v>
      </c>
      <c r="D786" s="5" t="s">
        <v>3896</v>
      </c>
      <c r="E7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86" s="175" t="s">
        <v>18832</v>
      </c>
      <c r="G786" s="175" t="s">
        <v>18833</v>
      </c>
      <c r="H786" s="182" t="str">
        <f>_xlfn.XLOOKUP(tab_SCHULLISTE[[#This Row],[TKZ]],tab_SATLISTE[SAT-ID],tab_SATLISTE[SAT-ID],"FEHLT")</f>
        <v>7k063</v>
      </c>
    </row>
    <row r="787" spans="1:8" ht="15.9" customHeight="1" x14ac:dyDescent="0.3">
      <c r="A787" s="171" t="s">
        <v>5033</v>
      </c>
      <c r="B787" s="167" t="s">
        <v>14646</v>
      </c>
      <c r="C787" s="167" t="str">
        <f>tab_SCHULLISTE[[#This Row],[SNR]]&amp;" - "&amp;tab_SCHULLISTE[[#This Row],[Name]]</f>
        <v xml:space="preserve">0816 - Staatl. Berufsoberschule Friedberg  </v>
      </c>
      <c r="D787" s="5" t="s">
        <v>3839</v>
      </c>
      <c r="E7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87" s="175" t="s">
        <v>18832</v>
      </c>
      <c r="G787" s="175" t="s">
        <v>18833</v>
      </c>
      <c r="H787" s="182" t="str">
        <f>_xlfn.XLOOKUP(tab_SCHULLISTE[[#This Row],[TKZ]],tab_SATLISTE[SAT-ID],tab_SATLISTE[SAT-ID],"FEHLT")</f>
        <v>7k005</v>
      </c>
    </row>
    <row r="788" spans="1:8" ht="15.9" customHeight="1" x14ac:dyDescent="0.3">
      <c r="A788" s="171" t="s">
        <v>5034</v>
      </c>
      <c r="B788" s="167" t="s">
        <v>14647</v>
      </c>
      <c r="C788" s="167" t="str">
        <f>tab_SCHULLISTE[[#This Row],[SNR]]&amp;" - "&amp;tab_SCHULLISTE[[#This Row],[Name]]</f>
        <v xml:space="preserve">0817 - Städtische Berufsoberschule Augsburg  </v>
      </c>
      <c r="D788" s="5" t="s">
        <v>3849</v>
      </c>
      <c r="E7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88" s="175" t="s">
        <v>18832</v>
      </c>
      <c r="G788" s="175" t="s">
        <v>18833</v>
      </c>
      <c r="H788" s="182" t="str">
        <f>_xlfn.XLOOKUP(tab_SCHULLISTE[[#This Row],[TKZ]],tab_SATLISTE[SAT-ID],tab_SATLISTE[SAT-ID],"FEHLT")</f>
        <v>7k015</v>
      </c>
    </row>
    <row r="789" spans="1:8" ht="15.9" customHeight="1" x14ac:dyDescent="0.3">
      <c r="A789" s="171" t="s">
        <v>5035</v>
      </c>
      <c r="B789" s="167" t="s">
        <v>14648</v>
      </c>
      <c r="C789" s="167" t="str">
        <f>tab_SCHULLISTE[[#This Row],[SNR]]&amp;" - "&amp;tab_SCHULLISTE[[#This Row],[Name]]</f>
        <v xml:space="preserve">0818 - Staatl. Berufsoberschule Waldkirchen  </v>
      </c>
      <c r="D789" s="5" t="s">
        <v>2477</v>
      </c>
      <c r="E7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89" s="175" t="s">
        <v>18832</v>
      </c>
      <c r="G789" s="175" t="s">
        <v>18833</v>
      </c>
      <c r="H789" s="182" t="str">
        <f>_xlfn.XLOOKUP(tab_SCHULLISTE[[#This Row],[TKZ]],tab_SATLISTE[SAT-ID],tab_SATLISTE[SAT-ID],"FEHLT")</f>
        <v>2k062</v>
      </c>
    </row>
    <row r="790" spans="1:8" ht="15.9" customHeight="1" x14ac:dyDescent="0.3">
      <c r="A790" s="171" t="s">
        <v>5036</v>
      </c>
      <c r="B790" s="167" t="s">
        <v>14649</v>
      </c>
      <c r="C790" s="167" t="str">
        <f>tab_SCHULLISTE[[#This Row],[SNR]]&amp;" - "&amp;tab_SCHULLISTE[[#This Row],[Name]]</f>
        <v xml:space="preserve">0819 - Staatl. Berufsoberschule Neusäß  </v>
      </c>
      <c r="D790" s="5" t="s">
        <v>3850</v>
      </c>
      <c r="E7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90" s="175" t="s">
        <v>18832</v>
      </c>
      <c r="G790" s="175" t="s">
        <v>18833</v>
      </c>
      <c r="H790" s="182" t="str">
        <f>_xlfn.XLOOKUP(tab_SCHULLISTE[[#This Row],[TKZ]],tab_SATLISTE[SAT-ID],tab_SATLISTE[SAT-ID],"FEHLT")</f>
        <v>7k016</v>
      </c>
    </row>
    <row r="791" spans="1:8" ht="15.9" customHeight="1" x14ac:dyDescent="0.3">
      <c r="A791" s="171" t="s">
        <v>5037</v>
      </c>
      <c r="B791" s="167" t="s">
        <v>14650</v>
      </c>
      <c r="C791" s="167" t="str">
        <f>tab_SCHULLISTE[[#This Row],[SNR]]&amp;" - "&amp;tab_SCHULLISTE[[#This Row],[Name]]</f>
        <v xml:space="preserve">0820 - Staatliche Berufsoberschule Kaufbeuren  </v>
      </c>
      <c r="D791" s="5" t="s">
        <v>3958</v>
      </c>
      <c r="E7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91" s="175" t="s">
        <v>18832</v>
      </c>
      <c r="G791" s="175" t="s">
        <v>18833</v>
      </c>
      <c r="H791" s="182" t="str">
        <f>_xlfn.XLOOKUP(tab_SCHULLISTE[[#This Row],[TKZ]],tab_SATLISTE[SAT-ID],tab_SATLISTE[SAT-ID],"FEHLT")</f>
        <v>7k128</v>
      </c>
    </row>
    <row r="792" spans="1:8" ht="15.9" customHeight="1" x14ac:dyDescent="0.3">
      <c r="A792" s="171" t="s">
        <v>5038</v>
      </c>
      <c r="B792" s="167" t="s">
        <v>14651</v>
      </c>
      <c r="C792" s="167" t="str">
        <f>tab_SCHULLISTE[[#This Row],[SNR]]&amp;" - "&amp;tab_SCHULLISTE[[#This Row],[Name]]</f>
        <v xml:space="preserve">0821 - Staatliche Berufsoberschule Bad Tölz  </v>
      </c>
      <c r="D792" s="5" t="s">
        <v>1735</v>
      </c>
      <c r="E7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92" s="175" t="s">
        <v>18832</v>
      </c>
      <c r="G792" s="175" t="s">
        <v>18833</v>
      </c>
      <c r="H792" s="182" t="str">
        <f>_xlfn.XLOOKUP(tab_SCHULLISTE[[#This Row],[TKZ]],tab_SATLISTE[SAT-ID],tab_SATLISTE[SAT-ID],"FEHLT")</f>
        <v>1k039</v>
      </c>
    </row>
    <row r="793" spans="1:8" ht="15.9" customHeight="1" x14ac:dyDescent="0.3">
      <c r="A793" s="171" t="s">
        <v>5039</v>
      </c>
      <c r="B793" s="167" t="s">
        <v>14652</v>
      </c>
      <c r="C793" s="167" t="str">
        <f>tab_SCHULLISTE[[#This Row],[SNR]]&amp;" - "&amp;tab_SCHULLISTE[[#This Row],[Name]]</f>
        <v xml:space="preserve">0822 - Staatliche Berufsoberschule Cham  </v>
      </c>
      <c r="D793" s="5" t="s">
        <v>2778</v>
      </c>
      <c r="E7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93" s="175" t="s">
        <v>18832</v>
      </c>
      <c r="G793" s="175" t="s">
        <v>18833</v>
      </c>
      <c r="H793" s="182" t="str">
        <f>_xlfn.XLOOKUP(tab_SCHULLISTE[[#This Row],[TKZ]],tab_SATLISTE[SAT-ID],tab_SATLISTE[SAT-ID],"FEHLT")</f>
        <v>3k034</v>
      </c>
    </row>
    <row r="794" spans="1:8" ht="15.9" customHeight="1" x14ac:dyDescent="0.3">
      <c r="A794" s="171" t="s">
        <v>5040</v>
      </c>
      <c r="B794" s="167" t="s">
        <v>382</v>
      </c>
      <c r="C794" s="167" t="str">
        <f>tab_SCHULLISTE[[#This Row],[SNR]]&amp;" - "&amp;tab_SCHULLISTE[[#This Row],[Name]]</f>
        <v>0823 - Regiomontanus-Schule Staatliche Berufsoberschule Coburg</v>
      </c>
      <c r="D794" s="5" t="s">
        <v>3037</v>
      </c>
      <c r="E7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94" s="175" t="s">
        <v>18832</v>
      </c>
      <c r="G794" s="175" t="s">
        <v>18833</v>
      </c>
      <c r="H794" s="182" t="str">
        <f>_xlfn.XLOOKUP(tab_SCHULLISTE[[#This Row],[TKZ]],tab_SATLISTE[SAT-ID],tab_SATLISTE[SAT-ID],"FEHLT")</f>
        <v>4k031</v>
      </c>
    </row>
    <row r="795" spans="1:8" ht="15.9" customHeight="1" x14ac:dyDescent="0.3">
      <c r="A795" s="171" t="s">
        <v>5041</v>
      </c>
      <c r="B795" s="167" t="s">
        <v>383</v>
      </c>
      <c r="C795" s="167" t="str">
        <f>tab_SCHULLISTE[[#This Row],[SNR]]&amp;" - "&amp;tab_SCHULLISTE[[#This Row],[Name]]</f>
        <v>0824 - Aloys-Fischer-Schule Staatliche Berufsoberschule Deggendorf</v>
      </c>
      <c r="D795" s="5" t="s">
        <v>2457</v>
      </c>
      <c r="E7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95" s="175" t="s">
        <v>18832</v>
      </c>
      <c r="G795" s="175" t="s">
        <v>18833</v>
      </c>
      <c r="H795" s="182" t="str">
        <f>_xlfn.XLOOKUP(tab_SCHULLISTE[[#This Row],[TKZ]],tab_SATLISTE[SAT-ID],tab_SATLISTE[SAT-ID],"FEHLT")</f>
        <v>2k041</v>
      </c>
    </row>
    <row r="796" spans="1:8" ht="15.9" customHeight="1" x14ac:dyDescent="0.3">
      <c r="A796" s="171" t="s">
        <v>5042</v>
      </c>
      <c r="B796" s="167" t="s">
        <v>377</v>
      </c>
      <c r="C796" s="167" t="str">
        <f>tab_SCHULLISTE[[#This Row],[SNR]]&amp;" - "&amp;tab_SCHULLISTE[[#This Row],[Name]]</f>
        <v>0825 - Städtische Berufsoberschule Regensburg Ausbildungsrichtung Wirtschaft</v>
      </c>
      <c r="D796" s="5" t="s">
        <v>2889</v>
      </c>
      <c r="E7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96" s="175" t="s">
        <v>18832</v>
      </c>
      <c r="G796" s="175" t="s">
        <v>18833</v>
      </c>
      <c r="H796" s="182" t="str">
        <f>_xlfn.XLOOKUP(tab_SCHULLISTE[[#This Row],[TKZ]],tab_SATLISTE[SAT-ID],tab_SATLISTE[SAT-ID],"FEHLT")</f>
        <v>3k147</v>
      </c>
    </row>
    <row r="797" spans="1:8" ht="15.9" customHeight="1" x14ac:dyDescent="0.3">
      <c r="A797" s="171" t="s">
        <v>5043</v>
      </c>
      <c r="B797" s="167" t="s">
        <v>14653</v>
      </c>
      <c r="C797" s="167" t="str">
        <f>tab_SCHULLISTE[[#This Row],[SNR]]&amp;" - "&amp;tab_SCHULLISTE[[#This Row],[Name]]</f>
        <v xml:space="preserve">0827 - Staatliche Berufsoberschule Erlangen  </v>
      </c>
      <c r="D797" s="5" t="s">
        <v>3314</v>
      </c>
      <c r="E7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97" s="175" t="s">
        <v>18832</v>
      </c>
      <c r="G797" s="175" t="s">
        <v>18833</v>
      </c>
      <c r="H797" s="182" t="str">
        <f>_xlfn.XLOOKUP(tab_SCHULLISTE[[#This Row],[TKZ]],tab_SATLISTE[SAT-ID],tab_SATLISTE[SAT-ID],"FEHLT")</f>
        <v>5k045</v>
      </c>
    </row>
    <row r="798" spans="1:8" ht="15.9" customHeight="1" x14ac:dyDescent="0.3">
      <c r="A798" s="171" t="s">
        <v>5044</v>
      </c>
      <c r="B798" s="167" t="s">
        <v>14654</v>
      </c>
      <c r="C798" s="167" t="str">
        <f>tab_SCHULLISTE[[#This Row],[SNR]]&amp;" - "&amp;tab_SCHULLISTE[[#This Row],[Name]]</f>
        <v xml:space="preserve">0828 - Staatliche Berufsoberschule Freising  </v>
      </c>
      <c r="D798" s="5" t="s">
        <v>1826</v>
      </c>
      <c r="E7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98" s="175" t="s">
        <v>18832</v>
      </c>
      <c r="G798" s="175" t="s">
        <v>18833</v>
      </c>
      <c r="H798" s="182" t="str">
        <f>_xlfn.XLOOKUP(tab_SCHULLISTE[[#This Row],[TKZ]],tab_SATLISTE[SAT-ID],tab_SATLISTE[SAT-ID],"FEHLT")</f>
        <v>1k132</v>
      </c>
    </row>
    <row r="799" spans="1:8" ht="15.9" customHeight="1" x14ac:dyDescent="0.3">
      <c r="A799" s="171" t="s">
        <v>5045</v>
      </c>
      <c r="B799" s="167" t="s">
        <v>14655</v>
      </c>
      <c r="C799" s="167" t="str">
        <f>tab_SCHULLISTE[[#This Row],[SNR]]&amp;" - "&amp;tab_SCHULLISTE[[#This Row],[Name]]</f>
        <v xml:space="preserve">0830 - Staatliche Berufsoberschule Hof  </v>
      </c>
      <c r="D799" s="5" t="s">
        <v>3078</v>
      </c>
      <c r="E7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799" s="175" t="s">
        <v>18832</v>
      </c>
      <c r="G799" s="175" t="s">
        <v>18833</v>
      </c>
      <c r="H799" s="182" t="str">
        <f>_xlfn.XLOOKUP(tab_SCHULLISTE[[#This Row],[TKZ]],tab_SATLISTE[SAT-ID],tab_SATLISTE[SAT-ID],"FEHLT")</f>
        <v>4k075</v>
      </c>
    </row>
    <row r="800" spans="1:8" ht="15.9" customHeight="1" x14ac:dyDescent="0.3">
      <c r="A800" s="171" t="s">
        <v>5046</v>
      </c>
      <c r="B800" s="167" t="s">
        <v>14656</v>
      </c>
      <c r="C800" s="167" t="str">
        <f>tab_SCHULLISTE[[#This Row],[SNR]]&amp;" - "&amp;tab_SCHULLISTE[[#This Row],[Name]]</f>
        <v xml:space="preserve">0831 - Staatliche Berufsoberschule Marktheidenfeld  </v>
      </c>
      <c r="D800" s="5" t="s">
        <v>3660</v>
      </c>
      <c r="E8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00" s="175" t="s">
        <v>18832</v>
      </c>
      <c r="G800" s="175" t="s">
        <v>18833</v>
      </c>
      <c r="H800" s="182" t="str">
        <f>_xlfn.XLOOKUP(tab_SCHULLISTE[[#This Row],[TKZ]],tab_SATLISTE[SAT-ID],tab_SATLISTE[SAT-ID],"FEHLT")</f>
        <v>6k134</v>
      </c>
    </row>
    <row r="801" spans="1:8" ht="15.9" customHeight="1" x14ac:dyDescent="0.3">
      <c r="A801" s="171" t="s">
        <v>5047</v>
      </c>
      <c r="B801" s="167" t="s">
        <v>385</v>
      </c>
      <c r="C801" s="167" t="str">
        <f>tab_SCHULLISTE[[#This Row],[SNR]]&amp;" - "&amp;tab_SCHULLISTE[[#This Row],[Name]]</f>
        <v>0832 - Maximilian-Kolbe-Schule Staatliche Berufsoberschule Neumarkt i.d.OPf.</v>
      </c>
      <c r="D801" s="5" t="s">
        <v>2855</v>
      </c>
      <c r="E8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01" s="175" t="s">
        <v>18832</v>
      </c>
      <c r="G801" s="175" t="s">
        <v>18833</v>
      </c>
      <c r="H801" s="182" t="str">
        <f>_xlfn.XLOOKUP(tab_SCHULLISTE[[#This Row],[TKZ]],tab_SATLISTE[SAT-ID],tab_SATLISTE[SAT-ID],"FEHLT")</f>
        <v>3k113</v>
      </c>
    </row>
    <row r="802" spans="1:8" ht="15.9" customHeight="1" x14ac:dyDescent="0.3">
      <c r="A802" s="171" t="s">
        <v>5048</v>
      </c>
      <c r="B802" s="167" t="s">
        <v>14657</v>
      </c>
      <c r="C802" s="167" t="str">
        <f>tab_SCHULLISTE[[#This Row],[SNR]]&amp;" - "&amp;tab_SCHULLISTE[[#This Row],[Name]]</f>
        <v xml:space="preserve">0833 - Staatliche Berufsoberschule Neu-Ulm  </v>
      </c>
      <c r="D802" s="5" t="s">
        <v>4014</v>
      </c>
      <c r="E8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02" s="175" t="s">
        <v>18832</v>
      </c>
      <c r="G802" s="175" t="s">
        <v>18833</v>
      </c>
      <c r="H802" s="182" t="str">
        <f>_xlfn.XLOOKUP(tab_SCHULLISTE[[#This Row],[TKZ]],tab_SATLISTE[SAT-ID],tab_SATLISTE[SAT-ID],"FEHLT")</f>
        <v>7k186</v>
      </c>
    </row>
    <row r="803" spans="1:8" ht="15.9" customHeight="1" x14ac:dyDescent="0.3">
      <c r="A803" s="171" t="s">
        <v>5049</v>
      </c>
      <c r="B803" s="167" t="s">
        <v>14658</v>
      </c>
      <c r="C803" s="167" t="str">
        <f>tab_SCHULLISTE[[#This Row],[SNR]]&amp;" - "&amp;tab_SCHULLISTE[[#This Row],[Name]]</f>
        <v xml:space="preserve">0834 - Staatliche Berufsoberschule Straubing  </v>
      </c>
      <c r="D803" s="5" t="s">
        <v>2638</v>
      </c>
      <c r="E8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03" s="175" t="s">
        <v>18832</v>
      </c>
      <c r="G803" s="175" t="s">
        <v>18833</v>
      </c>
      <c r="H803" s="182" t="str">
        <f>_xlfn.XLOOKUP(tab_SCHULLISTE[[#This Row],[TKZ]],tab_SATLISTE[SAT-ID],tab_SATLISTE[SAT-ID],"FEHLT")</f>
        <v>2k224</v>
      </c>
    </row>
    <row r="804" spans="1:8" ht="15.9" customHeight="1" x14ac:dyDescent="0.3">
      <c r="A804" s="171" t="s">
        <v>5050</v>
      </c>
      <c r="B804" s="167" t="s">
        <v>14659</v>
      </c>
      <c r="C804" s="167" t="str">
        <f>tab_SCHULLISTE[[#This Row],[SNR]]&amp;" - "&amp;tab_SCHULLISTE[[#This Row],[Name]]</f>
        <v xml:space="preserve">0835 - Staatliche Berufsoberschule Landshut-Schönbrunn  </v>
      </c>
      <c r="D804" s="5" t="s">
        <v>2444</v>
      </c>
      <c r="E8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04" s="175" t="s">
        <v>18832</v>
      </c>
      <c r="G804" s="175" t="s">
        <v>18833</v>
      </c>
      <c r="H804" s="182" t="str">
        <f>_xlfn.XLOOKUP(tab_SCHULLISTE[[#This Row],[TKZ]],tab_SATLISTE[SAT-ID],tab_SATLISTE[SAT-ID],"FEHLT")</f>
        <v>2k027</v>
      </c>
    </row>
    <row r="805" spans="1:8" ht="15.9" customHeight="1" x14ac:dyDescent="0.3">
      <c r="A805" s="171" t="s">
        <v>5051</v>
      </c>
      <c r="B805" s="167" t="s">
        <v>14660</v>
      </c>
      <c r="C805" s="167" t="str">
        <f>tab_SCHULLISTE[[#This Row],[SNR]]&amp;" - "&amp;tab_SCHULLISTE[[#This Row],[Name]]</f>
        <v xml:space="preserve">0836 - Staatliche Berufsoberschule Miesbach  </v>
      </c>
      <c r="D805" s="5" t="s">
        <v>1956</v>
      </c>
      <c r="E8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05" s="175" t="s">
        <v>18832</v>
      </c>
      <c r="G805" s="175" t="s">
        <v>18833</v>
      </c>
      <c r="H805" s="182" t="str">
        <f>_xlfn.XLOOKUP(tab_SCHULLISTE[[#This Row],[TKZ]],tab_SATLISTE[SAT-ID],tab_SATLISTE[SAT-ID],"FEHLT")</f>
        <v>1k267</v>
      </c>
    </row>
    <row r="806" spans="1:8" ht="15.9" customHeight="1" x14ac:dyDescent="0.3">
      <c r="A806" s="171" t="s">
        <v>5052</v>
      </c>
      <c r="B806" s="167" t="s">
        <v>14661</v>
      </c>
      <c r="C806" s="167" t="str">
        <f>tab_SCHULLISTE[[#This Row],[SNR]]&amp;" - "&amp;tab_SCHULLISTE[[#This Row],[Name]]</f>
        <v xml:space="preserve">0837 - Staatliche Berufsoberschule Nürnberg  </v>
      </c>
      <c r="D806" s="5" t="s">
        <v>3381</v>
      </c>
      <c r="E8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06" s="175" t="s">
        <v>18832</v>
      </c>
      <c r="G806" s="175" t="s">
        <v>18833</v>
      </c>
      <c r="H806" s="182" t="str">
        <f>_xlfn.XLOOKUP(tab_SCHULLISTE[[#This Row],[TKZ]],tab_SATLISTE[SAT-ID],tab_SATLISTE[SAT-ID],"FEHLT")</f>
        <v>5k113</v>
      </c>
    </row>
    <row r="807" spans="1:8" ht="15.9" customHeight="1" x14ac:dyDescent="0.3">
      <c r="A807" s="171" t="s">
        <v>5053</v>
      </c>
      <c r="B807" s="167" t="s">
        <v>14662</v>
      </c>
      <c r="C807" s="167" t="str">
        <f>tab_SCHULLISTE[[#This Row],[SNR]]&amp;" - "&amp;tab_SCHULLISTE[[#This Row],[Name]]</f>
        <v xml:space="preserve">0838 - Staatliche Berufsoberschule Scheyern  </v>
      </c>
      <c r="D807" s="5" t="s">
        <v>2017</v>
      </c>
      <c r="E8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07" s="175" t="s">
        <v>18832</v>
      </c>
      <c r="G807" s="175" t="s">
        <v>18833</v>
      </c>
      <c r="H807" s="182" t="str">
        <f>_xlfn.XLOOKUP(tab_SCHULLISTE[[#This Row],[TKZ]],tab_SATLISTE[SAT-ID],tab_SATLISTE[SAT-ID],"FEHLT")</f>
        <v>1k328</v>
      </c>
    </row>
    <row r="808" spans="1:8" ht="15.9" customHeight="1" x14ac:dyDescent="0.3">
      <c r="A808" s="171" t="s">
        <v>5054</v>
      </c>
      <c r="B808" s="167" t="s">
        <v>14663</v>
      </c>
      <c r="C808" s="167" t="str">
        <f>tab_SCHULLISTE[[#This Row],[SNR]]&amp;" - "&amp;tab_SCHULLISTE[[#This Row],[Name]]</f>
        <v xml:space="preserve">0839 - Staatliche Berufsoberschule Altötting  </v>
      </c>
      <c r="D808" s="5" t="s">
        <v>1706</v>
      </c>
      <c r="E8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08" s="175" t="s">
        <v>18832</v>
      </c>
      <c r="G808" s="175" t="s">
        <v>18833</v>
      </c>
      <c r="H808" s="182" t="str">
        <f>_xlfn.XLOOKUP(tab_SCHULLISTE[[#This Row],[TKZ]],tab_SATLISTE[SAT-ID],tab_SATLISTE[SAT-ID],"FEHLT")</f>
        <v>1k010</v>
      </c>
    </row>
    <row r="809" spans="1:8" ht="15.9" customHeight="1" x14ac:dyDescent="0.3">
      <c r="A809" s="171" t="s">
        <v>5055</v>
      </c>
      <c r="B809" s="167" t="s">
        <v>14664</v>
      </c>
      <c r="C809" s="167" t="str">
        <f>tab_SCHULLISTE[[#This Row],[SNR]]&amp;" - "&amp;tab_SCHULLISTE[[#This Row],[Name]]</f>
        <v xml:space="preserve">0840 - Staatliche Berufsoberschule Rosenheim  </v>
      </c>
      <c r="D809" s="5" t="s">
        <v>2056</v>
      </c>
      <c r="E8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09" s="175" t="s">
        <v>18832</v>
      </c>
      <c r="G809" s="175" t="s">
        <v>18833</v>
      </c>
      <c r="H809" s="182" t="str">
        <f>_xlfn.XLOOKUP(tab_SCHULLISTE[[#This Row],[TKZ]],tab_SATLISTE[SAT-ID],tab_SATLISTE[SAT-ID],"FEHLT")</f>
        <v>1k367</v>
      </c>
    </row>
    <row r="810" spans="1:8" ht="15.9" customHeight="1" x14ac:dyDescent="0.3">
      <c r="A810" s="171" t="s">
        <v>5056</v>
      </c>
      <c r="B810" s="167" t="s">
        <v>14665</v>
      </c>
      <c r="C810" s="167" t="str">
        <f>tab_SCHULLISTE[[#This Row],[SNR]]&amp;" - "&amp;tab_SCHULLISTE[[#This Row],[Name]]</f>
        <v xml:space="preserve">0841 - Staatliche Berufsoberschule Kempten (Allgäu)  </v>
      </c>
      <c r="D810" s="5" t="s">
        <v>3862</v>
      </c>
      <c r="E8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10" s="175" t="s">
        <v>18832</v>
      </c>
      <c r="G810" s="175" t="s">
        <v>18833</v>
      </c>
      <c r="H810" s="182" t="str">
        <f>_xlfn.XLOOKUP(tab_SCHULLISTE[[#This Row],[TKZ]],tab_SATLISTE[SAT-ID],tab_SATLISTE[SAT-ID],"FEHLT")</f>
        <v>7k028</v>
      </c>
    </row>
    <row r="811" spans="1:8" ht="15.9" customHeight="1" x14ac:dyDescent="0.3">
      <c r="A811" s="171" t="s">
        <v>5057</v>
      </c>
      <c r="B811" s="167" t="s">
        <v>14666</v>
      </c>
      <c r="C811" s="167" t="str">
        <f>tab_SCHULLISTE[[#This Row],[SNR]]&amp;" - "&amp;tab_SCHULLISTE[[#This Row],[Name]]</f>
        <v xml:space="preserve">0842 - Staatliche Berufsoberschule Schwandorf  </v>
      </c>
      <c r="D811" s="5" t="s">
        <v>2909</v>
      </c>
      <c r="E8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11" s="175" t="s">
        <v>18832</v>
      </c>
      <c r="G811" s="175" t="s">
        <v>18833</v>
      </c>
      <c r="H811" s="182" t="str">
        <f>_xlfn.XLOOKUP(tab_SCHULLISTE[[#This Row],[TKZ]],tab_SATLISTE[SAT-ID],tab_SATLISTE[SAT-ID],"FEHLT")</f>
        <v>3k167</v>
      </c>
    </row>
    <row r="812" spans="1:8" ht="15.9" customHeight="1" x14ac:dyDescent="0.3">
      <c r="A812" s="171" t="s">
        <v>5058</v>
      </c>
      <c r="B812" s="167" t="s">
        <v>386</v>
      </c>
      <c r="C812" s="167" t="str">
        <f>tab_SCHULLISTE[[#This Row],[SNR]]&amp;" - "&amp;tab_SCHULLISTE[[#This Row],[Name]]</f>
        <v>0843 - Friedrich-Fischer-Schule Staatl.Berufsoberschule Schweinfurt</v>
      </c>
      <c r="D812" s="5" t="s">
        <v>3590</v>
      </c>
      <c r="E8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12" s="175" t="s">
        <v>18832</v>
      </c>
      <c r="G812" s="175" t="s">
        <v>18833</v>
      </c>
      <c r="H812" s="182" t="str">
        <f>_xlfn.XLOOKUP(tab_SCHULLISTE[[#This Row],[TKZ]],tab_SATLISTE[SAT-ID],tab_SATLISTE[SAT-ID],"FEHLT")</f>
        <v>6k061</v>
      </c>
    </row>
    <row r="813" spans="1:8" ht="15.9" customHeight="1" x14ac:dyDescent="0.3">
      <c r="A813" s="171" t="s">
        <v>5059</v>
      </c>
      <c r="B813" s="167" t="s">
        <v>14667</v>
      </c>
      <c r="C813" s="167" t="str">
        <f>tab_SCHULLISTE[[#This Row],[SNR]]&amp;" - "&amp;tab_SCHULLISTE[[#This Row],[Name]]</f>
        <v xml:space="preserve">0844 - Staatliche Berufsoberschule Traunstein  </v>
      </c>
      <c r="D813" s="5" t="s">
        <v>2131</v>
      </c>
      <c r="E8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13" s="175" t="s">
        <v>18832</v>
      </c>
      <c r="G813" s="175" t="s">
        <v>18833</v>
      </c>
      <c r="H813" s="182" t="str">
        <f>_xlfn.XLOOKUP(tab_SCHULLISTE[[#This Row],[TKZ]],tab_SATLISTE[SAT-ID],tab_SATLISTE[SAT-ID],"FEHLT")</f>
        <v>1k442</v>
      </c>
    </row>
    <row r="814" spans="1:8" ht="15.9" customHeight="1" x14ac:dyDescent="0.3">
      <c r="A814" s="171" t="s">
        <v>5060</v>
      </c>
      <c r="B814" s="167" t="s">
        <v>14668</v>
      </c>
      <c r="C814" s="167" t="str">
        <f>tab_SCHULLISTE[[#This Row],[SNR]]&amp;" - "&amp;tab_SCHULLISTE[[#This Row],[Name]]</f>
        <v xml:space="preserve">0845 - Staatliche Berufsoberschule Augsburg  </v>
      </c>
      <c r="D814" s="5" t="s">
        <v>3849</v>
      </c>
      <c r="E8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14" s="175" t="s">
        <v>18832</v>
      </c>
      <c r="G814" s="175" t="s">
        <v>18833</v>
      </c>
      <c r="H814" s="182" t="str">
        <f>_xlfn.XLOOKUP(tab_SCHULLISTE[[#This Row],[TKZ]],tab_SATLISTE[SAT-ID],tab_SATLISTE[SAT-ID],"FEHLT")</f>
        <v>7k015</v>
      </c>
    </row>
    <row r="815" spans="1:8" ht="15.9" customHeight="1" x14ac:dyDescent="0.3">
      <c r="A815" s="171" t="s">
        <v>5061</v>
      </c>
      <c r="B815" s="167" t="s">
        <v>18637</v>
      </c>
      <c r="C815" s="167" t="str">
        <f>tab_SCHULLISTE[[#This Row],[SNR]]&amp;" - "&amp;tab_SCHULLISTE[[#This Row],[Name]]</f>
        <v>0846 - Gustav-von-Schlör-Schule Staatliche Berufsoberschule Weiden i. d. Oberpfalz</v>
      </c>
      <c r="D815" s="5" t="s">
        <v>2943</v>
      </c>
      <c r="E8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15" s="175" t="s">
        <v>18832</v>
      </c>
      <c r="G815" s="175" t="s">
        <v>18833</v>
      </c>
      <c r="H815" s="182" t="str">
        <f>_xlfn.XLOOKUP(tab_SCHULLISTE[[#This Row],[TKZ]],tab_SATLISTE[SAT-ID],tab_SATLISTE[SAT-ID],"FEHLT")</f>
        <v>3k201</v>
      </c>
    </row>
    <row r="816" spans="1:8" ht="15.9" customHeight="1" x14ac:dyDescent="0.3">
      <c r="A816" s="171" t="s">
        <v>5062</v>
      </c>
      <c r="B816" s="167" t="s">
        <v>14669</v>
      </c>
      <c r="C816" s="167" t="str">
        <f>tab_SCHULLISTE[[#This Row],[SNR]]&amp;" - "&amp;tab_SCHULLISTE[[#This Row],[Name]]</f>
        <v xml:space="preserve">0847 - Staatliche Berufsoberschule Weilheim i.OB  </v>
      </c>
      <c r="D816" s="5" t="s">
        <v>2170</v>
      </c>
      <c r="E8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16" s="175" t="s">
        <v>18832</v>
      </c>
      <c r="G816" s="175" t="s">
        <v>18833</v>
      </c>
      <c r="H816" s="182" t="str">
        <f>_xlfn.XLOOKUP(tab_SCHULLISTE[[#This Row],[TKZ]],tab_SATLISTE[SAT-ID],tab_SATLISTE[SAT-ID],"FEHLT")</f>
        <v>1k481</v>
      </c>
    </row>
    <row r="817" spans="1:8" ht="15.9" customHeight="1" x14ac:dyDescent="0.3">
      <c r="A817" s="171" t="s">
        <v>5063</v>
      </c>
      <c r="B817" s="167" t="s">
        <v>14670</v>
      </c>
      <c r="C817" s="167" t="str">
        <f>tab_SCHULLISTE[[#This Row],[SNR]]&amp;" - "&amp;tab_SCHULLISTE[[#This Row],[Name]]</f>
        <v xml:space="preserve">0848 - Staatliche Berufsoberschule Weißenburg i.Bay.  </v>
      </c>
      <c r="D817" s="5" t="s">
        <v>3441</v>
      </c>
      <c r="E8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17" s="175" t="s">
        <v>18832</v>
      </c>
      <c r="G817" s="175" t="s">
        <v>18833</v>
      </c>
      <c r="H817" s="182" t="str">
        <f>_xlfn.XLOOKUP(tab_SCHULLISTE[[#This Row],[TKZ]],tab_SATLISTE[SAT-ID],tab_SATLISTE[SAT-ID],"FEHLT")</f>
        <v>5k173</v>
      </c>
    </row>
    <row r="818" spans="1:8" ht="15.9" customHeight="1" x14ac:dyDescent="0.3">
      <c r="A818" s="171" t="s">
        <v>5064</v>
      </c>
      <c r="B818" s="167" t="s">
        <v>14671</v>
      </c>
      <c r="C818" s="167" t="str">
        <f>tab_SCHULLISTE[[#This Row],[SNR]]&amp;" - "&amp;tab_SCHULLISTE[[#This Row],[Name]]</f>
        <v xml:space="preserve">0849 - Staatliche Berufsoberschule Bayreuth  </v>
      </c>
      <c r="D818" s="5" t="s">
        <v>3020</v>
      </c>
      <c r="E8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18" s="175" t="s">
        <v>18832</v>
      </c>
      <c r="G818" s="175" t="s">
        <v>18833</v>
      </c>
      <c r="H818" s="182" t="str">
        <f>_xlfn.XLOOKUP(tab_SCHULLISTE[[#This Row],[TKZ]],tab_SATLISTE[SAT-ID],tab_SATLISTE[SAT-ID],"FEHLT")</f>
        <v>4k014</v>
      </c>
    </row>
    <row r="819" spans="1:8" ht="15.9" customHeight="1" x14ac:dyDescent="0.3">
      <c r="A819" s="171" t="s">
        <v>5065</v>
      </c>
      <c r="B819" s="167" t="s">
        <v>388</v>
      </c>
      <c r="C819" s="167" t="str">
        <f>tab_SCHULLISTE[[#This Row],[SNR]]&amp;" - "&amp;tab_SCHULLISTE[[#This Row],[Name]]</f>
        <v>0850 - Adalbert-Raps-Schule Staatliche Berufsoberschule Kulmbach</v>
      </c>
      <c r="D819" s="5" t="s">
        <v>3098</v>
      </c>
      <c r="E8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19" s="175" t="s">
        <v>18832</v>
      </c>
      <c r="G819" s="175" t="s">
        <v>18833</v>
      </c>
      <c r="H819" s="182" t="str">
        <f>_xlfn.XLOOKUP(tab_SCHULLISTE[[#This Row],[TKZ]],tab_SATLISTE[SAT-ID],tab_SATLISTE[SAT-ID],"FEHLT")</f>
        <v>4k096</v>
      </c>
    </row>
    <row r="820" spans="1:8" ht="15.9" customHeight="1" x14ac:dyDescent="0.3">
      <c r="A820" s="171" t="s">
        <v>5066</v>
      </c>
      <c r="B820" s="167" t="s">
        <v>14675</v>
      </c>
      <c r="C820" s="167" t="str">
        <f>tab_SCHULLISTE[[#This Row],[SNR]]&amp;" - "&amp;tab_SCHULLISTE[[#This Row],[Name]]</f>
        <v xml:space="preserve">0851 - Staatl. Fachoberschule Altötting  </v>
      </c>
      <c r="D820" s="5" t="s">
        <v>1706</v>
      </c>
      <c r="E8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20" s="175" t="s">
        <v>18834</v>
      </c>
      <c r="G820" s="175" t="s">
        <v>18835</v>
      </c>
      <c r="H820" s="182" t="str">
        <f>_xlfn.XLOOKUP(tab_SCHULLISTE[[#This Row],[TKZ]],tab_SATLISTE[SAT-ID],tab_SATLISTE[SAT-ID],"FEHLT")</f>
        <v>1k010</v>
      </c>
    </row>
    <row r="821" spans="1:8" ht="15.9" customHeight="1" x14ac:dyDescent="0.3">
      <c r="A821" s="171" t="s">
        <v>5067</v>
      </c>
      <c r="B821" s="167" t="s">
        <v>14676</v>
      </c>
      <c r="C821" s="167" t="str">
        <f>tab_SCHULLISTE[[#This Row],[SNR]]&amp;" - "&amp;tab_SCHULLISTE[[#This Row],[Name]]</f>
        <v xml:space="preserve">0852 - Staatliche Fachoberschule Amberg  </v>
      </c>
      <c r="D821" s="5" t="s">
        <v>2751</v>
      </c>
      <c r="E8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21" s="175" t="s">
        <v>18834</v>
      </c>
      <c r="G821" s="175" t="s">
        <v>18835</v>
      </c>
      <c r="H821" s="182" t="str">
        <f>_xlfn.XLOOKUP(tab_SCHULLISTE[[#This Row],[TKZ]],tab_SATLISTE[SAT-ID],tab_SATLISTE[SAT-ID],"FEHLT")</f>
        <v>3k007</v>
      </c>
    </row>
    <row r="822" spans="1:8" ht="15.9" customHeight="1" x14ac:dyDescent="0.3">
      <c r="A822" s="171" t="s">
        <v>5068</v>
      </c>
      <c r="B822" s="167" t="s">
        <v>14677</v>
      </c>
      <c r="C822" s="167" t="str">
        <f>tab_SCHULLISTE[[#This Row],[SNR]]&amp;" - "&amp;tab_SCHULLISTE[[#This Row],[Name]]</f>
        <v xml:space="preserve">0853 - Staatliche Fachoberschule Ansbach  </v>
      </c>
      <c r="D822" s="5" t="s">
        <v>3279</v>
      </c>
      <c r="E8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22" s="175" t="s">
        <v>18834</v>
      </c>
      <c r="G822" s="175" t="s">
        <v>18835</v>
      </c>
      <c r="H822" s="182" t="str">
        <f>_xlfn.XLOOKUP(tab_SCHULLISTE[[#This Row],[TKZ]],tab_SATLISTE[SAT-ID],tab_SATLISTE[SAT-ID],"FEHLT")</f>
        <v>5k010</v>
      </c>
    </row>
    <row r="823" spans="1:8" ht="15.9" customHeight="1" x14ac:dyDescent="0.3">
      <c r="A823" s="171" t="s">
        <v>5069</v>
      </c>
      <c r="B823" s="167" t="s">
        <v>14678</v>
      </c>
      <c r="C823" s="167" t="str">
        <f>tab_SCHULLISTE[[#This Row],[SNR]]&amp;" - "&amp;tab_SCHULLISTE[[#This Row],[Name]]</f>
        <v xml:space="preserve">0854 - Staatliche Fachoberschule Aschaffenburg  </v>
      </c>
      <c r="D823" s="5" t="s">
        <v>3539</v>
      </c>
      <c r="E8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23" s="175" t="s">
        <v>18834</v>
      </c>
      <c r="G823" s="175" t="s">
        <v>18835</v>
      </c>
      <c r="H823" s="182" t="str">
        <f>_xlfn.XLOOKUP(tab_SCHULLISTE[[#This Row],[TKZ]],tab_SATLISTE[SAT-ID],tab_SATLISTE[SAT-ID],"FEHLT")</f>
        <v>6k008</v>
      </c>
    </row>
    <row r="824" spans="1:8" ht="15.9" customHeight="1" x14ac:dyDescent="0.3">
      <c r="A824" s="171" t="s">
        <v>5070</v>
      </c>
      <c r="B824" s="167" t="s">
        <v>14679</v>
      </c>
      <c r="C824" s="167" t="str">
        <f>tab_SCHULLISTE[[#This Row],[SNR]]&amp;" - "&amp;tab_SCHULLISTE[[#This Row],[Name]]</f>
        <v xml:space="preserve">0855 - Staatliche Fachoberschule Augsburg  </v>
      </c>
      <c r="D824" s="5" t="s">
        <v>3849</v>
      </c>
      <c r="E8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24" s="175" t="s">
        <v>18834</v>
      </c>
      <c r="G824" s="175" t="s">
        <v>18835</v>
      </c>
      <c r="H824" s="182" t="str">
        <f>_xlfn.XLOOKUP(tab_SCHULLISTE[[#This Row],[TKZ]],tab_SATLISTE[SAT-ID],tab_SATLISTE[SAT-ID],"FEHLT")</f>
        <v>7k015</v>
      </c>
    </row>
    <row r="825" spans="1:8" ht="15.9" customHeight="1" x14ac:dyDescent="0.3">
      <c r="A825" s="171" t="s">
        <v>5071</v>
      </c>
      <c r="B825" s="167" t="s">
        <v>14680</v>
      </c>
      <c r="C825" s="167" t="str">
        <f>tab_SCHULLISTE[[#This Row],[SNR]]&amp;" - "&amp;tab_SCHULLISTE[[#This Row],[Name]]</f>
        <v xml:space="preserve">0856 - Staatliche Fachoberschule Bad Tölz  </v>
      </c>
      <c r="D825" s="5" t="s">
        <v>1735</v>
      </c>
      <c r="E8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25" s="175" t="s">
        <v>18834</v>
      </c>
      <c r="G825" s="175" t="s">
        <v>18835</v>
      </c>
      <c r="H825" s="182" t="str">
        <f>_xlfn.XLOOKUP(tab_SCHULLISTE[[#This Row],[TKZ]],tab_SATLISTE[SAT-ID],tab_SATLISTE[SAT-ID],"FEHLT")</f>
        <v>1k039</v>
      </c>
    </row>
    <row r="826" spans="1:8" ht="15.9" customHeight="1" x14ac:dyDescent="0.3">
      <c r="A826" s="171" t="s">
        <v>5072</v>
      </c>
      <c r="B826" s="167" t="s">
        <v>14681</v>
      </c>
      <c r="C826" s="167" t="str">
        <f>tab_SCHULLISTE[[#This Row],[SNR]]&amp;" - "&amp;tab_SCHULLISTE[[#This Row],[Name]]</f>
        <v xml:space="preserve">0857 - Staatliche Fachoberschule Bad Neustadt a.d.Saale  </v>
      </c>
      <c r="D826" s="5" t="s">
        <v>3703</v>
      </c>
      <c r="E8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26" s="175" t="s">
        <v>18834</v>
      </c>
      <c r="G826" s="175" t="s">
        <v>18835</v>
      </c>
      <c r="H826" s="182" t="str">
        <f>_xlfn.XLOOKUP(tab_SCHULLISTE[[#This Row],[TKZ]],tab_SATLISTE[SAT-ID],tab_SATLISTE[SAT-ID],"FEHLT")</f>
        <v>6k177</v>
      </c>
    </row>
    <row r="827" spans="1:8" ht="15.9" customHeight="1" x14ac:dyDescent="0.3">
      <c r="A827" s="171" t="s">
        <v>5073</v>
      </c>
      <c r="B827" s="167" t="s">
        <v>14682</v>
      </c>
      <c r="C827" s="167" t="str">
        <f>tab_SCHULLISTE[[#This Row],[SNR]]&amp;" - "&amp;tab_SCHULLISTE[[#This Row],[Name]]</f>
        <v xml:space="preserve">0858 - Staatliche Fachoberschule Bamberg  </v>
      </c>
      <c r="D827" s="5" t="s">
        <v>3017</v>
      </c>
      <c r="E8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27" s="175" t="s">
        <v>18834</v>
      </c>
      <c r="G827" s="175" t="s">
        <v>18835</v>
      </c>
      <c r="H827" s="182" t="str">
        <f>_xlfn.XLOOKUP(tab_SCHULLISTE[[#This Row],[TKZ]],tab_SATLISTE[SAT-ID],tab_SATLISTE[SAT-ID],"FEHLT")</f>
        <v>4k011</v>
      </c>
    </row>
    <row r="828" spans="1:8" ht="15.9" customHeight="1" x14ac:dyDescent="0.3">
      <c r="A828" s="171" t="s">
        <v>5074</v>
      </c>
      <c r="B828" s="167" t="s">
        <v>14683</v>
      </c>
      <c r="C828" s="167" t="str">
        <f>tab_SCHULLISTE[[#This Row],[SNR]]&amp;" - "&amp;tab_SCHULLISTE[[#This Row],[Name]]</f>
        <v xml:space="preserve">0859 - Staatliche Fachoberschule Bayreuth  </v>
      </c>
      <c r="D828" s="5" t="s">
        <v>3020</v>
      </c>
      <c r="E8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28" s="175" t="s">
        <v>18834</v>
      </c>
      <c r="G828" s="175" t="s">
        <v>18835</v>
      </c>
      <c r="H828" s="182" t="str">
        <f>_xlfn.XLOOKUP(tab_SCHULLISTE[[#This Row],[TKZ]],tab_SATLISTE[SAT-ID],tab_SATLISTE[SAT-ID],"FEHLT")</f>
        <v>4k014</v>
      </c>
    </row>
    <row r="829" spans="1:8" ht="15.9" customHeight="1" x14ac:dyDescent="0.3">
      <c r="A829" s="171" t="s">
        <v>5075</v>
      </c>
      <c r="B829" s="167" t="s">
        <v>14684</v>
      </c>
      <c r="C829" s="167" t="str">
        <f>tab_SCHULLISTE[[#This Row],[SNR]]&amp;" - "&amp;tab_SCHULLISTE[[#This Row],[Name]]</f>
        <v xml:space="preserve">0860 - Staatliche Fachoberschule Cham  </v>
      </c>
      <c r="D829" s="5" t="s">
        <v>2778</v>
      </c>
      <c r="E8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29" s="175" t="s">
        <v>18834</v>
      </c>
      <c r="G829" s="175" t="s">
        <v>18835</v>
      </c>
      <c r="H829" s="182" t="str">
        <f>_xlfn.XLOOKUP(tab_SCHULLISTE[[#This Row],[TKZ]],tab_SATLISTE[SAT-ID],tab_SATLISTE[SAT-ID],"FEHLT")</f>
        <v>3k034</v>
      </c>
    </row>
    <row r="830" spans="1:8" ht="15.9" customHeight="1" x14ac:dyDescent="0.3">
      <c r="A830" s="171" t="s">
        <v>5076</v>
      </c>
      <c r="B830" s="167" t="s">
        <v>569</v>
      </c>
      <c r="C830" s="167" t="str">
        <f>tab_SCHULLISTE[[#This Row],[SNR]]&amp;" - "&amp;tab_SCHULLISTE[[#This Row],[Name]]</f>
        <v>0861 - Regiomontanus-Schule Staatliche Fachoberschule Coburg</v>
      </c>
      <c r="D830" s="5" t="s">
        <v>3037</v>
      </c>
      <c r="E8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30" s="175" t="s">
        <v>18834</v>
      </c>
      <c r="G830" s="175" t="s">
        <v>18835</v>
      </c>
      <c r="H830" s="182" t="str">
        <f>_xlfn.XLOOKUP(tab_SCHULLISTE[[#This Row],[TKZ]],tab_SATLISTE[SAT-ID],tab_SATLISTE[SAT-ID],"FEHLT")</f>
        <v>4k031</v>
      </c>
    </row>
    <row r="831" spans="1:8" ht="15.9" customHeight="1" x14ac:dyDescent="0.3">
      <c r="A831" s="171" t="s">
        <v>5077</v>
      </c>
      <c r="B831" s="167" t="s">
        <v>570</v>
      </c>
      <c r="C831" s="167" t="str">
        <f>tab_SCHULLISTE[[#This Row],[SNR]]&amp;" - "&amp;tab_SCHULLISTE[[#This Row],[Name]]</f>
        <v>0862 - Aloys-Fischer-Schule Staatliche Fachoberschule Deggendorf</v>
      </c>
      <c r="D831" s="5" t="s">
        <v>2457</v>
      </c>
      <c r="E8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31" s="175" t="s">
        <v>18834</v>
      </c>
      <c r="G831" s="175" t="s">
        <v>18835</v>
      </c>
      <c r="H831" s="182" t="str">
        <f>_xlfn.XLOOKUP(tab_SCHULLISTE[[#This Row],[TKZ]],tab_SATLISTE[SAT-ID],tab_SATLISTE[SAT-ID],"FEHLT")</f>
        <v>2k041</v>
      </c>
    </row>
    <row r="832" spans="1:8" ht="15.9" customHeight="1" x14ac:dyDescent="0.3">
      <c r="A832" s="171" t="s">
        <v>5078</v>
      </c>
      <c r="B832" s="167" t="s">
        <v>571</v>
      </c>
      <c r="C832" s="167" t="str">
        <f>tab_SCHULLISTE[[#This Row],[SNR]]&amp;" - "&amp;tab_SCHULLISTE[[#This Row],[Name]]</f>
        <v>0863 - Hans-Leipelt-Schule Staatliche Fachoberschule Donauwörth</v>
      </c>
      <c r="D832" s="5" t="s">
        <v>3896</v>
      </c>
      <c r="E8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32" s="175" t="s">
        <v>18834</v>
      </c>
      <c r="G832" s="175" t="s">
        <v>18835</v>
      </c>
      <c r="H832" s="182" t="str">
        <f>_xlfn.XLOOKUP(tab_SCHULLISTE[[#This Row],[TKZ]],tab_SATLISTE[SAT-ID],tab_SATLISTE[SAT-ID],"FEHLT")</f>
        <v>7k063</v>
      </c>
    </row>
    <row r="833" spans="1:8" ht="15.9" customHeight="1" x14ac:dyDescent="0.3">
      <c r="A833" s="171" t="s">
        <v>5079</v>
      </c>
      <c r="B833" s="167" t="s">
        <v>14685</v>
      </c>
      <c r="C833" s="167" t="str">
        <f>tab_SCHULLISTE[[#This Row],[SNR]]&amp;" - "&amp;tab_SCHULLISTE[[#This Row],[Name]]</f>
        <v xml:space="preserve">0864 - Staatliche Fachoberschule Erlangen  </v>
      </c>
      <c r="D833" s="5" t="s">
        <v>3314</v>
      </c>
      <c r="E8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33" s="175" t="s">
        <v>18834</v>
      </c>
      <c r="G833" s="175" t="s">
        <v>18835</v>
      </c>
      <c r="H833" s="182" t="str">
        <f>_xlfn.XLOOKUP(tab_SCHULLISTE[[#This Row],[TKZ]],tab_SATLISTE[SAT-ID],tab_SATLISTE[SAT-ID],"FEHLT")</f>
        <v>5k045</v>
      </c>
    </row>
    <row r="834" spans="1:8" ht="15.9" customHeight="1" x14ac:dyDescent="0.3">
      <c r="A834" s="171" t="s">
        <v>5080</v>
      </c>
      <c r="B834" s="167" t="s">
        <v>14686</v>
      </c>
      <c r="C834" s="167" t="str">
        <f>tab_SCHULLISTE[[#This Row],[SNR]]&amp;" - "&amp;tab_SCHULLISTE[[#This Row],[Name]]</f>
        <v xml:space="preserve">0865 - Staatliche Fachoberschule Freising  </v>
      </c>
      <c r="D834" s="5" t="s">
        <v>1826</v>
      </c>
      <c r="E8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34" s="175" t="s">
        <v>18834</v>
      </c>
      <c r="G834" s="175" t="s">
        <v>18835</v>
      </c>
      <c r="H834" s="182" t="str">
        <f>_xlfn.XLOOKUP(tab_SCHULLISTE[[#This Row],[TKZ]],tab_SATLISTE[SAT-ID],tab_SATLISTE[SAT-ID],"FEHLT")</f>
        <v>1k132</v>
      </c>
    </row>
    <row r="835" spans="1:8" ht="15.9" customHeight="1" x14ac:dyDescent="0.3">
      <c r="A835" s="171" t="s">
        <v>5081</v>
      </c>
      <c r="B835" s="167" t="s">
        <v>536</v>
      </c>
      <c r="C835" s="167" t="str">
        <f>tab_SCHULLISTE[[#This Row],[SNR]]&amp;" - "&amp;tab_SCHULLISTE[[#This Row],[Name]]</f>
        <v>0866 - Priv. Fachoberschule d.Mathilde-Zimmer-Stiftung in Scheinfeld</v>
      </c>
      <c r="D835" s="5" t="s">
        <v>3501</v>
      </c>
      <c r="E8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35" s="175" t="s">
        <v>18834</v>
      </c>
      <c r="G835" s="175" t="s">
        <v>18835</v>
      </c>
      <c r="H835" s="182" t="str">
        <f>_xlfn.XLOOKUP(tab_SCHULLISTE[[#This Row],[TKZ]],tab_SATLISTE[SAT-ID],tab_SATLISTE[SAT-ID],"FEHLT")</f>
        <v>5p052</v>
      </c>
    </row>
    <row r="836" spans="1:8" ht="15.9" customHeight="1" x14ac:dyDescent="0.3">
      <c r="A836" s="171" t="s">
        <v>5082</v>
      </c>
      <c r="B836" s="167" t="s">
        <v>572</v>
      </c>
      <c r="C836" s="167" t="str">
        <f>tab_SCHULLISTE[[#This Row],[SNR]]&amp;" - "&amp;tab_SCHULLISTE[[#This Row],[Name]]</f>
        <v>0867 - Max-Grundig-Schule Staatliche Fachoberschule Fürth</v>
      </c>
      <c r="D836" s="5" t="s">
        <v>3423</v>
      </c>
      <c r="E8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36" s="175" t="s">
        <v>18834</v>
      </c>
      <c r="G836" s="175" t="s">
        <v>18835</v>
      </c>
      <c r="H836" s="182" t="str">
        <f>_xlfn.XLOOKUP(tab_SCHULLISTE[[#This Row],[TKZ]],tab_SATLISTE[SAT-ID],tab_SATLISTE[SAT-ID],"FEHLT")</f>
        <v>5k155</v>
      </c>
    </row>
    <row r="837" spans="1:8" ht="15.9" customHeight="1" x14ac:dyDescent="0.3">
      <c r="A837" s="171" t="s">
        <v>5083</v>
      </c>
      <c r="B837" s="167" t="s">
        <v>14687</v>
      </c>
      <c r="C837" s="167" t="str">
        <f>tab_SCHULLISTE[[#This Row],[SNR]]&amp;" - "&amp;tab_SCHULLISTE[[#This Row],[Name]]</f>
        <v xml:space="preserve">0868 - Staatliche Fachoberschule Hof  </v>
      </c>
      <c r="D837" s="5" t="s">
        <v>3078</v>
      </c>
      <c r="E8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37" s="175" t="s">
        <v>18834</v>
      </c>
      <c r="G837" s="175" t="s">
        <v>18835</v>
      </c>
      <c r="H837" s="182" t="str">
        <f>_xlfn.XLOOKUP(tab_SCHULLISTE[[#This Row],[TKZ]],tab_SATLISTE[SAT-ID],tab_SATLISTE[SAT-ID],"FEHLT")</f>
        <v>4k075</v>
      </c>
    </row>
    <row r="838" spans="1:8" ht="15.9" customHeight="1" x14ac:dyDescent="0.3">
      <c r="A838" s="171" t="s">
        <v>5084</v>
      </c>
      <c r="B838" s="167" t="s">
        <v>14688</v>
      </c>
      <c r="C838" s="167" t="str">
        <f>tab_SCHULLISTE[[#This Row],[SNR]]&amp;" - "&amp;tab_SCHULLISTE[[#This Row],[Name]]</f>
        <v xml:space="preserve">0869 - Staatliche Fachoberschule Ingolstadt  </v>
      </c>
      <c r="D838" s="5" t="s">
        <v>1895</v>
      </c>
      <c r="E8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38" s="175" t="s">
        <v>18834</v>
      </c>
      <c r="G838" s="175" t="s">
        <v>18835</v>
      </c>
      <c r="H838" s="182" t="str">
        <f>_xlfn.XLOOKUP(tab_SCHULLISTE[[#This Row],[TKZ]],tab_SATLISTE[SAT-ID],tab_SATLISTE[SAT-ID],"FEHLT")</f>
        <v>1k205</v>
      </c>
    </row>
    <row r="839" spans="1:8" ht="15.9" customHeight="1" x14ac:dyDescent="0.3">
      <c r="A839" s="171" t="s">
        <v>5085</v>
      </c>
      <c r="B839" s="167" t="s">
        <v>14689</v>
      </c>
      <c r="C839" s="167" t="str">
        <f>tab_SCHULLISTE[[#This Row],[SNR]]&amp;" - "&amp;tab_SCHULLISTE[[#This Row],[Name]]</f>
        <v xml:space="preserve">0870 - Staatliche Fachoberschule Kaufbeuren  </v>
      </c>
      <c r="D839" s="5" t="s">
        <v>3958</v>
      </c>
      <c r="E8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39" s="175" t="s">
        <v>18834</v>
      </c>
      <c r="G839" s="175" t="s">
        <v>18835</v>
      </c>
      <c r="H839" s="182" t="str">
        <f>_xlfn.XLOOKUP(tab_SCHULLISTE[[#This Row],[TKZ]],tab_SATLISTE[SAT-ID],tab_SATLISTE[SAT-ID],"FEHLT")</f>
        <v>7k128</v>
      </c>
    </row>
    <row r="840" spans="1:8" ht="15.9" customHeight="1" x14ac:dyDescent="0.3">
      <c r="A840" s="171" t="s">
        <v>5086</v>
      </c>
      <c r="B840" s="167" t="s">
        <v>14690</v>
      </c>
      <c r="C840" s="167" t="str">
        <f>tab_SCHULLISTE[[#This Row],[SNR]]&amp;" - "&amp;tab_SCHULLISTE[[#This Row],[Name]]</f>
        <v xml:space="preserve">0871 - Staatliche Fachoberschule Kempten (Allgäu)  </v>
      </c>
      <c r="D840" s="5" t="s">
        <v>3862</v>
      </c>
      <c r="E8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40" s="175" t="s">
        <v>18834</v>
      </c>
      <c r="G840" s="175" t="s">
        <v>18835</v>
      </c>
      <c r="H840" s="182" t="str">
        <f>_xlfn.XLOOKUP(tab_SCHULLISTE[[#This Row],[TKZ]],tab_SATLISTE[SAT-ID],tab_SATLISTE[SAT-ID],"FEHLT")</f>
        <v>7k028</v>
      </c>
    </row>
    <row r="841" spans="1:8" ht="15.9" customHeight="1" x14ac:dyDescent="0.3">
      <c r="A841" s="171" t="s">
        <v>5087</v>
      </c>
      <c r="B841" s="167" t="s">
        <v>14691</v>
      </c>
      <c r="C841" s="167" t="str">
        <f>tab_SCHULLISTE[[#This Row],[SNR]]&amp;" - "&amp;tab_SCHULLISTE[[#This Row],[Name]]</f>
        <v xml:space="preserve">0872 - Staatl. Fachoberschule Kitzingen  </v>
      </c>
      <c r="D841" s="5" t="s">
        <v>3639</v>
      </c>
      <c r="E8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41" s="175" t="s">
        <v>18834</v>
      </c>
      <c r="G841" s="175" t="s">
        <v>18835</v>
      </c>
      <c r="H841" s="182" t="str">
        <f>_xlfn.XLOOKUP(tab_SCHULLISTE[[#This Row],[TKZ]],tab_SATLISTE[SAT-ID],tab_SATLISTE[SAT-ID],"FEHLT")</f>
        <v>6k112</v>
      </c>
    </row>
    <row r="842" spans="1:8" ht="15.9" customHeight="1" x14ac:dyDescent="0.3">
      <c r="A842" s="171" t="s">
        <v>5088</v>
      </c>
      <c r="B842" s="167" t="s">
        <v>14692</v>
      </c>
      <c r="C842" s="167" t="str">
        <f>tab_SCHULLISTE[[#This Row],[SNR]]&amp;" - "&amp;tab_SCHULLISTE[[#This Row],[Name]]</f>
        <v xml:space="preserve">0873 - Staatliche Fachoberschule Krumbach  </v>
      </c>
      <c r="D842" s="5" t="s">
        <v>3928</v>
      </c>
      <c r="E8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42" s="175" t="s">
        <v>18834</v>
      </c>
      <c r="G842" s="175" t="s">
        <v>18835</v>
      </c>
      <c r="H842" s="182" t="str">
        <f>_xlfn.XLOOKUP(tab_SCHULLISTE[[#This Row],[TKZ]],tab_SATLISTE[SAT-ID],tab_SATLISTE[SAT-ID],"FEHLT")</f>
        <v>7k097</v>
      </c>
    </row>
    <row r="843" spans="1:8" ht="15.9" customHeight="1" x14ac:dyDescent="0.3">
      <c r="A843" s="171" t="s">
        <v>5089</v>
      </c>
      <c r="B843" s="167" t="s">
        <v>14693</v>
      </c>
      <c r="C843" s="167" t="str">
        <f>tab_SCHULLISTE[[#This Row],[SNR]]&amp;" - "&amp;tab_SCHULLISTE[[#This Row],[Name]]</f>
        <v xml:space="preserve">0874 - Staatliche Fachoberschule Landshut  </v>
      </c>
      <c r="D843" s="5" t="s">
        <v>2530</v>
      </c>
      <c r="E8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43" s="175" t="s">
        <v>18834</v>
      </c>
      <c r="G843" s="175" t="s">
        <v>18835</v>
      </c>
      <c r="H843" s="182" t="str">
        <f>_xlfn.XLOOKUP(tab_SCHULLISTE[[#This Row],[TKZ]],tab_SATLISTE[SAT-ID],tab_SATLISTE[SAT-ID],"FEHLT")</f>
        <v>2k117</v>
      </c>
    </row>
    <row r="844" spans="1:8" ht="15.9" customHeight="1" x14ac:dyDescent="0.3">
      <c r="A844" s="171" t="s">
        <v>5090</v>
      </c>
      <c r="B844" s="167" t="s">
        <v>14694</v>
      </c>
      <c r="C844" s="167" t="str">
        <f>tab_SCHULLISTE[[#This Row],[SNR]]&amp;" - "&amp;tab_SCHULLISTE[[#This Row],[Name]]</f>
        <v xml:space="preserve">0875 - Staatliche Fachoberschule Lindau (Bodensee)  </v>
      </c>
      <c r="D844" s="5" t="s">
        <v>3983</v>
      </c>
      <c r="E8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44" s="175" t="s">
        <v>18834</v>
      </c>
      <c r="G844" s="175" t="s">
        <v>18835</v>
      </c>
      <c r="H844" s="182" t="str">
        <f>_xlfn.XLOOKUP(tab_SCHULLISTE[[#This Row],[TKZ]],tab_SATLISTE[SAT-ID],tab_SATLISTE[SAT-ID],"FEHLT")</f>
        <v>7k154</v>
      </c>
    </row>
    <row r="845" spans="1:8" ht="15.9" customHeight="1" x14ac:dyDescent="0.3">
      <c r="A845" s="171" t="s">
        <v>5091</v>
      </c>
      <c r="B845" s="167" t="s">
        <v>14695</v>
      </c>
      <c r="C845" s="167" t="str">
        <f>tab_SCHULLISTE[[#This Row],[SNR]]&amp;" - "&amp;tab_SCHULLISTE[[#This Row],[Name]]</f>
        <v xml:space="preserve">0876 - Staatl. Fachoberschule Memmingen  </v>
      </c>
      <c r="D845" s="5" t="s">
        <v>3996</v>
      </c>
      <c r="E8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45" s="175" t="s">
        <v>18834</v>
      </c>
      <c r="G845" s="175" t="s">
        <v>18835</v>
      </c>
      <c r="H845" s="182" t="str">
        <f>_xlfn.XLOOKUP(tab_SCHULLISTE[[#This Row],[TKZ]],tab_SATLISTE[SAT-ID],tab_SATLISTE[SAT-ID],"FEHLT")</f>
        <v>7k167</v>
      </c>
    </row>
    <row r="846" spans="1:8" ht="15.9" customHeight="1" x14ac:dyDescent="0.3">
      <c r="A846" s="171" t="s">
        <v>5092</v>
      </c>
      <c r="B846" s="167" t="s">
        <v>14696</v>
      </c>
      <c r="C846" s="167" t="str">
        <f>tab_SCHULLISTE[[#This Row],[SNR]]&amp;" - "&amp;tab_SCHULLISTE[[#This Row],[Name]]</f>
        <v xml:space="preserve">0877 - Staatliche Fachoberschule für Technik München  </v>
      </c>
      <c r="D846" s="5" t="s">
        <v>1966</v>
      </c>
      <c r="E8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46" s="175" t="s">
        <v>18834</v>
      </c>
      <c r="G846" s="175" t="s">
        <v>18835</v>
      </c>
      <c r="H846" s="182" t="str">
        <f>_xlfn.XLOOKUP(tab_SCHULLISTE[[#This Row],[TKZ]],tab_SATLISTE[SAT-ID],tab_SATLISTE[SAT-ID],"FEHLT")</f>
        <v>1k277</v>
      </c>
    </row>
    <row r="847" spans="1:8" ht="15.9" customHeight="1" x14ac:dyDescent="0.3">
      <c r="A847" s="171" t="s">
        <v>5093</v>
      </c>
      <c r="B847" s="167" t="s">
        <v>532</v>
      </c>
      <c r="C847" s="167" t="str">
        <f>tab_SCHULLISTE[[#This Row],[SNR]]&amp;" - "&amp;tab_SCHULLISTE[[#This Row],[Name]]</f>
        <v>0878 - Städt. Rainer-Werner-Fassbinder-Fachoberschule für Sozialwesen München</v>
      </c>
      <c r="D847" s="5" t="s">
        <v>1966</v>
      </c>
      <c r="E8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47" s="175" t="s">
        <v>18834</v>
      </c>
      <c r="G847" s="175" t="s">
        <v>18835</v>
      </c>
      <c r="H847" s="182" t="str">
        <f>_xlfn.XLOOKUP(tab_SCHULLISTE[[#This Row],[TKZ]],tab_SATLISTE[SAT-ID],tab_SATLISTE[SAT-ID],"FEHLT")</f>
        <v>1k277</v>
      </c>
    </row>
    <row r="848" spans="1:8" ht="15.9" customHeight="1" x14ac:dyDescent="0.3">
      <c r="A848" s="171" t="s">
        <v>5094</v>
      </c>
      <c r="B848" s="167" t="s">
        <v>18638</v>
      </c>
      <c r="C848" s="167" t="str">
        <f>tab_SCHULLISTE[[#This Row],[SNR]]&amp;" - "&amp;tab_SCHULLISTE[[#This Row],[Name]]</f>
        <v>0879 - Erzbischöfliche Romano-Guardini-Fachoberschule München</v>
      </c>
      <c r="D848" s="5" t="s">
        <v>2404</v>
      </c>
      <c r="E8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48" s="175" t="s">
        <v>18834</v>
      </c>
      <c r="G848" s="175" t="s">
        <v>18835</v>
      </c>
      <c r="H848" s="182" t="str">
        <f>_xlfn.XLOOKUP(tab_SCHULLISTE[[#This Row],[TKZ]],tab_SATLISTE[SAT-ID],tab_SATLISTE[SAT-ID],"FEHLT")</f>
        <v>1p216</v>
      </c>
    </row>
    <row r="849" spans="1:8" ht="15.9" customHeight="1" x14ac:dyDescent="0.3">
      <c r="A849" s="171" t="s">
        <v>5095</v>
      </c>
      <c r="B849" s="167" t="s">
        <v>538</v>
      </c>
      <c r="C849" s="167" t="str">
        <f>tab_SCHULLISTE[[#This Row],[SNR]]&amp;" - "&amp;tab_SCHULLISTE[[#This Row],[Name]]</f>
        <v>0880 - Evang. Friedrich Oberlin Fachoberschule f. Sozialw. u. Wirtsch., Verw. u. Rechtspfl. München</v>
      </c>
      <c r="D849" s="5" t="s">
        <v>2267</v>
      </c>
      <c r="E8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49" s="175" t="s">
        <v>18834</v>
      </c>
      <c r="G849" s="175" t="s">
        <v>18835</v>
      </c>
      <c r="H849" s="182" t="str">
        <f>_xlfn.XLOOKUP(tab_SCHULLISTE[[#This Row],[TKZ]],tab_SATLISTE[SAT-ID],tab_SATLISTE[SAT-ID],"FEHLT")</f>
        <v>1p070</v>
      </c>
    </row>
    <row r="850" spans="1:8" ht="15.9" customHeight="1" x14ac:dyDescent="0.3">
      <c r="A850" s="171" t="s">
        <v>5096</v>
      </c>
      <c r="B850" s="167" t="s">
        <v>5097</v>
      </c>
      <c r="C850" s="167" t="str">
        <f>tab_SCHULLISTE[[#This Row],[SNR]]&amp;" - "&amp;tab_SCHULLISTE[[#This Row],[Name]]</f>
        <v>0881 - Laurentius-Fachoberschule für Sozialwesen und Gestaltung Neuendettelsau der Diakoneo KdöR</v>
      </c>
      <c r="D850" s="5" t="s">
        <v>3472</v>
      </c>
      <c r="E8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50" s="175" t="s">
        <v>18834</v>
      </c>
      <c r="G850" s="175" t="s">
        <v>18835</v>
      </c>
      <c r="H850" s="182" t="str">
        <f>_xlfn.XLOOKUP(tab_SCHULLISTE[[#This Row],[TKZ]],tab_SATLISTE[SAT-ID],tab_SATLISTE[SAT-ID],"FEHLT")</f>
        <v>5p021</v>
      </c>
    </row>
    <row r="851" spans="1:8" ht="15.9" customHeight="1" x14ac:dyDescent="0.3">
      <c r="A851" s="171" t="s">
        <v>5098</v>
      </c>
      <c r="B851" s="167" t="s">
        <v>573</v>
      </c>
      <c r="C851" s="167" t="str">
        <f>tab_SCHULLISTE[[#This Row],[SNR]]&amp;" - "&amp;tab_SCHULLISTE[[#This Row],[Name]]</f>
        <v>0882 - Maximilian-Kolbe-Schule Staatliche Fachoberschule Neumarkt i.d.OPf.</v>
      </c>
      <c r="D851" s="5" t="s">
        <v>2855</v>
      </c>
      <c r="E8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51" s="175" t="s">
        <v>18834</v>
      </c>
      <c r="G851" s="175" t="s">
        <v>18835</v>
      </c>
      <c r="H851" s="182" t="str">
        <f>_xlfn.XLOOKUP(tab_SCHULLISTE[[#This Row],[TKZ]],tab_SATLISTE[SAT-ID],tab_SATLISTE[SAT-ID],"FEHLT")</f>
        <v>3k113</v>
      </c>
    </row>
    <row r="852" spans="1:8" ht="15.9" customHeight="1" x14ac:dyDescent="0.3">
      <c r="A852" s="171" t="s">
        <v>5099</v>
      </c>
      <c r="B852" s="167" t="s">
        <v>14697</v>
      </c>
      <c r="C852" s="167" t="str">
        <f>tab_SCHULLISTE[[#This Row],[SNR]]&amp;" - "&amp;tab_SCHULLISTE[[#This Row],[Name]]</f>
        <v xml:space="preserve">0883 - Staatliche Fachoberschule Neu-Ulm  </v>
      </c>
      <c r="D852" s="5" t="s">
        <v>4014</v>
      </c>
      <c r="E8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52" s="175" t="s">
        <v>18834</v>
      </c>
      <c r="G852" s="175" t="s">
        <v>18835</v>
      </c>
      <c r="H852" s="182" t="str">
        <f>_xlfn.XLOOKUP(tab_SCHULLISTE[[#This Row],[TKZ]],tab_SATLISTE[SAT-ID],tab_SATLISTE[SAT-ID],"FEHLT")</f>
        <v>7k186</v>
      </c>
    </row>
    <row r="853" spans="1:8" ht="15.9" customHeight="1" x14ac:dyDescent="0.3">
      <c r="A853" s="171" t="s">
        <v>5100</v>
      </c>
      <c r="B853" s="167" t="s">
        <v>14698</v>
      </c>
      <c r="C853" s="167" t="str">
        <f>tab_SCHULLISTE[[#This Row],[SNR]]&amp;" - "&amp;tab_SCHULLISTE[[#This Row],[Name]]</f>
        <v xml:space="preserve">0884 - Städtische Fachoberschule Nürnberg  </v>
      </c>
      <c r="D853" s="5" t="s">
        <v>3381</v>
      </c>
      <c r="E8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53" s="175" t="s">
        <v>18834</v>
      </c>
      <c r="G853" s="175" t="s">
        <v>18835</v>
      </c>
      <c r="H853" s="182" t="str">
        <f>_xlfn.XLOOKUP(tab_SCHULLISTE[[#This Row],[TKZ]],tab_SATLISTE[SAT-ID],tab_SATLISTE[SAT-ID],"FEHLT")</f>
        <v>5k113</v>
      </c>
    </row>
    <row r="854" spans="1:8" ht="15.9" customHeight="1" x14ac:dyDescent="0.3">
      <c r="A854" s="171" t="s">
        <v>5101</v>
      </c>
      <c r="B854" s="167" t="s">
        <v>539</v>
      </c>
      <c r="C854" s="167" t="str">
        <f>tab_SCHULLISTE[[#This Row],[SNR]]&amp;" - "&amp;tab_SCHULLISTE[[#This Row],[Name]]</f>
        <v>0885 - Wilhelm-Löhe-Schule Nürnberg Evang. Kooperative Gesamtschule - Fachoberschule</v>
      </c>
      <c r="D854" s="5" t="s">
        <v>3474</v>
      </c>
      <c r="E8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54" s="175" t="s">
        <v>18834</v>
      </c>
      <c r="G854" s="175" t="s">
        <v>18835</v>
      </c>
      <c r="H854" s="182" t="str">
        <f>_xlfn.XLOOKUP(tab_SCHULLISTE[[#This Row],[TKZ]],tab_SATLISTE[SAT-ID],tab_SATLISTE[SAT-ID],"FEHLT")</f>
        <v>5p023</v>
      </c>
    </row>
    <row r="855" spans="1:8" ht="15.9" customHeight="1" x14ac:dyDescent="0.3">
      <c r="A855" s="171" t="s">
        <v>5102</v>
      </c>
      <c r="B855" s="167" t="s">
        <v>14699</v>
      </c>
      <c r="C855" s="167" t="str">
        <f>tab_SCHULLISTE[[#This Row],[SNR]]&amp;" - "&amp;tab_SCHULLISTE[[#This Row],[Name]]</f>
        <v xml:space="preserve">0886 - Staatliche Fachoberschule Obernburg a.Main  </v>
      </c>
      <c r="D855" s="5" t="s">
        <v>3674</v>
      </c>
      <c r="E8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55" s="175" t="s">
        <v>18834</v>
      </c>
      <c r="G855" s="175" t="s">
        <v>18835</v>
      </c>
      <c r="H855" s="182" t="str">
        <f>_xlfn.XLOOKUP(tab_SCHULLISTE[[#This Row],[TKZ]],tab_SATLISTE[SAT-ID],tab_SATLISTE[SAT-ID],"FEHLT")</f>
        <v>6k148</v>
      </c>
    </row>
    <row r="856" spans="1:8" ht="15.9" customHeight="1" x14ac:dyDescent="0.3">
      <c r="A856" s="171" t="s">
        <v>5103</v>
      </c>
      <c r="B856" s="167" t="s">
        <v>14700</v>
      </c>
      <c r="C856" s="167" t="str">
        <f>tab_SCHULLISTE[[#This Row],[SNR]]&amp;" - "&amp;tab_SCHULLISTE[[#This Row],[Name]]</f>
        <v xml:space="preserve">0887 - Staatliche Fachoberschule Passau  </v>
      </c>
      <c r="D856" s="5" t="s">
        <v>2577</v>
      </c>
      <c r="E8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56" s="175" t="s">
        <v>18834</v>
      </c>
      <c r="G856" s="175" t="s">
        <v>18835</v>
      </c>
      <c r="H856" s="182" t="str">
        <f>_xlfn.XLOOKUP(tab_SCHULLISTE[[#This Row],[TKZ]],tab_SATLISTE[SAT-ID],tab_SATLISTE[SAT-ID],"FEHLT")</f>
        <v>2k163</v>
      </c>
    </row>
    <row r="857" spans="1:8" ht="15.9" customHeight="1" x14ac:dyDescent="0.3">
      <c r="A857" s="171" t="s">
        <v>5104</v>
      </c>
      <c r="B857" s="167" t="s">
        <v>14701</v>
      </c>
      <c r="C857" s="167" t="str">
        <f>tab_SCHULLISTE[[#This Row],[SNR]]&amp;" - "&amp;tab_SCHULLISTE[[#This Row],[Name]]</f>
        <v xml:space="preserve">0888 - Staatliche Fachoberschule Pfarrkirchen  </v>
      </c>
      <c r="D857" s="5" t="s">
        <v>2610</v>
      </c>
      <c r="E8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57" s="175" t="s">
        <v>18834</v>
      </c>
      <c r="G857" s="175" t="s">
        <v>18835</v>
      </c>
      <c r="H857" s="182" t="str">
        <f>_xlfn.XLOOKUP(tab_SCHULLISTE[[#This Row],[TKZ]],tab_SATLISTE[SAT-ID],tab_SATLISTE[SAT-ID],"FEHLT")</f>
        <v>2k196</v>
      </c>
    </row>
    <row r="858" spans="1:8" ht="15.9" customHeight="1" x14ac:dyDescent="0.3">
      <c r="A858" s="171" t="s">
        <v>5105</v>
      </c>
      <c r="B858" s="167" t="s">
        <v>14702</v>
      </c>
      <c r="C858" s="167" t="str">
        <f>tab_SCHULLISTE[[#This Row],[SNR]]&amp;" - "&amp;tab_SCHULLISTE[[#This Row],[Name]]</f>
        <v xml:space="preserve">0889 - Staatliche Fachoberschule Regensburg  </v>
      </c>
      <c r="D858" s="5" t="s">
        <v>2889</v>
      </c>
      <c r="E8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58" s="175" t="s">
        <v>18834</v>
      </c>
      <c r="G858" s="175" t="s">
        <v>18835</v>
      </c>
      <c r="H858" s="182" t="str">
        <f>_xlfn.XLOOKUP(tab_SCHULLISTE[[#This Row],[TKZ]],tab_SATLISTE[SAT-ID],tab_SATLISTE[SAT-ID],"FEHLT")</f>
        <v>3k147</v>
      </c>
    </row>
    <row r="859" spans="1:8" ht="15.9" customHeight="1" x14ac:dyDescent="0.3">
      <c r="A859" s="171" t="s">
        <v>5106</v>
      </c>
      <c r="B859" s="167" t="s">
        <v>14703</v>
      </c>
      <c r="C859" s="167" t="str">
        <f>tab_SCHULLISTE[[#This Row],[SNR]]&amp;" - "&amp;tab_SCHULLISTE[[#This Row],[Name]]</f>
        <v xml:space="preserve">0890 - Staatl. Fachoberschule Rosenheim  </v>
      </c>
      <c r="D859" s="5" t="s">
        <v>2056</v>
      </c>
      <c r="E8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59" s="175" t="s">
        <v>18834</v>
      </c>
      <c r="G859" s="175" t="s">
        <v>18835</v>
      </c>
      <c r="H859" s="182" t="str">
        <f>_xlfn.XLOOKUP(tab_SCHULLISTE[[#This Row],[TKZ]],tab_SATLISTE[SAT-ID],tab_SATLISTE[SAT-ID],"FEHLT")</f>
        <v>1k367</v>
      </c>
    </row>
    <row r="860" spans="1:8" ht="15.9" customHeight="1" x14ac:dyDescent="0.3">
      <c r="A860" s="171" t="s">
        <v>5107</v>
      </c>
      <c r="B860" s="167" t="s">
        <v>14704</v>
      </c>
      <c r="C860" s="167" t="str">
        <f>tab_SCHULLISTE[[#This Row],[SNR]]&amp;" - "&amp;tab_SCHULLISTE[[#This Row],[Name]]</f>
        <v xml:space="preserve">0891 - Staatliche Fachoberschule Landshut-Schönbrunn  </v>
      </c>
      <c r="D860" s="5" t="s">
        <v>2444</v>
      </c>
      <c r="E8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60" s="175" t="s">
        <v>18834</v>
      </c>
      <c r="G860" s="175" t="s">
        <v>18835</v>
      </c>
      <c r="H860" s="182" t="str">
        <f>_xlfn.XLOOKUP(tab_SCHULLISTE[[#This Row],[TKZ]],tab_SATLISTE[SAT-ID],tab_SATLISTE[SAT-ID],"FEHLT")</f>
        <v>2k027</v>
      </c>
    </row>
    <row r="861" spans="1:8" ht="15.9" customHeight="1" x14ac:dyDescent="0.3">
      <c r="A861" s="171" t="s">
        <v>5108</v>
      </c>
      <c r="B861" s="167" t="s">
        <v>14705</v>
      </c>
      <c r="C861" s="167" t="str">
        <f>tab_SCHULLISTE[[#This Row],[SNR]]&amp;" - "&amp;tab_SCHULLISTE[[#This Row],[Name]]</f>
        <v xml:space="preserve">0892 - Staatliche Fachoberschule Schwandorf  </v>
      </c>
      <c r="D861" s="5" t="s">
        <v>2909</v>
      </c>
      <c r="E8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61" s="175" t="s">
        <v>18834</v>
      </c>
      <c r="G861" s="175" t="s">
        <v>18835</v>
      </c>
      <c r="H861" s="182" t="str">
        <f>_xlfn.XLOOKUP(tab_SCHULLISTE[[#This Row],[TKZ]],tab_SATLISTE[SAT-ID],tab_SATLISTE[SAT-ID],"FEHLT")</f>
        <v>3k167</v>
      </c>
    </row>
    <row r="862" spans="1:8" ht="15.9" customHeight="1" x14ac:dyDescent="0.3">
      <c r="A862" s="171" t="s">
        <v>5109</v>
      </c>
      <c r="B862" s="167" t="s">
        <v>574</v>
      </c>
      <c r="C862" s="167" t="str">
        <f>tab_SCHULLISTE[[#This Row],[SNR]]&amp;" - "&amp;tab_SCHULLISTE[[#This Row],[Name]]</f>
        <v>0893 - Friedrich-Fischer-Schule Staatliche Fachoberschule Schweinfurt</v>
      </c>
      <c r="D862" s="5" t="s">
        <v>3590</v>
      </c>
      <c r="E8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62" s="175" t="s">
        <v>18834</v>
      </c>
      <c r="G862" s="175" t="s">
        <v>18835</v>
      </c>
      <c r="H862" s="182" t="str">
        <f>_xlfn.XLOOKUP(tab_SCHULLISTE[[#This Row],[TKZ]],tab_SATLISTE[SAT-ID],tab_SATLISTE[SAT-ID],"FEHLT")</f>
        <v>6k061</v>
      </c>
    </row>
    <row r="863" spans="1:8" ht="15.9" customHeight="1" x14ac:dyDescent="0.3">
      <c r="A863" s="171" t="s">
        <v>5110</v>
      </c>
      <c r="B863" s="167" t="s">
        <v>14706</v>
      </c>
      <c r="C863" s="167" t="str">
        <f>tab_SCHULLISTE[[#This Row],[SNR]]&amp;" - "&amp;tab_SCHULLISTE[[#This Row],[Name]]</f>
        <v xml:space="preserve">0894 - Staatliche Fachoberschule Traunstein  </v>
      </c>
      <c r="D863" s="5" t="s">
        <v>2131</v>
      </c>
      <c r="E8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63" s="175" t="s">
        <v>18834</v>
      </c>
      <c r="G863" s="175" t="s">
        <v>18835</v>
      </c>
      <c r="H863" s="182" t="str">
        <f>_xlfn.XLOOKUP(tab_SCHULLISTE[[#This Row],[TKZ]],tab_SATLISTE[SAT-ID],tab_SATLISTE[SAT-ID],"FEHLT")</f>
        <v>1k442</v>
      </c>
    </row>
    <row r="864" spans="1:8" ht="15.9" customHeight="1" x14ac:dyDescent="0.3">
      <c r="A864" s="171" t="s">
        <v>5111</v>
      </c>
      <c r="B864" s="167" t="s">
        <v>18639</v>
      </c>
      <c r="C864" s="167" t="str">
        <f>tab_SCHULLISTE[[#This Row],[SNR]]&amp;" - "&amp;tab_SCHULLISTE[[#This Row],[Name]]</f>
        <v xml:space="preserve">0895 - Staatliche Fachoberschule Triesdorf in Weidenbach  </v>
      </c>
      <c r="D864" s="5" t="s">
        <v>3280</v>
      </c>
      <c r="E8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64" s="175" t="s">
        <v>18834</v>
      </c>
      <c r="G864" s="175" t="s">
        <v>18835</v>
      </c>
      <c r="H864" s="182" t="str">
        <f>_xlfn.XLOOKUP(tab_SCHULLISTE[[#This Row],[TKZ]],tab_SATLISTE[SAT-ID],tab_SATLISTE[SAT-ID],"FEHLT")</f>
        <v>5k011</v>
      </c>
    </row>
    <row r="865" spans="1:8" ht="15.9" customHeight="1" x14ac:dyDescent="0.3">
      <c r="A865" s="171" t="s">
        <v>5112</v>
      </c>
      <c r="B865" s="167" t="s">
        <v>18640</v>
      </c>
      <c r="C865" s="167" t="str">
        <f>tab_SCHULLISTE[[#This Row],[SNR]]&amp;" - "&amp;tab_SCHULLISTE[[#This Row],[Name]]</f>
        <v>0896 - Gustav-von-Schlör-Schule Staatliche Fachoberschule Weiden i. d. Oberpfalz</v>
      </c>
      <c r="D865" s="5" t="s">
        <v>2943</v>
      </c>
      <c r="E8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65" s="175" t="s">
        <v>18834</v>
      </c>
      <c r="G865" s="175" t="s">
        <v>18835</v>
      </c>
      <c r="H865" s="182" t="str">
        <f>_xlfn.XLOOKUP(tab_SCHULLISTE[[#This Row],[TKZ]],tab_SATLISTE[SAT-ID],tab_SATLISTE[SAT-ID],"FEHLT")</f>
        <v>3k201</v>
      </c>
    </row>
    <row r="866" spans="1:8" ht="15.9" customHeight="1" x14ac:dyDescent="0.3">
      <c r="A866" s="171" t="s">
        <v>5113</v>
      </c>
      <c r="B866" s="167" t="s">
        <v>14707</v>
      </c>
      <c r="C866" s="167" t="str">
        <f>tab_SCHULLISTE[[#This Row],[SNR]]&amp;" - "&amp;tab_SCHULLISTE[[#This Row],[Name]]</f>
        <v xml:space="preserve">0897 - Staatliche Fachoberschule Weilheim i.OB  </v>
      </c>
      <c r="D866" s="5" t="s">
        <v>2170</v>
      </c>
      <c r="E8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66" s="175" t="s">
        <v>18834</v>
      </c>
      <c r="G866" s="175" t="s">
        <v>18835</v>
      </c>
      <c r="H866" s="182" t="str">
        <f>_xlfn.XLOOKUP(tab_SCHULLISTE[[#This Row],[TKZ]],tab_SATLISTE[SAT-ID],tab_SATLISTE[SAT-ID],"FEHLT")</f>
        <v>1k481</v>
      </c>
    </row>
    <row r="867" spans="1:8" ht="15.9" customHeight="1" x14ac:dyDescent="0.3">
      <c r="A867" s="171" t="s">
        <v>5114</v>
      </c>
      <c r="B867" s="167" t="s">
        <v>14708</v>
      </c>
      <c r="C867" s="167" t="str">
        <f>tab_SCHULLISTE[[#This Row],[SNR]]&amp;" - "&amp;tab_SCHULLISTE[[#This Row],[Name]]</f>
        <v xml:space="preserve">0898 - Staatliche Fachoberschule Weißenburg i.Bay.  </v>
      </c>
      <c r="D867" s="5" t="s">
        <v>3441</v>
      </c>
      <c r="E8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67" s="175" t="s">
        <v>18834</v>
      </c>
      <c r="G867" s="175" t="s">
        <v>18835</v>
      </c>
      <c r="H867" s="182" t="str">
        <f>_xlfn.XLOOKUP(tab_SCHULLISTE[[#This Row],[TKZ]],tab_SATLISTE[SAT-ID],tab_SATLISTE[SAT-ID],"FEHLT")</f>
        <v>5k173</v>
      </c>
    </row>
    <row r="868" spans="1:8" ht="15.9" customHeight="1" x14ac:dyDescent="0.3">
      <c r="A868" s="171" t="s">
        <v>5115</v>
      </c>
      <c r="B868" s="167" t="s">
        <v>575</v>
      </c>
      <c r="C868" s="167" t="str">
        <f>tab_SCHULLISTE[[#This Row],[SNR]]&amp;" - "&amp;tab_SCHULLISTE[[#This Row],[Name]]</f>
        <v>0900 - Adalbert-Raps-Schule Staatl. Fachoberschule Kulmbach</v>
      </c>
      <c r="D868" s="5" t="s">
        <v>3098</v>
      </c>
      <c r="E8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68" s="175" t="s">
        <v>18834</v>
      </c>
      <c r="G868" s="175" t="s">
        <v>18835</v>
      </c>
      <c r="H868" s="182" t="str">
        <f>_xlfn.XLOOKUP(tab_SCHULLISTE[[#This Row],[TKZ]],tab_SATLISTE[SAT-ID],tab_SATLISTE[SAT-ID],"FEHLT")</f>
        <v>4k096</v>
      </c>
    </row>
    <row r="869" spans="1:8" ht="15.9" customHeight="1" x14ac:dyDescent="0.3">
      <c r="A869" s="171" t="s">
        <v>5116</v>
      </c>
      <c r="B869" s="167" t="s">
        <v>14709</v>
      </c>
      <c r="C869" s="167" t="str">
        <f>tab_SCHULLISTE[[#This Row],[SNR]]&amp;" - "&amp;tab_SCHULLISTE[[#This Row],[Name]]</f>
        <v xml:space="preserve">0901 - Staatliche Fachoberschule Marktheidenfeld  </v>
      </c>
      <c r="D869" s="5" t="s">
        <v>3660</v>
      </c>
      <c r="E8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69" s="175" t="s">
        <v>18834</v>
      </c>
      <c r="G869" s="175" t="s">
        <v>18835</v>
      </c>
      <c r="H869" s="182" t="str">
        <f>_xlfn.XLOOKUP(tab_SCHULLISTE[[#This Row],[TKZ]],tab_SATLISTE[SAT-ID],tab_SATLISTE[SAT-ID],"FEHLT")</f>
        <v>6k134</v>
      </c>
    </row>
    <row r="870" spans="1:8" ht="15.9" customHeight="1" x14ac:dyDescent="0.3">
      <c r="A870" s="171" t="s">
        <v>5117</v>
      </c>
      <c r="B870" s="167" t="s">
        <v>5118</v>
      </c>
      <c r="C870" s="167" t="str">
        <f>tab_SCHULLISTE[[#This Row],[SNR]]&amp;" - "&amp;tab_SCHULLISTE[[#This Row],[Name]]</f>
        <v>0902 - Institut Schloss Brannenburg, staatl. anerkannte private Fachoberschule</v>
      </c>
      <c r="D870" s="5" t="s">
        <v>2293</v>
      </c>
      <c r="E8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70" s="175" t="s">
        <v>18834</v>
      </c>
      <c r="G870" s="175" t="s">
        <v>18835</v>
      </c>
      <c r="H870" s="182" t="str">
        <f>_xlfn.XLOOKUP(tab_SCHULLISTE[[#This Row],[TKZ]],tab_SATLISTE[SAT-ID],tab_SATLISTE[SAT-ID],"FEHLT")</f>
        <v>1p098</v>
      </c>
    </row>
    <row r="871" spans="1:8" ht="15.9" customHeight="1" x14ac:dyDescent="0.3">
      <c r="A871" s="171" t="s">
        <v>5119</v>
      </c>
      <c r="B871" s="167" t="s">
        <v>576</v>
      </c>
      <c r="C871" s="167" t="str">
        <f>tab_SCHULLISTE[[#This Row],[SNR]]&amp;" - "&amp;tab_SCHULLISTE[[#This Row],[Name]]</f>
        <v>0903 - Lothar-von-Faber-Schule Staatliche Fachoberschule Nürnberg</v>
      </c>
      <c r="D871" s="5" t="s">
        <v>3381</v>
      </c>
      <c r="E8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71" s="175" t="s">
        <v>18834</v>
      </c>
      <c r="G871" s="175" t="s">
        <v>18835</v>
      </c>
      <c r="H871" s="182" t="str">
        <f>_xlfn.XLOOKUP(tab_SCHULLISTE[[#This Row],[TKZ]],tab_SATLISTE[SAT-ID],tab_SATLISTE[SAT-ID],"FEHLT")</f>
        <v>5k113</v>
      </c>
    </row>
    <row r="872" spans="1:8" ht="15.9" customHeight="1" x14ac:dyDescent="0.3">
      <c r="A872" s="171" t="s">
        <v>5120</v>
      </c>
      <c r="B872" s="167" t="s">
        <v>14710</v>
      </c>
      <c r="C872" s="167" t="str">
        <f>tab_SCHULLISTE[[#This Row],[SNR]]&amp;" - "&amp;tab_SCHULLISTE[[#This Row],[Name]]</f>
        <v xml:space="preserve">0904 - Staatl. Fachoberschule Sonthofen  </v>
      </c>
      <c r="D872" s="5" t="s">
        <v>4018</v>
      </c>
      <c r="E8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72" s="175" t="s">
        <v>18834</v>
      </c>
      <c r="G872" s="175" t="s">
        <v>18835</v>
      </c>
      <c r="H872" s="182" t="str">
        <f>_xlfn.XLOOKUP(tab_SCHULLISTE[[#This Row],[TKZ]],tab_SATLISTE[SAT-ID],tab_SATLISTE[SAT-ID],"FEHLT")</f>
        <v>7k190</v>
      </c>
    </row>
    <row r="873" spans="1:8" ht="15.9" customHeight="1" x14ac:dyDescent="0.3">
      <c r="A873" s="171" t="s">
        <v>5121</v>
      </c>
      <c r="B873" s="167" t="s">
        <v>14711</v>
      </c>
      <c r="C873" s="167" t="str">
        <f>tab_SCHULLISTE[[#This Row],[SNR]]&amp;" - "&amp;tab_SCHULLISTE[[#This Row],[Name]]</f>
        <v xml:space="preserve">0905 - Staatl. Fachoberschule Straubing  </v>
      </c>
      <c r="D873" s="5" t="s">
        <v>2638</v>
      </c>
      <c r="E8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73" s="175" t="s">
        <v>18834</v>
      </c>
      <c r="G873" s="175" t="s">
        <v>18835</v>
      </c>
      <c r="H873" s="182" t="str">
        <f>_xlfn.XLOOKUP(tab_SCHULLISTE[[#This Row],[TKZ]],tab_SATLISTE[SAT-ID],tab_SATLISTE[SAT-ID],"FEHLT")</f>
        <v>2k224</v>
      </c>
    </row>
    <row r="874" spans="1:8" ht="15.9" customHeight="1" x14ac:dyDescent="0.3">
      <c r="A874" s="171" t="s">
        <v>5122</v>
      </c>
      <c r="B874" s="167" t="s">
        <v>541</v>
      </c>
      <c r="C874" s="167" t="str">
        <f>tab_SCHULLISTE[[#This Row],[SNR]]&amp;" - "&amp;tab_SCHULLISTE[[#This Row],[Name]]</f>
        <v>0906 - Private Christian-von-Bomhard- Fachoberschule für Sozialwesen Uffenheim</v>
      </c>
      <c r="D874" s="5" t="s">
        <v>3464</v>
      </c>
      <c r="E8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74" s="175" t="s">
        <v>18834</v>
      </c>
      <c r="G874" s="175" t="s">
        <v>18835</v>
      </c>
      <c r="H874" s="182" t="str">
        <f>_xlfn.XLOOKUP(tab_SCHULLISTE[[#This Row],[TKZ]],tab_SATLISTE[SAT-ID],tab_SATLISTE[SAT-ID],"FEHLT")</f>
        <v>5p012</v>
      </c>
    </row>
    <row r="875" spans="1:8" ht="15.9" customHeight="1" x14ac:dyDescent="0.3">
      <c r="A875" s="171" t="s">
        <v>5123</v>
      </c>
      <c r="B875" s="167" t="s">
        <v>14712</v>
      </c>
      <c r="C875" s="167" t="str">
        <f>tab_SCHULLISTE[[#This Row],[SNR]]&amp;" - "&amp;tab_SCHULLISTE[[#This Row],[Name]]</f>
        <v xml:space="preserve">0907 - Staatliche Fachoberschule Wasserburg a.Inn  </v>
      </c>
      <c r="D875" s="5" t="s">
        <v>2056</v>
      </c>
      <c r="E8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75" s="175" t="s">
        <v>18834</v>
      </c>
      <c r="G875" s="175" t="s">
        <v>18835</v>
      </c>
      <c r="H875" s="182" t="str">
        <f>_xlfn.XLOOKUP(tab_SCHULLISTE[[#This Row],[TKZ]],tab_SATLISTE[SAT-ID],tab_SATLISTE[SAT-ID],"FEHLT")</f>
        <v>1k367</v>
      </c>
    </row>
    <row r="876" spans="1:8" ht="15.9" customHeight="1" x14ac:dyDescent="0.3">
      <c r="A876" s="171" t="s">
        <v>5124</v>
      </c>
      <c r="B876" s="167" t="s">
        <v>18641</v>
      </c>
      <c r="C876" s="167" t="str">
        <f>tab_SCHULLISTE[[#This Row],[SNR]]&amp;" - "&amp;tab_SCHULLISTE[[#This Row],[Name]]</f>
        <v>0908 - Montessori-Fachoberschule Nürnberg der MOS Franken GmbH</v>
      </c>
      <c r="D876" s="5" t="s">
        <v>3512</v>
      </c>
      <c r="E8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76" s="175" t="s">
        <v>18834</v>
      </c>
      <c r="G876" s="175" t="s">
        <v>18835</v>
      </c>
      <c r="H876" s="182" t="str">
        <f>_xlfn.XLOOKUP(tab_SCHULLISTE[[#This Row],[TKZ]],tab_SATLISTE[SAT-ID],tab_SATLISTE[SAT-ID],"FEHLT")</f>
        <v>5p063</v>
      </c>
    </row>
    <row r="877" spans="1:8" ht="15.9" customHeight="1" x14ac:dyDescent="0.3">
      <c r="A877" s="171" t="s">
        <v>5125</v>
      </c>
      <c r="B877" s="167" t="s">
        <v>542</v>
      </c>
      <c r="C877" s="167" t="str">
        <f>tab_SCHULLISTE[[#This Row],[SNR]]&amp;" - "&amp;tab_SCHULLISTE[[#This Row],[Name]]</f>
        <v>0909 - E.-Barlach-Schulen,Priv.Fachoberschule z.sonderpäd Förderung,Förderschwerp.körp.u.motor.Entw. München</v>
      </c>
      <c r="D877" s="5" t="s">
        <v>2241</v>
      </c>
      <c r="E8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77" s="175" t="s">
        <v>18834</v>
      </c>
      <c r="G877" s="175" t="s">
        <v>18835</v>
      </c>
      <c r="H877" s="182" t="str">
        <f>_xlfn.XLOOKUP(tab_SCHULLISTE[[#This Row],[TKZ]],tab_SATLISTE[SAT-ID],tab_SATLISTE[SAT-ID],"FEHLT")</f>
        <v>1p042</v>
      </c>
    </row>
    <row r="878" spans="1:8" ht="15.9" customHeight="1" x14ac:dyDescent="0.3">
      <c r="A878" s="171" t="s">
        <v>5126</v>
      </c>
      <c r="B878" s="167" t="s">
        <v>14713</v>
      </c>
      <c r="C878" s="167" t="str">
        <f>tab_SCHULLISTE[[#This Row],[SNR]]&amp;" - "&amp;tab_SCHULLISTE[[#This Row],[Name]]</f>
        <v xml:space="preserve">0910 - Staatliche Fachoberschule Regen  </v>
      </c>
      <c r="D878" s="5" t="s">
        <v>2597</v>
      </c>
      <c r="E8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78" s="175" t="s">
        <v>18834</v>
      </c>
      <c r="G878" s="175" t="s">
        <v>18835</v>
      </c>
      <c r="H878" s="182" t="str">
        <f>_xlfn.XLOOKUP(tab_SCHULLISTE[[#This Row],[TKZ]],tab_SATLISTE[SAT-ID],tab_SATLISTE[SAT-ID],"FEHLT")</f>
        <v>2k183</v>
      </c>
    </row>
    <row r="879" spans="1:8" ht="15.9" customHeight="1" x14ac:dyDescent="0.3">
      <c r="A879" s="171" t="s">
        <v>5127</v>
      </c>
      <c r="B879" s="167" t="s">
        <v>543</v>
      </c>
      <c r="C879" s="167" t="str">
        <f>tab_SCHULLISTE[[#This Row],[SNR]]&amp;" - "&amp;tab_SCHULLISTE[[#This Row],[Name]]</f>
        <v>0911 - Erzbischöfliche Fachoberschule Franz von Assisi Freilassing</v>
      </c>
      <c r="D879" s="5" t="s">
        <v>2243</v>
      </c>
      <c r="E8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79" s="175" t="s">
        <v>18834</v>
      </c>
      <c r="G879" s="175" t="s">
        <v>18835</v>
      </c>
      <c r="H879" s="182" t="str">
        <f>_xlfn.XLOOKUP(tab_SCHULLISTE[[#This Row],[TKZ]],tab_SATLISTE[SAT-ID],tab_SATLISTE[SAT-ID],"FEHLT")</f>
        <v>1p044</v>
      </c>
    </row>
    <row r="880" spans="1:8" ht="15.9" customHeight="1" x14ac:dyDescent="0.3">
      <c r="A880" s="171" t="s">
        <v>5128</v>
      </c>
      <c r="B880" s="167" t="s">
        <v>14714</v>
      </c>
      <c r="C880" s="167" t="str">
        <f>tab_SCHULLISTE[[#This Row],[SNR]]&amp;" - "&amp;tab_SCHULLISTE[[#This Row],[Name]]</f>
        <v xml:space="preserve">0912 - Private Fachoberschule des Mesale e.V. in Nürnberg  </v>
      </c>
      <c r="D880" s="5" t="s">
        <v>3503</v>
      </c>
      <c r="E8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80" s="175" t="s">
        <v>18834</v>
      </c>
      <c r="G880" s="175" t="s">
        <v>18835</v>
      </c>
      <c r="H880" s="182" t="str">
        <f>_xlfn.XLOOKUP(tab_SCHULLISTE[[#This Row],[TKZ]],tab_SATLISTE[SAT-ID],tab_SATLISTE[SAT-ID],"FEHLT")</f>
        <v>5p054</v>
      </c>
    </row>
    <row r="881" spans="1:8" ht="15.9" customHeight="1" x14ac:dyDescent="0.3">
      <c r="A881" s="171" t="s">
        <v>5129</v>
      </c>
      <c r="B881" s="167" t="s">
        <v>18642</v>
      </c>
      <c r="C881" s="167" t="str">
        <f>tab_SCHULLISTE[[#This Row],[SNR]]&amp;" - "&amp;tab_SCHULLISTE[[#This Row],[Name]]</f>
        <v>0913 - Samuel-Heinicke-Schule, St.anerk.Fachoberschule z. so.Förd.,Förderschwerpunkt Hören, München</v>
      </c>
      <c r="D881" s="5" t="s">
        <v>2388</v>
      </c>
      <c r="E8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81" s="175" t="s">
        <v>18834</v>
      </c>
      <c r="G881" s="175" t="s">
        <v>18835</v>
      </c>
      <c r="H881" s="182" t="str">
        <f>_xlfn.XLOOKUP(tab_SCHULLISTE[[#This Row],[TKZ]],tab_SATLISTE[SAT-ID],tab_SATLISTE[SAT-ID],"FEHLT")</f>
        <v>1p197</v>
      </c>
    </row>
    <row r="882" spans="1:8" ht="15.9" customHeight="1" x14ac:dyDescent="0.3">
      <c r="A882" s="171" t="s">
        <v>5130</v>
      </c>
      <c r="B882" s="167" t="s">
        <v>533</v>
      </c>
      <c r="C882" s="167" t="str">
        <f>tab_SCHULLISTE[[#This Row],[SNR]]&amp;" - "&amp;tab_SCHULLISTE[[#This Row],[Name]]</f>
        <v>0914 - Städt. Robert-Bosch-Fachoberschule für Wirtschaft München</v>
      </c>
      <c r="D882" s="5" t="s">
        <v>1966</v>
      </c>
      <c r="E8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82" s="175" t="s">
        <v>18834</v>
      </c>
      <c r="G882" s="175" t="s">
        <v>18835</v>
      </c>
      <c r="H882" s="182" t="str">
        <f>_xlfn.XLOOKUP(tab_SCHULLISTE[[#This Row],[TKZ]],tab_SATLISTE[SAT-ID],tab_SATLISTE[SAT-ID],"FEHLT")</f>
        <v>1k277</v>
      </c>
    </row>
    <row r="883" spans="1:8" ht="15.9" customHeight="1" x14ac:dyDescent="0.3">
      <c r="A883" s="171" t="s">
        <v>5131</v>
      </c>
      <c r="B883" s="167" t="s">
        <v>14715</v>
      </c>
      <c r="C883" s="167" t="str">
        <f>tab_SCHULLISTE[[#This Row],[SNR]]&amp;" - "&amp;tab_SCHULLISTE[[#This Row],[Name]]</f>
        <v>0915 - Isar-Fachoberschule München der Isar Wirtschaftsschule GmbH</v>
      </c>
      <c r="D883" s="5" t="s">
        <v>2295</v>
      </c>
      <c r="E8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83" s="175" t="s">
        <v>18834</v>
      </c>
      <c r="G883" s="175" t="s">
        <v>18835</v>
      </c>
      <c r="H883" s="182" t="str">
        <f>_xlfn.XLOOKUP(tab_SCHULLISTE[[#This Row],[TKZ]],tab_SATLISTE[SAT-ID],tab_SATLISTE[SAT-ID],"FEHLT")</f>
        <v>1p101</v>
      </c>
    </row>
    <row r="884" spans="1:8" ht="15.9" customHeight="1" x14ac:dyDescent="0.3">
      <c r="A884" s="171" t="s">
        <v>5132</v>
      </c>
      <c r="B884" s="167" t="s">
        <v>555</v>
      </c>
      <c r="C884" s="167" t="str">
        <f>tab_SCHULLISTE[[#This Row],[SNR]]&amp;" - "&amp;tab_SCHULLISTE[[#This Row],[Name]]</f>
        <v>0916 - Private SABEL Fachoberschule der SABEL Schulen Nürnberg gGmbH, staatlich genehmigt</v>
      </c>
      <c r="D884" s="5" t="s">
        <v>3521</v>
      </c>
      <c r="E8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84" s="175" t="s">
        <v>18834</v>
      </c>
      <c r="G884" s="175" t="s">
        <v>18835</v>
      </c>
      <c r="H884" s="182" t="str">
        <f>_xlfn.XLOOKUP(tab_SCHULLISTE[[#This Row],[TKZ]],tab_SATLISTE[SAT-ID],tab_SATLISTE[SAT-ID],"FEHLT")</f>
        <v>5p073</v>
      </c>
    </row>
    <row r="885" spans="1:8" ht="15.9" customHeight="1" x14ac:dyDescent="0.3">
      <c r="A885" s="171" t="s">
        <v>5133</v>
      </c>
      <c r="B885" s="167" t="s">
        <v>534</v>
      </c>
      <c r="C885" s="167" t="str">
        <f>tab_SCHULLISTE[[#This Row],[SNR]]&amp;" - "&amp;tab_SCHULLISTE[[#This Row],[Name]]</f>
        <v>0917 - Fachoberschule Bad Wörishofen des Zweckverbandes Beruflicher Schulen Bad Wörishofen</v>
      </c>
      <c r="D885" s="5" t="s">
        <v>3861</v>
      </c>
      <c r="E8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85" s="175" t="s">
        <v>18834</v>
      </c>
      <c r="G885" s="175" t="s">
        <v>18835</v>
      </c>
      <c r="H885" s="182" t="str">
        <f>_xlfn.XLOOKUP(tab_SCHULLISTE[[#This Row],[TKZ]],tab_SATLISTE[SAT-ID],tab_SATLISTE[SAT-ID],"FEHLT")</f>
        <v>7k027</v>
      </c>
    </row>
    <row r="886" spans="1:8" ht="15.9" customHeight="1" x14ac:dyDescent="0.3">
      <c r="A886" s="171" t="s">
        <v>5134</v>
      </c>
      <c r="B886" s="167" t="s">
        <v>545</v>
      </c>
      <c r="C886" s="167" t="str">
        <f>tab_SCHULLISTE[[#This Row],[SNR]]&amp;" - "&amp;tab_SCHULLISTE[[#This Row],[Name]]</f>
        <v>0918 - Fachoberschule Karlsfeld des Fachoberschule Dachau e.V.</v>
      </c>
      <c r="D886" s="5" t="s">
        <v>2391</v>
      </c>
      <c r="E8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86" s="175" t="s">
        <v>18834</v>
      </c>
      <c r="G886" s="175" t="s">
        <v>18835</v>
      </c>
      <c r="H886" s="182" t="str">
        <f>_xlfn.XLOOKUP(tab_SCHULLISTE[[#This Row],[TKZ]],tab_SATLISTE[SAT-ID],tab_SATLISTE[SAT-ID],"FEHLT")</f>
        <v>1p200</v>
      </c>
    </row>
    <row r="887" spans="1:8" ht="15.9" customHeight="1" x14ac:dyDescent="0.3">
      <c r="A887" s="171" t="s">
        <v>5135</v>
      </c>
      <c r="B887" s="167" t="s">
        <v>14716</v>
      </c>
      <c r="C887" s="167" t="str">
        <f>tab_SCHULLISTE[[#This Row],[SNR]]&amp;" - "&amp;tab_SCHULLISTE[[#This Row],[Name]]</f>
        <v xml:space="preserve">0919 - Staatl. Fachoberschule Friedberg  </v>
      </c>
      <c r="D887" s="5" t="s">
        <v>3839</v>
      </c>
      <c r="E8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87" s="175" t="s">
        <v>18834</v>
      </c>
      <c r="G887" s="175" t="s">
        <v>18835</v>
      </c>
      <c r="H887" s="182" t="str">
        <f>_xlfn.XLOOKUP(tab_SCHULLISTE[[#This Row],[TKZ]],tab_SATLISTE[SAT-ID],tab_SATLISTE[SAT-ID],"FEHLT")</f>
        <v>7k005</v>
      </c>
    </row>
    <row r="888" spans="1:8" ht="15.9" customHeight="1" x14ac:dyDescent="0.3">
      <c r="A888" s="171" t="s">
        <v>5136</v>
      </c>
      <c r="B888" s="167" t="s">
        <v>14717</v>
      </c>
      <c r="C888" s="167" t="str">
        <f>tab_SCHULLISTE[[#This Row],[SNR]]&amp;" - "&amp;tab_SCHULLISTE[[#This Row],[Name]]</f>
        <v xml:space="preserve">0920 - Staatl. Fachoberschule Waldkirchen  </v>
      </c>
      <c r="D888" s="5" t="s">
        <v>2477</v>
      </c>
      <c r="E8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88" s="175" t="s">
        <v>18834</v>
      </c>
      <c r="G888" s="175" t="s">
        <v>18835</v>
      </c>
      <c r="H888" s="182" t="str">
        <f>_xlfn.XLOOKUP(tab_SCHULLISTE[[#This Row],[TKZ]],tab_SATLISTE[SAT-ID],tab_SATLISTE[SAT-ID],"FEHLT")</f>
        <v>2k062</v>
      </c>
    </row>
    <row r="889" spans="1:8" ht="15.9" customHeight="1" x14ac:dyDescent="0.3">
      <c r="A889" s="171" t="s">
        <v>5137</v>
      </c>
      <c r="B889" s="167" t="s">
        <v>14718</v>
      </c>
      <c r="C889" s="167" t="str">
        <f>tab_SCHULLISTE[[#This Row],[SNR]]&amp;" - "&amp;tab_SCHULLISTE[[#This Row],[Name]]</f>
        <v xml:space="preserve">0921 - Staatl. Fachoberschule Neuburg a.d.Donau  </v>
      </c>
      <c r="D889" s="5" t="s">
        <v>1978</v>
      </c>
      <c r="E8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89" s="175" t="s">
        <v>18834</v>
      </c>
      <c r="G889" s="175" t="s">
        <v>18835</v>
      </c>
      <c r="H889" s="182" t="str">
        <f>_xlfn.XLOOKUP(tab_SCHULLISTE[[#This Row],[TKZ]],tab_SATLISTE[SAT-ID],tab_SATLISTE[SAT-ID],"FEHLT")</f>
        <v>1k289</v>
      </c>
    </row>
    <row r="890" spans="1:8" ht="15.9" customHeight="1" x14ac:dyDescent="0.3">
      <c r="A890" s="171" t="s">
        <v>5138</v>
      </c>
      <c r="B890" s="167" t="s">
        <v>14719</v>
      </c>
      <c r="C890" s="167" t="str">
        <f>tab_SCHULLISTE[[#This Row],[SNR]]&amp;" - "&amp;tab_SCHULLISTE[[#This Row],[Name]]</f>
        <v xml:space="preserve">0922 - Staatl. Fachoberschule Landsberg a.Lech  </v>
      </c>
      <c r="D890" s="5" t="s">
        <v>1934</v>
      </c>
      <c r="E8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90" s="175" t="s">
        <v>18834</v>
      </c>
      <c r="G890" s="175" t="s">
        <v>18835</v>
      </c>
      <c r="H890" s="182" t="str">
        <f>_xlfn.XLOOKUP(tab_SCHULLISTE[[#This Row],[TKZ]],tab_SATLISTE[SAT-ID],tab_SATLISTE[SAT-ID],"FEHLT")</f>
        <v>1k244</v>
      </c>
    </row>
    <row r="891" spans="1:8" ht="15.9" customHeight="1" x14ac:dyDescent="0.3">
      <c r="A891" s="171" t="s">
        <v>5139</v>
      </c>
      <c r="B891" s="167" t="s">
        <v>14720</v>
      </c>
      <c r="C891" s="167" t="str">
        <f>tab_SCHULLISTE[[#This Row],[SNR]]&amp;" - "&amp;tab_SCHULLISTE[[#This Row],[Name]]</f>
        <v xml:space="preserve">0923 - Staatl. Fachoberschule Forchheim  </v>
      </c>
      <c r="D891" s="5" t="s">
        <v>3055</v>
      </c>
      <c r="E8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91" s="175" t="s">
        <v>18834</v>
      </c>
      <c r="G891" s="175" t="s">
        <v>18835</v>
      </c>
      <c r="H891" s="182" t="str">
        <f>_xlfn.XLOOKUP(tab_SCHULLISTE[[#This Row],[TKZ]],tab_SATLISTE[SAT-ID],tab_SATLISTE[SAT-ID],"FEHLT")</f>
        <v>4k049</v>
      </c>
    </row>
    <row r="892" spans="1:8" ht="15.9" customHeight="1" x14ac:dyDescent="0.3">
      <c r="A892" s="171" t="s">
        <v>5140</v>
      </c>
      <c r="B892" s="167" t="s">
        <v>14721</v>
      </c>
      <c r="C892" s="167" t="str">
        <f>tab_SCHULLISTE[[#This Row],[SNR]]&amp;" - "&amp;tab_SCHULLISTE[[#This Row],[Name]]</f>
        <v xml:space="preserve">0924 - Staatl. Fachoberschule Erding  </v>
      </c>
      <c r="D892" s="5" t="s">
        <v>1800</v>
      </c>
      <c r="E8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92" s="175" t="s">
        <v>18834</v>
      </c>
      <c r="G892" s="175" t="s">
        <v>18835</v>
      </c>
      <c r="H892" s="182" t="str">
        <f>_xlfn.XLOOKUP(tab_SCHULLISTE[[#This Row],[TKZ]],tab_SATLISTE[SAT-ID],tab_SATLISTE[SAT-ID],"FEHLT")</f>
        <v>1k106</v>
      </c>
    </row>
    <row r="893" spans="1:8" ht="15.9" customHeight="1" x14ac:dyDescent="0.3">
      <c r="A893" s="171" t="s">
        <v>5141</v>
      </c>
      <c r="B893" s="167" t="s">
        <v>14722</v>
      </c>
      <c r="C893" s="167" t="str">
        <f>tab_SCHULLISTE[[#This Row],[SNR]]&amp;" - "&amp;tab_SCHULLISTE[[#This Row],[Name]]</f>
        <v xml:space="preserve">0925 - Private Fachoberschule Reinhard, München  </v>
      </c>
      <c r="D893" s="5" t="s">
        <v>2262</v>
      </c>
      <c r="E8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93" s="175" t="s">
        <v>18834</v>
      </c>
      <c r="G893" s="175" t="s">
        <v>18835</v>
      </c>
      <c r="H893" s="182" t="str">
        <f>_xlfn.XLOOKUP(tab_SCHULLISTE[[#This Row],[TKZ]],tab_SATLISTE[SAT-ID],tab_SATLISTE[SAT-ID],"FEHLT")</f>
        <v>1p064</v>
      </c>
    </row>
    <row r="894" spans="1:8" ht="15.9" customHeight="1" x14ac:dyDescent="0.3">
      <c r="A894" s="171" t="s">
        <v>5142</v>
      </c>
      <c r="B894" s="167" t="s">
        <v>546</v>
      </c>
      <c r="C894" s="167" t="str">
        <f>tab_SCHULLISTE[[#This Row],[SNR]]&amp;" - "&amp;tab_SCHULLISTE[[#This Row],[Name]]</f>
        <v>0926 - Private staatlich anerkannte neuhof pro Fachoberschule München der neuhof Bildungswerk gGm</v>
      </c>
      <c r="D894" s="5" t="s">
        <v>2364</v>
      </c>
      <c r="E8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94" s="175" t="s">
        <v>18834</v>
      </c>
      <c r="G894" s="175" t="s">
        <v>18835</v>
      </c>
      <c r="H894" s="182" t="str">
        <f>_xlfn.XLOOKUP(tab_SCHULLISTE[[#This Row],[TKZ]],tab_SATLISTE[SAT-ID],tab_SATLISTE[SAT-ID],"FEHLT")</f>
        <v>1p172</v>
      </c>
    </row>
    <row r="895" spans="1:8" ht="15.9" customHeight="1" x14ac:dyDescent="0.3">
      <c r="A895" s="171" t="s">
        <v>5143</v>
      </c>
      <c r="B895" s="167" t="s">
        <v>14723</v>
      </c>
      <c r="C895" s="167" t="str">
        <f>tab_SCHULLISTE[[#This Row],[SNR]]&amp;" - "&amp;tab_SCHULLISTE[[#This Row],[Name]]</f>
        <v xml:space="preserve">0927 - Staatl. Fachoberschule Fürstenfeldbruck  </v>
      </c>
      <c r="D895" s="5" t="s">
        <v>1831</v>
      </c>
      <c r="E8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95" s="175" t="s">
        <v>18834</v>
      </c>
      <c r="G895" s="175" t="s">
        <v>18835</v>
      </c>
      <c r="H895" s="182" t="str">
        <f>_xlfn.XLOOKUP(tab_SCHULLISTE[[#This Row],[TKZ]],tab_SATLISTE[SAT-ID],tab_SATLISTE[SAT-ID],"FEHLT")</f>
        <v>1k138</v>
      </c>
    </row>
    <row r="896" spans="1:8" ht="15.9" customHeight="1" x14ac:dyDescent="0.3">
      <c r="A896" s="171" t="s">
        <v>5144</v>
      </c>
      <c r="B896" s="167" t="s">
        <v>14724</v>
      </c>
      <c r="C896" s="167" t="str">
        <f>tab_SCHULLISTE[[#This Row],[SNR]]&amp;" - "&amp;tab_SCHULLISTE[[#This Row],[Name]]</f>
        <v xml:space="preserve">0928 - Staatl. Fachoberschule Kelheim  </v>
      </c>
      <c r="D896" s="5" t="s">
        <v>2514</v>
      </c>
      <c r="E8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96" s="175" t="s">
        <v>18834</v>
      </c>
      <c r="G896" s="175" t="s">
        <v>18835</v>
      </c>
      <c r="H896" s="182" t="str">
        <f>_xlfn.XLOOKUP(tab_SCHULLISTE[[#This Row],[TKZ]],tab_SATLISTE[SAT-ID],tab_SATLISTE[SAT-ID],"FEHLT")</f>
        <v>2k101</v>
      </c>
    </row>
    <row r="897" spans="1:8" ht="15.9" customHeight="1" x14ac:dyDescent="0.3">
      <c r="A897" s="171" t="s">
        <v>5145</v>
      </c>
      <c r="B897" s="167" t="s">
        <v>5146</v>
      </c>
      <c r="C897" s="167" t="str">
        <f>tab_SCHULLISTE[[#This Row],[SNR]]&amp;" - "&amp;tab_SCHULLISTE[[#This Row],[Name]]</f>
        <v>0930 - Therese-von-Bayern-Schule, Staatl. Fachoberschule für Wirtschaft München</v>
      </c>
      <c r="D897" s="5" t="s">
        <v>1966</v>
      </c>
      <c r="E8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97" s="175" t="s">
        <v>18834</v>
      </c>
      <c r="G897" s="175" t="s">
        <v>18835</v>
      </c>
      <c r="H897" s="182" t="str">
        <f>_xlfn.XLOOKUP(tab_SCHULLISTE[[#This Row],[TKZ]],tab_SATLISTE[SAT-ID],tab_SATLISTE[SAT-ID],"FEHLT")</f>
        <v>1k277</v>
      </c>
    </row>
    <row r="898" spans="1:8" ht="15.9" customHeight="1" x14ac:dyDescent="0.3">
      <c r="A898" s="171" t="s">
        <v>5147</v>
      </c>
      <c r="B898" s="167" t="s">
        <v>14725</v>
      </c>
      <c r="C898" s="167" t="str">
        <f>tab_SCHULLISTE[[#This Row],[SNR]]&amp;" - "&amp;tab_SCHULLISTE[[#This Row],[Name]]</f>
        <v>0931 - Private Fachoberschule Fränkische Schweiz der Arche Teach and Work Internat. gGmbH in Eggolsheim</v>
      </c>
      <c r="D898" s="5" t="s">
        <v>3225</v>
      </c>
      <c r="E8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98" s="175" t="s">
        <v>18834</v>
      </c>
      <c r="G898" s="175" t="s">
        <v>18835</v>
      </c>
      <c r="H898" s="182" t="str">
        <f>_xlfn.XLOOKUP(tab_SCHULLISTE[[#This Row],[TKZ]],tab_SATLISTE[SAT-ID],tab_SATLISTE[SAT-ID],"FEHLT")</f>
        <v>4p018</v>
      </c>
    </row>
    <row r="899" spans="1:8" ht="15.9" customHeight="1" x14ac:dyDescent="0.3">
      <c r="A899" s="171" t="s">
        <v>5148</v>
      </c>
      <c r="B899" s="167" t="s">
        <v>14726</v>
      </c>
      <c r="C899" s="167" t="str">
        <f>tab_SCHULLISTE[[#This Row],[SNR]]&amp;" - "&amp;tab_SCHULLISTE[[#This Row],[Name]]</f>
        <v xml:space="preserve">0932 - Staatl. Fachoberschule Neusäß  </v>
      </c>
      <c r="D899" s="5" t="s">
        <v>3850</v>
      </c>
      <c r="E8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899" s="175" t="s">
        <v>18834</v>
      </c>
      <c r="G899" s="175" t="s">
        <v>18835</v>
      </c>
      <c r="H899" s="182" t="str">
        <f>_xlfn.XLOOKUP(tab_SCHULLISTE[[#This Row],[TKZ]],tab_SATLISTE[SAT-ID],tab_SATLISTE[SAT-ID],"FEHLT")</f>
        <v>7k016</v>
      </c>
    </row>
    <row r="900" spans="1:8" ht="15.9" customHeight="1" x14ac:dyDescent="0.3">
      <c r="A900" s="171" t="s">
        <v>5149</v>
      </c>
      <c r="B900" s="167" t="s">
        <v>556</v>
      </c>
      <c r="C900" s="167" t="str">
        <f>tab_SCHULLISTE[[#This Row],[SNR]]&amp;" - "&amp;tab_SCHULLISTE[[#This Row],[Name]]</f>
        <v>0933 - Montessori-Fachoberschule des Montessori-Schule Rosenheim- Rohrdorf Fördervereins e.V. in Rohrdorf</v>
      </c>
      <c r="D900" s="5" t="s">
        <v>2355</v>
      </c>
      <c r="E9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00" s="175" t="s">
        <v>18834</v>
      </c>
      <c r="G900" s="175" t="s">
        <v>18835</v>
      </c>
      <c r="H900" s="182" t="str">
        <f>_xlfn.XLOOKUP(tab_SCHULLISTE[[#This Row],[TKZ]],tab_SATLISTE[SAT-ID],tab_SATLISTE[SAT-ID],"FEHLT")</f>
        <v>1p163</v>
      </c>
    </row>
    <row r="901" spans="1:8" ht="15.9" customHeight="1" x14ac:dyDescent="0.3">
      <c r="A901" s="171" t="s">
        <v>5150</v>
      </c>
      <c r="B901" s="167" t="s">
        <v>14727</v>
      </c>
      <c r="C901" s="167" t="str">
        <f>tab_SCHULLISTE[[#This Row],[SNR]]&amp;" - "&amp;tab_SCHULLISTE[[#This Row],[Name]]</f>
        <v>0936 - Priv. Montessori-Fachoberschule der Montessori Fördergemeinschaft Würzburg e.V. in Zell a. Main</v>
      </c>
      <c r="D901" s="5" t="s">
        <v>3817</v>
      </c>
      <c r="E9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01" s="175" t="s">
        <v>18834</v>
      </c>
      <c r="G901" s="175" t="s">
        <v>18835</v>
      </c>
      <c r="H901" s="182" t="str">
        <f>_xlfn.XLOOKUP(tab_SCHULLISTE[[#This Row],[TKZ]],tab_SATLISTE[SAT-ID],tab_SATLISTE[SAT-ID],"FEHLT")</f>
        <v>6p055</v>
      </c>
    </row>
    <row r="902" spans="1:8" ht="15.9" customHeight="1" x14ac:dyDescent="0.3">
      <c r="A902" s="171" t="s">
        <v>5151</v>
      </c>
      <c r="B902" s="167" t="s">
        <v>559</v>
      </c>
      <c r="C902" s="167" t="str">
        <f>tab_SCHULLISTE[[#This Row],[SNR]]&amp;" - "&amp;tab_SCHULLISTE[[#This Row],[Name]]</f>
        <v>0937 - Montessori-Fachoberschule des Montessori Fördervereins des Kreises Dillingen e.V.Wertingen</v>
      </c>
      <c r="D902" s="5" t="s">
        <v>4168</v>
      </c>
      <c r="E9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02" s="175" t="s">
        <v>18834</v>
      </c>
      <c r="G902" s="175" t="s">
        <v>18835</v>
      </c>
      <c r="H902" s="182" t="str">
        <f>_xlfn.XLOOKUP(tab_SCHULLISTE[[#This Row],[TKZ]],tab_SATLISTE[SAT-ID],tab_SATLISTE[SAT-ID],"FEHLT")</f>
        <v>7p052</v>
      </c>
    </row>
    <row r="903" spans="1:8" ht="15.9" customHeight="1" x14ac:dyDescent="0.3">
      <c r="A903" s="171" t="s">
        <v>5152</v>
      </c>
      <c r="B903" s="167" t="s">
        <v>560</v>
      </c>
      <c r="C903" s="167" t="str">
        <f>tab_SCHULLISTE[[#This Row],[SNR]]&amp;" - "&amp;tab_SCHULLISTE[[#This Row],[Name]]</f>
        <v>0938 - Montessori-Fachoberschule der Montessori-Zentrum München gemeinnützige GmbH in München</v>
      </c>
      <c r="D903" s="5" t="s">
        <v>2360</v>
      </c>
      <c r="E9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03" s="175" t="s">
        <v>18834</v>
      </c>
      <c r="G903" s="175" t="s">
        <v>18835</v>
      </c>
      <c r="H903" s="182" t="str">
        <f>_xlfn.XLOOKUP(tab_SCHULLISTE[[#This Row],[TKZ]],tab_SATLISTE[SAT-ID],tab_SATLISTE[SAT-ID],"FEHLT")</f>
        <v>1p233</v>
      </c>
    </row>
    <row r="904" spans="1:8" ht="15.9" customHeight="1" x14ac:dyDescent="0.3">
      <c r="A904" s="171" t="s">
        <v>5153</v>
      </c>
      <c r="B904" s="167" t="s">
        <v>5154</v>
      </c>
      <c r="C904" s="167" t="str">
        <f>tab_SCHULLISTE[[#This Row],[SNR]]&amp;" - "&amp;tab_SCHULLISTE[[#This Row],[Name]]</f>
        <v>0939 - Montessori-Fachoberschule Regensburg von montessori regensburg e.V.</v>
      </c>
      <c r="D904" s="5" t="s">
        <v>2997</v>
      </c>
      <c r="E9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04" s="175" t="s">
        <v>18834</v>
      </c>
      <c r="G904" s="175" t="s">
        <v>18835</v>
      </c>
      <c r="H904" s="182" t="str">
        <f>_xlfn.XLOOKUP(tab_SCHULLISTE[[#This Row],[TKZ]],tab_SATLISTE[SAT-ID],tab_SATLISTE[SAT-ID],"FEHLT")</f>
        <v>3p042</v>
      </c>
    </row>
    <row r="905" spans="1:8" ht="15.9" customHeight="1" x14ac:dyDescent="0.3">
      <c r="A905" s="171" t="s">
        <v>5155</v>
      </c>
      <c r="B905" s="167" t="s">
        <v>14728</v>
      </c>
      <c r="C905" s="167" t="str">
        <f>tab_SCHULLISTE[[#This Row],[SNR]]&amp;" - "&amp;tab_SCHULLISTE[[#This Row],[Name]]</f>
        <v xml:space="preserve">0942 - Staatl. Fachoberschule Marktredwitz  </v>
      </c>
      <c r="D905" s="5" t="s">
        <v>3200</v>
      </c>
      <c r="E9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05" s="175" t="s">
        <v>18834</v>
      </c>
      <c r="G905" s="175" t="s">
        <v>18835</v>
      </c>
      <c r="H905" s="182" t="str">
        <f>_xlfn.XLOOKUP(tab_SCHULLISTE[[#This Row],[TKZ]],tab_SATLISTE[SAT-ID],tab_SATLISTE[SAT-ID],"FEHLT")</f>
        <v>4k200</v>
      </c>
    </row>
    <row r="906" spans="1:8" ht="15.9" customHeight="1" x14ac:dyDescent="0.3">
      <c r="A906" s="171" t="s">
        <v>5156</v>
      </c>
      <c r="B906" s="167" t="s">
        <v>547</v>
      </c>
      <c r="C906" s="167" t="str">
        <f>tab_SCHULLISTE[[#This Row],[SNR]]&amp;" - "&amp;tab_SCHULLISTE[[#This Row],[Name]]</f>
        <v>0943 - Montessori-Fachoberschule der Montessori-Vereinigung Nürnberger Land e.V.,Lauf a</v>
      </c>
      <c r="D906" s="5" t="s">
        <v>3511</v>
      </c>
      <c r="E9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06" s="175" t="s">
        <v>18834</v>
      </c>
      <c r="G906" s="175" t="s">
        <v>18835</v>
      </c>
      <c r="H906" s="182" t="str">
        <f>_xlfn.XLOOKUP(tab_SCHULLISTE[[#This Row],[TKZ]],tab_SATLISTE[SAT-ID],tab_SATLISTE[SAT-ID],"FEHLT")</f>
        <v>5p062</v>
      </c>
    </row>
    <row r="907" spans="1:8" ht="15.9" customHeight="1" x14ac:dyDescent="0.3">
      <c r="A907" s="171" t="s">
        <v>5157</v>
      </c>
      <c r="B907" s="167" t="s">
        <v>549</v>
      </c>
      <c r="C907" s="167" t="str">
        <f>tab_SCHULLISTE[[#This Row],[SNR]]&amp;" - "&amp;tab_SCHULLISTE[[#This Row],[Name]]</f>
        <v>0945 - Private Fachoberschule der Private Schulen Breitschaft gemeinnützige GmbH in Regensburg</v>
      </c>
      <c r="D907" s="5" t="s">
        <v>2995</v>
      </c>
      <c r="E9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07" s="175" t="s">
        <v>18834</v>
      </c>
      <c r="G907" s="175" t="s">
        <v>18835</v>
      </c>
      <c r="H907" s="182" t="str">
        <f>_xlfn.XLOOKUP(tab_SCHULLISTE[[#This Row],[TKZ]],tab_SATLISTE[SAT-ID],tab_SATLISTE[SAT-ID],"FEHLT")</f>
        <v>3p040</v>
      </c>
    </row>
    <row r="908" spans="1:8" ht="15.9" customHeight="1" x14ac:dyDescent="0.3">
      <c r="A908" s="171" t="s">
        <v>5158</v>
      </c>
      <c r="B908" s="167" t="s">
        <v>550</v>
      </c>
      <c r="C908" s="167" t="str">
        <f>tab_SCHULLISTE[[#This Row],[SNR]]&amp;" - "&amp;tab_SCHULLISTE[[#This Row],[Name]]</f>
        <v>0946 - Private Fachoberschule der Private Schulen Pindl GmbH in Regensburg</v>
      </c>
      <c r="D908" s="5" t="s">
        <v>2996</v>
      </c>
      <c r="E9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08" s="175" t="s">
        <v>18834</v>
      </c>
      <c r="G908" s="175" t="s">
        <v>18835</v>
      </c>
      <c r="H908" s="182" t="str">
        <f>_xlfn.XLOOKUP(tab_SCHULLISTE[[#This Row],[TKZ]],tab_SATLISTE[SAT-ID],tab_SATLISTE[SAT-ID],"FEHLT")</f>
        <v>3p041</v>
      </c>
    </row>
    <row r="909" spans="1:8" ht="15.9" customHeight="1" x14ac:dyDescent="0.3">
      <c r="A909" s="171" t="s">
        <v>5159</v>
      </c>
      <c r="B909" s="167" t="s">
        <v>5160</v>
      </c>
      <c r="C909" s="167" t="str">
        <f>tab_SCHULLISTE[[#This Row],[SNR]]&amp;" - "&amp;tab_SCHULLISTE[[#This Row],[Name]]</f>
        <v>0947 - Private SABEL Fachoberschule Kronach der Stiftung SABEL Schulen, staatlich anerkannt</v>
      </c>
      <c r="D909" s="5" t="s">
        <v>3259</v>
      </c>
      <c r="E9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09" s="175" t="s">
        <v>18834</v>
      </c>
      <c r="G909" s="175" t="s">
        <v>18835</v>
      </c>
      <c r="H909" s="182" t="str">
        <f>_xlfn.XLOOKUP(tab_SCHULLISTE[[#This Row],[TKZ]],tab_SATLISTE[SAT-ID],tab_SATLISTE[SAT-ID],"FEHLT")</f>
        <v>4p058</v>
      </c>
    </row>
    <row r="910" spans="1:8" ht="15.9" customHeight="1" x14ac:dyDescent="0.3">
      <c r="A910" s="171" t="s">
        <v>5161</v>
      </c>
      <c r="B910" s="167" t="s">
        <v>14729</v>
      </c>
      <c r="C910" s="167" t="str">
        <f>tab_SCHULLISTE[[#This Row],[SNR]]&amp;" - "&amp;tab_SCHULLISTE[[#This Row],[Name]]</f>
        <v xml:space="preserve">0948 - Staatliche Fachoberschule Scheyern  </v>
      </c>
      <c r="D910" s="5" t="s">
        <v>2017</v>
      </c>
      <c r="E9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10" s="175" t="s">
        <v>18834</v>
      </c>
      <c r="G910" s="175" t="s">
        <v>18835</v>
      </c>
      <c r="H910" s="182" t="str">
        <f>_xlfn.XLOOKUP(tab_SCHULLISTE[[#This Row],[TKZ]],tab_SATLISTE[SAT-ID],tab_SATLISTE[SAT-ID],"FEHLT")</f>
        <v>1k328</v>
      </c>
    </row>
    <row r="911" spans="1:8" ht="15.9" customHeight="1" x14ac:dyDescent="0.3">
      <c r="A911" s="171" t="s">
        <v>5162</v>
      </c>
      <c r="B911" s="167" t="s">
        <v>18643</v>
      </c>
      <c r="C911" s="167" t="str">
        <f>tab_SCHULLISTE[[#This Row],[SNR]]&amp;" - "&amp;tab_SCHULLISTE[[#This Row],[Name]]</f>
        <v>0949 - Private staatl. genehmigte neuhof neo Fachoberschule München der neuhof Bildungswerk gGm</v>
      </c>
      <c r="D911" s="5" t="s">
        <v>2364</v>
      </c>
      <c r="E9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911" s="175" t="s">
        <v>18834</v>
      </c>
      <c r="G911" s="175" t="s">
        <v>18835</v>
      </c>
      <c r="H911" s="182" t="str">
        <f>_xlfn.XLOOKUP(tab_SCHULLISTE[[#This Row],[TKZ]],tab_SATLISTE[SAT-ID],tab_SATLISTE[SAT-ID],"FEHLT")</f>
        <v>1p172</v>
      </c>
    </row>
    <row r="912" spans="1:8" ht="15.9" customHeight="1" x14ac:dyDescent="0.3">
      <c r="A912" s="171" t="s">
        <v>5163</v>
      </c>
      <c r="B912" s="167" t="s">
        <v>14149</v>
      </c>
      <c r="C912" s="167" t="str">
        <f>tab_SCHULLISTE[[#This Row],[SNR]]&amp;" - "&amp;tab_SCHULLISTE[[#This Row],[Name]]</f>
        <v xml:space="preserve">0950 - Rudolf-Diesel-Gymnasium Augsburg  </v>
      </c>
      <c r="D912" s="5" t="s">
        <v>3849</v>
      </c>
      <c r="E9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12" s="175" t="s">
        <v>18818</v>
      </c>
      <c r="G912" s="175" t="s">
        <v>18819</v>
      </c>
      <c r="H912" s="182" t="str">
        <f>_xlfn.XLOOKUP(tab_SCHULLISTE[[#This Row],[TKZ]],tab_SATLISTE[SAT-ID],tab_SATLISTE[SAT-ID],"FEHLT")</f>
        <v>7k015</v>
      </c>
    </row>
    <row r="913" spans="1:8" ht="15.9" customHeight="1" x14ac:dyDescent="0.3">
      <c r="A913" s="171" t="s">
        <v>5164</v>
      </c>
      <c r="B913" s="167" t="s">
        <v>14150</v>
      </c>
      <c r="C913" s="167" t="str">
        <f>tab_SCHULLISTE[[#This Row],[SNR]]&amp;" - "&amp;tab_SCHULLISTE[[#This Row],[Name]]</f>
        <v xml:space="preserve">0951 - Ignaz-Kögler-Gymnasium Landsberg am Lech  </v>
      </c>
      <c r="D913" s="5" t="s">
        <v>1934</v>
      </c>
      <c r="E9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13" s="175" t="s">
        <v>18818</v>
      </c>
      <c r="G913" s="175" t="s">
        <v>18819</v>
      </c>
      <c r="H913" s="182" t="str">
        <f>_xlfn.XLOOKUP(tab_SCHULLISTE[[#This Row],[TKZ]],tab_SATLISTE[SAT-ID],tab_SATLISTE[SAT-ID],"FEHLT")</f>
        <v>1k244</v>
      </c>
    </row>
    <row r="914" spans="1:8" ht="15.9" customHeight="1" x14ac:dyDescent="0.3">
      <c r="A914" s="171" t="s">
        <v>5165</v>
      </c>
      <c r="B914" s="167" t="s">
        <v>14151</v>
      </c>
      <c r="C914" s="167" t="str">
        <f>tab_SCHULLISTE[[#This Row],[SNR]]&amp;" - "&amp;tab_SCHULLISTE[[#This Row],[Name]]</f>
        <v xml:space="preserve">0952 - Gymnasium Neubiberg  </v>
      </c>
      <c r="D914" s="5" t="s">
        <v>2099</v>
      </c>
      <c r="E9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14" s="175" t="s">
        <v>18818</v>
      </c>
      <c r="G914" s="175" t="s">
        <v>18819</v>
      </c>
      <c r="H914" s="182" t="str">
        <f>_xlfn.XLOOKUP(tab_SCHULLISTE[[#This Row],[TKZ]],tab_SATLISTE[SAT-ID],tab_SATLISTE[SAT-ID],"FEHLT")</f>
        <v>1k410</v>
      </c>
    </row>
    <row r="915" spans="1:8" ht="15.9" customHeight="1" x14ac:dyDescent="0.3">
      <c r="A915" s="171" t="s">
        <v>5166</v>
      </c>
      <c r="B915" s="167" t="s">
        <v>14152</v>
      </c>
      <c r="C915" s="167" t="str">
        <f>tab_SCHULLISTE[[#This Row],[SNR]]&amp;" - "&amp;tab_SCHULLISTE[[#This Row],[Name]]</f>
        <v xml:space="preserve">0953 - Frankenwald-Gymnasium Kronach  </v>
      </c>
      <c r="D915" s="5" t="s">
        <v>3095</v>
      </c>
      <c r="E9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15" s="175" t="s">
        <v>18818</v>
      </c>
      <c r="G915" s="175" t="s">
        <v>18819</v>
      </c>
      <c r="H915" s="182" t="str">
        <f>_xlfn.XLOOKUP(tab_SCHULLISTE[[#This Row],[TKZ]],tab_SATLISTE[SAT-ID],tab_SATLISTE[SAT-ID],"FEHLT")</f>
        <v>4k093</v>
      </c>
    </row>
    <row r="916" spans="1:8" ht="15.9" customHeight="1" x14ac:dyDescent="0.3">
      <c r="A916" s="171" t="s">
        <v>5167</v>
      </c>
      <c r="B916" s="167" t="s">
        <v>14153</v>
      </c>
      <c r="C916" s="167" t="str">
        <f>tab_SCHULLISTE[[#This Row],[SNR]]&amp;" - "&amp;tab_SCHULLISTE[[#This Row],[Name]]</f>
        <v xml:space="preserve">0954 - Gymnasium Oberhaching  </v>
      </c>
      <c r="D916" s="5" t="s">
        <v>2104</v>
      </c>
      <c r="E9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16" s="175" t="s">
        <v>18818</v>
      </c>
      <c r="G916" s="175" t="s">
        <v>18819</v>
      </c>
      <c r="H916" s="182" t="str">
        <f>_xlfn.XLOOKUP(tab_SCHULLISTE[[#This Row],[TKZ]],tab_SATLISTE[SAT-ID],tab_SATLISTE[SAT-ID],"FEHLT")</f>
        <v>1k415</v>
      </c>
    </row>
    <row r="917" spans="1:8" ht="15.9" customHeight="1" x14ac:dyDescent="0.3">
      <c r="A917" s="171" t="s">
        <v>5168</v>
      </c>
      <c r="B917" s="167" t="s">
        <v>14154</v>
      </c>
      <c r="C917" s="167" t="str">
        <f>tab_SCHULLISTE[[#This Row],[SNR]]&amp;" - "&amp;tab_SCHULLISTE[[#This Row],[Name]]</f>
        <v xml:space="preserve">0955 - Feodor-Lynen-Gymnasium Planegg  </v>
      </c>
      <c r="D917" s="5" t="s">
        <v>2103</v>
      </c>
      <c r="E9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17" s="175" t="s">
        <v>18818</v>
      </c>
      <c r="G917" s="175" t="s">
        <v>18819</v>
      </c>
      <c r="H917" s="182" t="str">
        <f>_xlfn.XLOOKUP(tab_SCHULLISTE[[#This Row],[TKZ]],tab_SATLISTE[SAT-ID],tab_SATLISTE[SAT-ID],"FEHLT")</f>
        <v>1k414</v>
      </c>
    </row>
    <row r="918" spans="1:8" ht="15.9" customHeight="1" x14ac:dyDescent="0.3">
      <c r="A918" s="171" t="s">
        <v>5169</v>
      </c>
      <c r="B918" s="167" t="s">
        <v>1309</v>
      </c>
      <c r="C918" s="167" t="str">
        <f>tab_SCHULLISTE[[#This Row],[SNR]]&amp;" - "&amp;tab_SCHULLISTE[[#This Row],[Name]]</f>
        <v>0956 - Jenaplan-Gymnasium Nürnberg der Jenaplan-Gymnasium Nürnberg gemeinnützige eG</v>
      </c>
      <c r="D918" s="5" t="s">
        <v>3486</v>
      </c>
      <c r="E9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18" s="175" t="s">
        <v>18818</v>
      </c>
      <c r="G918" s="175" t="s">
        <v>18819</v>
      </c>
      <c r="H918" s="182" t="str">
        <f>_xlfn.XLOOKUP(tab_SCHULLISTE[[#This Row],[TKZ]],tab_SATLISTE[SAT-ID],tab_SATLISTE[SAT-ID],"FEHLT")</f>
        <v>5p037</v>
      </c>
    </row>
    <row r="919" spans="1:8" ht="15.9" customHeight="1" x14ac:dyDescent="0.3">
      <c r="A919" s="171" t="s">
        <v>5170</v>
      </c>
      <c r="B919" s="167" t="s">
        <v>14155</v>
      </c>
      <c r="C919" s="167" t="str">
        <f>tab_SCHULLISTE[[#This Row],[SNR]]&amp;" - "&amp;tab_SCHULLISTE[[#This Row],[Name]]</f>
        <v>0957 - Privates Gymnasium Eggenberg der St. Anna Colleg gemeinnützigen GmbH Icking</v>
      </c>
      <c r="D919" s="5" t="s">
        <v>2399</v>
      </c>
      <c r="E9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19" s="175" t="s">
        <v>18818</v>
      </c>
      <c r="G919" s="175" t="s">
        <v>18819</v>
      </c>
      <c r="H919" s="182" t="str">
        <f>_xlfn.XLOOKUP(tab_SCHULLISTE[[#This Row],[TKZ]],tab_SATLISTE[SAT-ID],tab_SATLISTE[SAT-ID],"FEHLT")</f>
        <v>1p209</v>
      </c>
    </row>
    <row r="920" spans="1:8" ht="15.9" customHeight="1" x14ac:dyDescent="0.3">
      <c r="A920" s="171" t="s">
        <v>5171</v>
      </c>
      <c r="B920" s="167" t="s">
        <v>14156</v>
      </c>
      <c r="C920" s="167" t="str">
        <f>tab_SCHULLISTE[[#This Row],[SNR]]&amp;" - "&amp;tab_SCHULLISTE[[#This Row],[Name]]</f>
        <v xml:space="preserve">0958 - Gymnasium Immenstadt  </v>
      </c>
      <c r="D920" s="5" t="s">
        <v>4018</v>
      </c>
      <c r="E9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20" s="175" t="s">
        <v>18818</v>
      </c>
      <c r="G920" s="175" t="s">
        <v>18819</v>
      </c>
      <c r="H920" s="182" t="str">
        <f>_xlfn.XLOOKUP(tab_SCHULLISTE[[#This Row],[TKZ]],tab_SATLISTE[SAT-ID],tab_SATLISTE[SAT-ID],"FEHLT")</f>
        <v>7k190</v>
      </c>
    </row>
    <row r="921" spans="1:8" ht="15.9" customHeight="1" x14ac:dyDescent="0.3">
      <c r="A921" s="171" t="s">
        <v>5172</v>
      </c>
      <c r="B921" s="167" t="s">
        <v>14157</v>
      </c>
      <c r="C921" s="167" t="str">
        <f>tab_SCHULLISTE[[#This Row],[SNR]]&amp;" - "&amp;tab_SCHULLISTE[[#This Row],[Name]]</f>
        <v xml:space="preserve">0959 - Carl-Orff-Gymnasium Unterschleißheim  </v>
      </c>
      <c r="D921" s="5" t="s">
        <v>2100</v>
      </c>
      <c r="E9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21" s="175" t="s">
        <v>18818</v>
      </c>
      <c r="G921" s="175" t="s">
        <v>18819</v>
      </c>
      <c r="H921" s="182" t="str">
        <f>_xlfn.XLOOKUP(tab_SCHULLISTE[[#This Row],[TKZ]],tab_SATLISTE[SAT-ID],tab_SATLISTE[SAT-ID],"FEHLT")</f>
        <v>1k411</v>
      </c>
    </row>
    <row r="922" spans="1:8" ht="15.9" customHeight="1" x14ac:dyDescent="0.3">
      <c r="A922" s="171" t="s">
        <v>5173</v>
      </c>
      <c r="B922" s="167" t="s">
        <v>14158</v>
      </c>
      <c r="C922" s="167" t="str">
        <f>tab_SCHULLISTE[[#This Row],[SNR]]&amp;" - "&amp;tab_SCHULLISTE[[#This Row],[Name]]</f>
        <v xml:space="preserve">0960 - Leonhard-Wagner-Gymnasium Schwabmünchen  </v>
      </c>
      <c r="D922" s="5" t="s">
        <v>3850</v>
      </c>
      <c r="E9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22" s="175" t="s">
        <v>18818</v>
      </c>
      <c r="G922" s="175" t="s">
        <v>18819</v>
      </c>
      <c r="H922" s="182" t="str">
        <f>_xlfn.XLOOKUP(tab_SCHULLISTE[[#This Row],[TKZ]],tab_SATLISTE[SAT-ID],tab_SATLISTE[SAT-ID],"FEHLT")</f>
        <v>7k016</v>
      </c>
    </row>
    <row r="923" spans="1:8" ht="15.9" customHeight="1" x14ac:dyDescent="0.3">
      <c r="A923" s="171" t="s">
        <v>5174</v>
      </c>
      <c r="B923" s="167" t="s">
        <v>14159</v>
      </c>
      <c r="C923" s="167" t="str">
        <f>tab_SCHULLISTE[[#This Row],[SNR]]&amp;" - "&amp;tab_SCHULLISTE[[#This Row],[Name]]</f>
        <v xml:space="preserve">0961 - Städtisches Lion-Feuchtwanger-Gymnasium München  </v>
      </c>
      <c r="D923" s="5" t="s">
        <v>1966</v>
      </c>
      <c r="E9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23" s="175" t="s">
        <v>18818</v>
      </c>
      <c r="G923" s="175" t="s">
        <v>18819</v>
      </c>
      <c r="H923" s="182" t="str">
        <f>_xlfn.XLOOKUP(tab_SCHULLISTE[[#This Row],[TKZ]],tab_SATLISTE[SAT-ID],tab_SATLISTE[SAT-ID],"FEHLT")</f>
        <v>1k277</v>
      </c>
    </row>
    <row r="924" spans="1:8" ht="15.9" customHeight="1" x14ac:dyDescent="0.3">
      <c r="A924" s="171" t="s">
        <v>5175</v>
      </c>
      <c r="B924" s="167" t="s">
        <v>14160</v>
      </c>
      <c r="C924" s="167" t="str">
        <f>tab_SCHULLISTE[[#This Row],[SNR]]&amp;" - "&amp;tab_SCHULLISTE[[#This Row],[Name]]</f>
        <v xml:space="preserve">0962 - Städtisches Heinrich-Heine-Gymnasium München  </v>
      </c>
      <c r="D924" s="5" t="s">
        <v>1966</v>
      </c>
      <c r="E9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24" s="175" t="s">
        <v>18818</v>
      </c>
      <c r="G924" s="175" t="s">
        <v>18819</v>
      </c>
      <c r="H924" s="182" t="str">
        <f>_xlfn.XLOOKUP(tab_SCHULLISTE[[#This Row],[TKZ]],tab_SATLISTE[SAT-ID],tab_SATLISTE[SAT-ID],"FEHLT")</f>
        <v>1k277</v>
      </c>
    </row>
    <row r="925" spans="1:8" ht="15.9" customHeight="1" x14ac:dyDescent="0.3">
      <c r="A925" s="171" t="s">
        <v>5176</v>
      </c>
      <c r="B925" s="167" t="s">
        <v>1324</v>
      </c>
      <c r="C925" s="167" t="str">
        <f>tab_SCHULLISTE[[#This Row],[SNR]]&amp;" - "&amp;tab_SCHULLISTE[[#This Row],[Name]]</f>
        <v>0963 - Carl-Spitzweg-Gymnasium Unterpfaffenhofen in Germering</v>
      </c>
      <c r="D925" s="5" t="s">
        <v>1831</v>
      </c>
      <c r="E9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25" s="175" t="s">
        <v>18818</v>
      </c>
      <c r="G925" s="175" t="s">
        <v>18819</v>
      </c>
      <c r="H925" s="182" t="str">
        <f>_xlfn.XLOOKUP(tab_SCHULLISTE[[#This Row],[TKZ]],tab_SATLISTE[SAT-ID],tab_SATLISTE[SAT-ID],"FEHLT")</f>
        <v>1k138</v>
      </c>
    </row>
    <row r="926" spans="1:8" ht="15.9" customHeight="1" x14ac:dyDescent="0.3">
      <c r="A926" s="171" t="s">
        <v>5177</v>
      </c>
      <c r="B926" s="167" t="s">
        <v>14161</v>
      </c>
      <c r="C926" s="167" t="str">
        <f>tab_SCHULLISTE[[#This Row],[SNR]]&amp;" - "&amp;tab_SCHULLISTE[[#This Row],[Name]]</f>
        <v xml:space="preserve">0964 - Gymnasium Stein  </v>
      </c>
      <c r="D926" s="5" t="s">
        <v>3321</v>
      </c>
      <c r="E9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26" s="175" t="s">
        <v>18818</v>
      </c>
      <c r="G926" s="175" t="s">
        <v>18819</v>
      </c>
      <c r="H926" s="182" t="str">
        <f>_xlfn.XLOOKUP(tab_SCHULLISTE[[#This Row],[TKZ]],tab_SATLISTE[SAT-ID],tab_SATLISTE[SAT-ID],"FEHLT")</f>
        <v>5k053</v>
      </c>
    </row>
    <row r="927" spans="1:8" ht="15.9" customHeight="1" x14ac:dyDescent="0.3">
      <c r="A927" s="171" t="s">
        <v>5178</v>
      </c>
      <c r="B927" s="167" t="s">
        <v>14162</v>
      </c>
      <c r="C927" s="167" t="str">
        <f>tab_SCHULLISTE[[#This Row],[SNR]]&amp;" - "&amp;tab_SCHULLISTE[[#This Row],[Name]]</f>
        <v xml:space="preserve">0965 - Senefelder-Schule Treuchtlingen - Gymnasium  </v>
      </c>
      <c r="D927" s="5" t="s">
        <v>3419</v>
      </c>
      <c r="E9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27" s="175" t="s">
        <v>18818</v>
      </c>
      <c r="G927" s="175" t="s">
        <v>18819</v>
      </c>
      <c r="H927" s="182" t="str">
        <f>_xlfn.XLOOKUP(tab_SCHULLISTE[[#This Row],[TKZ]],tab_SATLISTE[SAT-ID],tab_SATLISTE[SAT-ID],"FEHLT")</f>
        <v>5k151</v>
      </c>
    </row>
    <row r="928" spans="1:8" ht="15.9" customHeight="1" x14ac:dyDescent="0.3">
      <c r="A928" s="171" t="s">
        <v>5179</v>
      </c>
      <c r="B928" s="167" t="s">
        <v>14163</v>
      </c>
      <c r="C928" s="167" t="str">
        <f>tab_SCHULLISTE[[#This Row],[SNR]]&amp;" - "&amp;tab_SCHULLISTE[[#This Row],[Name]]</f>
        <v xml:space="preserve">0966 - Wolfgang-Borchert-Gymnasium Langenzenn  </v>
      </c>
      <c r="D928" s="5" t="s">
        <v>3321</v>
      </c>
      <c r="E9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28" s="175" t="s">
        <v>18818</v>
      </c>
      <c r="G928" s="175" t="s">
        <v>18819</v>
      </c>
      <c r="H928" s="182" t="str">
        <f>_xlfn.XLOOKUP(tab_SCHULLISTE[[#This Row],[TKZ]],tab_SATLISTE[SAT-ID],tab_SATLISTE[SAT-ID],"FEHLT")</f>
        <v>5k053</v>
      </c>
    </row>
    <row r="929" spans="1:8" ht="15.9" customHeight="1" x14ac:dyDescent="0.3">
      <c r="A929" s="171" t="s">
        <v>5180</v>
      </c>
      <c r="B929" s="167" t="s">
        <v>14164</v>
      </c>
      <c r="C929" s="167" t="str">
        <f>tab_SCHULLISTE[[#This Row],[SNR]]&amp;" - "&amp;tab_SCHULLISTE[[#This Row],[Name]]</f>
        <v xml:space="preserve">0967 - Gymnasium Gröbenzell  </v>
      </c>
      <c r="D929" s="5" t="s">
        <v>1831</v>
      </c>
      <c r="E9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29" s="175" t="s">
        <v>18818</v>
      </c>
      <c r="G929" s="175" t="s">
        <v>18819</v>
      </c>
      <c r="H929" s="182" t="str">
        <f>_xlfn.XLOOKUP(tab_SCHULLISTE[[#This Row],[TKZ]],tab_SATLISTE[SAT-ID],tab_SATLISTE[SAT-ID],"FEHLT")</f>
        <v>1k138</v>
      </c>
    </row>
    <row r="930" spans="1:8" ht="15.9" customHeight="1" x14ac:dyDescent="0.3">
      <c r="A930" s="171" t="s">
        <v>5181</v>
      </c>
      <c r="B930" s="167" t="s">
        <v>14165</v>
      </c>
      <c r="C930" s="167" t="str">
        <f>tab_SCHULLISTE[[#This Row],[SNR]]&amp;" - "&amp;tab_SCHULLISTE[[#This Row],[Name]]</f>
        <v xml:space="preserve">0968 - Gymnasium Penzberg  </v>
      </c>
      <c r="D930" s="5" t="s">
        <v>2170</v>
      </c>
      <c r="E9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30" s="175" t="s">
        <v>18818</v>
      </c>
      <c r="G930" s="175" t="s">
        <v>18819</v>
      </c>
      <c r="H930" s="182" t="str">
        <f>_xlfn.XLOOKUP(tab_SCHULLISTE[[#This Row],[TKZ]],tab_SATLISTE[SAT-ID],tab_SATLISTE[SAT-ID],"FEHLT")</f>
        <v>1k481</v>
      </c>
    </row>
    <row r="931" spans="1:8" ht="15.9" customHeight="1" x14ac:dyDescent="0.3">
      <c r="A931" s="171" t="s">
        <v>5182</v>
      </c>
      <c r="B931" s="167" t="s">
        <v>14166</v>
      </c>
      <c r="C931" s="167" t="str">
        <f>tab_SCHULLISTE[[#This Row],[SNR]]&amp;" - "&amp;tab_SCHULLISTE[[#This Row],[Name]]</f>
        <v xml:space="preserve">0969 - Gymnasium Veitshöchheim  </v>
      </c>
      <c r="D931" s="5" t="s">
        <v>3761</v>
      </c>
      <c r="E9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31" s="175" t="s">
        <v>18818</v>
      </c>
      <c r="G931" s="175" t="s">
        <v>18819</v>
      </c>
      <c r="H931" s="182" t="str">
        <f>_xlfn.XLOOKUP(tab_SCHULLISTE[[#This Row],[TKZ]],tab_SATLISTE[SAT-ID],tab_SATLISTE[SAT-ID],"FEHLT")</f>
        <v>6k235</v>
      </c>
    </row>
    <row r="932" spans="1:8" ht="15.9" customHeight="1" x14ac:dyDescent="0.3">
      <c r="A932" s="171" t="s">
        <v>5183</v>
      </c>
      <c r="B932" s="167" t="s">
        <v>14167</v>
      </c>
      <c r="C932" s="167" t="str">
        <f>tab_SCHULLISTE[[#This Row],[SNR]]&amp;" - "&amp;tab_SCHULLISTE[[#This Row],[Name]]</f>
        <v xml:space="preserve">0970 - Ehrenbürg-Gymnasium Forchheim  </v>
      </c>
      <c r="D932" s="5" t="s">
        <v>3055</v>
      </c>
      <c r="E9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32" s="175" t="s">
        <v>18818</v>
      </c>
      <c r="G932" s="175" t="s">
        <v>18819</v>
      </c>
      <c r="H932" s="182" t="str">
        <f>_xlfn.XLOOKUP(tab_SCHULLISTE[[#This Row],[TKZ]],tab_SATLISTE[SAT-ID],tab_SATLISTE[SAT-ID],"FEHLT")</f>
        <v>4k049</v>
      </c>
    </row>
    <row r="933" spans="1:8" ht="15.9" customHeight="1" x14ac:dyDescent="0.3">
      <c r="A933" s="171" t="s">
        <v>5184</v>
      </c>
      <c r="B933" s="167" t="s">
        <v>14168</v>
      </c>
      <c r="C933" s="167" t="str">
        <f>tab_SCHULLISTE[[#This Row],[SNR]]&amp;" - "&amp;tab_SCHULLISTE[[#This Row],[Name]]</f>
        <v xml:space="preserve">0971 - Gymnasium Kirchheim b. München  </v>
      </c>
      <c r="D933" s="5" t="s">
        <v>2098</v>
      </c>
      <c r="E9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33" s="175" t="s">
        <v>18818</v>
      </c>
      <c r="G933" s="175" t="s">
        <v>18819</v>
      </c>
      <c r="H933" s="182" t="str">
        <f>_xlfn.XLOOKUP(tab_SCHULLISTE[[#This Row],[TKZ]],tab_SATLISTE[SAT-ID],tab_SATLISTE[SAT-ID],"FEHLT")</f>
        <v>1k409</v>
      </c>
    </row>
    <row r="934" spans="1:8" ht="15.9" customHeight="1" x14ac:dyDescent="0.3">
      <c r="A934" s="171" t="s">
        <v>5185</v>
      </c>
      <c r="B934" s="167" t="s">
        <v>14169</v>
      </c>
      <c r="C934" s="167" t="str">
        <f>tab_SCHULLISTE[[#This Row],[SNR]]&amp;" - "&amp;tab_SCHULLISTE[[#This Row],[Name]]</f>
        <v xml:space="preserve">0972 - Oskar-Maria-Graf-Gymnasium Neufahrn b. Freising  </v>
      </c>
      <c r="D934" s="5" t="s">
        <v>1826</v>
      </c>
      <c r="E9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34" s="175" t="s">
        <v>18818</v>
      </c>
      <c r="G934" s="175" t="s">
        <v>18819</v>
      </c>
      <c r="H934" s="182" t="str">
        <f>_xlfn.XLOOKUP(tab_SCHULLISTE[[#This Row],[TKZ]],tab_SATLISTE[SAT-ID],tab_SATLISTE[SAT-ID],"FEHLT")</f>
        <v>1k132</v>
      </c>
    </row>
    <row r="935" spans="1:8" ht="15.9" customHeight="1" x14ac:dyDescent="0.3">
      <c r="A935" s="171" t="s">
        <v>5186</v>
      </c>
      <c r="B935" s="167" t="s">
        <v>14170</v>
      </c>
      <c r="C935" s="167" t="str">
        <f>tab_SCHULLISTE[[#This Row],[SNR]]&amp;" - "&amp;tab_SCHULLISTE[[#This Row],[Name]]</f>
        <v xml:space="preserve">0973 - Hallertau-Gymnasium Wolnzach  </v>
      </c>
      <c r="D935" s="5" t="s">
        <v>2017</v>
      </c>
      <c r="E9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35" s="175" t="s">
        <v>18818</v>
      </c>
      <c r="G935" s="175" t="s">
        <v>18819</v>
      </c>
      <c r="H935" s="182" t="str">
        <f>_xlfn.XLOOKUP(tab_SCHULLISTE[[#This Row],[TKZ]],tab_SATLISTE[SAT-ID],tab_SATLISTE[SAT-ID],"FEHLT")</f>
        <v>1k328</v>
      </c>
    </row>
    <row r="936" spans="1:8" ht="15.9" customHeight="1" x14ac:dyDescent="0.3">
      <c r="A936" s="171" t="s">
        <v>5187</v>
      </c>
      <c r="B936" s="167" t="s">
        <v>1303</v>
      </c>
      <c r="C936" s="167" t="str">
        <f>tab_SCHULLISTE[[#This Row],[SNR]]&amp;" - "&amp;tab_SCHULLISTE[[#This Row],[Name]]</f>
        <v>0974 - Gymnasium Huber München - Schule in freier Trägerschaft -</v>
      </c>
      <c r="D936" s="5" t="s">
        <v>2381</v>
      </c>
      <c r="E9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36" s="175" t="s">
        <v>18818</v>
      </c>
      <c r="G936" s="175" t="s">
        <v>18819</v>
      </c>
      <c r="H936" s="182" t="str">
        <f>_xlfn.XLOOKUP(tab_SCHULLISTE[[#This Row],[TKZ]],tab_SATLISTE[SAT-ID],tab_SATLISTE[SAT-ID],"FEHLT")</f>
        <v>1p188</v>
      </c>
    </row>
    <row r="937" spans="1:8" ht="15.9" customHeight="1" x14ac:dyDescent="0.3">
      <c r="A937" s="171" t="s">
        <v>5188</v>
      </c>
      <c r="B937" s="167" t="s">
        <v>14204</v>
      </c>
      <c r="C937" s="167" t="str">
        <f>tab_SCHULLISTE[[#This Row],[SNR]]&amp;" - "&amp;tab_SCHULLISTE[[#This Row],[Name]]</f>
        <v xml:space="preserve">0975 - Privates Abendgymnasium Nürnberg  </v>
      </c>
      <c r="D937" s="5" t="s">
        <v>3477</v>
      </c>
      <c r="E9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37" s="175" t="s">
        <v>18820</v>
      </c>
      <c r="G937" s="175" t="s">
        <v>18821</v>
      </c>
      <c r="H937" s="182" t="str">
        <f>_xlfn.XLOOKUP(tab_SCHULLISTE[[#This Row],[TKZ]],tab_SATLISTE[SAT-ID],tab_SATLISTE[SAT-ID],"FEHLT")</f>
        <v>5p026</v>
      </c>
    </row>
    <row r="938" spans="1:8" ht="15.9" customHeight="1" x14ac:dyDescent="0.3">
      <c r="A938" s="171" t="s">
        <v>5189</v>
      </c>
      <c r="B938" s="167" t="s">
        <v>14171</v>
      </c>
      <c r="C938" s="167" t="str">
        <f>tab_SCHULLISTE[[#This Row],[SNR]]&amp;" - "&amp;tab_SCHULLISTE[[#This Row],[Name]]</f>
        <v xml:space="preserve">0976 - Gymnasium Eckental  </v>
      </c>
      <c r="D938" s="5" t="s">
        <v>3315</v>
      </c>
      <c r="E9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38" s="175" t="s">
        <v>18818</v>
      </c>
      <c r="G938" s="175" t="s">
        <v>18819</v>
      </c>
      <c r="H938" s="182" t="str">
        <f>_xlfn.XLOOKUP(tab_SCHULLISTE[[#This Row],[TKZ]],tab_SATLISTE[SAT-ID],tab_SATLISTE[SAT-ID],"FEHLT")</f>
        <v>5k046</v>
      </c>
    </row>
    <row r="939" spans="1:8" ht="15.9" customHeight="1" x14ac:dyDescent="0.3">
      <c r="A939" s="171" t="s">
        <v>5190</v>
      </c>
      <c r="B939" s="167" t="s">
        <v>1304</v>
      </c>
      <c r="C939" s="167" t="str">
        <f>tab_SCHULLISTE[[#This Row],[SNR]]&amp;" - "&amp;tab_SCHULLISTE[[#This Row],[Name]]</f>
        <v>0977 - Privates staatlich anerkanntes neuhof pro Gymnasium München der neuhof Bildungswerk gGmbH</v>
      </c>
      <c r="D939" s="5" t="s">
        <v>2364</v>
      </c>
      <c r="E9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39" s="175" t="s">
        <v>18818</v>
      </c>
      <c r="G939" s="175" t="s">
        <v>18819</v>
      </c>
      <c r="H939" s="182" t="str">
        <f>_xlfn.XLOOKUP(tab_SCHULLISTE[[#This Row],[TKZ]],tab_SATLISTE[SAT-ID],tab_SATLISTE[SAT-ID],"FEHLT")</f>
        <v>1p172</v>
      </c>
    </row>
    <row r="940" spans="1:8" ht="15.9" customHeight="1" x14ac:dyDescent="0.3">
      <c r="A940" s="171" t="s">
        <v>5191</v>
      </c>
      <c r="B940" s="167" t="s">
        <v>14172</v>
      </c>
      <c r="C940" s="167" t="str">
        <f>tab_SCHULLISTE[[#This Row],[SNR]]&amp;" - "&amp;tab_SCHULLISTE[[#This Row],[Name]]</f>
        <v xml:space="preserve">0978 - Gymnasium Markt Indersdorf  </v>
      </c>
      <c r="D940" s="5" t="s">
        <v>1773</v>
      </c>
      <c r="E9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40" s="175" t="s">
        <v>18818</v>
      </c>
      <c r="G940" s="175" t="s">
        <v>18819</v>
      </c>
      <c r="H940" s="182" t="str">
        <f>_xlfn.XLOOKUP(tab_SCHULLISTE[[#This Row],[TKZ]],tab_SATLISTE[SAT-ID],tab_SATLISTE[SAT-ID],"FEHLT")</f>
        <v>1k079</v>
      </c>
    </row>
    <row r="941" spans="1:8" ht="15.9" customHeight="1" x14ac:dyDescent="0.3">
      <c r="A941" s="171" t="s">
        <v>5192</v>
      </c>
      <c r="B941" s="167" t="s">
        <v>1265</v>
      </c>
      <c r="C941" s="167" t="str">
        <f>tab_SCHULLISTE[[#This Row],[SNR]]&amp;" - "&amp;tab_SCHULLISTE[[#This Row],[Name]]</f>
        <v>0979 - Städtische Bertolt-Brecht-Schule Nürnberg -Gymnasium-</v>
      </c>
      <c r="D941" s="5" t="s">
        <v>3381</v>
      </c>
      <c r="E9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41" s="175" t="s">
        <v>18818</v>
      </c>
      <c r="G941" s="175" t="s">
        <v>18819</v>
      </c>
      <c r="H941" s="182" t="str">
        <f>_xlfn.XLOOKUP(tab_SCHULLISTE[[#This Row],[TKZ]],tab_SATLISTE[SAT-ID],tab_SATLISTE[SAT-ID],"FEHLT")</f>
        <v>5k113</v>
      </c>
    </row>
    <row r="942" spans="1:8" ht="15.9" customHeight="1" x14ac:dyDescent="0.3">
      <c r="A942" s="171" t="s">
        <v>5193</v>
      </c>
      <c r="B942" s="167" t="s">
        <v>1310</v>
      </c>
      <c r="C942" s="167" t="str">
        <f>tab_SCHULLISTE[[#This Row],[SNR]]&amp;" - "&amp;tab_SCHULLISTE[[#This Row],[Name]]</f>
        <v>0980 - Montessori-Schule Gut Biberkor Gymnasium Berg-Höhenrain</v>
      </c>
      <c r="D942" s="5" t="s">
        <v>2342</v>
      </c>
      <c r="E9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42" s="175" t="s">
        <v>18818</v>
      </c>
      <c r="G942" s="175" t="s">
        <v>18819</v>
      </c>
      <c r="H942" s="182" t="str">
        <f>_xlfn.XLOOKUP(tab_SCHULLISTE[[#This Row],[TKZ]],tab_SATLISTE[SAT-ID],tab_SATLISTE[SAT-ID],"FEHLT")</f>
        <v>1p150</v>
      </c>
    </row>
    <row r="943" spans="1:8" ht="15.9" customHeight="1" x14ac:dyDescent="0.3">
      <c r="A943" s="171" t="s">
        <v>5194</v>
      </c>
      <c r="B943" s="167" t="s">
        <v>14173</v>
      </c>
      <c r="C943" s="167" t="str">
        <f>tab_SCHULLISTE[[#This Row],[SNR]]&amp;" - "&amp;tab_SCHULLISTE[[#This Row],[Name]]</f>
        <v xml:space="preserve">0981 - Gymnasium Beilngries  </v>
      </c>
      <c r="D943" s="5" t="s">
        <v>1793</v>
      </c>
      <c r="E9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43" s="175" t="s">
        <v>18818</v>
      </c>
      <c r="G943" s="175" t="s">
        <v>18819</v>
      </c>
      <c r="H943" s="182" t="str">
        <f>_xlfn.XLOOKUP(tab_SCHULLISTE[[#This Row],[TKZ]],tab_SATLISTE[SAT-ID],tab_SATLISTE[SAT-ID],"FEHLT")</f>
        <v>1k099</v>
      </c>
    </row>
    <row r="944" spans="1:8" ht="15.9" customHeight="1" x14ac:dyDescent="0.3">
      <c r="A944" s="171" t="s">
        <v>5195</v>
      </c>
      <c r="B944" s="167" t="s">
        <v>1311</v>
      </c>
      <c r="C944" s="167" t="str">
        <f>tab_SCHULLISTE[[#This Row],[SNR]]&amp;" - "&amp;tab_SCHULLISTE[[#This Row],[Name]]</f>
        <v>0982 - Privates staatlich genehmigtes neuhof neo Gymnasium München der neuhof Bildungswerk gGmbH</v>
      </c>
      <c r="D944" s="5" t="s">
        <v>2364</v>
      </c>
      <c r="E9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44" s="175" t="s">
        <v>18818</v>
      </c>
      <c r="G944" s="175" t="s">
        <v>18819</v>
      </c>
      <c r="H944" s="182" t="str">
        <f>_xlfn.XLOOKUP(tab_SCHULLISTE[[#This Row],[TKZ]],tab_SATLISTE[SAT-ID],tab_SATLISTE[SAT-ID],"FEHLT")</f>
        <v>1p172</v>
      </c>
    </row>
    <row r="945" spans="1:8" ht="15.9" customHeight="1" x14ac:dyDescent="0.3">
      <c r="A945" s="171" t="s">
        <v>5196</v>
      </c>
      <c r="B945" s="167" t="s">
        <v>14174</v>
      </c>
      <c r="C945" s="167" t="str">
        <f>tab_SCHULLISTE[[#This Row],[SNR]]&amp;" - "&amp;tab_SCHULLISTE[[#This Row],[Name]]</f>
        <v xml:space="preserve">0983 - Gymnasium Bruckmühl  </v>
      </c>
      <c r="D945" s="5" t="s">
        <v>2056</v>
      </c>
      <c r="E9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45" s="175" t="s">
        <v>18818</v>
      </c>
      <c r="G945" s="175" t="s">
        <v>18819</v>
      </c>
      <c r="H945" s="182" t="str">
        <f>_xlfn.XLOOKUP(tab_SCHULLISTE[[#This Row],[TKZ]],tab_SATLISTE[SAT-ID],tab_SATLISTE[SAT-ID],"FEHLT")</f>
        <v>1k367</v>
      </c>
    </row>
    <row r="946" spans="1:8" ht="15.9" customHeight="1" x14ac:dyDescent="0.3">
      <c r="A946" s="171" t="s">
        <v>5197</v>
      </c>
      <c r="B946" s="167" t="s">
        <v>1312</v>
      </c>
      <c r="C946" s="167" t="str">
        <f>tab_SCHULLISTE[[#This Row],[SNR]]&amp;" - "&amp;tab_SCHULLISTE[[#This Row],[Name]]</f>
        <v>0984 - Julius-Lohmann-Gymnasium Schondorf, staatl.gen. (wirtschafts- u. sozialwiss. Ausbildungsrichtung)</v>
      </c>
      <c r="D946" s="5" t="s">
        <v>2407</v>
      </c>
      <c r="E9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46" s="175" t="s">
        <v>18818</v>
      </c>
      <c r="G946" s="175" t="s">
        <v>18819</v>
      </c>
      <c r="H946" s="182" t="str">
        <f>_xlfn.XLOOKUP(tab_SCHULLISTE[[#This Row],[TKZ]],tab_SATLISTE[SAT-ID],tab_SATLISTE[SAT-ID],"FEHLT")</f>
        <v>1p219</v>
      </c>
    </row>
    <row r="947" spans="1:8" ht="15.9" customHeight="1" x14ac:dyDescent="0.3">
      <c r="A947" s="171" t="s">
        <v>5198</v>
      </c>
      <c r="B947" s="167" t="s">
        <v>14175</v>
      </c>
      <c r="C947" s="167" t="str">
        <f>tab_SCHULLISTE[[#This Row],[SNR]]&amp;" - "&amp;tab_SCHULLISTE[[#This Row],[Name]]</f>
        <v xml:space="preserve">0985 - Privatgymnasium Holzkirchen  </v>
      </c>
      <c r="D947" s="5" t="s">
        <v>2380</v>
      </c>
      <c r="E9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47" s="175" t="s">
        <v>18818</v>
      </c>
      <c r="G947" s="175" t="s">
        <v>18819</v>
      </c>
      <c r="H947" s="182" t="str">
        <f>_xlfn.XLOOKUP(tab_SCHULLISTE[[#This Row],[TKZ]],tab_SATLISTE[SAT-ID],tab_SATLISTE[SAT-ID],"FEHLT")</f>
        <v>1p187</v>
      </c>
    </row>
    <row r="948" spans="1:8" ht="15.9" customHeight="1" x14ac:dyDescent="0.3">
      <c r="A948" s="171" t="s">
        <v>5199</v>
      </c>
      <c r="B948" s="167" t="s">
        <v>14176</v>
      </c>
      <c r="C948" s="167" t="str">
        <f>tab_SCHULLISTE[[#This Row],[SNR]]&amp;" - "&amp;tab_SCHULLISTE[[#This Row],[Name]]</f>
        <v xml:space="preserve">0986 - Korbinian-Aigner-Gymnasium Erding  </v>
      </c>
      <c r="D948" s="5" t="s">
        <v>1800</v>
      </c>
      <c r="E9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48" s="175" t="s">
        <v>18818</v>
      </c>
      <c r="G948" s="175" t="s">
        <v>18819</v>
      </c>
      <c r="H948" s="182" t="str">
        <f>_xlfn.XLOOKUP(tab_SCHULLISTE[[#This Row],[TKZ]],tab_SATLISTE[SAT-ID],tab_SATLISTE[SAT-ID],"FEHLT")</f>
        <v>1k106</v>
      </c>
    </row>
    <row r="949" spans="1:8" ht="15.9" customHeight="1" x14ac:dyDescent="0.3">
      <c r="A949" s="171" t="s">
        <v>5200</v>
      </c>
      <c r="B949" s="167" t="s">
        <v>14177</v>
      </c>
      <c r="C949" s="167" t="str">
        <f>tab_SCHULLISTE[[#This Row],[SNR]]&amp;" - "&amp;tab_SCHULLISTE[[#This Row],[Name]]</f>
        <v xml:space="preserve">0987 - Ammersee-Gymnasium Dießen  </v>
      </c>
      <c r="D949" s="5" t="s">
        <v>1934</v>
      </c>
      <c r="E9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49" s="175" t="s">
        <v>18818</v>
      </c>
      <c r="G949" s="175" t="s">
        <v>18819</v>
      </c>
      <c r="H949" s="182" t="str">
        <f>_xlfn.XLOOKUP(tab_SCHULLISTE[[#This Row],[TKZ]],tab_SATLISTE[SAT-ID],tab_SATLISTE[SAT-ID],"FEHLT")</f>
        <v>1k244</v>
      </c>
    </row>
    <row r="950" spans="1:8" ht="15.9" customHeight="1" x14ac:dyDescent="0.3">
      <c r="A950" s="171" t="s">
        <v>5201</v>
      </c>
      <c r="B950" s="167" t="s">
        <v>14178</v>
      </c>
      <c r="C950" s="167" t="str">
        <f>tab_SCHULLISTE[[#This Row],[SNR]]&amp;" - "&amp;tab_SCHULLISTE[[#This Row],[Name]]</f>
        <v xml:space="preserve">0989 - Staatliches Gymnasium Kirchseeon  </v>
      </c>
      <c r="D950" s="5" t="s">
        <v>1782</v>
      </c>
      <c r="E9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50" s="175" t="s">
        <v>18818</v>
      </c>
      <c r="G950" s="175" t="s">
        <v>18819</v>
      </c>
      <c r="H950" s="182" t="str">
        <f>_xlfn.XLOOKUP(tab_SCHULLISTE[[#This Row],[TKZ]],tab_SATLISTE[SAT-ID],tab_SATLISTE[SAT-ID],"FEHLT")</f>
        <v>1k088</v>
      </c>
    </row>
    <row r="951" spans="1:8" ht="15.9" customHeight="1" x14ac:dyDescent="0.3">
      <c r="A951" s="171" t="s">
        <v>5202</v>
      </c>
      <c r="B951" s="167" t="s">
        <v>1313</v>
      </c>
      <c r="C951" s="167" t="str">
        <f>tab_SCHULLISTE[[#This Row],[SNR]]&amp;" - "&amp;tab_SCHULLISTE[[#This Row],[Name]]</f>
        <v>0991 - SIS Swiss International School Ingolstadt - Gymnasium in Trägerschaft der SIS gem.GmbH</v>
      </c>
      <c r="D951" s="5" t="s">
        <v>2397</v>
      </c>
      <c r="E9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51" s="175" t="s">
        <v>18818</v>
      </c>
      <c r="G951" s="175" t="s">
        <v>18819</v>
      </c>
      <c r="H951" s="182" t="str">
        <f>_xlfn.XLOOKUP(tab_SCHULLISTE[[#This Row],[TKZ]],tab_SATLISTE[SAT-ID],tab_SATLISTE[SAT-ID],"FEHLT")</f>
        <v>1p207</v>
      </c>
    </row>
    <row r="952" spans="1:8" ht="15.9" customHeight="1" x14ac:dyDescent="0.3">
      <c r="A952" s="171" t="s">
        <v>5203</v>
      </c>
      <c r="B952" s="167" t="s">
        <v>14179</v>
      </c>
      <c r="C952" s="167" t="str">
        <f>tab_SCHULLISTE[[#This Row],[SNR]]&amp;" - "&amp;tab_SCHULLISTE[[#This Row],[Name]]</f>
        <v>0992 - Mindeltal-Gymnasium Jettingen-Scheppach der Mindeltal-Schulen gGmbH</v>
      </c>
      <c r="D952" s="5" t="s">
        <v>4185</v>
      </c>
      <c r="E9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52" s="175" t="s">
        <v>18818</v>
      </c>
      <c r="G952" s="175" t="s">
        <v>18819</v>
      </c>
      <c r="H952" s="182" t="str">
        <f>_xlfn.XLOOKUP(tab_SCHULLISTE[[#This Row],[TKZ]],tab_SATLISTE[SAT-ID],tab_SATLISTE[SAT-ID],"FEHLT")</f>
        <v>7p070</v>
      </c>
    </row>
    <row r="953" spans="1:8" ht="15.9" customHeight="1" x14ac:dyDescent="0.3">
      <c r="A953" s="171" t="s">
        <v>5204</v>
      </c>
      <c r="B953" s="167" t="s">
        <v>14180</v>
      </c>
      <c r="C953" s="167" t="str">
        <f>tab_SCHULLISTE[[#This Row],[SNR]]&amp;" - "&amp;tab_SCHULLISTE[[#This Row],[Name]]</f>
        <v xml:space="preserve">0993 - Gymnasium Gaimersheim  </v>
      </c>
      <c r="D953" s="5" t="s">
        <v>2189</v>
      </c>
      <c r="E9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53" s="175" t="s">
        <v>18818</v>
      </c>
      <c r="G953" s="175" t="s">
        <v>18819</v>
      </c>
      <c r="H953" s="182" t="str">
        <f>_xlfn.XLOOKUP(tab_SCHULLISTE[[#This Row],[TKZ]],tab_SATLISTE[SAT-ID],tab_SATLISTE[SAT-ID],"FEHLT")</f>
        <v>1k500</v>
      </c>
    </row>
    <row r="954" spans="1:8" ht="15.9" customHeight="1" x14ac:dyDescent="0.3">
      <c r="A954" s="171" t="s">
        <v>5205</v>
      </c>
      <c r="B954" s="167" t="s">
        <v>1314</v>
      </c>
      <c r="C954" s="167" t="str">
        <f>tab_SCHULLISTE[[#This Row],[SNR]]&amp;" - "&amp;tab_SCHULLISTE[[#This Row],[Name]]</f>
        <v>0994 - Privates Gymnasium des Private Oberlandschulen e.V. Weilheim</v>
      </c>
      <c r="D954" s="5" t="s">
        <v>2376</v>
      </c>
      <c r="E9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54" s="175" t="s">
        <v>18818</v>
      </c>
      <c r="G954" s="175" t="s">
        <v>18819</v>
      </c>
      <c r="H954" s="182" t="str">
        <f>_xlfn.XLOOKUP(tab_SCHULLISTE[[#This Row],[TKZ]],tab_SATLISTE[SAT-ID],tab_SATLISTE[SAT-ID],"FEHLT")</f>
        <v>1p184</v>
      </c>
    </row>
    <row r="955" spans="1:8" ht="15.9" customHeight="1" x14ac:dyDescent="0.3">
      <c r="A955" s="171" t="s">
        <v>5206</v>
      </c>
      <c r="B955" s="167" t="s">
        <v>1315</v>
      </c>
      <c r="C955" s="167" t="str">
        <f>tab_SCHULLISTE[[#This Row],[SNR]]&amp;" - "&amp;tab_SCHULLISTE[[#This Row],[Name]]</f>
        <v>0995 - Privates evangelisches Lukas-Gymnasium der Lukas-Schulen gGmbH München</v>
      </c>
      <c r="D955" s="5" t="s">
        <v>2332</v>
      </c>
      <c r="E9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55" s="175" t="s">
        <v>18818</v>
      </c>
      <c r="G955" s="175" t="s">
        <v>18819</v>
      </c>
      <c r="H955" s="182" t="str">
        <f>_xlfn.XLOOKUP(tab_SCHULLISTE[[#This Row],[TKZ]],tab_SATLISTE[SAT-ID],tab_SATLISTE[SAT-ID],"FEHLT")</f>
        <v>1p140</v>
      </c>
    </row>
    <row r="956" spans="1:8" ht="15.9" customHeight="1" x14ac:dyDescent="0.3">
      <c r="A956" s="171" t="s">
        <v>5207</v>
      </c>
      <c r="B956" s="167" t="s">
        <v>1305</v>
      </c>
      <c r="C956" s="167" t="str">
        <f>tab_SCHULLISTE[[#This Row],[SNR]]&amp;" - "&amp;tab_SCHULLISTE[[#This Row],[Name]]</f>
        <v>0996 - Dag-Hammarskjöld-Gymnasium, Evangelisches Gymnasium Würzburg</v>
      </c>
      <c r="D956" s="5" t="s">
        <v>3786</v>
      </c>
      <c r="E9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56" s="175" t="s">
        <v>18818</v>
      </c>
      <c r="G956" s="175" t="s">
        <v>18819</v>
      </c>
      <c r="H956" s="182" t="str">
        <f>_xlfn.XLOOKUP(tab_SCHULLISTE[[#This Row],[TKZ]],tab_SATLISTE[SAT-ID],tab_SATLISTE[SAT-ID],"FEHLT")</f>
        <v>6p021</v>
      </c>
    </row>
    <row r="957" spans="1:8" ht="15.9" customHeight="1" x14ac:dyDescent="0.3">
      <c r="A957" s="171" t="s">
        <v>5208</v>
      </c>
      <c r="B957" s="167" t="s">
        <v>1316</v>
      </c>
      <c r="C957" s="167" t="str">
        <f>tab_SCHULLISTE[[#This Row],[SNR]]&amp;" - "&amp;tab_SCHULLISTE[[#This Row],[Name]]</f>
        <v>0998 - SIS Swiss International School Regensburg, Priv. Gymnasium der SIS gemeinn. GmbH</v>
      </c>
      <c r="D957" s="5" t="s">
        <v>3003</v>
      </c>
      <c r="E9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57" s="175" t="s">
        <v>18818</v>
      </c>
      <c r="G957" s="175" t="s">
        <v>18819</v>
      </c>
      <c r="H957" s="182" t="str">
        <f>_xlfn.XLOOKUP(tab_SCHULLISTE[[#This Row],[TKZ]],tab_SATLISTE[SAT-ID],tab_SATLISTE[SAT-ID],"FEHLT")</f>
        <v>3p048</v>
      </c>
    </row>
    <row r="958" spans="1:8" ht="15.9" customHeight="1" x14ac:dyDescent="0.3">
      <c r="A958" s="171" t="s">
        <v>5209</v>
      </c>
      <c r="B958" s="167" t="s">
        <v>14181</v>
      </c>
      <c r="C958" s="167" t="str">
        <f>tab_SCHULLISTE[[#This Row],[SNR]]&amp;" - "&amp;tab_SCHULLISTE[[#This Row],[Name]]</f>
        <v xml:space="preserve">0999 - Staatl. Gymnasium Wendelstein  </v>
      </c>
      <c r="D958" s="5" t="s">
        <v>3398</v>
      </c>
      <c r="E9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58" s="175" t="s">
        <v>18818</v>
      </c>
      <c r="G958" s="175" t="s">
        <v>18819</v>
      </c>
      <c r="H958" s="182" t="str">
        <f>_xlfn.XLOOKUP(tab_SCHULLISTE[[#This Row],[TKZ]],tab_SATLISTE[SAT-ID],tab_SATLISTE[SAT-ID],"FEHLT")</f>
        <v>5k130</v>
      </c>
    </row>
    <row r="959" spans="1:8" ht="15.9" customHeight="1" x14ac:dyDescent="0.3">
      <c r="A959" s="171" t="s">
        <v>5210</v>
      </c>
      <c r="B959" s="167" t="s">
        <v>880</v>
      </c>
      <c r="C959" s="167" t="str">
        <f>tab_SCHULLISTE[[#This Row],[SNR]]&amp;" - "&amp;tab_SCHULLISTE[[#This Row],[Name]]</f>
        <v>1002 - Freie Waldorfschule Weilheim (Grund- und weiterführende Schule), Huglfing</v>
      </c>
      <c r="D959" s="5" t="s">
        <v>2265</v>
      </c>
      <c r="E9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59" s="175" t="s">
        <v>18836</v>
      </c>
      <c r="G959" s="175" t="s">
        <v>18837</v>
      </c>
      <c r="H959" s="182" t="str">
        <f>_xlfn.XLOOKUP(tab_SCHULLISTE[[#This Row],[TKZ]],tab_SATLISTE[SAT-ID],tab_SATLISTE[SAT-ID],"FEHLT")</f>
        <v>1p068</v>
      </c>
    </row>
    <row r="960" spans="1:8" ht="15.9" customHeight="1" x14ac:dyDescent="0.3">
      <c r="A960" s="171" t="s">
        <v>5211</v>
      </c>
      <c r="B960" s="167" t="s">
        <v>14184</v>
      </c>
      <c r="C960" s="167" t="str">
        <f>tab_SCHULLISTE[[#This Row],[SNR]]&amp;" - "&amp;tab_SCHULLISTE[[#This Row],[Name]]</f>
        <v xml:space="preserve">1006 - Städt. Willy-Brandt-Gesamtschule München  </v>
      </c>
      <c r="D960" s="5" t="s">
        <v>1966</v>
      </c>
      <c r="E9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60" s="175" t="s">
        <v>18838</v>
      </c>
      <c r="G960" s="175" t="s">
        <v>18839</v>
      </c>
      <c r="H960" s="182" t="str">
        <f>_xlfn.XLOOKUP(tab_SCHULLISTE[[#This Row],[TKZ]],tab_SATLISTE[SAT-ID],tab_SATLISTE[SAT-ID],"FEHLT")</f>
        <v>1k277</v>
      </c>
    </row>
    <row r="961" spans="1:8" ht="15.9" customHeight="1" x14ac:dyDescent="0.3">
      <c r="A961" s="171" t="s">
        <v>5212</v>
      </c>
      <c r="B961" s="167" t="s">
        <v>14186</v>
      </c>
      <c r="C961" s="167" t="str">
        <f>tab_SCHULLISTE[[#This Row],[SNR]]&amp;" - "&amp;tab_SCHULLISTE[[#This Row],[Name]]</f>
        <v xml:space="preserve">1007 - Rudolf-Steiner-Schule München-Schwabing  </v>
      </c>
      <c r="D961" s="5" t="s">
        <v>2386</v>
      </c>
      <c r="E9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61" s="175" t="s">
        <v>18836</v>
      </c>
      <c r="G961" s="175" t="s">
        <v>18837</v>
      </c>
      <c r="H961" s="182" t="str">
        <f>_xlfn.XLOOKUP(tab_SCHULLISTE[[#This Row],[TKZ]],tab_SATLISTE[SAT-ID],tab_SATLISTE[SAT-ID],"FEHLT")</f>
        <v>1p194</v>
      </c>
    </row>
    <row r="962" spans="1:8" ht="15.9" customHeight="1" x14ac:dyDescent="0.3">
      <c r="A962" s="171" t="s">
        <v>5213</v>
      </c>
      <c r="B962" s="167" t="s">
        <v>14187</v>
      </c>
      <c r="C962" s="167" t="str">
        <f>tab_SCHULLISTE[[#This Row],[SNR]]&amp;" - "&amp;tab_SCHULLISTE[[#This Row],[Name]]</f>
        <v xml:space="preserve">1008 - Rudolf-Steiner-Schule Nürnberg  </v>
      </c>
      <c r="D962" s="5" t="s">
        <v>3519</v>
      </c>
      <c r="E9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62" s="175" t="s">
        <v>18836</v>
      </c>
      <c r="G962" s="175" t="s">
        <v>18837</v>
      </c>
      <c r="H962" s="182" t="str">
        <f>_xlfn.XLOOKUP(tab_SCHULLISTE[[#This Row],[TKZ]],tab_SATLISTE[SAT-ID],tab_SATLISTE[SAT-ID],"FEHLT")</f>
        <v>5p071</v>
      </c>
    </row>
    <row r="963" spans="1:8" ht="15.9" customHeight="1" x14ac:dyDescent="0.3">
      <c r="A963" s="171" t="s">
        <v>5214</v>
      </c>
      <c r="B963" s="167" t="s">
        <v>881</v>
      </c>
      <c r="C963" s="167" t="str">
        <f>tab_SCHULLISTE[[#This Row],[SNR]]&amp;" - "&amp;tab_SCHULLISTE[[#This Row],[Name]]</f>
        <v>1009 - Freie Waldorfschule Regensburg des Trägervereins Freie Waldorfschule Regensburg e.V.</v>
      </c>
      <c r="D963" s="5" t="s">
        <v>2973</v>
      </c>
      <c r="E9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63" s="175" t="s">
        <v>18836</v>
      </c>
      <c r="G963" s="175" t="s">
        <v>18837</v>
      </c>
      <c r="H963" s="182" t="str">
        <f>_xlfn.XLOOKUP(tab_SCHULLISTE[[#This Row],[TKZ]],tab_SATLISTE[SAT-ID],tab_SATLISTE[SAT-ID],"FEHLT")</f>
        <v>3p015</v>
      </c>
    </row>
    <row r="964" spans="1:8" ht="15.9" customHeight="1" x14ac:dyDescent="0.3">
      <c r="A964" s="171" t="s">
        <v>5215</v>
      </c>
      <c r="B964" s="167" t="s">
        <v>14185</v>
      </c>
      <c r="C964" s="167" t="str">
        <f>tab_SCHULLISTE[[#This Row],[SNR]]&amp;" - "&amp;tab_SCHULLISTE[[#This Row],[Name]]</f>
        <v xml:space="preserve">1012 - Staatl. Gesamtschule Hollfeld  </v>
      </c>
      <c r="D964" s="5" t="s">
        <v>3162</v>
      </c>
      <c r="E9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64" s="175" t="s">
        <v>18838</v>
      </c>
      <c r="G964" s="175" t="s">
        <v>18839</v>
      </c>
      <c r="H964" s="182" t="str">
        <f>_xlfn.XLOOKUP(tab_SCHULLISTE[[#This Row],[TKZ]],tab_SATLISTE[SAT-ID],tab_SATLISTE[SAT-ID],"FEHLT")</f>
        <v>4k162</v>
      </c>
    </row>
    <row r="965" spans="1:8" ht="15.9" customHeight="1" x14ac:dyDescent="0.3">
      <c r="A965" s="171" t="s">
        <v>5216</v>
      </c>
      <c r="B965" s="167" t="s">
        <v>1596</v>
      </c>
      <c r="C965" s="167" t="str">
        <f>tab_SCHULLISTE[[#This Row],[SNR]]&amp;" - "&amp;tab_SCHULLISTE[[#This Row],[Name]]</f>
        <v>1016 - Städtische Schulartunabhängige Orientierungsstufe München-Neuperlach</v>
      </c>
      <c r="D965" s="5" t="s">
        <v>1966</v>
      </c>
      <c r="E9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65" s="175" t="s">
        <v>18838</v>
      </c>
      <c r="G965" s="175" t="s">
        <v>18839</v>
      </c>
      <c r="H965" s="182" t="str">
        <f>_xlfn.XLOOKUP(tab_SCHULLISTE[[#This Row],[TKZ]],tab_SATLISTE[SAT-ID],tab_SATLISTE[SAT-ID],"FEHLT")</f>
        <v>1k277</v>
      </c>
    </row>
    <row r="966" spans="1:8" ht="15.9" customHeight="1" x14ac:dyDescent="0.3">
      <c r="A966" s="171" t="s">
        <v>5217</v>
      </c>
      <c r="B966" s="167" t="s">
        <v>882</v>
      </c>
      <c r="C966" s="167" t="str">
        <f>tab_SCHULLISTE[[#This Row],[SNR]]&amp;" - "&amp;tab_SCHULLISTE[[#This Row],[Name]]</f>
        <v>1018 - Freie Waldorfschule Würzburg Schule nach der Pädagogik Rudolf Steiners</v>
      </c>
      <c r="D966" s="5" t="s">
        <v>3834</v>
      </c>
      <c r="E9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66" s="175" t="s">
        <v>18836</v>
      </c>
      <c r="G966" s="175" t="s">
        <v>18837</v>
      </c>
      <c r="H966" s="182" t="str">
        <f>_xlfn.XLOOKUP(tab_SCHULLISTE[[#This Row],[TKZ]],tab_SATLISTE[SAT-ID],tab_SATLISTE[SAT-ID],"FEHLT")</f>
        <v>6p073</v>
      </c>
    </row>
    <row r="967" spans="1:8" ht="15.9" customHeight="1" x14ac:dyDescent="0.3">
      <c r="A967" s="171" t="s">
        <v>5218</v>
      </c>
      <c r="B967" s="167" t="s">
        <v>14188</v>
      </c>
      <c r="C967" s="167" t="str">
        <f>tab_SCHULLISTE[[#This Row],[SNR]]&amp;" - "&amp;tab_SCHULLISTE[[#This Row],[Name]]</f>
        <v xml:space="preserve">1019 - Freie Waldorfschule Chiemgau in Prien a.Chiemsee  </v>
      </c>
      <c r="D967" s="5" t="s">
        <v>2417</v>
      </c>
      <c r="E9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67" s="175" t="s">
        <v>18836</v>
      </c>
      <c r="G967" s="175" t="s">
        <v>18837</v>
      </c>
      <c r="H967" s="182" t="str">
        <f>_xlfn.XLOOKUP(tab_SCHULLISTE[[#This Row],[TKZ]],tab_SATLISTE[SAT-ID],tab_SATLISTE[SAT-ID],"FEHLT")</f>
        <v>1p231</v>
      </c>
    </row>
    <row r="968" spans="1:8" ht="15.9" customHeight="1" x14ac:dyDescent="0.3">
      <c r="A968" s="171" t="s">
        <v>5219</v>
      </c>
      <c r="B968" s="167" t="s">
        <v>883</v>
      </c>
      <c r="C968" s="167" t="str">
        <f>tab_SCHULLISTE[[#This Row],[SNR]]&amp;" - "&amp;tab_SCHULLISTE[[#This Row],[Name]]</f>
        <v>1020 - Freie Waldorfschule Augsburg der Freien Waldorfschule u. Waldorfkindergärten Augsburg e.V.</v>
      </c>
      <c r="D968" s="5" t="s">
        <v>4141</v>
      </c>
      <c r="E9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68" s="175" t="s">
        <v>18836</v>
      </c>
      <c r="G968" s="175" t="s">
        <v>18837</v>
      </c>
      <c r="H968" s="182" t="str">
        <f>_xlfn.XLOOKUP(tab_SCHULLISTE[[#This Row],[TKZ]],tab_SATLISTE[SAT-ID],tab_SATLISTE[SAT-ID],"FEHLT")</f>
        <v>7p022</v>
      </c>
    </row>
    <row r="969" spans="1:8" ht="15.9" customHeight="1" x14ac:dyDescent="0.3">
      <c r="A969" s="171" t="s">
        <v>5220</v>
      </c>
      <c r="B969" s="167" t="s">
        <v>885</v>
      </c>
      <c r="C969" s="167" t="str">
        <f>tab_SCHULLISTE[[#This Row],[SNR]]&amp;" - "&amp;tab_SCHULLISTE[[#This Row],[Name]]</f>
        <v>1021 - Freie Schule Albris in Buchenberg, einheitl.Grund- u.Höhere Schule i.d.Erz.-Kunst Rudolf Steiners</v>
      </c>
      <c r="D969" s="5" t="s">
        <v>4139</v>
      </c>
      <c r="E9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69" s="175" t="s">
        <v>18836</v>
      </c>
      <c r="G969" s="175" t="s">
        <v>18837</v>
      </c>
      <c r="H969" s="182" t="str">
        <f>_xlfn.XLOOKUP(tab_SCHULLISTE[[#This Row],[TKZ]],tab_SATLISTE[SAT-ID],tab_SATLISTE[SAT-ID],"FEHLT")</f>
        <v>7p020</v>
      </c>
    </row>
    <row r="970" spans="1:8" ht="15.9" customHeight="1" x14ac:dyDescent="0.3">
      <c r="A970" s="171" t="s">
        <v>5221</v>
      </c>
      <c r="B970" s="167" t="s">
        <v>886</v>
      </c>
      <c r="C970" s="167" t="str">
        <f>tab_SCHULLISTE[[#This Row],[SNR]]&amp;" - "&amp;tab_SCHULLISTE[[#This Row],[Name]]</f>
        <v>1022 - Freie Waldorfschule Wernstein des Junger Main e.V., Mainleus</v>
      </c>
      <c r="D970" s="5" t="s">
        <v>3260</v>
      </c>
      <c r="E9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70" s="175" t="s">
        <v>18836</v>
      </c>
      <c r="G970" s="175" t="s">
        <v>18837</v>
      </c>
      <c r="H970" s="182" t="str">
        <f>_xlfn.XLOOKUP(tab_SCHULLISTE[[#This Row],[TKZ]],tab_SATLISTE[SAT-ID],tab_SATLISTE[SAT-ID],"FEHLT")</f>
        <v>4p059</v>
      </c>
    </row>
    <row r="971" spans="1:8" ht="15.9" customHeight="1" x14ac:dyDescent="0.3">
      <c r="A971" s="171" t="s">
        <v>5222</v>
      </c>
      <c r="B971" s="167" t="s">
        <v>14189</v>
      </c>
      <c r="C971" s="167" t="str">
        <f>tab_SCHULLISTE[[#This Row],[SNR]]&amp;" - "&amp;tab_SCHULLISTE[[#This Row],[Name]]</f>
        <v xml:space="preserve">1023 - Rudolf-Steiner-Schule Gröbenzell  </v>
      </c>
      <c r="D971" s="5" t="s">
        <v>2418</v>
      </c>
      <c r="E9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71" s="175" t="s">
        <v>18836</v>
      </c>
      <c r="G971" s="175" t="s">
        <v>18837</v>
      </c>
      <c r="H971" s="182" t="str">
        <f>_xlfn.XLOOKUP(tab_SCHULLISTE[[#This Row],[TKZ]],tab_SATLISTE[SAT-ID],tab_SATLISTE[SAT-ID],"FEHLT")</f>
        <v>1p232</v>
      </c>
    </row>
    <row r="972" spans="1:8" ht="15.9" customHeight="1" x14ac:dyDescent="0.3">
      <c r="A972" s="171" t="s">
        <v>5223</v>
      </c>
      <c r="B972" s="167" t="s">
        <v>14190</v>
      </c>
      <c r="C972" s="167" t="str">
        <f>tab_SCHULLISTE[[#This Row],[SNR]]&amp;" - "&amp;tab_SCHULLISTE[[#This Row],[Name]]</f>
        <v xml:space="preserve">1033 - Rudolf-Steiner-Schule München-Daglfing  </v>
      </c>
      <c r="D972" s="5" t="s">
        <v>2385</v>
      </c>
      <c r="E9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72" s="175" t="s">
        <v>18836</v>
      </c>
      <c r="G972" s="175" t="s">
        <v>18837</v>
      </c>
      <c r="H972" s="182" t="str">
        <f>_xlfn.XLOOKUP(tab_SCHULLISTE[[#This Row],[TKZ]],tab_SATLISTE[SAT-ID],tab_SATLISTE[SAT-ID],"FEHLT")</f>
        <v>1p193</v>
      </c>
    </row>
    <row r="973" spans="1:8" ht="15.9" customHeight="1" x14ac:dyDescent="0.3">
      <c r="A973" s="171" t="s">
        <v>5224</v>
      </c>
      <c r="B973" s="167" t="s">
        <v>14191</v>
      </c>
      <c r="C973" s="167" t="str">
        <f>tab_SCHULLISTE[[#This Row],[SNR]]&amp;" - "&amp;tab_SCHULLISTE[[#This Row],[Name]]</f>
        <v xml:space="preserve">1034 - Freie Waldorfschule Erlangen  </v>
      </c>
      <c r="D973" s="5" t="s">
        <v>3528</v>
      </c>
      <c r="E9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73" s="175" t="s">
        <v>18836</v>
      </c>
      <c r="G973" s="175" t="s">
        <v>18837</v>
      </c>
      <c r="H973" s="182" t="str">
        <f>_xlfn.XLOOKUP(tab_SCHULLISTE[[#This Row],[TKZ]],tab_SATLISTE[SAT-ID],tab_SATLISTE[SAT-ID],"FEHLT")</f>
        <v>5p081</v>
      </c>
    </row>
    <row r="974" spans="1:8" ht="15.9" customHeight="1" x14ac:dyDescent="0.3">
      <c r="A974" s="171" t="s">
        <v>5225</v>
      </c>
      <c r="B974" s="167" t="s">
        <v>14192</v>
      </c>
      <c r="C974" s="167" t="str">
        <f>tab_SCHULLISTE[[#This Row],[SNR]]&amp;" - "&amp;tab_SCHULLISTE[[#This Row],[Name]]</f>
        <v xml:space="preserve">1035 - Freie Waldorfschule Landsberg  </v>
      </c>
      <c r="D974" s="5" t="s">
        <v>2411</v>
      </c>
      <c r="E9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74" s="175" t="s">
        <v>18836</v>
      </c>
      <c r="G974" s="175" t="s">
        <v>18837</v>
      </c>
      <c r="H974" s="182" t="str">
        <f>_xlfn.XLOOKUP(tab_SCHULLISTE[[#This Row],[TKZ]],tab_SATLISTE[SAT-ID],tab_SATLISTE[SAT-ID],"FEHLT")</f>
        <v>1p223</v>
      </c>
    </row>
    <row r="975" spans="1:8" ht="15.9" customHeight="1" x14ac:dyDescent="0.3">
      <c r="A975" s="171" t="s">
        <v>5226</v>
      </c>
      <c r="B975" s="167" t="s">
        <v>14193</v>
      </c>
      <c r="C975" s="167" t="str">
        <f>tab_SCHULLISTE[[#This Row],[SNR]]&amp;" - "&amp;tab_SCHULLISTE[[#This Row],[Name]]</f>
        <v xml:space="preserve">1037 - Rudolf-Steiner-Schule Coburg  </v>
      </c>
      <c r="D975" s="5" t="s">
        <v>3269</v>
      </c>
      <c r="E9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75" s="175" t="s">
        <v>18836</v>
      </c>
      <c r="G975" s="175" t="s">
        <v>18837</v>
      </c>
      <c r="H975" s="182" t="str">
        <f>_xlfn.XLOOKUP(tab_SCHULLISTE[[#This Row],[TKZ]],tab_SATLISTE[SAT-ID],tab_SATLISTE[SAT-ID],"FEHLT")</f>
        <v>4p068</v>
      </c>
    </row>
    <row r="976" spans="1:8" ht="15.9" customHeight="1" x14ac:dyDescent="0.3">
      <c r="A976" s="171" t="s">
        <v>5227</v>
      </c>
      <c r="B976" s="167" t="s">
        <v>14194</v>
      </c>
      <c r="C976" s="167" t="str">
        <f>tab_SCHULLISTE[[#This Row],[SNR]]&amp;" - "&amp;tab_SCHULLISTE[[#This Row],[Name]]</f>
        <v xml:space="preserve">1038 - Rudolf-Steiner-Schule Ismaning  </v>
      </c>
      <c r="D976" s="5" t="s">
        <v>2272</v>
      </c>
      <c r="E9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76" s="175" t="s">
        <v>18836</v>
      </c>
      <c r="G976" s="175" t="s">
        <v>18837</v>
      </c>
      <c r="H976" s="182" t="str">
        <f>_xlfn.XLOOKUP(tab_SCHULLISTE[[#This Row],[TKZ]],tab_SATLISTE[SAT-ID],tab_SATLISTE[SAT-ID],"FEHLT")</f>
        <v>1p075</v>
      </c>
    </row>
    <row r="977" spans="1:8" ht="15.9" customHeight="1" x14ac:dyDescent="0.3">
      <c r="A977" s="171" t="s">
        <v>5228</v>
      </c>
      <c r="B977" s="167" t="s">
        <v>14195</v>
      </c>
      <c r="C977" s="167" t="str">
        <f>tab_SCHULLISTE[[#This Row],[SNR]]&amp;" - "&amp;tab_SCHULLISTE[[#This Row],[Name]]</f>
        <v xml:space="preserve">1039 - Freie Waldorfschule München Südwest  </v>
      </c>
      <c r="D977" s="5" t="s">
        <v>2264</v>
      </c>
      <c r="E9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77" s="175" t="s">
        <v>18836</v>
      </c>
      <c r="G977" s="175" t="s">
        <v>18837</v>
      </c>
      <c r="H977" s="182" t="str">
        <f>_xlfn.XLOOKUP(tab_SCHULLISTE[[#This Row],[TKZ]],tab_SATLISTE[SAT-ID],tab_SATLISTE[SAT-ID],"FEHLT")</f>
        <v>1p067</v>
      </c>
    </row>
    <row r="978" spans="1:8" ht="15.9" customHeight="1" x14ac:dyDescent="0.3">
      <c r="A978" s="171" t="s">
        <v>5229</v>
      </c>
      <c r="B978" s="167" t="s">
        <v>14196</v>
      </c>
      <c r="C978" s="167" t="str">
        <f>tab_SCHULLISTE[[#This Row],[SNR]]&amp;" - "&amp;tab_SCHULLISTE[[#This Row],[Name]]</f>
        <v xml:space="preserve">1041 - Priv. Waldorfschule Hof  </v>
      </c>
      <c r="D978" s="5" t="s">
        <v>3261</v>
      </c>
      <c r="E9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78" s="175" t="s">
        <v>18836</v>
      </c>
      <c r="G978" s="175" t="s">
        <v>18837</v>
      </c>
      <c r="H978" s="182" t="str">
        <f>_xlfn.XLOOKUP(tab_SCHULLISTE[[#This Row],[TKZ]],tab_SATLISTE[SAT-ID],tab_SATLISTE[SAT-ID],"FEHLT")</f>
        <v>4p060</v>
      </c>
    </row>
    <row r="979" spans="1:8" ht="15.9" customHeight="1" x14ac:dyDescent="0.3">
      <c r="A979" s="171" t="s">
        <v>5230</v>
      </c>
      <c r="B979" s="167" t="s">
        <v>14197</v>
      </c>
      <c r="C979" s="167" t="str">
        <f>tab_SCHULLISTE[[#This Row],[SNR]]&amp;" - "&amp;tab_SCHULLISTE[[#This Row],[Name]]</f>
        <v xml:space="preserve">1042 - Freie Waldorfschule Wendelstein  </v>
      </c>
      <c r="D979" s="5" t="s">
        <v>3532</v>
      </c>
      <c r="E9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79" s="175" t="s">
        <v>18836</v>
      </c>
      <c r="G979" s="175" t="s">
        <v>18837</v>
      </c>
      <c r="H979" s="182" t="str">
        <f>_xlfn.XLOOKUP(tab_SCHULLISTE[[#This Row],[TKZ]],tab_SATLISTE[SAT-ID],tab_SATLISTE[SAT-ID],"FEHLT")</f>
        <v>5p085</v>
      </c>
    </row>
    <row r="980" spans="1:8" ht="15.9" customHeight="1" x14ac:dyDescent="0.3">
      <c r="A980" s="171" t="s">
        <v>5231</v>
      </c>
      <c r="B980" s="167" t="s">
        <v>14198</v>
      </c>
      <c r="C980" s="167" t="str">
        <f>tab_SCHULLISTE[[#This Row],[SNR]]&amp;" - "&amp;tab_SCHULLISTE[[#This Row],[Name]]</f>
        <v xml:space="preserve">1044 - Freie Waldorfschule Rosenheim  </v>
      </c>
      <c r="D980" s="5" t="s">
        <v>2255</v>
      </c>
      <c r="E9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80" s="175" t="s">
        <v>18836</v>
      </c>
      <c r="G980" s="175" t="s">
        <v>18837</v>
      </c>
      <c r="H980" s="182" t="str">
        <f>_xlfn.XLOOKUP(tab_SCHULLISTE[[#This Row],[TKZ]],tab_SATLISTE[SAT-ID],tab_SATLISTE[SAT-ID],"FEHLT")</f>
        <v>1p057</v>
      </c>
    </row>
    <row r="981" spans="1:8" ht="15.9" customHeight="1" x14ac:dyDescent="0.3">
      <c r="A981" s="171" t="s">
        <v>5232</v>
      </c>
      <c r="B981" s="167" t="s">
        <v>891</v>
      </c>
      <c r="C981" s="167" t="str">
        <f>tab_SCHULLISTE[[#This Row],[SNR]]&amp;" - "&amp;tab_SCHULLISTE[[#This Row],[Name]]</f>
        <v>1045 - Freie Waldorfschule in den Mainauen Haßfurt des Gründungskreises Waldorfschule Mainfranken e.V.</v>
      </c>
      <c r="D981" s="5" t="s">
        <v>3792</v>
      </c>
      <c r="E9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81" s="175" t="s">
        <v>18836</v>
      </c>
      <c r="G981" s="175" t="s">
        <v>18837</v>
      </c>
      <c r="H981" s="182" t="str">
        <f>_xlfn.XLOOKUP(tab_SCHULLISTE[[#This Row],[TKZ]],tab_SATLISTE[SAT-ID],tab_SATLISTE[SAT-ID],"FEHLT")</f>
        <v>6p028</v>
      </c>
    </row>
    <row r="982" spans="1:8" ht="15.9" customHeight="1" x14ac:dyDescent="0.3">
      <c r="A982" s="171" t="s">
        <v>5233</v>
      </c>
      <c r="B982" s="167" t="s">
        <v>14199</v>
      </c>
      <c r="C982" s="167" t="str">
        <f>tab_SCHULLISTE[[#This Row],[SNR]]&amp;" - "&amp;tab_SCHULLISTE[[#This Row],[Name]]</f>
        <v xml:space="preserve">1046 - Freie Schule Glonntal in Baiern  </v>
      </c>
      <c r="D982" s="5" t="s">
        <v>2290</v>
      </c>
      <c r="E9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82" s="175" t="s">
        <v>18836</v>
      </c>
      <c r="G982" s="175" t="s">
        <v>18837</v>
      </c>
      <c r="H982" s="182" t="str">
        <f>_xlfn.XLOOKUP(tab_SCHULLISTE[[#This Row],[TKZ]],tab_SATLISTE[SAT-ID],tab_SATLISTE[SAT-ID],"FEHLT")</f>
        <v>1p094</v>
      </c>
    </row>
    <row r="983" spans="1:8" ht="15.9" customHeight="1" x14ac:dyDescent="0.3">
      <c r="A983" s="171" t="s">
        <v>5234</v>
      </c>
      <c r="B983" s="167" t="s">
        <v>892</v>
      </c>
      <c r="C983" s="167" t="str">
        <f>tab_SCHULLISTE[[#This Row],[SNR]]&amp;" - "&amp;tab_SCHULLISTE[[#This Row],[Name]]</f>
        <v>1048 - Freie Waldorfschule Isartal in Geretsried der Freie Waldorfschule Isartal in Geretsried gem.e.G.</v>
      </c>
      <c r="D983" s="5" t="s">
        <v>2263</v>
      </c>
      <c r="E9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83" s="175" t="s">
        <v>18836</v>
      </c>
      <c r="G983" s="175" t="s">
        <v>18837</v>
      </c>
      <c r="H983" s="182" t="str">
        <f>_xlfn.XLOOKUP(tab_SCHULLISTE[[#This Row],[TKZ]],tab_SATLISTE[SAT-ID],tab_SATLISTE[SAT-ID],"FEHLT")</f>
        <v>1p066</v>
      </c>
    </row>
    <row r="984" spans="1:8" ht="15.9" customHeight="1" x14ac:dyDescent="0.3">
      <c r="A984" s="171" t="s">
        <v>5235</v>
      </c>
      <c r="B984" s="167" t="s">
        <v>14200</v>
      </c>
      <c r="C984" s="167" t="str">
        <f>tab_SCHULLISTE[[#This Row],[SNR]]&amp;" - "&amp;tab_SCHULLISTE[[#This Row],[Name]]</f>
        <v>1049 - Freie Schule Lech-Donau, priv. Grund- und höhere Schule d. Lech-Donau gGmbH Buttenwiesen</v>
      </c>
      <c r="D984" s="5" t="s">
        <v>4140</v>
      </c>
      <c r="E9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84" s="175" t="s">
        <v>18836</v>
      </c>
      <c r="G984" s="175" t="s">
        <v>18837</v>
      </c>
      <c r="H984" s="182" t="str">
        <f>_xlfn.XLOOKUP(tab_SCHULLISTE[[#This Row],[TKZ]],tab_SATLISTE[SAT-ID],tab_SATLISTE[SAT-ID],"FEHLT")</f>
        <v>7p021</v>
      </c>
    </row>
    <row r="985" spans="1:8" ht="15.9" customHeight="1" x14ac:dyDescent="0.3">
      <c r="A985" s="171" t="s">
        <v>5236</v>
      </c>
      <c r="B985" s="167" t="s">
        <v>14201</v>
      </c>
      <c r="C985" s="167" t="str">
        <f>tab_SCHULLISTE[[#This Row],[SNR]]&amp;" - "&amp;tab_SCHULLISTE[[#This Row],[Name]]</f>
        <v>1050 - Waldorfschule Landshut (Grund- und weiterführende Schule) der Schulgenossenschaft Landshut e.G.</v>
      </c>
      <c r="D985" s="5" t="s">
        <v>2734</v>
      </c>
      <c r="E9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85" s="175" t="s">
        <v>18836</v>
      </c>
      <c r="G985" s="175" t="s">
        <v>18837</v>
      </c>
      <c r="H985" s="182" t="str">
        <f>_xlfn.XLOOKUP(tab_SCHULLISTE[[#This Row],[TKZ]],tab_SATLISTE[SAT-ID],tab_SATLISTE[SAT-ID],"FEHLT")</f>
        <v>2p061</v>
      </c>
    </row>
    <row r="986" spans="1:8" ht="15.9" customHeight="1" x14ac:dyDescent="0.3">
      <c r="A986" s="171" t="s">
        <v>5237</v>
      </c>
      <c r="B986" s="167" t="s">
        <v>14202</v>
      </c>
      <c r="C986" s="167" t="str">
        <f>tab_SCHULLISTE[[#This Row],[SNR]]&amp;" - "&amp;tab_SCHULLISTE[[#This Row],[Name]]</f>
        <v>1051 - Freie Schule Unterneukirchen priv. Grundschule u.Gymnasialst. d.Gem.Genossenschaft z.Förd.</v>
      </c>
      <c r="D986" s="5" t="s">
        <v>2273</v>
      </c>
      <c r="E9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986" s="175" t="s">
        <v>18836</v>
      </c>
      <c r="G986" s="175" t="s">
        <v>18837</v>
      </c>
      <c r="H986" s="182" t="str">
        <f>_xlfn.XLOOKUP(tab_SCHULLISTE[[#This Row],[TKZ]],tab_SATLISTE[SAT-ID],tab_SATLISTE[SAT-ID],"FEHLT")</f>
        <v>1p076</v>
      </c>
    </row>
    <row r="987" spans="1:8" ht="15.9" customHeight="1" x14ac:dyDescent="0.3">
      <c r="A987" s="171" t="s">
        <v>5238</v>
      </c>
      <c r="B987" s="167" t="s">
        <v>13805</v>
      </c>
      <c r="C987" s="167" t="str">
        <f>tab_SCHULLISTE[[#This Row],[SNR]]&amp;" - "&amp;tab_SCHULLISTE[[#This Row],[Name]]</f>
        <v xml:space="preserve">1070 - Staatl. Realschule Affing  </v>
      </c>
      <c r="D987" s="5" t="s">
        <v>3839</v>
      </c>
      <c r="E9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87" s="175" t="s">
        <v>18824</v>
      </c>
      <c r="G987" s="175" t="s">
        <v>18825</v>
      </c>
      <c r="H987" s="182" t="str">
        <f>_xlfn.XLOOKUP(tab_SCHULLISTE[[#This Row],[TKZ]],tab_SATLISTE[SAT-ID],tab_SATLISTE[SAT-ID],"FEHLT")</f>
        <v>7k005</v>
      </c>
    </row>
    <row r="988" spans="1:8" ht="15.9" customHeight="1" x14ac:dyDescent="0.3">
      <c r="A988" s="171" t="s">
        <v>5239</v>
      </c>
      <c r="B988" s="167" t="s">
        <v>13806</v>
      </c>
      <c r="C988" s="167" t="str">
        <f>tab_SCHULLISTE[[#This Row],[SNR]]&amp;" - "&amp;tab_SCHULLISTE[[#This Row],[Name]]</f>
        <v xml:space="preserve">1071 - Staatl. Realschule Großostheim  </v>
      </c>
      <c r="D988" s="5" t="s">
        <v>3610</v>
      </c>
      <c r="E9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88" s="175" t="s">
        <v>18824</v>
      </c>
      <c r="G988" s="175" t="s">
        <v>18825</v>
      </c>
      <c r="H988" s="182" t="str">
        <f>_xlfn.XLOOKUP(tab_SCHULLISTE[[#This Row],[TKZ]],tab_SATLISTE[SAT-ID],tab_SATLISTE[SAT-ID],"FEHLT")</f>
        <v>6k082</v>
      </c>
    </row>
    <row r="989" spans="1:8" ht="15.9" customHeight="1" x14ac:dyDescent="0.3">
      <c r="A989" s="171" t="s">
        <v>5240</v>
      </c>
      <c r="B989" s="167" t="s">
        <v>1463</v>
      </c>
      <c r="C989" s="167" t="str">
        <f>tab_SCHULLISTE[[#This Row],[SNR]]&amp;" - "&amp;tab_SCHULLISTE[[#This Row],[Name]]</f>
        <v>1072 - Staatl.genehmigte DBBC-Privatschule - Realschule - Diakon.Institut f. Bildung u.Soziales, Bad Aibling</v>
      </c>
      <c r="D989" s="5" t="s">
        <v>2232</v>
      </c>
      <c r="E9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89" s="175" t="s">
        <v>18824</v>
      </c>
      <c r="G989" s="175" t="s">
        <v>18825</v>
      </c>
      <c r="H989" s="182" t="str">
        <f>_xlfn.XLOOKUP(tab_SCHULLISTE[[#This Row],[TKZ]],tab_SATLISTE[SAT-ID],tab_SATLISTE[SAT-ID],"FEHLT")</f>
        <v>1p033</v>
      </c>
    </row>
    <row r="990" spans="1:8" ht="15.9" customHeight="1" x14ac:dyDescent="0.3">
      <c r="A990" s="171" t="s">
        <v>5241</v>
      </c>
      <c r="B990" s="167" t="s">
        <v>13807</v>
      </c>
      <c r="C990" s="167" t="str">
        <f>tab_SCHULLISTE[[#This Row],[SNR]]&amp;" - "&amp;tab_SCHULLISTE[[#This Row],[Name]]</f>
        <v xml:space="preserve">1073 - Staatl. Realschule Schonungen  </v>
      </c>
      <c r="D990" s="5" t="s">
        <v>3725</v>
      </c>
      <c r="E9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90" s="175" t="s">
        <v>18824</v>
      </c>
      <c r="G990" s="175" t="s">
        <v>18825</v>
      </c>
      <c r="H990" s="182" t="str">
        <f>_xlfn.XLOOKUP(tab_SCHULLISTE[[#This Row],[TKZ]],tab_SATLISTE[SAT-ID],tab_SATLISTE[SAT-ID],"FEHLT")</f>
        <v>6k199</v>
      </c>
    </row>
    <row r="991" spans="1:8" ht="15.9" customHeight="1" x14ac:dyDescent="0.3">
      <c r="A991" s="171" t="s">
        <v>5242</v>
      </c>
      <c r="B991" s="167" t="s">
        <v>5243</v>
      </c>
      <c r="C991" s="167" t="str">
        <f>tab_SCHULLISTE[[#This Row],[SNR]]&amp;" - "&amp;tab_SCHULLISTE[[#This Row],[Name]]</f>
        <v>1074 - Chiemsee-Realschule, Staatliche Realschule Prien a.Chiemsee</v>
      </c>
      <c r="D991" s="5" t="s">
        <v>2056</v>
      </c>
      <c r="E9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91" s="175" t="s">
        <v>18824</v>
      </c>
      <c r="G991" s="175" t="s">
        <v>18825</v>
      </c>
      <c r="H991" s="182" t="str">
        <f>_xlfn.XLOOKUP(tab_SCHULLISTE[[#This Row],[TKZ]],tab_SATLISTE[SAT-ID],tab_SATLISTE[SAT-ID],"FEHLT")</f>
        <v>1k367</v>
      </c>
    </row>
    <row r="992" spans="1:8" ht="15.9" customHeight="1" x14ac:dyDescent="0.3">
      <c r="A992" s="171" t="s">
        <v>5244</v>
      </c>
      <c r="B992" s="167" t="s">
        <v>13808</v>
      </c>
      <c r="C992" s="167" t="str">
        <f>tab_SCHULLISTE[[#This Row],[SNR]]&amp;" - "&amp;tab_SCHULLISTE[[#This Row],[Name]]</f>
        <v xml:space="preserve">1075 - Staatl. Realschule Oberding  </v>
      </c>
      <c r="D992" s="5" t="s">
        <v>1991</v>
      </c>
      <c r="E9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92" s="175" t="s">
        <v>18824</v>
      </c>
      <c r="G992" s="175" t="s">
        <v>18825</v>
      </c>
      <c r="H992" s="182" t="str">
        <f>_xlfn.XLOOKUP(tab_SCHULLISTE[[#This Row],[TKZ]],tab_SATLISTE[SAT-ID],tab_SATLISTE[SAT-ID],"FEHLT")</f>
        <v>1k302</v>
      </c>
    </row>
    <row r="993" spans="1:8" ht="15.9" customHeight="1" x14ac:dyDescent="0.3">
      <c r="A993" s="171" t="s">
        <v>5245</v>
      </c>
      <c r="B993" s="167" t="s">
        <v>13809</v>
      </c>
      <c r="C993" s="167" t="str">
        <f>tab_SCHULLISTE[[#This Row],[SNR]]&amp;" - "&amp;tab_SCHULLISTE[[#This Row],[Name]]</f>
        <v xml:space="preserve">1076 - Staatl. Realschule Mainburg  </v>
      </c>
      <c r="D993" s="5" t="s">
        <v>2514</v>
      </c>
      <c r="E9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93" s="175" t="s">
        <v>18824</v>
      </c>
      <c r="G993" s="175" t="s">
        <v>18825</v>
      </c>
      <c r="H993" s="182" t="str">
        <f>_xlfn.XLOOKUP(tab_SCHULLISTE[[#This Row],[TKZ]],tab_SATLISTE[SAT-ID],tab_SATLISTE[SAT-ID],"FEHLT")</f>
        <v>2k101</v>
      </c>
    </row>
    <row r="994" spans="1:8" ht="15.9" customHeight="1" x14ac:dyDescent="0.3">
      <c r="A994" s="171" t="s">
        <v>5246</v>
      </c>
      <c r="B994" s="167" t="s">
        <v>1592</v>
      </c>
      <c r="C994" s="167" t="str">
        <f>tab_SCHULLISTE[[#This Row],[SNR]]&amp;" - "&amp;tab_SCHULLISTE[[#This Row],[Name]]</f>
        <v>1077 - Staatl. Realschule Murnau Realschule im Blauen Land</v>
      </c>
      <c r="D994" s="5" t="s">
        <v>1841</v>
      </c>
      <c r="E9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94" s="175" t="s">
        <v>18824</v>
      </c>
      <c r="G994" s="175" t="s">
        <v>18825</v>
      </c>
      <c r="H994" s="182" t="str">
        <f>_xlfn.XLOOKUP(tab_SCHULLISTE[[#This Row],[TKZ]],tab_SATLISTE[SAT-ID],tab_SATLISTE[SAT-ID],"FEHLT")</f>
        <v>1k148</v>
      </c>
    </row>
    <row r="995" spans="1:8" ht="15.9" customHeight="1" x14ac:dyDescent="0.3">
      <c r="A995" s="171" t="s">
        <v>5247</v>
      </c>
      <c r="B995" s="167" t="s">
        <v>18644</v>
      </c>
      <c r="C995" s="167" t="str">
        <f>tab_SCHULLISTE[[#This Row],[SNR]]&amp;" - "&amp;tab_SCHULLISTE[[#This Row],[Name]]</f>
        <v>1078 - Staatl. Realschule Odelzhausen, Glonntal-Realschule</v>
      </c>
      <c r="D995" s="5" t="s">
        <v>1773</v>
      </c>
      <c r="E9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95" s="175" t="s">
        <v>18824</v>
      </c>
      <c r="G995" s="175" t="s">
        <v>18825</v>
      </c>
      <c r="H995" s="182" t="str">
        <f>_xlfn.XLOOKUP(tab_SCHULLISTE[[#This Row],[TKZ]],tab_SATLISTE[SAT-ID],tab_SATLISTE[SAT-ID],"FEHLT")</f>
        <v>1k079</v>
      </c>
    </row>
    <row r="996" spans="1:8" ht="15.9" customHeight="1" x14ac:dyDescent="0.3">
      <c r="A996" s="171" t="s">
        <v>5248</v>
      </c>
      <c r="B996" s="167" t="s">
        <v>18645</v>
      </c>
      <c r="C996" s="167" t="str">
        <f>tab_SCHULLISTE[[#This Row],[SNR]]&amp;" - "&amp;tab_SCHULLISTE[[#This Row],[Name]]</f>
        <v>1079 - Staatl. Realschule Freising II, Realschule Gute Änger</v>
      </c>
      <c r="D996" s="5" t="s">
        <v>1826</v>
      </c>
      <c r="E9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96" s="175" t="s">
        <v>18824</v>
      </c>
      <c r="G996" s="175" t="s">
        <v>18825</v>
      </c>
      <c r="H996" s="182" t="str">
        <f>_xlfn.XLOOKUP(tab_SCHULLISTE[[#This Row],[TKZ]],tab_SATLISTE[SAT-ID],tab_SATLISTE[SAT-ID],"FEHLT")</f>
        <v>1k132</v>
      </c>
    </row>
    <row r="997" spans="1:8" ht="15.9" customHeight="1" x14ac:dyDescent="0.3">
      <c r="A997" s="171" t="s">
        <v>5249</v>
      </c>
      <c r="B997" s="167" t="s">
        <v>13810</v>
      </c>
      <c r="C997" s="167" t="str">
        <f>tab_SCHULLISTE[[#This Row],[SNR]]&amp;" - "&amp;tab_SCHULLISTE[[#This Row],[Name]]</f>
        <v xml:space="preserve">1080 - Ruth-Weiss-Realschule Aschaffenburg  </v>
      </c>
      <c r="D997" s="5" t="s">
        <v>3540</v>
      </c>
      <c r="E9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97" s="175" t="s">
        <v>18824</v>
      </c>
      <c r="G997" s="175" t="s">
        <v>18825</v>
      </c>
      <c r="H997" s="182" t="str">
        <f>_xlfn.XLOOKUP(tab_SCHULLISTE[[#This Row],[TKZ]],tab_SATLISTE[SAT-ID],tab_SATLISTE[SAT-ID],"FEHLT")</f>
        <v>6k009</v>
      </c>
    </row>
    <row r="998" spans="1:8" ht="15.9" customHeight="1" x14ac:dyDescent="0.3">
      <c r="A998" s="171" t="s">
        <v>5250</v>
      </c>
      <c r="B998" s="167" t="s">
        <v>13811</v>
      </c>
      <c r="C998" s="167" t="str">
        <f>tab_SCHULLISTE[[#This Row],[SNR]]&amp;" - "&amp;tab_SCHULLISTE[[#This Row],[Name]]</f>
        <v>1081 - Abenstal Realschule, Staatl. Realschule Au in der Hallertau</v>
      </c>
      <c r="D998" s="5" t="s">
        <v>1826</v>
      </c>
      <c r="E9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98" s="175" t="s">
        <v>18824</v>
      </c>
      <c r="G998" s="175" t="s">
        <v>18825</v>
      </c>
      <c r="H998" s="182" t="str">
        <f>_xlfn.XLOOKUP(tab_SCHULLISTE[[#This Row],[TKZ]],tab_SATLISTE[SAT-ID],tab_SATLISTE[SAT-ID],"FEHLT")</f>
        <v>1k132</v>
      </c>
    </row>
    <row r="999" spans="1:8" ht="15.9" customHeight="1" x14ac:dyDescent="0.3">
      <c r="A999" s="171" t="s">
        <v>5251</v>
      </c>
      <c r="B999" s="167" t="s">
        <v>13812</v>
      </c>
      <c r="C999" s="167" t="str">
        <f>tab_SCHULLISTE[[#This Row],[SNR]]&amp;" - "&amp;tab_SCHULLISTE[[#This Row],[Name]]</f>
        <v xml:space="preserve">1082 - Staatl. Realschule Waldmünchen  </v>
      </c>
      <c r="D999" s="5" t="s">
        <v>2778</v>
      </c>
      <c r="E9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999" s="175" t="s">
        <v>18824</v>
      </c>
      <c r="G999" s="175" t="s">
        <v>18825</v>
      </c>
      <c r="H999" s="182" t="str">
        <f>_xlfn.XLOOKUP(tab_SCHULLISTE[[#This Row],[TKZ]],tab_SATLISTE[SAT-ID],tab_SATLISTE[SAT-ID],"FEHLT")</f>
        <v>3k034</v>
      </c>
    </row>
    <row r="1000" spans="1:8" ht="15.9" customHeight="1" x14ac:dyDescent="0.3">
      <c r="A1000" s="171" t="s">
        <v>10502</v>
      </c>
      <c r="B1000" s="167" t="s">
        <v>13813</v>
      </c>
      <c r="C1000" s="167" t="str">
        <f>tab_SCHULLISTE[[#This Row],[SNR]]&amp;" - "&amp;tab_SCHULLISTE[[#This Row],[Name]]</f>
        <v xml:space="preserve">1084 - Staatliche Realschule Freiham  </v>
      </c>
      <c r="D1000" s="5" t="s">
        <v>1966</v>
      </c>
      <c r="E10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00" s="175" t="s">
        <v>18824</v>
      </c>
      <c r="G1000" s="175" t="s">
        <v>18825</v>
      </c>
      <c r="H1000" s="182" t="str">
        <f>_xlfn.XLOOKUP(tab_SCHULLISTE[[#This Row],[TKZ]],tab_SATLISTE[SAT-ID],tab_SATLISTE[SAT-ID],"FEHLT")</f>
        <v>1k277</v>
      </c>
    </row>
    <row r="1001" spans="1:8" ht="15.9" customHeight="1" x14ac:dyDescent="0.3">
      <c r="A1001" s="171" t="s">
        <v>10503</v>
      </c>
      <c r="B1001" s="167" t="s">
        <v>13814</v>
      </c>
      <c r="C1001" s="167" t="str">
        <f>tab_SCHULLISTE[[#This Row],[SNR]]&amp;" - "&amp;tab_SCHULLISTE[[#This Row],[Name]]</f>
        <v>1085 - Immanuel-Realschule München, Priv.chr.RS d. Fördervereins adventis. Schulen in Bayern e.V.</v>
      </c>
      <c r="D1001" s="5" t="s">
        <v>2252</v>
      </c>
      <c r="E10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01" s="175" t="s">
        <v>18824</v>
      </c>
      <c r="G1001" s="175" t="s">
        <v>18825</v>
      </c>
      <c r="H1001" s="182" t="str">
        <f>_xlfn.XLOOKUP(tab_SCHULLISTE[[#This Row],[TKZ]],tab_SATLISTE[SAT-ID],tab_SATLISTE[SAT-ID],"FEHLT")</f>
        <v>1p054</v>
      </c>
    </row>
    <row r="1002" spans="1:8" ht="15.9" customHeight="1" x14ac:dyDescent="0.3">
      <c r="A1002" s="171" t="s">
        <v>10599</v>
      </c>
      <c r="B1002" s="167" t="s">
        <v>18646</v>
      </c>
      <c r="C1002" s="167" t="str">
        <f>tab_SCHULLISTE[[#This Row],[SNR]]&amp;" - "&amp;tab_SCHULLISTE[[#This Row],[Name]]</f>
        <v xml:space="preserve">1086 - Staatliche Realschule Deisenhofen  </v>
      </c>
      <c r="D1002" s="5" t="s">
        <v>14906</v>
      </c>
      <c r="E10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02" s="175" t="s">
        <v>18824</v>
      </c>
      <c r="G1002" s="175" t="s">
        <v>18825</v>
      </c>
      <c r="H1002" s="182" t="str">
        <f>_xlfn.XLOOKUP(tab_SCHULLISTE[[#This Row],[TKZ]],tab_SATLISTE[SAT-ID],tab_SATLISTE[SAT-ID],"FEHLT")</f>
        <v>1k503</v>
      </c>
    </row>
    <row r="1003" spans="1:8" ht="15.9" customHeight="1" x14ac:dyDescent="0.3">
      <c r="A1003" s="171" t="s">
        <v>5252</v>
      </c>
      <c r="B1003" s="167" t="s">
        <v>14182</v>
      </c>
      <c r="C1003" s="167" t="str">
        <f>tab_SCHULLISTE[[#This Row],[SNR]]&amp;" - "&amp;tab_SCHULLISTE[[#This Row],[Name]]</f>
        <v xml:space="preserve">1100 - Gymnasium München Riem  </v>
      </c>
      <c r="D1003" s="5" t="s">
        <v>1966</v>
      </c>
      <c r="E10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03" s="175" t="s">
        <v>18818</v>
      </c>
      <c r="G1003" s="175" t="s">
        <v>18819</v>
      </c>
      <c r="H1003" s="182" t="str">
        <f>_xlfn.XLOOKUP(tab_SCHULLISTE[[#This Row],[TKZ]],tab_SATLISTE[SAT-ID],tab_SATLISTE[SAT-ID],"FEHLT")</f>
        <v>1k277</v>
      </c>
    </row>
    <row r="1004" spans="1:8" ht="15.9" customHeight="1" x14ac:dyDescent="0.3">
      <c r="A1004" s="171" t="s">
        <v>5253</v>
      </c>
      <c r="B1004" s="167" t="s">
        <v>14183</v>
      </c>
      <c r="C1004" s="167" t="str">
        <f>tab_SCHULLISTE[[#This Row],[SNR]]&amp;" - "&amp;tab_SCHULLISTE[[#This Row],[Name]]</f>
        <v xml:space="preserve">1101 - Gymnasium München Feldmoching  </v>
      </c>
      <c r="D1004" s="5" t="s">
        <v>1966</v>
      </c>
      <c r="E10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04" s="175" t="s">
        <v>18818</v>
      </c>
      <c r="G1004" s="175" t="s">
        <v>18819</v>
      </c>
      <c r="H1004" s="182" t="str">
        <f>_xlfn.XLOOKUP(tab_SCHULLISTE[[#This Row],[TKZ]],tab_SATLISTE[SAT-ID],tab_SATLISTE[SAT-ID],"FEHLT")</f>
        <v>1k277</v>
      </c>
    </row>
    <row r="1005" spans="1:8" ht="15.9" customHeight="1" x14ac:dyDescent="0.3">
      <c r="A1005" s="171" t="s">
        <v>5254</v>
      </c>
      <c r="B1005" s="167" t="s">
        <v>5255</v>
      </c>
      <c r="C1005" s="167" t="str">
        <f>tab_SCHULLISTE[[#This Row],[SNR]]&amp;" - "&amp;tab_SCHULLISTE[[#This Row],[Name]]</f>
        <v>1102 - Montessori-Gymnasium Ingolstadt d.Pädagogi. Zentr. Förderkreis + Haus Miteinander gGmbH</v>
      </c>
      <c r="D1005" s="5" t="s">
        <v>2366</v>
      </c>
      <c r="E10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05" s="175" t="s">
        <v>18818</v>
      </c>
      <c r="G1005" s="175" t="s">
        <v>18819</v>
      </c>
      <c r="H1005" s="182" t="str">
        <f>_xlfn.XLOOKUP(tab_SCHULLISTE[[#This Row],[TKZ]],tab_SATLISTE[SAT-ID],tab_SATLISTE[SAT-ID],"FEHLT")</f>
        <v>1p174</v>
      </c>
    </row>
    <row r="1006" spans="1:8" ht="15.9" customHeight="1" x14ac:dyDescent="0.3">
      <c r="A1006" s="171" t="s">
        <v>10600</v>
      </c>
      <c r="B1006" s="167" t="s">
        <v>18647</v>
      </c>
      <c r="C1006" s="167" t="str">
        <f>tab_SCHULLISTE[[#This Row],[SNR]]&amp;" - "&amp;tab_SCHULLISTE[[#This Row],[Name]]</f>
        <v xml:space="preserve">1103 - Gymnasium Neufreimann  </v>
      </c>
      <c r="D1006" s="5" t="s">
        <v>1966</v>
      </c>
      <c r="E10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06" s="175" t="s">
        <v>18818</v>
      </c>
      <c r="G1006" s="175" t="s">
        <v>18819</v>
      </c>
      <c r="H1006" s="182" t="str">
        <f>_xlfn.XLOOKUP(tab_SCHULLISTE[[#This Row],[TKZ]],tab_SATLISTE[SAT-ID],tab_SATLISTE[SAT-ID],"FEHLT")</f>
        <v>1k277</v>
      </c>
    </row>
    <row r="1007" spans="1:8" ht="15.9" customHeight="1" x14ac:dyDescent="0.3">
      <c r="A1007" s="171" t="s">
        <v>5256</v>
      </c>
      <c r="B1007" s="167" t="s">
        <v>14672</v>
      </c>
      <c r="C1007" s="167" t="str">
        <f>tab_SCHULLISTE[[#This Row],[SNR]]&amp;" - "&amp;tab_SCHULLISTE[[#This Row],[Name]]</f>
        <v xml:space="preserve">1133 - Staatliche Berufsoberschule Neuburg a.d.Donau  </v>
      </c>
      <c r="D1007" s="5" t="s">
        <v>1978</v>
      </c>
      <c r="E10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07" s="175" t="s">
        <v>18832</v>
      </c>
      <c r="G1007" s="175" t="s">
        <v>18833</v>
      </c>
      <c r="H1007" s="182" t="str">
        <f>_xlfn.XLOOKUP(tab_SCHULLISTE[[#This Row],[TKZ]],tab_SATLISTE[SAT-ID],tab_SATLISTE[SAT-ID],"FEHLT")</f>
        <v>1k289</v>
      </c>
    </row>
    <row r="1008" spans="1:8" ht="15.9" customHeight="1" x14ac:dyDescent="0.3">
      <c r="A1008" s="171" t="s">
        <v>5257</v>
      </c>
      <c r="B1008" s="167" t="s">
        <v>14673</v>
      </c>
      <c r="C1008" s="167" t="str">
        <f>tab_SCHULLISTE[[#This Row],[SNR]]&amp;" - "&amp;tab_SCHULLISTE[[#This Row],[Name]]</f>
        <v xml:space="preserve">1134 - Staatliche Berufsoberschule Würzburg  </v>
      </c>
      <c r="D1008" s="5" t="s">
        <v>3760</v>
      </c>
      <c r="E10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08" s="175" t="s">
        <v>18832</v>
      </c>
      <c r="G1008" s="175" t="s">
        <v>18833</v>
      </c>
      <c r="H1008" s="182" t="str">
        <f>_xlfn.XLOOKUP(tab_SCHULLISTE[[#This Row],[TKZ]],tab_SATLISTE[SAT-ID],tab_SATLISTE[SAT-ID],"FEHLT")</f>
        <v>6k234</v>
      </c>
    </row>
    <row r="1009" spans="1:8" ht="15.9" customHeight="1" x14ac:dyDescent="0.3">
      <c r="A1009" s="171" t="s">
        <v>5258</v>
      </c>
      <c r="B1009" s="167" t="s">
        <v>14674</v>
      </c>
      <c r="C1009" s="167" t="str">
        <f>tab_SCHULLISTE[[#This Row],[SNR]]&amp;" - "&amp;tab_SCHULLISTE[[#This Row],[Name]]</f>
        <v xml:space="preserve">1136 - Staatliche Berufsoberschule Unterschleißheim  </v>
      </c>
      <c r="D1009" s="5" t="s">
        <v>1967</v>
      </c>
      <c r="E10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09" s="175" t="s">
        <v>18832</v>
      </c>
      <c r="G1009" s="175" t="s">
        <v>18833</v>
      </c>
      <c r="H1009" s="182" t="str">
        <f>_xlfn.XLOOKUP(tab_SCHULLISTE[[#This Row],[TKZ]],tab_SATLISTE[SAT-ID],tab_SATLISTE[SAT-ID],"FEHLT")</f>
        <v>1k278</v>
      </c>
    </row>
    <row r="1010" spans="1:8" ht="15.9" customHeight="1" x14ac:dyDescent="0.3">
      <c r="A1010" s="171" t="s">
        <v>5259</v>
      </c>
      <c r="B1010" s="167" t="s">
        <v>378</v>
      </c>
      <c r="C1010" s="167" t="str">
        <f>tab_SCHULLISTE[[#This Row],[SNR]]&amp;" - "&amp;tab_SCHULLISTE[[#This Row],[Name]]</f>
        <v>1137 - Berufsoberschule Bad Wörishofen des Zweckverbandes Beruflicher Schulen Bad Wörishofen</v>
      </c>
      <c r="D1010" s="5" t="s">
        <v>3861</v>
      </c>
      <c r="E10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10" s="175" t="s">
        <v>18832</v>
      </c>
      <c r="G1010" s="175" t="s">
        <v>18833</v>
      </c>
      <c r="H1010" s="182" t="str">
        <f>_xlfn.XLOOKUP(tab_SCHULLISTE[[#This Row],[TKZ]],tab_SATLISTE[SAT-ID],tab_SATLISTE[SAT-ID],"FEHLT")</f>
        <v>7k027</v>
      </c>
    </row>
    <row r="1011" spans="1:8" ht="15.9" customHeight="1" x14ac:dyDescent="0.3">
      <c r="A1011" s="171" t="s">
        <v>5260</v>
      </c>
      <c r="B1011" s="27" t="s">
        <v>14730</v>
      </c>
      <c r="C1011" s="167" t="str">
        <f>tab_SCHULLISTE[[#This Row],[SNR]]&amp;" - "&amp;tab_SCHULLISTE[[#This Row],[Name]]</f>
        <v xml:space="preserve">1170 - Staatliche Fachoberschule Holzkirchen  </v>
      </c>
      <c r="D1011" s="43" t="s">
        <v>1956</v>
      </c>
      <c r="E10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11" s="175" t="s">
        <v>18834</v>
      </c>
      <c r="G1011" s="175" t="s">
        <v>18835</v>
      </c>
      <c r="H1011" s="182" t="str">
        <f>_xlfn.XLOOKUP(tab_SCHULLISTE[[#This Row],[TKZ]],tab_SATLISTE[SAT-ID],tab_SATLISTE[SAT-ID],"FEHLT")</f>
        <v>1k267</v>
      </c>
    </row>
    <row r="1012" spans="1:8" ht="15.9" customHeight="1" x14ac:dyDescent="0.3">
      <c r="A1012" s="171" t="s">
        <v>5261</v>
      </c>
      <c r="B1012" s="167" t="s">
        <v>14731</v>
      </c>
      <c r="C1012" s="167" t="str">
        <f>tab_SCHULLISTE[[#This Row],[SNR]]&amp;" - "&amp;tab_SCHULLISTE[[#This Row],[Name]]</f>
        <v>1171 - Private SABEL Fachoberschule München der Stiftung SABEL Schulen</v>
      </c>
      <c r="D1012" s="5" t="s">
        <v>2408</v>
      </c>
      <c r="E10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12" s="175" t="s">
        <v>18834</v>
      </c>
      <c r="G1012" s="175" t="s">
        <v>18835</v>
      </c>
      <c r="H1012" s="182" t="str">
        <f>_xlfn.XLOOKUP(tab_SCHULLISTE[[#This Row],[TKZ]],tab_SATLISTE[SAT-ID],tab_SATLISTE[SAT-ID],"FEHLT")</f>
        <v>1p220</v>
      </c>
    </row>
    <row r="1013" spans="1:8" ht="15.9" customHeight="1" x14ac:dyDescent="0.3">
      <c r="A1013" s="171" t="s">
        <v>5262</v>
      </c>
      <c r="B1013" s="167" t="s">
        <v>14732</v>
      </c>
      <c r="C1013" s="167" t="str">
        <f>tab_SCHULLISTE[[#This Row],[SNR]]&amp;" - "&amp;tab_SCHULLISTE[[#This Row],[Name]]</f>
        <v xml:space="preserve">1172 - Staatliche Fachoberschule Würzburg  </v>
      </c>
      <c r="D1013" s="5" t="s">
        <v>3760</v>
      </c>
      <c r="E10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13" s="175" t="s">
        <v>18834</v>
      </c>
      <c r="G1013" s="175" t="s">
        <v>18835</v>
      </c>
      <c r="H1013" s="182" t="str">
        <f>_xlfn.XLOOKUP(tab_SCHULLISTE[[#This Row],[TKZ]],tab_SATLISTE[SAT-ID],tab_SATLISTE[SAT-ID],"FEHLT")</f>
        <v>6k234</v>
      </c>
    </row>
    <row r="1014" spans="1:8" ht="15.9" customHeight="1" x14ac:dyDescent="0.3">
      <c r="A1014" s="171" t="s">
        <v>5263</v>
      </c>
      <c r="B1014" s="167" t="s">
        <v>14733</v>
      </c>
      <c r="C1014" s="167" t="str">
        <f>tab_SCHULLISTE[[#This Row],[SNR]]&amp;" - "&amp;tab_SCHULLISTE[[#This Row],[Name]]</f>
        <v xml:space="preserve">1173 - Staatliche Fachoberschule Unterschleißheim  </v>
      </c>
      <c r="D1014" s="5" t="s">
        <v>1967</v>
      </c>
      <c r="E10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14" s="175" t="s">
        <v>18834</v>
      </c>
      <c r="G1014" s="175" t="s">
        <v>18835</v>
      </c>
      <c r="H1014" s="182" t="str">
        <f>_xlfn.XLOOKUP(tab_SCHULLISTE[[#This Row],[TKZ]],tab_SATLISTE[SAT-ID],tab_SATLISTE[SAT-ID],"FEHLT")</f>
        <v>1k278</v>
      </c>
    </row>
    <row r="1015" spans="1:8" ht="15.9" customHeight="1" x14ac:dyDescent="0.3">
      <c r="A1015" s="171" t="s">
        <v>5264</v>
      </c>
      <c r="B1015" s="27" t="s">
        <v>14734</v>
      </c>
      <c r="C1015" s="167" t="str">
        <f>tab_SCHULLISTE[[#This Row],[SNR]]&amp;" - "&amp;tab_SCHULLISTE[[#This Row],[Name]]</f>
        <v xml:space="preserve">1174 - Städtische Fachoberschule für Gestaltung München  </v>
      </c>
      <c r="D1015" s="43" t="s">
        <v>1966</v>
      </c>
      <c r="E10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15" s="175" t="s">
        <v>18834</v>
      </c>
      <c r="G1015" s="175" t="s">
        <v>18835</v>
      </c>
      <c r="H1015" s="182" t="str">
        <f>_xlfn.XLOOKUP(tab_SCHULLISTE[[#This Row],[TKZ]],tab_SATLISTE[SAT-ID],tab_SATLISTE[SAT-ID],"FEHLT")</f>
        <v>1k277</v>
      </c>
    </row>
    <row r="1016" spans="1:8" ht="15.9" customHeight="1" x14ac:dyDescent="0.3">
      <c r="A1016" s="171" t="s">
        <v>5265</v>
      </c>
      <c r="B1016" s="167" t="s">
        <v>14735</v>
      </c>
      <c r="C1016" s="167" t="str">
        <f>tab_SCHULLISTE[[#This Row],[SNR]]&amp;" - "&amp;tab_SCHULLISTE[[#This Row],[Name]]</f>
        <v xml:space="preserve">1175 - Staatliche Fachoberschule Lauf a.d.Pegnitz  </v>
      </c>
      <c r="D1016" s="5" t="s">
        <v>3382</v>
      </c>
      <c r="E10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16" s="175" t="s">
        <v>18834</v>
      </c>
      <c r="G1016" s="175" t="s">
        <v>18835</v>
      </c>
      <c r="H1016" s="182" t="str">
        <f>_xlfn.XLOOKUP(tab_SCHULLISTE[[#This Row],[TKZ]],tab_SATLISTE[SAT-ID],tab_SATLISTE[SAT-ID],"FEHLT")</f>
        <v>5k114</v>
      </c>
    </row>
    <row r="1017" spans="1:8" ht="15.9" customHeight="1" x14ac:dyDescent="0.3">
      <c r="A1017" s="171" t="s">
        <v>5266</v>
      </c>
      <c r="B1017" s="167" t="s">
        <v>551</v>
      </c>
      <c r="C1017" s="167" t="str">
        <f>tab_SCHULLISTE[[#This Row],[SNR]]&amp;" - "&amp;tab_SCHULLISTE[[#This Row],[Name]]</f>
        <v>1176 - Erzbischöfliche St.-Irmengard-Fachoberschule Garmisch-Partenkirchen</v>
      </c>
      <c r="D1017" s="5" t="s">
        <v>2243</v>
      </c>
      <c r="E10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17" s="175" t="s">
        <v>18834</v>
      </c>
      <c r="G1017" s="175" t="s">
        <v>18835</v>
      </c>
      <c r="H1017" s="182" t="str">
        <f>_xlfn.XLOOKUP(tab_SCHULLISTE[[#This Row],[TKZ]],tab_SATLISTE[SAT-ID],tab_SATLISTE[SAT-ID],"FEHLT")</f>
        <v>1p044</v>
      </c>
    </row>
    <row r="1018" spans="1:8" ht="15.9" customHeight="1" x14ac:dyDescent="0.3">
      <c r="A1018" s="171" t="s">
        <v>5267</v>
      </c>
      <c r="B1018" s="167" t="s">
        <v>552</v>
      </c>
      <c r="C1018" s="167" t="str">
        <f>tab_SCHULLISTE[[#This Row],[SNR]]&amp;" - "&amp;tab_SCHULLISTE[[#This Row],[Name]]</f>
        <v>1178 - CJD Christophorusschulen Berchtesgaden - Private Fachoberschule des CJD in Schönau am Königssee</v>
      </c>
      <c r="D1018" s="5" t="s">
        <v>2227</v>
      </c>
      <c r="E10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18" s="175" t="s">
        <v>18834</v>
      </c>
      <c r="G1018" s="175" t="s">
        <v>18835</v>
      </c>
      <c r="H1018" s="182" t="str">
        <f>_xlfn.XLOOKUP(tab_SCHULLISTE[[#This Row],[TKZ]],tab_SATLISTE[SAT-ID],tab_SATLISTE[SAT-ID],"FEHLT")</f>
        <v>1p027</v>
      </c>
    </row>
    <row r="1019" spans="1:8" ht="15.9" customHeight="1" x14ac:dyDescent="0.3">
      <c r="A1019" s="171" t="s">
        <v>5268</v>
      </c>
      <c r="B1019" s="167" t="s">
        <v>561</v>
      </c>
      <c r="C1019" s="167" t="str">
        <f>tab_SCHULLISTE[[#This Row],[SNR]]&amp;" - "&amp;tab_SCHULLISTE[[#This Row],[Name]]</f>
        <v>1180 - Staatl. genehmigte DBBC-Privatschule - Fachoberschule - Diakon.Institut in Bad Aibling</v>
      </c>
      <c r="D1019" s="5" t="s">
        <v>2232</v>
      </c>
      <c r="E10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19" s="175" t="s">
        <v>18834</v>
      </c>
      <c r="G1019" s="175" t="s">
        <v>18835</v>
      </c>
      <c r="H1019" s="182" t="str">
        <f>_xlfn.XLOOKUP(tab_SCHULLISTE[[#This Row],[TKZ]],tab_SATLISTE[SAT-ID],tab_SATLISTE[SAT-ID],"FEHLT")</f>
        <v>1p033</v>
      </c>
    </row>
    <row r="1020" spans="1:8" ht="15.9" customHeight="1" x14ac:dyDescent="0.3">
      <c r="A1020" s="171" t="s">
        <v>5269</v>
      </c>
      <c r="B1020" s="167" t="s">
        <v>5270</v>
      </c>
      <c r="C1020" s="167" t="str">
        <f>tab_SCHULLISTE[[#This Row],[SNR]]&amp;" - "&amp;tab_SCHULLISTE[[#This Row],[Name]]</f>
        <v>1181 - Herder-Schule, Private Fachoberschule des Herder-Schulvereins e.V. in Pielenhofen</v>
      </c>
      <c r="D1020" s="5" t="s">
        <v>2978</v>
      </c>
      <c r="E10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20" s="175" t="s">
        <v>18834</v>
      </c>
      <c r="G1020" s="175" t="s">
        <v>18835</v>
      </c>
      <c r="H1020" s="182" t="str">
        <f>_xlfn.XLOOKUP(tab_SCHULLISTE[[#This Row],[TKZ]],tab_SATLISTE[SAT-ID],tab_SATLISTE[SAT-ID],"FEHLT")</f>
        <v>3p020</v>
      </c>
    </row>
    <row r="1021" spans="1:8" ht="15.9" customHeight="1" x14ac:dyDescent="0.3">
      <c r="A1021" s="171" t="s">
        <v>5271</v>
      </c>
      <c r="B1021" s="167" t="s">
        <v>553</v>
      </c>
      <c r="C1021" s="167" t="str">
        <f>tab_SCHULLISTE[[#This Row],[SNR]]&amp;" - "&amp;tab_SCHULLISTE[[#This Row],[Name]]</f>
        <v>1182 - MOS Allgäu - Priv. Montessori Fachoberschule d. Augsburger Gesellsch.f.Lehmbau, Kempten</v>
      </c>
      <c r="D1021" s="5" t="s">
        <v>4124</v>
      </c>
      <c r="E10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21" s="175" t="s">
        <v>18834</v>
      </c>
      <c r="G1021" s="175" t="s">
        <v>18835</v>
      </c>
      <c r="H1021" s="182" t="str">
        <f>_xlfn.XLOOKUP(tab_SCHULLISTE[[#This Row],[TKZ]],tab_SATLISTE[SAT-ID],tab_SATLISTE[SAT-ID],"FEHLT")</f>
        <v>7p003</v>
      </c>
    </row>
    <row r="1022" spans="1:8" ht="15.9" customHeight="1" x14ac:dyDescent="0.3">
      <c r="A1022" s="171" t="s">
        <v>5272</v>
      </c>
      <c r="B1022" s="167" t="s">
        <v>5273</v>
      </c>
      <c r="C1022" s="167" t="str">
        <f>tab_SCHULLISTE[[#This Row],[SNR]]&amp;" - "&amp;tab_SCHULLISTE[[#This Row],[Name]]</f>
        <v>1183 - MD.A - Priv. Fachoberschule München für Gestaltung und Internationale Wirtschaft</v>
      </c>
      <c r="D1022" s="5" t="s">
        <v>2337</v>
      </c>
      <c r="E10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22" s="175" t="s">
        <v>18834</v>
      </c>
      <c r="G1022" s="175" t="s">
        <v>18835</v>
      </c>
      <c r="H1022" s="182" t="str">
        <f>_xlfn.XLOOKUP(tab_SCHULLISTE[[#This Row],[TKZ]],tab_SATLISTE[SAT-ID],tab_SATLISTE[SAT-ID],"FEHLT")</f>
        <v>1p145</v>
      </c>
    </row>
    <row r="1023" spans="1:8" ht="15.9" customHeight="1" x14ac:dyDescent="0.3">
      <c r="A1023" s="171" t="s">
        <v>5274</v>
      </c>
      <c r="B1023" s="167" t="s">
        <v>14736</v>
      </c>
      <c r="C1023" s="167" t="str">
        <f>tab_SCHULLISTE[[#This Row],[SNR]]&amp;" - "&amp;tab_SCHULLISTE[[#This Row],[Name]]</f>
        <v xml:space="preserve">1184 - Staatl. Fachoberschule Starnberg  </v>
      </c>
      <c r="D1023" s="5" t="s">
        <v>2109</v>
      </c>
      <c r="E10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23" s="175" t="s">
        <v>18834</v>
      </c>
      <c r="G1023" s="175" t="s">
        <v>18835</v>
      </c>
      <c r="H1023" s="182" t="str">
        <f>_xlfn.XLOOKUP(tab_SCHULLISTE[[#This Row],[TKZ]],tab_SATLISTE[SAT-ID],tab_SATLISTE[SAT-ID],"FEHLT")</f>
        <v>1k420</v>
      </c>
    </row>
    <row r="1024" spans="1:8" ht="15.9" customHeight="1" x14ac:dyDescent="0.3">
      <c r="A1024" s="171" t="s">
        <v>5275</v>
      </c>
      <c r="B1024" s="167" t="s">
        <v>563</v>
      </c>
      <c r="C1024" s="167" t="str">
        <f>tab_SCHULLISTE[[#This Row],[SNR]]&amp;" - "&amp;tab_SCHULLISTE[[#This Row],[Name]]</f>
        <v>1186 - Private Fachoberschule für Wirtschaft und Verwaltung der EuroKolleg Privatschulen in München</v>
      </c>
      <c r="D1024" s="5" t="s">
        <v>2246</v>
      </c>
      <c r="E10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24" s="175" t="s">
        <v>18834</v>
      </c>
      <c r="G1024" s="175" t="s">
        <v>18835</v>
      </c>
      <c r="H1024" s="182" t="str">
        <f>_xlfn.XLOOKUP(tab_SCHULLISTE[[#This Row],[TKZ]],tab_SATLISTE[SAT-ID],tab_SATLISTE[SAT-ID],"FEHLT")</f>
        <v>1p047</v>
      </c>
    </row>
    <row r="1025" spans="1:8" ht="15.9" customHeight="1" x14ac:dyDescent="0.3">
      <c r="A1025" s="171" t="s">
        <v>5276</v>
      </c>
      <c r="B1025" s="167" t="s">
        <v>535</v>
      </c>
      <c r="C1025" s="167" t="str">
        <f>tab_SCHULLISTE[[#This Row],[SNR]]&amp;" - "&amp;tab_SCHULLISTE[[#This Row],[Name]]</f>
        <v>1187 - Städtische Fachoberschule für Sozialwesen und Gesundheit München Nord</v>
      </c>
      <c r="D1025" s="5" t="s">
        <v>1966</v>
      </c>
      <c r="E10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25" s="175" t="s">
        <v>18834</v>
      </c>
      <c r="G1025" s="175" t="s">
        <v>18835</v>
      </c>
      <c r="H1025" s="182" t="str">
        <f>_xlfn.XLOOKUP(tab_SCHULLISTE[[#This Row],[TKZ]],tab_SATLISTE[SAT-ID],tab_SATLISTE[SAT-ID],"FEHLT")</f>
        <v>1k277</v>
      </c>
    </row>
    <row r="1026" spans="1:8" ht="15.9" customHeight="1" x14ac:dyDescent="0.3">
      <c r="A1026" s="171" t="s">
        <v>5277</v>
      </c>
      <c r="B1026" s="167" t="s">
        <v>14737</v>
      </c>
      <c r="C1026" s="167" t="str">
        <f>tab_SCHULLISTE[[#This Row],[SNR]]&amp;" - "&amp;tab_SCHULLISTE[[#This Row],[Name]]</f>
        <v xml:space="preserve">1188 - Staatliche Fachoberschule II Nürnberg  </v>
      </c>
      <c r="D1026" s="5" t="s">
        <v>3381</v>
      </c>
      <c r="E10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26" s="175" t="s">
        <v>18834</v>
      </c>
      <c r="G1026" s="175" t="s">
        <v>18835</v>
      </c>
      <c r="H1026" s="182" t="str">
        <f>_xlfn.XLOOKUP(tab_SCHULLISTE[[#This Row],[TKZ]],tab_SATLISTE[SAT-ID],tab_SATLISTE[SAT-ID],"FEHLT")</f>
        <v>5k113</v>
      </c>
    </row>
    <row r="1027" spans="1:8" ht="15.9" customHeight="1" x14ac:dyDescent="0.3">
      <c r="A1027" s="171" t="s">
        <v>5278</v>
      </c>
      <c r="B1027" s="167" t="s">
        <v>565</v>
      </c>
      <c r="C1027" s="167" t="str">
        <f>tab_SCHULLISTE[[#This Row],[SNR]]&amp;" - "&amp;tab_SCHULLISTE[[#This Row],[Name]]</f>
        <v>1190 - Erzbischöfliche Fachoberschule Vinzenz von Paul Markt Indersdorf</v>
      </c>
      <c r="D1027" s="5" t="s">
        <v>2243</v>
      </c>
      <c r="E10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27" s="175" t="s">
        <v>18834</v>
      </c>
      <c r="G1027" s="175" t="s">
        <v>18835</v>
      </c>
      <c r="H1027" s="182" t="str">
        <f>_xlfn.XLOOKUP(tab_SCHULLISTE[[#This Row],[TKZ]],tab_SATLISTE[SAT-ID],tab_SATLISTE[SAT-ID],"FEHLT")</f>
        <v>1p044</v>
      </c>
    </row>
    <row r="1028" spans="1:8" ht="15.9" customHeight="1" x14ac:dyDescent="0.3">
      <c r="A1028" s="171" t="s">
        <v>5279</v>
      </c>
      <c r="B1028" s="167" t="s">
        <v>14738</v>
      </c>
      <c r="C1028" s="167" t="str">
        <f>tab_SCHULLISTE[[#This Row],[SNR]]&amp;" - "&amp;tab_SCHULLISTE[[#This Row],[Name]]</f>
        <v xml:space="preserve">1191 - Montessori-Fachoberschule Kronach  </v>
      </c>
      <c r="D1028" s="5" t="s">
        <v>3266</v>
      </c>
      <c r="E10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28" s="175" t="s">
        <v>18834</v>
      </c>
      <c r="G1028" s="175" t="s">
        <v>18835</v>
      </c>
      <c r="H1028" s="182" t="str">
        <f>_xlfn.XLOOKUP(tab_SCHULLISTE[[#This Row],[TKZ]],tab_SATLISTE[SAT-ID],tab_SATLISTE[SAT-ID],"FEHLT")</f>
        <v>4p065</v>
      </c>
    </row>
    <row r="1029" spans="1:8" ht="15.9" customHeight="1" x14ac:dyDescent="0.3">
      <c r="A1029" s="171" t="s">
        <v>5280</v>
      </c>
      <c r="B1029" s="167" t="s">
        <v>5281</v>
      </c>
      <c r="C1029" s="167" t="str">
        <f>tab_SCHULLISTE[[#This Row],[SNR]]&amp;" - "&amp;tab_SCHULLISTE[[#This Row],[Name]]</f>
        <v>1192 - Fachoberschule der Erzbischöflichen Stiftung St. Matthias Wolfratshausen-Waldram</v>
      </c>
      <c r="D1029" s="5" t="s">
        <v>2242</v>
      </c>
      <c r="E10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29" s="175" t="s">
        <v>18834</v>
      </c>
      <c r="G1029" s="175" t="s">
        <v>18835</v>
      </c>
      <c r="H1029" s="182" t="str">
        <f>_xlfn.XLOOKUP(tab_SCHULLISTE[[#This Row],[TKZ]],tab_SATLISTE[SAT-ID],tab_SATLISTE[SAT-ID],"FEHLT")</f>
        <v>1p043</v>
      </c>
    </row>
    <row r="1030" spans="1:8" ht="15.9" customHeight="1" x14ac:dyDescent="0.3">
      <c r="A1030" s="171" t="s">
        <v>5282</v>
      </c>
      <c r="B1030" s="167" t="s">
        <v>14739</v>
      </c>
      <c r="C1030" s="167" t="str">
        <f>tab_SCHULLISTE[[#This Row],[SNR]]&amp;" - "&amp;tab_SCHULLISTE[[#This Row],[Name]]</f>
        <v xml:space="preserve">1193 - Staatl. Fachoberschule Germering  </v>
      </c>
      <c r="D1030" s="5" t="s">
        <v>1831</v>
      </c>
      <c r="E10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30" s="175" t="s">
        <v>18834</v>
      </c>
      <c r="G1030" s="175" t="s">
        <v>18835</v>
      </c>
      <c r="H1030" s="182" t="str">
        <f>_xlfn.XLOOKUP(tab_SCHULLISTE[[#This Row],[TKZ]],tab_SATLISTE[SAT-ID],tab_SATLISTE[SAT-ID],"FEHLT")</f>
        <v>1k138</v>
      </c>
    </row>
    <row r="1031" spans="1:8" ht="15.9" customHeight="1" x14ac:dyDescent="0.3">
      <c r="A1031" s="171" t="s">
        <v>5283</v>
      </c>
      <c r="B1031" s="167" t="s">
        <v>14740</v>
      </c>
      <c r="C1031" s="167" t="str">
        <f>tab_SCHULLISTE[[#This Row],[SNR]]&amp;" - "&amp;tab_SCHULLISTE[[#This Row],[Name]]</f>
        <v xml:space="preserve">1194 - Staatl. Fachoberschule Haar  </v>
      </c>
      <c r="D1031" s="5" t="s">
        <v>1967</v>
      </c>
      <c r="E10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31" s="175" t="s">
        <v>18834</v>
      </c>
      <c r="G1031" s="175" t="s">
        <v>18835</v>
      </c>
      <c r="H1031" s="182" t="str">
        <f>_xlfn.XLOOKUP(tab_SCHULLISTE[[#This Row],[TKZ]],tab_SATLISTE[SAT-ID],tab_SATLISTE[SAT-ID],"FEHLT")</f>
        <v>1k278</v>
      </c>
    </row>
    <row r="1032" spans="1:8" ht="15.9" customHeight="1" x14ac:dyDescent="0.3">
      <c r="A1032" s="171" t="s">
        <v>5284</v>
      </c>
      <c r="B1032" s="167" t="s">
        <v>568</v>
      </c>
      <c r="C1032" s="167" t="str">
        <f>tab_SCHULLISTE[[#This Row],[SNR]]&amp;" - "&amp;tab_SCHULLISTE[[#This Row],[Name]]</f>
        <v>1196 - St.-Bonaventura-Fachoberschule Dillingen des Schulwerks der Diözese Augsburg</v>
      </c>
      <c r="D1032" s="5" t="s">
        <v>4178</v>
      </c>
      <c r="E10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32" s="175" t="s">
        <v>18834</v>
      </c>
      <c r="G1032" s="175" t="s">
        <v>18835</v>
      </c>
      <c r="H1032" s="182" t="str">
        <f>_xlfn.XLOOKUP(tab_SCHULLISTE[[#This Row],[TKZ]],tab_SATLISTE[SAT-ID],tab_SATLISTE[SAT-ID],"FEHLT")</f>
        <v>7p062</v>
      </c>
    </row>
    <row r="1033" spans="1:8" ht="15.9" customHeight="1" x14ac:dyDescent="0.3">
      <c r="A1033" s="171" t="s">
        <v>5285</v>
      </c>
      <c r="B1033" s="167" t="s">
        <v>14741</v>
      </c>
      <c r="C1033" s="167" t="str">
        <f>tab_SCHULLISTE[[#This Row],[SNR]]&amp;" - "&amp;tab_SCHULLISTE[[#This Row],[Name]]</f>
        <v xml:space="preserve">1197 - Staatliche Fachoberschule München-West  </v>
      </c>
      <c r="D1033" s="5" t="s">
        <v>1966</v>
      </c>
      <c r="E10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33" s="175" t="s">
        <v>18834</v>
      </c>
      <c r="G1033" s="175" t="s">
        <v>18835</v>
      </c>
      <c r="H1033" s="182" t="str">
        <f>_xlfn.XLOOKUP(tab_SCHULLISTE[[#This Row],[TKZ]],tab_SATLISTE[SAT-ID],tab_SATLISTE[SAT-ID],"FEHLT")</f>
        <v>1k277</v>
      </c>
    </row>
    <row r="1034" spans="1:8" ht="15.9" customHeight="1" x14ac:dyDescent="0.3">
      <c r="A1034" s="171" t="s">
        <v>5286</v>
      </c>
      <c r="B1034" s="167" t="s">
        <v>14742</v>
      </c>
      <c r="C1034" s="167" t="str">
        <f>tab_SCHULLISTE[[#This Row],[SNR]]&amp;" - "&amp;tab_SCHULLISTE[[#This Row],[Name]]</f>
        <v xml:space="preserve">1198 - Montessori Fachoberschule Schweinfurt  </v>
      </c>
      <c r="D1034" s="5" t="s">
        <v>3819</v>
      </c>
      <c r="E10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34" s="175" t="s">
        <v>18834</v>
      </c>
      <c r="G1034" s="175" t="s">
        <v>18835</v>
      </c>
      <c r="H1034" s="182" t="str">
        <f>_xlfn.XLOOKUP(tab_SCHULLISTE[[#This Row],[TKZ]],tab_SATLISTE[SAT-ID],tab_SATLISTE[SAT-ID],"FEHLT")</f>
        <v>6p057</v>
      </c>
    </row>
    <row r="1035" spans="1:8" ht="15.9" customHeight="1" x14ac:dyDescent="0.3">
      <c r="A1035" s="171" t="s">
        <v>5287</v>
      </c>
      <c r="B1035" s="167" t="s">
        <v>14743</v>
      </c>
      <c r="C1035" s="167" t="str">
        <f>tab_SCHULLISTE[[#This Row],[SNR]]&amp;" - "&amp;tab_SCHULLISTE[[#This Row],[Name]]</f>
        <v xml:space="preserve">1199 - Staatliche Fachoberschule Schwabach  </v>
      </c>
      <c r="D1035" s="5" t="s">
        <v>3415</v>
      </c>
      <c r="E10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035" s="175" t="s">
        <v>18834</v>
      </c>
      <c r="G1035" s="175" t="s">
        <v>18835</v>
      </c>
      <c r="H1035" s="182" t="str">
        <f>_xlfn.XLOOKUP(tab_SCHULLISTE[[#This Row],[TKZ]],tab_SATLISTE[SAT-ID],tab_SATLISTE[SAT-ID],"FEHLT")</f>
        <v>5k147</v>
      </c>
    </row>
    <row r="1036" spans="1:8" ht="15.9" customHeight="1" x14ac:dyDescent="0.3">
      <c r="A1036" s="171" t="s">
        <v>5288</v>
      </c>
      <c r="B1036" s="167" t="s">
        <v>12859</v>
      </c>
      <c r="C1036" s="167" t="str">
        <f>tab_SCHULLISTE[[#This Row],[SNR]]&amp;" - "&amp;tab_SCHULLISTE[[#This Row],[Name]]</f>
        <v xml:space="preserve">1200 - Mittelschule Rosenheim-Fürstätt  </v>
      </c>
      <c r="D1036" s="5" t="s">
        <v>2055</v>
      </c>
      <c r="E10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36" s="175" t="s">
        <v>18840</v>
      </c>
      <c r="G1036" s="175" t="s">
        <v>18841</v>
      </c>
      <c r="H1036" s="182" t="str">
        <f>_xlfn.XLOOKUP(tab_SCHULLISTE[[#This Row],[TKZ]],tab_SATLISTE[SAT-ID],tab_SATLISTE[SAT-ID],"FEHLT")</f>
        <v>1k366</v>
      </c>
    </row>
    <row r="1037" spans="1:8" ht="15.9" customHeight="1" x14ac:dyDescent="0.3">
      <c r="A1037" s="171" t="s">
        <v>5289</v>
      </c>
      <c r="B1037" s="167" t="s">
        <v>12860</v>
      </c>
      <c r="C1037" s="167" t="str">
        <f>tab_SCHULLISTE[[#This Row],[SNR]]&amp;" - "&amp;tab_SCHULLISTE[[#This Row],[Name]]</f>
        <v xml:space="preserve">1201 - Mittelschule Rosenheim-Aising  </v>
      </c>
      <c r="D1037" s="5" t="s">
        <v>2055</v>
      </c>
      <c r="E10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37" s="175" t="s">
        <v>18840</v>
      </c>
      <c r="G1037" s="175" t="s">
        <v>18841</v>
      </c>
      <c r="H1037" s="182" t="str">
        <f>_xlfn.XLOOKUP(tab_SCHULLISTE[[#This Row],[TKZ]],tab_SATLISTE[SAT-ID],tab_SATLISTE[SAT-ID],"FEHLT")</f>
        <v>1k366</v>
      </c>
    </row>
    <row r="1038" spans="1:8" ht="15.9" customHeight="1" x14ac:dyDescent="0.3">
      <c r="A1038" s="171" t="s">
        <v>5290</v>
      </c>
      <c r="B1038" s="167" t="s">
        <v>12861</v>
      </c>
      <c r="C1038" s="167" t="str">
        <f>tab_SCHULLISTE[[#This Row],[SNR]]&amp;" - "&amp;tab_SCHULLISTE[[#This Row],[Name]]</f>
        <v xml:space="preserve">1202 - Mittelschule Rosenheim-Westerndorf St.Peter  </v>
      </c>
      <c r="D1038" s="5" t="s">
        <v>2055</v>
      </c>
      <c r="E10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38" s="175" t="s">
        <v>18840</v>
      </c>
      <c r="G1038" s="175" t="s">
        <v>18841</v>
      </c>
      <c r="H1038" s="182" t="str">
        <f>_xlfn.XLOOKUP(tab_SCHULLISTE[[#This Row],[TKZ]],tab_SATLISTE[SAT-ID],tab_SATLISTE[SAT-ID],"FEHLT")</f>
        <v>1k366</v>
      </c>
    </row>
    <row r="1039" spans="1:8" ht="15.9" customHeight="1" x14ac:dyDescent="0.3">
      <c r="A1039" s="171" t="s">
        <v>5291</v>
      </c>
      <c r="B1039" s="167" t="s">
        <v>10649</v>
      </c>
      <c r="C1039" s="167" t="str">
        <f>tab_SCHULLISTE[[#This Row],[SNR]]&amp;" - "&amp;tab_SCHULLISTE[[#This Row],[Name]]</f>
        <v xml:space="preserve">1203 - Max-Fellermeier-Grundschule Neuötting  </v>
      </c>
      <c r="D1039" s="5" t="s">
        <v>1982</v>
      </c>
      <c r="E10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39" s="175" t="s">
        <v>18840</v>
      </c>
      <c r="G1039" s="175" t="s">
        <v>18841</v>
      </c>
      <c r="H1039" s="182" t="str">
        <f>_xlfn.XLOOKUP(tab_SCHULLISTE[[#This Row],[TKZ]],tab_SATLISTE[SAT-ID],tab_SATLISTE[SAT-ID],"FEHLT")</f>
        <v>1k293</v>
      </c>
    </row>
    <row r="1040" spans="1:8" ht="15.9" customHeight="1" x14ac:dyDescent="0.3">
      <c r="A1040" s="171" t="s">
        <v>5292</v>
      </c>
      <c r="B1040" s="167" t="s">
        <v>10650</v>
      </c>
      <c r="C1040" s="167" t="str">
        <f>tab_SCHULLISTE[[#This Row],[SNR]]&amp;" - "&amp;tab_SCHULLISTE[[#This Row],[Name]]</f>
        <v xml:space="preserve">1204 - Grundschule Tüßling  </v>
      </c>
      <c r="D1040" s="5" t="s">
        <v>2135</v>
      </c>
      <c r="E10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40" s="175" t="s">
        <v>18840</v>
      </c>
      <c r="G1040" s="175" t="s">
        <v>18841</v>
      </c>
      <c r="H1040" s="182" t="str">
        <f>_xlfn.XLOOKUP(tab_SCHULLISTE[[#This Row],[TKZ]],tab_SATLISTE[SAT-ID],tab_SATLISTE[SAT-ID],"FEHLT")</f>
        <v>1k446</v>
      </c>
    </row>
    <row r="1041" spans="1:8" ht="15.9" customHeight="1" x14ac:dyDescent="0.3">
      <c r="A1041" s="171" t="s">
        <v>5293</v>
      </c>
      <c r="B1041" s="167" t="s">
        <v>10651</v>
      </c>
      <c r="C1041" s="167" t="str">
        <f>tab_SCHULLISTE[[#This Row],[SNR]]&amp;" - "&amp;tab_SCHULLISTE[[#This Row],[Name]]</f>
        <v xml:space="preserve">1205 - Grundschule Bad Tölz-Süd  </v>
      </c>
      <c r="D1041" s="5" t="s">
        <v>1734</v>
      </c>
      <c r="E10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41" s="175" t="s">
        <v>18840</v>
      </c>
      <c r="G1041" s="175" t="s">
        <v>18841</v>
      </c>
      <c r="H1041" s="182" t="str">
        <f>_xlfn.XLOOKUP(tab_SCHULLISTE[[#This Row],[TKZ]],tab_SATLISTE[SAT-ID],tab_SATLISTE[SAT-ID],"FEHLT")</f>
        <v>1k038</v>
      </c>
    </row>
    <row r="1042" spans="1:8" ht="15.9" customHeight="1" x14ac:dyDescent="0.3">
      <c r="A1042" s="171" t="s">
        <v>5294</v>
      </c>
      <c r="B1042" s="167" t="s">
        <v>10652</v>
      </c>
      <c r="C1042" s="167" t="str">
        <f>tab_SCHULLISTE[[#This Row],[SNR]]&amp;" - "&amp;tab_SCHULLISTE[[#This Row],[Name]]</f>
        <v xml:space="preserve">1206 - Jahn-Grundschule Bad Tölz  </v>
      </c>
      <c r="D1042" s="5" t="s">
        <v>1734</v>
      </c>
      <c r="E10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42" s="175" t="s">
        <v>18840</v>
      </c>
      <c r="G1042" s="175" t="s">
        <v>18841</v>
      </c>
      <c r="H1042" s="182" t="str">
        <f>_xlfn.XLOOKUP(tab_SCHULLISTE[[#This Row],[TKZ]],tab_SATLISTE[SAT-ID],tab_SATLISTE[SAT-ID],"FEHLT")</f>
        <v>1k038</v>
      </c>
    </row>
    <row r="1043" spans="1:8" ht="15.9" customHeight="1" x14ac:dyDescent="0.3">
      <c r="A1043" s="171" t="s">
        <v>5295</v>
      </c>
      <c r="B1043" s="167" t="s">
        <v>10653</v>
      </c>
      <c r="C1043" s="167" t="str">
        <f>tab_SCHULLISTE[[#This Row],[SNR]]&amp;" - "&amp;tab_SCHULLISTE[[#This Row],[Name]]</f>
        <v xml:space="preserve">1207 - Grundschule Benediktbeuern  </v>
      </c>
      <c r="D1043" s="5" t="s">
        <v>1743</v>
      </c>
      <c r="E10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43" s="175" t="s">
        <v>18840</v>
      </c>
      <c r="G1043" s="175" t="s">
        <v>18841</v>
      </c>
      <c r="H1043" s="182" t="str">
        <f>_xlfn.XLOOKUP(tab_SCHULLISTE[[#This Row],[TKZ]],tab_SATLISTE[SAT-ID],tab_SATLISTE[SAT-ID],"FEHLT")</f>
        <v>1k047</v>
      </c>
    </row>
    <row r="1044" spans="1:8" ht="15.9" customHeight="1" x14ac:dyDescent="0.3">
      <c r="A1044" s="171" t="s">
        <v>5296</v>
      </c>
      <c r="B1044" s="167" t="s">
        <v>10654</v>
      </c>
      <c r="C1044" s="167" t="str">
        <f>tab_SCHULLISTE[[#This Row],[SNR]]&amp;" - "&amp;tab_SCHULLISTE[[#This Row],[Name]]</f>
        <v xml:space="preserve">1208 - Grundschule Dietramszell  </v>
      </c>
      <c r="D1044" s="5" t="s">
        <v>1777</v>
      </c>
      <c r="E10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44" s="175" t="s">
        <v>18840</v>
      </c>
      <c r="G1044" s="175" t="s">
        <v>18841</v>
      </c>
      <c r="H1044" s="182" t="str">
        <f>_xlfn.XLOOKUP(tab_SCHULLISTE[[#This Row],[TKZ]],tab_SATLISTE[SAT-ID],tab_SATLISTE[SAT-ID],"FEHLT")</f>
        <v>1k083</v>
      </c>
    </row>
    <row r="1045" spans="1:8" ht="15.9" customHeight="1" x14ac:dyDescent="0.3">
      <c r="A1045" s="171" t="s">
        <v>5297</v>
      </c>
      <c r="B1045" s="167" t="s">
        <v>10655</v>
      </c>
      <c r="C1045" s="167" t="str">
        <f>tab_SCHULLISTE[[#This Row],[SNR]]&amp;" - "&amp;tab_SCHULLISTE[[#This Row],[Name]]</f>
        <v xml:space="preserve">1209 - Grundschule Gaißach  </v>
      </c>
      <c r="D1045" s="5" t="s">
        <v>1835</v>
      </c>
      <c r="E10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45" s="175" t="s">
        <v>18840</v>
      </c>
      <c r="G1045" s="175" t="s">
        <v>18841</v>
      </c>
      <c r="H1045" s="182" t="str">
        <f>_xlfn.XLOOKUP(tab_SCHULLISTE[[#This Row],[TKZ]],tab_SATLISTE[SAT-ID],tab_SATLISTE[SAT-ID],"FEHLT")</f>
        <v>1k142</v>
      </c>
    </row>
    <row r="1046" spans="1:8" ht="15.9" customHeight="1" x14ac:dyDescent="0.3">
      <c r="A1046" s="171" t="s">
        <v>5298</v>
      </c>
      <c r="B1046" s="167" t="s">
        <v>10656</v>
      </c>
      <c r="C1046" s="167" t="str">
        <f>tab_SCHULLISTE[[#This Row],[SNR]]&amp;" - "&amp;tab_SCHULLISTE[[#This Row],[Name]]</f>
        <v xml:space="preserve">1210 - Grundschule Königsdorf  </v>
      </c>
      <c r="D1046" s="5" t="s">
        <v>1926</v>
      </c>
      <c r="E10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46" s="175" t="s">
        <v>18840</v>
      </c>
      <c r="G1046" s="175" t="s">
        <v>18841</v>
      </c>
      <c r="H1046" s="182" t="str">
        <f>_xlfn.XLOOKUP(tab_SCHULLISTE[[#This Row],[TKZ]],tab_SATLISTE[SAT-ID],tab_SATLISTE[SAT-ID],"FEHLT")</f>
        <v>1k236</v>
      </c>
    </row>
    <row r="1047" spans="1:8" ht="15.9" customHeight="1" x14ac:dyDescent="0.3">
      <c r="A1047" s="171" t="s">
        <v>5299</v>
      </c>
      <c r="B1047" s="167" t="s">
        <v>10657</v>
      </c>
      <c r="C1047" s="167" t="str">
        <f>tab_SCHULLISTE[[#This Row],[SNR]]&amp;" - "&amp;tab_SCHULLISTE[[#This Row],[Name]]</f>
        <v xml:space="preserve">1211 - Grundschule Wolfratshausen  </v>
      </c>
      <c r="D1047" s="5" t="s">
        <v>2183</v>
      </c>
      <c r="E10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47" s="175" t="s">
        <v>18840</v>
      </c>
      <c r="G1047" s="175" t="s">
        <v>18841</v>
      </c>
      <c r="H1047" s="182" t="str">
        <f>_xlfn.XLOOKUP(tab_SCHULLISTE[[#This Row],[TKZ]],tab_SATLISTE[SAT-ID],tab_SATLISTE[SAT-ID],"FEHLT")</f>
        <v>1k494</v>
      </c>
    </row>
    <row r="1048" spans="1:8" ht="15.9" customHeight="1" x14ac:dyDescent="0.3">
      <c r="A1048" s="171" t="s">
        <v>5300</v>
      </c>
      <c r="B1048" s="167" t="s">
        <v>10658</v>
      </c>
      <c r="C1048" s="167" t="str">
        <f>tab_SCHULLISTE[[#This Row],[SNR]]&amp;" - "&amp;tab_SCHULLISTE[[#This Row],[Name]]</f>
        <v xml:space="preserve">1212 - Grundschule Wolfratshausen-Waldram  </v>
      </c>
      <c r="D1048" s="5" t="s">
        <v>2183</v>
      </c>
      <c r="E10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48" s="175" t="s">
        <v>18840</v>
      </c>
      <c r="G1048" s="175" t="s">
        <v>18841</v>
      </c>
      <c r="H1048" s="182" t="str">
        <f>_xlfn.XLOOKUP(tab_SCHULLISTE[[#This Row],[TKZ]],tab_SATLISTE[SAT-ID],tab_SATLISTE[SAT-ID],"FEHLT")</f>
        <v>1k494</v>
      </c>
    </row>
    <row r="1049" spans="1:8" ht="15.9" customHeight="1" x14ac:dyDescent="0.3">
      <c r="A1049" s="171" t="s">
        <v>5301</v>
      </c>
      <c r="B1049" s="167" t="s">
        <v>10659</v>
      </c>
      <c r="C1049" s="167" t="str">
        <f>tab_SCHULLISTE[[#This Row],[SNR]]&amp;" - "&amp;tab_SCHULLISTE[[#This Row],[Name]]</f>
        <v xml:space="preserve">1213 - Grundschule Altomünster  </v>
      </c>
      <c r="D1049" s="5" t="s">
        <v>1705</v>
      </c>
      <c r="E10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49" s="175" t="s">
        <v>18840</v>
      </c>
      <c r="G1049" s="175" t="s">
        <v>18841</v>
      </c>
      <c r="H1049" s="182" t="str">
        <f>_xlfn.XLOOKUP(tab_SCHULLISTE[[#This Row],[TKZ]],tab_SATLISTE[SAT-ID],tab_SATLISTE[SAT-ID],"FEHLT")</f>
        <v>1k009</v>
      </c>
    </row>
    <row r="1050" spans="1:8" ht="15.9" customHeight="1" x14ac:dyDescent="0.3">
      <c r="A1050" s="171" t="s">
        <v>5302</v>
      </c>
      <c r="B1050" s="167" t="s">
        <v>10660</v>
      </c>
      <c r="C1050" s="167" t="str">
        <f>tab_SCHULLISTE[[#This Row],[SNR]]&amp;" - "&amp;tab_SCHULLISTE[[#This Row],[Name]]</f>
        <v xml:space="preserve">1214 - Grundschule Erdweg  </v>
      </c>
      <c r="D1050" s="5" t="s">
        <v>1802</v>
      </c>
      <c r="E10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50" s="175" t="s">
        <v>18840</v>
      </c>
      <c r="G1050" s="175" t="s">
        <v>18841</v>
      </c>
      <c r="H1050" s="182" t="str">
        <f>_xlfn.XLOOKUP(tab_SCHULLISTE[[#This Row],[TKZ]],tab_SATLISTE[SAT-ID],tab_SATLISTE[SAT-ID],"FEHLT")</f>
        <v>1k108</v>
      </c>
    </row>
    <row r="1051" spans="1:8" ht="15.9" customHeight="1" x14ac:dyDescent="0.3">
      <c r="A1051" s="171" t="s">
        <v>5303</v>
      </c>
      <c r="B1051" s="167" t="s">
        <v>10661</v>
      </c>
      <c r="C1051" s="167" t="str">
        <f>tab_SCHULLISTE[[#This Row],[SNR]]&amp;" - "&amp;tab_SCHULLISTE[[#This Row],[Name]]</f>
        <v xml:space="preserve">1215 - Grundschule Hebertshausen  </v>
      </c>
      <c r="D1051" s="5" t="s">
        <v>1874</v>
      </c>
      <c r="E10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51" s="175" t="s">
        <v>18840</v>
      </c>
      <c r="G1051" s="175" t="s">
        <v>18841</v>
      </c>
      <c r="H1051" s="182" t="str">
        <f>_xlfn.XLOOKUP(tab_SCHULLISTE[[#This Row],[TKZ]],tab_SATLISTE[SAT-ID],tab_SATLISTE[SAT-ID],"FEHLT")</f>
        <v>1k184</v>
      </c>
    </row>
    <row r="1052" spans="1:8" ht="15.9" customHeight="1" x14ac:dyDescent="0.3">
      <c r="A1052" s="171" t="s">
        <v>5304</v>
      </c>
      <c r="B1052" s="167" t="s">
        <v>12862</v>
      </c>
      <c r="C1052" s="167" t="str">
        <f>tab_SCHULLISTE[[#This Row],[SNR]]&amp;" - "&amp;tab_SCHULLISTE[[#This Row],[Name]]</f>
        <v xml:space="preserve">1216 - Mittelschule Aßling  </v>
      </c>
      <c r="D1052" s="5" t="s">
        <v>1719</v>
      </c>
      <c r="E10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52" s="175" t="s">
        <v>18840</v>
      </c>
      <c r="G1052" s="175" t="s">
        <v>18841</v>
      </c>
      <c r="H1052" s="182" t="str">
        <f>_xlfn.XLOOKUP(tab_SCHULLISTE[[#This Row],[TKZ]],tab_SATLISTE[SAT-ID],tab_SATLISTE[SAT-ID],"FEHLT")</f>
        <v>1k023</v>
      </c>
    </row>
    <row r="1053" spans="1:8" ht="15.9" customHeight="1" x14ac:dyDescent="0.3">
      <c r="A1053" s="171" t="s">
        <v>5305</v>
      </c>
      <c r="B1053" s="167" t="s">
        <v>12863</v>
      </c>
      <c r="C1053" s="167" t="str">
        <f>tab_SCHULLISTE[[#This Row],[SNR]]&amp;" - "&amp;tab_SCHULLISTE[[#This Row],[Name]]</f>
        <v xml:space="preserve">1217 - Mittelschule Ebersberg  </v>
      </c>
      <c r="D1053" s="5" t="s">
        <v>1783</v>
      </c>
      <c r="E10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53" s="175" t="s">
        <v>18840</v>
      </c>
      <c r="G1053" s="175" t="s">
        <v>18841</v>
      </c>
      <c r="H1053" s="182" t="str">
        <f>_xlfn.XLOOKUP(tab_SCHULLISTE[[#This Row],[TKZ]],tab_SATLISTE[SAT-ID],tab_SATLISTE[SAT-ID],"FEHLT")</f>
        <v>1k089</v>
      </c>
    </row>
    <row r="1054" spans="1:8" ht="15.9" customHeight="1" x14ac:dyDescent="0.3">
      <c r="A1054" s="171" t="s">
        <v>5306</v>
      </c>
      <c r="B1054" s="167" t="s">
        <v>12864</v>
      </c>
      <c r="C1054" s="167" t="str">
        <f>tab_SCHULLISTE[[#This Row],[SNR]]&amp;" - "&amp;tab_SCHULLISTE[[#This Row],[Name]]</f>
        <v xml:space="preserve">1218 - Mittelschule Glonn  </v>
      </c>
      <c r="D1054" s="5" t="s">
        <v>1850</v>
      </c>
      <c r="E10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54" s="175" t="s">
        <v>18840</v>
      </c>
      <c r="G1054" s="175" t="s">
        <v>18841</v>
      </c>
      <c r="H1054" s="182" t="str">
        <f>_xlfn.XLOOKUP(tab_SCHULLISTE[[#This Row],[TKZ]],tab_SATLISTE[SAT-ID],tab_SATLISTE[SAT-ID],"FEHLT")</f>
        <v>1k159</v>
      </c>
    </row>
    <row r="1055" spans="1:8" ht="15.9" customHeight="1" x14ac:dyDescent="0.3">
      <c r="A1055" s="171" t="s">
        <v>5307</v>
      </c>
      <c r="B1055" s="167" t="s">
        <v>12865</v>
      </c>
      <c r="C1055" s="167" t="str">
        <f>tab_SCHULLISTE[[#This Row],[SNR]]&amp;" - "&amp;tab_SCHULLISTE[[#This Row],[Name]]</f>
        <v xml:space="preserve">1219 - Mittelschule Kirchseeon  </v>
      </c>
      <c r="D1055" s="5" t="s">
        <v>1920</v>
      </c>
      <c r="E10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55" s="175" t="s">
        <v>18840</v>
      </c>
      <c r="G1055" s="175" t="s">
        <v>18841</v>
      </c>
      <c r="H1055" s="182" t="str">
        <f>_xlfn.XLOOKUP(tab_SCHULLISTE[[#This Row],[TKZ]],tab_SATLISTE[SAT-ID],tab_SATLISTE[SAT-ID],"FEHLT")</f>
        <v>1k230</v>
      </c>
    </row>
    <row r="1056" spans="1:8" ht="15.9" customHeight="1" x14ac:dyDescent="0.3">
      <c r="A1056" s="171" t="s">
        <v>5308</v>
      </c>
      <c r="B1056" s="167" t="s">
        <v>5309</v>
      </c>
      <c r="C1056" s="167" t="str">
        <f>tab_SCHULLISTE[[#This Row],[SNR]]&amp;" - "&amp;tab_SCHULLISTE[[#This Row],[Name]]</f>
        <v>1220 - Karlheinz-Böhm-Mittelschule Vaterstetten am Hans-Luft-Weg</v>
      </c>
      <c r="D1056" s="5" t="s">
        <v>2148</v>
      </c>
      <c r="E10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56" s="175" t="s">
        <v>18840</v>
      </c>
      <c r="G1056" s="175" t="s">
        <v>18841</v>
      </c>
      <c r="H1056" s="182" t="str">
        <f>_xlfn.XLOOKUP(tab_SCHULLISTE[[#This Row],[TKZ]],tab_SATLISTE[SAT-ID],tab_SATLISTE[SAT-ID],"FEHLT")</f>
        <v>1k459</v>
      </c>
    </row>
    <row r="1057" spans="1:8" ht="15.9" customHeight="1" x14ac:dyDescent="0.3">
      <c r="A1057" s="171" t="s">
        <v>5310</v>
      </c>
      <c r="B1057" s="167" t="s">
        <v>12866</v>
      </c>
      <c r="C1057" s="167" t="str">
        <f>tab_SCHULLISTE[[#This Row],[SNR]]&amp;" - "&amp;tab_SCHULLISTE[[#This Row],[Name]]</f>
        <v xml:space="preserve">1221 - Anni-Pickert-Mittelschule Poing  </v>
      </c>
      <c r="D1057" s="5" t="s">
        <v>2025</v>
      </c>
      <c r="E10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57" s="175" t="s">
        <v>18840</v>
      </c>
      <c r="G1057" s="175" t="s">
        <v>18841</v>
      </c>
      <c r="H1057" s="182" t="str">
        <f>_xlfn.XLOOKUP(tab_SCHULLISTE[[#This Row],[TKZ]],tab_SATLISTE[SAT-ID],tab_SATLISTE[SAT-ID],"FEHLT")</f>
        <v>1k336</v>
      </c>
    </row>
    <row r="1058" spans="1:8" ht="15.9" customHeight="1" x14ac:dyDescent="0.3">
      <c r="A1058" s="171" t="s">
        <v>5311</v>
      </c>
      <c r="B1058" s="167" t="s">
        <v>10662</v>
      </c>
      <c r="C1058" s="167" t="str">
        <f>tab_SCHULLISTE[[#This Row],[SNR]]&amp;" - "&amp;tab_SCHULLISTE[[#This Row],[Name]]</f>
        <v xml:space="preserve">1222 - Grundschule Denkendorf  </v>
      </c>
      <c r="D1058" s="5" t="s">
        <v>1774</v>
      </c>
      <c r="E10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58" s="175" t="s">
        <v>18840</v>
      </c>
      <c r="G1058" s="175" t="s">
        <v>18841</v>
      </c>
      <c r="H1058" s="182" t="str">
        <f>_xlfn.XLOOKUP(tab_SCHULLISTE[[#This Row],[TKZ]],tab_SATLISTE[SAT-ID],tab_SATLISTE[SAT-ID],"FEHLT")</f>
        <v>1k080</v>
      </c>
    </row>
    <row r="1059" spans="1:8" ht="15.9" customHeight="1" x14ac:dyDescent="0.3">
      <c r="A1059" s="171" t="s">
        <v>5312</v>
      </c>
      <c r="B1059" s="167" t="s">
        <v>10663</v>
      </c>
      <c r="C1059" s="167" t="str">
        <f>tab_SCHULLISTE[[#This Row],[SNR]]&amp;" - "&amp;tab_SCHULLISTE[[#This Row],[Name]]</f>
        <v xml:space="preserve">1223 - Grundschule Großmehring  </v>
      </c>
      <c r="D1059" s="5" t="s">
        <v>1862</v>
      </c>
      <c r="E10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59" s="175" t="s">
        <v>18840</v>
      </c>
      <c r="G1059" s="175" t="s">
        <v>18841</v>
      </c>
      <c r="H1059" s="182" t="str">
        <f>_xlfn.XLOOKUP(tab_SCHULLISTE[[#This Row],[TKZ]],tab_SATLISTE[SAT-ID],tab_SATLISTE[SAT-ID],"FEHLT")</f>
        <v>1k171</v>
      </c>
    </row>
    <row r="1060" spans="1:8" ht="15.9" customHeight="1" x14ac:dyDescent="0.3">
      <c r="A1060" s="171" t="s">
        <v>5313</v>
      </c>
      <c r="B1060" s="167" t="s">
        <v>10664</v>
      </c>
      <c r="C1060" s="167" t="str">
        <f>tab_SCHULLISTE[[#This Row],[SNR]]&amp;" - "&amp;tab_SCHULLISTE[[#This Row],[Name]]</f>
        <v xml:space="preserve">1224 - Rudolf-Winterstein-Grundschule Kösching  </v>
      </c>
      <c r="D1060" s="5" t="s">
        <v>1928</v>
      </c>
      <c r="E10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60" s="175" t="s">
        <v>18840</v>
      </c>
      <c r="G1060" s="175" t="s">
        <v>18841</v>
      </c>
      <c r="H1060" s="182" t="str">
        <f>_xlfn.XLOOKUP(tab_SCHULLISTE[[#This Row],[TKZ]],tab_SATLISTE[SAT-ID],tab_SATLISTE[SAT-ID],"FEHLT")</f>
        <v>1k238</v>
      </c>
    </row>
    <row r="1061" spans="1:8" ht="15.9" customHeight="1" x14ac:dyDescent="0.3">
      <c r="A1061" s="171" t="s">
        <v>5314</v>
      </c>
      <c r="B1061" s="167" t="s">
        <v>10665</v>
      </c>
      <c r="C1061" s="167" t="str">
        <f>tab_SCHULLISTE[[#This Row],[SNR]]&amp;" - "&amp;tab_SCHULLISTE[[#This Row],[Name]]</f>
        <v xml:space="preserve">1225 - August-Horch-Grundschule Titting  </v>
      </c>
      <c r="D1061" s="5" t="s">
        <v>2126</v>
      </c>
      <c r="E10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61" s="175" t="s">
        <v>18840</v>
      </c>
      <c r="G1061" s="175" t="s">
        <v>18841</v>
      </c>
      <c r="H1061" s="182" t="str">
        <f>_xlfn.XLOOKUP(tab_SCHULLISTE[[#This Row],[TKZ]],tab_SATLISTE[SAT-ID],tab_SATLISTE[SAT-ID],"FEHLT")</f>
        <v>1k437</v>
      </c>
    </row>
    <row r="1062" spans="1:8" ht="15.9" customHeight="1" x14ac:dyDescent="0.3">
      <c r="A1062" s="171" t="s">
        <v>5315</v>
      </c>
      <c r="B1062" s="167" t="s">
        <v>10666</v>
      </c>
      <c r="C1062" s="167" t="str">
        <f>tab_SCHULLISTE[[#This Row],[SNR]]&amp;" - "&amp;tab_SCHULLISTE[[#This Row],[Name]]</f>
        <v xml:space="preserve">1226 - Marie-Pettenbeck-Grundschule Wartenberg  </v>
      </c>
      <c r="D1062" s="5" t="s">
        <v>2163</v>
      </c>
      <c r="E10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62" s="175" t="s">
        <v>18840</v>
      </c>
      <c r="G1062" s="175" t="s">
        <v>18841</v>
      </c>
      <c r="H1062" s="182" t="str">
        <f>_xlfn.XLOOKUP(tab_SCHULLISTE[[#This Row],[TKZ]],tab_SATLISTE[SAT-ID],tab_SATLISTE[SAT-ID],"FEHLT")</f>
        <v>1k474</v>
      </c>
    </row>
    <row r="1063" spans="1:8" ht="15.9" customHeight="1" x14ac:dyDescent="0.3">
      <c r="A1063" s="171" t="s">
        <v>5316</v>
      </c>
      <c r="B1063" s="167" t="s">
        <v>10667</v>
      </c>
      <c r="C1063" s="167" t="str">
        <f>tab_SCHULLISTE[[#This Row],[SNR]]&amp;" - "&amp;tab_SCHULLISTE[[#This Row],[Name]]</f>
        <v xml:space="preserve">1227 - Grundschule Finsing  </v>
      </c>
      <c r="D1063" s="5" t="s">
        <v>1815</v>
      </c>
      <c r="E10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63" s="175" t="s">
        <v>18840</v>
      </c>
      <c r="G1063" s="175" t="s">
        <v>18841</v>
      </c>
      <c r="H1063" s="182" t="str">
        <f>_xlfn.XLOOKUP(tab_SCHULLISTE[[#This Row],[TKZ]],tab_SATLISTE[SAT-ID],tab_SATLISTE[SAT-ID],"FEHLT")</f>
        <v>1k121</v>
      </c>
    </row>
    <row r="1064" spans="1:8" ht="15.9" customHeight="1" x14ac:dyDescent="0.3">
      <c r="A1064" s="171" t="s">
        <v>5317</v>
      </c>
      <c r="B1064" s="167" t="s">
        <v>10668</v>
      </c>
      <c r="C1064" s="167" t="str">
        <f>tab_SCHULLISTE[[#This Row],[SNR]]&amp;" - "&amp;tab_SCHULLISTE[[#This Row],[Name]]</f>
        <v xml:space="preserve">1228 - Grundschule Forstern  </v>
      </c>
      <c r="D1064" s="5" t="s">
        <v>1819</v>
      </c>
      <c r="E10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64" s="175" t="s">
        <v>18840</v>
      </c>
      <c r="G1064" s="175" t="s">
        <v>18841</v>
      </c>
      <c r="H1064" s="182" t="str">
        <f>_xlfn.XLOOKUP(tab_SCHULLISTE[[#This Row],[TKZ]],tab_SATLISTE[SAT-ID],tab_SATLISTE[SAT-ID],"FEHLT")</f>
        <v>1k125</v>
      </c>
    </row>
    <row r="1065" spans="1:8" ht="15.9" customHeight="1" x14ac:dyDescent="0.3">
      <c r="A1065" s="171" t="s">
        <v>5318</v>
      </c>
      <c r="B1065" s="167" t="s">
        <v>10669</v>
      </c>
      <c r="C1065" s="167" t="str">
        <f>tab_SCHULLISTE[[#This Row],[SNR]]&amp;" - "&amp;tab_SCHULLISTE[[#This Row],[Name]]</f>
        <v xml:space="preserve">1229 - Grundschule Isen  </v>
      </c>
      <c r="D1065" s="5" t="s">
        <v>1900</v>
      </c>
      <c r="E10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65" s="175" t="s">
        <v>18840</v>
      </c>
      <c r="G1065" s="175" t="s">
        <v>18841</v>
      </c>
      <c r="H1065" s="182" t="str">
        <f>_xlfn.XLOOKUP(tab_SCHULLISTE[[#This Row],[TKZ]],tab_SATLISTE[SAT-ID],tab_SATLISTE[SAT-ID],"FEHLT")</f>
        <v>1k210</v>
      </c>
    </row>
    <row r="1066" spans="1:8" ht="15.9" customHeight="1" x14ac:dyDescent="0.3">
      <c r="A1066" s="171" t="s">
        <v>5319</v>
      </c>
      <c r="B1066" s="167" t="s">
        <v>10670</v>
      </c>
      <c r="C1066" s="167" t="str">
        <f>tab_SCHULLISTE[[#This Row],[SNR]]&amp;" - "&amp;tab_SCHULLISTE[[#This Row],[Name]]</f>
        <v xml:space="preserve">1230 - Grundschule Oberding  </v>
      </c>
      <c r="D1066" s="5" t="s">
        <v>1991</v>
      </c>
      <c r="E10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66" s="175" t="s">
        <v>18840</v>
      </c>
      <c r="G1066" s="175" t="s">
        <v>18841</v>
      </c>
      <c r="H1066" s="182" t="str">
        <f>_xlfn.XLOOKUP(tab_SCHULLISTE[[#This Row],[TKZ]],tab_SATLISTE[SAT-ID],tab_SATLISTE[SAT-ID],"FEHLT")</f>
        <v>1k302</v>
      </c>
    </row>
    <row r="1067" spans="1:8" ht="15.9" customHeight="1" x14ac:dyDescent="0.3">
      <c r="A1067" s="171" t="s">
        <v>5320</v>
      </c>
      <c r="B1067" s="167" t="s">
        <v>10671</v>
      </c>
      <c r="C1067" s="167" t="str">
        <f>tab_SCHULLISTE[[#This Row],[SNR]]&amp;" - "&amp;tab_SCHULLISTE[[#This Row],[Name]]</f>
        <v xml:space="preserve">1231 - Orterer Schule Wörth, Grundschule  </v>
      </c>
      <c r="D1067" s="5" t="s">
        <v>2185</v>
      </c>
      <c r="E10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67" s="175" t="s">
        <v>18840</v>
      </c>
      <c r="G1067" s="175" t="s">
        <v>18841</v>
      </c>
      <c r="H1067" s="182" t="str">
        <f>_xlfn.XLOOKUP(tab_SCHULLISTE[[#This Row],[TKZ]],tab_SATLISTE[SAT-ID],tab_SATLISTE[SAT-ID],"FEHLT")</f>
        <v>1k496</v>
      </c>
    </row>
    <row r="1068" spans="1:8" ht="15.9" customHeight="1" x14ac:dyDescent="0.3">
      <c r="A1068" s="171" t="s">
        <v>5321</v>
      </c>
      <c r="B1068" s="167" t="s">
        <v>12867</v>
      </c>
      <c r="C1068" s="167" t="str">
        <f>tab_SCHULLISTE[[#This Row],[SNR]]&amp;" - "&amp;tab_SCHULLISTE[[#This Row],[Name]]</f>
        <v xml:space="preserve">1232 - Mittelschule Allershausen  </v>
      </c>
      <c r="D1068" s="5" t="s">
        <v>1699</v>
      </c>
      <c r="E10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68" s="175" t="s">
        <v>18840</v>
      </c>
      <c r="G1068" s="175" t="s">
        <v>18841</v>
      </c>
      <c r="H1068" s="182" t="str">
        <f>_xlfn.XLOOKUP(tab_SCHULLISTE[[#This Row],[TKZ]],tab_SATLISTE[SAT-ID],tab_SATLISTE[SAT-ID],"FEHLT")</f>
        <v>1k003</v>
      </c>
    </row>
    <row r="1069" spans="1:8" ht="15.9" customHeight="1" x14ac:dyDescent="0.3">
      <c r="A1069" s="171" t="s">
        <v>5322</v>
      </c>
      <c r="B1069" s="167" t="s">
        <v>12868</v>
      </c>
      <c r="C1069" s="167" t="str">
        <f>tab_SCHULLISTE[[#This Row],[SNR]]&amp;" - "&amp;tab_SCHULLISTE[[#This Row],[Name]]</f>
        <v xml:space="preserve">1233 - Mittelschule Eching, an der Danziger Straße  </v>
      </c>
      <c r="D1069" s="5" t="s">
        <v>1784</v>
      </c>
      <c r="E10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69" s="175" t="s">
        <v>18840</v>
      </c>
      <c r="G1069" s="175" t="s">
        <v>18841</v>
      </c>
      <c r="H1069" s="182" t="str">
        <f>_xlfn.XLOOKUP(tab_SCHULLISTE[[#This Row],[TKZ]],tab_SATLISTE[SAT-ID],tab_SATLISTE[SAT-ID],"FEHLT")</f>
        <v>1k090</v>
      </c>
    </row>
    <row r="1070" spans="1:8" ht="15.9" customHeight="1" x14ac:dyDescent="0.3">
      <c r="A1070" s="171" t="s">
        <v>5323</v>
      </c>
      <c r="B1070" s="167" t="s">
        <v>12869</v>
      </c>
      <c r="C1070" s="167" t="str">
        <f>tab_SCHULLISTE[[#This Row],[SNR]]&amp;" - "&amp;tab_SCHULLISTE[[#This Row],[Name]]</f>
        <v xml:space="preserve">1235 - Mittelschule Freising am SteinPark  </v>
      </c>
      <c r="D1070" s="5" t="s">
        <v>1825</v>
      </c>
      <c r="E10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70" s="175" t="s">
        <v>18840</v>
      </c>
      <c r="G1070" s="175" t="s">
        <v>18841</v>
      </c>
      <c r="H1070" s="182" t="str">
        <f>_xlfn.XLOOKUP(tab_SCHULLISTE[[#This Row],[TKZ]],tab_SATLISTE[SAT-ID],tab_SATLISTE[SAT-ID],"FEHLT")</f>
        <v>1k131</v>
      </c>
    </row>
    <row r="1071" spans="1:8" ht="15.9" customHeight="1" x14ac:dyDescent="0.3">
      <c r="A1071" s="171" t="s">
        <v>5324</v>
      </c>
      <c r="B1071" s="167" t="s">
        <v>12870</v>
      </c>
      <c r="C1071" s="167" t="str">
        <f>tab_SCHULLISTE[[#This Row],[SNR]]&amp;" - "&amp;tab_SCHULLISTE[[#This Row],[Name]]</f>
        <v xml:space="preserve">1236 - Mittelschule Hallbergmoos  </v>
      </c>
      <c r="D1071" s="5" t="s">
        <v>1871</v>
      </c>
      <c r="E10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71" s="175" t="s">
        <v>18840</v>
      </c>
      <c r="G1071" s="175" t="s">
        <v>18841</v>
      </c>
      <c r="H1071" s="182" t="str">
        <f>_xlfn.XLOOKUP(tab_SCHULLISTE[[#This Row],[TKZ]],tab_SATLISTE[SAT-ID],tab_SATLISTE[SAT-ID],"FEHLT")</f>
        <v>1k181</v>
      </c>
    </row>
    <row r="1072" spans="1:8" ht="15.9" customHeight="1" x14ac:dyDescent="0.3">
      <c r="A1072" s="171" t="s">
        <v>5325</v>
      </c>
      <c r="B1072" s="167" t="s">
        <v>12871</v>
      </c>
      <c r="C1072" s="167" t="str">
        <f>tab_SCHULLISTE[[#This Row],[SNR]]&amp;" - "&amp;tab_SCHULLISTE[[#This Row],[Name]]</f>
        <v xml:space="preserve">1237 - Mittelschule Nandlstadt  </v>
      </c>
      <c r="D1072" s="5" t="s">
        <v>1972</v>
      </c>
      <c r="E10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72" s="175" t="s">
        <v>18840</v>
      </c>
      <c r="G1072" s="175" t="s">
        <v>18841</v>
      </c>
      <c r="H1072" s="182" t="str">
        <f>_xlfn.XLOOKUP(tab_SCHULLISTE[[#This Row],[TKZ]],tab_SATLISTE[SAT-ID],tab_SATLISTE[SAT-ID],"FEHLT")</f>
        <v>1k283</v>
      </c>
    </row>
    <row r="1073" spans="1:8" ht="15.9" customHeight="1" x14ac:dyDescent="0.3">
      <c r="A1073" s="171" t="s">
        <v>5326</v>
      </c>
      <c r="B1073" s="167" t="s">
        <v>12872</v>
      </c>
      <c r="C1073" s="167" t="str">
        <f>tab_SCHULLISTE[[#This Row],[SNR]]&amp;" - "&amp;tab_SCHULLISTE[[#This Row],[Name]]</f>
        <v xml:space="preserve">1238 - Mittelschule Zolling  </v>
      </c>
      <c r="D1073" s="5" t="s">
        <v>2187</v>
      </c>
      <c r="E10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73" s="175" t="s">
        <v>18840</v>
      </c>
      <c r="G1073" s="175" t="s">
        <v>18841</v>
      </c>
      <c r="H1073" s="182" t="str">
        <f>_xlfn.XLOOKUP(tab_SCHULLISTE[[#This Row],[TKZ]],tab_SATLISTE[SAT-ID],tab_SATLISTE[SAT-ID],"FEHLT")</f>
        <v>1k498</v>
      </c>
    </row>
    <row r="1074" spans="1:8" ht="15.9" customHeight="1" x14ac:dyDescent="0.3">
      <c r="A1074" s="171" t="s">
        <v>5327</v>
      </c>
      <c r="B1074" s="167" t="s">
        <v>1125</v>
      </c>
      <c r="C1074" s="167" t="str">
        <f>tab_SCHULLISTE[[#This Row],[SNR]]&amp;" - "&amp;tab_SCHULLISTE[[#This Row],[Name]]</f>
        <v>1239 - Bürgermeister-Hans-Reiner- Mittelschule Bad Kohlgrub</v>
      </c>
      <c r="D1074" s="5" t="s">
        <v>1732</v>
      </c>
      <c r="E10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74" s="175" t="s">
        <v>18840</v>
      </c>
      <c r="G1074" s="175" t="s">
        <v>18841</v>
      </c>
      <c r="H1074" s="182" t="str">
        <f>_xlfn.XLOOKUP(tab_SCHULLISTE[[#This Row],[TKZ]],tab_SATLISTE[SAT-ID],tab_SATLISTE[SAT-ID],"FEHLT")</f>
        <v>1k036</v>
      </c>
    </row>
    <row r="1075" spans="1:8" ht="15.9" customHeight="1" x14ac:dyDescent="0.3">
      <c r="A1075" s="171" t="s">
        <v>5328</v>
      </c>
      <c r="B1075" s="167" t="s">
        <v>12873</v>
      </c>
      <c r="C1075" s="167" t="str">
        <f>tab_SCHULLISTE[[#This Row],[SNR]]&amp;" - "&amp;tab_SCHULLISTE[[#This Row],[Name]]</f>
        <v xml:space="preserve">1240 - Mittelschule Garmisch-Partenkirchen am Gröben  </v>
      </c>
      <c r="D1075" s="5" t="s">
        <v>1840</v>
      </c>
      <c r="E10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75" s="175" t="s">
        <v>18840</v>
      </c>
      <c r="G1075" s="175" t="s">
        <v>18841</v>
      </c>
      <c r="H1075" s="182" t="str">
        <f>_xlfn.XLOOKUP(tab_SCHULLISTE[[#This Row],[TKZ]],tab_SATLISTE[SAT-ID],tab_SATLISTE[SAT-ID],"FEHLT")</f>
        <v>1k147</v>
      </c>
    </row>
    <row r="1076" spans="1:8" ht="15.9" customHeight="1" x14ac:dyDescent="0.3">
      <c r="A1076" s="171" t="s">
        <v>5329</v>
      </c>
      <c r="B1076" s="167" t="s">
        <v>1126</v>
      </c>
      <c r="C1076" s="167" t="str">
        <f>tab_SCHULLISTE[[#This Row],[SNR]]&amp;" - "&amp;tab_SCHULLISTE[[#This Row],[Name]]</f>
        <v>1241 - Bürgermeister-Schütte-Mittelschule Garmisch-Partenkirchen</v>
      </c>
      <c r="D1076" s="5" t="s">
        <v>1840</v>
      </c>
      <c r="E10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76" s="175" t="s">
        <v>18840</v>
      </c>
      <c r="G1076" s="175" t="s">
        <v>18841</v>
      </c>
      <c r="H1076" s="182" t="str">
        <f>_xlfn.XLOOKUP(tab_SCHULLISTE[[#This Row],[TKZ]],tab_SATLISTE[SAT-ID],tab_SATLISTE[SAT-ID],"FEHLT")</f>
        <v>1k147</v>
      </c>
    </row>
    <row r="1077" spans="1:8" ht="15.9" customHeight="1" x14ac:dyDescent="0.3">
      <c r="A1077" s="171" t="s">
        <v>5330</v>
      </c>
      <c r="B1077" s="167" t="s">
        <v>12874</v>
      </c>
      <c r="C1077" s="167" t="str">
        <f>tab_SCHULLISTE[[#This Row],[SNR]]&amp;" - "&amp;tab_SCHULLISTE[[#This Row],[Name]]</f>
        <v xml:space="preserve">1242 - Mittelschule Oberammergau  </v>
      </c>
      <c r="D1077" s="5" t="s">
        <v>1987</v>
      </c>
      <c r="E10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77" s="175" t="s">
        <v>18840</v>
      </c>
      <c r="G1077" s="175" t="s">
        <v>18841</v>
      </c>
      <c r="H1077" s="182" t="str">
        <f>_xlfn.XLOOKUP(tab_SCHULLISTE[[#This Row],[TKZ]],tab_SATLISTE[SAT-ID],tab_SATLISTE[SAT-ID],"FEHLT")</f>
        <v>1k298</v>
      </c>
    </row>
    <row r="1078" spans="1:8" ht="15.9" customHeight="1" x14ac:dyDescent="0.3">
      <c r="A1078" s="171" t="s">
        <v>5331</v>
      </c>
      <c r="B1078" s="167" t="s">
        <v>12875</v>
      </c>
      <c r="C1078" s="167" t="str">
        <f>tab_SCHULLISTE[[#This Row],[SNR]]&amp;" - "&amp;tab_SCHULLISTE[[#This Row],[Name]]</f>
        <v xml:space="preserve">1243 - Mittelschule Oberau  </v>
      </c>
      <c r="D1078" s="5" t="s">
        <v>1988</v>
      </c>
      <c r="E10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78" s="175" t="s">
        <v>18840</v>
      </c>
      <c r="G1078" s="175" t="s">
        <v>18841</v>
      </c>
      <c r="H1078" s="182" t="str">
        <f>_xlfn.XLOOKUP(tab_SCHULLISTE[[#This Row],[TKZ]],tab_SATLISTE[SAT-ID],tab_SATLISTE[SAT-ID],"FEHLT")</f>
        <v>1k299</v>
      </c>
    </row>
    <row r="1079" spans="1:8" ht="15.9" customHeight="1" x14ac:dyDescent="0.3">
      <c r="A1079" s="171" t="s">
        <v>5332</v>
      </c>
      <c r="B1079" s="167" t="s">
        <v>12876</v>
      </c>
      <c r="C1079" s="167" t="str">
        <f>tab_SCHULLISTE[[#This Row],[SNR]]&amp;" - "&amp;tab_SCHULLISTE[[#This Row],[Name]]</f>
        <v xml:space="preserve">1244 - Mittelschule Mittenwald  </v>
      </c>
      <c r="D1079" s="5" t="s">
        <v>1958</v>
      </c>
      <c r="E10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79" s="175" t="s">
        <v>18840</v>
      </c>
      <c r="G1079" s="175" t="s">
        <v>18841</v>
      </c>
      <c r="H1079" s="182" t="str">
        <f>_xlfn.XLOOKUP(tab_SCHULLISTE[[#This Row],[TKZ]],tab_SATLISTE[SAT-ID],tab_SATLISTE[SAT-ID],"FEHLT")</f>
        <v>1k269</v>
      </c>
    </row>
    <row r="1080" spans="1:8" ht="15.9" customHeight="1" x14ac:dyDescent="0.3">
      <c r="A1080" s="171" t="s">
        <v>5333</v>
      </c>
      <c r="B1080" s="167" t="s">
        <v>10672</v>
      </c>
      <c r="C1080" s="167" t="str">
        <f>tab_SCHULLISTE[[#This Row],[SNR]]&amp;" - "&amp;tab_SCHULLISTE[[#This Row],[Name]]</f>
        <v xml:space="preserve">1245 - Grundschule Rottach-Egern  </v>
      </c>
      <c r="D1080" s="5" t="s">
        <v>2058</v>
      </c>
      <c r="E10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80" s="175" t="s">
        <v>18840</v>
      </c>
      <c r="G1080" s="175" t="s">
        <v>18841</v>
      </c>
      <c r="H1080" s="182" t="str">
        <f>_xlfn.XLOOKUP(tab_SCHULLISTE[[#This Row],[TKZ]],tab_SATLISTE[SAT-ID],tab_SATLISTE[SAT-ID],"FEHLT")</f>
        <v>1k369</v>
      </c>
    </row>
    <row r="1081" spans="1:8" ht="15.9" customHeight="1" x14ac:dyDescent="0.3">
      <c r="A1081" s="171" t="s">
        <v>5334</v>
      </c>
      <c r="B1081" s="167" t="s">
        <v>10673</v>
      </c>
      <c r="C1081" s="167" t="str">
        <f>tab_SCHULLISTE[[#This Row],[SNR]]&amp;" - "&amp;tab_SCHULLISTE[[#This Row],[Name]]</f>
        <v xml:space="preserve">1246 - Grundschule Waakirchen  </v>
      </c>
      <c r="D1081" s="5" t="s">
        <v>2153</v>
      </c>
      <c r="E10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81" s="175" t="s">
        <v>18840</v>
      </c>
      <c r="G1081" s="175" t="s">
        <v>18841</v>
      </c>
      <c r="H1081" s="182" t="str">
        <f>_xlfn.XLOOKUP(tab_SCHULLISTE[[#This Row],[TKZ]],tab_SATLISTE[SAT-ID],tab_SATLISTE[SAT-ID],"FEHLT")</f>
        <v>1k464</v>
      </c>
    </row>
    <row r="1082" spans="1:8" ht="15.9" customHeight="1" x14ac:dyDescent="0.3">
      <c r="A1082" s="171" t="s">
        <v>5335</v>
      </c>
      <c r="B1082" s="167" t="s">
        <v>10674</v>
      </c>
      <c r="C1082" s="167" t="str">
        <f>tab_SCHULLISTE[[#This Row],[SNR]]&amp;" - "&amp;tab_SCHULLISTE[[#This Row],[Name]]</f>
        <v xml:space="preserve">1247 - Grundschule Valley  </v>
      </c>
      <c r="D1082" s="5" t="s">
        <v>2147</v>
      </c>
      <c r="E10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82" s="175" t="s">
        <v>18840</v>
      </c>
      <c r="G1082" s="175" t="s">
        <v>18841</v>
      </c>
      <c r="H1082" s="182" t="str">
        <f>_xlfn.XLOOKUP(tab_SCHULLISTE[[#This Row],[TKZ]],tab_SATLISTE[SAT-ID],tab_SATLISTE[SAT-ID],"FEHLT")</f>
        <v>1k458</v>
      </c>
    </row>
    <row r="1083" spans="1:8" ht="15.9" customHeight="1" x14ac:dyDescent="0.3">
      <c r="A1083" s="171" t="s">
        <v>5336</v>
      </c>
      <c r="B1083" s="167" t="s">
        <v>1127</v>
      </c>
      <c r="C1083" s="167" t="str">
        <f>tab_SCHULLISTE[[#This Row],[SNR]]&amp;" - "&amp;tab_SCHULLISTE[[#This Row],[Name]]</f>
        <v>1248 - Mittelschule Kirchheim b.München, an der Heimstettner Straße</v>
      </c>
      <c r="D1083" s="5" t="s">
        <v>1919</v>
      </c>
      <c r="E10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83" s="175" t="s">
        <v>18840</v>
      </c>
      <c r="G1083" s="175" t="s">
        <v>18841</v>
      </c>
      <c r="H1083" s="182" t="str">
        <f>_xlfn.XLOOKUP(tab_SCHULLISTE[[#This Row],[TKZ]],tab_SATLISTE[SAT-ID],tab_SATLISTE[SAT-ID],"FEHLT")</f>
        <v>1k229</v>
      </c>
    </row>
    <row r="1084" spans="1:8" ht="15.9" customHeight="1" x14ac:dyDescent="0.3">
      <c r="A1084" s="171" t="s">
        <v>5337</v>
      </c>
      <c r="B1084" s="167" t="s">
        <v>12877</v>
      </c>
      <c r="C1084" s="167" t="str">
        <f>tab_SCHULLISTE[[#This Row],[SNR]]&amp;" - "&amp;tab_SCHULLISTE[[#This Row],[Name]]</f>
        <v xml:space="preserve">1249 - Mittelschule Unterhaching, am Sportpark  </v>
      </c>
      <c r="D1084" s="5" t="s">
        <v>2141</v>
      </c>
      <c r="E10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84" s="175" t="s">
        <v>18840</v>
      </c>
      <c r="G1084" s="175" t="s">
        <v>18841</v>
      </c>
      <c r="H1084" s="182" t="str">
        <f>_xlfn.XLOOKUP(tab_SCHULLISTE[[#This Row],[TKZ]],tab_SATLISTE[SAT-ID],tab_SATLISTE[SAT-ID],"FEHLT")</f>
        <v>1k452</v>
      </c>
    </row>
    <row r="1085" spans="1:8" ht="15.9" customHeight="1" x14ac:dyDescent="0.3">
      <c r="A1085" s="171" t="s">
        <v>5338</v>
      </c>
      <c r="B1085" s="167" t="s">
        <v>1129</v>
      </c>
      <c r="C1085" s="167" t="str">
        <f>tab_SCHULLISTE[[#This Row],[SNR]]&amp;" - "&amp;tab_SCHULLISTE[[#This Row],[Name]]</f>
        <v>1250 - Erich Kästner-Mittelschule Höhenkirchen-Siegertsbrunn</v>
      </c>
      <c r="D1085" s="5" t="s">
        <v>1883</v>
      </c>
      <c r="E10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85" s="175" t="s">
        <v>18840</v>
      </c>
      <c r="G1085" s="175" t="s">
        <v>18841</v>
      </c>
      <c r="H1085" s="182" t="str">
        <f>_xlfn.XLOOKUP(tab_SCHULLISTE[[#This Row],[TKZ]],tab_SATLISTE[SAT-ID],tab_SATLISTE[SAT-ID],"FEHLT")</f>
        <v>1k193</v>
      </c>
    </row>
    <row r="1086" spans="1:8" ht="15.9" customHeight="1" x14ac:dyDescent="0.3">
      <c r="A1086" s="171" t="s">
        <v>5339</v>
      </c>
      <c r="B1086" s="167" t="s">
        <v>10675</v>
      </c>
      <c r="C1086" s="167" t="str">
        <f>tab_SCHULLISTE[[#This Row],[SNR]]&amp;" - "&amp;tab_SCHULLISTE[[#This Row],[Name]]</f>
        <v xml:space="preserve">1251 - Grundschule Burgheim  </v>
      </c>
      <c r="D1086" s="5" t="s">
        <v>1767</v>
      </c>
      <c r="E10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86" s="175" t="s">
        <v>18840</v>
      </c>
      <c r="G1086" s="175" t="s">
        <v>18841</v>
      </c>
      <c r="H1086" s="182" t="str">
        <f>_xlfn.XLOOKUP(tab_SCHULLISTE[[#This Row],[TKZ]],tab_SATLISTE[SAT-ID],tab_SATLISTE[SAT-ID],"FEHLT")</f>
        <v>1k072</v>
      </c>
    </row>
    <row r="1087" spans="1:8" ht="15.9" customHeight="1" x14ac:dyDescent="0.3">
      <c r="A1087" s="171" t="s">
        <v>5340</v>
      </c>
      <c r="B1087" s="167" t="s">
        <v>10676</v>
      </c>
      <c r="C1087" s="167" t="str">
        <f>tab_SCHULLISTE[[#This Row],[SNR]]&amp;" - "&amp;tab_SCHULLISTE[[#This Row],[Name]]</f>
        <v xml:space="preserve">1252 - Grundschule Ehekirchen  </v>
      </c>
      <c r="D1087" s="5" t="s">
        <v>1790</v>
      </c>
      <c r="E10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87" s="175" t="s">
        <v>18840</v>
      </c>
      <c r="G1087" s="175" t="s">
        <v>18841</v>
      </c>
      <c r="H1087" s="182" t="str">
        <f>_xlfn.XLOOKUP(tab_SCHULLISTE[[#This Row],[TKZ]],tab_SATLISTE[SAT-ID],tab_SATLISTE[SAT-ID],"FEHLT")</f>
        <v>1k096</v>
      </c>
    </row>
    <row r="1088" spans="1:8" ht="15.9" customHeight="1" x14ac:dyDescent="0.3">
      <c r="A1088" s="171" t="s">
        <v>5341</v>
      </c>
      <c r="B1088" s="167" t="s">
        <v>10677</v>
      </c>
      <c r="C1088" s="167" t="str">
        <f>tab_SCHULLISTE[[#This Row],[SNR]]&amp;" - "&amp;tab_SCHULLISTE[[#This Row],[Name]]</f>
        <v xml:space="preserve">1253 - Maurus-Gerle-Grundschule  Karlshuld  </v>
      </c>
      <c r="D1088" s="5" t="s">
        <v>1908</v>
      </c>
      <c r="E10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88" s="175" t="s">
        <v>18840</v>
      </c>
      <c r="G1088" s="175" t="s">
        <v>18841</v>
      </c>
      <c r="H1088" s="182" t="str">
        <f>_xlfn.XLOOKUP(tab_SCHULLISTE[[#This Row],[TKZ]],tab_SATLISTE[SAT-ID],tab_SATLISTE[SAT-ID],"FEHLT")</f>
        <v>1k218</v>
      </c>
    </row>
    <row r="1089" spans="1:8" ht="15.9" customHeight="1" x14ac:dyDescent="0.3">
      <c r="A1089" s="171" t="s">
        <v>5342</v>
      </c>
      <c r="B1089" s="167" t="s">
        <v>10678</v>
      </c>
      <c r="C1089" s="167" t="str">
        <f>tab_SCHULLISTE[[#This Row],[SNR]]&amp;" - "&amp;tab_SCHULLISTE[[#This Row],[Name]]</f>
        <v xml:space="preserve">1254 - Freiherr-von-Hertling-Grundschule Karlskron  </v>
      </c>
      <c r="D1089" s="5" t="s">
        <v>1909</v>
      </c>
      <c r="E10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089" s="175" t="s">
        <v>18840</v>
      </c>
      <c r="G1089" s="175" t="s">
        <v>18841</v>
      </c>
      <c r="H1089" s="182" t="str">
        <f>_xlfn.XLOOKUP(tab_SCHULLISTE[[#This Row],[TKZ]],tab_SATLISTE[SAT-ID],tab_SATLISTE[SAT-ID],"FEHLT")</f>
        <v>1k219</v>
      </c>
    </row>
    <row r="1090" spans="1:8" ht="15.9" customHeight="1" x14ac:dyDescent="0.3">
      <c r="A1090" s="171" t="s">
        <v>5343</v>
      </c>
      <c r="B1090" s="167" t="s">
        <v>12878</v>
      </c>
      <c r="C1090" s="167" t="str">
        <f>tab_SCHULLISTE[[#This Row],[SNR]]&amp;" - "&amp;tab_SCHULLISTE[[#This Row],[Name]]</f>
        <v xml:space="preserve">1255 - Irlanda-Riedl-Mittelschule Geisenfeld  </v>
      </c>
      <c r="D1090" s="5" t="s">
        <v>1844</v>
      </c>
      <c r="E10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90" s="175" t="s">
        <v>18840</v>
      </c>
      <c r="G1090" s="175" t="s">
        <v>18841</v>
      </c>
      <c r="H1090" s="182" t="str">
        <f>_xlfn.XLOOKUP(tab_SCHULLISTE[[#This Row],[TKZ]],tab_SATLISTE[SAT-ID],tab_SATLISTE[SAT-ID],"FEHLT")</f>
        <v>1k152</v>
      </c>
    </row>
    <row r="1091" spans="1:8" ht="15.9" customHeight="1" x14ac:dyDescent="0.3">
      <c r="A1091" s="171" t="s">
        <v>5344</v>
      </c>
      <c r="B1091" s="167" t="s">
        <v>12879</v>
      </c>
      <c r="C1091" s="167" t="str">
        <f>tab_SCHULLISTE[[#This Row],[SNR]]&amp;" - "&amp;tab_SCHULLISTE[[#This Row],[Name]]</f>
        <v xml:space="preserve">1256 - Mittelschule Hohenwart  </v>
      </c>
      <c r="D1091" s="5" t="s">
        <v>1886</v>
      </c>
      <c r="E10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91" s="175" t="s">
        <v>18840</v>
      </c>
      <c r="G1091" s="175" t="s">
        <v>18841</v>
      </c>
      <c r="H1091" s="182" t="str">
        <f>_xlfn.XLOOKUP(tab_SCHULLISTE[[#This Row],[TKZ]],tab_SATLISTE[SAT-ID],tab_SATLISTE[SAT-ID],"FEHLT")</f>
        <v>1k196</v>
      </c>
    </row>
    <row r="1092" spans="1:8" ht="15.9" customHeight="1" x14ac:dyDescent="0.3">
      <c r="A1092" s="171" t="s">
        <v>5345</v>
      </c>
      <c r="B1092" s="167" t="s">
        <v>12880</v>
      </c>
      <c r="C1092" s="167" t="str">
        <f>tab_SCHULLISTE[[#This Row],[SNR]]&amp;" - "&amp;tab_SCHULLISTE[[#This Row],[Name]]</f>
        <v xml:space="preserve">1257 - Mittelschule Pfaffenhofen a.d.Ilm  </v>
      </c>
      <c r="D1092" s="5" t="s">
        <v>2016</v>
      </c>
      <c r="E10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92" s="175" t="s">
        <v>18840</v>
      </c>
      <c r="G1092" s="175" t="s">
        <v>18841</v>
      </c>
      <c r="H1092" s="182" t="str">
        <f>_xlfn.XLOOKUP(tab_SCHULLISTE[[#This Row],[TKZ]],tab_SATLISTE[SAT-ID],tab_SATLISTE[SAT-ID],"FEHLT")</f>
        <v>1k327</v>
      </c>
    </row>
    <row r="1093" spans="1:8" ht="15.9" customHeight="1" x14ac:dyDescent="0.3">
      <c r="A1093" s="171" t="s">
        <v>5346</v>
      </c>
      <c r="B1093" s="167" t="s">
        <v>12881</v>
      </c>
      <c r="C1093" s="167" t="str">
        <f>tab_SCHULLISTE[[#This Row],[SNR]]&amp;" - "&amp;tab_SCHULLISTE[[#This Row],[Name]]</f>
        <v xml:space="preserve">1258 - Hans-Oberhauser-Mittelschule  Reichertshausen  </v>
      </c>
      <c r="D1093" s="5" t="s">
        <v>2044</v>
      </c>
      <c r="E10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93" s="175" t="s">
        <v>18840</v>
      </c>
      <c r="G1093" s="175" t="s">
        <v>18841</v>
      </c>
      <c r="H1093" s="182" t="str">
        <f>_xlfn.XLOOKUP(tab_SCHULLISTE[[#This Row],[TKZ]],tab_SATLISTE[SAT-ID],tab_SATLISTE[SAT-ID],"FEHLT")</f>
        <v>1k355</v>
      </c>
    </row>
    <row r="1094" spans="1:8" ht="15.9" customHeight="1" x14ac:dyDescent="0.3">
      <c r="A1094" s="171" t="s">
        <v>5347</v>
      </c>
      <c r="B1094" s="167" t="s">
        <v>12882</v>
      </c>
      <c r="C1094" s="167" t="str">
        <f>tab_SCHULLISTE[[#This Row],[SNR]]&amp;" - "&amp;tab_SCHULLISTE[[#This Row],[Name]]</f>
        <v xml:space="preserve">1259 - Mittelschule Reichertshofen  </v>
      </c>
      <c r="D1094" s="5" t="s">
        <v>2045</v>
      </c>
      <c r="E10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94" s="175" t="s">
        <v>18840</v>
      </c>
      <c r="G1094" s="175" t="s">
        <v>18841</v>
      </c>
      <c r="H1094" s="182" t="str">
        <f>_xlfn.XLOOKUP(tab_SCHULLISTE[[#This Row],[TKZ]],tab_SATLISTE[SAT-ID],tab_SATLISTE[SAT-ID],"FEHLT")</f>
        <v>1k356</v>
      </c>
    </row>
    <row r="1095" spans="1:8" ht="15.9" customHeight="1" x14ac:dyDescent="0.3">
      <c r="A1095" s="171" t="s">
        <v>5348</v>
      </c>
      <c r="B1095" s="167" t="s">
        <v>12883</v>
      </c>
      <c r="C1095" s="167" t="str">
        <f>tab_SCHULLISTE[[#This Row],[SNR]]&amp;" - "&amp;tab_SCHULLISTE[[#This Row],[Name]]</f>
        <v xml:space="preserve">1260 - Landrat-von-Koch-Mittelschule Rohrbach  </v>
      </c>
      <c r="D1095" s="5" t="s">
        <v>2052</v>
      </c>
      <c r="E10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95" s="175" t="s">
        <v>18840</v>
      </c>
      <c r="G1095" s="175" t="s">
        <v>18841</v>
      </c>
      <c r="H1095" s="182" t="str">
        <f>_xlfn.XLOOKUP(tab_SCHULLISTE[[#This Row],[TKZ]],tab_SATLISTE[SAT-ID],tab_SATLISTE[SAT-ID],"FEHLT")</f>
        <v>1k363</v>
      </c>
    </row>
    <row r="1096" spans="1:8" ht="15.9" customHeight="1" x14ac:dyDescent="0.3">
      <c r="A1096" s="171" t="s">
        <v>5349</v>
      </c>
      <c r="B1096" s="167" t="s">
        <v>12884</v>
      </c>
      <c r="C1096" s="167" t="str">
        <f>tab_SCHULLISTE[[#This Row],[SNR]]&amp;" - "&amp;tab_SCHULLISTE[[#This Row],[Name]]</f>
        <v xml:space="preserve">1261 - Mittelschule Schweitenkirchen - Paunzhausen  </v>
      </c>
      <c r="D1096" s="5" t="s">
        <v>2087</v>
      </c>
      <c r="E10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96" s="175" t="s">
        <v>18840</v>
      </c>
      <c r="G1096" s="175" t="s">
        <v>18841</v>
      </c>
      <c r="H1096" s="182" t="str">
        <f>_xlfn.XLOOKUP(tab_SCHULLISTE[[#This Row],[TKZ]],tab_SATLISTE[SAT-ID],tab_SATLISTE[SAT-ID],"FEHLT")</f>
        <v>1k398</v>
      </c>
    </row>
    <row r="1097" spans="1:8" ht="15.9" customHeight="1" x14ac:dyDescent="0.3">
      <c r="A1097" s="171" t="s">
        <v>5350</v>
      </c>
      <c r="B1097" s="167" t="s">
        <v>12885</v>
      </c>
      <c r="C1097" s="167" t="str">
        <f>tab_SCHULLISTE[[#This Row],[SNR]]&amp;" - "&amp;tab_SCHULLISTE[[#This Row],[Name]]</f>
        <v xml:space="preserve">1262 - Mittelschule Vohburg a.d.Donau  </v>
      </c>
      <c r="D1097" s="5" t="s">
        <v>2152</v>
      </c>
      <c r="E10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97" s="175" t="s">
        <v>18840</v>
      </c>
      <c r="G1097" s="175" t="s">
        <v>18841</v>
      </c>
      <c r="H1097" s="182" t="str">
        <f>_xlfn.XLOOKUP(tab_SCHULLISTE[[#This Row],[TKZ]],tab_SATLISTE[SAT-ID],tab_SATLISTE[SAT-ID],"FEHLT")</f>
        <v>1k463</v>
      </c>
    </row>
    <row r="1098" spans="1:8" ht="15.9" customHeight="1" x14ac:dyDescent="0.3">
      <c r="A1098" s="171" t="s">
        <v>5351</v>
      </c>
      <c r="B1098" s="167" t="s">
        <v>12886</v>
      </c>
      <c r="C1098" s="167" t="str">
        <f>tab_SCHULLISTE[[#This Row],[SNR]]&amp;" - "&amp;tab_SCHULLISTE[[#This Row],[Name]]</f>
        <v xml:space="preserve">1263 - St.-Georg-Mittelschule  Bad Aibling  </v>
      </c>
      <c r="D1098" s="5" t="s">
        <v>1725</v>
      </c>
      <c r="E10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98" s="175" t="s">
        <v>18840</v>
      </c>
      <c r="G1098" s="175" t="s">
        <v>18841</v>
      </c>
      <c r="H1098" s="182" t="str">
        <f>_xlfn.XLOOKUP(tab_SCHULLISTE[[#This Row],[TKZ]],tab_SATLISTE[SAT-ID],tab_SATLISTE[SAT-ID],"FEHLT")</f>
        <v>1k029</v>
      </c>
    </row>
    <row r="1099" spans="1:8" ht="15.9" customHeight="1" x14ac:dyDescent="0.3">
      <c r="A1099" s="171" t="s">
        <v>5352</v>
      </c>
      <c r="B1099" s="167" t="s">
        <v>1130</v>
      </c>
      <c r="C1099" s="167" t="str">
        <f>tab_SCHULLISTE[[#This Row],[SNR]]&amp;" - "&amp;tab_SCHULLISTE[[#This Row],[Name]]</f>
        <v>1264 - Fritz-Schäffer-Mittelschule Ostermünchen in Tuntenhausen</v>
      </c>
      <c r="D1099" s="5" t="s">
        <v>2133</v>
      </c>
      <c r="E10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099" s="175" t="s">
        <v>18840</v>
      </c>
      <c r="G1099" s="175" t="s">
        <v>18841</v>
      </c>
      <c r="H1099" s="182" t="str">
        <f>_xlfn.XLOOKUP(tab_SCHULLISTE[[#This Row],[TKZ]],tab_SATLISTE[SAT-ID],tab_SATLISTE[SAT-ID],"FEHLT")</f>
        <v>1k444</v>
      </c>
    </row>
    <row r="1100" spans="1:8" ht="15.9" customHeight="1" x14ac:dyDescent="0.3">
      <c r="A1100" s="171" t="s">
        <v>5353</v>
      </c>
      <c r="B1100" s="167" t="s">
        <v>12887</v>
      </c>
      <c r="C1100" s="167" t="str">
        <f>tab_SCHULLISTE[[#This Row],[SNR]]&amp;" - "&amp;tab_SCHULLISTE[[#This Row],[Name]]</f>
        <v xml:space="preserve">1265 - Maria-Caspar-Filser-Mittelschule Brannenburg  </v>
      </c>
      <c r="D1100" s="5" t="s">
        <v>1759</v>
      </c>
      <c r="E11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00" s="175" t="s">
        <v>18840</v>
      </c>
      <c r="G1100" s="175" t="s">
        <v>18841</v>
      </c>
      <c r="H1100" s="182" t="str">
        <f>_xlfn.XLOOKUP(tab_SCHULLISTE[[#This Row],[TKZ]],tab_SATLISTE[SAT-ID],tab_SATLISTE[SAT-ID],"FEHLT")</f>
        <v>1k064</v>
      </c>
    </row>
    <row r="1101" spans="1:8" ht="15.9" customHeight="1" x14ac:dyDescent="0.3">
      <c r="A1101" s="171" t="s">
        <v>5354</v>
      </c>
      <c r="B1101" s="167" t="s">
        <v>1131</v>
      </c>
      <c r="C1101" s="167" t="str">
        <f>tab_SCHULLISTE[[#This Row],[SNR]]&amp;" - "&amp;tab_SCHULLISTE[[#This Row],[Name]]</f>
        <v>1266 - Justus-von-Liebig-Mittelschule Heufeld, Markt Bruckmühl</v>
      </c>
      <c r="D1101" s="5" t="s">
        <v>1761</v>
      </c>
      <c r="E11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01" s="175" t="s">
        <v>18840</v>
      </c>
      <c r="G1101" s="175" t="s">
        <v>18841</v>
      </c>
      <c r="H1101" s="182" t="str">
        <f>_xlfn.XLOOKUP(tab_SCHULLISTE[[#This Row],[TKZ]],tab_SATLISTE[SAT-ID],tab_SATLISTE[SAT-ID],"FEHLT")</f>
        <v>1k066</v>
      </c>
    </row>
    <row r="1102" spans="1:8" ht="15.9" customHeight="1" x14ac:dyDescent="0.3">
      <c r="A1102" s="171" t="s">
        <v>5355</v>
      </c>
      <c r="B1102" s="167" t="s">
        <v>12888</v>
      </c>
      <c r="C1102" s="167" t="str">
        <f>tab_SCHULLISTE[[#This Row],[SNR]]&amp;" - "&amp;tab_SCHULLISTE[[#This Row],[Name]]</f>
        <v xml:space="preserve">1267 - Franziska-Lechner-Mittelschule Edling  </v>
      </c>
      <c r="D1102" s="5" t="s">
        <v>1785</v>
      </c>
      <c r="E11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02" s="175" t="s">
        <v>18840</v>
      </c>
      <c r="G1102" s="175" t="s">
        <v>18841</v>
      </c>
      <c r="H1102" s="182" t="str">
        <f>_xlfn.XLOOKUP(tab_SCHULLISTE[[#This Row],[TKZ]],tab_SATLISTE[SAT-ID],tab_SATLISTE[SAT-ID],"FEHLT")</f>
        <v>1k091</v>
      </c>
    </row>
    <row r="1103" spans="1:8" ht="15.9" customHeight="1" x14ac:dyDescent="0.3">
      <c r="A1103" s="171" t="s">
        <v>5356</v>
      </c>
      <c r="B1103" s="167" t="s">
        <v>12889</v>
      </c>
      <c r="C1103" s="167" t="str">
        <f>tab_SCHULLISTE[[#This Row],[SNR]]&amp;" - "&amp;tab_SCHULLISTE[[#This Row],[Name]]</f>
        <v xml:space="preserve">1268 - Mittelschule Eiselfing  </v>
      </c>
      <c r="D1103" s="5" t="s">
        <v>1794</v>
      </c>
      <c r="E11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03" s="175" t="s">
        <v>18840</v>
      </c>
      <c r="G1103" s="175" t="s">
        <v>18841</v>
      </c>
      <c r="H1103" s="182" t="str">
        <f>_xlfn.XLOOKUP(tab_SCHULLISTE[[#This Row],[TKZ]],tab_SATLISTE[SAT-ID],tab_SATLISTE[SAT-ID],"FEHLT")</f>
        <v>1k100</v>
      </c>
    </row>
    <row r="1104" spans="1:8" ht="15.9" customHeight="1" x14ac:dyDescent="0.3">
      <c r="A1104" s="171" t="s">
        <v>5357</v>
      </c>
      <c r="B1104" s="167" t="s">
        <v>12890</v>
      </c>
      <c r="C1104" s="167" t="str">
        <f>tab_SCHULLISTE[[#This Row],[SNR]]&amp;" - "&amp;tab_SCHULLISTE[[#This Row],[Name]]</f>
        <v xml:space="preserve">1269 - Mittelschule Markt Bad Endorf  </v>
      </c>
      <c r="D1104" s="5" t="s">
        <v>1727</v>
      </c>
      <c r="E11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04" s="175" t="s">
        <v>18840</v>
      </c>
      <c r="G1104" s="175" t="s">
        <v>18841</v>
      </c>
      <c r="H1104" s="182" t="str">
        <f>_xlfn.XLOOKUP(tab_SCHULLISTE[[#This Row],[TKZ]],tab_SATLISTE[SAT-ID],tab_SATLISTE[SAT-ID],"FEHLT")</f>
        <v>1k031</v>
      </c>
    </row>
    <row r="1105" spans="1:8" ht="15.9" customHeight="1" x14ac:dyDescent="0.3">
      <c r="A1105" s="171" t="s">
        <v>5358</v>
      </c>
      <c r="B1105" s="167" t="s">
        <v>12891</v>
      </c>
      <c r="C1105" s="167" t="str">
        <f>tab_SCHULLISTE[[#This Row],[SNR]]&amp;" - "&amp;tab_SCHULLISTE[[#This Row],[Name]]</f>
        <v xml:space="preserve">1270 - Leo-von-Welden-Mittelschule Bad Feilnbach  </v>
      </c>
      <c r="D1105" s="5" t="s">
        <v>1730</v>
      </c>
      <c r="E11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05" s="175" t="s">
        <v>18840</v>
      </c>
      <c r="G1105" s="175" t="s">
        <v>18841</v>
      </c>
      <c r="H1105" s="182" t="str">
        <f>_xlfn.XLOOKUP(tab_SCHULLISTE[[#This Row],[TKZ]],tab_SATLISTE[SAT-ID],tab_SATLISTE[SAT-ID],"FEHLT")</f>
        <v>1k034</v>
      </c>
    </row>
    <row r="1106" spans="1:8" ht="15.9" customHeight="1" x14ac:dyDescent="0.3">
      <c r="A1106" s="171" t="s">
        <v>5359</v>
      </c>
      <c r="B1106" s="167" t="s">
        <v>12892</v>
      </c>
      <c r="C1106" s="167" t="str">
        <f>tab_SCHULLISTE[[#This Row],[SNR]]&amp;" - "&amp;tab_SCHULLISTE[[#This Row],[Name]]</f>
        <v xml:space="preserve">1271 - Max-Joseph-Mittelschule Großkarolinenfeld  </v>
      </c>
      <c r="D1106" s="5" t="s">
        <v>1861</v>
      </c>
      <c r="E11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06" s="175" t="s">
        <v>18840</v>
      </c>
      <c r="G1106" s="175" t="s">
        <v>18841</v>
      </c>
      <c r="H1106" s="182" t="str">
        <f>_xlfn.XLOOKUP(tab_SCHULLISTE[[#This Row],[TKZ]],tab_SATLISTE[SAT-ID],tab_SATLISTE[SAT-ID],"FEHLT")</f>
        <v>1k170</v>
      </c>
    </row>
    <row r="1107" spans="1:8" ht="15.9" customHeight="1" x14ac:dyDescent="0.3">
      <c r="A1107" s="171" t="s">
        <v>5360</v>
      </c>
      <c r="B1107" s="167" t="s">
        <v>12893</v>
      </c>
      <c r="C1107" s="167" t="str">
        <f>tab_SCHULLISTE[[#This Row],[SNR]]&amp;" - "&amp;tab_SCHULLISTE[[#This Row],[Name]]</f>
        <v xml:space="preserve">1272 - Mittelschule Kiefersfelden  </v>
      </c>
      <c r="D1107" s="5" t="s">
        <v>1912</v>
      </c>
      <c r="E11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07" s="175" t="s">
        <v>18840</v>
      </c>
      <c r="G1107" s="175" t="s">
        <v>18841</v>
      </c>
      <c r="H1107" s="182" t="str">
        <f>_xlfn.XLOOKUP(tab_SCHULLISTE[[#This Row],[TKZ]],tab_SATLISTE[SAT-ID],tab_SATLISTE[SAT-ID],"FEHLT")</f>
        <v>1k222</v>
      </c>
    </row>
    <row r="1108" spans="1:8" ht="15.9" customHeight="1" x14ac:dyDescent="0.3">
      <c r="A1108" s="171" t="s">
        <v>5361</v>
      </c>
      <c r="B1108" s="167" t="s">
        <v>12894</v>
      </c>
      <c r="C1108" s="167" t="str">
        <f>tab_SCHULLISTE[[#This Row],[SNR]]&amp;" - "&amp;tab_SCHULLISTE[[#This Row],[Name]]</f>
        <v xml:space="preserve">1273 - Michael-Ende-Mittelschule Raubling  </v>
      </c>
      <c r="D1108" s="5" t="s">
        <v>2041</v>
      </c>
      <c r="E11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08" s="175" t="s">
        <v>18840</v>
      </c>
      <c r="G1108" s="175" t="s">
        <v>18841</v>
      </c>
      <c r="H1108" s="182" t="str">
        <f>_xlfn.XLOOKUP(tab_SCHULLISTE[[#This Row],[TKZ]],tab_SATLISTE[SAT-ID],tab_SATLISTE[SAT-ID],"FEHLT")</f>
        <v>1k352</v>
      </c>
    </row>
    <row r="1109" spans="1:8" ht="15.9" customHeight="1" x14ac:dyDescent="0.3">
      <c r="A1109" s="171" t="s">
        <v>5362</v>
      </c>
      <c r="B1109" s="167" t="s">
        <v>164</v>
      </c>
      <c r="C1109" s="167" t="str">
        <f>tab_SCHULLISTE[[#This Row],[SNR]]&amp;" - "&amp;tab_SCHULLISTE[[#This Row],[Name]]</f>
        <v>1274 - Berufsfachschule f.Altenpflegehilfe der Hans-Weinberger-Akademie d.Arbeiterwohlfahrt Münch</v>
      </c>
      <c r="D1109" s="5" t="s">
        <v>2279</v>
      </c>
      <c r="E11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09" s="175" t="s">
        <v>18842</v>
      </c>
      <c r="G1109" s="175" t="s">
        <v>18843</v>
      </c>
      <c r="H1109" s="182" t="str">
        <f>_xlfn.XLOOKUP(tab_SCHULLISTE[[#This Row],[TKZ]],tab_SATLISTE[SAT-ID],tab_SATLISTE[SAT-ID],"FEHLT")</f>
        <v>1p083</v>
      </c>
    </row>
    <row r="1110" spans="1:8" ht="15.9" customHeight="1" x14ac:dyDescent="0.3">
      <c r="A1110" s="171" t="s">
        <v>5363</v>
      </c>
      <c r="B1110" s="167" t="s">
        <v>12895</v>
      </c>
      <c r="C1110" s="167" t="str">
        <f>tab_SCHULLISTE[[#This Row],[SNR]]&amp;" - "&amp;tab_SCHULLISTE[[#This Row],[Name]]</f>
        <v xml:space="preserve">1276 - Hohenau-Mittelschule Neubeuern  </v>
      </c>
      <c r="D1110" s="5" t="s">
        <v>1974</v>
      </c>
      <c r="E11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10" s="175" t="s">
        <v>18840</v>
      </c>
      <c r="G1110" s="175" t="s">
        <v>18841</v>
      </c>
      <c r="H1110" s="182" t="str">
        <f>_xlfn.XLOOKUP(tab_SCHULLISTE[[#This Row],[TKZ]],tab_SATLISTE[SAT-ID],tab_SATLISTE[SAT-ID],"FEHLT")</f>
        <v>1k285</v>
      </c>
    </row>
    <row r="1111" spans="1:8" ht="15.9" customHeight="1" x14ac:dyDescent="0.3">
      <c r="A1111" s="171" t="s">
        <v>5364</v>
      </c>
      <c r="B1111" s="167" t="s">
        <v>10679</v>
      </c>
      <c r="C1111" s="167" t="str">
        <f>tab_SCHULLISTE[[#This Row],[SNR]]&amp;" - "&amp;tab_SCHULLISTE[[#This Row],[Name]]</f>
        <v xml:space="preserve">1277 - Grundschule Bergen  </v>
      </c>
      <c r="D1111" s="5" t="s">
        <v>1748</v>
      </c>
      <c r="E11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11" s="175" t="s">
        <v>18840</v>
      </c>
      <c r="G1111" s="175" t="s">
        <v>18841</v>
      </c>
      <c r="H1111" s="182" t="str">
        <f>_xlfn.XLOOKUP(tab_SCHULLISTE[[#This Row],[TKZ]],tab_SATLISTE[SAT-ID],tab_SATLISTE[SAT-ID],"FEHLT")</f>
        <v>1k053</v>
      </c>
    </row>
    <row r="1112" spans="1:8" ht="15.9" customHeight="1" x14ac:dyDescent="0.3">
      <c r="A1112" s="171" t="s">
        <v>5365</v>
      </c>
      <c r="B1112" s="167" t="s">
        <v>10680</v>
      </c>
      <c r="C1112" s="167" t="str">
        <f>tab_SCHULLISTE[[#This Row],[SNR]]&amp;" - "&amp;tab_SCHULLISTE[[#This Row],[Name]]</f>
        <v xml:space="preserve">1278 - Grundschule Chieming  </v>
      </c>
      <c r="D1112" s="5" t="s">
        <v>1771</v>
      </c>
      <c r="E11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12" s="175" t="s">
        <v>18840</v>
      </c>
      <c r="G1112" s="175" t="s">
        <v>18841</v>
      </c>
      <c r="H1112" s="182" t="str">
        <f>_xlfn.XLOOKUP(tab_SCHULLISTE[[#This Row],[TKZ]],tab_SATLISTE[SAT-ID],tab_SATLISTE[SAT-ID],"FEHLT")</f>
        <v>1k077</v>
      </c>
    </row>
    <row r="1113" spans="1:8" ht="15.9" customHeight="1" x14ac:dyDescent="0.3">
      <c r="A1113" s="171" t="s">
        <v>5366</v>
      </c>
      <c r="B1113" s="167" t="s">
        <v>10681</v>
      </c>
      <c r="C1113" s="167" t="str">
        <f>tab_SCHULLISTE[[#This Row],[SNR]]&amp;" - "&amp;tab_SCHULLISTE[[#This Row],[Name]]</f>
        <v xml:space="preserve">1279 - Grundschule Grassau  </v>
      </c>
      <c r="D1113" s="5" t="s">
        <v>1858</v>
      </c>
      <c r="E11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13" s="175" t="s">
        <v>18840</v>
      </c>
      <c r="G1113" s="175" t="s">
        <v>18841</v>
      </c>
      <c r="H1113" s="182" t="str">
        <f>_xlfn.XLOOKUP(tab_SCHULLISTE[[#This Row],[TKZ]],tab_SATLISTE[SAT-ID],tab_SATLISTE[SAT-ID],"FEHLT")</f>
        <v>1k167</v>
      </c>
    </row>
    <row r="1114" spans="1:8" ht="15.9" customHeight="1" x14ac:dyDescent="0.3">
      <c r="A1114" s="171" t="s">
        <v>5367</v>
      </c>
      <c r="B1114" s="167" t="s">
        <v>10682</v>
      </c>
      <c r="C1114" s="167" t="str">
        <f>tab_SCHULLISTE[[#This Row],[SNR]]&amp;" - "&amp;tab_SCHULLISTE[[#This Row],[Name]]</f>
        <v xml:space="preserve">1280 - Grundschule Inzell  </v>
      </c>
      <c r="D1114" s="5" t="s">
        <v>1898</v>
      </c>
      <c r="E11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14" s="175" t="s">
        <v>18840</v>
      </c>
      <c r="G1114" s="175" t="s">
        <v>18841</v>
      </c>
      <c r="H1114" s="182" t="str">
        <f>_xlfn.XLOOKUP(tab_SCHULLISTE[[#This Row],[TKZ]],tab_SATLISTE[SAT-ID],tab_SATLISTE[SAT-ID],"FEHLT")</f>
        <v>1k208</v>
      </c>
    </row>
    <row r="1115" spans="1:8" ht="15.9" customHeight="1" x14ac:dyDescent="0.3">
      <c r="A1115" s="171" t="s">
        <v>5368</v>
      </c>
      <c r="B1115" s="167" t="s">
        <v>10683</v>
      </c>
      <c r="C1115" s="167" t="str">
        <f>tab_SCHULLISTE[[#This Row],[SNR]]&amp;" - "&amp;tab_SCHULLISTE[[#This Row],[Name]]</f>
        <v xml:space="preserve">1281 - Grundschule Obing  </v>
      </c>
      <c r="D1115" s="5" t="s">
        <v>1998</v>
      </c>
      <c r="E11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15" s="175" t="s">
        <v>18840</v>
      </c>
      <c r="G1115" s="175" t="s">
        <v>18841</v>
      </c>
      <c r="H1115" s="182" t="str">
        <f>_xlfn.XLOOKUP(tab_SCHULLISTE[[#This Row],[TKZ]],tab_SATLISTE[SAT-ID],tab_SATLISTE[SAT-ID],"FEHLT")</f>
        <v>1k309</v>
      </c>
    </row>
    <row r="1116" spans="1:8" ht="15.9" customHeight="1" x14ac:dyDescent="0.3">
      <c r="A1116" s="171" t="s">
        <v>5369</v>
      </c>
      <c r="B1116" s="167" t="s">
        <v>10684</v>
      </c>
      <c r="C1116" s="167" t="str">
        <f>tab_SCHULLISTE[[#This Row],[SNR]]&amp;" - "&amp;tab_SCHULLISTE[[#This Row],[Name]]</f>
        <v xml:space="preserve">1282 - Grundschule Ruhpolding  </v>
      </c>
      <c r="D1116" s="5" t="s">
        <v>2061</v>
      </c>
      <c r="E11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16" s="175" t="s">
        <v>18840</v>
      </c>
      <c r="G1116" s="175" t="s">
        <v>18841</v>
      </c>
      <c r="H1116" s="182" t="str">
        <f>_xlfn.XLOOKUP(tab_SCHULLISTE[[#This Row],[TKZ]],tab_SATLISTE[SAT-ID],tab_SATLISTE[SAT-ID],"FEHLT")</f>
        <v>1k372</v>
      </c>
    </row>
    <row r="1117" spans="1:8" ht="15.9" customHeight="1" x14ac:dyDescent="0.3">
      <c r="A1117" s="171" t="s">
        <v>5370</v>
      </c>
      <c r="B1117" s="167" t="s">
        <v>10685</v>
      </c>
      <c r="C1117" s="167" t="str">
        <f>tab_SCHULLISTE[[#This Row],[SNR]]&amp;" - "&amp;tab_SCHULLISTE[[#This Row],[Name]]</f>
        <v xml:space="preserve">1283 - Grundschule Schnaitsee  </v>
      </c>
      <c r="D1117" s="5" t="s">
        <v>2075</v>
      </c>
      <c r="E11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17" s="175" t="s">
        <v>18840</v>
      </c>
      <c r="G1117" s="175" t="s">
        <v>18841</v>
      </c>
      <c r="H1117" s="182" t="str">
        <f>_xlfn.XLOOKUP(tab_SCHULLISTE[[#This Row],[TKZ]],tab_SATLISTE[SAT-ID],tab_SATLISTE[SAT-ID],"FEHLT")</f>
        <v>1k386</v>
      </c>
    </row>
    <row r="1118" spans="1:8" ht="15.9" customHeight="1" x14ac:dyDescent="0.3">
      <c r="A1118" s="171" t="s">
        <v>5371</v>
      </c>
      <c r="B1118" s="167" t="s">
        <v>14493</v>
      </c>
      <c r="C1118" s="167" t="str">
        <f>tab_SCHULLISTE[[#This Row],[SNR]]&amp;" - "&amp;tab_SCHULLISTE[[#This Row],[Name]]</f>
        <v>1285 - Berufsfachschule für Altenpflegehilfe der Gemeinn. Gesellsch. für soz. Dienste  -DAA- mbH Rosenheim</v>
      </c>
      <c r="D1118" s="5" t="s">
        <v>2269</v>
      </c>
      <c r="E11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18" s="175" t="s">
        <v>18842</v>
      </c>
      <c r="G1118" s="175" t="s">
        <v>18843</v>
      </c>
      <c r="H1118" s="182" t="str">
        <f>_xlfn.XLOOKUP(tab_SCHULLISTE[[#This Row],[TKZ]],tab_SATLISTE[SAT-ID],tab_SATLISTE[SAT-ID],"FEHLT")</f>
        <v>1p072</v>
      </c>
    </row>
    <row r="1119" spans="1:8" ht="15.9" customHeight="1" x14ac:dyDescent="0.3">
      <c r="A1119" s="171" t="s">
        <v>5372</v>
      </c>
      <c r="B1119" s="167" t="s">
        <v>10686</v>
      </c>
      <c r="C1119" s="167" t="str">
        <f>tab_SCHULLISTE[[#This Row],[SNR]]&amp;" - "&amp;tab_SCHULLISTE[[#This Row],[Name]]</f>
        <v xml:space="preserve">1286 - Grundschule Unterwössen  </v>
      </c>
      <c r="D1119" s="5" t="s">
        <v>2144</v>
      </c>
      <c r="E11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19" s="175" t="s">
        <v>18840</v>
      </c>
      <c r="G1119" s="175" t="s">
        <v>18841</v>
      </c>
      <c r="H1119" s="182" t="str">
        <f>_xlfn.XLOOKUP(tab_SCHULLISTE[[#This Row],[TKZ]],tab_SATLISTE[SAT-ID],tab_SATLISTE[SAT-ID],"FEHLT")</f>
        <v>1k455</v>
      </c>
    </row>
    <row r="1120" spans="1:8" ht="15.9" customHeight="1" x14ac:dyDescent="0.3">
      <c r="A1120" s="171" t="s">
        <v>5373</v>
      </c>
      <c r="B1120" s="167" t="s">
        <v>12896</v>
      </c>
      <c r="C1120" s="167" t="str">
        <f>tab_SCHULLISTE[[#This Row],[SNR]]&amp;" - "&amp;tab_SCHULLISTE[[#This Row],[Name]]</f>
        <v xml:space="preserve">1287 - Mittelschule Rott a.Inn  </v>
      </c>
      <c r="D1120" s="5" t="s">
        <v>2057</v>
      </c>
      <c r="E11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20" s="175" t="s">
        <v>18840</v>
      </c>
      <c r="G1120" s="175" t="s">
        <v>18841</v>
      </c>
      <c r="H1120" s="182" t="str">
        <f>_xlfn.XLOOKUP(tab_SCHULLISTE[[#This Row],[TKZ]],tab_SATLISTE[SAT-ID],tab_SATLISTE[SAT-ID],"FEHLT")</f>
        <v>1k368</v>
      </c>
    </row>
    <row r="1121" spans="1:8" ht="15.9" customHeight="1" x14ac:dyDescent="0.3">
      <c r="A1121" s="171" t="s">
        <v>5374</v>
      </c>
      <c r="B1121" s="167" t="s">
        <v>12897</v>
      </c>
      <c r="C1121" s="167" t="str">
        <f>tab_SCHULLISTE[[#This Row],[SNR]]&amp;" - "&amp;tab_SCHULLISTE[[#This Row],[Name]]</f>
        <v xml:space="preserve">1288 - Otfried-Preußler-Mittelschule Stephanskirchen  </v>
      </c>
      <c r="D1121" s="5" t="s">
        <v>2113</v>
      </c>
      <c r="E11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121" s="175" t="s">
        <v>18840</v>
      </c>
      <c r="G1121" s="175" t="s">
        <v>18841</v>
      </c>
      <c r="H1121" s="182" t="str">
        <f>_xlfn.XLOOKUP(tab_SCHULLISTE[[#This Row],[TKZ]],tab_SATLISTE[SAT-ID],tab_SATLISTE[SAT-ID],"FEHLT")</f>
        <v>1k424</v>
      </c>
    </row>
    <row r="1122" spans="1:8" ht="15.9" customHeight="1" x14ac:dyDescent="0.3">
      <c r="A1122" s="171" t="s">
        <v>5375</v>
      </c>
      <c r="B1122" s="167" t="s">
        <v>10687</v>
      </c>
      <c r="C1122" s="167" t="str">
        <f>tab_SCHULLISTE[[#This Row],[SNR]]&amp;" - "&amp;tab_SCHULLISTE[[#This Row],[Name]]</f>
        <v xml:space="preserve">1289 - Grundschule Siegsdorf  </v>
      </c>
      <c r="D1122" s="5" t="s">
        <v>2092</v>
      </c>
      <c r="E11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22" s="175" t="s">
        <v>18840</v>
      </c>
      <c r="G1122" s="175" t="s">
        <v>18841</v>
      </c>
      <c r="H1122" s="182" t="str">
        <f>_xlfn.XLOOKUP(tab_SCHULLISTE[[#This Row],[TKZ]],tab_SATLISTE[SAT-ID],tab_SATLISTE[SAT-ID],"FEHLT")</f>
        <v>1k403</v>
      </c>
    </row>
    <row r="1123" spans="1:8" ht="15.9" customHeight="1" x14ac:dyDescent="0.3">
      <c r="A1123" s="171" t="s">
        <v>5376</v>
      </c>
      <c r="B1123" s="167" t="s">
        <v>165</v>
      </c>
      <c r="C1123" s="167" t="str">
        <f>tab_SCHULLISTE[[#This Row],[SNR]]&amp;" - "&amp;tab_SCHULLISTE[[#This Row],[Name]]</f>
        <v>1290 - Berufsfachschule für Altenpflegehilfe der Gemeinn. Gesellschaft für soziale Dienste DAA-mbH Miesbach</v>
      </c>
      <c r="D1123" s="5" t="s">
        <v>2269</v>
      </c>
      <c r="E11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23" s="175" t="s">
        <v>18842</v>
      </c>
      <c r="G1123" s="175" t="s">
        <v>18843</v>
      </c>
      <c r="H1123" s="182" t="str">
        <f>_xlfn.XLOOKUP(tab_SCHULLISTE[[#This Row],[TKZ]],tab_SATLISTE[SAT-ID],tab_SATLISTE[SAT-ID],"FEHLT")</f>
        <v>1p072</v>
      </c>
    </row>
    <row r="1124" spans="1:8" ht="15.9" customHeight="1" x14ac:dyDescent="0.3">
      <c r="A1124" s="171" t="s">
        <v>5377</v>
      </c>
      <c r="B1124" s="167" t="s">
        <v>5378</v>
      </c>
      <c r="C1124" s="167" t="str">
        <f>tab_SCHULLISTE[[#This Row],[SNR]]&amp;" - "&amp;tab_SCHULLISTE[[#This Row],[Name]]</f>
        <v>1291 - Berufsfachschule für Altenpflegehilfe der Berufsfachschulen Heimerer GmbH, Schongau</v>
      </c>
      <c r="D1124" s="5" t="s">
        <v>2216</v>
      </c>
      <c r="E11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24" s="175" t="s">
        <v>18842</v>
      </c>
      <c r="G1124" s="175" t="s">
        <v>18843</v>
      </c>
      <c r="H1124" s="182" t="str">
        <f>_xlfn.XLOOKUP(tab_SCHULLISTE[[#This Row],[TKZ]],tab_SATLISTE[SAT-ID],tab_SATLISTE[SAT-ID],"FEHLT")</f>
        <v>1p016</v>
      </c>
    </row>
    <row r="1125" spans="1:8" ht="15.9" customHeight="1" x14ac:dyDescent="0.3">
      <c r="A1125" s="171" t="s">
        <v>5379</v>
      </c>
      <c r="B1125" s="167" t="s">
        <v>14745</v>
      </c>
      <c r="C1125" s="167" t="str">
        <f>tab_SCHULLISTE[[#This Row],[SNR]]&amp;" - "&amp;tab_SCHULLISTE[[#This Row],[Name]]</f>
        <v>1292 - EURO Fachakademie Ingolstadt, Fachakademie f. Sprachen u.int.Kommunikation d.EURO Schulvereins</v>
      </c>
      <c r="D1125" s="5" t="s">
        <v>2245</v>
      </c>
      <c r="E11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25" s="175" t="s">
        <v>18844</v>
      </c>
      <c r="G1125" s="175" t="s">
        <v>18845</v>
      </c>
      <c r="H1125" s="182" t="str">
        <f>_xlfn.XLOOKUP(tab_SCHULLISTE[[#This Row],[TKZ]],tab_SATLISTE[SAT-ID],tab_SATLISTE[SAT-ID],"FEHLT")</f>
        <v>1p046</v>
      </c>
    </row>
    <row r="1126" spans="1:8" ht="15.9" customHeight="1" x14ac:dyDescent="0.3">
      <c r="A1126" s="171" t="s">
        <v>5380</v>
      </c>
      <c r="B1126" s="167" t="s">
        <v>14494</v>
      </c>
      <c r="C1126" s="167" t="str">
        <f>tab_SCHULLISTE[[#This Row],[SNR]]&amp;" - "&amp;tab_SCHULLISTE[[#This Row],[Name]]</f>
        <v>1294 - Augustinum Berufsfachschule f.Altenpflegehilfe Berchtesgadener Land i.Bischofswiesen-Strub</v>
      </c>
      <c r="D1126" s="5" t="s">
        <v>18584</v>
      </c>
      <c r="E11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26" s="175" t="s">
        <v>18842</v>
      </c>
      <c r="G1126" s="175" t="s">
        <v>18843</v>
      </c>
      <c r="H1126" s="182" t="str">
        <f>_xlfn.XLOOKUP(tab_SCHULLISTE[[#This Row],[TKZ]],tab_SATLISTE[SAT-ID],tab_SATLISTE[SAT-ID],"FEHLT")</f>
        <v>1p244</v>
      </c>
    </row>
    <row r="1127" spans="1:8" ht="15.9" customHeight="1" x14ac:dyDescent="0.3">
      <c r="A1127" s="171" t="s">
        <v>5381</v>
      </c>
      <c r="B1127" s="167" t="s">
        <v>14495</v>
      </c>
      <c r="C1127" s="167" t="str">
        <f>tab_SCHULLISTE[[#This Row],[SNR]]&amp;" - "&amp;tab_SCHULLISTE[[#This Row],[Name]]</f>
        <v>1295 - Berufsfachschule für Ergotherapie München des IB e.V. (IB)</v>
      </c>
      <c r="D1127" s="5" t="s">
        <v>2288</v>
      </c>
      <c r="E11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27" s="175" t="s">
        <v>18842</v>
      </c>
      <c r="G1127" s="175" t="s">
        <v>18843</v>
      </c>
      <c r="H1127" s="182" t="str">
        <f>_xlfn.XLOOKUP(tab_SCHULLISTE[[#This Row],[TKZ]],tab_SATLISTE[SAT-ID],tab_SATLISTE[SAT-ID],"FEHLT")</f>
        <v>1p092</v>
      </c>
    </row>
    <row r="1128" spans="1:8" ht="15.9" customHeight="1" x14ac:dyDescent="0.3">
      <c r="A1128" s="171" t="s">
        <v>5382</v>
      </c>
      <c r="B1128" s="167" t="s">
        <v>10688</v>
      </c>
      <c r="C1128" s="167" t="str">
        <f>tab_SCHULLISTE[[#This Row],[SNR]]&amp;" - "&amp;tab_SCHULLISTE[[#This Row],[Name]]</f>
        <v xml:space="preserve">1296 - Grundschule Übersee  </v>
      </c>
      <c r="D1128" s="5" t="s">
        <v>2137</v>
      </c>
      <c r="E11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28" s="175" t="s">
        <v>18840</v>
      </c>
      <c r="G1128" s="175" t="s">
        <v>18841</v>
      </c>
      <c r="H1128" s="182" t="str">
        <f>_xlfn.XLOOKUP(tab_SCHULLISTE[[#This Row],[TKZ]],tab_SATLISTE[SAT-ID],tab_SATLISTE[SAT-ID],"FEHLT")</f>
        <v>1k448</v>
      </c>
    </row>
    <row r="1129" spans="1:8" ht="15.9" customHeight="1" x14ac:dyDescent="0.3">
      <c r="A1129" s="171" t="s">
        <v>5383</v>
      </c>
      <c r="B1129" s="167" t="s">
        <v>10689</v>
      </c>
      <c r="C1129" s="167" t="str">
        <f>tab_SCHULLISTE[[#This Row],[SNR]]&amp;" - "&amp;tab_SCHULLISTE[[#This Row],[Name]]</f>
        <v xml:space="preserve">1298 - Isar-Grundschule München  </v>
      </c>
      <c r="D1129" s="5" t="s">
        <v>2298</v>
      </c>
      <c r="E11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29" s="175" t="s">
        <v>18840</v>
      </c>
      <c r="G1129" s="175" t="s">
        <v>18841</v>
      </c>
      <c r="H1129" s="182" t="str">
        <f>_xlfn.XLOOKUP(tab_SCHULLISTE[[#This Row],[TKZ]],tab_SATLISTE[SAT-ID],tab_SATLISTE[SAT-ID],"FEHLT")</f>
        <v>1p104</v>
      </c>
    </row>
    <row r="1130" spans="1:8" ht="15.9" customHeight="1" x14ac:dyDescent="0.3">
      <c r="A1130" s="171" t="s">
        <v>5384</v>
      </c>
      <c r="B1130" s="167" t="s">
        <v>1014</v>
      </c>
      <c r="C1130" s="167" t="str">
        <f>tab_SCHULLISTE[[#This Row],[SNR]]&amp;" - "&amp;tab_SCHULLISTE[[#This Row],[Name]]</f>
        <v>1299 - Private Grundschule Bildungshaus Bad Aibling des Diakonischen Werks Rosenheim e.V.</v>
      </c>
      <c r="D1130" s="5" t="s">
        <v>2234</v>
      </c>
      <c r="E11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130" s="175" t="s">
        <v>18840</v>
      </c>
      <c r="G1130" s="175" t="s">
        <v>18841</v>
      </c>
      <c r="H1130" s="182" t="str">
        <f>_xlfn.XLOOKUP(tab_SCHULLISTE[[#This Row],[TKZ]],tab_SATLISTE[SAT-ID],tab_SATLISTE[SAT-ID],"FEHLT")</f>
        <v>1p035</v>
      </c>
    </row>
    <row r="1131" spans="1:8" ht="15.9" customHeight="1" x14ac:dyDescent="0.3">
      <c r="A1131" s="171" t="s">
        <v>5385</v>
      </c>
      <c r="B1131" s="167" t="s">
        <v>167</v>
      </c>
      <c r="C1131" s="167" t="str">
        <f>tab_SCHULLISTE[[#This Row],[SNR]]&amp;" - "&amp;tab_SCHULLISTE[[#This Row],[Name]]</f>
        <v>1300 - Berufsfachschule f.Altenpflegehilfe des Caritasverbandes d. Erzdiözese München u. Freising</v>
      </c>
      <c r="D1131" s="5" t="s">
        <v>2225</v>
      </c>
      <c r="E11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31" s="175" t="s">
        <v>18842</v>
      </c>
      <c r="G1131" s="175" t="s">
        <v>18843</v>
      </c>
      <c r="H1131" s="182" t="str">
        <f>_xlfn.XLOOKUP(tab_SCHULLISTE[[#This Row],[TKZ]],tab_SATLISTE[SAT-ID],tab_SATLISTE[SAT-ID],"FEHLT")</f>
        <v>1p025</v>
      </c>
    </row>
    <row r="1132" spans="1:8" ht="15.9" customHeight="1" x14ac:dyDescent="0.3">
      <c r="A1132" s="171" t="s">
        <v>10521</v>
      </c>
      <c r="B1132" s="167" t="s">
        <v>14496</v>
      </c>
      <c r="C1132" s="167" t="str">
        <f>tab_SCHULLISTE[[#This Row],[SNR]]&amp;" - "&amp;tab_SCHULLISTE[[#This Row],[Name]]</f>
        <v>1301 - Berufsfachschule f.Altenpflegehilfe d.Caritasverb. d.Erzdiöz. München u.Freising in Griesstätt</v>
      </c>
      <c r="D1132" s="5" t="s">
        <v>2225</v>
      </c>
      <c r="E11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32" s="175" t="s">
        <v>18842</v>
      </c>
      <c r="G1132" s="175" t="s">
        <v>18843</v>
      </c>
      <c r="H1132" s="182" t="str">
        <f>_xlfn.XLOOKUP(tab_SCHULLISTE[[#This Row],[TKZ]],tab_SATLISTE[SAT-ID],tab_SATLISTE[SAT-ID],"FEHLT")</f>
        <v>1p025</v>
      </c>
    </row>
    <row r="1133" spans="1:8" ht="15.9" customHeight="1" x14ac:dyDescent="0.3">
      <c r="A1133" s="171" t="s">
        <v>5386</v>
      </c>
      <c r="B1133" s="167" t="s">
        <v>721</v>
      </c>
      <c r="C1133" s="167" t="str">
        <f>tab_SCHULLISTE[[#This Row],[SNR]]&amp;" - "&amp;tab_SCHULLISTE[[#This Row],[Name]]</f>
        <v>1302 - Parzival-Schule München, privates Förderzentrum, Förderschwerpunkt Lernen</v>
      </c>
      <c r="D1133" s="5" t="s">
        <v>2256</v>
      </c>
      <c r="E11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133" s="175" t="s">
        <v>18830</v>
      </c>
      <c r="G1133" s="175" t="s">
        <v>18831</v>
      </c>
      <c r="H1133" s="182" t="str">
        <f>_xlfn.XLOOKUP(tab_SCHULLISTE[[#This Row],[TKZ]],tab_SATLISTE[SAT-ID],tab_SATLISTE[SAT-ID],"FEHLT")</f>
        <v>1p058</v>
      </c>
    </row>
    <row r="1134" spans="1:8" ht="15.9" customHeight="1" x14ac:dyDescent="0.3">
      <c r="A1134" s="171" t="s">
        <v>5387</v>
      </c>
      <c r="B1134" s="167" t="s">
        <v>14497</v>
      </c>
      <c r="C1134" s="167" t="str">
        <f>tab_SCHULLISTE[[#This Row],[SNR]]&amp;" - "&amp;tab_SCHULLISTE[[#This Row],[Name]]</f>
        <v>1304 - Berufsfachschule für Physiotherapie Gilching des IB e.V. (IB)</v>
      </c>
      <c r="D1134" s="5" t="s">
        <v>2288</v>
      </c>
      <c r="E11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34" s="175" t="s">
        <v>18842</v>
      </c>
      <c r="G1134" s="175" t="s">
        <v>18843</v>
      </c>
      <c r="H1134" s="182" t="str">
        <f>_xlfn.XLOOKUP(tab_SCHULLISTE[[#This Row],[TKZ]],tab_SATLISTE[SAT-ID],tab_SATLISTE[SAT-ID],"FEHLT")</f>
        <v>1p092</v>
      </c>
    </row>
    <row r="1135" spans="1:8" ht="15.9" customHeight="1" x14ac:dyDescent="0.3">
      <c r="A1135" s="171" t="s">
        <v>5388</v>
      </c>
      <c r="B1135" s="167" t="s">
        <v>5389</v>
      </c>
      <c r="C1135" s="167" t="str">
        <f>tab_SCHULLISTE[[#This Row],[SNR]]&amp;" - "&amp;tab_SCHULLISTE[[#This Row],[Name]]</f>
        <v>1307 - Berufsfachschule für Altenpflegehilfe der Berufsfachschulen Heimerer GmbH, Landsberg am Lech</v>
      </c>
      <c r="D1135" s="5" t="s">
        <v>2216</v>
      </c>
      <c r="E11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35" s="175" t="s">
        <v>18842</v>
      </c>
      <c r="G1135" s="175" t="s">
        <v>18843</v>
      </c>
      <c r="H1135" s="182" t="str">
        <f>_xlfn.XLOOKUP(tab_SCHULLISTE[[#This Row],[TKZ]],tab_SATLISTE[SAT-ID],tab_SATLISTE[SAT-ID],"FEHLT")</f>
        <v>1p016</v>
      </c>
    </row>
    <row r="1136" spans="1:8" ht="15.9" customHeight="1" x14ac:dyDescent="0.3">
      <c r="A1136" s="171" t="s">
        <v>5390</v>
      </c>
      <c r="B1136" s="167" t="s">
        <v>18648</v>
      </c>
      <c r="C1136" s="167" t="str">
        <f>tab_SCHULLISTE[[#This Row],[SNR]]&amp;" - "&amp;tab_SCHULLISTE[[#This Row],[Name]]</f>
        <v>1308 - Städtische Fachschule für Fahrzeugtechnik und Elektromobilität München</v>
      </c>
      <c r="D1136" s="5" t="s">
        <v>1966</v>
      </c>
      <c r="E11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36" s="175" t="s">
        <v>18848</v>
      </c>
      <c r="G1136" s="175" t="s">
        <v>18849</v>
      </c>
      <c r="H1136" s="182" t="str">
        <f>_xlfn.XLOOKUP(tab_SCHULLISTE[[#This Row],[TKZ]],tab_SATLISTE[SAT-ID],tab_SATLISTE[SAT-ID],"FEHLT")</f>
        <v>1k277</v>
      </c>
    </row>
    <row r="1137" spans="1:8" ht="15.9" customHeight="1" x14ac:dyDescent="0.3">
      <c r="A1137" s="171" t="s">
        <v>5391</v>
      </c>
      <c r="B1137" s="167" t="s">
        <v>946</v>
      </c>
      <c r="C1137" s="167" t="str">
        <f>tab_SCHULLISTE[[#This Row],[SNR]]&amp;" - "&amp;tab_SCHULLISTE[[#This Row],[Name]]</f>
        <v>1309 - Staatliche Fachschule für Kunststofftechnik und Faserverbundtechnologie Wasserburg</v>
      </c>
      <c r="D1137" s="5" t="s">
        <v>2056</v>
      </c>
      <c r="E11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37" s="175" t="s">
        <v>18848</v>
      </c>
      <c r="G1137" s="175" t="s">
        <v>18849</v>
      </c>
      <c r="H1137" s="182" t="str">
        <f>_xlfn.XLOOKUP(tab_SCHULLISTE[[#This Row],[TKZ]],tab_SATLISTE[SAT-ID],tab_SATLISTE[SAT-ID],"FEHLT")</f>
        <v>1k367</v>
      </c>
    </row>
    <row r="1138" spans="1:8" ht="15.9" customHeight="1" x14ac:dyDescent="0.3">
      <c r="A1138" s="171" t="s">
        <v>5392</v>
      </c>
      <c r="B1138" s="167" t="s">
        <v>14206</v>
      </c>
      <c r="C1138" s="167" t="str">
        <f>tab_SCHULLISTE[[#This Row],[SNR]]&amp;" - "&amp;tab_SCHULLISTE[[#This Row],[Name]]</f>
        <v xml:space="preserve">1310 - Sonderpädagogisches Förderzentrum Dorfen  </v>
      </c>
      <c r="D1138" s="5" t="s">
        <v>1800</v>
      </c>
      <c r="E11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138" s="175" t="s">
        <v>18830</v>
      </c>
      <c r="G1138" s="175" t="s">
        <v>18831</v>
      </c>
      <c r="H1138" s="182" t="str">
        <f>_xlfn.XLOOKUP(tab_SCHULLISTE[[#This Row],[TKZ]],tab_SATLISTE[SAT-ID],tab_SATLISTE[SAT-ID],"FEHLT")</f>
        <v>1k106</v>
      </c>
    </row>
    <row r="1139" spans="1:8" ht="15.9" customHeight="1" x14ac:dyDescent="0.3">
      <c r="A1139" s="171" t="s">
        <v>5393</v>
      </c>
      <c r="B1139" s="167" t="s">
        <v>1327</v>
      </c>
      <c r="C1139" s="167" t="str">
        <f>tab_SCHULLISTE[[#This Row],[SNR]]&amp;" - "&amp;tab_SCHULLISTE[[#This Row],[Name]]</f>
        <v>1313 - Fachschule f. Heilerziehungspflege u. -pflegehilfe Markt Indersdorf d. Franziskuswerk Schönbrunn</v>
      </c>
      <c r="D1139" s="5" t="s">
        <v>2260</v>
      </c>
      <c r="E11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39" s="175" t="s">
        <v>18850</v>
      </c>
      <c r="G1139" s="175" t="s">
        <v>18851</v>
      </c>
      <c r="H1139" s="182" t="str">
        <f>_xlfn.XLOOKUP(tab_SCHULLISTE[[#This Row],[TKZ]],tab_SATLISTE[SAT-ID],tab_SATLISTE[SAT-ID],"FEHLT")</f>
        <v>1p062</v>
      </c>
    </row>
    <row r="1140" spans="1:8" ht="15.9" customHeight="1" x14ac:dyDescent="0.3">
      <c r="A1140" s="171" t="s">
        <v>5394</v>
      </c>
      <c r="B1140" s="167" t="s">
        <v>14379</v>
      </c>
      <c r="C1140" s="167" t="str">
        <f>tab_SCHULLISTE[[#This Row],[SNR]]&amp;" - "&amp;tab_SCHULLISTE[[#This Row],[Name]]</f>
        <v xml:space="preserve">1315 - Staatl. Wirtschaftsschule Altötting  </v>
      </c>
      <c r="D1140" s="5" t="s">
        <v>1706</v>
      </c>
      <c r="E11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40" s="175" t="s">
        <v>18852</v>
      </c>
      <c r="G1140" s="175" t="s">
        <v>18853</v>
      </c>
      <c r="H1140" s="182" t="str">
        <f>_xlfn.XLOOKUP(tab_SCHULLISTE[[#This Row],[TKZ]],tab_SATLISTE[SAT-ID],tab_SATLISTE[SAT-ID],"FEHLT")</f>
        <v>1k010</v>
      </c>
    </row>
    <row r="1141" spans="1:8" ht="15.9" customHeight="1" x14ac:dyDescent="0.3">
      <c r="A1141" s="171" t="s">
        <v>5395</v>
      </c>
      <c r="B1141" s="167" t="s">
        <v>947</v>
      </c>
      <c r="C1141" s="167" t="str">
        <f>tab_SCHULLISTE[[#This Row],[SNR]]&amp;" - "&amp;tab_SCHULLISTE[[#This Row],[Name]]</f>
        <v>1316 - Staatliche Fachschule für Umweltschutztechnik und regenerative Energien Altötting</v>
      </c>
      <c r="D1141" s="5" t="s">
        <v>1706</v>
      </c>
      <c r="E11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41" s="175" t="s">
        <v>18848</v>
      </c>
      <c r="G1141" s="175" t="s">
        <v>18849</v>
      </c>
      <c r="H1141" s="182" t="str">
        <f>_xlfn.XLOOKUP(tab_SCHULLISTE[[#This Row],[TKZ]],tab_SATLISTE[SAT-ID],tab_SATLISTE[SAT-ID],"FEHLT")</f>
        <v>1k010</v>
      </c>
    </row>
    <row r="1142" spans="1:8" ht="15.9" customHeight="1" x14ac:dyDescent="0.3">
      <c r="A1142" s="171" t="s">
        <v>5396</v>
      </c>
      <c r="B1142" s="167" t="s">
        <v>485</v>
      </c>
      <c r="C1142" s="167" t="str">
        <f>tab_SCHULLISTE[[#This Row],[SNR]]&amp;" - "&amp;tab_SCHULLISTE[[#This Row],[Name]]</f>
        <v>1317 - Fachakademie für Sozialpädagogik des Diakonischen Werks Traunstein e.V., Traunstein</v>
      </c>
      <c r="D1142" s="5" t="s">
        <v>2233</v>
      </c>
      <c r="E11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42" s="175" t="s">
        <v>18844</v>
      </c>
      <c r="G1142" s="175" t="s">
        <v>18845</v>
      </c>
      <c r="H1142" s="182" t="str">
        <f>_xlfn.XLOOKUP(tab_SCHULLISTE[[#This Row],[TKZ]],tab_SATLISTE[SAT-ID],tab_SATLISTE[SAT-ID],"FEHLT")</f>
        <v>1p034</v>
      </c>
    </row>
    <row r="1143" spans="1:8" ht="15.9" customHeight="1" x14ac:dyDescent="0.3">
      <c r="A1143" s="171" t="s">
        <v>5397</v>
      </c>
      <c r="B1143" s="167" t="s">
        <v>486</v>
      </c>
      <c r="C1143" s="167" t="str">
        <f>tab_SCHULLISTE[[#This Row],[SNR]]&amp;" - "&amp;tab_SCHULLISTE[[#This Row],[Name]]</f>
        <v>1318 - Fachakademie f. Sozialpädagogik d. Arbeiterwohlfahrt in München u. Oberbayern gGmbH</v>
      </c>
      <c r="D1143" s="5" t="s">
        <v>2248</v>
      </c>
      <c r="E11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43" s="175" t="s">
        <v>18844</v>
      </c>
      <c r="G1143" s="175" t="s">
        <v>18845</v>
      </c>
      <c r="H1143" s="182" t="str">
        <f>_xlfn.XLOOKUP(tab_SCHULLISTE[[#This Row],[TKZ]],tab_SATLISTE[SAT-ID],tab_SATLISTE[SAT-ID],"FEHLT")</f>
        <v>1p050</v>
      </c>
    </row>
    <row r="1144" spans="1:8" ht="15.9" customHeight="1" x14ac:dyDescent="0.3">
      <c r="A1144" s="171" t="s">
        <v>5398</v>
      </c>
      <c r="B1144" s="167" t="s">
        <v>168</v>
      </c>
      <c r="C1144" s="167" t="str">
        <f>tab_SCHULLISTE[[#This Row],[SNR]]&amp;" - "&amp;tab_SCHULLISTE[[#This Row],[Name]]</f>
        <v>1319 - Berufsfachschule für Physiotherapie der Heimerer Stiftung, München</v>
      </c>
      <c r="D1144" s="5" t="s">
        <v>2283</v>
      </c>
      <c r="E11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44" s="175" t="s">
        <v>18842</v>
      </c>
      <c r="G1144" s="175" t="s">
        <v>18843</v>
      </c>
      <c r="H1144" s="182" t="str">
        <f>_xlfn.XLOOKUP(tab_SCHULLISTE[[#This Row],[TKZ]],tab_SATLISTE[SAT-ID],tab_SATLISTE[SAT-ID],"FEHLT")</f>
        <v>1p087</v>
      </c>
    </row>
    <row r="1145" spans="1:8" ht="15.9" customHeight="1" x14ac:dyDescent="0.3">
      <c r="A1145" s="171" t="s">
        <v>5399</v>
      </c>
      <c r="B1145" s="167" t="s">
        <v>169</v>
      </c>
      <c r="C1145" s="167" t="str">
        <f>tab_SCHULLISTE[[#This Row],[SNR]]&amp;" - "&amp;tab_SCHULLISTE[[#This Row],[Name]]</f>
        <v>1321 - Berufsfachschule für Krankenpflegehilfe d.Kliniken d.Stadt u.d. Landkreises Rosenheim GmbH, Rosenheim</v>
      </c>
      <c r="D1145" s="5" t="s">
        <v>2314</v>
      </c>
      <c r="E11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45" s="175" t="s">
        <v>18842</v>
      </c>
      <c r="G1145" s="175" t="s">
        <v>18843</v>
      </c>
      <c r="H1145" s="182" t="str">
        <f>_xlfn.XLOOKUP(tab_SCHULLISTE[[#This Row],[TKZ]],tab_SATLISTE[SAT-ID],tab_SATLISTE[SAT-ID],"FEHLT")</f>
        <v>1p120</v>
      </c>
    </row>
    <row r="1146" spans="1:8" ht="15.9" customHeight="1" x14ac:dyDescent="0.3">
      <c r="A1146" s="171" t="s">
        <v>5400</v>
      </c>
      <c r="B1146" s="167" t="s">
        <v>14746</v>
      </c>
      <c r="C1146" s="167" t="str">
        <f>tab_SCHULLISTE[[#This Row],[SNR]]&amp;" - "&amp;tab_SCHULLISTE[[#This Row],[Name]]</f>
        <v xml:space="preserve">1326 - Staatliche Fachakademie  Sozialpädagogik Freising  </v>
      </c>
      <c r="D1146" s="5" t="s">
        <v>1826</v>
      </c>
      <c r="E11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46" s="175" t="s">
        <v>18844</v>
      </c>
      <c r="G1146" s="175" t="s">
        <v>18845</v>
      </c>
      <c r="H1146" s="182" t="str">
        <f>_xlfn.XLOOKUP(tab_SCHULLISTE[[#This Row],[TKZ]],tab_SATLISTE[SAT-ID],tab_SATLISTE[SAT-ID],"FEHLT")</f>
        <v>1k132</v>
      </c>
    </row>
    <row r="1147" spans="1:8" ht="15.9" customHeight="1" x14ac:dyDescent="0.3">
      <c r="A1147" s="171" t="s">
        <v>5401</v>
      </c>
      <c r="B1147" s="167" t="s">
        <v>488</v>
      </c>
      <c r="C1147" s="167" t="str">
        <f>tab_SCHULLISTE[[#This Row],[SNR]]&amp;" - "&amp;tab_SCHULLISTE[[#This Row],[Name]]</f>
        <v>1327 - Fachakademie für Sozialpädagogik Rosenheim der gem. Gesellschaft für soziale Dienste - DAA - mbH</v>
      </c>
      <c r="D1147" s="5" t="s">
        <v>2269</v>
      </c>
      <c r="E11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47" s="175" t="s">
        <v>18844</v>
      </c>
      <c r="G1147" s="175" t="s">
        <v>18845</v>
      </c>
      <c r="H1147" s="182" t="str">
        <f>_xlfn.XLOOKUP(tab_SCHULLISTE[[#This Row],[TKZ]],tab_SATLISTE[SAT-ID],tab_SATLISTE[SAT-ID],"FEHLT")</f>
        <v>1p072</v>
      </c>
    </row>
    <row r="1148" spans="1:8" ht="15.9" customHeight="1" x14ac:dyDescent="0.3">
      <c r="A1148" s="171" t="s">
        <v>5402</v>
      </c>
      <c r="B1148" s="167" t="s">
        <v>14498</v>
      </c>
      <c r="C1148" s="167" t="str">
        <f>tab_SCHULLISTE[[#This Row],[SNR]]&amp;" - "&amp;tab_SCHULLISTE[[#This Row],[Name]]</f>
        <v>1331 - Priv. Berufsfachschule für Physiotherapie der Ludwig Fresenius Schulen gem. GmbH München</v>
      </c>
      <c r="D1148" s="5" t="s">
        <v>2331</v>
      </c>
      <c r="E11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48" s="175" t="s">
        <v>18842</v>
      </c>
      <c r="G1148" s="175" t="s">
        <v>18843</v>
      </c>
      <c r="H1148" s="182" t="str">
        <f>_xlfn.XLOOKUP(tab_SCHULLISTE[[#This Row],[TKZ]],tab_SATLISTE[SAT-ID],tab_SATLISTE[SAT-ID],"FEHLT")</f>
        <v>1p139</v>
      </c>
    </row>
    <row r="1149" spans="1:8" ht="15.9" customHeight="1" x14ac:dyDescent="0.3">
      <c r="A1149" s="171" t="s">
        <v>5403</v>
      </c>
      <c r="B1149" s="167" t="s">
        <v>5404</v>
      </c>
      <c r="C1149" s="167" t="str">
        <f>tab_SCHULLISTE[[#This Row],[SNR]]&amp;" - "&amp;tab_SCHULLISTE[[#This Row],[Name]]</f>
        <v>1332 - Fachschule f. Maschinenbautechnik Traunstein d. Berufl. Fortbildungszentren d. Bayer. Wirtschaft</v>
      </c>
      <c r="D1149" s="5" t="s">
        <v>2212</v>
      </c>
      <c r="E11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49" s="175" t="s">
        <v>18848</v>
      </c>
      <c r="G1149" s="175" t="s">
        <v>18849</v>
      </c>
      <c r="H1149" s="182" t="str">
        <f>_xlfn.XLOOKUP(tab_SCHULLISTE[[#This Row],[TKZ]],tab_SATLISTE[SAT-ID],tab_SATLISTE[SAT-ID],"FEHLT")</f>
        <v>1p012</v>
      </c>
    </row>
    <row r="1150" spans="1:8" ht="15.9" customHeight="1" x14ac:dyDescent="0.3">
      <c r="A1150" s="171" t="s">
        <v>5405</v>
      </c>
      <c r="B1150" s="167" t="s">
        <v>171</v>
      </c>
      <c r="C1150" s="167" t="str">
        <f>tab_SCHULLISTE[[#This Row],[SNR]]&amp;" - "&amp;tab_SCHULLISTE[[#This Row],[Name]]</f>
        <v>1334 - Private Berufsfachschule für Krankenpflegehilfe Dachau der HELIOS Gesellschaft</v>
      </c>
      <c r="D1150" s="5" t="s">
        <v>2285</v>
      </c>
      <c r="E11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50" s="175" t="s">
        <v>18842</v>
      </c>
      <c r="G1150" s="175" t="s">
        <v>18843</v>
      </c>
      <c r="H1150" s="182" t="str">
        <f>_xlfn.XLOOKUP(tab_SCHULLISTE[[#This Row],[TKZ]],tab_SATLISTE[SAT-ID],tab_SATLISTE[SAT-ID],"FEHLT")</f>
        <v>1p089</v>
      </c>
    </row>
    <row r="1151" spans="1:8" ht="15.9" customHeight="1" x14ac:dyDescent="0.3">
      <c r="A1151" s="171" t="s">
        <v>5406</v>
      </c>
      <c r="B1151" s="167" t="s">
        <v>58</v>
      </c>
      <c r="C1151" s="167" t="str">
        <f>tab_SCHULLISTE[[#This Row],[SNR]]&amp;" - "&amp;tab_SCHULLISTE[[#This Row],[Name]]</f>
        <v>1335 - Staatl. Berufsfachschule für Assistenten für Hotel- und Tourismusmanagement Freilassing</v>
      </c>
      <c r="D1151" s="5" t="s">
        <v>1745</v>
      </c>
      <c r="E11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51" s="175" t="s">
        <v>18854</v>
      </c>
      <c r="G1151" s="175" t="s">
        <v>18855</v>
      </c>
      <c r="H1151" s="182" t="str">
        <f>_xlfn.XLOOKUP(tab_SCHULLISTE[[#This Row],[TKZ]],tab_SATLISTE[SAT-ID],tab_SATLISTE[SAT-ID],"FEHLT")</f>
        <v>1k050</v>
      </c>
    </row>
    <row r="1152" spans="1:8" ht="15.9" customHeight="1" x14ac:dyDescent="0.3">
      <c r="A1152" s="171" t="s">
        <v>5407</v>
      </c>
      <c r="B1152" s="167" t="s">
        <v>14445</v>
      </c>
      <c r="C1152" s="167" t="str">
        <f>tab_SCHULLISTE[[#This Row],[SNR]]&amp;" - "&amp;tab_SCHULLISTE[[#This Row],[Name]]</f>
        <v xml:space="preserve">1336 - Staatl. Berufsfachschule für Sozialpflege Schongau  </v>
      </c>
      <c r="D1152" s="5" t="s">
        <v>2170</v>
      </c>
      <c r="E11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52" s="175" t="s">
        <v>18854</v>
      </c>
      <c r="G1152" s="175" t="s">
        <v>18855</v>
      </c>
      <c r="H1152" s="182" t="str">
        <f>_xlfn.XLOOKUP(tab_SCHULLISTE[[#This Row],[TKZ]],tab_SATLISTE[SAT-ID],tab_SATLISTE[SAT-ID],"FEHLT")</f>
        <v>1k481</v>
      </c>
    </row>
    <row r="1153" spans="1:8" ht="15.9" customHeight="1" x14ac:dyDescent="0.3">
      <c r="A1153" s="171" t="s">
        <v>5408</v>
      </c>
      <c r="B1153" s="167" t="s">
        <v>59</v>
      </c>
      <c r="C1153" s="167" t="str">
        <f>tab_SCHULLISTE[[#This Row],[SNR]]&amp;" - "&amp;tab_SCHULLISTE[[#This Row],[Name]]</f>
        <v>1337 - Staatl. Berufsfachschule f. Sozialpflege Traunstein</v>
      </c>
      <c r="D1153" s="5" t="s">
        <v>2131</v>
      </c>
      <c r="E11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53" s="175" t="s">
        <v>18854</v>
      </c>
      <c r="G1153" s="175" t="s">
        <v>18855</v>
      </c>
      <c r="H1153" s="182" t="str">
        <f>_xlfn.XLOOKUP(tab_SCHULLISTE[[#This Row],[TKZ]],tab_SATLISTE[SAT-ID],tab_SATLISTE[SAT-ID],"FEHLT")</f>
        <v>1k442</v>
      </c>
    </row>
    <row r="1154" spans="1:8" ht="15.9" customHeight="1" x14ac:dyDescent="0.3">
      <c r="A1154" s="171" t="s">
        <v>5409</v>
      </c>
      <c r="B1154" s="167" t="s">
        <v>14446</v>
      </c>
      <c r="C1154" s="167" t="str">
        <f>tab_SCHULLISTE[[#This Row],[SNR]]&amp;" - "&amp;tab_SCHULLISTE[[#This Row],[Name]]</f>
        <v>1340 - Private Berufsfachschule für Hotel- und Tourismusmanagement Dr. Kalscheuer, Traunstein, Pr</v>
      </c>
      <c r="D1154" s="5" t="s">
        <v>2278</v>
      </c>
      <c r="E11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54" s="175" t="s">
        <v>18854</v>
      </c>
      <c r="G1154" s="175" t="s">
        <v>18855</v>
      </c>
      <c r="H1154" s="182" t="str">
        <f>_xlfn.XLOOKUP(tab_SCHULLISTE[[#This Row],[TKZ]],tab_SATLISTE[SAT-ID],tab_SATLISTE[SAT-ID],"FEHLT")</f>
        <v>1p082</v>
      </c>
    </row>
    <row r="1155" spans="1:8" ht="15.9" customHeight="1" x14ac:dyDescent="0.3">
      <c r="A1155" s="171" t="s">
        <v>5410</v>
      </c>
      <c r="B1155" s="167" t="s">
        <v>389</v>
      </c>
      <c r="C1155" s="167" t="str">
        <f>tab_SCHULLISTE[[#This Row],[SNR]]&amp;" - "&amp;tab_SCHULLISTE[[#This Row],[Name]]</f>
        <v>1343 - Städt. Berufsschule für den Einzelhandel München Nord</v>
      </c>
      <c r="D1155" s="5" t="s">
        <v>1966</v>
      </c>
      <c r="E11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55" s="175" t="s">
        <v>18856</v>
      </c>
      <c r="G1155" s="175" t="s">
        <v>18857</v>
      </c>
      <c r="H1155" s="182" t="str">
        <f>_xlfn.XLOOKUP(tab_SCHULLISTE[[#This Row],[TKZ]],tab_SATLISTE[SAT-ID],tab_SATLISTE[SAT-ID],"FEHLT")</f>
        <v>1k277</v>
      </c>
    </row>
    <row r="1156" spans="1:8" ht="15.9" customHeight="1" x14ac:dyDescent="0.3">
      <c r="A1156" s="171" t="s">
        <v>5411</v>
      </c>
      <c r="B1156" s="167" t="s">
        <v>489</v>
      </c>
      <c r="C1156" s="167" t="str">
        <f>tab_SCHULLISTE[[#This Row],[SNR]]&amp;" - "&amp;tab_SCHULLISTE[[#This Row],[Name]]</f>
        <v>1344 - Fachakademie für Sozialpädagogik München der gemeinn. Gesellschaft für soziale Dienste -DAA-mbH</v>
      </c>
      <c r="D1156" s="5" t="s">
        <v>2269</v>
      </c>
      <c r="E11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56" s="175" t="s">
        <v>18844</v>
      </c>
      <c r="G1156" s="175" t="s">
        <v>18845</v>
      </c>
      <c r="H1156" s="182" t="str">
        <f>_xlfn.XLOOKUP(tab_SCHULLISTE[[#This Row],[TKZ]],tab_SATLISTE[SAT-ID],tab_SATLISTE[SAT-ID],"FEHLT")</f>
        <v>1p072</v>
      </c>
    </row>
    <row r="1157" spans="1:8" ht="15.9" customHeight="1" x14ac:dyDescent="0.3">
      <c r="A1157" s="171" t="s">
        <v>5412</v>
      </c>
      <c r="B1157" s="167" t="s">
        <v>578</v>
      </c>
      <c r="C1157" s="167" t="str">
        <f>tab_SCHULLISTE[[#This Row],[SNR]]&amp;" - "&amp;tab_SCHULLISTE[[#This Row],[Name]]</f>
        <v>1345 - Schule für Kranke an der Klinik Hochried/Murnau Zentrum für Kinder- und Jugendmedizin Murnau</v>
      </c>
      <c r="D1157" s="5" t="s">
        <v>2306</v>
      </c>
      <c r="E11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157" s="175" t="s">
        <v>18830</v>
      </c>
      <c r="G1157" s="175" t="s">
        <v>18831</v>
      </c>
      <c r="H1157" s="182" t="str">
        <f>_xlfn.XLOOKUP(tab_SCHULLISTE[[#This Row],[TKZ]],tab_SATLISTE[SAT-ID],tab_SATLISTE[SAT-ID],"FEHLT")</f>
        <v>1p112</v>
      </c>
    </row>
    <row r="1158" spans="1:8" ht="15.9" customHeight="1" x14ac:dyDescent="0.3">
      <c r="A1158" s="171" t="s">
        <v>5413</v>
      </c>
      <c r="B1158" s="167" t="s">
        <v>316</v>
      </c>
      <c r="C1158" s="167" t="str">
        <f>tab_SCHULLISTE[[#This Row],[SNR]]&amp;" - "&amp;tab_SCHULLISTE[[#This Row],[Name]]</f>
        <v>1351 - Berufsfachschule f.Altenpflegehilfe der Rummelsberger Dienste für Menschen gGmbH, Penzberg</v>
      </c>
      <c r="D1158" s="5" t="s">
        <v>2387</v>
      </c>
      <c r="E11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58" s="175" t="s">
        <v>18842</v>
      </c>
      <c r="G1158" s="175" t="s">
        <v>18843</v>
      </c>
      <c r="H1158" s="182" t="str">
        <f>_xlfn.XLOOKUP(tab_SCHULLISTE[[#This Row],[TKZ]],tab_SATLISTE[SAT-ID],tab_SATLISTE[SAT-ID],"FEHLT")</f>
        <v>1p195</v>
      </c>
    </row>
    <row r="1159" spans="1:8" ht="15.9" customHeight="1" x14ac:dyDescent="0.3">
      <c r="A1159" s="171" t="s">
        <v>5414</v>
      </c>
      <c r="B1159" s="167" t="s">
        <v>172</v>
      </c>
      <c r="C1159" s="167" t="str">
        <f>tab_SCHULLISTE[[#This Row],[SNR]]&amp;" - "&amp;tab_SCHULLISTE[[#This Row],[Name]]</f>
        <v>1353 - Berufsfachschule für Ergotherapie der Franziskuswerk Schönbrunn gGmbH Markt Indersdorf</v>
      </c>
      <c r="D1159" s="5" t="s">
        <v>2260</v>
      </c>
      <c r="E11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59" s="175" t="s">
        <v>18842</v>
      </c>
      <c r="G1159" s="175" t="s">
        <v>18843</v>
      </c>
      <c r="H1159" s="182" t="str">
        <f>_xlfn.XLOOKUP(tab_SCHULLISTE[[#This Row],[TKZ]],tab_SATLISTE[SAT-ID],tab_SATLISTE[SAT-ID],"FEHLT")</f>
        <v>1p062</v>
      </c>
    </row>
    <row r="1160" spans="1:8" ht="15.9" customHeight="1" x14ac:dyDescent="0.3">
      <c r="A1160" s="171" t="s">
        <v>5415</v>
      </c>
      <c r="B1160" s="167" t="s">
        <v>1361</v>
      </c>
      <c r="C1160" s="167" t="str">
        <f>tab_SCHULLISTE[[#This Row],[SNR]]&amp;" - "&amp;tab_SCHULLISTE[[#This Row],[Name]]</f>
        <v>1358 - Berufsfachschule für Bürokommunikation des Priv. Wirtschaftsschule Oberland e.V. in Weilheim</v>
      </c>
      <c r="D1160" s="5" t="s">
        <v>2376</v>
      </c>
      <c r="E11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60" s="175" t="s">
        <v>18860</v>
      </c>
      <c r="G1160" s="175" t="s">
        <v>18861</v>
      </c>
      <c r="H1160" s="182" t="str">
        <f>_xlfn.XLOOKUP(tab_SCHULLISTE[[#This Row],[TKZ]],tab_SATLISTE[SAT-ID],tab_SATLISTE[SAT-ID],"FEHLT")</f>
        <v>1p184</v>
      </c>
    </row>
    <row r="1161" spans="1:8" ht="15.9" customHeight="1" x14ac:dyDescent="0.3">
      <c r="A1161" s="171" t="s">
        <v>5416</v>
      </c>
      <c r="B1161" s="167" t="s">
        <v>356</v>
      </c>
      <c r="C1161" s="167" t="str">
        <f>tab_SCHULLISTE[[#This Row],[SNR]]&amp;" - "&amp;tab_SCHULLISTE[[#This Row],[Name]]</f>
        <v>1360 - Berufsfachschule für Musik - Fachr. Rock/Pop/Jazz des Vereins Neue Jazzschool München e.V., München</v>
      </c>
      <c r="D1161" s="5" t="s">
        <v>2412</v>
      </c>
      <c r="E11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61" s="175" t="s">
        <v>18862</v>
      </c>
      <c r="G1161" s="175" t="s">
        <v>18863</v>
      </c>
      <c r="H1161" s="182" t="str">
        <f>_xlfn.XLOOKUP(tab_SCHULLISTE[[#This Row],[TKZ]],tab_SATLISTE[SAT-ID],tab_SATLISTE[SAT-ID],"FEHLT")</f>
        <v>1p224</v>
      </c>
    </row>
    <row r="1162" spans="1:8" ht="15.9" customHeight="1" x14ac:dyDescent="0.3">
      <c r="A1162" s="171" t="s">
        <v>5417</v>
      </c>
      <c r="B1162" s="167" t="s">
        <v>722</v>
      </c>
      <c r="C1162" s="167" t="str">
        <f>tab_SCHULLISTE[[#This Row],[SNR]]&amp;" - "&amp;tab_SCHULLISTE[[#This Row],[Name]]</f>
        <v>1361 - Raphael-Schule Bad Aibling Heilpäd. Waldorfschule, Priv. Förderzentrum, Förderschwerp. geist. Entw.</v>
      </c>
      <c r="D1162" s="5" t="s">
        <v>2254</v>
      </c>
      <c r="E11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162" s="175" t="s">
        <v>18830</v>
      </c>
      <c r="G1162" s="175" t="s">
        <v>18831</v>
      </c>
      <c r="H1162" s="182" t="str">
        <f>_xlfn.XLOOKUP(tab_SCHULLISTE[[#This Row],[TKZ]],tab_SATLISTE[SAT-ID],tab_SATLISTE[SAT-ID],"FEHLT")</f>
        <v>1p056</v>
      </c>
    </row>
    <row r="1163" spans="1:8" ht="15.9" customHeight="1" x14ac:dyDescent="0.3">
      <c r="A1163" s="171" t="s">
        <v>5418</v>
      </c>
      <c r="B1163" s="167" t="s">
        <v>36</v>
      </c>
      <c r="C1163" s="167" t="str">
        <f>tab_SCHULLISTE[[#This Row],[SNR]]&amp;" - "&amp;tab_SCHULLISTE[[#This Row],[Name]]</f>
        <v>1363 - Berufsfachschule für Sozialpflege der Franziskuswerk Schönbrunn gGmbH Markt Indersdorf</v>
      </c>
      <c r="D1163" s="5" t="s">
        <v>2260</v>
      </c>
      <c r="E11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63" s="175" t="s">
        <v>18854</v>
      </c>
      <c r="G1163" s="175" t="s">
        <v>18855</v>
      </c>
      <c r="H1163" s="182" t="str">
        <f>_xlfn.XLOOKUP(tab_SCHULLISTE[[#This Row],[TKZ]],tab_SATLISTE[SAT-ID],tab_SATLISTE[SAT-ID],"FEHLT")</f>
        <v>1p062</v>
      </c>
    </row>
    <row r="1164" spans="1:8" ht="15.9" customHeight="1" x14ac:dyDescent="0.3">
      <c r="A1164" s="171" t="s">
        <v>5419</v>
      </c>
      <c r="B1164" s="167" t="s">
        <v>174</v>
      </c>
      <c r="C1164" s="167" t="str">
        <f>tab_SCHULLISTE[[#This Row],[SNR]]&amp;" - "&amp;tab_SCHULLISTE[[#This Row],[Name]]</f>
        <v>1365 - Berufsfachschule für Altenpflegehilfe d. Gemeinn. Gesellschaft f. soziale Dienste DAA-mbH in München</v>
      </c>
      <c r="D1164" s="5" t="s">
        <v>2269</v>
      </c>
      <c r="E11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64" s="175" t="s">
        <v>18842</v>
      </c>
      <c r="G1164" s="175" t="s">
        <v>18843</v>
      </c>
      <c r="H1164" s="182" t="str">
        <f>_xlfn.XLOOKUP(tab_SCHULLISTE[[#This Row],[TKZ]],tab_SATLISTE[SAT-ID],tab_SATLISTE[SAT-ID],"FEHLT")</f>
        <v>1p072</v>
      </c>
    </row>
    <row r="1165" spans="1:8" ht="15.9" customHeight="1" x14ac:dyDescent="0.3">
      <c r="A1165" s="171" t="s">
        <v>5420</v>
      </c>
      <c r="B1165" s="167" t="s">
        <v>1678</v>
      </c>
      <c r="C1165" s="167" t="str">
        <f>tab_SCHULLISTE[[#This Row],[SNR]]&amp;" - "&amp;tab_SCHULLISTE[[#This Row],[Name]]</f>
        <v>1366 - Berufsfachschule f. Altenpflegehilfe der Hilfe im Alter- gemeinn.GmbH d.Inn.Miss. München in München</v>
      </c>
      <c r="D1165" s="5" t="s">
        <v>2287</v>
      </c>
      <c r="E11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65" s="175" t="s">
        <v>18842</v>
      </c>
      <c r="G1165" s="175" t="s">
        <v>18843</v>
      </c>
      <c r="H1165" s="182" t="str">
        <f>_xlfn.XLOOKUP(tab_SCHULLISTE[[#This Row],[TKZ]],tab_SATLISTE[SAT-ID],tab_SATLISTE[SAT-ID],"FEHLT")</f>
        <v>1p091</v>
      </c>
    </row>
    <row r="1166" spans="1:8" ht="15.9" customHeight="1" x14ac:dyDescent="0.3">
      <c r="A1166" s="171" t="s">
        <v>5421</v>
      </c>
      <c r="B1166" s="167" t="s">
        <v>335</v>
      </c>
      <c r="C1166" s="167" t="str">
        <f>tab_SCHULLISTE[[#This Row],[SNR]]&amp;" - "&amp;tab_SCHULLISTE[[#This Row],[Name]]</f>
        <v>1368 - Priv. Berufsfachschule für Fremdsprachenberufe des Vereins Priv.Oberlandschulen Weilh. e.V., Weilheim</v>
      </c>
      <c r="D1166" s="5" t="s">
        <v>2376</v>
      </c>
      <c r="E11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66" s="175" t="s">
        <v>18864</v>
      </c>
      <c r="G1166" s="175" t="s">
        <v>18865</v>
      </c>
      <c r="H1166" s="182" t="str">
        <f>_xlfn.XLOOKUP(tab_SCHULLISTE[[#This Row],[TKZ]],tab_SATLISTE[SAT-ID],tab_SATLISTE[SAT-ID],"FEHLT")</f>
        <v>1p184</v>
      </c>
    </row>
    <row r="1167" spans="1:8" ht="15.9" customHeight="1" x14ac:dyDescent="0.3">
      <c r="A1167" s="171" t="s">
        <v>5422</v>
      </c>
      <c r="B1167" s="167" t="s">
        <v>579</v>
      </c>
      <c r="C1167" s="167" t="str">
        <f>tab_SCHULLISTE[[#This Row],[SNR]]&amp;" - "&amp;tab_SCHULLISTE[[#This Row],[Name]]</f>
        <v>1371 - Phoenix-Schule München, Priv. kond. Förderzentrum, Förderschwerp.körperl. u. motor. Entwickl.</v>
      </c>
      <c r="D1167" s="5" t="s">
        <v>2368</v>
      </c>
      <c r="E11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167" s="175" t="s">
        <v>18830</v>
      </c>
      <c r="G1167" s="175" t="s">
        <v>18831</v>
      </c>
      <c r="H1167" s="182" t="str">
        <f>_xlfn.XLOOKUP(tab_SCHULLISTE[[#This Row],[TKZ]],tab_SATLISTE[SAT-ID],tab_SATLISTE[SAT-ID],"FEHLT")</f>
        <v>1p176</v>
      </c>
    </row>
    <row r="1168" spans="1:8" ht="15.9" customHeight="1" x14ac:dyDescent="0.3">
      <c r="A1168" s="171" t="s">
        <v>5423</v>
      </c>
      <c r="B1168" s="167" t="s">
        <v>14779</v>
      </c>
      <c r="C1168" s="167" t="str">
        <f>tab_SCHULLISTE[[#This Row],[SNR]]&amp;" - "&amp;tab_SCHULLISTE[[#This Row],[Name]]</f>
        <v>1373 - BIT Gendorf - Technikerschule, Fachschule f. Chemie- u. Informatiktechnik Burgkirchen</v>
      </c>
      <c r="D1168" s="5" t="s">
        <v>2221</v>
      </c>
      <c r="E11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68" s="175" t="s">
        <v>18848</v>
      </c>
      <c r="G1168" s="175" t="s">
        <v>18849</v>
      </c>
      <c r="H1168" s="182" t="str">
        <f>_xlfn.XLOOKUP(tab_SCHULLISTE[[#This Row],[TKZ]],tab_SATLISTE[SAT-ID],tab_SATLISTE[SAT-ID],"FEHLT")</f>
        <v>1p021</v>
      </c>
    </row>
    <row r="1169" spans="1:8" ht="15.9" customHeight="1" x14ac:dyDescent="0.3">
      <c r="A1169" s="171" t="s">
        <v>5424</v>
      </c>
      <c r="B1169" s="167" t="s">
        <v>1625</v>
      </c>
      <c r="C1169" s="167" t="str">
        <f>tab_SCHULLISTE[[#This Row],[SNR]]&amp;" - "&amp;tab_SCHULLISTE[[#This Row],[Name]]</f>
        <v>1374 - Staatliche Dieter-Hildebrandt-Wirtschaftsschule München</v>
      </c>
      <c r="D1169" s="5" t="s">
        <v>1966</v>
      </c>
      <c r="E11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69" s="175" t="s">
        <v>18852</v>
      </c>
      <c r="G1169" s="175" t="s">
        <v>18853</v>
      </c>
      <c r="H1169" s="182" t="str">
        <f>_xlfn.XLOOKUP(tab_SCHULLISTE[[#This Row],[TKZ]],tab_SATLISTE[SAT-ID],tab_SATLISTE[SAT-ID],"FEHLT")</f>
        <v>1k277</v>
      </c>
    </row>
    <row r="1170" spans="1:8" ht="15.9" customHeight="1" x14ac:dyDescent="0.3">
      <c r="A1170" s="171" t="s">
        <v>5425</v>
      </c>
      <c r="B1170" s="167" t="s">
        <v>175</v>
      </c>
      <c r="C1170" s="167" t="str">
        <f>tab_SCHULLISTE[[#This Row],[SNR]]&amp;" - "&amp;tab_SCHULLISTE[[#This Row],[Name]]</f>
        <v>1375 - Berufsfachschule f.Altenpflegehilfe der Hans-Weinberger-Akademie der AWO e.V., Eichstätt</v>
      </c>
      <c r="D1170" s="5" t="s">
        <v>2279</v>
      </c>
      <c r="E11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70" s="175" t="s">
        <v>18842</v>
      </c>
      <c r="G1170" s="175" t="s">
        <v>18843</v>
      </c>
      <c r="H1170" s="182" t="str">
        <f>_xlfn.XLOOKUP(tab_SCHULLISTE[[#This Row],[TKZ]],tab_SATLISTE[SAT-ID],tab_SATLISTE[SAT-ID],"FEHLT")</f>
        <v>1p083</v>
      </c>
    </row>
    <row r="1171" spans="1:8" ht="15.9" customHeight="1" x14ac:dyDescent="0.3">
      <c r="A1171" s="171" t="s">
        <v>5426</v>
      </c>
      <c r="B1171" s="167" t="s">
        <v>490</v>
      </c>
      <c r="C1171" s="167" t="str">
        <f>tab_SCHULLISTE[[#This Row],[SNR]]&amp;" - "&amp;tab_SCHULLISTE[[#This Row],[Name]]</f>
        <v>1378 - Priv. Fachakademie für Darstellende Kunst Passau des Vereins zur Förderung der Kunst des Theaters</v>
      </c>
      <c r="D1171" s="5" t="s">
        <v>2740</v>
      </c>
      <c r="E11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71" s="175" t="s">
        <v>18844</v>
      </c>
      <c r="G1171" s="175" t="s">
        <v>18845</v>
      </c>
      <c r="H1171" s="182" t="str">
        <f>_xlfn.XLOOKUP(tab_SCHULLISTE[[#This Row],[TKZ]],tab_SATLISTE[SAT-ID],tab_SATLISTE[SAT-ID],"FEHLT")</f>
        <v>2p067</v>
      </c>
    </row>
    <row r="1172" spans="1:8" ht="15.9" customHeight="1" x14ac:dyDescent="0.3">
      <c r="A1172" s="171" t="s">
        <v>5427</v>
      </c>
      <c r="B1172" s="167" t="s">
        <v>176</v>
      </c>
      <c r="C1172" s="167" t="str">
        <f>tab_SCHULLISTE[[#This Row],[SNR]]&amp;" - "&amp;tab_SCHULLISTE[[#This Row],[Name]]</f>
        <v>1380 - Berufsfachschule f.Altenpflegehilfe d. Franziskuswerks Schönbrunn in Markt Indersdorf</v>
      </c>
      <c r="D1172" s="5" t="s">
        <v>2260</v>
      </c>
      <c r="E11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72" s="175" t="s">
        <v>18842</v>
      </c>
      <c r="G1172" s="175" t="s">
        <v>18843</v>
      </c>
      <c r="H1172" s="182" t="str">
        <f>_xlfn.XLOOKUP(tab_SCHULLISTE[[#This Row],[TKZ]],tab_SATLISTE[SAT-ID],tab_SATLISTE[SAT-ID],"FEHLT")</f>
        <v>1p062</v>
      </c>
    </row>
    <row r="1173" spans="1:8" ht="15.9" customHeight="1" x14ac:dyDescent="0.3">
      <c r="A1173" s="171" t="s">
        <v>5428</v>
      </c>
      <c r="B1173" s="167" t="s">
        <v>177</v>
      </c>
      <c r="C1173" s="167" t="str">
        <f>tab_SCHULLISTE[[#This Row],[SNR]]&amp;" - "&amp;tab_SCHULLISTE[[#This Row],[Name]]</f>
        <v>1381 - Berufsfachschule f.Altenpflegehilfe der Hans-Weinberger-Akademie der Arbeiterwohlfahrt Mar</v>
      </c>
      <c r="D1173" s="5" t="s">
        <v>2279</v>
      </c>
      <c r="E11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73" s="175" t="s">
        <v>18842</v>
      </c>
      <c r="G1173" s="175" t="s">
        <v>18843</v>
      </c>
      <c r="H1173" s="182" t="str">
        <f>_xlfn.XLOOKUP(tab_SCHULLISTE[[#This Row],[TKZ]],tab_SATLISTE[SAT-ID],tab_SATLISTE[SAT-ID],"FEHLT")</f>
        <v>1p083</v>
      </c>
    </row>
    <row r="1174" spans="1:8" ht="15.9" customHeight="1" x14ac:dyDescent="0.3">
      <c r="A1174" s="171" t="s">
        <v>5429</v>
      </c>
      <c r="B1174" s="167" t="s">
        <v>14499</v>
      </c>
      <c r="C1174" s="167" t="str">
        <f>tab_SCHULLISTE[[#This Row],[SNR]]&amp;" - "&amp;tab_SCHULLISTE[[#This Row],[Name]]</f>
        <v>1384 - Berufsfachschule f.Altenpflegehilfe d.Gemeinn. Gesellschaft f.soz.Dienste DAA-mbH,Ingolstadt</v>
      </c>
      <c r="D1174" s="5" t="s">
        <v>2269</v>
      </c>
      <c r="E11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74" s="175" t="s">
        <v>18842</v>
      </c>
      <c r="G1174" s="175" t="s">
        <v>18843</v>
      </c>
      <c r="H1174" s="182" t="str">
        <f>_xlfn.XLOOKUP(tab_SCHULLISTE[[#This Row],[TKZ]],tab_SATLISTE[SAT-ID],tab_SATLISTE[SAT-ID],"FEHLT")</f>
        <v>1p072</v>
      </c>
    </row>
    <row r="1175" spans="1:8" ht="15.9" customHeight="1" x14ac:dyDescent="0.3">
      <c r="A1175" s="171" t="s">
        <v>5430</v>
      </c>
      <c r="B1175" s="167" t="s">
        <v>179</v>
      </c>
      <c r="C1175" s="167" t="str">
        <f>tab_SCHULLISTE[[#This Row],[SNR]]&amp;" - "&amp;tab_SCHULLISTE[[#This Row],[Name]]</f>
        <v>1386 - Berufsfachschule für Ergotherapie Neuötting d. Berufl. Fortbildungszentren der Bayer. Wirtschaft</v>
      </c>
      <c r="D1175" s="5" t="s">
        <v>2212</v>
      </c>
      <c r="E11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75" s="175" t="s">
        <v>18842</v>
      </c>
      <c r="G1175" s="175" t="s">
        <v>18843</v>
      </c>
      <c r="H1175" s="182" t="str">
        <f>_xlfn.XLOOKUP(tab_SCHULLISTE[[#This Row],[TKZ]],tab_SATLISTE[SAT-ID],tab_SATLISTE[SAT-ID],"FEHLT")</f>
        <v>1p012</v>
      </c>
    </row>
    <row r="1176" spans="1:8" ht="15.9" customHeight="1" x14ac:dyDescent="0.3">
      <c r="A1176" s="171" t="s">
        <v>5431</v>
      </c>
      <c r="B1176" s="167" t="s">
        <v>908</v>
      </c>
      <c r="C1176" s="167" t="str">
        <f>tab_SCHULLISTE[[#This Row],[SNR]]&amp;" - "&amp;tab_SCHULLISTE[[#This Row],[Name]]</f>
        <v>1388 - Städt. Meisterschule für das Vergolderhandwerk München</v>
      </c>
      <c r="D1176" s="5" t="s">
        <v>1966</v>
      </c>
      <c r="E11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76" s="175" t="s">
        <v>18848</v>
      </c>
      <c r="G1176" s="175" t="s">
        <v>18849</v>
      </c>
      <c r="H1176" s="182" t="str">
        <f>_xlfn.XLOOKUP(tab_SCHULLISTE[[#This Row],[TKZ]],tab_SATLISTE[SAT-ID],tab_SATLISTE[SAT-ID],"FEHLT")</f>
        <v>1k277</v>
      </c>
    </row>
    <row r="1177" spans="1:8" ht="15.9" customHeight="1" x14ac:dyDescent="0.3">
      <c r="A1177" s="171" t="s">
        <v>5432</v>
      </c>
      <c r="B1177" s="167" t="s">
        <v>909</v>
      </c>
      <c r="C1177" s="167" t="str">
        <f>tab_SCHULLISTE[[#This Row],[SNR]]&amp;" - "&amp;tab_SCHULLISTE[[#This Row],[Name]]</f>
        <v>1389 - Städt. Meisterschule für das Maler und Lackiererhandwerk München</v>
      </c>
      <c r="D1177" s="5" t="s">
        <v>1966</v>
      </c>
      <c r="E11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77" s="175" t="s">
        <v>18848</v>
      </c>
      <c r="G1177" s="175" t="s">
        <v>18849</v>
      </c>
      <c r="H1177" s="182" t="str">
        <f>_xlfn.XLOOKUP(tab_SCHULLISTE[[#This Row],[TKZ]],tab_SATLISTE[SAT-ID],tab_SATLISTE[SAT-ID],"FEHLT")</f>
        <v>1k277</v>
      </c>
    </row>
    <row r="1178" spans="1:8" ht="15.9" customHeight="1" x14ac:dyDescent="0.3">
      <c r="A1178" s="171" t="s">
        <v>5433</v>
      </c>
      <c r="B1178" s="167" t="s">
        <v>5434</v>
      </c>
      <c r="C1178" s="167" t="str">
        <f>tab_SCHULLISTE[[#This Row],[SNR]]&amp;" - "&amp;tab_SCHULLISTE[[#This Row],[Name]]</f>
        <v>1390 - Berufsfachschule für Altenpflegehilfe der Berufsfachschulen Heimerer GmbH, München</v>
      </c>
      <c r="D1178" s="5" t="s">
        <v>2214</v>
      </c>
      <c r="E11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78" s="175" t="s">
        <v>18842</v>
      </c>
      <c r="G1178" s="175" t="s">
        <v>18843</v>
      </c>
      <c r="H1178" s="182" t="str">
        <f>_xlfn.XLOOKUP(tab_SCHULLISTE[[#This Row],[TKZ]],tab_SATLISTE[SAT-ID],tab_SATLISTE[SAT-ID],"FEHLT")</f>
        <v>1p014</v>
      </c>
    </row>
    <row r="1179" spans="1:8" ht="15.9" customHeight="1" x14ac:dyDescent="0.3">
      <c r="A1179" s="171" t="s">
        <v>5435</v>
      </c>
      <c r="B1179" s="167" t="s">
        <v>14500</v>
      </c>
      <c r="C1179" s="167" t="str">
        <f>tab_SCHULLISTE[[#This Row],[SNR]]&amp;" - "&amp;tab_SCHULLISTE[[#This Row],[Name]]</f>
        <v>1392 - Berufsfachschule für Altenpflegehilfe der Mitterfelder gGmbH in München</v>
      </c>
      <c r="D1179" s="5" t="s">
        <v>2405</v>
      </c>
      <c r="E11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79" s="175" t="s">
        <v>18842</v>
      </c>
      <c r="G1179" s="175" t="s">
        <v>18843</v>
      </c>
      <c r="H1179" s="182" t="str">
        <f>_xlfn.XLOOKUP(tab_SCHULLISTE[[#This Row],[TKZ]],tab_SATLISTE[SAT-ID],tab_SATLISTE[SAT-ID],"FEHLT")</f>
        <v>1p217</v>
      </c>
    </row>
    <row r="1180" spans="1:8" ht="15.9" customHeight="1" x14ac:dyDescent="0.3">
      <c r="A1180" s="171" t="s">
        <v>18649</v>
      </c>
      <c r="B1180" s="167" t="s">
        <v>18650</v>
      </c>
      <c r="C1180" s="167" t="str">
        <f>tab_SCHULLISTE[[#This Row],[SNR]]&amp;" - "&amp;tab_SCHULLISTE[[#This Row],[Name]]</f>
        <v>1397 - Priv. Berufsfachschule für Euromanagement-Ass. München der Bayer. Akademie für Außenwirtschaft</v>
      </c>
      <c r="D1180" s="5" t="s">
        <v>2205</v>
      </c>
      <c r="E11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80" s="175" t="s">
        <v>18860</v>
      </c>
      <c r="G1180" s="175" t="s">
        <v>18861</v>
      </c>
      <c r="H1180" s="182" t="str">
        <f>_xlfn.XLOOKUP(tab_SCHULLISTE[[#This Row],[TKZ]],tab_SATLISTE[SAT-ID],tab_SATLISTE[SAT-ID],"FEHLT")</f>
        <v>1p005</v>
      </c>
    </row>
    <row r="1181" spans="1:8" ht="15.9" customHeight="1" x14ac:dyDescent="0.3">
      <c r="A1181" s="171" t="s">
        <v>5436</v>
      </c>
      <c r="B1181" s="167" t="s">
        <v>140</v>
      </c>
      <c r="C1181" s="167" t="str">
        <f>tab_SCHULLISTE[[#This Row],[SNR]]&amp;" - "&amp;tab_SCHULLISTE[[#This Row],[Name]]</f>
        <v>1399 - Berufsfachschule für Logopädie Ingolstadt des Krankenhauszweckverbandes Ingolstadt</v>
      </c>
      <c r="D1181" s="5" t="s">
        <v>1931</v>
      </c>
      <c r="E11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81" s="175" t="s">
        <v>18842</v>
      </c>
      <c r="G1181" s="175" t="s">
        <v>18843</v>
      </c>
      <c r="H1181" s="182" t="str">
        <f>_xlfn.XLOOKUP(tab_SCHULLISTE[[#This Row],[TKZ]],tab_SATLISTE[SAT-ID],tab_SATLISTE[SAT-ID],"FEHLT")</f>
        <v>1k241</v>
      </c>
    </row>
    <row r="1182" spans="1:8" ht="15.9" customHeight="1" x14ac:dyDescent="0.3">
      <c r="A1182" s="171" t="s">
        <v>5437</v>
      </c>
      <c r="B1182" s="167" t="s">
        <v>38</v>
      </c>
      <c r="C1182" s="167" t="str">
        <f>tab_SCHULLISTE[[#This Row],[SNR]]&amp;" - "&amp;tab_SCHULLISTE[[#This Row],[Name]]</f>
        <v>1401 - Priv. Berufsfachschule für Sozialpflege zur sonderpäd.Förd. in Traunreut, Förderschwerp.Lernen</v>
      </c>
      <c r="D1182" s="5" t="s">
        <v>2302</v>
      </c>
      <c r="E11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82" s="175" t="s">
        <v>18854</v>
      </c>
      <c r="G1182" s="175" t="s">
        <v>18855</v>
      </c>
      <c r="H1182" s="182" t="str">
        <f>_xlfn.XLOOKUP(tab_SCHULLISTE[[#This Row],[TKZ]],tab_SATLISTE[SAT-ID],tab_SATLISTE[SAT-ID],"FEHLT")</f>
        <v>1p108</v>
      </c>
    </row>
    <row r="1183" spans="1:8" ht="15.9" customHeight="1" x14ac:dyDescent="0.3">
      <c r="A1183" s="171" t="s">
        <v>5438</v>
      </c>
      <c r="B1183" s="167" t="s">
        <v>14780</v>
      </c>
      <c r="C1183" s="167" t="str">
        <f>tab_SCHULLISTE[[#This Row],[SNR]]&amp;" - "&amp;tab_SCHULLISTE[[#This Row],[Name]]</f>
        <v>1404 - Private GBS Fachschule für Informationstechnik München der GBS Schulen, st. anerk.</v>
      </c>
      <c r="D1183" s="5" t="s">
        <v>2268</v>
      </c>
      <c r="E11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83" s="175" t="s">
        <v>18848</v>
      </c>
      <c r="G1183" s="175" t="s">
        <v>18849</v>
      </c>
      <c r="H1183" s="182" t="str">
        <f>_xlfn.XLOOKUP(tab_SCHULLISTE[[#This Row],[TKZ]],tab_SATLISTE[SAT-ID],tab_SATLISTE[SAT-ID],"FEHLT")</f>
        <v>1p071</v>
      </c>
    </row>
    <row r="1184" spans="1:8" ht="15.9" customHeight="1" x14ac:dyDescent="0.3">
      <c r="A1184" s="171" t="s">
        <v>5439</v>
      </c>
      <c r="B1184" s="167" t="s">
        <v>492</v>
      </c>
      <c r="C1184" s="167" t="str">
        <f>tab_SCHULLISTE[[#This Row],[SNR]]&amp;" - "&amp;tab_SCHULLISTE[[#This Row],[Name]]</f>
        <v>1411 - Fachakademie für Heilpädagogik Markt Indersdorf der Franziskuswerk Schönbrunn gGmbH</v>
      </c>
      <c r="D1184" s="5" t="s">
        <v>2260</v>
      </c>
      <c r="E11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84" s="175" t="s">
        <v>18844</v>
      </c>
      <c r="G1184" s="175" t="s">
        <v>18845</v>
      </c>
      <c r="H1184" s="182" t="str">
        <f>_xlfn.XLOOKUP(tab_SCHULLISTE[[#This Row],[TKZ]],tab_SATLISTE[SAT-ID],tab_SATLISTE[SAT-ID],"FEHLT")</f>
        <v>1p062</v>
      </c>
    </row>
    <row r="1185" spans="1:8" ht="15.9" customHeight="1" x14ac:dyDescent="0.3">
      <c r="A1185" s="171" t="s">
        <v>5440</v>
      </c>
      <c r="B1185" s="167" t="s">
        <v>141</v>
      </c>
      <c r="C1185" s="167" t="str">
        <f>tab_SCHULLISTE[[#This Row],[SNR]]&amp;" - "&amp;tab_SCHULLISTE[[#This Row],[Name]]</f>
        <v>1412 - Berufsfachschule für Krankenpflegehilfe Gabersee am Bezirkskrankenhaus des Bezirks Oberbayern</v>
      </c>
      <c r="D1185" s="5" t="s">
        <v>1925</v>
      </c>
      <c r="E11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85" s="175" t="s">
        <v>18842</v>
      </c>
      <c r="G1185" s="175" t="s">
        <v>18843</v>
      </c>
      <c r="H1185" s="182" t="str">
        <f>_xlfn.XLOOKUP(tab_SCHULLISTE[[#This Row],[TKZ]],tab_SATLISTE[SAT-ID],tab_SATLISTE[SAT-ID],"FEHLT")</f>
        <v>1k235</v>
      </c>
    </row>
    <row r="1186" spans="1:8" ht="15.9" customHeight="1" x14ac:dyDescent="0.3">
      <c r="A1186" s="171" t="s">
        <v>5441</v>
      </c>
      <c r="B1186" s="167" t="s">
        <v>14254</v>
      </c>
      <c r="C1186" s="167" t="str">
        <f>tab_SCHULLISTE[[#This Row],[SNR]]&amp;" - "&amp;tab_SCHULLISTE[[#This Row],[Name]]</f>
        <v xml:space="preserve">1414 - Städt. Berufsschule für Medienberufe München  </v>
      </c>
      <c r="D1186" s="5" t="s">
        <v>1966</v>
      </c>
      <c r="E11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86" s="175" t="s">
        <v>18856</v>
      </c>
      <c r="G1186" s="175" t="s">
        <v>18857</v>
      </c>
      <c r="H1186" s="182" t="str">
        <f>_xlfn.XLOOKUP(tab_SCHULLISTE[[#This Row],[TKZ]],tab_SATLISTE[SAT-ID],tab_SATLISTE[SAT-ID],"FEHLT")</f>
        <v>1k277</v>
      </c>
    </row>
    <row r="1187" spans="1:8" ht="15.9" customHeight="1" x14ac:dyDescent="0.3">
      <c r="A1187" s="171" t="s">
        <v>5442</v>
      </c>
      <c r="B1187" s="167" t="s">
        <v>14255</v>
      </c>
      <c r="C1187" s="167" t="str">
        <f>tab_SCHULLISTE[[#This Row],[SNR]]&amp;" - "&amp;tab_SCHULLISTE[[#This Row],[Name]]</f>
        <v>1415 - Städtische Berufsschule  für Büromanagement  und Industriekaufleute München</v>
      </c>
      <c r="D1187" s="5" t="s">
        <v>1966</v>
      </c>
      <c r="E11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87" s="175" t="s">
        <v>18856</v>
      </c>
      <c r="G1187" s="175" t="s">
        <v>18857</v>
      </c>
      <c r="H1187" s="182" t="str">
        <f>_xlfn.XLOOKUP(tab_SCHULLISTE[[#This Row],[TKZ]],tab_SATLISTE[SAT-ID],tab_SATLISTE[SAT-ID],"FEHLT")</f>
        <v>1k277</v>
      </c>
    </row>
    <row r="1188" spans="1:8" ht="15.9" customHeight="1" x14ac:dyDescent="0.3">
      <c r="A1188" s="171" t="s">
        <v>5443</v>
      </c>
      <c r="B1188" s="167" t="s">
        <v>14447</v>
      </c>
      <c r="C1188" s="167" t="str">
        <f>tab_SCHULLISTE[[#This Row],[SNR]]&amp;" - "&amp;tab_SCHULLISTE[[#This Row],[Name]]</f>
        <v xml:space="preserve">1418 - Städt. Berufsfachschule für Sozialpflege München  </v>
      </c>
      <c r="D1188" s="5" t="s">
        <v>1966</v>
      </c>
      <c r="E11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88" s="175" t="s">
        <v>18854</v>
      </c>
      <c r="G1188" s="175" t="s">
        <v>18855</v>
      </c>
      <c r="H1188" s="182" t="str">
        <f>_xlfn.XLOOKUP(tab_SCHULLISTE[[#This Row],[TKZ]],tab_SATLISTE[SAT-ID],tab_SATLISTE[SAT-ID],"FEHLT")</f>
        <v>1k277</v>
      </c>
    </row>
    <row r="1189" spans="1:8" ht="15.9" customHeight="1" x14ac:dyDescent="0.3">
      <c r="A1189" s="171" t="s">
        <v>5444</v>
      </c>
      <c r="B1189" s="167" t="s">
        <v>14448</v>
      </c>
      <c r="C1189" s="167" t="str">
        <f>tab_SCHULLISTE[[#This Row],[SNR]]&amp;" - "&amp;tab_SCHULLISTE[[#This Row],[Name]]</f>
        <v>1422 - Berufsfachschule f.Sozialpflege d.Gemeinnützigen Gesellschaft f.soziale Dienste,Ingolstadt</v>
      </c>
      <c r="D1189" s="5" t="s">
        <v>2269</v>
      </c>
      <c r="E11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89" s="175" t="s">
        <v>18854</v>
      </c>
      <c r="G1189" s="175" t="s">
        <v>18855</v>
      </c>
      <c r="H1189" s="182" t="str">
        <f>_xlfn.XLOOKUP(tab_SCHULLISTE[[#This Row],[TKZ]],tab_SATLISTE[SAT-ID],tab_SATLISTE[SAT-ID],"FEHLT")</f>
        <v>1p072</v>
      </c>
    </row>
    <row r="1190" spans="1:8" ht="15.9" customHeight="1" x14ac:dyDescent="0.3">
      <c r="A1190" s="171" t="s">
        <v>5445</v>
      </c>
      <c r="B1190" s="167" t="s">
        <v>14438</v>
      </c>
      <c r="C1190" s="167" t="str">
        <f>tab_SCHULLISTE[[#This Row],[SNR]]&amp;" - "&amp;tab_SCHULLISTE[[#This Row],[Name]]</f>
        <v>1424 - Private Berufsfachschule für kaufm. Assistenten Dr Kalscheuer Rosenheim, der Privatschulen Dr. Kalsch</v>
      </c>
      <c r="D1190" s="5" t="s">
        <v>2278</v>
      </c>
      <c r="E11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90" s="175" t="s">
        <v>18860</v>
      </c>
      <c r="G1190" s="175" t="s">
        <v>18861</v>
      </c>
      <c r="H1190" s="182" t="str">
        <f>_xlfn.XLOOKUP(tab_SCHULLISTE[[#This Row],[TKZ]],tab_SATLISTE[SAT-ID],tab_SATLISTE[SAT-ID],"FEHLT")</f>
        <v>1p082</v>
      </c>
    </row>
    <row r="1191" spans="1:8" ht="15.9" customHeight="1" x14ac:dyDescent="0.3">
      <c r="A1191" s="171" t="s">
        <v>5446</v>
      </c>
      <c r="B1191" s="167" t="s">
        <v>5447</v>
      </c>
      <c r="C1191" s="167" t="str">
        <f>tab_SCHULLISTE[[#This Row],[SNR]]&amp;" - "&amp;tab_SCHULLISTE[[#This Row],[Name]]</f>
        <v>1427 - Liselotte von Lepel-Gnitz-Schule, Evang. Fachschule f. Heilerziehungspflege u.-pflegehilfe</v>
      </c>
      <c r="D1191" s="5" t="s">
        <v>2286</v>
      </c>
      <c r="E11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91" s="175" t="s">
        <v>18850</v>
      </c>
      <c r="G1191" s="175" t="s">
        <v>18851</v>
      </c>
      <c r="H1191" s="182" t="str">
        <f>_xlfn.XLOOKUP(tab_SCHULLISTE[[#This Row],[TKZ]],tab_SATLISTE[SAT-ID],tab_SATLISTE[SAT-ID],"FEHLT")</f>
        <v>1p090</v>
      </c>
    </row>
    <row r="1192" spans="1:8" ht="15.9" customHeight="1" x14ac:dyDescent="0.3">
      <c r="A1192" s="171" t="s">
        <v>10509</v>
      </c>
      <c r="B1192" s="167" t="s">
        <v>14439</v>
      </c>
      <c r="C1192" s="167" t="str">
        <f>tab_SCHULLISTE[[#This Row],[SNR]]&amp;" - "&amp;tab_SCHULLISTE[[#This Row],[Name]]</f>
        <v>1432 - Private Berufsfachschule für kaufm. Assistenten Dr Kalscheuer Traunstein, der Privatschulen Dr. Kalsc</v>
      </c>
      <c r="D1192" s="5" t="s">
        <v>2278</v>
      </c>
      <c r="E11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92" s="175" t="s">
        <v>18860</v>
      </c>
      <c r="G1192" s="175" t="s">
        <v>18861</v>
      </c>
      <c r="H1192" s="182" t="str">
        <f>_xlfn.XLOOKUP(tab_SCHULLISTE[[#This Row],[TKZ]],tab_SATLISTE[SAT-ID],tab_SATLISTE[SAT-ID],"FEHLT")</f>
        <v>1p082</v>
      </c>
    </row>
    <row r="1193" spans="1:8" ht="15.9" customHeight="1" x14ac:dyDescent="0.3">
      <c r="A1193" s="171" t="s">
        <v>5448</v>
      </c>
      <c r="B1193" s="167" t="s">
        <v>18651</v>
      </c>
      <c r="C1193" s="167" t="str">
        <f>tab_SCHULLISTE[[#This Row],[SNR]]&amp;" - "&amp;tab_SCHULLISTE[[#This Row],[Name]]</f>
        <v>1434 - Staatl. Berufsfachschule für gastgewerbliche Berufe Freilassing</v>
      </c>
      <c r="D1193" s="5" t="s">
        <v>1745</v>
      </c>
      <c r="E11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93" s="175" t="s">
        <v>18854</v>
      </c>
      <c r="G1193" s="175" t="s">
        <v>18855</v>
      </c>
      <c r="H1193" s="182" t="str">
        <f>_xlfn.XLOOKUP(tab_SCHULLISTE[[#This Row],[TKZ]],tab_SATLISTE[SAT-ID],tab_SATLISTE[SAT-ID],"FEHLT")</f>
        <v>1k050</v>
      </c>
    </row>
    <row r="1194" spans="1:8" ht="15.9" customHeight="1" x14ac:dyDescent="0.3">
      <c r="A1194" s="171" t="s">
        <v>5449</v>
      </c>
      <c r="B1194" s="167" t="s">
        <v>18652</v>
      </c>
      <c r="C1194" s="167" t="str">
        <f>tab_SCHULLISTE[[#This Row],[SNR]]&amp;" - "&amp;tab_SCHULLISTE[[#This Row],[Name]]</f>
        <v>1436 - Fachschule f.Heilerziehungspflege u.-pflegehilfe d.Stiftung St.Johannes in Neuburg a.d.Donau</v>
      </c>
      <c r="D1194" s="5" t="s">
        <v>2409</v>
      </c>
      <c r="E11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94" s="175" t="s">
        <v>18850</v>
      </c>
      <c r="G1194" s="175" t="s">
        <v>18851</v>
      </c>
      <c r="H1194" s="182" t="str">
        <f>_xlfn.XLOOKUP(tab_SCHULLISTE[[#This Row],[TKZ]],tab_SATLISTE[SAT-ID],tab_SATLISTE[SAT-ID],"FEHLT")</f>
        <v>1p221</v>
      </c>
    </row>
    <row r="1195" spans="1:8" ht="15.9" customHeight="1" x14ac:dyDescent="0.3">
      <c r="A1195" s="171" t="s">
        <v>5450</v>
      </c>
      <c r="B1195" s="167" t="s">
        <v>936</v>
      </c>
      <c r="C1195" s="167" t="str">
        <f>tab_SCHULLISTE[[#This Row],[SNR]]&amp;" - "&amp;tab_SCHULLISTE[[#This Row],[Name]]</f>
        <v>1438 - Fachschule für Bautechnik des Berufsförderungswerkes München gGmbH in Kirchseeon</v>
      </c>
      <c r="D1195" s="5" t="s">
        <v>2217</v>
      </c>
      <c r="E11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95" s="175" t="s">
        <v>18848</v>
      </c>
      <c r="G1195" s="175" t="s">
        <v>18849</v>
      </c>
      <c r="H1195" s="182" t="str">
        <f>_xlfn.XLOOKUP(tab_SCHULLISTE[[#This Row],[TKZ]],tab_SATLISTE[SAT-ID],tab_SATLISTE[SAT-ID],"FEHLT")</f>
        <v>1p017</v>
      </c>
    </row>
    <row r="1196" spans="1:8" ht="15.9" customHeight="1" x14ac:dyDescent="0.3">
      <c r="A1196" s="171" t="s">
        <v>5451</v>
      </c>
      <c r="B1196" s="167" t="s">
        <v>581</v>
      </c>
      <c r="C1196" s="167" t="str">
        <f>tab_SCHULLISTE[[#This Row],[SNR]]&amp;" - "&amp;tab_SCHULLISTE[[#This Row],[Name]]</f>
        <v>1440 - Adolf-Rebl-Schule Pfaffenhofen Förderzentrum, Förderschwerpunkt geistige Entwicklung</v>
      </c>
      <c r="D1196" s="5" t="s">
        <v>2281</v>
      </c>
      <c r="E11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196" s="175" t="s">
        <v>18830</v>
      </c>
      <c r="G1196" s="175" t="s">
        <v>18831</v>
      </c>
      <c r="H1196" s="182" t="str">
        <f>_xlfn.XLOOKUP(tab_SCHULLISTE[[#This Row],[TKZ]],tab_SATLISTE[SAT-ID],tab_SATLISTE[SAT-ID],"FEHLT")</f>
        <v>1p085</v>
      </c>
    </row>
    <row r="1197" spans="1:8" ht="15.9" customHeight="1" x14ac:dyDescent="0.3">
      <c r="A1197" s="171" t="s">
        <v>5452</v>
      </c>
      <c r="B1197" s="167" t="s">
        <v>14491</v>
      </c>
      <c r="C1197" s="167" t="str">
        <f>tab_SCHULLISTE[[#This Row],[SNR]]&amp;" - "&amp;tab_SCHULLISTE[[#This Row],[Name]]</f>
        <v>1441 - Priv. GBS Berufsfachschule für techn. Assistenten f.Informatik München der GBS Schulen, st. anerk.</v>
      </c>
      <c r="D1197" s="5" t="s">
        <v>2268</v>
      </c>
      <c r="E11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97" s="175" t="s">
        <v>18866</v>
      </c>
      <c r="G1197" s="175" t="s">
        <v>18867</v>
      </c>
      <c r="H1197" s="182" t="str">
        <f>_xlfn.XLOOKUP(tab_SCHULLISTE[[#This Row],[TKZ]],tab_SATLISTE[SAT-ID],tab_SATLISTE[SAT-ID],"FEHLT")</f>
        <v>1p071</v>
      </c>
    </row>
    <row r="1198" spans="1:8" ht="15.9" customHeight="1" x14ac:dyDescent="0.3">
      <c r="A1198" s="171" t="s">
        <v>5453</v>
      </c>
      <c r="B1198" s="167" t="s">
        <v>180</v>
      </c>
      <c r="C1198" s="167" t="str">
        <f>tab_SCHULLISTE[[#This Row],[SNR]]&amp;" - "&amp;tab_SCHULLISTE[[#This Row],[Name]]</f>
        <v>1446 - Berufsfachschule für Physiotherapie der Döpfer Schulen München GmbH</v>
      </c>
      <c r="D1198" s="5" t="s">
        <v>2237</v>
      </c>
      <c r="E11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98" s="175" t="s">
        <v>18842</v>
      </c>
      <c r="G1198" s="175" t="s">
        <v>18843</v>
      </c>
      <c r="H1198" s="182" t="str">
        <f>_xlfn.XLOOKUP(tab_SCHULLISTE[[#This Row],[TKZ]],tab_SATLISTE[SAT-ID],tab_SATLISTE[SAT-ID],"FEHLT")</f>
        <v>1p038</v>
      </c>
    </row>
    <row r="1199" spans="1:8" ht="15.9" customHeight="1" x14ac:dyDescent="0.3">
      <c r="A1199" s="171" t="s">
        <v>5454</v>
      </c>
      <c r="B1199" s="167" t="s">
        <v>181</v>
      </c>
      <c r="C1199" s="167" t="str">
        <f>tab_SCHULLISTE[[#This Row],[SNR]]&amp;" - "&amp;tab_SCHULLISTE[[#This Row],[Name]]</f>
        <v>1447 - Priv. Berufsfachschule für Physiotherapie Traunstein Chiemsee-Schule-Zimmermann GmbH</v>
      </c>
      <c r="D1199" s="5" t="s">
        <v>2230</v>
      </c>
      <c r="E11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199" s="175" t="s">
        <v>18842</v>
      </c>
      <c r="G1199" s="175" t="s">
        <v>18843</v>
      </c>
      <c r="H1199" s="182" t="str">
        <f>_xlfn.XLOOKUP(tab_SCHULLISTE[[#This Row],[TKZ]],tab_SATLISTE[SAT-ID],tab_SATLISTE[SAT-ID],"FEHLT")</f>
        <v>1p030</v>
      </c>
    </row>
    <row r="1200" spans="1:8" ht="15.9" customHeight="1" x14ac:dyDescent="0.3">
      <c r="A1200" s="171" t="s">
        <v>5455</v>
      </c>
      <c r="B1200" s="167" t="s">
        <v>60</v>
      </c>
      <c r="C1200" s="167" t="str">
        <f>tab_SCHULLISTE[[#This Row],[SNR]]&amp;" - "&amp;tab_SCHULLISTE[[#This Row],[Name]]</f>
        <v>1449 - Staatl. Berufsfachschule für Sozialpflege Neuburg a.d.Donau</v>
      </c>
      <c r="D1200" s="5" t="s">
        <v>1978</v>
      </c>
      <c r="E12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00" s="175" t="s">
        <v>18854</v>
      </c>
      <c r="G1200" s="175" t="s">
        <v>18855</v>
      </c>
      <c r="H1200" s="182" t="str">
        <f>_xlfn.XLOOKUP(tab_SCHULLISTE[[#This Row],[TKZ]],tab_SATLISTE[SAT-ID],tab_SATLISTE[SAT-ID],"FEHLT")</f>
        <v>1k289</v>
      </c>
    </row>
    <row r="1201" spans="1:8" ht="15.9" customHeight="1" x14ac:dyDescent="0.3">
      <c r="A1201" s="171" t="s">
        <v>5456</v>
      </c>
      <c r="B1201" s="167" t="s">
        <v>182</v>
      </c>
      <c r="C1201" s="167" t="str">
        <f>tab_SCHULLISTE[[#This Row],[SNR]]&amp;" - "&amp;tab_SCHULLISTE[[#This Row],[Name]]</f>
        <v>1453 - Berufsfachschule für Logopädie der Döpfer Schulen München GmbH</v>
      </c>
      <c r="D1201" s="5" t="s">
        <v>2237</v>
      </c>
      <c r="E12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01" s="175" t="s">
        <v>18842</v>
      </c>
      <c r="G1201" s="175" t="s">
        <v>18843</v>
      </c>
      <c r="H1201" s="182" t="str">
        <f>_xlfn.XLOOKUP(tab_SCHULLISTE[[#This Row],[TKZ]],tab_SATLISTE[SAT-ID],tab_SATLISTE[SAT-ID],"FEHLT")</f>
        <v>1p038</v>
      </c>
    </row>
    <row r="1202" spans="1:8" ht="15.9" customHeight="1" x14ac:dyDescent="0.3">
      <c r="A1202" s="171" t="s">
        <v>5457</v>
      </c>
      <c r="B1202" s="167" t="s">
        <v>5458</v>
      </c>
      <c r="C1202" s="167" t="str">
        <f>tab_SCHULLISTE[[#This Row],[SNR]]&amp;" - "&amp;tab_SCHULLISTE[[#This Row],[Name]]</f>
        <v>1455 - Alfons-Brandl-Schule, staatl. anerk. priv. Förderzentrum, Diakonie Herzogsägmühle gGmbH, Peit</v>
      </c>
      <c r="D1202" s="5" t="s">
        <v>2286</v>
      </c>
      <c r="E12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02" s="175" t="s">
        <v>18830</v>
      </c>
      <c r="G1202" s="175" t="s">
        <v>18831</v>
      </c>
      <c r="H1202" s="182" t="str">
        <f>_xlfn.XLOOKUP(tab_SCHULLISTE[[#This Row],[TKZ]],tab_SATLISTE[SAT-ID],tab_SATLISTE[SAT-ID],"FEHLT")</f>
        <v>1p090</v>
      </c>
    </row>
    <row r="1203" spans="1:8" ht="15.9" customHeight="1" x14ac:dyDescent="0.3">
      <c r="A1203" s="171" t="s">
        <v>5459</v>
      </c>
      <c r="B1203" s="167" t="s">
        <v>937</v>
      </c>
      <c r="C1203" s="167" t="str">
        <f>tab_SCHULLISTE[[#This Row],[SNR]]&amp;" - "&amp;tab_SCHULLISTE[[#This Row],[Name]]</f>
        <v>1461 - Fachschule für Braumeister (Meisterschule) Gräfelfing des Doemens e.V.</v>
      </c>
      <c r="D1203" s="5" t="s">
        <v>2236</v>
      </c>
      <c r="E12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03" s="175" t="s">
        <v>18848</v>
      </c>
      <c r="G1203" s="175" t="s">
        <v>18849</v>
      </c>
      <c r="H1203" s="182" t="str">
        <f>_xlfn.XLOOKUP(tab_SCHULLISTE[[#This Row],[TKZ]],tab_SATLISTE[SAT-ID],tab_SATLISTE[SAT-ID],"FEHLT")</f>
        <v>1p037</v>
      </c>
    </row>
    <row r="1204" spans="1:8" ht="15.9" customHeight="1" x14ac:dyDescent="0.3">
      <c r="A1204" s="171" t="s">
        <v>5460</v>
      </c>
      <c r="B1204" s="167" t="s">
        <v>14449</v>
      </c>
      <c r="C1204" s="167" t="str">
        <f>tab_SCHULLISTE[[#This Row],[SNR]]&amp;" - "&amp;tab_SCHULLISTE[[#This Row],[Name]]</f>
        <v>1466 - Staatl. Berufsfachschule für Sozialpflege Mühldorf a. Inn</v>
      </c>
      <c r="D1204" s="5" t="s">
        <v>1965</v>
      </c>
      <c r="E12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04" s="175" t="s">
        <v>18854</v>
      </c>
      <c r="G1204" s="175" t="s">
        <v>18855</v>
      </c>
      <c r="H1204" s="182" t="str">
        <f>_xlfn.XLOOKUP(tab_SCHULLISTE[[#This Row],[TKZ]],tab_SATLISTE[SAT-ID],tab_SATLISTE[SAT-ID],"FEHLT")</f>
        <v>1k276</v>
      </c>
    </row>
    <row r="1205" spans="1:8" ht="15.9" customHeight="1" x14ac:dyDescent="0.3">
      <c r="A1205" s="171" t="s">
        <v>5461</v>
      </c>
      <c r="B1205" s="167" t="s">
        <v>753</v>
      </c>
      <c r="C1205" s="167" t="str">
        <f>tab_SCHULLISTE[[#This Row],[SNR]]&amp;" - "&amp;tab_SCHULLISTE[[#This Row],[Name]]</f>
        <v>1468 - Sonderpädagogisches Förderzentrum Sankt Zeno Bad Reichenhall</v>
      </c>
      <c r="D1205" s="5" t="s">
        <v>1745</v>
      </c>
      <c r="E12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05" s="175" t="s">
        <v>18830</v>
      </c>
      <c r="G1205" s="175" t="s">
        <v>18831</v>
      </c>
      <c r="H1205" s="182" t="str">
        <f>_xlfn.XLOOKUP(tab_SCHULLISTE[[#This Row],[TKZ]],tab_SATLISTE[SAT-ID],tab_SATLISTE[SAT-ID],"FEHLT")</f>
        <v>1k050</v>
      </c>
    </row>
    <row r="1206" spans="1:8" ht="15.9" customHeight="1" x14ac:dyDescent="0.3">
      <c r="A1206" s="171" t="s">
        <v>5462</v>
      </c>
      <c r="B1206" s="167" t="s">
        <v>39</v>
      </c>
      <c r="C1206" s="167" t="str">
        <f>tab_SCHULLISTE[[#This Row],[SNR]]&amp;" - "&amp;tab_SCHULLISTE[[#This Row],[Name]]</f>
        <v>1469 - Priv. Berufsfachschule f. Kinderpflege d. Gemeinn.Gesellsch. f. soz. Dienste, Ingolstadt</v>
      </c>
      <c r="D1206" s="5" t="s">
        <v>2269</v>
      </c>
      <c r="E12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06" s="175" t="s">
        <v>18854</v>
      </c>
      <c r="G1206" s="175" t="s">
        <v>18855</v>
      </c>
      <c r="H1206" s="182" t="str">
        <f>_xlfn.XLOOKUP(tab_SCHULLISTE[[#This Row],[TKZ]],tab_SATLISTE[SAT-ID],tab_SATLISTE[SAT-ID],"FEHLT")</f>
        <v>1p072</v>
      </c>
    </row>
    <row r="1207" spans="1:8" ht="15.9" customHeight="1" x14ac:dyDescent="0.3">
      <c r="A1207" s="171" t="s">
        <v>5463</v>
      </c>
      <c r="B1207" s="167" t="s">
        <v>493</v>
      </c>
      <c r="C1207" s="167" t="str">
        <f>tab_SCHULLISTE[[#This Row],[SNR]]&amp;" - "&amp;tab_SCHULLISTE[[#This Row],[Name]]</f>
        <v>1471 - Fachakademie für Brau- und Getränketechnologie Gräfelfing des Doemens e.V.</v>
      </c>
      <c r="D1207" s="5" t="s">
        <v>2236</v>
      </c>
      <c r="E12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07" s="175" t="s">
        <v>18844</v>
      </c>
      <c r="G1207" s="175" t="s">
        <v>18845</v>
      </c>
      <c r="H1207" s="182" t="str">
        <f>_xlfn.XLOOKUP(tab_SCHULLISTE[[#This Row],[TKZ]],tab_SATLISTE[SAT-ID],tab_SATLISTE[SAT-ID],"FEHLT")</f>
        <v>1p037</v>
      </c>
    </row>
    <row r="1208" spans="1:8" ht="15.9" customHeight="1" x14ac:dyDescent="0.3">
      <c r="A1208" s="171" t="s">
        <v>5464</v>
      </c>
      <c r="B1208" s="167" t="s">
        <v>910</v>
      </c>
      <c r="C1208" s="167" t="str">
        <f>tab_SCHULLISTE[[#This Row],[SNR]]&amp;" - "&amp;tab_SCHULLISTE[[#This Row],[Name]]</f>
        <v>1473 - Städt. Fachschule für Heizungs-, Lüftungs-, Klima- und Sanitärtechnik München</v>
      </c>
      <c r="D1208" s="5" t="s">
        <v>1966</v>
      </c>
      <c r="E12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08" s="175" t="s">
        <v>18848</v>
      </c>
      <c r="G1208" s="175" t="s">
        <v>18849</v>
      </c>
      <c r="H1208" s="182" t="str">
        <f>_xlfn.XLOOKUP(tab_SCHULLISTE[[#This Row],[TKZ]],tab_SATLISTE[SAT-ID],tab_SATLISTE[SAT-ID],"FEHLT")</f>
        <v>1k277</v>
      </c>
    </row>
    <row r="1209" spans="1:8" ht="15.9" customHeight="1" x14ac:dyDescent="0.3">
      <c r="A1209" s="171" t="s">
        <v>5465</v>
      </c>
      <c r="B1209" s="167" t="s">
        <v>582</v>
      </c>
      <c r="C1209" s="167" t="str">
        <f>tab_SCHULLISTE[[#This Row],[SNR]]&amp;" - "&amp;tab_SCHULLISTE[[#This Row],[Name]]</f>
        <v>1479 - Private Heimschule, Förderzentrum, Förderschwerpunkt emot. u. soz. Entwicklung</v>
      </c>
      <c r="D1209" s="5" t="s">
        <v>2303</v>
      </c>
      <c r="E12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09" s="175" t="s">
        <v>18830</v>
      </c>
      <c r="G1209" s="175" t="s">
        <v>18831</v>
      </c>
      <c r="H1209" s="182" t="str">
        <f>_xlfn.XLOOKUP(tab_SCHULLISTE[[#This Row],[TKZ]],tab_SATLISTE[SAT-ID],tab_SATLISTE[SAT-ID],"FEHLT")</f>
        <v>1p109</v>
      </c>
    </row>
    <row r="1210" spans="1:8" ht="15.9" customHeight="1" x14ac:dyDescent="0.3">
      <c r="A1210" s="171" t="s">
        <v>5466</v>
      </c>
      <c r="B1210" s="167" t="s">
        <v>183</v>
      </c>
      <c r="C1210" s="167" t="str">
        <f>tab_SCHULLISTE[[#This Row],[SNR]]&amp;" - "&amp;tab_SCHULLISTE[[#This Row],[Name]]</f>
        <v>1481 - Berufsfachschule für Physiotherapie d. Kliniken d. Stadt u.d. Lkr. Rosenheim GmbH Wasserburg am Inn</v>
      </c>
      <c r="D1210" s="5" t="s">
        <v>2314</v>
      </c>
      <c r="E12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10" s="175" t="s">
        <v>18842</v>
      </c>
      <c r="G1210" s="175" t="s">
        <v>18843</v>
      </c>
      <c r="H1210" s="182" t="str">
        <f>_xlfn.XLOOKUP(tab_SCHULLISTE[[#This Row],[TKZ]],tab_SATLISTE[SAT-ID],tab_SATLISTE[SAT-ID],"FEHLT")</f>
        <v>1p120</v>
      </c>
    </row>
    <row r="1211" spans="1:8" ht="15.9" customHeight="1" x14ac:dyDescent="0.3">
      <c r="A1211" s="171" t="s">
        <v>5467</v>
      </c>
      <c r="B1211" s="167" t="s">
        <v>911</v>
      </c>
      <c r="C1211" s="167" t="str">
        <f>tab_SCHULLISTE[[#This Row],[SNR]]&amp;" - "&amp;tab_SCHULLISTE[[#This Row],[Name]]</f>
        <v>1484 - Meisterschule f.Orthopädietechnik (Fachschule der Stadt München)</v>
      </c>
      <c r="D1211" s="5" t="s">
        <v>1966</v>
      </c>
      <c r="E12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11" s="175" t="s">
        <v>18848</v>
      </c>
      <c r="G1211" s="175" t="s">
        <v>18849</v>
      </c>
      <c r="H1211" s="182" t="str">
        <f>_xlfn.XLOOKUP(tab_SCHULLISTE[[#This Row],[TKZ]],tab_SATLISTE[SAT-ID],tab_SATLISTE[SAT-ID],"FEHLT")</f>
        <v>1k277</v>
      </c>
    </row>
    <row r="1212" spans="1:8" ht="15.9" customHeight="1" x14ac:dyDescent="0.3">
      <c r="A1212" s="171" t="s">
        <v>5468</v>
      </c>
      <c r="B1212" s="167" t="s">
        <v>754</v>
      </c>
      <c r="C1212" s="167" t="str">
        <f>tab_SCHULLISTE[[#This Row],[SNR]]&amp;" - "&amp;tab_SCHULLISTE[[#This Row],[Name]]</f>
        <v>1486 - Katharina-Fischer-Schule Sonderpädagogisches Förderzentrum Erding</v>
      </c>
      <c r="D1212" s="5" t="s">
        <v>1800</v>
      </c>
      <c r="E12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12" s="175" t="s">
        <v>18830</v>
      </c>
      <c r="G1212" s="175" t="s">
        <v>18831</v>
      </c>
      <c r="H1212" s="182" t="str">
        <f>_xlfn.XLOOKUP(tab_SCHULLISTE[[#This Row],[TKZ]],tab_SATLISTE[SAT-ID],tab_SATLISTE[SAT-ID],"FEHLT")</f>
        <v>1k106</v>
      </c>
    </row>
    <row r="1213" spans="1:8" ht="15.9" customHeight="1" x14ac:dyDescent="0.3">
      <c r="A1213" s="171" t="s">
        <v>5469</v>
      </c>
      <c r="B1213" s="167" t="s">
        <v>143</v>
      </c>
      <c r="C1213" s="167" t="str">
        <f>tab_SCHULLISTE[[#This Row],[SNR]]&amp;" - "&amp;tab_SCHULLISTE[[#This Row],[Name]]</f>
        <v>1491 - Berufsfachschule für Krankenpflegehilfe des Krankenhauszweckverbandes am Klinikum Ingolstadt</v>
      </c>
      <c r="D1213" s="5" t="s">
        <v>1931</v>
      </c>
      <c r="E12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13" s="175" t="s">
        <v>18842</v>
      </c>
      <c r="G1213" s="175" t="s">
        <v>18843</v>
      </c>
      <c r="H1213" s="182" t="str">
        <f>_xlfn.XLOOKUP(tab_SCHULLISTE[[#This Row],[TKZ]],tab_SATLISTE[SAT-ID],tab_SATLISTE[SAT-ID],"FEHLT")</f>
        <v>1k241</v>
      </c>
    </row>
    <row r="1214" spans="1:8" ht="15.9" customHeight="1" x14ac:dyDescent="0.3">
      <c r="A1214" s="171" t="s">
        <v>5470</v>
      </c>
      <c r="B1214" s="167" t="s">
        <v>14501</v>
      </c>
      <c r="C1214" s="167" t="str">
        <f>tab_SCHULLISTE[[#This Row],[SNR]]&amp;" - "&amp;tab_SCHULLISTE[[#This Row],[Name]]</f>
        <v>1494 - Berufsfachschule für Physiotherapie München des IB e.V. (IB)</v>
      </c>
      <c r="D1214" s="5" t="s">
        <v>2288</v>
      </c>
      <c r="E12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14" s="175" t="s">
        <v>18842</v>
      </c>
      <c r="G1214" s="175" t="s">
        <v>18843</v>
      </c>
      <c r="H1214" s="182" t="str">
        <f>_xlfn.XLOOKUP(tab_SCHULLISTE[[#This Row],[TKZ]],tab_SATLISTE[SAT-ID],tab_SATLISTE[SAT-ID],"FEHLT")</f>
        <v>1p092</v>
      </c>
    </row>
    <row r="1215" spans="1:8" ht="15.9" customHeight="1" x14ac:dyDescent="0.3">
      <c r="A1215" s="171" t="s">
        <v>5471</v>
      </c>
      <c r="B1215" s="167" t="s">
        <v>40</v>
      </c>
      <c r="C1215" s="167" t="str">
        <f>tab_SCHULLISTE[[#This Row],[SNR]]&amp;" - "&amp;tab_SCHULLISTE[[#This Row],[Name]]</f>
        <v>1495 - Berufsfachschule für Assistenten für Hotel- und Tourismusmanagement des Kermess e.V. in München</v>
      </c>
      <c r="D1215" s="5" t="s">
        <v>2309</v>
      </c>
      <c r="E12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15" s="175" t="s">
        <v>18854</v>
      </c>
      <c r="G1215" s="175" t="s">
        <v>18855</v>
      </c>
      <c r="H1215" s="182" t="str">
        <f>_xlfn.XLOOKUP(tab_SCHULLISTE[[#This Row],[TKZ]],tab_SATLISTE[SAT-ID],tab_SATLISTE[SAT-ID],"FEHLT")</f>
        <v>1p115</v>
      </c>
    </row>
    <row r="1216" spans="1:8" ht="15.9" customHeight="1" x14ac:dyDescent="0.3">
      <c r="A1216" s="171" t="s">
        <v>5472</v>
      </c>
      <c r="B1216" s="167" t="s">
        <v>1328</v>
      </c>
      <c r="C1216" s="167" t="str">
        <f>tab_SCHULLISTE[[#This Row],[SNR]]&amp;" - "&amp;tab_SCHULLISTE[[#This Row],[Name]]</f>
        <v>1496 - Fachschule für das Hotel- u.Gaststättengewerbe des Vereins Bayer. Akad. f. Außenwirtschaft in München</v>
      </c>
      <c r="D1216" s="5" t="s">
        <v>2205</v>
      </c>
      <c r="E12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16" s="175" t="s">
        <v>18850</v>
      </c>
      <c r="G1216" s="175" t="s">
        <v>18851</v>
      </c>
      <c r="H1216" s="182" t="str">
        <f>_xlfn.XLOOKUP(tab_SCHULLISTE[[#This Row],[TKZ]],tab_SATLISTE[SAT-ID],tab_SATLISTE[SAT-ID],"FEHLT")</f>
        <v>1p005</v>
      </c>
    </row>
    <row r="1217" spans="1:8" ht="15.9" customHeight="1" x14ac:dyDescent="0.3">
      <c r="A1217" s="171" t="s">
        <v>5473</v>
      </c>
      <c r="B1217" s="167" t="s">
        <v>184</v>
      </c>
      <c r="C1217" s="167" t="str">
        <f>tab_SCHULLISTE[[#This Row],[SNR]]&amp;" - "&amp;tab_SCHULLISTE[[#This Row],[Name]]</f>
        <v>1497 - Berufsfachschule für Logopädie der Medizinische Akademie IB MEDAU GmbH, München</v>
      </c>
      <c r="D1217" s="5" t="s">
        <v>2336</v>
      </c>
      <c r="E12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17" s="175" t="s">
        <v>18842</v>
      </c>
      <c r="G1217" s="175" t="s">
        <v>18843</v>
      </c>
      <c r="H1217" s="182" t="str">
        <f>_xlfn.XLOOKUP(tab_SCHULLISTE[[#This Row],[TKZ]],tab_SATLISTE[SAT-ID],tab_SATLISTE[SAT-ID],"FEHLT")</f>
        <v>1p144</v>
      </c>
    </row>
    <row r="1218" spans="1:8" ht="15.9" customHeight="1" x14ac:dyDescent="0.3">
      <c r="A1218" s="171" t="s">
        <v>5474</v>
      </c>
      <c r="B1218" s="167" t="s">
        <v>14781</v>
      </c>
      <c r="C1218" s="167" t="str">
        <f>tab_SCHULLISTE[[#This Row],[SNR]]&amp;" - "&amp;tab_SCHULLISTE[[#This Row],[Name]]</f>
        <v xml:space="preserve">1498 - Fachschule des Heeres für Bautechnik Ingolstadt  </v>
      </c>
      <c r="D1218" s="5" t="s">
        <v>2223</v>
      </c>
      <c r="E12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18" s="175" t="s">
        <v>18848</v>
      </c>
      <c r="G1218" s="175" t="s">
        <v>18849</v>
      </c>
      <c r="H1218" s="182" t="str">
        <f>_xlfn.XLOOKUP(tab_SCHULLISTE[[#This Row],[TKZ]],tab_SATLISTE[SAT-ID],tab_SATLISTE[SAT-ID],"FEHLT")</f>
        <v>1p023</v>
      </c>
    </row>
    <row r="1219" spans="1:8" ht="15.9" customHeight="1" x14ac:dyDescent="0.3">
      <c r="A1219" s="171" t="s">
        <v>5475</v>
      </c>
      <c r="B1219" s="167" t="s">
        <v>522</v>
      </c>
      <c r="C1219" s="167" t="str">
        <f>tab_SCHULLISTE[[#This Row],[SNR]]&amp;" - "&amp;tab_SCHULLISTE[[#This Row],[Name]]</f>
        <v>1500 - Fachakademie für Sozialpädagogik der Heimerer Stiftung, München</v>
      </c>
      <c r="D1219" s="5" t="s">
        <v>2283</v>
      </c>
      <c r="E12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19" s="175" t="s">
        <v>18844</v>
      </c>
      <c r="G1219" s="175" t="s">
        <v>18845</v>
      </c>
      <c r="H1219" s="182" t="str">
        <f>_xlfn.XLOOKUP(tab_SCHULLISTE[[#This Row],[TKZ]],tab_SATLISTE[SAT-ID],tab_SATLISTE[SAT-ID],"FEHLT")</f>
        <v>1p087</v>
      </c>
    </row>
    <row r="1220" spans="1:8" ht="15.9" customHeight="1" x14ac:dyDescent="0.3">
      <c r="A1220" s="171" t="s">
        <v>5476</v>
      </c>
      <c r="B1220" s="167" t="s">
        <v>755</v>
      </c>
      <c r="C1220" s="167" t="str">
        <f>tab_SCHULLISTE[[#This Row],[SNR]]&amp;" - "&amp;tab_SCHULLISTE[[#This Row],[Name]]</f>
        <v>1501 - Pestalozzischule Sonderpädagogisches Förderzentrum Neuötting</v>
      </c>
      <c r="D1220" s="5" t="s">
        <v>1706</v>
      </c>
      <c r="E12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20" s="175" t="s">
        <v>18830</v>
      </c>
      <c r="G1220" s="175" t="s">
        <v>18831</v>
      </c>
      <c r="H1220" s="182" t="str">
        <f>_xlfn.XLOOKUP(tab_SCHULLISTE[[#This Row],[TKZ]],tab_SATLISTE[SAT-ID],tab_SATLISTE[SAT-ID],"FEHLT")</f>
        <v>1k010</v>
      </c>
    </row>
    <row r="1221" spans="1:8" ht="15.9" customHeight="1" x14ac:dyDescent="0.3">
      <c r="A1221" s="171" t="s">
        <v>5477</v>
      </c>
      <c r="B1221" s="167" t="s">
        <v>5478</v>
      </c>
      <c r="C1221" s="167" t="str">
        <f>tab_SCHULLISTE[[#This Row],[SNR]]&amp;" - "&amp;tab_SCHULLISTE[[#This Row],[Name]]</f>
        <v>1502 - Marie-Luise-Schultze-Jahn-Schule, Sonderpädagogisches Förderzentrum Bad Tölz</v>
      </c>
      <c r="D1221" s="5" t="s">
        <v>1735</v>
      </c>
      <c r="E12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21" s="175" t="s">
        <v>18830</v>
      </c>
      <c r="G1221" s="175" t="s">
        <v>18831</v>
      </c>
      <c r="H1221" s="182" t="str">
        <f>_xlfn.XLOOKUP(tab_SCHULLISTE[[#This Row],[TKZ]],tab_SATLISTE[SAT-ID],tab_SATLISTE[SAT-ID],"FEHLT")</f>
        <v>1k039</v>
      </c>
    </row>
    <row r="1222" spans="1:8" ht="15.9" customHeight="1" x14ac:dyDescent="0.3">
      <c r="A1222" s="171" t="s">
        <v>5479</v>
      </c>
      <c r="B1222" s="167" t="s">
        <v>724</v>
      </c>
      <c r="C1222" s="167" t="str">
        <f>tab_SCHULLISTE[[#This Row],[SNR]]&amp;" - "&amp;tab_SCHULLISTE[[#This Row],[Name]]</f>
        <v>1505 - Johannesschule Haus Hohenfried, Priv. Förderzentr. mit Schwerpunkt geistige Entwicklung Bayer.Gmain</v>
      </c>
      <c r="D1222" s="5" t="s">
        <v>2280</v>
      </c>
      <c r="E12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22" s="175" t="s">
        <v>18830</v>
      </c>
      <c r="G1222" s="175" t="s">
        <v>18831</v>
      </c>
      <c r="H1222" s="182" t="str">
        <f>_xlfn.XLOOKUP(tab_SCHULLISTE[[#This Row],[TKZ]],tab_SATLISTE[SAT-ID],tab_SATLISTE[SAT-ID],"FEHLT")</f>
        <v>1p084</v>
      </c>
    </row>
    <row r="1223" spans="1:8" ht="15.9" customHeight="1" x14ac:dyDescent="0.3">
      <c r="A1223" s="171" t="s">
        <v>5480</v>
      </c>
      <c r="B1223" s="167" t="s">
        <v>583</v>
      </c>
      <c r="C1223" s="167" t="str">
        <f>tab_SCHULLISTE[[#This Row],[SNR]]&amp;" - "&amp;tab_SCHULLISTE[[#This Row],[Name]]</f>
        <v>1506 - Dr.-Elisabeth-Bamberger-Schule Hebertshausen,Priv. Förderzentrum, Förderschwerp.emot.u.soz.Entwickl.</v>
      </c>
      <c r="D1223" s="5" t="s">
        <v>2260</v>
      </c>
      <c r="E12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23" s="175" t="s">
        <v>18830</v>
      </c>
      <c r="G1223" s="175" t="s">
        <v>18831</v>
      </c>
      <c r="H1223" s="182" t="str">
        <f>_xlfn.XLOOKUP(tab_SCHULLISTE[[#This Row],[TKZ]],tab_SATLISTE[SAT-ID],tab_SATLISTE[SAT-ID],"FEHLT")</f>
        <v>1p062</v>
      </c>
    </row>
    <row r="1224" spans="1:8" ht="15.9" customHeight="1" x14ac:dyDescent="0.3">
      <c r="A1224" s="171" t="s">
        <v>5481</v>
      </c>
      <c r="B1224" s="167" t="s">
        <v>18653</v>
      </c>
      <c r="C1224" s="167" t="str">
        <f>tab_SCHULLISTE[[#This Row],[SNR]]&amp;" - "&amp;tab_SCHULLISTE[[#This Row],[Name]]</f>
        <v>1507 - Viktoria-von-Butler-Schule Schönbr.,Priv.Förderz., Förschwp.geist. Entw.,d.Franziskuswerks</v>
      </c>
      <c r="D1224" s="5" t="s">
        <v>2260</v>
      </c>
      <c r="E12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24" s="175" t="s">
        <v>18830</v>
      </c>
      <c r="G1224" s="175" t="s">
        <v>18831</v>
      </c>
      <c r="H1224" s="182" t="str">
        <f>_xlfn.XLOOKUP(tab_SCHULLISTE[[#This Row],[TKZ]],tab_SATLISTE[SAT-ID],tab_SATLISTE[SAT-ID],"FEHLT")</f>
        <v>1p062</v>
      </c>
    </row>
    <row r="1225" spans="1:8" ht="15.9" customHeight="1" x14ac:dyDescent="0.3">
      <c r="A1225" s="171" t="s">
        <v>5482</v>
      </c>
      <c r="B1225" s="167" t="s">
        <v>756</v>
      </c>
      <c r="C1225" s="167" t="str">
        <f>tab_SCHULLISTE[[#This Row],[SNR]]&amp;" - "&amp;tab_SCHULLISTE[[#This Row],[Name]]</f>
        <v>1508 - Johann-Comenius-Schule Sonderpädagogisches Förderzentrum Grafing</v>
      </c>
      <c r="D1225" s="5" t="s">
        <v>1782</v>
      </c>
      <c r="E12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25" s="175" t="s">
        <v>18830</v>
      </c>
      <c r="G1225" s="175" t="s">
        <v>18831</v>
      </c>
      <c r="H1225" s="182" t="str">
        <f>_xlfn.XLOOKUP(tab_SCHULLISTE[[#This Row],[TKZ]],tab_SATLISTE[SAT-ID],tab_SATLISTE[SAT-ID],"FEHLT")</f>
        <v>1k088</v>
      </c>
    </row>
    <row r="1226" spans="1:8" ht="15.9" customHeight="1" x14ac:dyDescent="0.3">
      <c r="A1226" s="171" t="s">
        <v>5483</v>
      </c>
      <c r="B1226" s="167" t="s">
        <v>584</v>
      </c>
      <c r="C1226" s="167" t="str">
        <f>tab_SCHULLISTE[[#This Row],[SNR]]&amp;" - "&amp;tab_SCHULLISTE[[#This Row],[Name]]</f>
        <v>1510 - Schloss Zinneberg, st. anerk. priv. Förderzentrum mit Förderschwerpunkt emot. u. soz. Entwicklung</v>
      </c>
      <c r="D1226" s="5" t="s">
        <v>2394</v>
      </c>
      <c r="E12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26" s="175" t="s">
        <v>18830</v>
      </c>
      <c r="G1226" s="175" t="s">
        <v>18831</v>
      </c>
      <c r="H1226" s="182" t="str">
        <f>_xlfn.XLOOKUP(tab_SCHULLISTE[[#This Row],[TKZ]],tab_SATLISTE[SAT-ID],tab_SATLISTE[SAT-ID],"FEHLT")</f>
        <v>1p203</v>
      </c>
    </row>
    <row r="1227" spans="1:8" ht="15.9" customHeight="1" x14ac:dyDescent="0.3">
      <c r="A1227" s="171" t="s">
        <v>5484</v>
      </c>
      <c r="B1227" s="167" t="s">
        <v>185</v>
      </c>
      <c r="C1227" s="167" t="str">
        <f>tab_SCHULLISTE[[#This Row],[SNR]]&amp;" - "&amp;tab_SCHULLISTE[[#This Row],[Name]]</f>
        <v>1511 - Berufsfachschule für Ergotherapie der Heimerer Stiftung, München</v>
      </c>
      <c r="D1227" s="5" t="s">
        <v>2283</v>
      </c>
      <c r="E12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27" s="175" t="s">
        <v>18842</v>
      </c>
      <c r="G1227" s="175" t="s">
        <v>18843</v>
      </c>
      <c r="H1227" s="182" t="str">
        <f>_xlfn.XLOOKUP(tab_SCHULLISTE[[#This Row],[TKZ]],tab_SATLISTE[SAT-ID],tab_SATLISTE[SAT-ID],"FEHLT")</f>
        <v>1p087</v>
      </c>
    </row>
    <row r="1228" spans="1:8" ht="15.9" customHeight="1" x14ac:dyDescent="0.3">
      <c r="A1228" s="171" t="s">
        <v>5485</v>
      </c>
      <c r="B1228" s="167" t="s">
        <v>757</v>
      </c>
      <c r="C1228" s="167" t="str">
        <f>tab_SCHULLISTE[[#This Row],[SNR]]&amp;" - "&amp;tab_SCHULLISTE[[#This Row],[Name]]</f>
        <v>1512 - Sonderpädag. Förderzentrum Freising, Förderschwerp. Sprache, Lernen, Sozial-emot.Entw.</v>
      </c>
      <c r="D1228" s="5" t="s">
        <v>1826</v>
      </c>
      <c r="E12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28" s="175" t="s">
        <v>18830</v>
      </c>
      <c r="G1228" s="175" t="s">
        <v>18831</v>
      </c>
      <c r="H1228" s="182" t="str">
        <f>_xlfn.XLOOKUP(tab_SCHULLISTE[[#This Row],[TKZ]],tab_SATLISTE[SAT-ID],tab_SATLISTE[SAT-ID],"FEHLT")</f>
        <v>1k132</v>
      </c>
    </row>
    <row r="1229" spans="1:8" ht="15.9" customHeight="1" x14ac:dyDescent="0.3">
      <c r="A1229" s="171" t="s">
        <v>5486</v>
      </c>
      <c r="B1229" s="167" t="s">
        <v>585</v>
      </c>
      <c r="C1229" s="167" t="str">
        <f>tab_SCHULLISTE[[#This Row],[SNR]]&amp;" - "&amp;tab_SCHULLISTE[[#This Row],[Name]]</f>
        <v>1513 - St.Nikolaus-Schule Erding, Priv. Förderzentr., Förderschwerp.geist.Entwickl., München</v>
      </c>
      <c r="D1229" s="5" t="s">
        <v>2307</v>
      </c>
      <c r="E12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29" s="175" t="s">
        <v>18830</v>
      </c>
      <c r="G1229" s="175" t="s">
        <v>18831</v>
      </c>
      <c r="H1229" s="182" t="str">
        <f>_xlfn.XLOOKUP(tab_SCHULLISTE[[#This Row],[TKZ]],tab_SATLISTE[SAT-ID],tab_SATLISTE[SAT-ID],"FEHLT")</f>
        <v>1p113</v>
      </c>
    </row>
    <row r="1230" spans="1:8" ht="15.9" customHeight="1" x14ac:dyDescent="0.3">
      <c r="A1230" s="171" t="s">
        <v>5487</v>
      </c>
      <c r="B1230" s="167" t="s">
        <v>758</v>
      </c>
      <c r="C1230" s="167" t="str">
        <f>tab_SCHULLISTE[[#This Row],[SNR]]&amp;" - "&amp;tab_SCHULLISTE[[#This Row],[Name]]</f>
        <v>1514 - Pestalozzi-Schule Sonderpädagogisches Förderzentrum Fürstenfeldbruck</v>
      </c>
      <c r="D1230" s="5" t="s">
        <v>1831</v>
      </c>
      <c r="E12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30" s="175" t="s">
        <v>18830</v>
      </c>
      <c r="G1230" s="175" t="s">
        <v>18831</v>
      </c>
      <c r="H1230" s="182" t="str">
        <f>_xlfn.XLOOKUP(tab_SCHULLISTE[[#This Row],[TKZ]],tab_SATLISTE[SAT-ID],tab_SATLISTE[SAT-ID],"FEHLT")</f>
        <v>1k138</v>
      </c>
    </row>
    <row r="1231" spans="1:8" ht="15.9" customHeight="1" x14ac:dyDescent="0.3">
      <c r="A1231" s="171" t="s">
        <v>5488</v>
      </c>
      <c r="B1231" s="167" t="s">
        <v>587</v>
      </c>
      <c r="C1231" s="167" t="str">
        <f>tab_SCHULLISTE[[#This Row],[SNR]]&amp;" - "&amp;tab_SCHULLISTE[[#This Row],[Name]]</f>
        <v>1515 - Maria-Ludwig-Ferdinand-Schule, Priv.Förderzentrum, Förderschwerp. Sehen u. weit. Förderbed., München</v>
      </c>
      <c r="D1231" s="5" t="s">
        <v>2222</v>
      </c>
      <c r="E12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31" s="175" t="s">
        <v>18830</v>
      </c>
      <c r="G1231" s="175" t="s">
        <v>18831</v>
      </c>
      <c r="H1231" s="182" t="str">
        <f>_xlfn.XLOOKUP(tab_SCHULLISTE[[#This Row],[TKZ]],tab_SATLISTE[SAT-ID],tab_SATLISTE[SAT-ID],"FEHLT")</f>
        <v>1p022</v>
      </c>
    </row>
    <row r="1232" spans="1:8" ht="15.9" customHeight="1" x14ac:dyDescent="0.3">
      <c r="A1232" s="171" t="s">
        <v>5489</v>
      </c>
      <c r="B1232" s="167" t="s">
        <v>725</v>
      </c>
      <c r="C1232" s="167" t="str">
        <f>tab_SCHULLISTE[[#This Row],[SNR]]&amp;" - "&amp;tab_SCHULLISTE[[#This Row],[Name]]</f>
        <v>1516 - Priv.Schule für Kranke am Dt. Zentrum für Kinder- und Jugendrheumatologie Garmisch-Partenkirchen</v>
      </c>
      <c r="D1232" s="5" t="s">
        <v>2311</v>
      </c>
      <c r="E12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32" s="175" t="s">
        <v>18830</v>
      </c>
      <c r="G1232" s="175" t="s">
        <v>18831</v>
      </c>
      <c r="H1232" s="182" t="str">
        <f>_xlfn.XLOOKUP(tab_SCHULLISTE[[#This Row],[TKZ]],tab_SATLISTE[SAT-ID],tab_SATLISTE[SAT-ID],"FEHLT")</f>
        <v>1p117</v>
      </c>
    </row>
    <row r="1233" spans="1:8" ht="15.9" customHeight="1" x14ac:dyDescent="0.3">
      <c r="A1233" s="171" t="s">
        <v>5490</v>
      </c>
      <c r="B1233" s="167" t="s">
        <v>759</v>
      </c>
      <c r="C1233" s="167" t="str">
        <f>tab_SCHULLISTE[[#This Row],[SNR]]&amp;" - "&amp;tab_SCHULLISTE[[#This Row],[Name]]</f>
        <v>1519 - August-Horch-Schule, Sonderpädagogisches Förderzentrum Ingolstadt I</v>
      </c>
      <c r="D1233" s="5" t="s">
        <v>1895</v>
      </c>
      <c r="E12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33" s="175" t="s">
        <v>18830</v>
      </c>
      <c r="G1233" s="175" t="s">
        <v>18831</v>
      </c>
      <c r="H1233" s="182" t="str">
        <f>_xlfn.XLOOKUP(tab_SCHULLISTE[[#This Row],[TKZ]],tab_SATLISTE[SAT-ID],tab_SATLISTE[SAT-ID],"FEHLT")</f>
        <v>1k205</v>
      </c>
    </row>
    <row r="1234" spans="1:8" ht="15.9" customHeight="1" x14ac:dyDescent="0.3">
      <c r="A1234" s="171" t="s">
        <v>5491</v>
      </c>
      <c r="B1234" s="167" t="s">
        <v>760</v>
      </c>
      <c r="C1234" s="167" t="str">
        <f>tab_SCHULLISTE[[#This Row],[SNR]]&amp;" - "&amp;tab_SCHULLISTE[[#This Row],[Name]]</f>
        <v>1520 - Schule am Luisenhof, Sonderpädagogisches Förderzentrum Landsberg a.Lech</v>
      </c>
      <c r="D1234" s="5" t="s">
        <v>1934</v>
      </c>
      <c r="E12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34" s="175" t="s">
        <v>18830</v>
      </c>
      <c r="G1234" s="175" t="s">
        <v>18831</v>
      </c>
      <c r="H1234" s="182" t="str">
        <f>_xlfn.XLOOKUP(tab_SCHULLISTE[[#This Row],[TKZ]],tab_SATLISTE[SAT-ID],tab_SATLISTE[SAT-ID],"FEHLT")</f>
        <v>1k244</v>
      </c>
    </row>
    <row r="1235" spans="1:8" ht="15.9" customHeight="1" x14ac:dyDescent="0.3">
      <c r="A1235" s="171" t="s">
        <v>5492</v>
      </c>
      <c r="B1235" s="167" t="s">
        <v>588</v>
      </c>
      <c r="C1235" s="167" t="str">
        <f>tab_SCHULLISTE[[#This Row],[SNR]]&amp;" - "&amp;tab_SCHULLISTE[[#This Row],[Name]]</f>
        <v>1521 - Regens-Wagner-Schule Holzhausen,Priv.Förderz. Förderschwerp. Lernen u.geist.Entw.,Igling,</v>
      </c>
      <c r="D1235" s="5" t="s">
        <v>2382</v>
      </c>
      <c r="E12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35" s="175" t="s">
        <v>18830</v>
      </c>
      <c r="G1235" s="175" t="s">
        <v>18831</v>
      </c>
      <c r="H1235" s="182" t="str">
        <f>_xlfn.XLOOKUP(tab_SCHULLISTE[[#This Row],[TKZ]],tab_SATLISTE[SAT-ID],tab_SATLISTE[SAT-ID],"FEHLT")</f>
        <v>1p190</v>
      </c>
    </row>
    <row r="1236" spans="1:8" ht="15.9" customHeight="1" x14ac:dyDescent="0.3">
      <c r="A1236" s="171" t="s">
        <v>5493</v>
      </c>
      <c r="B1236" s="167" t="s">
        <v>761</v>
      </c>
      <c r="C1236" s="167" t="str">
        <f>tab_SCHULLISTE[[#This Row],[SNR]]&amp;" - "&amp;tab_SCHULLISTE[[#This Row],[Name]]</f>
        <v>1523 - Anton-Weilmaier-Schule Sonderpädagogisches Förderzentrum Hausham</v>
      </c>
      <c r="D1236" s="5" t="s">
        <v>1956</v>
      </c>
      <c r="E12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36" s="175" t="s">
        <v>18830</v>
      </c>
      <c r="G1236" s="175" t="s">
        <v>18831</v>
      </c>
      <c r="H1236" s="182" t="str">
        <f>_xlfn.XLOOKUP(tab_SCHULLISTE[[#This Row],[TKZ]],tab_SATLISTE[SAT-ID],tab_SATLISTE[SAT-ID],"FEHLT")</f>
        <v>1k267</v>
      </c>
    </row>
    <row r="1237" spans="1:8" ht="15.9" customHeight="1" x14ac:dyDescent="0.3">
      <c r="A1237" s="171" t="s">
        <v>5494</v>
      </c>
      <c r="B1237" s="167" t="s">
        <v>762</v>
      </c>
      <c r="C1237" s="167" t="str">
        <f>tab_SCHULLISTE[[#This Row],[SNR]]&amp;" - "&amp;tab_SCHULLISTE[[#This Row],[Name]]</f>
        <v>1524 - Joseph-von-Eichendorff-Schule Sonderpädagogisches Förderzentrum Waldkraiburg</v>
      </c>
      <c r="D1237" s="5" t="s">
        <v>1965</v>
      </c>
      <c r="E12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37" s="175" t="s">
        <v>18830</v>
      </c>
      <c r="G1237" s="175" t="s">
        <v>18831</v>
      </c>
      <c r="H1237" s="182" t="str">
        <f>_xlfn.XLOOKUP(tab_SCHULLISTE[[#This Row],[TKZ]],tab_SATLISTE[SAT-ID],tab_SATLISTE[SAT-ID],"FEHLT")</f>
        <v>1k276</v>
      </c>
    </row>
    <row r="1238" spans="1:8" ht="15.9" customHeight="1" x14ac:dyDescent="0.3">
      <c r="A1238" s="171" t="s">
        <v>5495</v>
      </c>
      <c r="B1238" s="167" t="s">
        <v>763</v>
      </c>
      <c r="C1238" s="167" t="str">
        <f>tab_SCHULLISTE[[#This Row],[SNR]]&amp;" - "&amp;tab_SCHULLISTE[[#This Row],[Name]]</f>
        <v>1526 - Sonderpädagogisches Förderzentrum München Mitte 3, Am Westpark</v>
      </c>
      <c r="D1238" s="5" t="s">
        <v>1966</v>
      </c>
      <c r="E12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38" s="175" t="s">
        <v>18830</v>
      </c>
      <c r="G1238" s="175" t="s">
        <v>18831</v>
      </c>
      <c r="H1238" s="182" t="str">
        <f>_xlfn.XLOOKUP(tab_SCHULLISTE[[#This Row],[TKZ]],tab_SATLISTE[SAT-ID],tab_SATLISTE[SAT-ID],"FEHLT")</f>
        <v>1k277</v>
      </c>
    </row>
    <row r="1239" spans="1:8" ht="15.9" customHeight="1" x14ac:dyDescent="0.3">
      <c r="A1239" s="171" t="s">
        <v>5496</v>
      </c>
      <c r="B1239" s="167" t="s">
        <v>764</v>
      </c>
      <c r="C1239" s="167" t="str">
        <f>tab_SCHULLISTE[[#This Row],[SNR]]&amp;" - "&amp;tab_SCHULLISTE[[#This Row],[Name]]</f>
        <v>1527 - Sonderpädagogisches Förderzentrum Dachauer Straße 98 / Nadistraße / München Mitte 1</v>
      </c>
      <c r="D1239" s="5" t="s">
        <v>1966</v>
      </c>
      <c r="E12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39" s="175" t="s">
        <v>18830</v>
      </c>
      <c r="G1239" s="175" t="s">
        <v>18831</v>
      </c>
      <c r="H1239" s="182" t="str">
        <f>_xlfn.XLOOKUP(tab_SCHULLISTE[[#This Row],[TKZ]],tab_SATLISTE[SAT-ID],tab_SATLISTE[SAT-ID],"FEHLT")</f>
        <v>1k277</v>
      </c>
    </row>
    <row r="1240" spans="1:8" ht="15.9" customHeight="1" x14ac:dyDescent="0.3">
      <c r="A1240" s="171" t="s">
        <v>5497</v>
      </c>
      <c r="B1240" s="167" t="s">
        <v>186</v>
      </c>
      <c r="C1240" s="167" t="str">
        <f>tab_SCHULLISTE[[#This Row],[SNR]]&amp;" - "&amp;tab_SCHULLISTE[[#This Row],[Name]]</f>
        <v>1528 - Berufsfachschule für Ergotherapie der Döpfer Schulen München GmbH</v>
      </c>
      <c r="D1240" s="5" t="s">
        <v>2237</v>
      </c>
      <c r="E12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40" s="175" t="s">
        <v>18842</v>
      </c>
      <c r="G1240" s="175" t="s">
        <v>18843</v>
      </c>
      <c r="H1240" s="182" t="str">
        <f>_xlfn.XLOOKUP(tab_SCHULLISTE[[#This Row],[TKZ]],tab_SATLISTE[SAT-ID],tab_SATLISTE[SAT-ID],"FEHLT")</f>
        <v>1p038</v>
      </c>
    </row>
    <row r="1241" spans="1:8" ht="15.9" customHeight="1" x14ac:dyDescent="0.3">
      <c r="A1241" s="171" t="s">
        <v>5498</v>
      </c>
      <c r="B1241" s="167" t="s">
        <v>765</v>
      </c>
      <c r="C1241" s="167" t="str">
        <f>tab_SCHULLISTE[[#This Row],[SNR]]&amp;" - "&amp;tab_SCHULLISTE[[#This Row],[Name]]</f>
        <v>1529 - Sonderpädagogisches Förderzentrum Innsbrucker Ring/Berg-am-Laim-Str./ München Mitte 4</v>
      </c>
      <c r="D1241" s="5" t="s">
        <v>1966</v>
      </c>
      <c r="E12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41" s="175" t="s">
        <v>18830</v>
      </c>
      <c r="G1241" s="175" t="s">
        <v>18831</v>
      </c>
      <c r="H1241" s="182" t="str">
        <f>_xlfn.XLOOKUP(tab_SCHULLISTE[[#This Row],[TKZ]],tab_SATLISTE[SAT-ID],tab_SATLISTE[SAT-ID],"FEHLT")</f>
        <v>1k277</v>
      </c>
    </row>
    <row r="1242" spans="1:8" ht="15.9" customHeight="1" x14ac:dyDescent="0.3">
      <c r="A1242" s="171" t="s">
        <v>5499</v>
      </c>
      <c r="B1242" s="167" t="s">
        <v>766</v>
      </c>
      <c r="C1242" s="167" t="str">
        <f>tab_SCHULLISTE[[#This Row],[SNR]]&amp;" - "&amp;tab_SCHULLISTE[[#This Row],[Name]]</f>
        <v>1531 - Sonderpädagogisches Förderzentrum München-Ost an der Astrid-Lindgren-Str. 5</v>
      </c>
      <c r="D1242" s="5" t="s">
        <v>1966</v>
      </c>
      <c r="E12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42" s="175" t="s">
        <v>18830</v>
      </c>
      <c r="G1242" s="175" t="s">
        <v>18831</v>
      </c>
      <c r="H1242" s="182" t="str">
        <f>_xlfn.XLOOKUP(tab_SCHULLISTE[[#This Row],[TKZ]],tab_SATLISTE[SAT-ID],tab_SATLISTE[SAT-ID],"FEHLT")</f>
        <v>1k277</v>
      </c>
    </row>
    <row r="1243" spans="1:8" ht="15.9" customHeight="1" x14ac:dyDescent="0.3">
      <c r="A1243" s="171" t="s">
        <v>5500</v>
      </c>
      <c r="B1243" s="167" t="s">
        <v>14782</v>
      </c>
      <c r="C1243" s="167" t="str">
        <f>tab_SCHULLISTE[[#This Row],[SNR]]&amp;" - "&amp;tab_SCHULLISTE[[#This Row],[Name]]</f>
        <v>1534 - Städtische Fachschule für  Umweltschutztechnik und regenerative Energien München</v>
      </c>
      <c r="D1243" s="5" t="s">
        <v>1966</v>
      </c>
      <c r="E12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43" s="175" t="s">
        <v>18848</v>
      </c>
      <c r="G1243" s="175" t="s">
        <v>18849</v>
      </c>
      <c r="H1243" s="182" t="str">
        <f>_xlfn.XLOOKUP(tab_SCHULLISTE[[#This Row],[TKZ]],tab_SATLISTE[SAT-ID],tab_SATLISTE[SAT-ID],"FEHLT")</f>
        <v>1k277</v>
      </c>
    </row>
    <row r="1244" spans="1:8" ht="15.9" customHeight="1" x14ac:dyDescent="0.3">
      <c r="A1244" s="171" t="s">
        <v>5501</v>
      </c>
      <c r="B1244" s="167" t="s">
        <v>18654</v>
      </c>
      <c r="C1244" s="167" t="str">
        <f>tab_SCHULLISTE[[#This Row],[SNR]]&amp;" - "&amp;tab_SCHULLISTE[[#This Row],[Name]]</f>
        <v>1536 - Mathilde-Eller-Schule 1 Margarethe-Danzistr., Förderzentrum m. Schwerpunkt geistige Entwi.</v>
      </c>
      <c r="D1244" s="5" t="s">
        <v>1966</v>
      </c>
      <c r="E12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44" s="175" t="s">
        <v>18830</v>
      </c>
      <c r="G1244" s="175" t="s">
        <v>18831</v>
      </c>
      <c r="H1244" s="182" t="str">
        <f>_xlfn.XLOOKUP(tab_SCHULLISTE[[#This Row],[TKZ]],tab_SATLISTE[SAT-ID],tab_SATLISTE[SAT-ID],"FEHLT")</f>
        <v>1k277</v>
      </c>
    </row>
    <row r="1245" spans="1:8" ht="15.9" customHeight="1" x14ac:dyDescent="0.3">
      <c r="A1245" s="171" t="s">
        <v>5502</v>
      </c>
      <c r="B1245" s="167" t="s">
        <v>14207</v>
      </c>
      <c r="C1245" s="167" t="str">
        <f>tab_SCHULLISTE[[#This Row],[SNR]]&amp;" - "&amp;tab_SCHULLISTE[[#This Row],[Name]]</f>
        <v xml:space="preserve">1537 - Sonderpädagogisches Förderzentrum München Nord-Ost  </v>
      </c>
      <c r="D1245" s="5" t="s">
        <v>1966</v>
      </c>
      <c r="E12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45" s="175" t="s">
        <v>18830</v>
      </c>
      <c r="G1245" s="175" t="s">
        <v>18831</v>
      </c>
      <c r="H1245" s="182" t="str">
        <f>_xlfn.XLOOKUP(tab_SCHULLISTE[[#This Row],[TKZ]],tab_SATLISTE[SAT-ID],tab_SATLISTE[SAT-ID],"FEHLT")</f>
        <v>1k277</v>
      </c>
    </row>
    <row r="1246" spans="1:8" ht="15.9" customHeight="1" x14ac:dyDescent="0.3">
      <c r="A1246" s="171" t="s">
        <v>5503</v>
      </c>
      <c r="B1246" s="167" t="s">
        <v>767</v>
      </c>
      <c r="C1246" s="167" t="str">
        <f>tab_SCHULLISTE[[#This Row],[SNR]]&amp;" - "&amp;tab_SCHULLISTE[[#This Row],[Name]]</f>
        <v>1539 - Musenbergschule, Förderzentrum, Förderschwerpunkt Hören, München</v>
      </c>
      <c r="D1246" s="5" t="s">
        <v>1755</v>
      </c>
      <c r="E12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46" s="175" t="s">
        <v>18830</v>
      </c>
      <c r="G1246" s="175" t="s">
        <v>18831</v>
      </c>
      <c r="H1246" s="182" t="str">
        <f>_xlfn.XLOOKUP(tab_SCHULLISTE[[#This Row],[TKZ]],tab_SATLISTE[SAT-ID],tab_SATLISTE[SAT-ID],"FEHLT")</f>
        <v>1k060</v>
      </c>
    </row>
    <row r="1247" spans="1:8" ht="15.9" customHeight="1" x14ac:dyDescent="0.3">
      <c r="A1247" s="171" t="s">
        <v>5504</v>
      </c>
      <c r="B1247" s="167" t="s">
        <v>726</v>
      </c>
      <c r="C1247" s="167" t="str">
        <f>tab_SCHULLISTE[[#This Row],[SNR]]&amp;" - "&amp;tab_SCHULLISTE[[#This Row],[Name]]</f>
        <v>1540 - Clemens-Maria-Hofbauer-Schule, Priv. Förderz. m.d. Förderschw. emot. u. soz. Entw.,Putzbrunn</v>
      </c>
      <c r="D1247" s="5" t="s">
        <v>2307</v>
      </c>
      <c r="E12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47" s="175" t="s">
        <v>18830</v>
      </c>
      <c r="G1247" s="175" t="s">
        <v>18831</v>
      </c>
      <c r="H1247" s="182" t="str">
        <f>_xlfn.XLOOKUP(tab_SCHULLISTE[[#This Row],[TKZ]],tab_SATLISTE[SAT-ID],tab_SATLISTE[SAT-ID],"FEHLT")</f>
        <v>1p113</v>
      </c>
    </row>
    <row r="1248" spans="1:8" ht="15.9" customHeight="1" x14ac:dyDescent="0.3">
      <c r="A1248" s="171" t="s">
        <v>5505</v>
      </c>
      <c r="B1248" s="167" t="s">
        <v>18655</v>
      </c>
      <c r="C1248" s="167" t="str">
        <f>tab_SCHULLISTE[[#This Row],[SNR]]&amp;" - "&amp;tab_SCHULLISTE[[#This Row],[Name]]</f>
        <v>1542 - Ernst-Barlach-Schule, Priv. Förderzentrum, Förderschwerp. körperl.u.motor. Entwi., München</v>
      </c>
      <c r="D1248" s="5" t="s">
        <v>2241</v>
      </c>
      <c r="E12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48" s="175" t="s">
        <v>18830</v>
      </c>
      <c r="G1248" s="175" t="s">
        <v>18831</v>
      </c>
      <c r="H1248" s="182" t="str">
        <f>_xlfn.XLOOKUP(tab_SCHULLISTE[[#This Row],[TKZ]],tab_SATLISTE[SAT-ID],tab_SATLISTE[SAT-ID],"FEHLT")</f>
        <v>1p042</v>
      </c>
    </row>
    <row r="1249" spans="1:8" ht="15.9" customHeight="1" x14ac:dyDescent="0.3">
      <c r="A1249" s="171" t="s">
        <v>5506</v>
      </c>
      <c r="B1249" s="167" t="s">
        <v>5507</v>
      </c>
      <c r="C1249" s="167" t="str">
        <f>tab_SCHULLISTE[[#This Row],[SNR]]&amp;" - "&amp;tab_SCHULLISTE[[#This Row],[Name]]</f>
        <v>1543 - Luise-Kiesselbach-Schule, Priv.Förderzentrum, Förderschwerpunkt körperl.u.motor. Entwickl. d.Sti</v>
      </c>
      <c r="D1249" s="5" t="s">
        <v>2415</v>
      </c>
      <c r="E12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49" s="175" t="s">
        <v>18830</v>
      </c>
      <c r="G1249" s="175" t="s">
        <v>18831</v>
      </c>
      <c r="H1249" s="182" t="str">
        <f>_xlfn.XLOOKUP(tab_SCHULLISTE[[#This Row],[TKZ]],tab_SATLISTE[SAT-ID],tab_SATLISTE[SAT-ID],"FEHLT")</f>
        <v>1p228</v>
      </c>
    </row>
    <row r="1250" spans="1:8" ht="15.9" customHeight="1" x14ac:dyDescent="0.3">
      <c r="A1250" s="171" t="s">
        <v>5508</v>
      </c>
      <c r="B1250" s="167" t="s">
        <v>768</v>
      </c>
      <c r="C1250" s="167" t="str">
        <f>tab_SCHULLISTE[[#This Row],[SNR]]&amp;" - "&amp;tab_SCHULLISTE[[#This Row],[Name]]</f>
        <v>1544 - Rupert-Egenberger-Schule, Sonderpädagogisches Förderzentrum Unterschleißheim</v>
      </c>
      <c r="D1250" s="5" t="s">
        <v>1967</v>
      </c>
      <c r="E12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50" s="175" t="s">
        <v>18830</v>
      </c>
      <c r="G1250" s="175" t="s">
        <v>18831</v>
      </c>
      <c r="H1250" s="182" t="str">
        <f>_xlfn.XLOOKUP(tab_SCHULLISTE[[#This Row],[TKZ]],tab_SATLISTE[SAT-ID],tab_SATLISTE[SAT-ID],"FEHLT")</f>
        <v>1k278</v>
      </c>
    </row>
    <row r="1251" spans="1:8" ht="15.9" customHeight="1" x14ac:dyDescent="0.3">
      <c r="A1251" s="171" t="s">
        <v>5509</v>
      </c>
      <c r="B1251" s="167" t="s">
        <v>18656</v>
      </c>
      <c r="C1251" s="167" t="str">
        <f>tab_SCHULLISTE[[#This Row],[SNR]]&amp;" - "&amp;tab_SCHULLISTE[[#This Row],[Name]]</f>
        <v>1546 - Philipp Neri Schule Rosenheim, Staatl.anerk.priv. Förderzentrum m. Föschwp. geist.Entwickl.</v>
      </c>
      <c r="D1251" s="5" t="s">
        <v>2225</v>
      </c>
      <c r="E12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51" s="175" t="s">
        <v>18830</v>
      </c>
      <c r="G1251" s="175" t="s">
        <v>18831</v>
      </c>
      <c r="H1251" s="182" t="str">
        <f>_xlfn.XLOOKUP(tab_SCHULLISTE[[#This Row],[TKZ]],tab_SATLISTE[SAT-ID],tab_SATLISTE[SAT-ID],"FEHLT")</f>
        <v>1p025</v>
      </c>
    </row>
    <row r="1252" spans="1:8" ht="15.9" customHeight="1" x14ac:dyDescent="0.3">
      <c r="A1252" s="171" t="s">
        <v>5510</v>
      </c>
      <c r="B1252" s="167" t="s">
        <v>589</v>
      </c>
      <c r="C1252" s="167" t="str">
        <f>tab_SCHULLISTE[[#This Row],[SNR]]&amp;" - "&amp;tab_SCHULLISTE[[#This Row],[Name]]</f>
        <v>1547 - Priv. Förderzentrum, Förderschwerp. körperl. und motor. Entwickl. Aschau i.Chiemgau</v>
      </c>
      <c r="D1252" s="5" t="s">
        <v>2209</v>
      </c>
      <c r="E12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52" s="175" t="s">
        <v>18830</v>
      </c>
      <c r="G1252" s="175" t="s">
        <v>18831</v>
      </c>
      <c r="H1252" s="182" t="str">
        <f>_xlfn.XLOOKUP(tab_SCHULLISTE[[#This Row],[TKZ]],tab_SATLISTE[SAT-ID],tab_SATLISTE[SAT-ID],"FEHLT")</f>
        <v>1p009</v>
      </c>
    </row>
    <row r="1253" spans="1:8" ht="15.9" customHeight="1" x14ac:dyDescent="0.3">
      <c r="A1253" s="171" t="s">
        <v>5511</v>
      </c>
      <c r="B1253" s="167" t="s">
        <v>18657</v>
      </c>
      <c r="C1253" s="167" t="str">
        <f>tab_SCHULLISTE[[#This Row],[SNR]]&amp;" - "&amp;tab_SCHULLISTE[[#This Row],[Name]]</f>
        <v>1549 - Regens-Wagner-Schule Hohenwart, Priv.Förderzentr., Förderschwerpunkt Hören u.weit.Förderbed.</v>
      </c>
      <c r="D1253" s="5" t="s">
        <v>2384</v>
      </c>
      <c r="E12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53" s="175" t="s">
        <v>18830</v>
      </c>
      <c r="G1253" s="175" t="s">
        <v>18831</v>
      </c>
      <c r="H1253" s="182" t="str">
        <f>_xlfn.XLOOKUP(tab_SCHULLISTE[[#This Row],[TKZ]],tab_SATLISTE[SAT-ID],tab_SATLISTE[SAT-ID],"FEHLT")</f>
        <v>1p192</v>
      </c>
    </row>
    <row r="1254" spans="1:8" ht="15.9" customHeight="1" x14ac:dyDescent="0.3">
      <c r="A1254" s="171" t="s">
        <v>5512</v>
      </c>
      <c r="B1254" s="167" t="s">
        <v>187</v>
      </c>
      <c r="C1254" s="167" t="str">
        <f>tab_SCHULLISTE[[#This Row],[SNR]]&amp;" - "&amp;tab_SCHULLISTE[[#This Row],[Name]]</f>
        <v>1550 - Berufsfachschule für Notfallsanitäter der MKT-Institut für Notfallmedizin in München</v>
      </c>
      <c r="D1254" s="5" t="s">
        <v>2339</v>
      </c>
      <c r="E12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54" s="175" t="s">
        <v>18842</v>
      </c>
      <c r="G1254" s="175" t="s">
        <v>18843</v>
      </c>
      <c r="H1254" s="182" t="str">
        <f>_xlfn.XLOOKUP(tab_SCHULLISTE[[#This Row],[TKZ]],tab_SATLISTE[SAT-ID],tab_SATLISTE[SAT-ID],"FEHLT")</f>
        <v>1p147</v>
      </c>
    </row>
    <row r="1255" spans="1:8" ht="15.9" customHeight="1" x14ac:dyDescent="0.3">
      <c r="A1255" s="171" t="s">
        <v>5513</v>
      </c>
      <c r="B1255" s="167" t="s">
        <v>18658</v>
      </c>
      <c r="C1255" s="167" t="str">
        <f>tab_SCHULLISTE[[#This Row],[SNR]]&amp;" - "&amp;tab_SCHULLISTE[[#This Row],[Name]]</f>
        <v>1551 - Wilhelm-Löhe-Schule, Priv. Sonderpädagogi. Förderzentrum Traunreut des Diakonischen Werkes</v>
      </c>
      <c r="D1255" s="5" t="s">
        <v>2233</v>
      </c>
      <c r="E12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55" s="175" t="s">
        <v>18830</v>
      </c>
      <c r="G1255" s="175" t="s">
        <v>18831</v>
      </c>
      <c r="H1255" s="182" t="str">
        <f>_xlfn.XLOOKUP(tab_SCHULLISTE[[#This Row],[TKZ]],tab_SATLISTE[SAT-ID],tab_SATLISTE[SAT-ID],"FEHLT")</f>
        <v>1p034</v>
      </c>
    </row>
    <row r="1256" spans="1:8" ht="15.9" customHeight="1" x14ac:dyDescent="0.3">
      <c r="A1256" s="171" t="s">
        <v>5514</v>
      </c>
      <c r="B1256" s="167" t="s">
        <v>769</v>
      </c>
      <c r="C1256" s="167" t="str">
        <f>tab_SCHULLISTE[[#This Row],[SNR]]&amp;" - "&amp;tab_SCHULLISTE[[#This Row],[Name]]</f>
        <v>1552 - Schule im Englischen Institut, Sonderpädagogisches Förderzentrum Wasserburg a.Inn</v>
      </c>
      <c r="D1256" s="5" t="s">
        <v>2056</v>
      </c>
      <c r="E12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56" s="175" t="s">
        <v>18830</v>
      </c>
      <c r="G1256" s="175" t="s">
        <v>18831</v>
      </c>
      <c r="H1256" s="182" t="str">
        <f>_xlfn.XLOOKUP(tab_SCHULLISTE[[#This Row],[TKZ]],tab_SATLISTE[SAT-ID],tab_SATLISTE[SAT-ID],"FEHLT")</f>
        <v>1k367</v>
      </c>
    </row>
    <row r="1257" spans="1:8" ht="15.9" customHeight="1" x14ac:dyDescent="0.3">
      <c r="A1257" s="171" t="s">
        <v>5515</v>
      </c>
      <c r="B1257" s="167" t="s">
        <v>770</v>
      </c>
      <c r="C1257" s="167" t="str">
        <f>tab_SCHULLISTE[[#This Row],[SNR]]&amp;" - "&amp;tab_SCHULLISTE[[#This Row],[Name]]</f>
        <v>1553 - Sonderpädagogisches Förderzentrum Weilheim - Schule am Gögerl</v>
      </c>
      <c r="D1257" s="5" t="s">
        <v>2170</v>
      </c>
      <c r="E12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57" s="175" t="s">
        <v>18830</v>
      </c>
      <c r="G1257" s="175" t="s">
        <v>18831</v>
      </c>
      <c r="H1257" s="182" t="str">
        <f>_xlfn.XLOOKUP(tab_SCHULLISTE[[#This Row],[TKZ]],tab_SATLISTE[SAT-ID],tab_SATLISTE[SAT-ID],"FEHLT")</f>
        <v>1k481</v>
      </c>
    </row>
    <row r="1258" spans="1:8" ht="15.9" customHeight="1" x14ac:dyDescent="0.3">
      <c r="A1258" s="171" t="s">
        <v>5516</v>
      </c>
      <c r="B1258" s="167" t="s">
        <v>771</v>
      </c>
      <c r="C1258" s="167" t="str">
        <f>tab_SCHULLISTE[[#This Row],[SNR]]&amp;" - "&amp;tab_SCHULLISTE[[#This Row],[Name]]</f>
        <v>1554 - Janusz-Korczak-Schule Penzberg Sonderpädagogisches Förderzentrum</v>
      </c>
      <c r="D1258" s="5" t="s">
        <v>2170</v>
      </c>
      <c r="E12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58" s="175" t="s">
        <v>18830</v>
      </c>
      <c r="G1258" s="175" t="s">
        <v>18831</v>
      </c>
      <c r="H1258" s="182" t="str">
        <f>_xlfn.XLOOKUP(tab_SCHULLISTE[[#This Row],[TKZ]],tab_SATLISTE[SAT-ID],tab_SATLISTE[SAT-ID],"FEHLT")</f>
        <v>1k481</v>
      </c>
    </row>
    <row r="1259" spans="1:8" ht="15.9" customHeight="1" x14ac:dyDescent="0.3">
      <c r="A1259" s="171" t="s">
        <v>5517</v>
      </c>
      <c r="B1259" s="167" t="s">
        <v>772</v>
      </c>
      <c r="C1259" s="167" t="str">
        <f>tab_SCHULLISTE[[#This Row],[SNR]]&amp;" - "&amp;tab_SCHULLISTE[[#This Row],[Name]]</f>
        <v>1555 - Franz-Marc-Schule Geretsried Sonderpädagogisches Förderzentrum</v>
      </c>
      <c r="D1259" s="5" t="s">
        <v>1735</v>
      </c>
      <c r="E12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59" s="175" t="s">
        <v>18830</v>
      </c>
      <c r="G1259" s="175" t="s">
        <v>18831</v>
      </c>
      <c r="H1259" s="182" t="str">
        <f>_xlfn.XLOOKUP(tab_SCHULLISTE[[#This Row],[TKZ]],tab_SATLISTE[SAT-ID],tab_SATLISTE[SAT-ID],"FEHLT")</f>
        <v>1k039</v>
      </c>
    </row>
    <row r="1260" spans="1:8" ht="15.9" customHeight="1" x14ac:dyDescent="0.3">
      <c r="A1260" s="171" t="s">
        <v>5518</v>
      </c>
      <c r="B1260" s="167" t="s">
        <v>318</v>
      </c>
      <c r="C1260" s="167" t="str">
        <f>tab_SCHULLISTE[[#This Row],[SNR]]&amp;" - "&amp;tab_SCHULLISTE[[#This Row],[Name]]</f>
        <v>1556 - Berufsfachschule für Podologie d.Berufsförderungswerk München gGmbH Kirchseeon</v>
      </c>
      <c r="D1260" s="5" t="s">
        <v>2217</v>
      </c>
      <c r="E12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60" s="175" t="s">
        <v>18842</v>
      </c>
      <c r="G1260" s="175" t="s">
        <v>18843</v>
      </c>
      <c r="H1260" s="182" t="str">
        <f>_xlfn.XLOOKUP(tab_SCHULLISTE[[#This Row],[TKZ]],tab_SATLISTE[SAT-ID],tab_SATLISTE[SAT-ID],"FEHLT")</f>
        <v>1p017</v>
      </c>
    </row>
    <row r="1261" spans="1:8" ht="15.9" customHeight="1" x14ac:dyDescent="0.3">
      <c r="A1261" s="171" t="s">
        <v>5519</v>
      </c>
      <c r="B1261" s="167" t="s">
        <v>773</v>
      </c>
      <c r="C1261" s="167" t="str">
        <f>tab_SCHULLISTE[[#This Row],[SNR]]&amp;" - "&amp;tab_SCHULLISTE[[#This Row],[Name]]</f>
        <v>1557 - Eugen-Papst-Schule Sonderpädagogisches Förderzentrum Unterpfaffenhofen in Germering</v>
      </c>
      <c r="D1261" s="5" t="s">
        <v>1831</v>
      </c>
      <c r="E12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61" s="175" t="s">
        <v>18830</v>
      </c>
      <c r="G1261" s="175" t="s">
        <v>18831</v>
      </c>
      <c r="H1261" s="182" t="str">
        <f>_xlfn.XLOOKUP(tab_SCHULLISTE[[#This Row],[TKZ]],tab_SATLISTE[SAT-ID],tab_SATLISTE[SAT-ID],"FEHLT")</f>
        <v>1k138</v>
      </c>
    </row>
    <row r="1262" spans="1:8" ht="15.9" customHeight="1" x14ac:dyDescent="0.3">
      <c r="A1262" s="171" t="s">
        <v>5520</v>
      </c>
      <c r="B1262" s="167" t="s">
        <v>14208</v>
      </c>
      <c r="C1262" s="167" t="str">
        <f>tab_SCHULLISTE[[#This Row],[SNR]]&amp;" - "&amp;tab_SCHULLISTE[[#This Row],[Name]]</f>
        <v xml:space="preserve">1558 - Sonderpädagogisches Förderzentrum München-West  </v>
      </c>
      <c r="D1262" s="5" t="s">
        <v>1966</v>
      </c>
      <c r="E12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62" s="175" t="s">
        <v>18830</v>
      </c>
      <c r="G1262" s="175" t="s">
        <v>18831</v>
      </c>
      <c r="H1262" s="182" t="str">
        <f>_xlfn.XLOOKUP(tab_SCHULLISTE[[#This Row],[TKZ]],tab_SATLISTE[SAT-ID],tab_SATLISTE[SAT-ID],"FEHLT")</f>
        <v>1k277</v>
      </c>
    </row>
    <row r="1263" spans="1:8" ht="15.9" customHeight="1" x14ac:dyDescent="0.3">
      <c r="A1263" s="171" t="s">
        <v>5521</v>
      </c>
      <c r="B1263" s="167" t="s">
        <v>590</v>
      </c>
      <c r="C1263" s="167" t="str">
        <f>tab_SCHULLISTE[[#This Row],[SNR]]&amp;" - "&amp;tab_SCHULLISTE[[#This Row],[Name]]</f>
        <v>1560 - Makarius-Wiedemann-Schule Wasserb. a.Inn, Priv. Förderzentrum, Förderschwerpunkt geist. Entwickl.</v>
      </c>
      <c r="D1263" s="5" t="s">
        <v>2403</v>
      </c>
      <c r="E12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63" s="175" t="s">
        <v>18830</v>
      </c>
      <c r="G1263" s="175" t="s">
        <v>18831</v>
      </c>
      <c r="H1263" s="182" t="str">
        <f>_xlfn.XLOOKUP(tab_SCHULLISTE[[#This Row],[TKZ]],tab_SATLISTE[SAT-ID],tab_SATLISTE[SAT-ID],"FEHLT")</f>
        <v>1p215</v>
      </c>
    </row>
    <row r="1264" spans="1:8" ht="15.9" customHeight="1" x14ac:dyDescent="0.3">
      <c r="A1264" s="171" t="s">
        <v>5522</v>
      </c>
      <c r="B1264" s="167" t="s">
        <v>14256</v>
      </c>
      <c r="C1264" s="167" t="str">
        <f>tab_SCHULLISTE[[#This Row],[SNR]]&amp;" - "&amp;tab_SCHULLISTE[[#This Row],[Name]]</f>
        <v xml:space="preserve">1561 - Staatl. Berufsschule Bad Tölz-Wolfratshausen  </v>
      </c>
      <c r="D1264" s="5" t="s">
        <v>1735</v>
      </c>
      <c r="E12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64" s="175" t="s">
        <v>18856</v>
      </c>
      <c r="G1264" s="175" t="s">
        <v>18857</v>
      </c>
      <c r="H1264" s="182" t="str">
        <f>_xlfn.XLOOKUP(tab_SCHULLISTE[[#This Row],[TKZ]],tab_SATLISTE[SAT-ID],tab_SATLISTE[SAT-ID],"FEHLT")</f>
        <v>1k039</v>
      </c>
    </row>
    <row r="1265" spans="1:8" ht="15.9" customHeight="1" x14ac:dyDescent="0.3">
      <c r="A1265" s="171" t="s">
        <v>5523</v>
      </c>
      <c r="B1265" s="167" t="s">
        <v>189</v>
      </c>
      <c r="C1265" s="167" t="str">
        <f>tab_SCHULLISTE[[#This Row],[SNR]]&amp;" - "&amp;tab_SCHULLISTE[[#This Row],[Name]]</f>
        <v>1562 - Berufsfachschule für Notfallsanitäter des Bayer. Roten Kreuzes in Burghausen</v>
      </c>
      <c r="D1265" s="5" t="s">
        <v>2207</v>
      </c>
      <c r="E12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65" s="175" t="s">
        <v>18842</v>
      </c>
      <c r="G1265" s="175" t="s">
        <v>18843</v>
      </c>
      <c r="H1265" s="182" t="str">
        <f>_xlfn.XLOOKUP(tab_SCHULLISTE[[#This Row],[TKZ]],tab_SATLISTE[SAT-ID],tab_SATLISTE[SAT-ID],"FEHLT")</f>
        <v>1p007</v>
      </c>
    </row>
    <row r="1266" spans="1:8" ht="15.9" customHeight="1" x14ac:dyDescent="0.3">
      <c r="A1266" s="171" t="s">
        <v>5524</v>
      </c>
      <c r="B1266" s="167" t="s">
        <v>14257</v>
      </c>
      <c r="C1266" s="167" t="str">
        <f>tab_SCHULLISTE[[#This Row],[SNR]]&amp;" - "&amp;tab_SCHULLISTE[[#This Row],[Name]]</f>
        <v>1563 - Staatl. Berufsschule Dachau, Nikolaus-Lehner-Schule</v>
      </c>
      <c r="D1266" s="5" t="s">
        <v>1773</v>
      </c>
      <c r="E12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66" s="175" t="s">
        <v>18856</v>
      </c>
      <c r="G1266" s="175" t="s">
        <v>18857</v>
      </c>
      <c r="H1266" s="182" t="str">
        <f>_xlfn.XLOOKUP(tab_SCHULLISTE[[#This Row],[TKZ]],tab_SATLISTE[SAT-ID],tab_SATLISTE[SAT-ID],"FEHLT")</f>
        <v>1k079</v>
      </c>
    </row>
    <row r="1267" spans="1:8" ht="15.9" customHeight="1" x14ac:dyDescent="0.3">
      <c r="A1267" s="171" t="s">
        <v>5525</v>
      </c>
      <c r="B1267" s="167" t="s">
        <v>14258</v>
      </c>
      <c r="C1267" s="167" t="str">
        <f>tab_SCHULLISTE[[#This Row],[SNR]]&amp;" - "&amp;tab_SCHULLISTE[[#This Row],[Name]]</f>
        <v>1564 - Dr.-Herbert-Weinberger-Schule Staatl. Berufsschule Erding</v>
      </c>
      <c r="D1267" s="5" t="s">
        <v>1800</v>
      </c>
      <c r="E12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67" s="175" t="s">
        <v>18856</v>
      </c>
      <c r="G1267" s="175" t="s">
        <v>18857</v>
      </c>
      <c r="H1267" s="182" t="str">
        <f>_xlfn.XLOOKUP(tab_SCHULLISTE[[#This Row],[TKZ]],tab_SATLISTE[SAT-ID],tab_SATLISTE[SAT-ID],"FEHLT")</f>
        <v>1k106</v>
      </c>
    </row>
    <row r="1268" spans="1:8" ht="15.9" customHeight="1" x14ac:dyDescent="0.3">
      <c r="A1268" s="171" t="s">
        <v>5526</v>
      </c>
      <c r="B1268" s="167" t="s">
        <v>427</v>
      </c>
      <c r="C1268" s="167" t="str">
        <f>tab_SCHULLISTE[[#This Row],[SNR]]&amp;" - "&amp;tab_SCHULLISTE[[#This Row],[Name]]</f>
        <v>1565 - Staatl. Berufsschule Berchtesgadener Land Freilassing</v>
      </c>
      <c r="D1268" s="5" t="s">
        <v>1745</v>
      </c>
      <c r="E12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68" s="175" t="s">
        <v>18856</v>
      </c>
      <c r="G1268" s="175" t="s">
        <v>18857</v>
      </c>
      <c r="H1268" s="182" t="str">
        <f>_xlfn.XLOOKUP(tab_SCHULLISTE[[#This Row],[TKZ]],tab_SATLISTE[SAT-ID],tab_SATLISTE[SAT-ID],"FEHLT")</f>
        <v>1k050</v>
      </c>
    </row>
    <row r="1269" spans="1:8" ht="15.9" customHeight="1" x14ac:dyDescent="0.3">
      <c r="A1269" s="171" t="s">
        <v>5527</v>
      </c>
      <c r="B1269" s="167" t="s">
        <v>14259</v>
      </c>
      <c r="C1269" s="167" t="str">
        <f>tab_SCHULLISTE[[#This Row],[SNR]]&amp;" - "&amp;tab_SCHULLISTE[[#This Row],[Name]]</f>
        <v xml:space="preserve">1566 - Staatl. Berufsschule Freising  </v>
      </c>
      <c r="D1269" s="5" t="s">
        <v>1826</v>
      </c>
      <c r="E12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69" s="175" t="s">
        <v>18856</v>
      </c>
      <c r="G1269" s="175" t="s">
        <v>18857</v>
      </c>
      <c r="H1269" s="182" t="str">
        <f>_xlfn.XLOOKUP(tab_SCHULLISTE[[#This Row],[TKZ]],tab_SATLISTE[SAT-ID],tab_SATLISTE[SAT-ID],"FEHLT")</f>
        <v>1k132</v>
      </c>
    </row>
    <row r="1270" spans="1:8" ht="15.9" customHeight="1" x14ac:dyDescent="0.3">
      <c r="A1270" s="171" t="s">
        <v>5528</v>
      </c>
      <c r="B1270" s="167" t="s">
        <v>14260</v>
      </c>
      <c r="C1270" s="167" t="str">
        <f>tab_SCHULLISTE[[#This Row],[SNR]]&amp;" - "&amp;tab_SCHULLISTE[[#This Row],[Name]]</f>
        <v xml:space="preserve">1567 - Staatl. Berufsschule Fürstenfeldbruck  </v>
      </c>
      <c r="D1270" s="5" t="s">
        <v>1831</v>
      </c>
      <c r="E12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70" s="175" t="s">
        <v>18856</v>
      </c>
      <c r="G1270" s="175" t="s">
        <v>18857</v>
      </c>
      <c r="H1270" s="182" t="str">
        <f>_xlfn.XLOOKUP(tab_SCHULLISTE[[#This Row],[TKZ]],tab_SATLISTE[SAT-ID],tab_SATLISTE[SAT-ID],"FEHLT")</f>
        <v>1k138</v>
      </c>
    </row>
    <row r="1271" spans="1:8" ht="15.9" customHeight="1" x14ac:dyDescent="0.3">
      <c r="A1271" s="171" t="s">
        <v>5529</v>
      </c>
      <c r="B1271" s="167" t="s">
        <v>14261</v>
      </c>
      <c r="C1271" s="167" t="str">
        <f>tab_SCHULLISTE[[#This Row],[SNR]]&amp;" - "&amp;tab_SCHULLISTE[[#This Row],[Name]]</f>
        <v xml:space="preserve">1568 - Staatl. Berufsschule Garmisch-Partenkirchen  </v>
      </c>
      <c r="D1271" s="5" t="s">
        <v>1841</v>
      </c>
      <c r="E12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71" s="175" t="s">
        <v>18856</v>
      </c>
      <c r="G1271" s="175" t="s">
        <v>18857</v>
      </c>
      <c r="H1271" s="182" t="str">
        <f>_xlfn.XLOOKUP(tab_SCHULLISTE[[#This Row],[TKZ]],tab_SATLISTE[SAT-ID],tab_SATLISTE[SAT-ID],"FEHLT")</f>
        <v>1k148</v>
      </c>
    </row>
    <row r="1272" spans="1:8" ht="15.9" customHeight="1" x14ac:dyDescent="0.3">
      <c r="A1272" s="171" t="s">
        <v>5530</v>
      </c>
      <c r="B1272" s="167" t="s">
        <v>14262</v>
      </c>
      <c r="C1272" s="167" t="str">
        <f>tab_SCHULLISTE[[#This Row],[SNR]]&amp;" - "&amp;tab_SCHULLISTE[[#This Row],[Name]]</f>
        <v xml:space="preserve">1569 - Staatl. Berufsschule I Ingolstadt  </v>
      </c>
      <c r="D1272" s="5" t="s">
        <v>1895</v>
      </c>
      <c r="E12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72" s="175" t="s">
        <v>18856</v>
      </c>
      <c r="G1272" s="175" t="s">
        <v>18857</v>
      </c>
      <c r="H1272" s="182" t="str">
        <f>_xlfn.XLOOKUP(tab_SCHULLISTE[[#This Row],[TKZ]],tab_SATLISTE[SAT-ID],tab_SATLISTE[SAT-ID],"FEHLT")</f>
        <v>1k205</v>
      </c>
    </row>
    <row r="1273" spans="1:8" ht="15.9" customHeight="1" x14ac:dyDescent="0.3">
      <c r="A1273" s="171" t="s">
        <v>5531</v>
      </c>
      <c r="B1273" s="167" t="s">
        <v>428</v>
      </c>
      <c r="C1273" s="167" t="str">
        <f>tab_SCHULLISTE[[#This Row],[SNR]]&amp;" - "&amp;tab_SCHULLISTE[[#This Row],[Name]]</f>
        <v>1570 - Leo-von-Klenze-Schule Staatl. Berufsschule II Ingolstadt</v>
      </c>
      <c r="D1273" s="5" t="s">
        <v>1895</v>
      </c>
      <c r="E12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73" s="175" t="s">
        <v>18856</v>
      </c>
      <c r="G1273" s="175" t="s">
        <v>18857</v>
      </c>
      <c r="H1273" s="182" t="str">
        <f>_xlfn.XLOOKUP(tab_SCHULLISTE[[#This Row],[TKZ]],tab_SATLISTE[SAT-ID],tab_SATLISTE[SAT-ID],"FEHLT")</f>
        <v>1k205</v>
      </c>
    </row>
    <row r="1274" spans="1:8" ht="15.9" customHeight="1" x14ac:dyDescent="0.3">
      <c r="A1274" s="171" t="s">
        <v>5532</v>
      </c>
      <c r="B1274" s="167" t="s">
        <v>14263</v>
      </c>
      <c r="C1274" s="167" t="str">
        <f>tab_SCHULLISTE[[#This Row],[SNR]]&amp;" - "&amp;tab_SCHULLISTE[[#This Row],[Name]]</f>
        <v xml:space="preserve">1571 - Staatl. Berufsschule Landsberg a.Lech  </v>
      </c>
      <c r="D1274" s="5" t="s">
        <v>1934</v>
      </c>
      <c r="E12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74" s="175" t="s">
        <v>18856</v>
      </c>
      <c r="G1274" s="175" t="s">
        <v>18857</v>
      </c>
      <c r="H1274" s="182" t="str">
        <f>_xlfn.XLOOKUP(tab_SCHULLISTE[[#This Row],[TKZ]],tab_SATLISTE[SAT-ID],tab_SATLISTE[SAT-ID],"FEHLT")</f>
        <v>1k244</v>
      </c>
    </row>
    <row r="1275" spans="1:8" ht="15.9" customHeight="1" x14ac:dyDescent="0.3">
      <c r="A1275" s="171" t="s">
        <v>5533</v>
      </c>
      <c r="B1275" s="167" t="s">
        <v>14264</v>
      </c>
      <c r="C1275" s="167" t="str">
        <f>tab_SCHULLISTE[[#This Row],[SNR]]&amp;" - "&amp;tab_SCHULLISTE[[#This Row],[Name]]</f>
        <v xml:space="preserve">1572 - Staatl. Berufsschule Miesbach  </v>
      </c>
      <c r="D1275" s="5" t="s">
        <v>1956</v>
      </c>
      <c r="E12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75" s="175" t="s">
        <v>18856</v>
      </c>
      <c r="G1275" s="175" t="s">
        <v>18857</v>
      </c>
      <c r="H1275" s="182" t="str">
        <f>_xlfn.XLOOKUP(tab_SCHULLISTE[[#This Row],[TKZ]],tab_SATLISTE[SAT-ID],tab_SATLISTE[SAT-ID],"FEHLT")</f>
        <v>1k267</v>
      </c>
    </row>
    <row r="1276" spans="1:8" ht="15.9" customHeight="1" x14ac:dyDescent="0.3">
      <c r="A1276" s="171" t="s">
        <v>5534</v>
      </c>
      <c r="B1276" s="167" t="s">
        <v>14265</v>
      </c>
      <c r="C1276" s="167" t="str">
        <f>tab_SCHULLISTE[[#This Row],[SNR]]&amp;" - "&amp;tab_SCHULLISTE[[#This Row],[Name]]</f>
        <v xml:space="preserve">1573 - Staatl. Berufsschule II Mühldorf a. Inn  </v>
      </c>
      <c r="D1276" s="5" t="s">
        <v>1965</v>
      </c>
      <c r="E12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76" s="175" t="s">
        <v>18856</v>
      </c>
      <c r="G1276" s="175" t="s">
        <v>18857</v>
      </c>
      <c r="H1276" s="182" t="str">
        <f>_xlfn.XLOOKUP(tab_SCHULLISTE[[#This Row],[TKZ]],tab_SATLISTE[SAT-ID],tab_SATLISTE[SAT-ID],"FEHLT")</f>
        <v>1k276</v>
      </c>
    </row>
    <row r="1277" spans="1:8" ht="15.9" customHeight="1" x14ac:dyDescent="0.3">
      <c r="A1277" s="171" t="s">
        <v>5535</v>
      </c>
      <c r="B1277" s="167" t="s">
        <v>14266</v>
      </c>
      <c r="C1277" s="167" t="str">
        <f>tab_SCHULLISTE[[#This Row],[SNR]]&amp;" - "&amp;tab_SCHULLISTE[[#This Row],[Name]]</f>
        <v xml:space="preserve">1574 - Städt. Berufsschule für Fertigungstechnik München  </v>
      </c>
      <c r="D1277" s="5" t="s">
        <v>1966</v>
      </c>
      <c r="E12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77" s="175" t="s">
        <v>18856</v>
      </c>
      <c r="G1277" s="175" t="s">
        <v>18857</v>
      </c>
      <c r="H1277" s="182" t="str">
        <f>_xlfn.XLOOKUP(tab_SCHULLISTE[[#This Row],[TKZ]],tab_SATLISTE[SAT-ID],tab_SATLISTE[SAT-ID],"FEHLT")</f>
        <v>1k277</v>
      </c>
    </row>
    <row r="1278" spans="1:8" ht="15.9" customHeight="1" x14ac:dyDescent="0.3">
      <c r="A1278" s="171" t="s">
        <v>5536</v>
      </c>
      <c r="B1278" s="167" t="s">
        <v>191</v>
      </c>
      <c r="C1278" s="167" t="str">
        <f>tab_SCHULLISTE[[#This Row],[SNR]]&amp;" - "&amp;tab_SCHULLISTE[[#This Row],[Name]]</f>
        <v>1575 - Berufsfachschule f. Notfallsanitäter d. Lehrinstitut f. präklin. Rettungsmedizin München</v>
      </c>
      <c r="D1278" s="5" t="s">
        <v>2330</v>
      </c>
      <c r="E12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78" s="175" t="s">
        <v>18842</v>
      </c>
      <c r="G1278" s="175" t="s">
        <v>18843</v>
      </c>
      <c r="H1278" s="182" t="str">
        <f>_xlfn.XLOOKUP(tab_SCHULLISTE[[#This Row],[TKZ]],tab_SATLISTE[SAT-ID],tab_SATLISTE[SAT-ID],"FEHLT")</f>
        <v>1p138</v>
      </c>
    </row>
    <row r="1279" spans="1:8" ht="15.9" customHeight="1" x14ac:dyDescent="0.3">
      <c r="A1279" s="171" t="s">
        <v>5537</v>
      </c>
      <c r="B1279" s="167" t="s">
        <v>14502</v>
      </c>
      <c r="C1279" s="167" t="str">
        <f>tab_SCHULLISTE[[#This Row],[SNR]]&amp;" - "&amp;tab_SCHULLISTE[[#This Row],[Name]]</f>
        <v>1576 - Berufsfachschule für Notfallsanitäter der  Medical Rescue College gemeinn. GmbH in Wolfratshausen</v>
      </c>
      <c r="D1279" s="5" t="s">
        <v>2338</v>
      </c>
      <c r="E12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79" s="175" t="s">
        <v>18842</v>
      </c>
      <c r="G1279" s="175" t="s">
        <v>18843</v>
      </c>
      <c r="H1279" s="182" t="str">
        <f>_xlfn.XLOOKUP(tab_SCHULLISTE[[#This Row],[TKZ]],tab_SATLISTE[SAT-ID],tab_SATLISTE[SAT-ID],"FEHLT")</f>
        <v>1p146</v>
      </c>
    </row>
    <row r="1280" spans="1:8" ht="15.9" customHeight="1" x14ac:dyDescent="0.3">
      <c r="A1280" s="171" t="s">
        <v>5538</v>
      </c>
      <c r="B1280" s="167" t="s">
        <v>14209</v>
      </c>
      <c r="C1280" s="167" t="str">
        <f>tab_SCHULLISTE[[#This Row],[SNR]]&amp;" - "&amp;tab_SCHULLISTE[[#This Row],[Name]]</f>
        <v xml:space="preserve">1577 - Schule für Kranke München  </v>
      </c>
      <c r="D1280" s="5" t="s">
        <v>1966</v>
      </c>
      <c r="E12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80" s="175" t="s">
        <v>18830</v>
      </c>
      <c r="G1280" s="175" t="s">
        <v>18831</v>
      </c>
      <c r="H1280" s="182" t="str">
        <f>_xlfn.XLOOKUP(tab_SCHULLISTE[[#This Row],[TKZ]],tab_SATLISTE[SAT-ID],tab_SATLISTE[SAT-ID],"FEHLT")</f>
        <v>1k277</v>
      </c>
    </row>
    <row r="1281" spans="1:8" ht="15.9" customHeight="1" x14ac:dyDescent="0.3">
      <c r="A1281" s="171" t="s">
        <v>5539</v>
      </c>
      <c r="B1281" s="167" t="s">
        <v>14267</v>
      </c>
      <c r="C1281" s="167" t="str">
        <f>tab_SCHULLISTE[[#This Row],[SNR]]&amp;" - "&amp;tab_SCHULLISTE[[#This Row],[Name]]</f>
        <v>1579 - Städt. Berufsschule für  Metall-Design-Mechatronik München</v>
      </c>
      <c r="D1281" s="5" t="s">
        <v>1966</v>
      </c>
      <c r="E12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81" s="175" t="s">
        <v>18856</v>
      </c>
      <c r="G1281" s="175" t="s">
        <v>18857</v>
      </c>
      <c r="H1281" s="182" t="str">
        <f>_xlfn.XLOOKUP(tab_SCHULLISTE[[#This Row],[TKZ]],tab_SATLISTE[SAT-ID],tab_SATLISTE[SAT-ID],"FEHLT")</f>
        <v>1k277</v>
      </c>
    </row>
    <row r="1282" spans="1:8" ht="15.9" customHeight="1" x14ac:dyDescent="0.3">
      <c r="A1282" s="171" t="s">
        <v>5540</v>
      </c>
      <c r="B1282" s="167" t="s">
        <v>592</v>
      </c>
      <c r="C1282" s="167" t="str">
        <f>tab_SCHULLISTE[[#This Row],[SNR]]&amp;" - "&amp;tab_SCHULLISTE[[#This Row],[Name]]</f>
        <v>1580 - Cäcilien-Schule Fürstenfeldbruck, Priv. Förder zentrum, Förderschwerp. geistige Entwicklung</v>
      </c>
      <c r="D1282" s="5" t="s">
        <v>2310</v>
      </c>
      <c r="E12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82" s="175" t="s">
        <v>18830</v>
      </c>
      <c r="G1282" s="175" t="s">
        <v>18831</v>
      </c>
      <c r="H1282" s="182" t="str">
        <f>_xlfn.XLOOKUP(tab_SCHULLISTE[[#This Row],[TKZ]],tab_SATLISTE[SAT-ID],tab_SATLISTE[SAT-ID],"FEHLT")</f>
        <v>1p116</v>
      </c>
    </row>
    <row r="1283" spans="1:8" ht="15.9" customHeight="1" x14ac:dyDescent="0.3">
      <c r="A1283" s="171" t="s">
        <v>5541</v>
      </c>
      <c r="B1283" s="167" t="s">
        <v>390</v>
      </c>
      <c r="C1283" s="167" t="str">
        <f>tab_SCHULLISTE[[#This Row],[SNR]]&amp;" - "&amp;tab_SCHULLISTE[[#This Row],[Name]]</f>
        <v>1583 - Städt. Berufsschule für Industrieelektronik München</v>
      </c>
      <c r="D1283" s="5" t="s">
        <v>1966</v>
      </c>
      <c r="E12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83" s="175" t="s">
        <v>18856</v>
      </c>
      <c r="G1283" s="175" t="s">
        <v>18857</v>
      </c>
      <c r="H1283" s="182" t="str">
        <f>_xlfn.XLOOKUP(tab_SCHULLISTE[[#This Row],[TKZ]],tab_SATLISTE[SAT-ID],tab_SATLISTE[SAT-ID],"FEHLT")</f>
        <v>1k277</v>
      </c>
    </row>
    <row r="1284" spans="1:8" ht="15.9" customHeight="1" x14ac:dyDescent="0.3">
      <c r="A1284" s="171" t="s">
        <v>5542</v>
      </c>
      <c r="B1284" s="167" t="s">
        <v>774</v>
      </c>
      <c r="C1284" s="167" t="str">
        <f>tab_SCHULLISTE[[#This Row],[SNR]]&amp;" - "&amp;tab_SCHULLISTE[[#This Row],[Name]]</f>
        <v>1585 - Fünfseen-Schule Starnberg Sonderpädagogisches Förderzentrum</v>
      </c>
      <c r="D1284" s="5" t="s">
        <v>2109</v>
      </c>
      <c r="E12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84" s="175" t="s">
        <v>18830</v>
      </c>
      <c r="G1284" s="175" t="s">
        <v>18831</v>
      </c>
      <c r="H1284" s="182" t="str">
        <f>_xlfn.XLOOKUP(tab_SCHULLISTE[[#This Row],[TKZ]],tab_SATLISTE[SAT-ID],tab_SATLISTE[SAT-ID],"FEHLT")</f>
        <v>1k420</v>
      </c>
    </row>
    <row r="1285" spans="1:8" ht="15.9" customHeight="1" x14ac:dyDescent="0.3">
      <c r="A1285" s="171" t="s">
        <v>5543</v>
      </c>
      <c r="B1285" s="167" t="s">
        <v>391</v>
      </c>
      <c r="C1285" s="167" t="str">
        <f>tab_SCHULLISTE[[#This Row],[SNR]]&amp;" - "&amp;tab_SCHULLISTE[[#This Row],[Name]]</f>
        <v>1586 - Städt. Berufsschule für Holztechnik und Innenausbau München</v>
      </c>
      <c r="D1285" s="5" t="s">
        <v>1966</v>
      </c>
      <c r="E12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85" s="175" t="s">
        <v>18856</v>
      </c>
      <c r="G1285" s="175" t="s">
        <v>18857</v>
      </c>
      <c r="H1285" s="182" t="str">
        <f>_xlfn.XLOOKUP(tab_SCHULLISTE[[#This Row],[TKZ]],tab_SATLISTE[SAT-ID],tab_SATLISTE[SAT-ID],"FEHLT")</f>
        <v>1k277</v>
      </c>
    </row>
    <row r="1286" spans="1:8" ht="15.9" customHeight="1" x14ac:dyDescent="0.3">
      <c r="A1286" s="171" t="s">
        <v>5544</v>
      </c>
      <c r="B1286" s="167" t="s">
        <v>912</v>
      </c>
      <c r="C1286" s="167" t="str">
        <f>tab_SCHULLISTE[[#This Row],[SNR]]&amp;" - "&amp;tab_SCHULLISTE[[#This Row],[Name]]</f>
        <v>1587 - Meisterschule für das Schreinerhandwerk (Fachschule der Landeshauptstadt München)</v>
      </c>
      <c r="D1286" s="5" t="s">
        <v>1966</v>
      </c>
      <c r="E12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86" s="175" t="s">
        <v>18848</v>
      </c>
      <c r="G1286" s="175" t="s">
        <v>18849</v>
      </c>
      <c r="H1286" s="182" t="str">
        <f>_xlfn.XLOOKUP(tab_SCHULLISTE[[#This Row],[TKZ]],tab_SATLISTE[SAT-ID],tab_SATLISTE[SAT-ID],"FEHLT")</f>
        <v>1k277</v>
      </c>
    </row>
    <row r="1287" spans="1:8" ht="15.9" customHeight="1" x14ac:dyDescent="0.3">
      <c r="A1287" s="171" t="s">
        <v>5545</v>
      </c>
      <c r="B1287" s="167" t="s">
        <v>14783</v>
      </c>
      <c r="C1287" s="167" t="str">
        <f>tab_SCHULLISTE[[#This Row],[SNR]]&amp;" - "&amp;tab_SCHULLISTE[[#This Row],[Name]]</f>
        <v xml:space="preserve">1589 - Städt. Fachschule f. Steintechnik München  </v>
      </c>
      <c r="D1287" s="5" t="s">
        <v>1966</v>
      </c>
      <c r="E12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87" s="175" t="s">
        <v>18848</v>
      </c>
      <c r="G1287" s="175" t="s">
        <v>18849</v>
      </c>
      <c r="H1287" s="182" t="str">
        <f>_xlfn.XLOOKUP(tab_SCHULLISTE[[#This Row],[TKZ]],tab_SATLISTE[SAT-ID],tab_SATLISTE[SAT-ID],"FEHLT")</f>
        <v>1k277</v>
      </c>
    </row>
    <row r="1288" spans="1:8" ht="15.9" customHeight="1" x14ac:dyDescent="0.3">
      <c r="A1288" s="171" t="s">
        <v>5546</v>
      </c>
      <c r="B1288" s="167" t="s">
        <v>392</v>
      </c>
      <c r="C1288" s="167" t="str">
        <f>tab_SCHULLISTE[[#This Row],[SNR]]&amp;" - "&amp;tab_SCHULLISTE[[#This Row],[Name]]</f>
        <v>1590 - Städt. Berufsschule für das Bau- und Kunsthandwerk München</v>
      </c>
      <c r="D1288" s="5" t="s">
        <v>1966</v>
      </c>
      <c r="E12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88" s="175" t="s">
        <v>18856</v>
      </c>
      <c r="G1288" s="175" t="s">
        <v>18857</v>
      </c>
      <c r="H1288" s="182" t="str">
        <f>_xlfn.XLOOKUP(tab_SCHULLISTE[[#This Row],[TKZ]],tab_SATLISTE[SAT-ID],tab_SATLISTE[SAT-ID],"FEHLT")</f>
        <v>1k277</v>
      </c>
    </row>
    <row r="1289" spans="1:8" ht="15.9" customHeight="1" x14ac:dyDescent="0.3">
      <c r="A1289" s="171" t="s">
        <v>5547</v>
      </c>
      <c r="B1289" s="167" t="s">
        <v>14784</v>
      </c>
      <c r="C1289" s="167" t="str">
        <f>tab_SCHULLISTE[[#This Row],[SNR]]&amp;" - "&amp;tab_SCHULLISTE[[#This Row],[Name]]</f>
        <v xml:space="preserve">1591 - Städt. Fachschule für Bautechnik München  </v>
      </c>
      <c r="D1289" s="5" t="s">
        <v>1966</v>
      </c>
      <c r="E12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89" s="175" t="s">
        <v>18848</v>
      </c>
      <c r="G1289" s="175" t="s">
        <v>18849</v>
      </c>
      <c r="H1289" s="182" t="str">
        <f>_xlfn.XLOOKUP(tab_SCHULLISTE[[#This Row],[TKZ]],tab_SATLISTE[SAT-ID],tab_SATLISTE[SAT-ID],"FEHLT")</f>
        <v>1k277</v>
      </c>
    </row>
    <row r="1290" spans="1:8" ht="15.9" customHeight="1" x14ac:dyDescent="0.3">
      <c r="A1290" s="171" t="s">
        <v>5548</v>
      </c>
      <c r="B1290" s="167" t="s">
        <v>913</v>
      </c>
      <c r="C1290" s="167" t="str">
        <f>tab_SCHULLISTE[[#This Row],[SNR]]&amp;" - "&amp;tab_SCHULLISTE[[#This Row],[Name]]</f>
        <v>1592 - Städt. Fachschule für Farb- und Lacktechnik München</v>
      </c>
      <c r="D1290" s="5" t="s">
        <v>1966</v>
      </c>
      <c r="E12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90" s="175" t="s">
        <v>18848</v>
      </c>
      <c r="G1290" s="175" t="s">
        <v>18849</v>
      </c>
      <c r="H1290" s="182" t="str">
        <f>_xlfn.XLOOKUP(tab_SCHULLISTE[[#This Row],[TKZ]],tab_SATLISTE[SAT-ID],tab_SATLISTE[SAT-ID],"FEHLT")</f>
        <v>1k277</v>
      </c>
    </row>
    <row r="1291" spans="1:8" ht="15.9" customHeight="1" x14ac:dyDescent="0.3">
      <c r="A1291" s="171" t="s">
        <v>5549</v>
      </c>
      <c r="B1291" s="167" t="s">
        <v>914</v>
      </c>
      <c r="C1291" s="167" t="str">
        <f>tab_SCHULLISTE[[#This Row],[SNR]]&amp;" - "&amp;tab_SCHULLISTE[[#This Row],[Name]]</f>
        <v>1593 - Meisterschule f.d. Gold- u. Silberschmiedehandwerk Fachschule der Landeshauptstadt München</v>
      </c>
      <c r="D1291" s="5" t="s">
        <v>1966</v>
      </c>
      <c r="E12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91" s="175" t="s">
        <v>18848</v>
      </c>
      <c r="G1291" s="175" t="s">
        <v>18849</v>
      </c>
      <c r="H1291" s="182" t="str">
        <f>_xlfn.XLOOKUP(tab_SCHULLISTE[[#This Row],[TKZ]],tab_SATLISTE[SAT-ID],tab_SATLISTE[SAT-ID],"FEHLT")</f>
        <v>1k277</v>
      </c>
    </row>
    <row r="1292" spans="1:8" ht="15.9" customHeight="1" x14ac:dyDescent="0.3">
      <c r="A1292" s="171" t="s">
        <v>5550</v>
      </c>
      <c r="B1292" s="167" t="s">
        <v>393</v>
      </c>
      <c r="C1292" s="167" t="str">
        <f>tab_SCHULLISTE[[#This Row],[SNR]]&amp;" - "&amp;tab_SCHULLISTE[[#This Row],[Name]]</f>
        <v>1594 - Städt. Berufsschule für Buchbindetechnik und Fotografie München</v>
      </c>
      <c r="D1292" s="5" t="s">
        <v>1966</v>
      </c>
      <c r="E12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92" s="175" t="s">
        <v>18856</v>
      </c>
      <c r="G1292" s="175" t="s">
        <v>18857</v>
      </c>
      <c r="H1292" s="182" t="str">
        <f>_xlfn.XLOOKUP(tab_SCHULLISTE[[#This Row],[TKZ]],tab_SATLISTE[SAT-ID],tab_SATLISTE[SAT-ID],"FEHLT")</f>
        <v>1k277</v>
      </c>
    </row>
    <row r="1293" spans="1:8" ht="15.9" customHeight="1" x14ac:dyDescent="0.3">
      <c r="A1293" s="171" t="s">
        <v>5551</v>
      </c>
      <c r="B1293" s="167" t="s">
        <v>14785</v>
      </c>
      <c r="C1293" s="167" t="str">
        <f>tab_SCHULLISTE[[#This Row],[SNR]]&amp;" - "&amp;tab_SCHULLISTE[[#This Row],[Name]]</f>
        <v>1595 - Städt. Fachschule für  Buchbindetechnik und Fotografie (Meisterschule) München</v>
      </c>
      <c r="D1293" s="5" t="s">
        <v>1966</v>
      </c>
      <c r="E12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93" s="175" t="s">
        <v>18848</v>
      </c>
      <c r="G1293" s="175" t="s">
        <v>18849</v>
      </c>
      <c r="H1293" s="182" t="str">
        <f>_xlfn.XLOOKUP(tab_SCHULLISTE[[#This Row],[TKZ]],tab_SATLISTE[SAT-ID],tab_SATLISTE[SAT-ID],"FEHLT")</f>
        <v>1k277</v>
      </c>
    </row>
    <row r="1294" spans="1:8" ht="15.9" customHeight="1" x14ac:dyDescent="0.3">
      <c r="A1294" s="171" t="s">
        <v>5552</v>
      </c>
      <c r="B1294" s="167" t="s">
        <v>18659</v>
      </c>
      <c r="C1294" s="167" t="str">
        <f>tab_SCHULLISTE[[#This Row],[SNR]]&amp;" - "&amp;tab_SCHULLISTE[[#This Row],[Name]]</f>
        <v>1596 - Städt. Fachschule für Drucktechnik und und Medientechnik und Papiertechnik München</v>
      </c>
      <c r="D1294" s="5" t="s">
        <v>1966</v>
      </c>
      <c r="E12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94" s="175" t="s">
        <v>18848</v>
      </c>
      <c r="G1294" s="175" t="s">
        <v>18849</v>
      </c>
      <c r="H1294" s="182" t="str">
        <f>_xlfn.XLOOKUP(tab_SCHULLISTE[[#This Row],[TKZ]],tab_SATLISTE[SAT-ID],tab_SATLISTE[SAT-ID],"FEHLT")</f>
        <v>1k277</v>
      </c>
    </row>
    <row r="1295" spans="1:8" ht="15.9" customHeight="1" x14ac:dyDescent="0.3">
      <c r="A1295" s="171" t="s">
        <v>5553</v>
      </c>
      <c r="B1295" s="167" t="s">
        <v>394</v>
      </c>
      <c r="C1295" s="167" t="str">
        <f>tab_SCHULLISTE[[#This Row],[SNR]]&amp;" - "&amp;tab_SCHULLISTE[[#This Row],[Name]]</f>
        <v>1597 - Städt. Berufsschule für elektrische Anlagen- und Gebäudetechnik München</v>
      </c>
      <c r="D1295" s="5" t="s">
        <v>1966</v>
      </c>
      <c r="E12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95" s="175" t="s">
        <v>18856</v>
      </c>
      <c r="G1295" s="175" t="s">
        <v>18857</v>
      </c>
      <c r="H1295" s="182" t="str">
        <f>_xlfn.XLOOKUP(tab_SCHULLISTE[[#This Row],[TKZ]],tab_SATLISTE[SAT-ID],tab_SATLISTE[SAT-ID],"FEHLT")</f>
        <v>1k277</v>
      </c>
    </row>
    <row r="1296" spans="1:8" ht="15.9" customHeight="1" x14ac:dyDescent="0.3">
      <c r="A1296" s="171" t="s">
        <v>5554</v>
      </c>
      <c r="B1296" s="167" t="s">
        <v>727</v>
      </c>
      <c r="C1296" s="167" t="str">
        <f>tab_SCHULLISTE[[#This Row],[SNR]]&amp;" - "&amp;tab_SCHULLISTE[[#This Row],[Name]]</f>
        <v>1598 - Privates Förderzentrum, Förderschwerpunkt körperl. und motorische Entwicklung Murnau/Hochried</v>
      </c>
      <c r="D1296" s="5" t="s">
        <v>2306</v>
      </c>
      <c r="E12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296" s="175" t="s">
        <v>18830</v>
      </c>
      <c r="G1296" s="175" t="s">
        <v>18831</v>
      </c>
      <c r="H1296" s="182" t="str">
        <f>_xlfn.XLOOKUP(tab_SCHULLISTE[[#This Row],[TKZ]],tab_SATLISTE[SAT-ID],tab_SATLISTE[SAT-ID],"FEHLT")</f>
        <v>1p112</v>
      </c>
    </row>
    <row r="1297" spans="1:8" ht="15.9" customHeight="1" x14ac:dyDescent="0.3">
      <c r="A1297" s="171" t="s">
        <v>5555</v>
      </c>
      <c r="B1297" s="167" t="s">
        <v>395</v>
      </c>
      <c r="C1297" s="167" t="str">
        <f>tab_SCHULLISTE[[#This Row],[SNR]]&amp;" - "&amp;tab_SCHULLISTE[[#This Row],[Name]]</f>
        <v>1599 - Städt. Berufsschule für Gartenbau, Floristik und Vermessungstechnik München</v>
      </c>
      <c r="D1297" s="5" t="s">
        <v>1966</v>
      </c>
      <c r="E12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97" s="175" t="s">
        <v>18856</v>
      </c>
      <c r="G1297" s="175" t="s">
        <v>18857</v>
      </c>
      <c r="H1297" s="182" t="str">
        <f>_xlfn.XLOOKUP(tab_SCHULLISTE[[#This Row],[TKZ]],tab_SATLISTE[SAT-ID],tab_SATLISTE[SAT-ID],"FEHLT")</f>
        <v>1k277</v>
      </c>
    </row>
    <row r="1298" spans="1:8" ht="15.9" customHeight="1" x14ac:dyDescent="0.3">
      <c r="A1298" s="171" t="s">
        <v>5556</v>
      </c>
      <c r="B1298" s="167" t="s">
        <v>915</v>
      </c>
      <c r="C1298" s="167" t="str">
        <f>tab_SCHULLISTE[[#This Row],[SNR]]&amp;" - "&amp;tab_SCHULLISTE[[#This Row],[Name]]</f>
        <v>1600 - Meisterschule f. d. Konditorenhandwerk (Fachschule d. Landeshauptstadt München)</v>
      </c>
      <c r="D1298" s="5" t="s">
        <v>1966</v>
      </c>
      <c r="E12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98" s="175" t="s">
        <v>18848</v>
      </c>
      <c r="G1298" s="175" t="s">
        <v>18849</v>
      </c>
      <c r="H1298" s="182" t="str">
        <f>_xlfn.XLOOKUP(tab_SCHULLISTE[[#This Row],[TKZ]],tab_SATLISTE[SAT-ID],tab_SATLISTE[SAT-ID],"FEHLT")</f>
        <v>1k277</v>
      </c>
    </row>
    <row r="1299" spans="1:8" ht="15.9" customHeight="1" x14ac:dyDescent="0.3">
      <c r="A1299" s="171" t="s">
        <v>5557</v>
      </c>
      <c r="B1299" s="167" t="s">
        <v>5558</v>
      </c>
      <c r="C1299" s="167" t="str">
        <f>tab_SCHULLISTE[[#This Row],[SNR]]&amp;" - "&amp;tab_SCHULLISTE[[#This Row],[Name]]</f>
        <v>1601 - Technikersch. d. Landeshauptst. München,Fachschule f.Elektro-,Maschinenbau-,Metallbau-,Informatiktech</v>
      </c>
      <c r="D1299" s="5" t="s">
        <v>1966</v>
      </c>
      <c r="E12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299" s="175" t="s">
        <v>18848</v>
      </c>
      <c r="G1299" s="175" t="s">
        <v>18849</v>
      </c>
      <c r="H1299" s="182" t="str">
        <f>_xlfn.XLOOKUP(tab_SCHULLISTE[[#This Row],[TKZ]],tab_SATLISTE[SAT-ID],tab_SATLISTE[SAT-ID],"FEHLT")</f>
        <v>1k277</v>
      </c>
    </row>
    <row r="1300" spans="1:8" ht="15.9" customHeight="1" x14ac:dyDescent="0.3">
      <c r="A1300" s="171" t="s">
        <v>5559</v>
      </c>
      <c r="B1300" s="167" t="s">
        <v>18660</v>
      </c>
      <c r="C1300" s="167" t="str">
        <f>tab_SCHULLISTE[[#This Row],[SNR]]&amp;" - "&amp;tab_SCHULLISTE[[#This Row],[Name]]</f>
        <v xml:space="preserve">1602 - Städt. Berufsschule für Bekleidung München  </v>
      </c>
      <c r="D1300" s="5" t="s">
        <v>1966</v>
      </c>
      <c r="E13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00" s="175" t="s">
        <v>18856</v>
      </c>
      <c r="G1300" s="175" t="s">
        <v>18857</v>
      </c>
      <c r="H1300" s="182" t="str">
        <f>_xlfn.XLOOKUP(tab_SCHULLISTE[[#This Row],[TKZ]],tab_SATLISTE[SAT-ID],tab_SATLISTE[SAT-ID],"FEHLT")</f>
        <v>1k277</v>
      </c>
    </row>
    <row r="1301" spans="1:8" ht="15.9" customHeight="1" x14ac:dyDescent="0.3">
      <c r="A1301" s="171" t="s">
        <v>5560</v>
      </c>
      <c r="B1301" s="167" t="s">
        <v>18661</v>
      </c>
      <c r="C1301" s="167" t="str">
        <f>tab_SCHULLISTE[[#This Row],[SNR]]&amp;" - "&amp;tab_SCHULLISTE[[#This Row],[Name]]</f>
        <v>1603 - Berufsfachschule für Krankenpflegehilfe der Krankenhaus GmbH Landkreis Weilheim-Schongau</v>
      </c>
      <c r="D1301" s="5" t="s">
        <v>2324</v>
      </c>
      <c r="E13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01" s="175" t="s">
        <v>18842</v>
      </c>
      <c r="G1301" s="175" t="s">
        <v>18843</v>
      </c>
      <c r="H1301" s="182" t="str">
        <f>_xlfn.XLOOKUP(tab_SCHULLISTE[[#This Row],[TKZ]],tab_SATLISTE[SAT-ID],tab_SATLISTE[SAT-ID],"FEHLT")</f>
        <v>1p130</v>
      </c>
    </row>
    <row r="1302" spans="1:8" ht="15.9" customHeight="1" x14ac:dyDescent="0.3">
      <c r="A1302" s="171" t="s">
        <v>5561</v>
      </c>
      <c r="B1302" s="167" t="s">
        <v>396</v>
      </c>
      <c r="C1302" s="167" t="str">
        <f>tab_SCHULLISTE[[#This Row],[SNR]]&amp;" - "&amp;tab_SCHULLISTE[[#This Row],[Name]]</f>
        <v>1604 - Städt. Berufsschule zur Berufsvorbereitung am Bogenhauser Kirchplatz München</v>
      </c>
      <c r="D1302" s="5" t="s">
        <v>1966</v>
      </c>
      <c r="E13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02" s="175" t="s">
        <v>18856</v>
      </c>
      <c r="G1302" s="175" t="s">
        <v>18857</v>
      </c>
      <c r="H1302" s="182" t="str">
        <f>_xlfn.XLOOKUP(tab_SCHULLISTE[[#This Row],[TKZ]],tab_SATLISTE[SAT-ID],tab_SATLISTE[SAT-ID],"FEHLT")</f>
        <v>1k277</v>
      </c>
    </row>
    <row r="1303" spans="1:8" ht="15.9" customHeight="1" x14ac:dyDescent="0.3">
      <c r="A1303" s="171" t="s">
        <v>5562</v>
      </c>
      <c r="B1303" s="167" t="s">
        <v>14268</v>
      </c>
      <c r="C1303" s="167" t="str">
        <f>tab_SCHULLISTE[[#This Row],[SNR]]&amp;" - "&amp;tab_SCHULLISTE[[#This Row],[Name]]</f>
        <v xml:space="preserve">1607 - Städt. Berufsschule für Steuern München  </v>
      </c>
      <c r="D1303" s="5" t="s">
        <v>1966</v>
      </c>
      <c r="E13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03" s="175" t="s">
        <v>18856</v>
      </c>
      <c r="G1303" s="175" t="s">
        <v>18857</v>
      </c>
      <c r="H1303" s="182" t="str">
        <f>_xlfn.XLOOKUP(tab_SCHULLISTE[[#This Row],[TKZ]],tab_SATLISTE[SAT-ID],tab_SATLISTE[SAT-ID],"FEHLT")</f>
        <v>1k277</v>
      </c>
    </row>
    <row r="1304" spans="1:8" ht="15.9" customHeight="1" x14ac:dyDescent="0.3">
      <c r="A1304" s="171" t="s">
        <v>5563</v>
      </c>
      <c r="B1304" s="167" t="s">
        <v>397</v>
      </c>
      <c r="C1304" s="167" t="str">
        <f>tab_SCHULLISTE[[#This Row],[SNR]]&amp;" - "&amp;tab_SCHULLISTE[[#This Row],[Name]]</f>
        <v>1609 - Städt. Berufsschule f. Spedition und Touristik München</v>
      </c>
      <c r="D1304" s="5" t="s">
        <v>1966</v>
      </c>
      <c r="E13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04" s="175" t="s">
        <v>18856</v>
      </c>
      <c r="G1304" s="175" t="s">
        <v>18857</v>
      </c>
      <c r="H1304" s="182" t="str">
        <f>_xlfn.XLOOKUP(tab_SCHULLISTE[[#This Row],[TKZ]],tab_SATLISTE[SAT-ID],tab_SATLISTE[SAT-ID],"FEHLT")</f>
        <v>1k277</v>
      </c>
    </row>
    <row r="1305" spans="1:8" ht="15.9" customHeight="1" x14ac:dyDescent="0.3">
      <c r="A1305" s="171" t="s">
        <v>5564</v>
      </c>
      <c r="B1305" s="167" t="s">
        <v>398</v>
      </c>
      <c r="C1305" s="167" t="str">
        <f>tab_SCHULLISTE[[#This Row],[SNR]]&amp;" - "&amp;tab_SCHULLISTE[[#This Row],[Name]]</f>
        <v>1610 - Städt. Berufsschule für Finanz-, Immobilien- und Automobilwirtschaft München</v>
      </c>
      <c r="D1305" s="5" t="s">
        <v>1966</v>
      </c>
      <c r="E13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05" s="175" t="s">
        <v>18856</v>
      </c>
      <c r="G1305" s="175" t="s">
        <v>18857</v>
      </c>
      <c r="H1305" s="182" t="str">
        <f>_xlfn.XLOOKUP(tab_SCHULLISTE[[#This Row],[TKZ]],tab_SATLISTE[SAT-ID],tab_SATLISTE[SAT-ID],"FEHLT")</f>
        <v>1k277</v>
      </c>
    </row>
    <row r="1306" spans="1:8" ht="15.9" customHeight="1" x14ac:dyDescent="0.3">
      <c r="A1306" s="171" t="s">
        <v>5565</v>
      </c>
      <c r="B1306" s="167" t="s">
        <v>593</v>
      </c>
      <c r="C1306" s="167" t="str">
        <f>tab_SCHULLISTE[[#This Row],[SNR]]&amp;" - "&amp;tab_SCHULLISTE[[#This Row],[Name]]</f>
        <v>1616 - CJD Christophorusschule Berchtesg. Priv. Förderzentrum, Förderschwerp. körp.u.motor.Entw.</v>
      </c>
      <c r="D1306" s="5" t="s">
        <v>2227</v>
      </c>
      <c r="E13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06" s="175" t="s">
        <v>18830</v>
      </c>
      <c r="G1306" s="175" t="s">
        <v>18831</v>
      </c>
      <c r="H1306" s="182" t="str">
        <f>_xlfn.XLOOKUP(tab_SCHULLISTE[[#This Row],[TKZ]],tab_SATLISTE[SAT-ID],tab_SATLISTE[SAT-ID],"FEHLT")</f>
        <v>1p027</v>
      </c>
    </row>
    <row r="1307" spans="1:8" ht="15.9" customHeight="1" x14ac:dyDescent="0.3">
      <c r="A1307" s="171" t="s">
        <v>5566</v>
      </c>
      <c r="B1307" s="167" t="s">
        <v>399</v>
      </c>
      <c r="C1307" s="167" t="str">
        <f>tab_SCHULLISTE[[#This Row],[SNR]]&amp;" - "&amp;tab_SCHULLISTE[[#This Row],[Name]]</f>
        <v>1617 - Städt. Berufsschule für den Einzelhandel München Mitte</v>
      </c>
      <c r="D1307" s="5" t="s">
        <v>1966</v>
      </c>
      <c r="E13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07" s="175" t="s">
        <v>18856</v>
      </c>
      <c r="G1307" s="175" t="s">
        <v>18857</v>
      </c>
      <c r="H1307" s="182" t="str">
        <f>_xlfn.XLOOKUP(tab_SCHULLISTE[[#This Row],[TKZ]],tab_SATLISTE[SAT-ID],tab_SATLISTE[SAT-ID],"FEHLT")</f>
        <v>1k277</v>
      </c>
    </row>
    <row r="1308" spans="1:8" ht="15.9" customHeight="1" x14ac:dyDescent="0.3">
      <c r="A1308" s="171" t="s">
        <v>5567</v>
      </c>
      <c r="B1308" s="167" t="s">
        <v>400</v>
      </c>
      <c r="C1308" s="167" t="str">
        <f>tab_SCHULLISTE[[#This Row],[SNR]]&amp;" - "&amp;tab_SCHULLISTE[[#This Row],[Name]]</f>
        <v>1619 - Städt. Berufsschule für Versicherungs- und Personalwesen München</v>
      </c>
      <c r="D1308" s="5" t="s">
        <v>1966</v>
      </c>
      <c r="E13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08" s="175" t="s">
        <v>18856</v>
      </c>
      <c r="G1308" s="175" t="s">
        <v>18857</v>
      </c>
      <c r="H1308" s="182" t="str">
        <f>_xlfn.XLOOKUP(tab_SCHULLISTE[[#This Row],[TKZ]],tab_SATLISTE[SAT-ID],tab_SATLISTE[SAT-ID],"FEHLT")</f>
        <v>1k277</v>
      </c>
    </row>
    <row r="1309" spans="1:8" ht="15.9" customHeight="1" x14ac:dyDescent="0.3">
      <c r="A1309" s="171" t="s">
        <v>5568</v>
      </c>
      <c r="B1309" s="167" t="s">
        <v>14269</v>
      </c>
      <c r="C1309" s="167" t="str">
        <f>tab_SCHULLISTE[[#This Row],[SNR]]&amp;" - "&amp;tab_SCHULLISTE[[#This Row],[Name]]</f>
        <v xml:space="preserve">1620 - Staatl. Berufsschule Mittenwald  </v>
      </c>
      <c r="D1309" s="5" t="s">
        <v>1841</v>
      </c>
      <c r="E13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09" s="175" t="s">
        <v>18856</v>
      </c>
      <c r="G1309" s="175" t="s">
        <v>18857</v>
      </c>
      <c r="H1309" s="182" t="str">
        <f>_xlfn.XLOOKUP(tab_SCHULLISTE[[#This Row],[TKZ]],tab_SATLISTE[SAT-ID],tab_SATLISTE[SAT-ID],"FEHLT")</f>
        <v>1k148</v>
      </c>
    </row>
    <row r="1310" spans="1:8" ht="15.9" customHeight="1" x14ac:dyDescent="0.3">
      <c r="A1310" s="171" t="s">
        <v>5569</v>
      </c>
      <c r="B1310" s="167" t="s">
        <v>775</v>
      </c>
      <c r="C1310" s="167" t="str">
        <f>tab_SCHULLISTE[[#This Row],[SNR]]&amp;" - "&amp;tab_SCHULLISTE[[#This Row],[Name]]</f>
        <v>1622 - Carl-August-Heckscher-Schule, Förderschule und Schule für Kranke in München</v>
      </c>
      <c r="D1310" s="5" t="s">
        <v>1755</v>
      </c>
      <c r="E13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10" s="175" t="s">
        <v>18830</v>
      </c>
      <c r="G1310" s="175" t="s">
        <v>18831</v>
      </c>
      <c r="H1310" s="182" t="str">
        <f>_xlfn.XLOOKUP(tab_SCHULLISTE[[#This Row],[TKZ]],tab_SATLISTE[SAT-ID],tab_SATLISTE[SAT-ID],"FEHLT")</f>
        <v>1k060</v>
      </c>
    </row>
    <row r="1311" spans="1:8" ht="15.9" customHeight="1" x14ac:dyDescent="0.3">
      <c r="A1311" s="171" t="s">
        <v>5570</v>
      </c>
      <c r="B1311" s="167" t="s">
        <v>1604</v>
      </c>
      <c r="C1311" s="167" t="str">
        <f>tab_SCHULLISTE[[#This Row],[SNR]]&amp;" - "&amp;tab_SCHULLISTE[[#This Row],[Name]]</f>
        <v>1623 - Fachschule f.d. Ausbild. für Werklehrer/-innen im sozialen Bereich der Landeshauptstadt München</v>
      </c>
      <c r="D1311" s="5" t="s">
        <v>1966</v>
      </c>
      <c r="E13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11" s="175" t="s">
        <v>18868</v>
      </c>
      <c r="G1311" s="175" t="s">
        <v>18869</v>
      </c>
      <c r="H1311" s="182" t="str">
        <f>_xlfn.XLOOKUP(tab_SCHULLISTE[[#This Row],[TKZ]],tab_SATLISTE[SAT-ID],tab_SATLISTE[SAT-ID],"FEHLT")</f>
        <v>1k277</v>
      </c>
    </row>
    <row r="1312" spans="1:8" ht="15.9" customHeight="1" x14ac:dyDescent="0.3">
      <c r="A1312" s="171" t="s">
        <v>5571</v>
      </c>
      <c r="B1312" s="167" t="s">
        <v>14270</v>
      </c>
      <c r="C1312" s="167" t="str">
        <f>tab_SCHULLISTE[[#This Row],[SNR]]&amp;" - "&amp;tab_SCHULLISTE[[#This Row],[Name]]</f>
        <v xml:space="preserve">1627 - Staatl. Berufsschule I Rosenheim  </v>
      </c>
      <c r="D1312" s="5" t="s">
        <v>2056</v>
      </c>
      <c r="E13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12" s="175" t="s">
        <v>18856</v>
      </c>
      <c r="G1312" s="175" t="s">
        <v>18857</v>
      </c>
      <c r="H1312" s="182" t="str">
        <f>_xlfn.XLOOKUP(tab_SCHULLISTE[[#This Row],[TKZ]],tab_SATLISTE[SAT-ID],tab_SATLISTE[SAT-ID],"FEHLT")</f>
        <v>1k367</v>
      </c>
    </row>
    <row r="1313" spans="1:8" ht="15.9" customHeight="1" x14ac:dyDescent="0.3">
      <c r="A1313" s="171" t="s">
        <v>5572</v>
      </c>
      <c r="B1313" s="167" t="s">
        <v>14271</v>
      </c>
      <c r="C1313" s="167" t="str">
        <f>tab_SCHULLISTE[[#This Row],[SNR]]&amp;" - "&amp;tab_SCHULLISTE[[#This Row],[Name]]</f>
        <v xml:space="preserve">1628 - Staatl. Berufsschule Bad Aibling  </v>
      </c>
      <c r="D1313" s="5" t="s">
        <v>2056</v>
      </c>
      <c r="E13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13" s="175" t="s">
        <v>18856</v>
      </c>
      <c r="G1313" s="175" t="s">
        <v>18857</v>
      </c>
      <c r="H1313" s="182" t="str">
        <f>_xlfn.XLOOKUP(tab_SCHULLISTE[[#This Row],[TKZ]],tab_SATLISTE[SAT-ID],tab_SATLISTE[SAT-ID],"FEHLT")</f>
        <v>1k367</v>
      </c>
    </row>
    <row r="1314" spans="1:8" ht="15.9" customHeight="1" x14ac:dyDescent="0.3">
      <c r="A1314" s="171" t="s">
        <v>5573</v>
      </c>
      <c r="B1314" s="167" t="s">
        <v>401</v>
      </c>
      <c r="C1314" s="167" t="str">
        <f>tab_SCHULLISTE[[#This Row],[SNR]]&amp;" - "&amp;tab_SCHULLISTE[[#This Row],[Name]]</f>
        <v>1629 - Städt. Berufsschule für Kraftfahrzeugtechnik München</v>
      </c>
      <c r="D1314" s="5" t="s">
        <v>1966</v>
      </c>
      <c r="E13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14" s="175" t="s">
        <v>18856</v>
      </c>
      <c r="G1314" s="175" t="s">
        <v>18857</v>
      </c>
      <c r="H1314" s="182" t="str">
        <f>_xlfn.XLOOKUP(tab_SCHULLISTE[[#This Row],[TKZ]],tab_SATLISTE[SAT-ID],tab_SATLISTE[SAT-ID],"FEHLT")</f>
        <v>1k277</v>
      </c>
    </row>
    <row r="1315" spans="1:8" ht="15.9" customHeight="1" x14ac:dyDescent="0.3">
      <c r="A1315" s="171" t="s">
        <v>5574</v>
      </c>
      <c r="B1315" s="167" t="s">
        <v>402</v>
      </c>
      <c r="C1315" s="167" t="str">
        <f>tab_SCHULLISTE[[#This Row],[SNR]]&amp;" - "&amp;tab_SCHULLISTE[[#This Row],[Name]]</f>
        <v>1630 - Städt. Berufsschule für Fahrzeugtechnik, Eisenbahn und Fahrbetrieb München</v>
      </c>
      <c r="D1315" s="5" t="s">
        <v>1966</v>
      </c>
      <c r="E13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15" s="175" t="s">
        <v>18856</v>
      </c>
      <c r="G1315" s="175" t="s">
        <v>18857</v>
      </c>
      <c r="H1315" s="182" t="str">
        <f>_xlfn.XLOOKUP(tab_SCHULLISTE[[#This Row],[TKZ]],tab_SATLISTE[SAT-ID],tab_SATLISTE[SAT-ID],"FEHLT")</f>
        <v>1k277</v>
      </c>
    </row>
    <row r="1316" spans="1:8" ht="15.9" customHeight="1" x14ac:dyDescent="0.3">
      <c r="A1316" s="171" t="s">
        <v>5575</v>
      </c>
      <c r="B1316" s="167" t="s">
        <v>14272</v>
      </c>
      <c r="C1316" s="167" t="str">
        <f>tab_SCHULLISTE[[#This Row],[SNR]]&amp;" - "&amp;tab_SCHULLISTE[[#This Row],[Name]]</f>
        <v xml:space="preserve">1632 - Staatl. Berufsschule Wasserburg a.Inn  </v>
      </c>
      <c r="D1316" s="5" t="s">
        <v>2056</v>
      </c>
      <c r="E13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16" s="175" t="s">
        <v>18856</v>
      </c>
      <c r="G1316" s="175" t="s">
        <v>18857</v>
      </c>
      <c r="H1316" s="182" t="str">
        <f>_xlfn.XLOOKUP(tab_SCHULLISTE[[#This Row],[TKZ]],tab_SATLISTE[SAT-ID],tab_SATLISTE[SAT-ID],"FEHLT")</f>
        <v>1k367</v>
      </c>
    </row>
    <row r="1317" spans="1:8" ht="15.9" customHeight="1" x14ac:dyDescent="0.3">
      <c r="A1317" s="171" t="s">
        <v>5576</v>
      </c>
      <c r="B1317" s="167" t="s">
        <v>14273</v>
      </c>
      <c r="C1317" s="167" t="str">
        <f>tab_SCHULLISTE[[#This Row],[SNR]]&amp;" - "&amp;tab_SCHULLISTE[[#This Row],[Name]]</f>
        <v xml:space="preserve">1634 - Staatl. Berufsschule Neuburg a.d.Donau  </v>
      </c>
      <c r="D1317" s="5" t="s">
        <v>1978</v>
      </c>
      <c r="E13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17" s="175" t="s">
        <v>18856</v>
      </c>
      <c r="G1317" s="175" t="s">
        <v>18857</v>
      </c>
      <c r="H1317" s="182" t="str">
        <f>_xlfn.XLOOKUP(tab_SCHULLISTE[[#This Row],[TKZ]],tab_SATLISTE[SAT-ID],tab_SATLISTE[SAT-ID],"FEHLT")</f>
        <v>1k289</v>
      </c>
    </row>
    <row r="1318" spans="1:8" ht="15.9" customHeight="1" x14ac:dyDescent="0.3">
      <c r="A1318" s="171" t="s">
        <v>5577</v>
      </c>
      <c r="B1318" s="167" t="s">
        <v>18662</v>
      </c>
      <c r="C1318" s="167" t="str">
        <f>tab_SCHULLISTE[[#This Row],[SNR]]&amp;" - "&amp;tab_SCHULLISTE[[#This Row],[Name]]</f>
        <v>1635 - Priv. Berufsfachschule f.Krankenpflegehilfe d.Ordenskliniken München-Passau gGmbH München</v>
      </c>
      <c r="D1318" s="5" t="s">
        <v>2315</v>
      </c>
      <c r="E13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18" s="175" t="s">
        <v>18842</v>
      </c>
      <c r="G1318" s="175" t="s">
        <v>18843</v>
      </c>
      <c r="H1318" s="182" t="str">
        <f>_xlfn.XLOOKUP(tab_SCHULLISTE[[#This Row],[TKZ]],tab_SATLISTE[SAT-ID],tab_SATLISTE[SAT-ID],"FEHLT")</f>
        <v>1p121</v>
      </c>
    </row>
    <row r="1319" spans="1:8" ht="15.9" customHeight="1" x14ac:dyDescent="0.3">
      <c r="A1319" s="171" t="s">
        <v>5578</v>
      </c>
      <c r="B1319" s="167" t="s">
        <v>523</v>
      </c>
      <c r="C1319" s="167" t="str">
        <f>tab_SCHULLISTE[[#This Row],[SNR]]&amp;" - "&amp;tab_SCHULLISTE[[#This Row],[Name]]</f>
        <v>1636 - Fachakademie für Sozialpädagogik Ingolstadt der bfz gemeinnützige GmbH</v>
      </c>
      <c r="D1319" s="5" t="s">
        <v>2212</v>
      </c>
      <c r="E13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19" s="175" t="s">
        <v>18844</v>
      </c>
      <c r="G1319" s="175" t="s">
        <v>18845</v>
      </c>
      <c r="H1319" s="182" t="str">
        <f>_xlfn.XLOOKUP(tab_SCHULLISTE[[#This Row],[TKZ]],tab_SATLISTE[SAT-ID],tab_SATLISTE[SAT-ID],"FEHLT")</f>
        <v>1p012</v>
      </c>
    </row>
    <row r="1320" spans="1:8" ht="15.9" customHeight="1" x14ac:dyDescent="0.3">
      <c r="A1320" s="171" t="s">
        <v>5579</v>
      </c>
      <c r="B1320" s="167" t="s">
        <v>14274</v>
      </c>
      <c r="C1320" s="167" t="str">
        <f>tab_SCHULLISTE[[#This Row],[SNR]]&amp;" - "&amp;tab_SCHULLISTE[[#This Row],[Name]]</f>
        <v xml:space="preserve">1637 - Staatl. Berufsschule II Rosenheim  </v>
      </c>
      <c r="D1320" s="5" t="s">
        <v>2056</v>
      </c>
      <c r="E13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20" s="175" t="s">
        <v>18856</v>
      </c>
      <c r="G1320" s="175" t="s">
        <v>18857</v>
      </c>
      <c r="H1320" s="182" t="str">
        <f>_xlfn.XLOOKUP(tab_SCHULLISTE[[#This Row],[TKZ]],tab_SATLISTE[SAT-ID],tab_SATLISTE[SAT-ID],"FEHLT")</f>
        <v>1k367</v>
      </c>
    </row>
    <row r="1321" spans="1:8" ht="15.9" customHeight="1" x14ac:dyDescent="0.3">
      <c r="A1321" s="171" t="s">
        <v>5580</v>
      </c>
      <c r="B1321" s="167" t="s">
        <v>14800</v>
      </c>
      <c r="C1321" s="167" t="str">
        <f>tab_SCHULLISTE[[#This Row],[SNR]]&amp;" - "&amp;tab_SCHULLISTE[[#This Row],[Name]]</f>
        <v>1638 - Fachschule für Heilerziehungspflegehilfe der Franziskuswerk Schönbrunn gGmbH  in München</v>
      </c>
      <c r="D1321" s="5" t="s">
        <v>2260</v>
      </c>
      <c r="E13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21" s="175" t="s">
        <v>18850</v>
      </c>
      <c r="G1321" s="175" t="s">
        <v>18851</v>
      </c>
      <c r="H1321" s="182" t="str">
        <f>_xlfn.XLOOKUP(tab_SCHULLISTE[[#This Row],[TKZ]],tab_SATLISTE[SAT-ID],tab_SATLISTE[SAT-ID],"FEHLT")</f>
        <v>1p062</v>
      </c>
    </row>
    <row r="1322" spans="1:8" ht="15.9" customHeight="1" x14ac:dyDescent="0.3">
      <c r="A1322" s="171" t="s">
        <v>5581</v>
      </c>
      <c r="B1322" s="167" t="s">
        <v>14275</v>
      </c>
      <c r="C1322" s="167" t="str">
        <f>tab_SCHULLISTE[[#This Row],[SNR]]&amp;" - "&amp;tab_SCHULLISTE[[#This Row],[Name]]</f>
        <v xml:space="preserve">1640 - Städt. Berufsschule für Augenoptik München  </v>
      </c>
      <c r="D1322" s="5" t="s">
        <v>1966</v>
      </c>
      <c r="E13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22" s="175" t="s">
        <v>18856</v>
      </c>
      <c r="G1322" s="175" t="s">
        <v>18857</v>
      </c>
      <c r="H1322" s="182" t="str">
        <f>_xlfn.XLOOKUP(tab_SCHULLISTE[[#This Row],[TKZ]],tab_SATLISTE[SAT-ID],tab_SATLISTE[SAT-ID],"FEHLT")</f>
        <v>1k277</v>
      </c>
    </row>
    <row r="1323" spans="1:8" ht="15.9" customHeight="1" x14ac:dyDescent="0.3">
      <c r="A1323" s="171" t="s">
        <v>5582</v>
      </c>
      <c r="B1323" s="167" t="s">
        <v>14276</v>
      </c>
      <c r="C1323" s="167" t="str">
        <f>tab_SCHULLISTE[[#This Row],[SNR]]&amp;" - "&amp;tab_SCHULLISTE[[#This Row],[Name]]</f>
        <v xml:space="preserve">1642 - Staatl. Berufsschule II Traunstein  </v>
      </c>
      <c r="D1323" s="5" t="s">
        <v>2131</v>
      </c>
      <c r="E13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23" s="175" t="s">
        <v>18856</v>
      </c>
      <c r="G1323" s="175" t="s">
        <v>18857</v>
      </c>
      <c r="H1323" s="182" t="str">
        <f>_xlfn.XLOOKUP(tab_SCHULLISTE[[#This Row],[TKZ]],tab_SATLISTE[SAT-ID],tab_SATLISTE[SAT-ID],"FEHLT")</f>
        <v>1k442</v>
      </c>
    </row>
    <row r="1324" spans="1:8" ht="15.9" customHeight="1" x14ac:dyDescent="0.3">
      <c r="A1324" s="171" t="s">
        <v>5583</v>
      </c>
      <c r="B1324" s="167" t="s">
        <v>1351</v>
      </c>
      <c r="C1324" s="167" t="str">
        <f>tab_SCHULLISTE[[#This Row],[SNR]]&amp;" - "&amp;tab_SCHULLISTE[[#This Row],[Name]]</f>
        <v>1644 - Fachschule für Heilerziehungspflegehilfe Wolfratshausen der bfz gemeinnützige GmbH</v>
      </c>
      <c r="D1324" s="5" t="s">
        <v>2212</v>
      </c>
      <c r="E13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24" s="175" t="s">
        <v>18850</v>
      </c>
      <c r="G1324" s="175" t="s">
        <v>18851</v>
      </c>
      <c r="H1324" s="182" t="str">
        <f>_xlfn.XLOOKUP(tab_SCHULLISTE[[#This Row],[TKZ]],tab_SATLISTE[SAT-ID],tab_SATLISTE[SAT-ID],"FEHLT")</f>
        <v>1p012</v>
      </c>
    </row>
    <row r="1325" spans="1:8" ht="15.9" customHeight="1" x14ac:dyDescent="0.3">
      <c r="A1325" s="171" t="s">
        <v>5584</v>
      </c>
      <c r="B1325" s="167" t="s">
        <v>403</v>
      </c>
      <c r="C1325" s="167" t="str">
        <f>tab_SCHULLISTE[[#This Row],[SNR]]&amp;" - "&amp;tab_SCHULLISTE[[#This Row],[Name]]</f>
        <v>1645 - Städt. Berufsschule für das Bäcker- und Konditorenhandwerk München</v>
      </c>
      <c r="D1325" s="5" t="s">
        <v>1966</v>
      </c>
      <c r="E13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25" s="175" t="s">
        <v>18856</v>
      </c>
      <c r="G1325" s="175" t="s">
        <v>18857</v>
      </c>
      <c r="H1325" s="182" t="str">
        <f>_xlfn.XLOOKUP(tab_SCHULLISTE[[#This Row],[TKZ]],tab_SATLISTE[SAT-ID],tab_SATLISTE[SAT-ID],"FEHLT")</f>
        <v>1k277</v>
      </c>
    </row>
    <row r="1326" spans="1:8" ht="15.9" customHeight="1" x14ac:dyDescent="0.3">
      <c r="A1326" s="171" t="s">
        <v>5585</v>
      </c>
      <c r="B1326" s="167" t="s">
        <v>14277</v>
      </c>
      <c r="C1326" s="167" t="str">
        <f>tab_SCHULLISTE[[#This Row],[SNR]]&amp;" - "&amp;tab_SCHULLISTE[[#This Row],[Name]]</f>
        <v xml:space="preserve">1646 - Staatl. Berufsschule Eichstätt  </v>
      </c>
      <c r="D1326" s="5" t="s">
        <v>1793</v>
      </c>
      <c r="E13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26" s="175" t="s">
        <v>18856</v>
      </c>
      <c r="G1326" s="175" t="s">
        <v>18857</v>
      </c>
      <c r="H1326" s="182" t="str">
        <f>_xlfn.XLOOKUP(tab_SCHULLISTE[[#This Row],[TKZ]],tab_SATLISTE[SAT-ID],tab_SATLISTE[SAT-ID],"FEHLT")</f>
        <v>1k099</v>
      </c>
    </row>
    <row r="1327" spans="1:8" ht="15.9" customHeight="1" x14ac:dyDescent="0.3">
      <c r="A1327" s="171" t="s">
        <v>5586</v>
      </c>
      <c r="B1327" s="167" t="s">
        <v>1329</v>
      </c>
      <c r="C1327" s="167" t="str">
        <f>tab_SCHULLISTE[[#This Row],[SNR]]&amp;" - "&amp;tab_SCHULLISTE[[#This Row],[Name]]</f>
        <v>1647 - Fachschule für Heilerziehungspflege der Franziskuswerk Schönbrunn gGmbH in München</v>
      </c>
      <c r="D1327" s="5" t="s">
        <v>2260</v>
      </c>
      <c r="E13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27" s="175" t="s">
        <v>18850</v>
      </c>
      <c r="G1327" s="175" t="s">
        <v>18851</v>
      </c>
      <c r="H1327" s="182" t="str">
        <f>_xlfn.XLOOKUP(tab_SCHULLISTE[[#This Row],[TKZ]],tab_SATLISTE[SAT-ID],tab_SATLISTE[SAT-ID],"FEHLT")</f>
        <v>1p062</v>
      </c>
    </row>
    <row r="1328" spans="1:8" ht="15.9" customHeight="1" x14ac:dyDescent="0.3">
      <c r="A1328" s="171" t="s">
        <v>5587</v>
      </c>
      <c r="B1328" s="167" t="s">
        <v>192</v>
      </c>
      <c r="C1328" s="167" t="str">
        <f>tab_SCHULLISTE[[#This Row],[SNR]]&amp;" - "&amp;tab_SCHULLISTE[[#This Row],[Name]]</f>
        <v>1648 - Berufsfachschule f. Altenpflegehilfe Pfaffenhofen d. Gemeinn.Gesellschaft f. soziale Dienste-DAA-mbH</v>
      </c>
      <c r="D1328" s="5" t="s">
        <v>2269</v>
      </c>
      <c r="E13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28" s="175" t="s">
        <v>18842</v>
      </c>
      <c r="G1328" s="175" t="s">
        <v>18843</v>
      </c>
      <c r="H1328" s="182" t="str">
        <f>_xlfn.XLOOKUP(tab_SCHULLISTE[[#This Row],[TKZ]],tab_SATLISTE[SAT-ID],tab_SATLISTE[SAT-ID],"FEHLT")</f>
        <v>1p072</v>
      </c>
    </row>
    <row r="1329" spans="1:8" ht="15.9" customHeight="1" x14ac:dyDescent="0.3">
      <c r="A1329" s="171" t="s">
        <v>5588</v>
      </c>
      <c r="B1329" s="167" t="s">
        <v>1330</v>
      </c>
      <c r="C1329" s="167" t="str">
        <f>tab_SCHULLISTE[[#This Row],[SNR]]&amp;" - "&amp;tab_SCHULLISTE[[#This Row],[Name]]</f>
        <v>1649 - Fachschule für Heilerziehungspflege Wolfratshausen der bfz gemeinnützige GmbH</v>
      </c>
      <c r="D1329" s="5" t="s">
        <v>2212</v>
      </c>
      <c r="E13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29" s="175" t="s">
        <v>18850</v>
      </c>
      <c r="G1329" s="175" t="s">
        <v>18851</v>
      </c>
      <c r="H1329" s="182" t="str">
        <f>_xlfn.XLOOKUP(tab_SCHULLISTE[[#This Row],[TKZ]],tab_SATLISTE[SAT-ID],tab_SATLISTE[SAT-ID],"FEHLT")</f>
        <v>1p012</v>
      </c>
    </row>
    <row r="1330" spans="1:8" ht="15.9" customHeight="1" x14ac:dyDescent="0.3">
      <c r="A1330" s="171" t="s">
        <v>5589</v>
      </c>
      <c r="B1330" s="167" t="s">
        <v>404</v>
      </c>
      <c r="C1330" s="167" t="str">
        <f>tab_SCHULLISTE[[#This Row],[SNR]]&amp;" - "&amp;tab_SCHULLISTE[[#This Row],[Name]]</f>
        <v>1650 - Städt. Berufsschule f. das Hotel-, Gaststätten- und Braugewerbe München</v>
      </c>
      <c r="D1330" s="5" t="s">
        <v>1966</v>
      </c>
      <c r="E13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30" s="175" t="s">
        <v>18856</v>
      </c>
      <c r="G1330" s="175" t="s">
        <v>18857</v>
      </c>
      <c r="H1330" s="182" t="str">
        <f>_xlfn.XLOOKUP(tab_SCHULLISTE[[#This Row],[TKZ]],tab_SATLISTE[SAT-ID],tab_SATLISTE[SAT-ID],"FEHLT")</f>
        <v>1k277</v>
      </c>
    </row>
    <row r="1331" spans="1:8" ht="15.9" customHeight="1" x14ac:dyDescent="0.3">
      <c r="A1331" s="171" t="s">
        <v>5590</v>
      </c>
      <c r="B1331" s="167" t="s">
        <v>14278</v>
      </c>
      <c r="C1331" s="167" t="str">
        <f>tab_SCHULLISTE[[#This Row],[SNR]]&amp;" - "&amp;tab_SCHULLISTE[[#This Row],[Name]]</f>
        <v xml:space="preserve">1651 - Staatl. Berufsschule München-Land  </v>
      </c>
      <c r="D1331" s="5" t="s">
        <v>1967</v>
      </c>
      <c r="E13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31" s="175" t="s">
        <v>18856</v>
      </c>
      <c r="G1331" s="175" t="s">
        <v>18857</v>
      </c>
      <c r="H1331" s="182" t="str">
        <f>_xlfn.XLOOKUP(tab_SCHULLISTE[[#This Row],[TKZ]],tab_SATLISTE[SAT-ID],tab_SATLISTE[SAT-ID],"FEHLT")</f>
        <v>1k278</v>
      </c>
    </row>
    <row r="1332" spans="1:8" ht="15.9" customHeight="1" x14ac:dyDescent="0.3">
      <c r="A1332" s="171" t="s">
        <v>5591</v>
      </c>
      <c r="B1332" s="167" t="s">
        <v>14747</v>
      </c>
      <c r="C1332" s="167" t="str">
        <f>tab_SCHULLISTE[[#This Row],[SNR]]&amp;" - "&amp;tab_SCHULLISTE[[#This Row],[Name]]</f>
        <v>1652 - Fachakademie für Sozialpäd. Ingolstadt der Gemeinn. Gesellsch. für soz. Dienste-DAA-mbH</v>
      </c>
      <c r="D1332" s="5" t="s">
        <v>2269</v>
      </c>
      <c r="E13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32" s="175" t="s">
        <v>18844</v>
      </c>
      <c r="G1332" s="175" t="s">
        <v>18845</v>
      </c>
      <c r="H1332" s="182" t="str">
        <f>_xlfn.XLOOKUP(tab_SCHULLISTE[[#This Row],[TKZ]],tab_SATLISTE[SAT-ID],tab_SATLISTE[SAT-ID],"FEHLT")</f>
        <v>1p072</v>
      </c>
    </row>
    <row r="1333" spans="1:8" ht="15.9" customHeight="1" x14ac:dyDescent="0.3">
      <c r="A1333" s="171" t="s">
        <v>5592</v>
      </c>
      <c r="B1333" s="167" t="s">
        <v>319</v>
      </c>
      <c r="C1333" s="167" t="str">
        <f>tab_SCHULLISTE[[#This Row],[SNR]]&amp;" - "&amp;tab_SCHULLISTE[[#This Row],[Name]]</f>
        <v>1653 - Berufsfachschule für Krankenpflegehilfe der Asklepios Krankenpflegeschulen Bad Tölz</v>
      </c>
      <c r="D1333" s="5" t="s">
        <v>2202</v>
      </c>
      <c r="E13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33" s="175" t="s">
        <v>18842</v>
      </c>
      <c r="G1333" s="175" t="s">
        <v>18843</v>
      </c>
      <c r="H1333" s="182" t="str">
        <f>_xlfn.XLOOKUP(tab_SCHULLISTE[[#This Row],[TKZ]],tab_SATLISTE[SAT-ID],tab_SATLISTE[SAT-ID],"FEHLT")</f>
        <v>1p002</v>
      </c>
    </row>
    <row r="1334" spans="1:8" ht="15.9" customHeight="1" x14ac:dyDescent="0.3">
      <c r="A1334" s="171" t="s">
        <v>5593</v>
      </c>
      <c r="B1334" s="167" t="s">
        <v>405</v>
      </c>
      <c r="C1334" s="167" t="str">
        <f>tab_SCHULLISTE[[#This Row],[SNR]]&amp;" - "&amp;tab_SCHULLISTE[[#This Row],[Name]]</f>
        <v>1656 - Städt. Berufsschule für das Metzgerhandwerk München</v>
      </c>
      <c r="D1334" s="5" t="s">
        <v>1966</v>
      </c>
      <c r="E13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34" s="175" t="s">
        <v>18856</v>
      </c>
      <c r="G1334" s="175" t="s">
        <v>18857</v>
      </c>
      <c r="H1334" s="182" t="str">
        <f>_xlfn.XLOOKUP(tab_SCHULLISTE[[#This Row],[TKZ]],tab_SATLISTE[SAT-ID],tab_SATLISTE[SAT-ID],"FEHLT")</f>
        <v>1k277</v>
      </c>
    </row>
    <row r="1335" spans="1:8" ht="15.9" customHeight="1" x14ac:dyDescent="0.3">
      <c r="A1335" s="171" t="s">
        <v>5594</v>
      </c>
      <c r="B1335" s="167" t="s">
        <v>14279</v>
      </c>
      <c r="C1335" s="167" t="str">
        <f>tab_SCHULLISTE[[#This Row],[SNR]]&amp;" - "&amp;tab_SCHULLISTE[[#This Row],[Name]]</f>
        <v xml:space="preserve">1657 - Staatl. Berufsschule III Traunstein  </v>
      </c>
      <c r="D1335" s="5" t="s">
        <v>2131</v>
      </c>
      <c r="E13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35" s="175" t="s">
        <v>18856</v>
      </c>
      <c r="G1335" s="175" t="s">
        <v>18857</v>
      </c>
      <c r="H1335" s="182" t="str">
        <f>_xlfn.XLOOKUP(tab_SCHULLISTE[[#This Row],[TKZ]],tab_SATLISTE[SAT-ID],tab_SATLISTE[SAT-ID],"FEHLT")</f>
        <v>1k442</v>
      </c>
    </row>
    <row r="1336" spans="1:8" ht="15.9" customHeight="1" x14ac:dyDescent="0.3">
      <c r="A1336" s="171" t="s">
        <v>5595</v>
      </c>
      <c r="B1336" s="167" t="s">
        <v>14280</v>
      </c>
      <c r="C1336" s="167" t="str">
        <f>tab_SCHULLISTE[[#This Row],[SNR]]&amp;" - "&amp;tab_SCHULLISTE[[#This Row],[Name]]</f>
        <v xml:space="preserve">1659 - Städtische Berufsschule zur Berufsintegration  </v>
      </c>
      <c r="D1336" s="5" t="s">
        <v>1966</v>
      </c>
      <c r="E13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36" s="175" t="s">
        <v>18856</v>
      </c>
      <c r="G1336" s="175" t="s">
        <v>18857</v>
      </c>
      <c r="H1336" s="182" t="str">
        <f>_xlfn.XLOOKUP(tab_SCHULLISTE[[#This Row],[TKZ]],tab_SATLISTE[SAT-ID],tab_SATLISTE[SAT-ID],"FEHLT")</f>
        <v>1k277</v>
      </c>
    </row>
    <row r="1337" spans="1:8" ht="15.9" customHeight="1" x14ac:dyDescent="0.3">
      <c r="A1337" s="171" t="s">
        <v>5596</v>
      </c>
      <c r="B1337" s="167" t="s">
        <v>527</v>
      </c>
      <c r="C1337" s="167" t="str">
        <f>tab_SCHULLISTE[[#This Row],[SNR]]&amp;" - "&amp;tab_SCHULLISTE[[#This Row],[Name]]</f>
        <v>1660 - Staatl. Fachakademie für Sozialpädagogik Traunstein</v>
      </c>
      <c r="D1337" s="5" t="s">
        <v>2131</v>
      </c>
      <c r="E13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37" s="175" t="s">
        <v>18844</v>
      </c>
      <c r="G1337" s="175" t="s">
        <v>18845</v>
      </c>
      <c r="H1337" s="182" t="str">
        <f>_xlfn.XLOOKUP(tab_SCHULLISTE[[#This Row],[TKZ]],tab_SATLISTE[SAT-ID],tab_SATLISTE[SAT-ID],"FEHLT")</f>
        <v>1k442</v>
      </c>
    </row>
    <row r="1338" spans="1:8" ht="15.9" customHeight="1" x14ac:dyDescent="0.3">
      <c r="A1338" s="171" t="s">
        <v>5597</v>
      </c>
      <c r="B1338" s="167" t="s">
        <v>326</v>
      </c>
      <c r="C1338" s="167" t="str">
        <f>tab_SCHULLISTE[[#This Row],[SNR]]&amp;" - "&amp;tab_SCHULLISTE[[#This Row],[Name]]</f>
        <v>1662 - Staatliche Berufsfachschule für Krankenpflegehilfe am Klinikum der Universität München</v>
      </c>
      <c r="D1338" s="5" t="s">
        <v>2192</v>
      </c>
      <c r="E13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38" s="175" t="s">
        <v>18842</v>
      </c>
      <c r="G1338" s="175" t="s">
        <v>18843</v>
      </c>
      <c r="H1338" s="182" t="str">
        <f>_xlfn.XLOOKUP(tab_SCHULLISTE[[#This Row],[TKZ]],tab_SATLISTE[SAT-ID],tab_SATLISTE[SAT-ID],"FEHLT")</f>
        <v>1x901</v>
      </c>
    </row>
    <row r="1339" spans="1:8" ht="15.9" customHeight="1" x14ac:dyDescent="0.3">
      <c r="A1339" s="171" t="s">
        <v>5598</v>
      </c>
      <c r="B1339" s="167" t="s">
        <v>445</v>
      </c>
      <c r="C1339" s="167" t="str">
        <f>tab_SCHULLISTE[[#This Row],[SNR]]&amp;" - "&amp;tab_SCHULLISTE[[#This Row],[Name]]</f>
        <v>1663 - Priv. Berufsschule zur sonderpäd. Förd., Förder- schwerpunkt soz.u.emot. Entwicklung, Hallbergmoos</v>
      </c>
      <c r="D1339" s="5" t="s">
        <v>2303</v>
      </c>
      <c r="E13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39" s="175" t="s">
        <v>18870</v>
      </c>
      <c r="G1339" s="175" t="s">
        <v>18871</v>
      </c>
      <c r="H1339" s="182" t="str">
        <f>_xlfn.XLOOKUP(tab_SCHULLISTE[[#This Row],[TKZ]],tab_SATLISTE[SAT-ID],tab_SATLISTE[SAT-ID],"FEHLT")</f>
        <v>1p109</v>
      </c>
    </row>
    <row r="1340" spans="1:8" ht="15.9" customHeight="1" x14ac:dyDescent="0.3">
      <c r="A1340" s="171" t="s">
        <v>5599</v>
      </c>
      <c r="B1340" s="167" t="s">
        <v>446</v>
      </c>
      <c r="C1340" s="167" t="str">
        <f>tab_SCHULLISTE[[#This Row],[SNR]]&amp;" - "&amp;tab_SCHULLISTE[[#This Row],[Name]]</f>
        <v>1665 - Agnes-Neuhaus-Berufsschule Gauting,Staatl. anerk. Priv. Berufsschule zur sonderpädagog. Förderung</v>
      </c>
      <c r="D1340" s="5" t="s">
        <v>2225</v>
      </c>
      <c r="E13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40" s="175" t="s">
        <v>18870</v>
      </c>
      <c r="G1340" s="175" t="s">
        <v>18871</v>
      </c>
      <c r="H1340" s="182" t="str">
        <f>_xlfn.XLOOKUP(tab_SCHULLISTE[[#This Row],[TKZ]],tab_SATLISTE[SAT-ID],tab_SATLISTE[SAT-ID],"FEHLT")</f>
        <v>1p025</v>
      </c>
    </row>
    <row r="1341" spans="1:8" ht="15.9" customHeight="1" x14ac:dyDescent="0.3">
      <c r="A1341" s="171" t="s">
        <v>5600</v>
      </c>
      <c r="B1341" s="167" t="s">
        <v>18663</v>
      </c>
      <c r="C1341" s="167" t="str">
        <f>tab_SCHULLISTE[[#This Row],[SNR]]&amp;" - "&amp;tab_SCHULLISTE[[#This Row],[Name]]</f>
        <v>1666 - Albrecht-Schnitter-Schule, Priv.Berufsschule, So. päd.Förderung,Lernen, Herzogsägmühle Peiting</v>
      </c>
      <c r="D1341" s="5" t="s">
        <v>2286</v>
      </c>
      <c r="E13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41" s="175" t="s">
        <v>18870</v>
      </c>
      <c r="G1341" s="175" t="s">
        <v>18871</v>
      </c>
      <c r="H1341" s="182" t="str">
        <f>_xlfn.XLOOKUP(tab_SCHULLISTE[[#This Row],[TKZ]],tab_SATLISTE[SAT-ID],tab_SATLISTE[SAT-ID],"FEHLT")</f>
        <v>1p090</v>
      </c>
    </row>
    <row r="1342" spans="1:8" ht="15.9" customHeight="1" x14ac:dyDescent="0.3">
      <c r="A1342" s="171" t="s">
        <v>5601</v>
      </c>
      <c r="B1342" s="167" t="s">
        <v>18664</v>
      </c>
      <c r="C1342" s="167" t="str">
        <f>tab_SCHULLISTE[[#This Row],[SNR]]&amp;" - "&amp;tab_SCHULLISTE[[#This Row],[Name]]</f>
        <v>1667 - Berufsschule St.Zeno Kirchseeon Priv.Berufsschule z.sopäd. Förderung, Förderschwerp.Lernen</v>
      </c>
      <c r="D1342" s="5" t="s">
        <v>2410</v>
      </c>
      <c r="E13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42" s="175" t="s">
        <v>18870</v>
      </c>
      <c r="G1342" s="175" t="s">
        <v>18871</v>
      </c>
      <c r="H1342" s="182" t="str">
        <f>_xlfn.XLOOKUP(tab_SCHULLISTE[[#This Row],[TKZ]],tab_SATLISTE[SAT-ID],tab_SATLISTE[SAT-ID],"FEHLT")</f>
        <v>1p222</v>
      </c>
    </row>
    <row r="1343" spans="1:8" ht="15.9" customHeight="1" x14ac:dyDescent="0.3">
      <c r="A1343" s="171" t="s">
        <v>5602</v>
      </c>
      <c r="B1343" s="167" t="s">
        <v>144</v>
      </c>
      <c r="C1343" s="167" t="str">
        <f>tab_SCHULLISTE[[#This Row],[SNR]]&amp;" - "&amp;tab_SCHULLISTE[[#This Row],[Name]]</f>
        <v>1670 - Berufsfachschule für Notfallsanitäterinnen und Notfallsanitäter der Landeshauptstadt München</v>
      </c>
      <c r="D1343" s="5" t="s">
        <v>1966</v>
      </c>
      <c r="E13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43" s="175" t="s">
        <v>18842</v>
      </c>
      <c r="G1343" s="175" t="s">
        <v>18843</v>
      </c>
      <c r="H1343" s="182" t="str">
        <f>_xlfn.XLOOKUP(tab_SCHULLISTE[[#This Row],[TKZ]],tab_SATLISTE[SAT-ID],tab_SATLISTE[SAT-ID],"FEHLT")</f>
        <v>1k277</v>
      </c>
    </row>
    <row r="1344" spans="1:8" ht="15.9" customHeight="1" x14ac:dyDescent="0.3">
      <c r="A1344" s="171" t="s">
        <v>5603</v>
      </c>
      <c r="B1344" s="167" t="s">
        <v>5604</v>
      </c>
      <c r="C1344" s="167" t="str">
        <f>tab_SCHULLISTE[[#This Row],[SNR]]&amp;" - "&amp;tab_SCHULLISTE[[#This Row],[Name]]</f>
        <v>1671 - Luise-Kiesselbach-Berufsschule, Priv. Berufsschule zur sonderpäd. Förd., Förderschwerp. körp.u.motor.</v>
      </c>
      <c r="D1344" s="5" t="s">
        <v>2415</v>
      </c>
      <c r="E13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44" s="175" t="s">
        <v>18870</v>
      </c>
      <c r="G1344" s="175" t="s">
        <v>18871</v>
      </c>
      <c r="H1344" s="182" t="str">
        <f>_xlfn.XLOOKUP(tab_SCHULLISTE[[#This Row],[TKZ]],tab_SATLISTE[SAT-ID],tab_SATLISTE[SAT-ID],"FEHLT")</f>
        <v>1p228</v>
      </c>
    </row>
    <row r="1345" spans="1:8" ht="15.9" customHeight="1" x14ac:dyDescent="0.3">
      <c r="A1345" s="171" t="s">
        <v>5605</v>
      </c>
      <c r="B1345" s="167" t="s">
        <v>1352</v>
      </c>
      <c r="C1345" s="167" t="str">
        <f>tab_SCHULLISTE[[#This Row],[SNR]]&amp;" - "&amp;tab_SCHULLISTE[[#This Row],[Name]]</f>
        <v>1673 - Luise-Kiesselbach-Fachschule für Heilerziehungspflege München</v>
      </c>
      <c r="D1345" s="5" t="s">
        <v>2361</v>
      </c>
      <c r="E13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45" s="175" t="s">
        <v>18850</v>
      </c>
      <c r="G1345" s="175" t="s">
        <v>18851</v>
      </c>
      <c r="H1345" s="182" t="str">
        <f>_xlfn.XLOOKUP(tab_SCHULLISTE[[#This Row],[TKZ]],tab_SATLISTE[SAT-ID],tab_SATLISTE[SAT-ID],"FEHLT")</f>
        <v>1p168</v>
      </c>
    </row>
    <row r="1346" spans="1:8" ht="15.9" customHeight="1" x14ac:dyDescent="0.3">
      <c r="A1346" s="171" t="s">
        <v>5606</v>
      </c>
      <c r="B1346" s="167" t="s">
        <v>18665</v>
      </c>
      <c r="C1346" s="167" t="str">
        <f>tab_SCHULLISTE[[#This Row],[SNR]]&amp;" - "&amp;tab_SCHULLISTE[[#This Row],[Name]]</f>
        <v>1674 - Regens-Wagner-Schule Schrobenh.,Priv. Berufsschule z.sopäd.Förd.,Fördersch. Lernen u.Hören</v>
      </c>
      <c r="D1346" s="5" t="s">
        <v>2384</v>
      </c>
      <c r="E13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46" s="175" t="s">
        <v>18870</v>
      </c>
      <c r="G1346" s="175" t="s">
        <v>18871</v>
      </c>
      <c r="H1346" s="182" t="str">
        <f>_xlfn.XLOOKUP(tab_SCHULLISTE[[#This Row],[TKZ]],tab_SATLISTE[SAT-ID],tab_SATLISTE[SAT-ID],"FEHLT")</f>
        <v>1p192</v>
      </c>
    </row>
    <row r="1347" spans="1:8" ht="15.9" customHeight="1" x14ac:dyDescent="0.3">
      <c r="A1347" s="171" t="s">
        <v>5607</v>
      </c>
      <c r="B1347" s="167" t="s">
        <v>14246</v>
      </c>
      <c r="C1347" s="167" t="str">
        <f>tab_SCHULLISTE[[#This Row],[SNR]]&amp;" - "&amp;tab_SCHULLISTE[[#This Row],[Name]]</f>
        <v>1675 - Don Bosco Berufsschule zur sonderpäd. Förderung Aschau am Inn, Förderschw. k.m.Entw.</v>
      </c>
      <c r="D1347" s="5" t="s">
        <v>2239</v>
      </c>
      <c r="E13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47" s="175" t="s">
        <v>18870</v>
      </c>
      <c r="G1347" s="175" t="s">
        <v>18871</v>
      </c>
      <c r="H1347" s="182" t="str">
        <f>_xlfn.XLOOKUP(tab_SCHULLISTE[[#This Row],[TKZ]],tab_SATLISTE[SAT-ID],tab_SATLISTE[SAT-ID],"FEHLT")</f>
        <v>1p040</v>
      </c>
    </row>
    <row r="1348" spans="1:8" ht="15.9" customHeight="1" x14ac:dyDescent="0.3">
      <c r="A1348" s="171" t="s">
        <v>5608</v>
      </c>
      <c r="B1348" s="167" t="s">
        <v>18666</v>
      </c>
      <c r="C1348" s="167" t="str">
        <f>tab_SCHULLISTE[[#This Row],[SNR]]&amp;" - "&amp;tab_SCHULLISTE[[#This Row],[Name]]</f>
        <v>1676 - Priv.Berufsschule d.Jugendsiedlung Traunreut, Priv. Berufsch.z.sopäd.Förd.,Fördersch.Lernen</v>
      </c>
      <c r="D1348" s="5" t="s">
        <v>2302</v>
      </c>
      <c r="E13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48" s="175" t="s">
        <v>18870</v>
      </c>
      <c r="G1348" s="175" t="s">
        <v>18871</v>
      </c>
      <c r="H1348" s="182" t="str">
        <f>_xlfn.XLOOKUP(tab_SCHULLISTE[[#This Row],[TKZ]],tab_SATLISTE[SAT-ID],tab_SATLISTE[SAT-ID],"FEHLT")</f>
        <v>1p108</v>
      </c>
    </row>
    <row r="1349" spans="1:8" ht="15.9" customHeight="1" x14ac:dyDescent="0.3">
      <c r="A1349" s="171" t="s">
        <v>5609</v>
      </c>
      <c r="B1349" s="167" t="s">
        <v>448</v>
      </c>
      <c r="C1349" s="167" t="str">
        <f>tab_SCHULLISTE[[#This Row],[SNR]]&amp;" - "&amp;tab_SCHULLISTE[[#This Row],[Name]]</f>
        <v>1679 - Regens-Wagner-Schule Holzhausen, Priv.Berufssch.z. sonderpäd.Förd., Förderschwerpunkt Lernen, Igling</v>
      </c>
      <c r="D1349" s="5" t="s">
        <v>2382</v>
      </c>
      <c r="E13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49" s="175" t="s">
        <v>18870</v>
      </c>
      <c r="G1349" s="175" t="s">
        <v>18871</v>
      </c>
      <c r="H1349" s="182" t="str">
        <f>_xlfn.XLOOKUP(tab_SCHULLISTE[[#This Row],[TKZ]],tab_SATLISTE[SAT-ID],tab_SATLISTE[SAT-ID],"FEHLT")</f>
        <v>1p190</v>
      </c>
    </row>
    <row r="1350" spans="1:8" ht="15.9" customHeight="1" x14ac:dyDescent="0.3">
      <c r="A1350" s="171" t="s">
        <v>5610</v>
      </c>
      <c r="B1350" s="167" t="s">
        <v>449</v>
      </c>
      <c r="C1350" s="167" t="str">
        <f>tab_SCHULLISTE[[#This Row],[SNR]]&amp;" - "&amp;tab_SCHULLISTE[[#This Row],[Name]]</f>
        <v>1682 - Schloss Zinneberg, St.anerk. priv. Berufsschule z. sonderpäd.Förd.,Förderschwerpunkt emot.u.soz.Entw.</v>
      </c>
      <c r="D1350" s="5" t="s">
        <v>2394</v>
      </c>
      <c r="E13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50" s="175" t="s">
        <v>18870</v>
      </c>
      <c r="G1350" s="175" t="s">
        <v>18871</v>
      </c>
      <c r="H1350" s="182" t="str">
        <f>_xlfn.XLOOKUP(tab_SCHULLISTE[[#This Row],[TKZ]],tab_SATLISTE[SAT-ID],tab_SATLISTE[SAT-ID],"FEHLT")</f>
        <v>1p203</v>
      </c>
    </row>
    <row r="1351" spans="1:8" ht="15.9" customHeight="1" x14ac:dyDescent="0.3">
      <c r="A1351" s="171" t="s">
        <v>5611</v>
      </c>
      <c r="B1351" s="167" t="s">
        <v>14247</v>
      </c>
      <c r="C1351" s="167" t="str">
        <f>tab_SCHULLISTE[[#This Row],[SNR]]&amp;" - "&amp;tab_SCHULLISTE[[#This Row],[Name]]</f>
        <v>1683 - Adolf-Kolping-Berufsschule, Priv. BS z. sonderpäd. Förderung, Förderschwerp.Lernen München</v>
      </c>
      <c r="D1351" s="5" t="s">
        <v>2318</v>
      </c>
      <c r="E13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51" s="175" t="s">
        <v>18870</v>
      </c>
      <c r="G1351" s="175" t="s">
        <v>18871</v>
      </c>
      <c r="H1351" s="182" t="str">
        <f>_xlfn.XLOOKUP(tab_SCHULLISTE[[#This Row],[TKZ]],tab_SATLISTE[SAT-ID],tab_SATLISTE[SAT-ID],"FEHLT")</f>
        <v>1p124</v>
      </c>
    </row>
    <row r="1352" spans="1:8" ht="15.9" customHeight="1" x14ac:dyDescent="0.3">
      <c r="A1352" s="171" t="s">
        <v>5612</v>
      </c>
      <c r="B1352" s="167" t="s">
        <v>1679</v>
      </c>
      <c r="C1352" s="167" t="str">
        <f>tab_SCHULLISTE[[#This Row],[SNR]]&amp;" - "&amp;tab_SCHULLISTE[[#This Row],[Name]]</f>
        <v>1685 - Städtische Fachschule für Grundschulkindbetreuung der Landeshauptstadt München</v>
      </c>
      <c r="D1352" s="5" t="s">
        <v>1966</v>
      </c>
      <c r="E13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52" s="175" t="s">
        <v>18850</v>
      </c>
      <c r="G1352" s="175" t="s">
        <v>18851</v>
      </c>
      <c r="H1352" s="182" t="str">
        <f>_xlfn.XLOOKUP(tab_SCHULLISTE[[#This Row],[TKZ]],tab_SATLISTE[SAT-ID],tab_SATLISTE[SAT-ID],"FEHLT")</f>
        <v>1k277</v>
      </c>
    </row>
    <row r="1353" spans="1:8" ht="15.9" customHeight="1" x14ac:dyDescent="0.3">
      <c r="A1353" s="171" t="s">
        <v>5613</v>
      </c>
      <c r="B1353" s="167" t="s">
        <v>1680</v>
      </c>
      <c r="C1353" s="167" t="str">
        <f>tab_SCHULLISTE[[#This Row],[SNR]]&amp;" - "&amp;tab_SCHULLISTE[[#This Row],[Name]]</f>
        <v>1686 - Fachschule für Grundschulkindbetreuung München der Kongregation der Armen Schulschwestern</v>
      </c>
      <c r="D1353" s="5" t="s">
        <v>2319</v>
      </c>
      <c r="E13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53" s="175" t="s">
        <v>18850</v>
      </c>
      <c r="G1353" s="175" t="s">
        <v>18851</v>
      </c>
      <c r="H1353" s="182" t="str">
        <f>_xlfn.XLOOKUP(tab_SCHULLISTE[[#This Row],[TKZ]],tab_SATLISTE[SAT-ID],tab_SATLISTE[SAT-ID],"FEHLT")</f>
        <v>1p125</v>
      </c>
    </row>
    <row r="1354" spans="1:8" ht="15.9" customHeight="1" x14ac:dyDescent="0.3">
      <c r="A1354" s="171" t="s">
        <v>5614</v>
      </c>
      <c r="B1354" s="167" t="s">
        <v>5615</v>
      </c>
      <c r="C1354" s="167" t="str">
        <f>tab_SCHULLISTE[[#This Row],[SNR]]&amp;" - "&amp;tab_SCHULLISTE[[#This Row],[Name]]</f>
        <v>1688 - Berufsfachschule für Pflege der Kliniken d. Stadt u.d. Lkr. Rosenheim GmbH, Wasserburg am Inn</v>
      </c>
      <c r="D1354" s="5" t="s">
        <v>2314</v>
      </c>
      <c r="E13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54" s="175" t="s">
        <v>18842</v>
      </c>
      <c r="G1354" s="175" t="s">
        <v>18843</v>
      </c>
      <c r="H1354" s="182" t="str">
        <f>_xlfn.XLOOKUP(tab_SCHULLISTE[[#This Row],[TKZ]],tab_SATLISTE[SAT-ID],tab_SATLISTE[SAT-ID],"FEHLT")</f>
        <v>1p120</v>
      </c>
    </row>
    <row r="1355" spans="1:8" ht="15.9" customHeight="1" x14ac:dyDescent="0.3">
      <c r="A1355" s="171" t="s">
        <v>5616</v>
      </c>
      <c r="B1355" s="167" t="s">
        <v>5617</v>
      </c>
      <c r="C1355" s="167" t="str">
        <f>tab_SCHULLISTE[[#This Row],[SNR]]&amp;" - "&amp;tab_SCHULLISTE[[#This Row],[Name]]</f>
        <v>1689 - Berufsfachschule für Pflege der Kliniken Südostbayern AG in Traunstein</v>
      </c>
      <c r="D1355" s="5" t="s">
        <v>2316</v>
      </c>
      <c r="E13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55" s="175" t="s">
        <v>18842</v>
      </c>
      <c r="G1355" s="175" t="s">
        <v>18843</v>
      </c>
      <c r="H1355" s="182" t="str">
        <f>_xlfn.XLOOKUP(tab_SCHULLISTE[[#This Row],[TKZ]],tab_SATLISTE[SAT-ID],tab_SATLISTE[SAT-ID],"FEHLT")</f>
        <v>1p122</v>
      </c>
    </row>
    <row r="1356" spans="1:8" ht="15.9" customHeight="1" x14ac:dyDescent="0.3">
      <c r="A1356" s="171" t="s">
        <v>5618</v>
      </c>
      <c r="B1356" s="167" t="s">
        <v>5619</v>
      </c>
      <c r="C1356" s="167" t="str">
        <f>tab_SCHULLISTE[[#This Row],[SNR]]&amp;" - "&amp;tab_SCHULLISTE[[#This Row],[Name]]</f>
        <v>1690 - Berufsfachschule für Pflege München der Schwesternschaft München vom BRK e.V.</v>
      </c>
      <c r="D1356" s="5" t="s">
        <v>2206</v>
      </c>
      <c r="E13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56" s="175" t="s">
        <v>18842</v>
      </c>
      <c r="G1356" s="175" t="s">
        <v>18843</v>
      </c>
      <c r="H1356" s="182" t="str">
        <f>_xlfn.XLOOKUP(tab_SCHULLISTE[[#This Row],[TKZ]],tab_SATLISTE[SAT-ID],tab_SATLISTE[SAT-ID],"FEHLT")</f>
        <v>1p006</v>
      </c>
    </row>
    <row r="1357" spans="1:8" ht="15.9" customHeight="1" x14ac:dyDescent="0.3">
      <c r="A1357" s="171" t="s">
        <v>5620</v>
      </c>
      <c r="B1357" s="167" t="s">
        <v>5621</v>
      </c>
      <c r="C1357" s="167" t="str">
        <f>tab_SCHULLISTE[[#This Row],[SNR]]&amp;" - "&amp;tab_SCHULLISTE[[#This Row],[Name]]</f>
        <v>1691 - kbo-Berufsfachschule für Pflege Kliniken des Bezirks Oberbayern, Haar</v>
      </c>
      <c r="D1357" s="5" t="s">
        <v>1925</v>
      </c>
      <c r="E13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57" s="175" t="s">
        <v>18842</v>
      </c>
      <c r="G1357" s="175" t="s">
        <v>18843</v>
      </c>
      <c r="H1357" s="182" t="str">
        <f>_xlfn.XLOOKUP(tab_SCHULLISTE[[#This Row],[TKZ]],tab_SATLISTE[SAT-ID],tab_SATLISTE[SAT-ID],"FEHLT")</f>
        <v>1k235</v>
      </c>
    </row>
    <row r="1358" spans="1:8" ht="15.9" customHeight="1" x14ac:dyDescent="0.3">
      <c r="A1358" s="171" t="s">
        <v>5622</v>
      </c>
      <c r="B1358" s="167" t="s">
        <v>594</v>
      </c>
      <c r="C1358" s="167" t="str">
        <f>tab_SCHULLISTE[[#This Row],[SNR]]&amp;" - "&amp;tab_SCHULLISTE[[#This Row],[Name]]</f>
        <v>1693 - Christophorus-Schule, Priv. Förderzentrum, Förderschwp. emot. u.soz. Entw. München</v>
      </c>
      <c r="D1358" s="5" t="s">
        <v>2228</v>
      </c>
      <c r="E13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58" s="175" t="s">
        <v>18830</v>
      </c>
      <c r="G1358" s="175" t="s">
        <v>18831</v>
      </c>
      <c r="H1358" s="182" t="str">
        <f>_xlfn.XLOOKUP(tab_SCHULLISTE[[#This Row],[TKZ]],tab_SATLISTE[SAT-ID],tab_SATLISTE[SAT-ID],"FEHLT")</f>
        <v>1p028</v>
      </c>
    </row>
    <row r="1359" spans="1:8" ht="15.9" customHeight="1" x14ac:dyDescent="0.3">
      <c r="A1359" s="171" t="s">
        <v>5623</v>
      </c>
      <c r="B1359" s="167" t="s">
        <v>776</v>
      </c>
      <c r="C1359" s="167" t="str">
        <f>tab_SCHULLISTE[[#This Row],[SNR]]&amp;" - "&amp;tab_SCHULLISTE[[#This Row],[Name]]</f>
        <v>1694 - Schule an der Altmühl, Sonderpädagogisches Förderzentrum Eichstätt mit Außenstelle Beilngries</v>
      </c>
      <c r="D1359" s="5" t="s">
        <v>1793</v>
      </c>
      <c r="E13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59" s="175" t="s">
        <v>18830</v>
      </c>
      <c r="G1359" s="175" t="s">
        <v>18831</v>
      </c>
      <c r="H1359" s="182" t="str">
        <f>_xlfn.XLOOKUP(tab_SCHULLISTE[[#This Row],[TKZ]],tab_SATLISTE[SAT-ID],tab_SATLISTE[SAT-ID],"FEHLT")</f>
        <v>1k099</v>
      </c>
    </row>
    <row r="1360" spans="1:8" ht="15.9" customHeight="1" x14ac:dyDescent="0.3">
      <c r="A1360" s="171" t="s">
        <v>5624</v>
      </c>
      <c r="B1360" s="167" t="s">
        <v>18667</v>
      </c>
      <c r="C1360" s="167" t="str">
        <f>tab_SCHULLISTE[[#This Row],[SNR]]&amp;" - "&amp;tab_SCHULLISTE[[#This Row],[Name]]</f>
        <v>1695 - Meisterschule Metallbau des Zweckverbandes der Landeshauptstadt München</v>
      </c>
      <c r="D1360" s="5" t="s">
        <v>1952</v>
      </c>
      <c r="E13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60" s="175" t="s">
        <v>18848</v>
      </c>
      <c r="G1360" s="175" t="s">
        <v>18849</v>
      </c>
      <c r="H1360" s="182" t="str">
        <f>_xlfn.XLOOKUP(tab_SCHULLISTE[[#This Row],[TKZ]],tab_SATLISTE[SAT-ID],tab_SATLISTE[SAT-ID],"FEHLT")</f>
        <v>1k263</v>
      </c>
    </row>
    <row r="1361" spans="1:8" ht="15.9" customHeight="1" x14ac:dyDescent="0.3">
      <c r="A1361" s="171" t="s">
        <v>5625</v>
      </c>
      <c r="B1361" s="167" t="s">
        <v>18668</v>
      </c>
      <c r="C1361" s="167" t="str">
        <f>tab_SCHULLISTE[[#This Row],[SNR]]&amp;" - "&amp;tab_SCHULLISTE[[#This Row],[Name]]</f>
        <v>1696 - Meisterschule Landmaschinenmechanik d. Zweckverb. Meisterschulen am Ostbahnhof</v>
      </c>
      <c r="D1361" s="5" t="s">
        <v>1952</v>
      </c>
      <c r="E13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61" s="175" t="s">
        <v>18848</v>
      </c>
      <c r="G1361" s="175" t="s">
        <v>18849</v>
      </c>
      <c r="H1361" s="182" t="str">
        <f>_xlfn.XLOOKUP(tab_SCHULLISTE[[#This Row],[TKZ]],tab_SATLISTE[SAT-ID],tab_SATLISTE[SAT-ID],"FEHLT")</f>
        <v>1k263</v>
      </c>
    </row>
    <row r="1362" spans="1:8" ht="15.9" customHeight="1" x14ac:dyDescent="0.3">
      <c r="A1362" s="171" t="s">
        <v>5626</v>
      </c>
      <c r="B1362" s="167" t="s">
        <v>18669</v>
      </c>
      <c r="C1362" s="167" t="str">
        <f>tab_SCHULLISTE[[#This Row],[SNR]]&amp;" - "&amp;tab_SCHULLISTE[[#This Row],[Name]]</f>
        <v>1697 - Meisterschule Feinwerkmechanik d. Zweckverb. Meisterschulen am Ostbahnhof</v>
      </c>
      <c r="D1362" s="5" t="s">
        <v>1952</v>
      </c>
      <c r="E13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62" s="175" t="s">
        <v>18848</v>
      </c>
      <c r="G1362" s="175" t="s">
        <v>18849</v>
      </c>
      <c r="H1362" s="182" t="str">
        <f>_xlfn.XLOOKUP(tab_SCHULLISTE[[#This Row],[TKZ]],tab_SATLISTE[SAT-ID],tab_SATLISTE[SAT-ID],"FEHLT")</f>
        <v>1k263</v>
      </c>
    </row>
    <row r="1363" spans="1:8" ht="15.9" customHeight="1" x14ac:dyDescent="0.3">
      <c r="A1363" s="171" t="s">
        <v>5627</v>
      </c>
      <c r="B1363" s="167" t="s">
        <v>18670</v>
      </c>
      <c r="C1363" s="167" t="str">
        <f>tab_SCHULLISTE[[#This Row],[SNR]]&amp;" - "&amp;tab_SCHULLISTE[[#This Row],[Name]]</f>
        <v>1698 - Meisterschule Installateure und Heizungsbau d.Zweckverb.Meisterschulen am Ostbahnhof</v>
      </c>
      <c r="D1363" s="5" t="s">
        <v>1952</v>
      </c>
      <c r="E13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63" s="175" t="s">
        <v>18848</v>
      </c>
      <c r="G1363" s="175" t="s">
        <v>18849</v>
      </c>
      <c r="H1363" s="182" t="str">
        <f>_xlfn.XLOOKUP(tab_SCHULLISTE[[#This Row],[TKZ]],tab_SATLISTE[SAT-ID],tab_SATLISTE[SAT-ID],"FEHLT")</f>
        <v>1k263</v>
      </c>
    </row>
    <row r="1364" spans="1:8" ht="15.9" customHeight="1" x14ac:dyDescent="0.3">
      <c r="A1364" s="171" t="s">
        <v>5628</v>
      </c>
      <c r="B1364" s="167" t="s">
        <v>18671</v>
      </c>
      <c r="C1364" s="167" t="str">
        <f>tab_SCHULLISTE[[#This Row],[SNR]]&amp;" - "&amp;tab_SCHULLISTE[[#This Row],[Name]]</f>
        <v>1700 - Meisterschule Zahntechnik d. Zweckverb. Meisterschulen am Ostbahnhof</v>
      </c>
      <c r="D1364" s="5" t="s">
        <v>1952</v>
      </c>
      <c r="E13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64" s="175" t="s">
        <v>18848</v>
      </c>
      <c r="G1364" s="175" t="s">
        <v>18849</v>
      </c>
      <c r="H1364" s="182" t="str">
        <f>_xlfn.XLOOKUP(tab_SCHULLISTE[[#This Row],[TKZ]],tab_SATLISTE[SAT-ID],tab_SATLISTE[SAT-ID],"FEHLT")</f>
        <v>1k263</v>
      </c>
    </row>
    <row r="1365" spans="1:8" ht="15.9" customHeight="1" x14ac:dyDescent="0.3">
      <c r="A1365" s="171" t="s">
        <v>5629</v>
      </c>
      <c r="B1365" s="167" t="s">
        <v>18672</v>
      </c>
      <c r="C1365" s="167" t="str">
        <f>tab_SCHULLISTE[[#This Row],[SNR]]&amp;" - "&amp;tab_SCHULLISTE[[#This Row],[Name]]</f>
        <v>1701 - Berufsfachschule für Pflege der Krankenhaus GmbH Landkreis Weilheim-Schongau</v>
      </c>
      <c r="D1365" s="5" t="s">
        <v>2324</v>
      </c>
      <c r="E13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65" s="175" t="s">
        <v>18842</v>
      </c>
      <c r="G1365" s="175" t="s">
        <v>18843</v>
      </c>
      <c r="H1365" s="182" t="str">
        <f>_xlfn.XLOOKUP(tab_SCHULLISTE[[#This Row],[TKZ]],tab_SATLISTE[SAT-ID],tab_SATLISTE[SAT-ID],"FEHLT")</f>
        <v>1p130</v>
      </c>
    </row>
    <row r="1366" spans="1:8" ht="15.9" customHeight="1" x14ac:dyDescent="0.3">
      <c r="A1366" s="171" t="s">
        <v>5630</v>
      </c>
      <c r="B1366" s="167" t="s">
        <v>18673</v>
      </c>
      <c r="C1366" s="167" t="str">
        <f>tab_SCHULLISTE[[#This Row],[SNR]]&amp;" - "&amp;tab_SCHULLISTE[[#This Row],[Name]]</f>
        <v>1702 - Meisterschule Friseure des Zweckverb. Meisterschulen am Ostbahnhof</v>
      </c>
      <c r="D1366" s="5" t="s">
        <v>1952</v>
      </c>
      <c r="E13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66" s="175" t="s">
        <v>18848</v>
      </c>
      <c r="G1366" s="175" t="s">
        <v>18849</v>
      </c>
      <c r="H1366" s="182" t="str">
        <f>_xlfn.XLOOKUP(tab_SCHULLISTE[[#This Row],[TKZ]],tab_SATLISTE[SAT-ID],tab_SATLISTE[SAT-ID],"FEHLT")</f>
        <v>1k263</v>
      </c>
    </row>
    <row r="1367" spans="1:8" ht="15.9" customHeight="1" x14ac:dyDescent="0.3">
      <c r="A1367" s="171" t="s">
        <v>5631</v>
      </c>
      <c r="B1367" s="167" t="s">
        <v>443</v>
      </c>
      <c r="C1367" s="167" t="str">
        <f>tab_SCHULLISTE[[#This Row],[SNR]]&amp;" - "&amp;tab_SCHULLISTE[[#This Row],[Name]]</f>
        <v>1704 - Berufsschule z. sonderpäd. Förderung des Bezirks Oberbayern Förderschwerp. Hören u.Sprache, München</v>
      </c>
      <c r="D1367" s="5" t="s">
        <v>1755</v>
      </c>
      <c r="E13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67" s="175" t="s">
        <v>18870</v>
      </c>
      <c r="G1367" s="175" t="s">
        <v>18871</v>
      </c>
      <c r="H1367" s="182" t="str">
        <f>_xlfn.XLOOKUP(tab_SCHULLISTE[[#This Row],[TKZ]],tab_SATLISTE[SAT-ID],tab_SATLISTE[SAT-ID],"FEHLT")</f>
        <v>1k060</v>
      </c>
    </row>
    <row r="1368" spans="1:8" ht="15.9" customHeight="1" x14ac:dyDescent="0.3">
      <c r="A1368" s="171" t="s">
        <v>5632</v>
      </c>
      <c r="B1368" s="167" t="s">
        <v>5633</v>
      </c>
      <c r="C1368" s="167" t="str">
        <f>tab_SCHULLISTE[[#This Row],[SNR]]&amp;" - "&amp;tab_SCHULLISTE[[#This Row],[Name]]</f>
        <v>1706 - Berufsfachschule für Pflege der Franziskuswerk Schönbrunn gGmbH Markt Indersdorf</v>
      </c>
      <c r="D1368" s="5" t="s">
        <v>2260</v>
      </c>
      <c r="E13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68" s="175" t="s">
        <v>18842</v>
      </c>
      <c r="G1368" s="175" t="s">
        <v>18843</v>
      </c>
      <c r="H1368" s="182" t="str">
        <f>_xlfn.XLOOKUP(tab_SCHULLISTE[[#This Row],[TKZ]],tab_SATLISTE[SAT-ID],tab_SATLISTE[SAT-ID],"FEHLT")</f>
        <v>1p062</v>
      </c>
    </row>
    <row r="1369" spans="1:8" ht="15.9" customHeight="1" x14ac:dyDescent="0.3">
      <c r="A1369" s="171" t="s">
        <v>5634</v>
      </c>
      <c r="B1369" s="167" t="s">
        <v>595</v>
      </c>
      <c r="C1369" s="167" t="str">
        <f>tab_SCHULLISTE[[#This Row],[SNR]]&amp;" - "&amp;tab_SCHULLISTE[[#This Row],[Name]]</f>
        <v>1708 - Anton-von-Bucher-Schule,Geisenfeld, priv.Sonderpäd Förderzentrum des Heilpäd. Zentrums</v>
      </c>
      <c r="D1369" s="5" t="s">
        <v>2281</v>
      </c>
      <c r="E13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369" s="175" t="s">
        <v>18830</v>
      </c>
      <c r="G1369" s="175" t="s">
        <v>18831</v>
      </c>
      <c r="H1369" s="182" t="str">
        <f>_xlfn.XLOOKUP(tab_SCHULLISTE[[#This Row],[TKZ]],tab_SATLISTE[SAT-ID],tab_SATLISTE[SAT-ID],"FEHLT")</f>
        <v>1p085</v>
      </c>
    </row>
    <row r="1370" spans="1:8" ht="15.9" customHeight="1" x14ac:dyDescent="0.3">
      <c r="A1370" s="171" t="s">
        <v>5635</v>
      </c>
      <c r="B1370" s="167" t="s">
        <v>14380</v>
      </c>
      <c r="C1370" s="167" t="str">
        <f>tab_SCHULLISTE[[#This Row],[SNR]]&amp;" - "&amp;tab_SCHULLISTE[[#This Row],[Name]]</f>
        <v xml:space="preserve">1709 - Private Wirtschaftsschule Scheibner e.V. Dachau  </v>
      </c>
      <c r="D1370" s="5" t="s">
        <v>2379</v>
      </c>
      <c r="E13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70" s="175" t="s">
        <v>18852</v>
      </c>
      <c r="G1370" s="175" t="s">
        <v>18853</v>
      </c>
      <c r="H1370" s="182" t="str">
        <f>_xlfn.XLOOKUP(tab_SCHULLISTE[[#This Row],[TKZ]],tab_SATLISTE[SAT-ID],tab_SATLISTE[SAT-ID],"FEHLT")</f>
        <v>1p080</v>
      </c>
    </row>
    <row r="1371" spans="1:8" ht="15.9" customHeight="1" x14ac:dyDescent="0.3">
      <c r="A1371" s="171" t="s">
        <v>5636</v>
      </c>
      <c r="B1371" s="167" t="s">
        <v>14381</v>
      </c>
      <c r="C1371" s="167" t="str">
        <f>tab_SCHULLISTE[[#This Row],[SNR]]&amp;" - "&amp;tab_SCHULLISTE[[#This Row],[Name]]</f>
        <v xml:space="preserve">1710 - Staatliche Wirtschaftsschule Neuburg an der Donau  </v>
      </c>
      <c r="D1371" s="5" t="s">
        <v>1978</v>
      </c>
      <c r="E13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71" s="175" t="s">
        <v>18852</v>
      </c>
      <c r="G1371" s="175" t="s">
        <v>18853</v>
      </c>
      <c r="H1371" s="182" t="str">
        <f>_xlfn.XLOOKUP(tab_SCHULLISTE[[#This Row],[TKZ]],tab_SATLISTE[SAT-ID],tab_SATLISTE[SAT-ID],"FEHLT")</f>
        <v>1k289</v>
      </c>
    </row>
    <row r="1372" spans="1:8" ht="15.9" customHeight="1" x14ac:dyDescent="0.3">
      <c r="A1372" s="171" t="s">
        <v>5637</v>
      </c>
      <c r="B1372" s="167" t="s">
        <v>14382</v>
      </c>
      <c r="C1372" s="167" t="str">
        <f>tab_SCHULLISTE[[#This Row],[SNR]]&amp;" - "&amp;tab_SCHULLISTE[[#This Row],[Name]]</f>
        <v xml:space="preserve">1711 - Staatliche Wirtschaftsschule Freising  </v>
      </c>
      <c r="D1372" s="5" t="s">
        <v>1826</v>
      </c>
      <c r="E13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72" s="175" t="s">
        <v>18852</v>
      </c>
      <c r="G1372" s="175" t="s">
        <v>18853</v>
      </c>
      <c r="H1372" s="182" t="str">
        <f>_xlfn.XLOOKUP(tab_SCHULLISTE[[#This Row],[TKZ]],tab_SATLISTE[SAT-ID],tab_SATLISTE[SAT-ID],"FEHLT")</f>
        <v>1k132</v>
      </c>
    </row>
    <row r="1373" spans="1:8" ht="15.9" customHeight="1" x14ac:dyDescent="0.3">
      <c r="A1373" s="171" t="s">
        <v>5638</v>
      </c>
      <c r="B1373" s="167" t="s">
        <v>1626</v>
      </c>
      <c r="C1373" s="167" t="str">
        <f>tab_SCHULLISTE[[#This Row],[SNR]]&amp;" - "&amp;tab_SCHULLISTE[[#This Row],[Name]]</f>
        <v>1712 - Staatliche Wirtschaftsschule Garmisch-Partenkirchen</v>
      </c>
      <c r="D1373" s="5" t="s">
        <v>1841</v>
      </c>
      <c r="E13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73" s="175" t="s">
        <v>18852</v>
      </c>
      <c r="G1373" s="175" t="s">
        <v>18853</v>
      </c>
      <c r="H1373" s="182" t="str">
        <f>_xlfn.XLOOKUP(tab_SCHULLISTE[[#This Row],[TKZ]],tab_SATLISTE[SAT-ID],tab_SATLISTE[SAT-ID],"FEHLT")</f>
        <v>1k148</v>
      </c>
    </row>
    <row r="1374" spans="1:8" ht="15.9" customHeight="1" x14ac:dyDescent="0.3">
      <c r="A1374" s="171" t="s">
        <v>5639</v>
      </c>
      <c r="B1374" s="167" t="s">
        <v>1611</v>
      </c>
      <c r="C1374" s="167" t="str">
        <f>tab_SCHULLISTE[[#This Row],[SNR]]&amp;" - "&amp;tab_SCHULLISTE[[#This Row],[Name]]</f>
        <v>1713 - Private Wirtschaftsschule Pasold-Weissauer Holzkirchen</v>
      </c>
      <c r="D1374" s="5" t="s">
        <v>2276</v>
      </c>
      <c r="E13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74" s="175" t="s">
        <v>18852</v>
      </c>
      <c r="G1374" s="175" t="s">
        <v>18853</v>
      </c>
      <c r="H1374" s="182" t="str">
        <f>_xlfn.XLOOKUP(tab_SCHULLISTE[[#This Row],[TKZ]],tab_SATLISTE[SAT-ID],tab_SATLISTE[SAT-ID],"FEHLT")</f>
        <v>1p079</v>
      </c>
    </row>
    <row r="1375" spans="1:8" ht="15.9" customHeight="1" x14ac:dyDescent="0.3">
      <c r="A1375" s="171" t="s">
        <v>5640</v>
      </c>
      <c r="B1375" s="167" t="s">
        <v>18674</v>
      </c>
      <c r="C1375" s="167" t="str">
        <f>tab_SCHULLISTE[[#This Row],[SNR]]&amp;" - "&amp;tab_SCHULLISTE[[#This Row],[Name]]</f>
        <v>1714 - Wirtschaftsschule der Private Schulen von Dr. Limmer - Prof. Appelt gGmbH Ingolstadt</v>
      </c>
      <c r="D1375" s="5" t="s">
        <v>2378</v>
      </c>
      <c r="E13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75" s="175" t="s">
        <v>18852</v>
      </c>
      <c r="G1375" s="175" t="s">
        <v>18853</v>
      </c>
      <c r="H1375" s="182" t="str">
        <f>_xlfn.XLOOKUP(tab_SCHULLISTE[[#This Row],[TKZ]],tab_SATLISTE[SAT-ID],tab_SATLISTE[SAT-ID],"FEHLT")</f>
        <v>1p186</v>
      </c>
    </row>
    <row r="1376" spans="1:8" ht="15.9" customHeight="1" x14ac:dyDescent="0.3">
      <c r="A1376" s="171" t="s">
        <v>5641</v>
      </c>
      <c r="B1376" s="167" t="s">
        <v>1605</v>
      </c>
      <c r="C1376" s="167" t="str">
        <f>tab_SCHULLISTE[[#This Row],[SNR]]&amp;" - "&amp;tab_SCHULLISTE[[#This Row],[Name]]</f>
        <v>1715 - Wirtschaftsschule Alpenland des Landkreises Rosenheim Bad Aibling</v>
      </c>
      <c r="D1376" s="5" t="s">
        <v>2056</v>
      </c>
      <c r="E13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76" s="175" t="s">
        <v>18852</v>
      </c>
      <c r="G1376" s="175" t="s">
        <v>18853</v>
      </c>
      <c r="H1376" s="182" t="str">
        <f>_xlfn.XLOOKUP(tab_SCHULLISTE[[#This Row],[TKZ]],tab_SATLISTE[SAT-ID],tab_SATLISTE[SAT-ID],"FEHLT")</f>
        <v>1k367</v>
      </c>
    </row>
    <row r="1377" spans="1:8" ht="15.9" customHeight="1" x14ac:dyDescent="0.3">
      <c r="A1377" s="171" t="s">
        <v>5642</v>
      </c>
      <c r="B1377" s="167" t="s">
        <v>14450</v>
      </c>
      <c r="C1377" s="167" t="str">
        <f>tab_SCHULLISTE[[#This Row],[SNR]]&amp;" - "&amp;tab_SCHULLISTE[[#This Row],[Name]]</f>
        <v xml:space="preserve">1716 - Staatl.Berufsfachschule für Kinderpflege Miesbach  </v>
      </c>
      <c r="D1377" s="5" t="s">
        <v>1956</v>
      </c>
      <c r="E13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77" s="175" t="s">
        <v>18854</v>
      </c>
      <c r="G1377" s="175" t="s">
        <v>18855</v>
      </c>
      <c r="H1377" s="182" t="str">
        <f>_xlfn.XLOOKUP(tab_SCHULLISTE[[#This Row],[TKZ]],tab_SATLISTE[SAT-ID],tab_SATLISTE[SAT-ID],"FEHLT")</f>
        <v>1k267</v>
      </c>
    </row>
    <row r="1378" spans="1:8" ht="15.9" customHeight="1" x14ac:dyDescent="0.3">
      <c r="A1378" s="171" t="s">
        <v>5643</v>
      </c>
      <c r="B1378" s="167" t="s">
        <v>1613</v>
      </c>
      <c r="C1378" s="167" t="str">
        <f>tab_SCHULLISTE[[#This Row],[SNR]]&amp;" - "&amp;tab_SCHULLISTE[[#This Row],[Name]]</f>
        <v>1717 - Private Wirtschaftsschule Gester Schulbetriebs-GmbH</v>
      </c>
      <c r="D1378" s="5" t="s">
        <v>2373</v>
      </c>
      <c r="E13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78" s="175" t="s">
        <v>18852</v>
      </c>
      <c r="G1378" s="175" t="s">
        <v>18853</v>
      </c>
      <c r="H1378" s="182" t="str">
        <f>_xlfn.XLOOKUP(tab_SCHULLISTE[[#This Row],[TKZ]],tab_SATLISTE[SAT-ID],tab_SATLISTE[SAT-ID],"FEHLT")</f>
        <v>1p181</v>
      </c>
    </row>
    <row r="1379" spans="1:8" ht="15.9" customHeight="1" x14ac:dyDescent="0.3">
      <c r="A1379" s="171" t="s">
        <v>5644</v>
      </c>
      <c r="B1379" s="167" t="s">
        <v>1606</v>
      </c>
      <c r="C1379" s="167" t="str">
        <f>tab_SCHULLISTE[[#This Row],[SNR]]&amp;" - "&amp;tab_SCHULLISTE[[#This Row],[Name]]</f>
        <v>1718 - Städtische Friedrich-List- Wirtschaftsschule München</v>
      </c>
      <c r="D1379" s="5" t="s">
        <v>1966</v>
      </c>
      <c r="E13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79" s="175" t="s">
        <v>18852</v>
      </c>
      <c r="G1379" s="175" t="s">
        <v>18853</v>
      </c>
      <c r="H1379" s="182" t="str">
        <f>_xlfn.XLOOKUP(tab_SCHULLISTE[[#This Row],[TKZ]],tab_SATLISTE[SAT-ID],tab_SATLISTE[SAT-ID],"FEHLT")</f>
        <v>1k277</v>
      </c>
    </row>
    <row r="1380" spans="1:8" ht="15.9" customHeight="1" x14ac:dyDescent="0.3">
      <c r="A1380" s="171" t="s">
        <v>5645</v>
      </c>
      <c r="B1380" s="167" t="s">
        <v>14383</v>
      </c>
      <c r="C1380" s="167" t="str">
        <f>tab_SCHULLISTE[[#This Row],[SNR]]&amp;" - "&amp;tab_SCHULLISTE[[#This Row],[Name]]</f>
        <v xml:space="preserve">1719 - Städtische Riemerschmid-Wirtschaftsschule München  </v>
      </c>
      <c r="D1380" s="5" t="s">
        <v>1966</v>
      </c>
      <c r="E13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80" s="175" t="s">
        <v>18852</v>
      </c>
      <c r="G1380" s="175" t="s">
        <v>18853</v>
      </c>
      <c r="H1380" s="182" t="str">
        <f>_xlfn.XLOOKUP(tab_SCHULLISTE[[#This Row],[TKZ]],tab_SATLISTE[SAT-ID],tab_SATLISTE[SAT-ID],"FEHLT")</f>
        <v>1k277</v>
      </c>
    </row>
    <row r="1381" spans="1:8" ht="15.9" customHeight="1" x14ac:dyDescent="0.3">
      <c r="A1381" s="171" t="s">
        <v>5646</v>
      </c>
      <c r="B1381" s="167" t="s">
        <v>5647</v>
      </c>
      <c r="C1381" s="167" t="str">
        <f>tab_SCHULLISTE[[#This Row],[SNR]]&amp;" - "&amp;tab_SCHULLISTE[[#This Row],[Name]]</f>
        <v>1720 - Teresa-von-Avila-Berufsfachschule für Pflege in Griesstätt</v>
      </c>
      <c r="D1381" s="5" t="s">
        <v>2225</v>
      </c>
      <c r="E13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81" s="175" t="s">
        <v>18842</v>
      </c>
      <c r="G1381" s="175" t="s">
        <v>18843</v>
      </c>
      <c r="H1381" s="182" t="str">
        <f>_xlfn.XLOOKUP(tab_SCHULLISTE[[#This Row],[TKZ]],tab_SATLISTE[SAT-ID],tab_SATLISTE[SAT-ID],"FEHLT")</f>
        <v>1p025</v>
      </c>
    </row>
    <row r="1382" spans="1:8" ht="15.9" customHeight="1" x14ac:dyDescent="0.3">
      <c r="A1382" s="171" t="s">
        <v>5648</v>
      </c>
      <c r="B1382" s="167" t="s">
        <v>14384</v>
      </c>
      <c r="C1382" s="167" t="str">
        <f>tab_SCHULLISTE[[#This Row],[SNR]]&amp;" - "&amp;tab_SCHULLISTE[[#This Row],[Name]]</f>
        <v>1721 - Isar-Wirtschaftsschule München der Isar Wirtschaftsschule GmbH</v>
      </c>
      <c r="D1382" s="5" t="s">
        <v>2295</v>
      </c>
      <c r="E13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82" s="175" t="s">
        <v>18852</v>
      </c>
      <c r="G1382" s="175" t="s">
        <v>18853</v>
      </c>
      <c r="H1382" s="182" t="str">
        <f>_xlfn.XLOOKUP(tab_SCHULLISTE[[#This Row],[TKZ]],tab_SATLISTE[SAT-ID],tab_SATLISTE[SAT-ID],"FEHLT")</f>
        <v>1p101</v>
      </c>
    </row>
    <row r="1383" spans="1:8" ht="15.9" customHeight="1" x14ac:dyDescent="0.3">
      <c r="A1383" s="171" t="s">
        <v>5649</v>
      </c>
      <c r="B1383" s="167" t="s">
        <v>14385</v>
      </c>
      <c r="C1383" s="167" t="str">
        <f>tab_SCHULLISTE[[#This Row],[SNR]]&amp;" - "&amp;tab_SCHULLISTE[[#This Row],[Name]]</f>
        <v>1723 - Private SABEL Wirtschaftsschule München der Berufliche SABEL Schulen München gGmbH</v>
      </c>
      <c r="D1383" s="5" t="s">
        <v>2213</v>
      </c>
      <c r="E13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83" s="175" t="s">
        <v>18852</v>
      </c>
      <c r="G1383" s="175" t="s">
        <v>18853</v>
      </c>
      <c r="H1383" s="182" t="str">
        <f>_xlfn.XLOOKUP(tab_SCHULLISTE[[#This Row],[TKZ]],tab_SATLISTE[SAT-ID],tab_SATLISTE[SAT-ID],"FEHLT")</f>
        <v>1p013</v>
      </c>
    </row>
    <row r="1384" spans="1:8" ht="15.9" customHeight="1" x14ac:dyDescent="0.3">
      <c r="A1384" s="171" t="s">
        <v>5650</v>
      </c>
      <c r="B1384" s="167" t="s">
        <v>5651</v>
      </c>
      <c r="C1384" s="167" t="str">
        <f>tab_SCHULLISTE[[#This Row],[SNR]]&amp;" - "&amp;tab_SCHULLISTE[[#This Row],[Name]]</f>
        <v>1724 - Berufsfachschule f. Pflege Maria Regina d. Barmherz.Schwe.v.hl.Vinzenz v.Paul München</v>
      </c>
      <c r="D1384" s="5" t="s">
        <v>2320</v>
      </c>
      <c r="E13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84" s="175" t="s">
        <v>18842</v>
      </c>
      <c r="G1384" s="175" t="s">
        <v>18843</v>
      </c>
      <c r="H1384" s="182" t="str">
        <f>_xlfn.XLOOKUP(tab_SCHULLISTE[[#This Row],[TKZ]],tab_SATLISTE[SAT-ID],tab_SATLISTE[SAT-ID],"FEHLT")</f>
        <v>1p126</v>
      </c>
    </row>
    <row r="1385" spans="1:8" ht="15.9" customHeight="1" x14ac:dyDescent="0.3">
      <c r="A1385" s="171" t="s">
        <v>5652</v>
      </c>
      <c r="B1385" s="167" t="s">
        <v>14386</v>
      </c>
      <c r="C1385" s="167" t="str">
        <f>tab_SCHULLISTE[[#This Row],[SNR]]&amp;" - "&amp;tab_SCHULLISTE[[#This Row],[Name]]</f>
        <v xml:space="preserve">1725 - Private Wirtschaftsschule Begemann e.V. München  </v>
      </c>
      <c r="D1385" s="5" t="s">
        <v>2275</v>
      </c>
      <c r="E13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85" s="175" t="s">
        <v>18852</v>
      </c>
      <c r="G1385" s="175" t="s">
        <v>18853</v>
      </c>
      <c r="H1385" s="182" t="str">
        <f>_xlfn.XLOOKUP(tab_SCHULLISTE[[#This Row],[TKZ]],tab_SATLISTE[SAT-ID],tab_SATLISTE[SAT-ID],"FEHLT")</f>
        <v>1p078</v>
      </c>
    </row>
    <row r="1386" spans="1:8" ht="15.9" customHeight="1" x14ac:dyDescent="0.3">
      <c r="A1386" s="171" t="s">
        <v>5653</v>
      </c>
      <c r="B1386" s="167" t="s">
        <v>14387</v>
      </c>
      <c r="C1386" s="167" t="str">
        <f>tab_SCHULLISTE[[#This Row],[SNR]]&amp;" - "&amp;tab_SCHULLISTE[[#This Row],[Name]]</f>
        <v xml:space="preserve">1726 - Private Wirtschaftsschule Kermess e.V., München  </v>
      </c>
      <c r="D1386" s="5" t="s">
        <v>2309</v>
      </c>
      <c r="E13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86" s="175" t="s">
        <v>18852</v>
      </c>
      <c r="G1386" s="175" t="s">
        <v>18853</v>
      </c>
      <c r="H1386" s="182" t="str">
        <f>_xlfn.XLOOKUP(tab_SCHULLISTE[[#This Row],[TKZ]],tab_SATLISTE[SAT-ID],tab_SATLISTE[SAT-ID],"FEHLT")</f>
        <v>1p115</v>
      </c>
    </row>
    <row r="1387" spans="1:8" ht="15.9" customHeight="1" x14ac:dyDescent="0.3">
      <c r="A1387" s="171" t="s">
        <v>5654</v>
      </c>
      <c r="B1387" s="167" t="s">
        <v>1627</v>
      </c>
      <c r="C1387" s="167" t="str">
        <f>tab_SCHULLISTE[[#This Row],[SNR]]&amp;" - "&amp;tab_SCHULLISTE[[#This Row],[Name]]</f>
        <v>1727 - Staatl. Wirtschaftsschule München an der Bayer. Landesschule für Körperbehinderte</v>
      </c>
      <c r="D1387" s="5" t="s">
        <v>2191</v>
      </c>
      <c r="E13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87" s="175" t="s">
        <v>18852</v>
      </c>
      <c r="G1387" s="175" t="s">
        <v>18853</v>
      </c>
      <c r="H1387" s="182" t="str">
        <f>_xlfn.XLOOKUP(tab_SCHULLISTE[[#This Row],[TKZ]],tab_SATLISTE[SAT-ID],tab_SATLISTE[SAT-ID],"FEHLT")</f>
        <v>1x900</v>
      </c>
    </row>
    <row r="1388" spans="1:8" ht="15.9" customHeight="1" x14ac:dyDescent="0.3">
      <c r="A1388" s="171" t="s">
        <v>5655</v>
      </c>
      <c r="B1388" s="167" t="s">
        <v>1615</v>
      </c>
      <c r="C1388" s="167" t="str">
        <f>tab_SCHULLISTE[[#This Row],[SNR]]&amp;" - "&amp;tab_SCHULLISTE[[#This Row],[Name]]</f>
        <v>1730 - Private Wirtschaftsschule des Vereins Priv. Oberlandschulen Weilheim e.V., Weilheim</v>
      </c>
      <c r="D1388" s="5" t="s">
        <v>2376</v>
      </c>
      <c r="E13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88" s="175" t="s">
        <v>18852</v>
      </c>
      <c r="G1388" s="175" t="s">
        <v>18853</v>
      </c>
      <c r="H1388" s="182" t="str">
        <f>_xlfn.XLOOKUP(tab_SCHULLISTE[[#This Row],[TKZ]],tab_SATLISTE[SAT-ID],tab_SATLISTE[SAT-ID],"FEHLT")</f>
        <v>1p184</v>
      </c>
    </row>
    <row r="1389" spans="1:8" ht="15.9" customHeight="1" x14ac:dyDescent="0.3">
      <c r="A1389" s="171" t="s">
        <v>5656</v>
      </c>
      <c r="B1389" s="167" t="s">
        <v>14388</v>
      </c>
      <c r="C1389" s="167" t="str">
        <f>tab_SCHULLISTE[[#This Row],[SNR]]&amp;" - "&amp;tab_SCHULLISTE[[#This Row],[Name]]</f>
        <v>1731 - Private Wirtschaftsschule Dr. Kalscheuer, Rosenheim, der Privatschulen Dr. Kalscheuer gGmbH</v>
      </c>
      <c r="D1389" s="5" t="s">
        <v>2278</v>
      </c>
      <c r="E13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89" s="175" t="s">
        <v>18852</v>
      </c>
      <c r="G1389" s="175" t="s">
        <v>18853</v>
      </c>
      <c r="H1389" s="182" t="str">
        <f>_xlfn.XLOOKUP(tab_SCHULLISTE[[#This Row],[TKZ]],tab_SATLISTE[SAT-ID],tab_SATLISTE[SAT-ID],"FEHLT")</f>
        <v>1p082</v>
      </c>
    </row>
    <row r="1390" spans="1:8" ht="15.9" customHeight="1" x14ac:dyDescent="0.3">
      <c r="A1390" s="171" t="s">
        <v>5657</v>
      </c>
      <c r="B1390" s="167" t="s">
        <v>14389</v>
      </c>
      <c r="C1390" s="167" t="str">
        <f>tab_SCHULLISTE[[#This Row],[SNR]]&amp;" - "&amp;tab_SCHULLISTE[[#This Row],[Name]]</f>
        <v>1732 - Private Wirtschaftsschule Dr. Kalscheuer, Traunstein, der Privatschulen Dr. Kalscheuer gGmbH</v>
      </c>
      <c r="D1390" s="5" t="s">
        <v>2278</v>
      </c>
      <c r="E13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90" s="175" t="s">
        <v>18852</v>
      </c>
      <c r="G1390" s="175" t="s">
        <v>18853</v>
      </c>
      <c r="H1390" s="182" t="str">
        <f>_xlfn.XLOOKUP(tab_SCHULLISTE[[#This Row],[TKZ]],tab_SATLISTE[SAT-ID],tab_SATLISTE[SAT-ID],"FEHLT")</f>
        <v>1p082</v>
      </c>
    </row>
    <row r="1391" spans="1:8" ht="15.9" customHeight="1" x14ac:dyDescent="0.3">
      <c r="A1391" s="171" t="s">
        <v>5658</v>
      </c>
      <c r="B1391" s="167" t="s">
        <v>5659</v>
      </c>
      <c r="C1391" s="167" t="str">
        <f>tab_SCHULLISTE[[#This Row],[SNR]]&amp;" - "&amp;tab_SCHULLISTE[[#This Row],[Name]]</f>
        <v>1733 - Berufsfachschule für Pflege der Berufsfachschulen Heimerer GmbH, Landsberg a. Lech</v>
      </c>
      <c r="D1391" s="5" t="s">
        <v>2216</v>
      </c>
      <c r="E13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91" s="175" t="s">
        <v>18842</v>
      </c>
      <c r="G1391" s="175" t="s">
        <v>18843</v>
      </c>
      <c r="H1391" s="182" t="str">
        <f>_xlfn.XLOOKUP(tab_SCHULLISTE[[#This Row],[TKZ]],tab_SATLISTE[SAT-ID],tab_SATLISTE[SAT-ID],"FEHLT")</f>
        <v>1p016</v>
      </c>
    </row>
    <row r="1392" spans="1:8" ht="15.9" customHeight="1" x14ac:dyDescent="0.3">
      <c r="A1392" s="171" t="s">
        <v>5660</v>
      </c>
      <c r="B1392" s="167" t="s">
        <v>1364</v>
      </c>
      <c r="C1392" s="167" t="str">
        <f>tab_SCHULLISTE[[#This Row],[SNR]]&amp;" - "&amp;tab_SCHULLISTE[[#This Row],[Name]]</f>
        <v>1734 - Berufsfachschule z. sonderpäd.Förd. f. Bürokräfte, Förderschwerp. körp.u.mot. Entwickl. in München</v>
      </c>
      <c r="D1392" s="5" t="s">
        <v>2191</v>
      </c>
      <c r="E13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92" s="175" t="s">
        <v>18860</v>
      </c>
      <c r="G1392" s="175" t="s">
        <v>18861</v>
      </c>
      <c r="H1392" s="182" t="str">
        <f>_xlfn.XLOOKUP(tab_SCHULLISTE[[#This Row],[TKZ]],tab_SATLISTE[SAT-ID],tab_SATLISTE[SAT-ID],"FEHLT")</f>
        <v>1x900</v>
      </c>
    </row>
    <row r="1393" spans="1:8" ht="15.9" customHeight="1" x14ac:dyDescent="0.3">
      <c r="A1393" s="171" t="s">
        <v>5661</v>
      </c>
      <c r="B1393" s="167" t="s">
        <v>14748</v>
      </c>
      <c r="C1393" s="167" t="str">
        <f>tab_SCHULLISTE[[#This Row],[SNR]]&amp;" - "&amp;tab_SCHULLISTE[[#This Row],[Name]]</f>
        <v>1735 - Evangelische Fachakademie für Sozialpädagogik der Diakonie München und Oberbayern</v>
      </c>
      <c r="D1393" s="5" t="s">
        <v>2292</v>
      </c>
      <c r="E13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93" s="175" t="s">
        <v>18844</v>
      </c>
      <c r="G1393" s="175" t="s">
        <v>18845</v>
      </c>
      <c r="H1393" s="182" t="str">
        <f>_xlfn.XLOOKUP(tab_SCHULLISTE[[#This Row],[TKZ]],tab_SATLISTE[SAT-ID],tab_SATLISTE[SAT-ID],"FEHLT")</f>
        <v>1p096</v>
      </c>
    </row>
    <row r="1394" spans="1:8" ht="15.9" customHeight="1" x14ac:dyDescent="0.3">
      <c r="A1394" s="171" t="s">
        <v>5662</v>
      </c>
      <c r="B1394" s="167" t="s">
        <v>14281</v>
      </c>
      <c r="C1394" s="167" t="str">
        <f>tab_SCHULLISTE[[#This Row],[SNR]]&amp;" - "&amp;tab_SCHULLISTE[[#This Row],[Name]]</f>
        <v xml:space="preserve">1737 - Staatl. Berufsschule Altötting  </v>
      </c>
      <c r="D1394" s="5" t="s">
        <v>1706</v>
      </c>
      <c r="E13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94" s="175" t="s">
        <v>18856</v>
      </c>
      <c r="G1394" s="175" t="s">
        <v>18857</v>
      </c>
      <c r="H1394" s="182" t="str">
        <f>_xlfn.XLOOKUP(tab_SCHULLISTE[[#This Row],[TKZ]],tab_SATLISTE[SAT-ID],tab_SATLISTE[SAT-ID],"FEHLT")</f>
        <v>1k010</v>
      </c>
    </row>
    <row r="1395" spans="1:8" ht="15.9" customHeight="1" x14ac:dyDescent="0.3">
      <c r="A1395" s="171" t="s">
        <v>5663</v>
      </c>
      <c r="B1395" s="167" t="s">
        <v>406</v>
      </c>
      <c r="C1395" s="167" t="str">
        <f>tab_SCHULLISTE[[#This Row],[SNR]]&amp;" - "&amp;tab_SCHULLISTE[[#This Row],[Name]]</f>
        <v>1741 - Städt. Berufsschule für Informationstechnik München</v>
      </c>
      <c r="D1395" s="5" t="s">
        <v>1966</v>
      </c>
      <c r="E13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95" s="175" t="s">
        <v>18856</v>
      </c>
      <c r="G1395" s="175" t="s">
        <v>18857</v>
      </c>
      <c r="H1395" s="182" t="str">
        <f>_xlfn.XLOOKUP(tab_SCHULLISTE[[#This Row],[TKZ]],tab_SATLISTE[SAT-ID],tab_SATLISTE[SAT-ID],"FEHLT")</f>
        <v>1k277</v>
      </c>
    </row>
    <row r="1396" spans="1:8" ht="15.9" customHeight="1" x14ac:dyDescent="0.3">
      <c r="A1396" s="171" t="s">
        <v>5664</v>
      </c>
      <c r="B1396" s="167" t="s">
        <v>41</v>
      </c>
      <c r="C1396" s="167" t="str">
        <f>tab_SCHULLISTE[[#This Row],[SNR]]&amp;" - "&amp;tab_SCHULLISTE[[#This Row],[Name]]</f>
        <v>1745 - Priv. Berufsfachschule f. Ernährung u. Versorgung d. Gem.Gesellsch.f.soz.Dienste, Ingolstadt</v>
      </c>
      <c r="D1396" s="5" t="s">
        <v>2269</v>
      </c>
      <c r="E13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96" s="175" t="s">
        <v>18854</v>
      </c>
      <c r="G1396" s="175" t="s">
        <v>18855</v>
      </c>
      <c r="H1396" s="182" t="str">
        <f>_xlfn.XLOOKUP(tab_SCHULLISTE[[#This Row],[TKZ]],tab_SATLISTE[SAT-ID],tab_SATLISTE[SAT-ID],"FEHLT")</f>
        <v>1p072</v>
      </c>
    </row>
    <row r="1397" spans="1:8" ht="15.9" customHeight="1" x14ac:dyDescent="0.3">
      <c r="A1397" s="171" t="s">
        <v>5665</v>
      </c>
      <c r="B1397" s="167" t="s">
        <v>336</v>
      </c>
      <c r="C1397" s="167" t="str">
        <f>tab_SCHULLISTE[[#This Row],[SNR]]&amp;" - "&amp;tab_SCHULLISTE[[#This Row],[Name]]</f>
        <v>1746 - Berufsfachschule für Fremdsprachenberufe der Private Berufsfachschule IFB GmbH Rosenheim</v>
      </c>
      <c r="D1397" s="5" t="s">
        <v>2374</v>
      </c>
      <c r="E13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97" s="175" t="s">
        <v>18864</v>
      </c>
      <c r="G1397" s="175" t="s">
        <v>18865</v>
      </c>
      <c r="H1397" s="182" t="str">
        <f>_xlfn.XLOOKUP(tab_SCHULLISTE[[#This Row],[TKZ]],tab_SATLISTE[SAT-ID],tab_SATLISTE[SAT-ID],"FEHLT")</f>
        <v>1p182</v>
      </c>
    </row>
    <row r="1398" spans="1:8" ht="15.9" customHeight="1" x14ac:dyDescent="0.3">
      <c r="A1398" s="171" t="s">
        <v>5666</v>
      </c>
      <c r="B1398" s="167" t="s">
        <v>14282</v>
      </c>
      <c r="C1398" s="167" t="str">
        <f>tab_SCHULLISTE[[#This Row],[SNR]]&amp;" - "&amp;tab_SCHULLISTE[[#This Row],[Name]]</f>
        <v xml:space="preserve">1747 - Staatl. Berufsschule I Mühldorf a.Inn  </v>
      </c>
      <c r="D1398" s="5" t="s">
        <v>1965</v>
      </c>
      <c r="E13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98" s="175" t="s">
        <v>18856</v>
      </c>
      <c r="G1398" s="175" t="s">
        <v>18857</v>
      </c>
      <c r="H1398" s="182" t="str">
        <f>_xlfn.XLOOKUP(tab_SCHULLISTE[[#This Row],[TKZ]],tab_SATLISTE[SAT-ID],tab_SATLISTE[SAT-ID],"FEHLT")</f>
        <v>1k276</v>
      </c>
    </row>
    <row r="1399" spans="1:8" ht="15.9" customHeight="1" x14ac:dyDescent="0.3">
      <c r="A1399" s="171" t="s">
        <v>5667</v>
      </c>
      <c r="B1399" s="167" t="s">
        <v>14451</v>
      </c>
      <c r="C1399" s="167" t="str">
        <f>tab_SCHULLISTE[[#This Row],[SNR]]&amp;" - "&amp;tab_SCHULLISTE[[#This Row],[Name]]</f>
        <v>1748 - Staatl. Berufsfachschule für Ernährung und Versorgung Mühldorf a. Inn</v>
      </c>
      <c r="D1399" s="5" t="s">
        <v>1965</v>
      </c>
      <c r="E13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399" s="175" t="s">
        <v>18854</v>
      </c>
      <c r="G1399" s="175" t="s">
        <v>18855</v>
      </c>
      <c r="H1399" s="182" t="str">
        <f>_xlfn.XLOOKUP(tab_SCHULLISTE[[#This Row],[TKZ]],tab_SATLISTE[SAT-ID],tab_SATLISTE[SAT-ID],"FEHLT")</f>
        <v>1k276</v>
      </c>
    </row>
    <row r="1400" spans="1:8" ht="15.9" customHeight="1" x14ac:dyDescent="0.3">
      <c r="A1400" s="171" t="s">
        <v>5668</v>
      </c>
      <c r="B1400" s="167" t="s">
        <v>14452</v>
      </c>
      <c r="C1400" s="167" t="str">
        <f>tab_SCHULLISTE[[#This Row],[SNR]]&amp;" - "&amp;tab_SCHULLISTE[[#This Row],[Name]]</f>
        <v>1749 - Berufsfachschule f. Ernährung u. Versorgung Theresia Gerhardinger, München</v>
      </c>
      <c r="D1400" s="5" t="s">
        <v>2225</v>
      </c>
      <c r="E14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00" s="175" t="s">
        <v>18854</v>
      </c>
      <c r="G1400" s="175" t="s">
        <v>18855</v>
      </c>
      <c r="H1400" s="182" t="str">
        <f>_xlfn.XLOOKUP(tab_SCHULLISTE[[#This Row],[TKZ]],tab_SATLISTE[SAT-ID],tab_SATLISTE[SAT-ID],"FEHLT")</f>
        <v>1p025</v>
      </c>
    </row>
    <row r="1401" spans="1:8" ht="15.9" customHeight="1" x14ac:dyDescent="0.3">
      <c r="A1401" s="171" t="s">
        <v>5669</v>
      </c>
      <c r="B1401" s="167" t="s">
        <v>5670</v>
      </c>
      <c r="C1401" s="167" t="str">
        <f>tab_SCHULLISTE[[#This Row],[SNR]]&amp;" - "&amp;tab_SCHULLISTE[[#This Row],[Name]]</f>
        <v>1750 - Berufsfachschule für Pflege der Hans-Weinberger-Akademie Arbeiterwohl. e.V., Münch</v>
      </c>
      <c r="D1401" s="5" t="s">
        <v>2279</v>
      </c>
      <c r="E14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01" s="175" t="s">
        <v>18842</v>
      </c>
      <c r="G1401" s="175" t="s">
        <v>18843</v>
      </c>
      <c r="H1401" s="182" t="str">
        <f>_xlfn.XLOOKUP(tab_SCHULLISTE[[#This Row],[TKZ]],tab_SATLISTE[SAT-ID],tab_SATLISTE[SAT-ID],"FEHLT")</f>
        <v>1p083</v>
      </c>
    </row>
    <row r="1402" spans="1:8" ht="15.9" customHeight="1" x14ac:dyDescent="0.3">
      <c r="A1402" s="171" t="s">
        <v>5671</v>
      </c>
      <c r="B1402" s="167" t="s">
        <v>1363</v>
      </c>
      <c r="C1402" s="167" t="str">
        <f>tab_SCHULLISTE[[#This Row],[SNR]]&amp;" - "&amp;tab_SCHULLISTE[[#This Row],[Name]]</f>
        <v>1751 - Berufsfachschule für Informatik und Wirtschaft der Private Berufsfachschule IFB GmbH Rosenheim</v>
      </c>
      <c r="D1402" s="5" t="s">
        <v>2374</v>
      </c>
      <c r="E14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02" s="175" t="s">
        <v>18860</v>
      </c>
      <c r="G1402" s="175" t="s">
        <v>18861</v>
      </c>
      <c r="H1402" s="182" t="str">
        <f>_xlfn.XLOOKUP(tab_SCHULLISTE[[#This Row],[TKZ]],tab_SATLISTE[SAT-ID],tab_SATLISTE[SAT-ID],"FEHLT")</f>
        <v>1p182</v>
      </c>
    </row>
    <row r="1403" spans="1:8" ht="15.9" customHeight="1" x14ac:dyDescent="0.3">
      <c r="A1403" s="171" t="s">
        <v>5672</v>
      </c>
      <c r="B1403" s="167" t="s">
        <v>61</v>
      </c>
      <c r="C1403" s="167" t="str">
        <f>tab_SCHULLISTE[[#This Row],[SNR]]&amp;" - "&amp;tab_SCHULLISTE[[#This Row],[Name]]</f>
        <v>1753 - Staatl. Berufsfachschule für Ernährung und Versorgung Neuburg a.d.Donau</v>
      </c>
      <c r="D1403" s="5" t="s">
        <v>1978</v>
      </c>
      <c r="E14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03" s="175" t="s">
        <v>18854</v>
      </c>
      <c r="G1403" s="175" t="s">
        <v>18855</v>
      </c>
      <c r="H1403" s="182" t="str">
        <f>_xlfn.XLOOKUP(tab_SCHULLISTE[[#This Row],[TKZ]],tab_SATLISTE[SAT-ID],tab_SATLISTE[SAT-ID],"FEHLT")</f>
        <v>1k289</v>
      </c>
    </row>
    <row r="1404" spans="1:8" ht="15.9" customHeight="1" x14ac:dyDescent="0.3">
      <c r="A1404" s="171" t="s">
        <v>5673</v>
      </c>
      <c r="B1404" s="167" t="s">
        <v>62</v>
      </c>
      <c r="C1404" s="167" t="str">
        <f>tab_SCHULLISTE[[#This Row],[SNR]]&amp;" - "&amp;tab_SCHULLISTE[[#This Row],[Name]]</f>
        <v>1754 - Staatl. Berufsfachschule f. Kinderpflege Neuburg a.d.Donau</v>
      </c>
      <c r="D1404" s="5" t="s">
        <v>1978</v>
      </c>
      <c r="E14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04" s="175" t="s">
        <v>18854</v>
      </c>
      <c r="G1404" s="175" t="s">
        <v>18855</v>
      </c>
      <c r="H1404" s="182" t="str">
        <f>_xlfn.XLOOKUP(tab_SCHULLISTE[[#This Row],[TKZ]],tab_SATLISTE[SAT-ID],tab_SATLISTE[SAT-ID],"FEHLT")</f>
        <v>1k289</v>
      </c>
    </row>
    <row r="1405" spans="1:8" ht="15.9" customHeight="1" x14ac:dyDescent="0.3">
      <c r="A1405" s="171" t="s">
        <v>5674</v>
      </c>
      <c r="B1405" s="167" t="s">
        <v>14283</v>
      </c>
      <c r="C1405" s="167" t="str">
        <f>tab_SCHULLISTE[[#This Row],[SNR]]&amp;" - "&amp;tab_SCHULLISTE[[#This Row],[Name]]</f>
        <v xml:space="preserve">1755 - Städt. Berufsschule für Orthopädietechnik  </v>
      </c>
      <c r="D1405" s="5" t="s">
        <v>1966</v>
      </c>
      <c r="E14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05" s="175" t="s">
        <v>18856</v>
      </c>
      <c r="G1405" s="175" t="s">
        <v>18857</v>
      </c>
      <c r="H1405" s="182" t="str">
        <f>_xlfn.XLOOKUP(tab_SCHULLISTE[[#This Row],[TKZ]],tab_SATLISTE[SAT-ID],tab_SATLISTE[SAT-ID],"FEHLT")</f>
        <v>1k277</v>
      </c>
    </row>
    <row r="1406" spans="1:8" ht="15.9" customHeight="1" x14ac:dyDescent="0.3">
      <c r="A1406" s="171" t="s">
        <v>5675</v>
      </c>
      <c r="B1406" s="167" t="s">
        <v>14284</v>
      </c>
      <c r="C1406" s="167" t="str">
        <f>tab_SCHULLISTE[[#This Row],[SNR]]&amp;" - "&amp;tab_SCHULLISTE[[#This Row],[Name]]</f>
        <v xml:space="preserve">1756 - Städt. Berufsschule für Körperpflege München  </v>
      </c>
      <c r="D1406" s="5" t="s">
        <v>1966</v>
      </c>
      <c r="E14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06" s="175" t="s">
        <v>18856</v>
      </c>
      <c r="G1406" s="175" t="s">
        <v>18857</v>
      </c>
      <c r="H1406" s="182" t="str">
        <f>_xlfn.XLOOKUP(tab_SCHULLISTE[[#This Row],[TKZ]],tab_SATLISTE[SAT-ID],tab_SATLISTE[SAT-ID],"FEHLT")</f>
        <v>1k277</v>
      </c>
    </row>
    <row r="1407" spans="1:8" ht="15.9" customHeight="1" x14ac:dyDescent="0.3">
      <c r="A1407" s="171" t="s">
        <v>5676</v>
      </c>
      <c r="B1407" s="167" t="s">
        <v>14285</v>
      </c>
      <c r="C1407" s="167" t="str">
        <f>tab_SCHULLISTE[[#This Row],[SNR]]&amp;" - "&amp;tab_SCHULLISTE[[#This Row],[Name]]</f>
        <v xml:space="preserve">1757 - Staatl. Berufsschule Pfaffenhofen a.d.Ilm  </v>
      </c>
      <c r="D1407" s="5" t="s">
        <v>2017</v>
      </c>
      <c r="E14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07" s="175" t="s">
        <v>18856</v>
      </c>
      <c r="G1407" s="175" t="s">
        <v>18857</v>
      </c>
      <c r="H1407" s="182" t="str">
        <f>_xlfn.XLOOKUP(tab_SCHULLISTE[[#This Row],[TKZ]],tab_SATLISTE[SAT-ID],tab_SATLISTE[SAT-ID],"FEHLT")</f>
        <v>1k328</v>
      </c>
    </row>
    <row r="1408" spans="1:8" ht="15.9" customHeight="1" x14ac:dyDescent="0.3">
      <c r="A1408" s="171" t="s">
        <v>5677</v>
      </c>
      <c r="B1408" s="167" t="s">
        <v>917</v>
      </c>
      <c r="C1408" s="167" t="str">
        <f>tab_SCHULLISTE[[#This Row],[SNR]]&amp;" - "&amp;tab_SCHULLISTE[[#This Row],[Name]]</f>
        <v>1759 - Städt. Meisterschule für das Holzbildhauerhandwerk München</v>
      </c>
      <c r="D1408" s="5" t="s">
        <v>1966</v>
      </c>
      <c r="E14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08" s="175" t="s">
        <v>18848</v>
      </c>
      <c r="G1408" s="175" t="s">
        <v>18849</v>
      </c>
      <c r="H1408" s="182" t="str">
        <f>_xlfn.XLOOKUP(tab_SCHULLISTE[[#This Row],[TKZ]],tab_SATLISTE[SAT-ID],tab_SATLISTE[SAT-ID],"FEHLT")</f>
        <v>1k277</v>
      </c>
    </row>
    <row r="1409" spans="1:8" ht="15.9" customHeight="1" x14ac:dyDescent="0.3">
      <c r="A1409" s="171" t="s">
        <v>5678</v>
      </c>
      <c r="B1409" s="167" t="s">
        <v>5679</v>
      </c>
      <c r="C1409" s="167" t="str">
        <f>tab_SCHULLISTE[[#This Row],[SNR]]&amp;" - "&amp;tab_SCHULLISTE[[#This Row],[Name]]</f>
        <v>1760 - Fachakademie für Raum- und Objektdesign des Bezirks Oberbayern in Garmisch-Partenkirchen</v>
      </c>
      <c r="D1409" s="5" t="s">
        <v>1755</v>
      </c>
      <c r="E14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09" s="175" t="s">
        <v>18844</v>
      </c>
      <c r="G1409" s="175" t="s">
        <v>18845</v>
      </c>
      <c r="H1409" s="182" t="str">
        <f>_xlfn.XLOOKUP(tab_SCHULLISTE[[#This Row],[TKZ]],tab_SATLISTE[SAT-ID],tab_SATLISTE[SAT-ID],"FEHLT")</f>
        <v>1k060</v>
      </c>
    </row>
    <row r="1410" spans="1:8" ht="15.9" customHeight="1" x14ac:dyDescent="0.3">
      <c r="A1410" s="171" t="s">
        <v>5680</v>
      </c>
      <c r="B1410" s="167" t="s">
        <v>14286</v>
      </c>
      <c r="C1410" s="167" t="str">
        <f>tab_SCHULLISTE[[#This Row],[SNR]]&amp;" - "&amp;tab_SCHULLISTE[[#This Row],[Name]]</f>
        <v xml:space="preserve">1762 - Staatl. Berufsschule Starnberg  </v>
      </c>
      <c r="D1410" s="5" t="s">
        <v>2109</v>
      </c>
      <c r="E14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10" s="175" t="s">
        <v>18856</v>
      </c>
      <c r="G1410" s="175" t="s">
        <v>18857</v>
      </c>
      <c r="H1410" s="182" t="str">
        <f>_xlfn.XLOOKUP(tab_SCHULLISTE[[#This Row],[TKZ]],tab_SATLISTE[SAT-ID],tab_SATLISTE[SAT-ID],"FEHLT")</f>
        <v>1k420</v>
      </c>
    </row>
    <row r="1411" spans="1:8" ht="15.9" customHeight="1" x14ac:dyDescent="0.3">
      <c r="A1411" s="171" t="s">
        <v>5681</v>
      </c>
      <c r="B1411" s="167" t="s">
        <v>14287</v>
      </c>
      <c r="C1411" s="167" t="str">
        <f>tab_SCHULLISTE[[#This Row],[SNR]]&amp;" - "&amp;tab_SCHULLISTE[[#This Row],[Name]]</f>
        <v xml:space="preserve">1768 - Staatl. Berufsschule I Traunstein  </v>
      </c>
      <c r="D1411" s="5" t="s">
        <v>2131</v>
      </c>
      <c r="E14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11" s="175" t="s">
        <v>18856</v>
      </c>
      <c r="G1411" s="175" t="s">
        <v>18857</v>
      </c>
      <c r="H1411" s="182" t="str">
        <f>_xlfn.XLOOKUP(tab_SCHULLISTE[[#This Row],[TKZ]],tab_SATLISTE[SAT-ID],tab_SATLISTE[SAT-ID],"FEHLT")</f>
        <v>1k442</v>
      </c>
    </row>
    <row r="1412" spans="1:8" ht="15.9" customHeight="1" x14ac:dyDescent="0.3">
      <c r="A1412" s="171" t="s">
        <v>5682</v>
      </c>
      <c r="B1412" s="167" t="s">
        <v>63</v>
      </c>
      <c r="C1412" s="167" t="str">
        <f>tab_SCHULLISTE[[#This Row],[SNR]]&amp;" - "&amp;tab_SCHULLISTE[[#This Row],[Name]]</f>
        <v>1769 - Staatl. Berufsfachschule für Ernährung und Versorgung Traunstein</v>
      </c>
      <c r="D1412" s="5" t="s">
        <v>2131</v>
      </c>
      <c r="E14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12" s="175" t="s">
        <v>18854</v>
      </c>
      <c r="G1412" s="175" t="s">
        <v>18855</v>
      </c>
      <c r="H1412" s="182" t="str">
        <f>_xlfn.XLOOKUP(tab_SCHULLISTE[[#This Row],[TKZ]],tab_SATLISTE[SAT-ID],tab_SATLISTE[SAT-ID],"FEHLT")</f>
        <v>1k442</v>
      </c>
    </row>
    <row r="1413" spans="1:8" ht="15.9" customHeight="1" x14ac:dyDescent="0.3">
      <c r="A1413" s="171" t="s">
        <v>5683</v>
      </c>
      <c r="B1413" s="167" t="s">
        <v>14288</v>
      </c>
      <c r="C1413" s="167" t="str">
        <f>tab_SCHULLISTE[[#This Row],[SNR]]&amp;" - "&amp;tab_SCHULLISTE[[#This Row],[Name]]</f>
        <v>1771 - Städt. Berufsschule  für Druck und Mediengestaltung München</v>
      </c>
      <c r="D1413" s="5" t="s">
        <v>1966</v>
      </c>
      <c r="E14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13" s="175" t="s">
        <v>18856</v>
      </c>
      <c r="G1413" s="175" t="s">
        <v>18857</v>
      </c>
      <c r="H1413" s="182" t="str">
        <f>_xlfn.XLOOKUP(tab_SCHULLISTE[[#This Row],[TKZ]],tab_SATLISTE[SAT-ID],tab_SATLISTE[SAT-ID],"FEHLT")</f>
        <v>1k277</v>
      </c>
    </row>
    <row r="1414" spans="1:8" ht="15.9" customHeight="1" x14ac:dyDescent="0.3">
      <c r="A1414" s="171" t="s">
        <v>5684</v>
      </c>
      <c r="B1414" s="167" t="s">
        <v>14289</v>
      </c>
      <c r="C1414" s="167" t="str">
        <f>tab_SCHULLISTE[[#This Row],[SNR]]&amp;" - "&amp;tab_SCHULLISTE[[#This Row],[Name]]</f>
        <v>1772 - Städt. Berufsschule für das Spenglerhandwerk, Umwelt- und Versorgungstechnik</v>
      </c>
      <c r="D1414" s="5" t="s">
        <v>1966</v>
      </c>
      <c r="E14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14" s="175" t="s">
        <v>18856</v>
      </c>
      <c r="G1414" s="175" t="s">
        <v>18857</v>
      </c>
      <c r="H1414" s="182" t="str">
        <f>_xlfn.XLOOKUP(tab_SCHULLISTE[[#This Row],[TKZ]],tab_SATLISTE[SAT-ID],tab_SATLISTE[SAT-ID],"FEHLT")</f>
        <v>1k277</v>
      </c>
    </row>
    <row r="1415" spans="1:8" ht="15.9" customHeight="1" x14ac:dyDescent="0.3">
      <c r="A1415" s="171" t="s">
        <v>5685</v>
      </c>
      <c r="B1415" s="167" t="s">
        <v>14290</v>
      </c>
      <c r="C1415" s="167" t="str">
        <f>tab_SCHULLISTE[[#This Row],[SNR]]&amp;" - "&amp;tab_SCHULLISTE[[#This Row],[Name]]</f>
        <v xml:space="preserve">1773 - Staatl. Berufsschule Weilheim i.OB  </v>
      </c>
      <c r="D1415" s="5" t="s">
        <v>2170</v>
      </c>
      <c r="E14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15" s="175" t="s">
        <v>18856</v>
      </c>
      <c r="G1415" s="175" t="s">
        <v>18857</v>
      </c>
      <c r="H1415" s="182" t="str">
        <f>_xlfn.XLOOKUP(tab_SCHULLISTE[[#This Row],[TKZ]],tab_SATLISTE[SAT-ID],tab_SATLISTE[SAT-ID],"FEHLT")</f>
        <v>1k481</v>
      </c>
    </row>
    <row r="1416" spans="1:8" ht="15.9" customHeight="1" x14ac:dyDescent="0.3">
      <c r="A1416" s="171" t="s">
        <v>5686</v>
      </c>
      <c r="B1416" s="167" t="s">
        <v>64</v>
      </c>
      <c r="C1416" s="167" t="str">
        <f>tab_SCHULLISTE[[#This Row],[SNR]]&amp;" - "&amp;tab_SCHULLISTE[[#This Row],[Name]]</f>
        <v>1774 - Staatl. Berufsfachschule für Ernährung und Versorgung Schongau</v>
      </c>
      <c r="D1416" s="5" t="s">
        <v>2170</v>
      </c>
      <c r="E14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16" s="175" t="s">
        <v>18854</v>
      </c>
      <c r="G1416" s="175" t="s">
        <v>18855</v>
      </c>
      <c r="H1416" s="182" t="str">
        <f>_xlfn.XLOOKUP(tab_SCHULLISTE[[#This Row],[TKZ]],tab_SATLISTE[SAT-ID],tab_SATLISTE[SAT-ID],"FEHLT")</f>
        <v>1k481</v>
      </c>
    </row>
    <row r="1417" spans="1:8" ht="15.9" customHeight="1" x14ac:dyDescent="0.3">
      <c r="A1417" s="171" t="s">
        <v>5687</v>
      </c>
      <c r="B1417" s="167" t="s">
        <v>14291</v>
      </c>
      <c r="C1417" s="167" t="str">
        <f>tab_SCHULLISTE[[#This Row],[SNR]]&amp;" - "&amp;tab_SCHULLISTE[[#This Row],[Name]]</f>
        <v xml:space="preserve">1776 - Staatl. Berufsschule Schongau  </v>
      </c>
      <c r="D1417" s="5" t="s">
        <v>2170</v>
      </c>
      <c r="E14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17" s="175" t="s">
        <v>18856</v>
      </c>
      <c r="G1417" s="175" t="s">
        <v>18857</v>
      </c>
      <c r="H1417" s="182" t="str">
        <f>_xlfn.XLOOKUP(tab_SCHULLISTE[[#This Row],[TKZ]],tab_SATLISTE[SAT-ID],tab_SATLISTE[SAT-ID],"FEHLT")</f>
        <v>1k481</v>
      </c>
    </row>
    <row r="1418" spans="1:8" ht="15.9" customHeight="1" x14ac:dyDescent="0.3">
      <c r="A1418" s="171" t="s">
        <v>5688</v>
      </c>
      <c r="B1418" s="167" t="s">
        <v>948</v>
      </c>
      <c r="C1418" s="167" t="str">
        <f>tab_SCHULLISTE[[#This Row],[SNR]]&amp;" - "&amp;tab_SCHULLISTE[[#This Row],[Name]]</f>
        <v>1779 - Staatl.Fachschule (Technikerschule) für Elektrotechnik Altötting</v>
      </c>
      <c r="D1418" s="5" t="s">
        <v>1706</v>
      </c>
      <c r="E14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18" s="175" t="s">
        <v>18848</v>
      </c>
      <c r="G1418" s="175" t="s">
        <v>18849</v>
      </c>
      <c r="H1418" s="182" t="str">
        <f>_xlfn.XLOOKUP(tab_SCHULLISTE[[#This Row],[TKZ]],tab_SATLISTE[SAT-ID],tab_SATLISTE[SAT-ID],"FEHLT")</f>
        <v>1k010</v>
      </c>
    </row>
    <row r="1419" spans="1:8" ht="15.9" customHeight="1" x14ac:dyDescent="0.3">
      <c r="A1419" s="171" t="s">
        <v>5689</v>
      </c>
      <c r="B1419" s="167" t="s">
        <v>5690</v>
      </c>
      <c r="C1419" s="167" t="str">
        <f>tab_SCHULLISTE[[#This Row],[SNR]]&amp;" - "&amp;tab_SCHULLISTE[[#This Row],[Name]]</f>
        <v>1780 - Berufsfachschule für Pflege der Starnberger Kliniken GmbH, Starnberg</v>
      </c>
      <c r="D1419" s="5" t="s">
        <v>2402</v>
      </c>
      <c r="E14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19" s="175" t="s">
        <v>18842</v>
      </c>
      <c r="G1419" s="175" t="s">
        <v>18843</v>
      </c>
      <c r="H1419" s="182" t="str">
        <f>_xlfn.XLOOKUP(tab_SCHULLISTE[[#This Row],[TKZ]],tab_SATLISTE[SAT-ID],tab_SATLISTE[SAT-ID],"FEHLT")</f>
        <v>1p212</v>
      </c>
    </row>
    <row r="1420" spans="1:8" ht="15.9" customHeight="1" x14ac:dyDescent="0.3">
      <c r="A1420" s="171" t="s">
        <v>5691</v>
      </c>
      <c r="B1420" s="167" t="s">
        <v>896</v>
      </c>
      <c r="C1420" s="167" t="str">
        <f>tab_SCHULLISTE[[#This Row],[SNR]]&amp;" - "&amp;tab_SCHULLISTE[[#This Row],[Name]]</f>
        <v>1781 - Berufsfachschule f. Holzschnitzer u. Schreiner des Landkreises Berchtesgadener Land</v>
      </c>
      <c r="D1420" s="5" t="s">
        <v>1745</v>
      </c>
      <c r="E14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20" s="175" t="s">
        <v>18846</v>
      </c>
      <c r="G1420" s="175" t="s">
        <v>18847</v>
      </c>
      <c r="H1420" s="182" t="str">
        <f>_xlfn.XLOOKUP(tab_SCHULLISTE[[#This Row],[TKZ]],tab_SATLISTE[SAT-ID],tab_SATLISTE[SAT-ID],"FEHLT")</f>
        <v>1k050</v>
      </c>
    </row>
    <row r="1421" spans="1:8" ht="15.9" customHeight="1" x14ac:dyDescent="0.3">
      <c r="A1421" s="171" t="s">
        <v>5692</v>
      </c>
      <c r="B1421" s="167" t="s">
        <v>897</v>
      </c>
      <c r="C1421" s="167" t="str">
        <f>tab_SCHULLISTE[[#This Row],[SNR]]&amp;" - "&amp;tab_SCHULLISTE[[#This Row],[Name]]</f>
        <v>1782 - Berufsfachschule für Schreiner und Holzbildhauer des Bezirks Oberbayern in Garmisch-Partenkirchen</v>
      </c>
      <c r="D1421" s="5" t="s">
        <v>1755</v>
      </c>
      <c r="E14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21" s="175" t="s">
        <v>18846</v>
      </c>
      <c r="G1421" s="175" t="s">
        <v>18847</v>
      </c>
      <c r="H1421" s="182" t="str">
        <f>_xlfn.XLOOKUP(tab_SCHULLISTE[[#This Row],[TKZ]],tab_SATLISTE[SAT-ID],tab_SATLISTE[SAT-ID],"FEHLT")</f>
        <v>1k060</v>
      </c>
    </row>
    <row r="1422" spans="1:8" ht="15.9" customHeight="1" x14ac:dyDescent="0.3">
      <c r="A1422" s="171" t="s">
        <v>5693</v>
      </c>
      <c r="B1422" s="167" t="s">
        <v>898</v>
      </c>
      <c r="C1422" s="167" t="str">
        <f>tab_SCHULLISTE[[#This Row],[SNR]]&amp;" - "&amp;tab_SCHULLISTE[[#This Row],[Name]]</f>
        <v>1783 - Städt. Berufsfachschule für das Holzbildhauerhandwerk München</v>
      </c>
      <c r="D1422" s="5" t="s">
        <v>1966</v>
      </c>
      <c r="E14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22" s="175" t="s">
        <v>18846</v>
      </c>
      <c r="G1422" s="175" t="s">
        <v>18847</v>
      </c>
      <c r="H1422" s="182" t="str">
        <f>_xlfn.XLOOKUP(tab_SCHULLISTE[[#This Row],[TKZ]],tab_SATLISTE[SAT-ID],tab_SATLISTE[SAT-ID],"FEHLT")</f>
        <v>1k277</v>
      </c>
    </row>
    <row r="1423" spans="1:8" ht="15.9" customHeight="1" x14ac:dyDescent="0.3">
      <c r="A1423" s="171" t="s">
        <v>5694</v>
      </c>
      <c r="B1423" s="167" t="s">
        <v>14426</v>
      </c>
      <c r="C1423" s="167" t="str">
        <f>tab_SCHULLISTE[[#This Row],[SNR]]&amp;" - "&amp;tab_SCHULLISTE[[#This Row],[Name]]</f>
        <v>1784 - Städt. Berufsfachschule f. Kommunikations- und Modedesign der Deutschen Meisterschule f. Mode Mün</v>
      </c>
      <c r="D1423" s="5" t="s">
        <v>1966</v>
      </c>
      <c r="E14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23" s="175" t="s">
        <v>18846</v>
      </c>
      <c r="G1423" s="175" t="s">
        <v>18847</v>
      </c>
      <c r="H1423" s="182" t="str">
        <f>_xlfn.XLOOKUP(tab_SCHULLISTE[[#This Row],[TKZ]],tab_SATLISTE[SAT-ID],tab_SATLISTE[SAT-ID],"FEHLT")</f>
        <v>1k277</v>
      </c>
    </row>
    <row r="1424" spans="1:8" ht="15.9" customHeight="1" x14ac:dyDescent="0.3">
      <c r="A1424" s="171" t="s">
        <v>5695</v>
      </c>
      <c r="B1424" s="167" t="s">
        <v>364</v>
      </c>
      <c r="C1424" s="167" t="str">
        <f>tab_SCHULLISTE[[#This Row],[SNR]]&amp;" - "&amp;tab_SCHULLISTE[[#This Row],[Name]]</f>
        <v>1785 - Chemieschule Dr. Erwin Elhardt, Berufsfachschule f chem.-techn.u.umweltschutztechn.Ass., München</v>
      </c>
      <c r="D1424" s="5" t="s">
        <v>2226</v>
      </c>
      <c r="E14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24" s="175" t="s">
        <v>18866</v>
      </c>
      <c r="G1424" s="175" t="s">
        <v>18867</v>
      </c>
      <c r="H1424" s="182" t="str">
        <f>_xlfn.XLOOKUP(tab_SCHULLISTE[[#This Row],[TKZ]],tab_SATLISTE[SAT-ID],tab_SATLISTE[SAT-ID],"FEHLT")</f>
        <v>1p026</v>
      </c>
    </row>
    <row r="1425" spans="1:8" ht="15.9" customHeight="1" x14ac:dyDescent="0.3">
      <c r="A1425" s="171" t="s">
        <v>5696</v>
      </c>
      <c r="B1425" s="167" t="s">
        <v>14434</v>
      </c>
      <c r="C1425" s="167" t="str">
        <f>tab_SCHULLISTE[[#This Row],[SNR]]&amp;" - "&amp;tab_SCHULLISTE[[#This Row],[Name]]</f>
        <v>1787 - Priv. Berufsfachschule für Fremdsprachenberufe des Schulvereins inlingua, Ingolstadt</v>
      </c>
      <c r="D1425" s="5" t="s">
        <v>2271</v>
      </c>
      <c r="E14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25" s="175" t="s">
        <v>18864</v>
      </c>
      <c r="G1425" s="175" t="s">
        <v>18865</v>
      </c>
      <c r="H1425" s="182" t="str">
        <f>_xlfn.XLOOKUP(tab_SCHULLISTE[[#This Row],[TKZ]],tab_SATLISTE[SAT-ID],tab_SATLISTE[SAT-ID],"FEHLT")</f>
        <v>1p074</v>
      </c>
    </row>
    <row r="1426" spans="1:8" ht="15.9" customHeight="1" x14ac:dyDescent="0.3">
      <c r="A1426" s="171" t="s">
        <v>5697</v>
      </c>
      <c r="B1426" s="167" t="s">
        <v>473</v>
      </c>
      <c r="C1426" s="167" t="str">
        <f>tab_SCHULLISTE[[#This Row],[SNR]]&amp;" - "&amp;tab_SCHULLISTE[[#This Row],[Name]]</f>
        <v>1789 - Otto-Falckenberg-Schule München Städt. Fachakademie für Darstellende Kunst</v>
      </c>
      <c r="D1426" s="5" t="s">
        <v>1966</v>
      </c>
      <c r="E14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26" s="175" t="s">
        <v>18844</v>
      </c>
      <c r="G1426" s="175" t="s">
        <v>18845</v>
      </c>
      <c r="H1426" s="182" t="str">
        <f>_xlfn.XLOOKUP(tab_SCHULLISTE[[#This Row],[TKZ]],tab_SATLISTE[SAT-ID],tab_SATLISTE[SAT-ID],"FEHLT")</f>
        <v>1k277</v>
      </c>
    </row>
    <row r="1427" spans="1:8" ht="15.9" customHeight="1" x14ac:dyDescent="0.3">
      <c r="A1427" s="171" t="s">
        <v>5698</v>
      </c>
      <c r="B1427" s="167" t="s">
        <v>1600</v>
      </c>
      <c r="C1427" s="167" t="str">
        <f>tab_SCHULLISTE[[#This Row],[SNR]]&amp;" - "&amp;tab_SCHULLISTE[[#This Row],[Name]]</f>
        <v>1792 - Internat. Schule f. Schauspiel u. Acting München, Berufsfachschule für Schauspieler</v>
      </c>
      <c r="D1427" s="5" t="s">
        <v>2300</v>
      </c>
      <c r="E14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27" s="175" t="s">
        <v>18858</v>
      </c>
      <c r="G1427" s="175" t="s">
        <v>18859</v>
      </c>
      <c r="H1427" s="182" t="str">
        <f>_xlfn.XLOOKUP(tab_SCHULLISTE[[#This Row],[TKZ]],tab_SATLISTE[SAT-ID],tab_SATLISTE[SAT-ID],"FEHLT")</f>
        <v>1p106</v>
      </c>
    </row>
    <row r="1428" spans="1:8" ht="15.9" customHeight="1" x14ac:dyDescent="0.3">
      <c r="A1428" s="171" t="s">
        <v>5699</v>
      </c>
      <c r="B1428" s="167" t="s">
        <v>14749</v>
      </c>
      <c r="C1428" s="167" t="str">
        <f>tab_SCHULLISTE[[#This Row],[SNR]]&amp;" - "&amp;tab_SCHULLISTE[[#This Row],[Name]]</f>
        <v xml:space="preserve">1799 - Staatl. Fachakademie für Sozialpädagogik Starnberg  </v>
      </c>
      <c r="D1428" s="5" t="s">
        <v>2109</v>
      </c>
      <c r="E14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28" s="175" t="s">
        <v>18844</v>
      </c>
      <c r="G1428" s="175" t="s">
        <v>18845</v>
      </c>
      <c r="H1428" s="182" t="str">
        <f>_xlfn.XLOOKUP(tab_SCHULLISTE[[#This Row],[TKZ]],tab_SATLISTE[SAT-ID],tab_SATLISTE[SAT-ID],"FEHLT")</f>
        <v>1k420</v>
      </c>
    </row>
    <row r="1429" spans="1:8" ht="15.9" customHeight="1" x14ac:dyDescent="0.3">
      <c r="A1429" s="171" t="s">
        <v>5700</v>
      </c>
      <c r="B1429" s="167" t="s">
        <v>14492</v>
      </c>
      <c r="C1429" s="167" t="str">
        <f>tab_SCHULLISTE[[#This Row],[SNR]]&amp;" - "&amp;tab_SCHULLISTE[[#This Row],[Name]]</f>
        <v>1801 - Chemieschule Dr. Erwin Elhardt, Berufsfachschule für biologisch-technische Assistenten, München</v>
      </c>
      <c r="D1429" s="5" t="s">
        <v>2226</v>
      </c>
      <c r="E14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29" s="175" t="s">
        <v>18866</v>
      </c>
      <c r="G1429" s="175" t="s">
        <v>18867</v>
      </c>
      <c r="H1429" s="182" t="str">
        <f>_xlfn.XLOOKUP(tab_SCHULLISTE[[#This Row],[TKZ]],tab_SATLISTE[SAT-ID],tab_SATLISTE[SAT-ID],"FEHLT")</f>
        <v>1p026</v>
      </c>
    </row>
    <row r="1430" spans="1:8" ht="15.9" customHeight="1" x14ac:dyDescent="0.3">
      <c r="A1430" s="171" t="s">
        <v>5701</v>
      </c>
      <c r="B1430" s="167" t="s">
        <v>327</v>
      </c>
      <c r="C1430" s="167" t="str">
        <f>tab_SCHULLISTE[[#This Row],[SNR]]&amp;" - "&amp;tab_SCHULLISTE[[#This Row],[Name]]</f>
        <v>1806 - Staatl. Berufsfachschule für Massage am Klinikum der Universität München</v>
      </c>
      <c r="D1430" s="5" t="s">
        <v>2192</v>
      </c>
      <c r="E14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30" s="175" t="s">
        <v>18842</v>
      </c>
      <c r="G1430" s="175" t="s">
        <v>18843</v>
      </c>
      <c r="H1430" s="182" t="str">
        <f>_xlfn.XLOOKUP(tab_SCHULLISTE[[#This Row],[TKZ]],tab_SATLISTE[SAT-ID],tab_SATLISTE[SAT-ID],"FEHLT")</f>
        <v>1x901</v>
      </c>
    </row>
    <row r="1431" spans="1:8" ht="15.9" customHeight="1" x14ac:dyDescent="0.3">
      <c r="A1431" s="171" t="s">
        <v>5702</v>
      </c>
      <c r="B1431" s="167" t="s">
        <v>328</v>
      </c>
      <c r="C1431" s="167" t="str">
        <f>tab_SCHULLISTE[[#This Row],[SNR]]&amp;" - "&amp;tab_SCHULLISTE[[#This Row],[Name]]</f>
        <v>1807 - Staatl. Berufsfachschule für Physiotherapie am Klinikum der Universität München</v>
      </c>
      <c r="D1431" s="5" t="s">
        <v>2192</v>
      </c>
      <c r="E14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31" s="175" t="s">
        <v>18842</v>
      </c>
      <c r="G1431" s="175" t="s">
        <v>18843</v>
      </c>
      <c r="H1431" s="182" t="str">
        <f>_xlfn.XLOOKUP(tab_SCHULLISTE[[#This Row],[TKZ]],tab_SATLISTE[SAT-ID],tab_SATLISTE[SAT-ID],"FEHLT")</f>
        <v>1x901</v>
      </c>
    </row>
    <row r="1432" spans="1:8" ht="15.9" customHeight="1" x14ac:dyDescent="0.3">
      <c r="A1432" s="171" t="s">
        <v>5703</v>
      </c>
      <c r="B1432" s="167" t="s">
        <v>329</v>
      </c>
      <c r="C1432" s="167" t="str">
        <f>tab_SCHULLISTE[[#This Row],[SNR]]&amp;" - "&amp;tab_SCHULLISTE[[#This Row],[Name]]</f>
        <v>1808 - Staatl. Berufsfachschule für Logopädie am Klinikum der Universität München</v>
      </c>
      <c r="D1432" s="5" t="s">
        <v>2192</v>
      </c>
      <c r="E14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32" s="175" t="s">
        <v>18842</v>
      </c>
      <c r="G1432" s="175" t="s">
        <v>18843</v>
      </c>
      <c r="H1432" s="182" t="str">
        <f>_xlfn.XLOOKUP(tab_SCHULLISTE[[#This Row],[TKZ]],tab_SATLISTE[SAT-ID],tab_SATLISTE[SAT-ID],"FEHLT")</f>
        <v>1x901</v>
      </c>
    </row>
    <row r="1433" spans="1:8" ht="15.9" customHeight="1" x14ac:dyDescent="0.3">
      <c r="A1433" s="171" t="s">
        <v>5704</v>
      </c>
      <c r="B1433" s="167" t="s">
        <v>145</v>
      </c>
      <c r="C1433" s="167" t="str">
        <f>tab_SCHULLISTE[[#This Row],[SNR]]&amp;" - "&amp;tab_SCHULLISTE[[#This Row],[Name]]</f>
        <v>1817 - Berufsfachschule für Krankenpflegehilfe am Klinikum Landkreis Erding in Erding</v>
      </c>
      <c r="D1433" s="5" t="s">
        <v>1800</v>
      </c>
      <c r="E14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33" s="175" t="s">
        <v>18842</v>
      </c>
      <c r="G1433" s="175" t="s">
        <v>18843</v>
      </c>
      <c r="H1433" s="182" t="str">
        <f>_xlfn.XLOOKUP(tab_SCHULLISTE[[#This Row],[TKZ]],tab_SATLISTE[SAT-ID],tab_SATLISTE[SAT-ID],"FEHLT")</f>
        <v>1k106</v>
      </c>
    </row>
    <row r="1434" spans="1:8" ht="15.9" customHeight="1" x14ac:dyDescent="0.3">
      <c r="A1434" s="171" t="s">
        <v>5705</v>
      </c>
      <c r="B1434" s="167" t="s">
        <v>5706</v>
      </c>
      <c r="C1434" s="167" t="str">
        <f>tab_SCHULLISTE[[#This Row],[SNR]]&amp;" - "&amp;tab_SCHULLISTE[[#This Row],[Name]]</f>
        <v>1823 - kbo-Berufsfachschule für Krankenpflegehilfe, Kliniken des Bezirks Oberbayern, Haar</v>
      </c>
      <c r="D1434" s="5" t="s">
        <v>1925</v>
      </c>
      <c r="E14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34" s="175" t="s">
        <v>18842</v>
      </c>
      <c r="G1434" s="175" t="s">
        <v>18843</v>
      </c>
      <c r="H1434" s="182" t="str">
        <f>_xlfn.XLOOKUP(tab_SCHULLISTE[[#This Row],[TKZ]],tab_SATLISTE[SAT-ID],tab_SATLISTE[SAT-ID],"FEHLT")</f>
        <v>1k235</v>
      </c>
    </row>
    <row r="1435" spans="1:8" ht="15.9" customHeight="1" x14ac:dyDescent="0.3">
      <c r="A1435" s="171" t="s">
        <v>5707</v>
      </c>
      <c r="B1435" s="167" t="s">
        <v>193</v>
      </c>
      <c r="C1435" s="167" t="str">
        <f>tab_SCHULLISTE[[#This Row],[SNR]]&amp;" - "&amp;tab_SCHULLISTE[[#This Row],[Name]]</f>
        <v>1825 - Berufsfachschule für Krankenpflegehilfe der Kliniken Südostbayern AG in Traunstein</v>
      </c>
      <c r="D1435" s="5" t="s">
        <v>2316</v>
      </c>
      <c r="E14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35" s="175" t="s">
        <v>18842</v>
      </c>
      <c r="G1435" s="175" t="s">
        <v>18843</v>
      </c>
      <c r="H1435" s="182" t="str">
        <f>_xlfn.XLOOKUP(tab_SCHULLISTE[[#This Row],[TKZ]],tab_SATLISTE[SAT-ID],tab_SATLISTE[SAT-ID],"FEHLT")</f>
        <v>1p122</v>
      </c>
    </row>
    <row r="1436" spans="1:8" ht="15.9" customHeight="1" x14ac:dyDescent="0.3">
      <c r="A1436" s="171" t="s">
        <v>5708</v>
      </c>
      <c r="B1436" s="167" t="s">
        <v>728</v>
      </c>
      <c r="C1436" s="167" t="str">
        <f>tab_SCHULLISTE[[#This Row],[SNR]]&amp;" - "&amp;tab_SCHULLISTE[[#This Row],[Name]]</f>
        <v>1828 - Schule für Kranke an der Klinik Schönsicht in Berchtesgaden des Schulverein Kl. Schönsicht e.V.</v>
      </c>
      <c r="D1436" s="5" t="s">
        <v>2392</v>
      </c>
      <c r="E14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436" s="175" t="s">
        <v>18830</v>
      </c>
      <c r="G1436" s="175" t="s">
        <v>18831</v>
      </c>
      <c r="H1436" s="182" t="str">
        <f>_xlfn.XLOOKUP(tab_SCHULLISTE[[#This Row],[TKZ]],tab_SATLISTE[SAT-ID],tab_SATLISTE[SAT-ID],"FEHLT")</f>
        <v>1p201</v>
      </c>
    </row>
    <row r="1437" spans="1:8" ht="15.9" customHeight="1" x14ac:dyDescent="0.3">
      <c r="A1437" s="171" t="s">
        <v>5709</v>
      </c>
      <c r="B1437" s="167" t="s">
        <v>5710</v>
      </c>
      <c r="C1437" s="167" t="str">
        <f>tab_SCHULLISTE[[#This Row],[SNR]]&amp;" - "&amp;tab_SCHULLISTE[[#This Row],[Name]]</f>
        <v>1830 - Berufsfachschule für Krankenpflegehilfe der München Klinik gGmbH, München</v>
      </c>
      <c r="D1437" s="5" t="s">
        <v>2401</v>
      </c>
      <c r="E14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37" s="175" t="s">
        <v>18842</v>
      </c>
      <c r="G1437" s="175" t="s">
        <v>18843</v>
      </c>
      <c r="H1437" s="182" t="str">
        <f>_xlfn.XLOOKUP(tab_SCHULLISTE[[#This Row],[TKZ]],tab_SATLISTE[SAT-ID],tab_SATLISTE[SAT-ID],"FEHLT")</f>
        <v>1p211</v>
      </c>
    </row>
    <row r="1438" spans="1:8" ht="15.9" customHeight="1" x14ac:dyDescent="0.3">
      <c r="A1438" s="171" t="s">
        <v>5711</v>
      </c>
      <c r="B1438" s="167" t="s">
        <v>5712</v>
      </c>
      <c r="C1438" s="167" t="str">
        <f>tab_SCHULLISTE[[#This Row],[SNR]]&amp;" - "&amp;tab_SCHULLISTE[[#This Row],[Name]]</f>
        <v>1833 - Berufsfachschule für Pflege der Rummelsberger Dienste für Menschen gGmbH, Penzberg</v>
      </c>
      <c r="D1438" s="5" t="s">
        <v>2387</v>
      </c>
      <c r="E14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38" s="175" t="s">
        <v>18842</v>
      </c>
      <c r="G1438" s="175" t="s">
        <v>18843</v>
      </c>
      <c r="H1438" s="182" t="str">
        <f>_xlfn.XLOOKUP(tab_SCHULLISTE[[#This Row],[TKZ]],tab_SATLISTE[SAT-ID],tab_SATLISTE[SAT-ID],"FEHLT")</f>
        <v>1p195</v>
      </c>
    </row>
    <row r="1439" spans="1:8" ht="15.9" customHeight="1" x14ac:dyDescent="0.3">
      <c r="A1439" s="171" t="s">
        <v>5713</v>
      </c>
      <c r="B1439" s="167" t="s">
        <v>5714</v>
      </c>
      <c r="C1439" s="167" t="str">
        <f>tab_SCHULLISTE[[#This Row],[SNR]]&amp;" - "&amp;tab_SCHULLISTE[[#This Row],[Name]]</f>
        <v>1834 - Berufsfachschule für Pflege der Gemeinn. Gesellschaft für soziale Dienste DAA-mbH Miesbach</v>
      </c>
      <c r="D1439" s="5" t="s">
        <v>2269</v>
      </c>
      <c r="E14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39" s="175" t="s">
        <v>18842</v>
      </c>
      <c r="G1439" s="175" t="s">
        <v>18843</v>
      </c>
      <c r="H1439" s="182" t="str">
        <f>_xlfn.XLOOKUP(tab_SCHULLISTE[[#This Row],[TKZ]],tab_SATLISTE[SAT-ID],tab_SATLISTE[SAT-ID],"FEHLT")</f>
        <v>1p072</v>
      </c>
    </row>
    <row r="1440" spans="1:8" ht="15.9" customHeight="1" x14ac:dyDescent="0.3">
      <c r="A1440" s="171" t="s">
        <v>5715</v>
      </c>
      <c r="B1440" s="167" t="s">
        <v>5716</v>
      </c>
      <c r="C1440" s="167" t="str">
        <f>tab_SCHULLISTE[[#This Row],[SNR]]&amp;" - "&amp;tab_SCHULLISTE[[#This Row],[Name]]</f>
        <v>1847 - Berufsfachschule für Pflege der BG Klinikum Murnau gGmbH in Murnau</v>
      </c>
      <c r="D1440" s="5" t="s">
        <v>2218</v>
      </c>
      <c r="E14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40" s="175" t="s">
        <v>18842</v>
      </c>
      <c r="G1440" s="175" t="s">
        <v>18843</v>
      </c>
      <c r="H1440" s="182" t="str">
        <f>_xlfn.XLOOKUP(tab_SCHULLISTE[[#This Row],[TKZ]],tab_SATLISTE[SAT-ID],tab_SATLISTE[SAT-ID],"FEHLT")</f>
        <v>1p018</v>
      </c>
    </row>
    <row r="1441" spans="1:8" ht="15.9" customHeight="1" x14ac:dyDescent="0.3">
      <c r="A1441" s="171" t="s">
        <v>5717</v>
      </c>
      <c r="B1441" s="167" t="s">
        <v>14503</v>
      </c>
      <c r="C1441" s="167" t="str">
        <f>tab_SCHULLISTE[[#This Row],[SNR]]&amp;" - "&amp;tab_SCHULLISTE[[#This Row],[Name]]</f>
        <v>1850 - Berufsfachschule für Krankenpflegehilfe der Krankenhaus Agatharied KU, Hausham</v>
      </c>
      <c r="D1441" s="5" t="s">
        <v>2322</v>
      </c>
      <c r="E14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41" s="175" t="s">
        <v>18842</v>
      </c>
      <c r="G1441" s="175" t="s">
        <v>18843</v>
      </c>
      <c r="H1441" s="182" t="str">
        <f>_xlfn.XLOOKUP(tab_SCHULLISTE[[#This Row],[TKZ]],tab_SATLISTE[SAT-ID],tab_SATLISTE[SAT-ID],"FEHLT")</f>
        <v>1p128</v>
      </c>
    </row>
    <row r="1442" spans="1:8" ht="15.9" customHeight="1" x14ac:dyDescent="0.3">
      <c r="A1442" s="171" t="s">
        <v>5718</v>
      </c>
      <c r="B1442" s="167" t="s">
        <v>918</v>
      </c>
      <c r="C1442" s="167" t="str">
        <f>tab_SCHULLISTE[[#This Row],[SNR]]&amp;" - "&amp;tab_SCHULLISTE[[#This Row],[Name]]</f>
        <v>1856 - Städt. Fachschule für Schnitt und Entwurf der Deutschen Meisterschule für Mode München</v>
      </c>
      <c r="D1442" s="5" t="s">
        <v>1966</v>
      </c>
      <c r="E14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42" s="175" t="s">
        <v>18848</v>
      </c>
      <c r="G1442" s="175" t="s">
        <v>18849</v>
      </c>
      <c r="H1442" s="182" t="str">
        <f>_xlfn.XLOOKUP(tab_SCHULLISTE[[#This Row],[TKZ]],tab_SATLISTE[SAT-ID],tab_SATLISTE[SAT-ID],"FEHLT")</f>
        <v>1k277</v>
      </c>
    </row>
    <row r="1443" spans="1:8" ht="15.9" customHeight="1" x14ac:dyDescent="0.3">
      <c r="A1443" s="171" t="s">
        <v>5719</v>
      </c>
      <c r="B1443" s="167" t="s">
        <v>147</v>
      </c>
      <c r="C1443" s="167" t="str">
        <f>tab_SCHULLISTE[[#This Row],[SNR]]&amp;" - "&amp;tab_SCHULLISTE[[#This Row],[Name]]</f>
        <v>1857 - Städtische Berufsfachschule für Ergotherapie München</v>
      </c>
      <c r="D1443" s="5" t="s">
        <v>1966</v>
      </c>
      <c r="E14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43" s="175" t="s">
        <v>18842</v>
      </c>
      <c r="G1443" s="175" t="s">
        <v>18843</v>
      </c>
      <c r="H1443" s="182" t="str">
        <f>_xlfn.XLOOKUP(tab_SCHULLISTE[[#This Row],[TKZ]],tab_SATLISTE[SAT-ID],tab_SATLISTE[SAT-ID],"FEHLT")</f>
        <v>1k277</v>
      </c>
    </row>
    <row r="1444" spans="1:8" ht="15.9" customHeight="1" x14ac:dyDescent="0.3">
      <c r="A1444" s="171" t="s">
        <v>5720</v>
      </c>
      <c r="B1444" s="167" t="s">
        <v>14504</v>
      </c>
      <c r="C1444" s="167" t="str">
        <f>tab_SCHULLISTE[[#This Row],[SNR]]&amp;" - "&amp;tab_SCHULLISTE[[#This Row],[Name]]</f>
        <v xml:space="preserve">1858 - Städtische Berufsfachschule für Diätetik München  </v>
      </c>
      <c r="D1444" s="5" t="s">
        <v>1966</v>
      </c>
      <c r="E14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44" s="175" t="s">
        <v>18842</v>
      </c>
      <c r="G1444" s="175" t="s">
        <v>18843</v>
      </c>
      <c r="H1444" s="182" t="str">
        <f>_xlfn.XLOOKUP(tab_SCHULLISTE[[#This Row],[TKZ]],tab_SATLISTE[SAT-ID],tab_SATLISTE[SAT-ID],"FEHLT")</f>
        <v>1k277</v>
      </c>
    </row>
    <row r="1445" spans="1:8" ht="15.9" customHeight="1" x14ac:dyDescent="0.3">
      <c r="A1445" s="171" t="s">
        <v>5721</v>
      </c>
      <c r="B1445" s="167" t="s">
        <v>196</v>
      </c>
      <c r="C1445" s="167" t="str">
        <f>tab_SCHULLISTE[[#This Row],[SNR]]&amp;" - "&amp;tab_SCHULLISTE[[#This Row],[Name]]</f>
        <v>1860 - Priv. Berufsfachschule für Massage München der Dr. Lenhart Massage GmbH</v>
      </c>
      <c r="D1445" s="5" t="s">
        <v>2370</v>
      </c>
      <c r="E14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45" s="175" t="s">
        <v>18842</v>
      </c>
      <c r="G1445" s="175" t="s">
        <v>18843</v>
      </c>
      <c r="H1445" s="182" t="str">
        <f>_xlfn.XLOOKUP(tab_SCHULLISTE[[#This Row],[TKZ]],tab_SATLISTE[SAT-ID],tab_SATLISTE[SAT-ID],"FEHLT")</f>
        <v>1p178</v>
      </c>
    </row>
    <row r="1446" spans="1:8" ht="15.9" customHeight="1" x14ac:dyDescent="0.3">
      <c r="A1446" s="171" t="s">
        <v>5722</v>
      </c>
      <c r="B1446" s="167" t="s">
        <v>197</v>
      </c>
      <c r="C1446" s="167" t="str">
        <f>tab_SCHULLISTE[[#This Row],[SNR]]&amp;" - "&amp;tab_SCHULLISTE[[#This Row],[Name]]</f>
        <v>1861 - Berufsfachschule f.pharm.-techn. Assistenten des Ver.zur Unterh. d. pharm.-techn. Lehranst. München</v>
      </c>
      <c r="D1446" s="5" t="s">
        <v>2416</v>
      </c>
      <c r="E14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46" s="175" t="s">
        <v>18842</v>
      </c>
      <c r="G1446" s="175" t="s">
        <v>18843</v>
      </c>
      <c r="H1446" s="182" t="str">
        <f>_xlfn.XLOOKUP(tab_SCHULLISTE[[#This Row],[TKZ]],tab_SATLISTE[SAT-ID],tab_SATLISTE[SAT-ID],"FEHLT")</f>
        <v>1p229</v>
      </c>
    </row>
    <row r="1447" spans="1:8" ht="15.9" customHeight="1" x14ac:dyDescent="0.3">
      <c r="A1447" s="171" t="s">
        <v>5723</v>
      </c>
      <c r="B1447" s="167" t="s">
        <v>199</v>
      </c>
      <c r="C1447" s="167" t="str">
        <f>tab_SCHULLISTE[[#This Row],[SNR]]&amp;" - "&amp;tab_SCHULLISTE[[#This Row],[Name]]</f>
        <v>1862 - Berufsfachschule für Orthoptik d. Vereins z. Förd. d.Aus- u. Fortbild. i.d. Orthoptik e.V. in München</v>
      </c>
      <c r="D1447" s="5" t="s">
        <v>2414</v>
      </c>
      <c r="E14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47" s="175" t="s">
        <v>18842</v>
      </c>
      <c r="G1447" s="175" t="s">
        <v>18843</v>
      </c>
      <c r="H1447" s="182" t="str">
        <f>_xlfn.XLOOKUP(tab_SCHULLISTE[[#This Row],[TKZ]],tab_SATLISTE[SAT-ID],tab_SATLISTE[SAT-ID],"FEHLT")</f>
        <v>1p226</v>
      </c>
    </row>
    <row r="1448" spans="1:8" ht="15.9" customHeight="1" x14ac:dyDescent="0.3">
      <c r="A1448" s="171" t="s">
        <v>5724</v>
      </c>
      <c r="B1448" s="167" t="s">
        <v>31</v>
      </c>
      <c r="C1448" s="167" t="str">
        <f>tab_SCHULLISTE[[#This Row],[SNR]]&amp;" - "&amp;tab_SCHULLISTE[[#This Row],[Name]]</f>
        <v>1864 - Städt. Berufsfachschule für Ernährung und Versorgung München</v>
      </c>
      <c r="D1448" s="5" t="s">
        <v>1966</v>
      </c>
      <c r="E14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48" s="175" t="s">
        <v>18854</v>
      </c>
      <c r="G1448" s="175" t="s">
        <v>18855</v>
      </c>
      <c r="H1448" s="182" t="str">
        <f>_xlfn.XLOOKUP(tab_SCHULLISTE[[#This Row],[TKZ]],tab_SATLISTE[SAT-ID],tab_SATLISTE[SAT-ID],"FEHLT")</f>
        <v>1k277</v>
      </c>
    </row>
    <row r="1449" spans="1:8" ht="15.9" customHeight="1" x14ac:dyDescent="0.3">
      <c r="A1449" s="171" t="s">
        <v>5725</v>
      </c>
      <c r="B1449" s="167" t="s">
        <v>5726</v>
      </c>
      <c r="C1449" s="167" t="str">
        <f>tab_SCHULLISTE[[#This Row],[SNR]]&amp;" - "&amp;tab_SCHULLISTE[[#This Row],[Name]]</f>
        <v>1866 - Priv. Berufsfachschule für Pflege Dritter Orden u. Barmherzige Brüder München</v>
      </c>
      <c r="D1449" s="5" t="s">
        <v>2315</v>
      </c>
      <c r="E14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49" s="175" t="s">
        <v>18842</v>
      </c>
      <c r="G1449" s="175" t="s">
        <v>18843</v>
      </c>
      <c r="H1449" s="182" t="str">
        <f>_xlfn.XLOOKUP(tab_SCHULLISTE[[#This Row],[TKZ]],tab_SATLISTE[SAT-ID],tab_SATLISTE[SAT-ID],"FEHLT")</f>
        <v>1p121</v>
      </c>
    </row>
    <row r="1450" spans="1:8" ht="15.9" customHeight="1" x14ac:dyDescent="0.3">
      <c r="A1450" s="171" t="s">
        <v>5727</v>
      </c>
      <c r="B1450" s="167" t="s">
        <v>1331</v>
      </c>
      <c r="C1450" s="167" t="str">
        <f>tab_SCHULLISTE[[#This Row],[SNR]]&amp;" - "&amp;tab_SCHULLISTE[[#This Row],[Name]]</f>
        <v>1868 - Priv. Fachschule f. Heilerziehungspflege u. -hilfe Altenhohenau d.Caritasv.d.Erzdiöz.Mü.u.Freis.</v>
      </c>
      <c r="D1450" s="5" t="s">
        <v>2225</v>
      </c>
      <c r="E14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50" s="175" t="s">
        <v>18850</v>
      </c>
      <c r="G1450" s="175" t="s">
        <v>18851</v>
      </c>
      <c r="H1450" s="182" t="str">
        <f>_xlfn.XLOOKUP(tab_SCHULLISTE[[#This Row],[TKZ]],tab_SATLISTE[SAT-ID],tab_SATLISTE[SAT-ID],"FEHLT")</f>
        <v>1p025</v>
      </c>
    </row>
    <row r="1451" spans="1:8" ht="15.9" customHeight="1" x14ac:dyDescent="0.3">
      <c r="A1451" s="171" t="s">
        <v>5728</v>
      </c>
      <c r="B1451" s="167" t="s">
        <v>42</v>
      </c>
      <c r="C1451" s="167" t="str">
        <f>tab_SCHULLISTE[[#This Row],[SNR]]&amp;" - "&amp;tab_SCHULLISTE[[#This Row],[Name]]</f>
        <v>1869 - CJD Christophorusschule Berchtesgaden, st. anerk. Berufsfachschule f. Kinderpflege in Bischofswiesen</v>
      </c>
      <c r="D1451" s="5" t="s">
        <v>2227</v>
      </c>
      <c r="E14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51" s="175" t="s">
        <v>18854</v>
      </c>
      <c r="G1451" s="175" t="s">
        <v>18855</v>
      </c>
      <c r="H1451" s="182" t="str">
        <f>_xlfn.XLOOKUP(tab_SCHULLISTE[[#This Row],[TKZ]],tab_SATLISTE[SAT-ID],tab_SATLISTE[SAT-ID],"FEHLT")</f>
        <v>1p027</v>
      </c>
    </row>
    <row r="1452" spans="1:8" ht="15.9" customHeight="1" x14ac:dyDescent="0.3">
      <c r="A1452" s="171" t="s">
        <v>5729</v>
      </c>
      <c r="B1452" s="167" t="s">
        <v>18675</v>
      </c>
      <c r="C1452" s="167" t="str">
        <f>tab_SCHULLISTE[[#This Row],[SNR]]&amp;" - "&amp;tab_SCHULLISTE[[#This Row],[Name]]</f>
        <v>1870 - Meisterschule Elektro- u.Informationstechnik d.Zweckverb. Meisterschulen am Ostbahnhof</v>
      </c>
      <c r="D1452" s="5" t="s">
        <v>1952</v>
      </c>
      <c r="E14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52" s="175" t="s">
        <v>18848</v>
      </c>
      <c r="G1452" s="175" t="s">
        <v>18849</v>
      </c>
      <c r="H1452" s="182" t="str">
        <f>_xlfn.XLOOKUP(tab_SCHULLISTE[[#This Row],[TKZ]],tab_SATLISTE[SAT-ID],tab_SATLISTE[SAT-ID],"FEHLT")</f>
        <v>1k263</v>
      </c>
    </row>
    <row r="1453" spans="1:8" ht="15.9" customHeight="1" x14ac:dyDescent="0.3">
      <c r="A1453" s="171" t="s">
        <v>5730</v>
      </c>
      <c r="B1453" s="167" t="s">
        <v>5731</v>
      </c>
      <c r="C1453" s="167" t="str">
        <f>tab_SCHULLISTE[[#This Row],[SNR]]&amp;" - "&amp;tab_SCHULLISTE[[#This Row],[Name]]</f>
        <v>1873 - Berufsfachschule für Pflege der Stiftung St. Johannes in Neuburg a.d. Donau</v>
      </c>
      <c r="D1453" s="5" t="s">
        <v>2409</v>
      </c>
      <c r="E14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53" s="175" t="s">
        <v>18842</v>
      </c>
      <c r="G1453" s="175" t="s">
        <v>18843</v>
      </c>
      <c r="H1453" s="182" t="str">
        <f>_xlfn.XLOOKUP(tab_SCHULLISTE[[#This Row],[TKZ]],tab_SATLISTE[SAT-ID],tab_SATLISTE[SAT-ID],"FEHLT")</f>
        <v>1p221</v>
      </c>
    </row>
    <row r="1454" spans="1:8" ht="15.9" customHeight="1" x14ac:dyDescent="0.3">
      <c r="A1454" s="171" t="s">
        <v>5732</v>
      </c>
      <c r="B1454" s="167" t="s">
        <v>919</v>
      </c>
      <c r="C1454" s="167" t="str">
        <f>tab_SCHULLISTE[[#This Row],[SNR]]&amp;" - "&amp;tab_SCHULLISTE[[#This Row],[Name]]</f>
        <v>1874 - Fachschule für Modellistik der Städt. Deutschen Meisterschule für Mode München</v>
      </c>
      <c r="D1454" s="5" t="s">
        <v>1966</v>
      </c>
      <c r="E14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54" s="175" t="s">
        <v>18848</v>
      </c>
      <c r="G1454" s="175" t="s">
        <v>18849</v>
      </c>
      <c r="H1454" s="182" t="str">
        <f>_xlfn.XLOOKUP(tab_SCHULLISTE[[#This Row],[TKZ]],tab_SATLISTE[SAT-ID],tab_SATLISTE[SAT-ID],"FEHLT")</f>
        <v>1k277</v>
      </c>
    </row>
    <row r="1455" spans="1:8" ht="15.9" customHeight="1" x14ac:dyDescent="0.3">
      <c r="A1455" s="171" t="s">
        <v>5733</v>
      </c>
      <c r="B1455" s="167" t="s">
        <v>1602</v>
      </c>
      <c r="C1455" s="167" t="str">
        <f>tab_SCHULLISTE[[#This Row],[SNR]]&amp;" - "&amp;tab_SCHULLISTE[[#This Row],[Name]]</f>
        <v>1875 - Schöner - Berufsfachschule für Kosmetik München, Inh. C. Frankl</v>
      </c>
      <c r="D1455" s="5" t="s">
        <v>2229</v>
      </c>
      <c r="E14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55" s="175" t="s">
        <v>18858</v>
      </c>
      <c r="G1455" s="175" t="s">
        <v>18859</v>
      </c>
      <c r="H1455" s="182" t="str">
        <f>_xlfn.XLOOKUP(tab_SCHULLISTE[[#This Row],[TKZ]],tab_SATLISTE[SAT-ID],tab_SATLISTE[SAT-ID],"FEHLT")</f>
        <v>1p029</v>
      </c>
    </row>
    <row r="1456" spans="1:8" ht="15.9" customHeight="1" x14ac:dyDescent="0.3">
      <c r="A1456" s="171" t="s">
        <v>5734</v>
      </c>
      <c r="B1456" s="167" t="s">
        <v>1603</v>
      </c>
      <c r="C1456" s="167" t="str">
        <f>tab_SCHULLISTE[[#This Row],[SNR]]&amp;" - "&amp;tab_SCHULLISTE[[#This Row],[Name]]</f>
        <v>1877 - Münchn.Schmink-u.Kosmetikschule, Berufsfachsch.f. Kosmetik, Fr.Friedl Groh Kosmetik GmbH</v>
      </c>
      <c r="D1456" s="5" t="s">
        <v>2261</v>
      </c>
      <c r="E14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56" s="175" t="s">
        <v>18858</v>
      </c>
      <c r="G1456" s="175" t="s">
        <v>18859</v>
      </c>
      <c r="H1456" s="182" t="str">
        <f>_xlfn.XLOOKUP(tab_SCHULLISTE[[#This Row],[TKZ]],tab_SATLISTE[SAT-ID],tab_SATLISTE[SAT-ID],"FEHLT")</f>
        <v>1p063</v>
      </c>
    </row>
    <row r="1457" spans="1:8" ht="15.9" customHeight="1" x14ac:dyDescent="0.3">
      <c r="A1457" s="171" t="s">
        <v>5735</v>
      </c>
      <c r="B1457" s="167" t="s">
        <v>5736</v>
      </c>
      <c r="C1457" s="167" t="str">
        <f>tab_SCHULLISTE[[#This Row],[SNR]]&amp;" - "&amp;tab_SCHULLISTE[[#This Row],[Name]]</f>
        <v>1879 - Berufsfachschule für Pflege der Hans-Weinberger-Akademie der Arbeiterwohlfahrt Mar</v>
      </c>
      <c r="D1457" s="5" t="s">
        <v>2279</v>
      </c>
      <c r="E14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57" s="175" t="s">
        <v>18842</v>
      </c>
      <c r="G1457" s="175" t="s">
        <v>18843</v>
      </c>
      <c r="H1457" s="182" t="str">
        <f>_xlfn.XLOOKUP(tab_SCHULLISTE[[#This Row],[TKZ]],tab_SATLISTE[SAT-ID],tab_SATLISTE[SAT-ID],"FEHLT")</f>
        <v>1p083</v>
      </c>
    </row>
    <row r="1458" spans="1:8" ht="15.9" customHeight="1" x14ac:dyDescent="0.3">
      <c r="A1458" s="171" t="s">
        <v>5737</v>
      </c>
      <c r="B1458" s="167" t="s">
        <v>14786</v>
      </c>
      <c r="C1458" s="167" t="str">
        <f>tab_SCHULLISTE[[#This Row],[SNR]]&amp;" - "&amp;tab_SCHULLISTE[[#This Row],[Name]]</f>
        <v xml:space="preserve">1881 - Staatl. Fachschule für Blumenkunst Weihenstephan  </v>
      </c>
      <c r="D1458" s="5" t="s">
        <v>2193</v>
      </c>
      <c r="E14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58" s="175" t="s">
        <v>18848</v>
      </c>
      <c r="G1458" s="175" t="s">
        <v>18849</v>
      </c>
      <c r="H1458" s="182" t="str">
        <f>_xlfn.XLOOKUP(tab_SCHULLISTE[[#This Row],[TKZ]],tab_SATLISTE[SAT-ID],tab_SATLISTE[SAT-ID],"FEHLT")</f>
        <v>1x902</v>
      </c>
    </row>
    <row r="1459" spans="1:8" ht="15.9" customHeight="1" x14ac:dyDescent="0.3">
      <c r="A1459" s="171" t="s">
        <v>5738</v>
      </c>
      <c r="B1459" s="167" t="s">
        <v>65</v>
      </c>
      <c r="C1459" s="167" t="str">
        <f>tab_SCHULLISTE[[#This Row],[SNR]]&amp;" - "&amp;tab_SCHULLISTE[[#This Row],[Name]]</f>
        <v>1883 - Staatl.Berufsfachschule für Ernährung und Versorgung Miesbach</v>
      </c>
      <c r="D1459" s="5" t="s">
        <v>1956</v>
      </c>
      <c r="E14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59" s="175" t="s">
        <v>18854</v>
      </c>
      <c r="G1459" s="175" t="s">
        <v>18855</v>
      </c>
      <c r="H1459" s="182" t="str">
        <f>_xlfn.XLOOKUP(tab_SCHULLISTE[[#This Row],[TKZ]],tab_SATLISTE[SAT-ID],tab_SATLISTE[SAT-ID],"FEHLT")</f>
        <v>1k267</v>
      </c>
    </row>
    <row r="1460" spans="1:8" ht="15.9" customHeight="1" x14ac:dyDescent="0.3">
      <c r="A1460" s="171" t="s">
        <v>5739</v>
      </c>
      <c r="B1460" s="167" t="s">
        <v>201</v>
      </c>
      <c r="C1460" s="167" t="str">
        <f>tab_SCHULLISTE[[#This Row],[SNR]]&amp;" - "&amp;tab_SCHULLISTE[[#This Row],[Name]]</f>
        <v>1884 - Berufsfachschule für Ergotherapie Rosenheim der Berufl.Fortbildungszentr. d.Bayer.Wirtschaft (bfz)</v>
      </c>
      <c r="D1460" s="5" t="s">
        <v>2212</v>
      </c>
      <c r="E14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60" s="175" t="s">
        <v>18842</v>
      </c>
      <c r="G1460" s="175" t="s">
        <v>18843</v>
      </c>
      <c r="H1460" s="182" t="str">
        <f>_xlfn.XLOOKUP(tab_SCHULLISTE[[#This Row],[TKZ]],tab_SATLISTE[SAT-ID],tab_SATLISTE[SAT-ID],"FEHLT")</f>
        <v>1p012</v>
      </c>
    </row>
    <row r="1461" spans="1:8" ht="15.9" customHeight="1" x14ac:dyDescent="0.3">
      <c r="A1461" s="171" t="s">
        <v>5740</v>
      </c>
      <c r="B1461" s="167" t="s">
        <v>14750</v>
      </c>
      <c r="C1461" s="167" t="str">
        <f>tab_SCHULLISTE[[#This Row],[SNR]]&amp;" - "&amp;tab_SCHULLISTE[[#This Row],[Name]]</f>
        <v>1885 - Staatl. Fachakademie für Ernährungs- und Versorgungsmanagement Miesbach</v>
      </c>
      <c r="D1461" s="5" t="s">
        <v>1956</v>
      </c>
      <c r="E14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61" s="175" t="s">
        <v>18844</v>
      </c>
      <c r="G1461" s="175" t="s">
        <v>18845</v>
      </c>
      <c r="H1461" s="182" t="str">
        <f>_xlfn.XLOOKUP(tab_SCHULLISTE[[#This Row],[TKZ]],tab_SATLISTE[SAT-ID],tab_SATLISTE[SAT-ID],"FEHLT")</f>
        <v>1k267</v>
      </c>
    </row>
    <row r="1462" spans="1:8" ht="15.9" customHeight="1" x14ac:dyDescent="0.3">
      <c r="A1462" s="171" t="s">
        <v>5741</v>
      </c>
      <c r="B1462" s="167" t="s">
        <v>407</v>
      </c>
      <c r="C1462" s="167" t="str">
        <f>tab_SCHULLISTE[[#This Row],[SNR]]&amp;" - "&amp;tab_SCHULLISTE[[#This Row],[Name]]</f>
        <v>1887 - Städt. Berufsschule für Farbe und Gestaltung München</v>
      </c>
      <c r="D1462" s="5" t="s">
        <v>1966</v>
      </c>
      <c r="E14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62" s="175" t="s">
        <v>18856</v>
      </c>
      <c r="G1462" s="175" t="s">
        <v>18857</v>
      </c>
      <c r="H1462" s="182" t="str">
        <f>_xlfn.XLOOKUP(tab_SCHULLISTE[[#This Row],[TKZ]],tab_SATLISTE[SAT-ID],tab_SATLISTE[SAT-ID],"FEHLT")</f>
        <v>1k277</v>
      </c>
    </row>
    <row r="1463" spans="1:8" ht="15.9" customHeight="1" x14ac:dyDescent="0.3">
      <c r="A1463" s="171" t="s">
        <v>5742</v>
      </c>
      <c r="B1463" s="167" t="s">
        <v>902</v>
      </c>
      <c r="C1463" s="167" t="str">
        <f>tab_SCHULLISTE[[#This Row],[SNR]]&amp;" - "&amp;tab_SCHULLISTE[[#This Row],[Name]]</f>
        <v>1889 - Staatl. Berufsfachschule für Musikinstrumentenbau Mittenwald</v>
      </c>
      <c r="D1463" s="5" t="s">
        <v>1841</v>
      </c>
      <c r="E14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63" s="175" t="s">
        <v>18846</v>
      </c>
      <c r="G1463" s="175" t="s">
        <v>18847</v>
      </c>
      <c r="H1463" s="182" t="str">
        <f>_xlfn.XLOOKUP(tab_SCHULLISTE[[#This Row],[TKZ]],tab_SATLISTE[SAT-ID],tab_SATLISTE[SAT-ID],"FEHLT")</f>
        <v>1k148</v>
      </c>
    </row>
    <row r="1464" spans="1:8" ht="15.9" customHeight="1" x14ac:dyDescent="0.3">
      <c r="A1464" s="171" t="s">
        <v>5743</v>
      </c>
      <c r="B1464" s="167" t="s">
        <v>5807</v>
      </c>
      <c r="C1464" s="167" t="str">
        <f>tab_SCHULLISTE[[#This Row],[SNR]]&amp;" - "&amp;tab_SCHULLISTE[[#This Row],[Name]]</f>
        <v>1890 - Berufsfachschule für Pflege II der Berufsfachschulen Heimerer GmbH, München</v>
      </c>
      <c r="D1464" s="5" t="s">
        <v>2216</v>
      </c>
      <c r="E14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64" s="175" t="s">
        <v>18842</v>
      </c>
      <c r="G1464" s="175" t="s">
        <v>18843</v>
      </c>
      <c r="H1464" s="182" t="str">
        <f>_xlfn.XLOOKUP(tab_SCHULLISTE[[#This Row],[TKZ]],tab_SATLISTE[SAT-ID],tab_SATLISTE[SAT-ID],"FEHLT")</f>
        <v>1p016</v>
      </c>
    </row>
    <row r="1465" spans="1:8" ht="15.9" customHeight="1" x14ac:dyDescent="0.3">
      <c r="A1465" s="171" t="s">
        <v>5745</v>
      </c>
      <c r="B1465" s="167" t="s">
        <v>338</v>
      </c>
      <c r="C1465" s="167" t="str">
        <f>tab_SCHULLISTE[[#This Row],[SNR]]&amp;" - "&amp;tab_SCHULLISTE[[#This Row],[Name]]</f>
        <v>1891 - EURO Fremdsprachenschule Ingolstadt, Berufsfachsch.f.Fremdsprachenberufe</v>
      </c>
      <c r="D1465" s="5" t="s">
        <v>2245</v>
      </c>
      <c r="E14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65" s="175" t="s">
        <v>18864</v>
      </c>
      <c r="G1465" s="175" t="s">
        <v>18865</v>
      </c>
      <c r="H1465" s="182" t="str">
        <f>_xlfn.XLOOKUP(tab_SCHULLISTE[[#This Row],[TKZ]],tab_SATLISTE[SAT-ID],tab_SATLISTE[SAT-ID],"FEHLT")</f>
        <v>1p046</v>
      </c>
    </row>
    <row r="1466" spans="1:8" ht="15.9" customHeight="1" x14ac:dyDescent="0.3">
      <c r="A1466" s="171" t="s">
        <v>5746</v>
      </c>
      <c r="B1466" s="167" t="s">
        <v>938</v>
      </c>
      <c r="C1466" s="167" t="str">
        <f>tab_SCHULLISTE[[#This Row],[SNR]]&amp;" - "&amp;tab_SCHULLISTE[[#This Row],[Name]]</f>
        <v>1894 - Chemieschule Dr. Erwin Elhardt Fachschule für Chemietechnik München</v>
      </c>
      <c r="D1466" s="5" t="s">
        <v>2226</v>
      </c>
      <c r="E14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66" s="175" t="s">
        <v>18848</v>
      </c>
      <c r="G1466" s="175" t="s">
        <v>18849</v>
      </c>
      <c r="H1466" s="182" t="str">
        <f>_xlfn.XLOOKUP(tab_SCHULLISTE[[#This Row],[TKZ]],tab_SATLISTE[SAT-ID],tab_SATLISTE[SAT-ID],"FEHLT")</f>
        <v>1p026</v>
      </c>
    </row>
    <row r="1467" spans="1:8" ht="15.9" customHeight="1" x14ac:dyDescent="0.3">
      <c r="A1467" s="171" t="s">
        <v>5747</v>
      </c>
      <c r="B1467" s="167" t="s">
        <v>903</v>
      </c>
      <c r="C1467" s="167" t="str">
        <f>tab_SCHULLISTE[[#This Row],[SNR]]&amp;" - "&amp;tab_SCHULLISTE[[#This Row],[Name]]</f>
        <v>1895 - Schnitzschule Oberammergau Staatl. Berufsfachschule für Holzbildhauer</v>
      </c>
      <c r="D1467" s="5" t="s">
        <v>1841</v>
      </c>
      <c r="E14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67" s="175" t="s">
        <v>18846</v>
      </c>
      <c r="G1467" s="175" t="s">
        <v>18847</v>
      </c>
      <c r="H1467" s="182" t="str">
        <f>_xlfn.XLOOKUP(tab_SCHULLISTE[[#This Row],[TKZ]],tab_SATLISTE[SAT-ID],tab_SATLISTE[SAT-ID],"FEHLT")</f>
        <v>1k148</v>
      </c>
    </row>
    <row r="1468" spans="1:8" ht="15.9" customHeight="1" x14ac:dyDescent="0.3">
      <c r="A1468" s="171" t="s">
        <v>5748</v>
      </c>
      <c r="B1468" s="167" t="s">
        <v>5749</v>
      </c>
      <c r="C1468" s="167" t="str">
        <f>tab_SCHULLISTE[[#This Row],[SNR]]&amp;" - "&amp;tab_SCHULLISTE[[#This Row],[Name]]</f>
        <v>1896 - Berufsfachschule für Pflege der Klinikum Garmisch-Partenkirchen GmbH</v>
      </c>
      <c r="D1468" s="5" t="s">
        <v>2317</v>
      </c>
      <c r="E14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68" s="175" t="s">
        <v>18842</v>
      </c>
      <c r="G1468" s="175" t="s">
        <v>18843</v>
      </c>
      <c r="H1468" s="182" t="str">
        <f>_xlfn.XLOOKUP(tab_SCHULLISTE[[#This Row],[TKZ]],tab_SATLISTE[SAT-ID],tab_SATLISTE[SAT-ID],"FEHLT")</f>
        <v>1p123</v>
      </c>
    </row>
    <row r="1469" spans="1:8" ht="15.9" customHeight="1" x14ac:dyDescent="0.3">
      <c r="A1469" s="171" t="s">
        <v>5750</v>
      </c>
      <c r="B1469" s="167" t="s">
        <v>14787</v>
      </c>
      <c r="C1469" s="167" t="str">
        <f>tab_SCHULLISTE[[#This Row],[SNR]]&amp;" - "&amp;tab_SCHULLISTE[[#This Row],[Name]]</f>
        <v xml:space="preserve">1898 - Staatliche Fachschule für Holztechnik Rosenheim  </v>
      </c>
      <c r="D1469" s="5" t="s">
        <v>2194</v>
      </c>
      <c r="E14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69" s="175" t="s">
        <v>18848</v>
      </c>
      <c r="G1469" s="175" t="s">
        <v>18849</v>
      </c>
      <c r="H1469" s="182" t="str">
        <f>_xlfn.XLOOKUP(tab_SCHULLISTE[[#This Row],[TKZ]],tab_SATLISTE[SAT-ID],tab_SATLISTE[SAT-ID],"FEHLT")</f>
        <v>1x903</v>
      </c>
    </row>
    <row r="1470" spans="1:8" ht="15.9" customHeight="1" x14ac:dyDescent="0.3">
      <c r="A1470" s="171" t="s">
        <v>5751</v>
      </c>
      <c r="B1470" s="167" t="s">
        <v>18676</v>
      </c>
      <c r="C1470" s="167" t="str">
        <f>tab_SCHULLISTE[[#This Row],[SNR]]&amp;" - "&amp;tab_SCHULLISTE[[#This Row],[Name]]</f>
        <v>1899 - Technikerschule der Stadt Ingolstadt, Fachschule (TSIN)</v>
      </c>
      <c r="D1470" s="5" t="s">
        <v>1895</v>
      </c>
      <c r="E14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70" s="175" t="s">
        <v>18848</v>
      </c>
      <c r="G1470" s="175" t="s">
        <v>18849</v>
      </c>
      <c r="H1470" s="182" t="str">
        <f>_xlfn.XLOOKUP(tab_SCHULLISTE[[#This Row],[TKZ]],tab_SATLISTE[SAT-ID],tab_SATLISTE[SAT-ID],"FEHLT")</f>
        <v>1k205</v>
      </c>
    </row>
    <row r="1471" spans="1:8" ht="15.9" customHeight="1" x14ac:dyDescent="0.3">
      <c r="A1471" s="171" t="s">
        <v>5752</v>
      </c>
      <c r="B1471" s="167" t="s">
        <v>5753</v>
      </c>
      <c r="C1471" s="167" t="str">
        <f>tab_SCHULLISTE[[#This Row],[SNR]]&amp;" - "&amp;tab_SCHULLISTE[[#This Row],[Name]]</f>
        <v>1901 - Berufsfachschule für Pflege der Klinikum Freising GmbH, Freising</v>
      </c>
      <c r="D1471" s="5" t="s">
        <v>2323</v>
      </c>
      <c r="E14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71" s="175" t="s">
        <v>18842</v>
      </c>
      <c r="G1471" s="175" t="s">
        <v>18843</v>
      </c>
      <c r="H1471" s="182" t="str">
        <f>_xlfn.XLOOKUP(tab_SCHULLISTE[[#This Row],[TKZ]],tab_SATLISTE[SAT-ID],tab_SATLISTE[SAT-ID],"FEHLT")</f>
        <v>1p129</v>
      </c>
    </row>
    <row r="1472" spans="1:8" ht="15.9" customHeight="1" x14ac:dyDescent="0.3">
      <c r="A1472" s="171" t="s">
        <v>5754</v>
      </c>
      <c r="B1472" s="167" t="s">
        <v>5755</v>
      </c>
      <c r="C1472" s="167" t="str">
        <f>tab_SCHULLISTE[[#This Row],[SNR]]&amp;" - "&amp;tab_SCHULLISTE[[#This Row],[Name]]</f>
        <v>1902 - Maria-Ward-Fachakademie für Sozialpädagogik Eichstätt der Diözese Eichstätt</v>
      </c>
      <c r="D1472" s="5" t="s">
        <v>2235</v>
      </c>
      <c r="E14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72" s="175" t="s">
        <v>18844</v>
      </c>
      <c r="G1472" s="175" t="s">
        <v>18845</v>
      </c>
      <c r="H1472" s="182" t="str">
        <f>_xlfn.XLOOKUP(tab_SCHULLISTE[[#This Row],[TKZ]],tab_SATLISTE[SAT-ID],tab_SATLISTE[SAT-ID],"FEHLT")</f>
        <v>1p036</v>
      </c>
    </row>
    <row r="1473" spans="1:8" ht="15.9" customHeight="1" x14ac:dyDescent="0.3">
      <c r="A1473" s="171" t="s">
        <v>5756</v>
      </c>
      <c r="B1473" s="167" t="s">
        <v>474</v>
      </c>
      <c r="C1473" s="167" t="str">
        <f>tab_SCHULLISTE[[#This Row],[SNR]]&amp;" - "&amp;tab_SCHULLISTE[[#This Row],[Name]]</f>
        <v>1904 - Fachakademie für Sozialpädagogik der Landeshauptstadt München</v>
      </c>
      <c r="D1473" s="5" t="s">
        <v>1966</v>
      </c>
      <c r="E14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73" s="175" t="s">
        <v>18844</v>
      </c>
      <c r="G1473" s="175" t="s">
        <v>18845</v>
      </c>
      <c r="H1473" s="182" t="str">
        <f>_xlfn.XLOOKUP(tab_SCHULLISTE[[#This Row],[TKZ]],tab_SATLISTE[SAT-ID],tab_SATLISTE[SAT-ID],"FEHLT")</f>
        <v>1k277</v>
      </c>
    </row>
    <row r="1474" spans="1:8" ht="15.9" customHeight="1" x14ac:dyDescent="0.3">
      <c r="A1474" s="171" t="s">
        <v>5757</v>
      </c>
      <c r="B1474" s="167" t="s">
        <v>14751</v>
      </c>
      <c r="C1474" s="167" t="str">
        <f>tab_SCHULLISTE[[#This Row],[SNR]]&amp;" - "&amp;tab_SCHULLISTE[[#This Row],[Name]]</f>
        <v>1905 - Fachakademie f. Sozialpädagogik München d. Stiftung Kath. Bildungsstätten für Sozialberufe</v>
      </c>
      <c r="D1474" s="5" t="s">
        <v>2404</v>
      </c>
      <c r="E14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74" s="175" t="s">
        <v>18844</v>
      </c>
      <c r="G1474" s="175" t="s">
        <v>18845</v>
      </c>
      <c r="H1474" s="182" t="str">
        <f>_xlfn.XLOOKUP(tab_SCHULLISTE[[#This Row],[TKZ]],tab_SATLISTE[SAT-ID],tab_SATLISTE[SAT-ID],"FEHLT")</f>
        <v>1p216</v>
      </c>
    </row>
    <row r="1475" spans="1:8" ht="15.9" customHeight="1" x14ac:dyDescent="0.3">
      <c r="A1475" s="171" t="s">
        <v>5758</v>
      </c>
      <c r="B1475" s="167" t="s">
        <v>495</v>
      </c>
      <c r="C1475" s="167" t="str">
        <f>tab_SCHULLISTE[[#This Row],[SNR]]&amp;" - "&amp;tab_SCHULLISTE[[#This Row],[Name]]</f>
        <v>1906 - Fachakademie für Sozialpädagogik München der Armen Schulschwestern von Unserer Lieben Frau</v>
      </c>
      <c r="D1475" s="5" t="s">
        <v>2319</v>
      </c>
      <c r="E14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75" s="175" t="s">
        <v>18844</v>
      </c>
      <c r="G1475" s="175" t="s">
        <v>18845</v>
      </c>
      <c r="H1475" s="182" t="str">
        <f>_xlfn.XLOOKUP(tab_SCHULLISTE[[#This Row],[TKZ]],tab_SATLISTE[SAT-ID],tab_SATLISTE[SAT-ID],"FEHLT")</f>
        <v>1p125</v>
      </c>
    </row>
    <row r="1476" spans="1:8" ht="15.9" customHeight="1" x14ac:dyDescent="0.3">
      <c r="A1476" s="171" t="s">
        <v>5759</v>
      </c>
      <c r="B1476" s="167" t="s">
        <v>497</v>
      </c>
      <c r="C1476" s="167" t="str">
        <f>tab_SCHULLISTE[[#This Row],[SNR]]&amp;" - "&amp;tab_SCHULLISTE[[#This Row],[Name]]</f>
        <v>1907 - Caritas Don Bosco Fachakademie für Sozialpädagogik München</v>
      </c>
      <c r="D1476" s="5" t="s">
        <v>2225</v>
      </c>
      <c r="E14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76" s="175" t="s">
        <v>18844</v>
      </c>
      <c r="G1476" s="175" t="s">
        <v>18845</v>
      </c>
      <c r="H1476" s="182" t="str">
        <f>_xlfn.XLOOKUP(tab_SCHULLISTE[[#This Row],[TKZ]],tab_SATLISTE[SAT-ID],tab_SATLISTE[SAT-ID],"FEHLT")</f>
        <v>1p025</v>
      </c>
    </row>
    <row r="1477" spans="1:8" ht="15.9" customHeight="1" x14ac:dyDescent="0.3">
      <c r="A1477" s="171" t="s">
        <v>5760</v>
      </c>
      <c r="B1477" s="167" t="s">
        <v>498</v>
      </c>
      <c r="C1477" s="167" t="str">
        <f>tab_SCHULLISTE[[#This Row],[SNR]]&amp;" - "&amp;tab_SCHULLISTE[[#This Row],[Name]]</f>
        <v>1908 - Fachakademie für Sozialpädagogik des Diakonischen Werks Traunstein e.V. in Mühldorf</v>
      </c>
      <c r="D1477" s="5" t="s">
        <v>2233</v>
      </c>
      <c r="E14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77" s="175" t="s">
        <v>18844</v>
      </c>
      <c r="G1477" s="175" t="s">
        <v>18845</v>
      </c>
      <c r="H1477" s="182" t="str">
        <f>_xlfn.XLOOKUP(tab_SCHULLISTE[[#This Row],[TKZ]],tab_SATLISTE[SAT-ID],tab_SATLISTE[SAT-ID],"FEHLT")</f>
        <v>1p034</v>
      </c>
    </row>
    <row r="1478" spans="1:8" ht="15.9" customHeight="1" x14ac:dyDescent="0.3">
      <c r="A1478" s="171" t="s">
        <v>5761</v>
      </c>
      <c r="B1478" s="167" t="s">
        <v>18677</v>
      </c>
      <c r="C1478" s="167" t="str">
        <f>tab_SCHULLISTE[[#This Row],[SNR]]&amp;" - "&amp;tab_SCHULLISTE[[#This Row],[Name]]</f>
        <v>1910 - Fachakademie für Sozialpädagogik Rottenbuch der Regens-Wagner-Stiftung Erlkam</v>
      </c>
      <c r="D1478" s="5" t="s">
        <v>2383</v>
      </c>
      <c r="E14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78" s="175" t="s">
        <v>18844</v>
      </c>
      <c r="G1478" s="175" t="s">
        <v>18845</v>
      </c>
      <c r="H1478" s="182" t="str">
        <f>_xlfn.XLOOKUP(tab_SCHULLISTE[[#This Row],[TKZ]],tab_SATLISTE[SAT-ID],tab_SATLISTE[SAT-ID],"FEHLT")</f>
        <v>1p191</v>
      </c>
    </row>
    <row r="1479" spans="1:8" ht="15.9" customHeight="1" x14ac:dyDescent="0.3">
      <c r="A1479" s="171" t="s">
        <v>5762</v>
      </c>
      <c r="B1479" s="167" t="s">
        <v>475</v>
      </c>
      <c r="C1479" s="167" t="str">
        <f>tab_SCHULLISTE[[#This Row],[SNR]]&amp;" - "&amp;tab_SCHULLISTE[[#This Row],[Name]]</f>
        <v>1915 - Städt. Fachakademie für Ernährungs- und Versorgungsmanagement München</v>
      </c>
      <c r="D1479" s="5" t="s">
        <v>1966</v>
      </c>
      <c r="E14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79" s="175" t="s">
        <v>18844</v>
      </c>
      <c r="G1479" s="175" t="s">
        <v>18845</v>
      </c>
      <c r="H1479" s="182" t="str">
        <f>_xlfn.XLOOKUP(tab_SCHULLISTE[[#This Row],[TKZ]],tab_SATLISTE[SAT-ID],tab_SATLISTE[SAT-ID],"FEHLT")</f>
        <v>1k277</v>
      </c>
    </row>
    <row r="1480" spans="1:8" ht="15.9" customHeight="1" x14ac:dyDescent="0.3">
      <c r="A1480" s="171" t="s">
        <v>5763</v>
      </c>
      <c r="B1480" s="167" t="s">
        <v>14752</v>
      </c>
      <c r="C1480" s="167" t="str">
        <f>tab_SCHULLISTE[[#This Row],[SNR]]&amp;" - "&amp;tab_SCHULLISTE[[#This Row],[Name]]</f>
        <v xml:space="preserve">1918 - Städtische Fachakademie für Heilpädagogik München  </v>
      </c>
      <c r="D1480" s="5" t="s">
        <v>1966</v>
      </c>
      <c r="E14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80" s="175" t="s">
        <v>18844</v>
      </c>
      <c r="G1480" s="175" t="s">
        <v>18845</v>
      </c>
      <c r="H1480" s="182" t="str">
        <f>_xlfn.XLOOKUP(tab_SCHULLISTE[[#This Row],[TKZ]],tab_SATLISTE[SAT-ID],tab_SATLISTE[SAT-ID],"FEHLT")</f>
        <v>1k277</v>
      </c>
    </row>
    <row r="1481" spans="1:8" ht="15.9" customHeight="1" x14ac:dyDescent="0.3">
      <c r="A1481" s="171" t="s">
        <v>5764</v>
      </c>
      <c r="B1481" s="167" t="s">
        <v>5765</v>
      </c>
      <c r="C1481" s="167" t="str">
        <f>tab_SCHULLISTE[[#This Row],[SNR]]&amp;" - "&amp;tab_SCHULLISTE[[#This Row],[Name]]</f>
        <v>1919 - Berufsfachschule für Pflege der Hans-Weinberger-Akademie der AWO e.V. Eichstätt</v>
      </c>
      <c r="D1481" s="5" t="s">
        <v>2279</v>
      </c>
      <c r="E14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81" s="175" t="s">
        <v>18842</v>
      </c>
      <c r="G1481" s="175" t="s">
        <v>18843</v>
      </c>
      <c r="H1481" s="182" t="str">
        <f>_xlfn.XLOOKUP(tab_SCHULLISTE[[#This Row],[TKZ]],tab_SATLISTE[SAT-ID],tab_SATLISTE[SAT-ID],"FEHLT")</f>
        <v>1p083</v>
      </c>
    </row>
    <row r="1482" spans="1:8" ht="15.9" customHeight="1" x14ac:dyDescent="0.3">
      <c r="A1482" s="171" t="s">
        <v>5766</v>
      </c>
      <c r="B1482" s="167" t="s">
        <v>5767</v>
      </c>
      <c r="C1482" s="167" t="str">
        <f>tab_SCHULLISTE[[#This Row],[SNR]]&amp;" - "&amp;tab_SCHULLISTE[[#This Row],[Name]]</f>
        <v>1925 - Berufsfachschule für Pflege der Hilfe im Alter gemeinn. GmbH der Inneren Mission München</v>
      </c>
      <c r="D1482" s="5" t="s">
        <v>2287</v>
      </c>
      <c r="E14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82" s="175" t="s">
        <v>18842</v>
      </c>
      <c r="G1482" s="175" t="s">
        <v>18843</v>
      </c>
      <c r="H1482" s="182" t="str">
        <f>_xlfn.XLOOKUP(tab_SCHULLISTE[[#This Row],[TKZ]],tab_SATLISTE[SAT-ID],tab_SATLISTE[SAT-ID],"FEHLT")</f>
        <v>1p091</v>
      </c>
    </row>
    <row r="1483" spans="1:8" ht="15.9" customHeight="1" x14ac:dyDescent="0.3">
      <c r="A1483" s="171" t="s">
        <v>5768</v>
      </c>
      <c r="B1483" s="167" t="s">
        <v>14753</v>
      </c>
      <c r="C1483" s="167" t="str">
        <f>tab_SCHULLISTE[[#This Row],[SNR]]&amp;" - "&amp;tab_SCHULLISTE[[#This Row],[Name]]</f>
        <v>1927 - Fachakademie für Sprachen u. internat. Kommunikation d. Sprachen- und Dolmetscher-Inst. M</v>
      </c>
      <c r="D1483" s="5" t="s">
        <v>2398</v>
      </c>
      <c r="E14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83" s="175" t="s">
        <v>18844</v>
      </c>
      <c r="G1483" s="175" t="s">
        <v>18845</v>
      </c>
      <c r="H1483" s="182" t="str">
        <f>_xlfn.XLOOKUP(tab_SCHULLISTE[[#This Row],[TKZ]],tab_SATLISTE[SAT-ID],tab_SATLISTE[SAT-ID],"FEHLT")</f>
        <v>1p208</v>
      </c>
    </row>
    <row r="1484" spans="1:8" ht="15.9" customHeight="1" x14ac:dyDescent="0.3">
      <c r="A1484" s="171" t="s">
        <v>5769</v>
      </c>
      <c r="B1484" s="167" t="s">
        <v>334</v>
      </c>
      <c r="C1484" s="167" t="str">
        <f>tab_SCHULLISTE[[#This Row],[SNR]]&amp;" - "&amp;tab_SCHULLISTE[[#This Row],[Name]]</f>
        <v>1928 - Fremdspracheninstitut der Landeshauptstadt München Städt. Berufsfachschule für Fremdsprachenberufe</v>
      </c>
      <c r="D1484" s="5" t="s">
        <v>1966</v>
      </c>
      <c r="E14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84" s="175" t="s">
        <v>18864</v>
      </c>
      <c r="G1484" s="175" t="s">
        <v>18865</v>
      </c>
      <c r="H1484" s="182" t="str">
        <f>_xlfn.XLOOKUP(tab_SCHULLISTE[[#This Row],[TKZ]],tab_SATLISTE[SAT-ID],tab_SATLISTE[SAT-ID],"FEHLT")</f>
        <v>1k277</v>
      </c>
    </row>
    <row r="1485" spans="1:8" ht="15.9" customHeight="1" x14ac:dyDescent="0.3">
      <c r="A1485" s="171" t="s">
        <v>5770</v>
      </c>
      <c r="B1485" s="167" t="s">
        <v>339</v>
      </c>
      <c r="C1485" s="167" t="str">
        <f>tab_SCHULLISTE[[#This Row],[SNR]]&amp;" - "&amp;tab_SCHULLISTE[[#This Row],[Name]]</f>
        <v>1929 - Sprachen- und Dolmetscher-Institut München Priv. Berufsfachschule für Fremdsprachenberufe</v>
      </c>
      <c r="D1485" s="5" t="s">
        <v>2398</v>
      </c>
      <c r="E14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85" s="175" t="s">
        <v>18864</v>
      </c>
      <c r="G1485" s="175" t="s">
        <v>18865</v>
      </c>
      <c r="H1485" s="182" t="str">
        <f>_xlfn.XLOOKUP(tab_SCHULLISTE[[#This Row],[TKZ]],tab_SATLISTE[SAT-ID],tab_SATLISTE[SAT-ID],"FEHLT")</f>
        <v>1p208</v>
      </c>
    </row>
    <row r="1486" spans="1:8" ht="15.9" customHeight="1" x14ac:dyDescent="0.3">
      <c r="A1486" s="171" t="s">
        <v>5771</v>
      </c>
      <c r="B1486" s="167" t="s">
        <v>340</v>
      </c>
      <c r="C1486" s="167" t="str">
        <f>tab_SCHULLISTE[[#This Row],[SNR]]&amp;" - "&amp;tab_SCHULLISTE[[#This Row],[Name]]</f>
        <v>1930 - Inlingua-Sprachschule München Priv. Berufsfachschule für Fremdsprachenberufe</v>
      </c>
      <c r="D1486" s="5" t="s">
        <v>2291</v>
      </c>
      <c r="E14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86" s="175" t="s">
        <v>18864</v>
      </c>
      <c r="G1486" s="175" t="s">
        <v>18865</v>
      </c>
      <c r="H1486" s="182" t="str">
        <f>_xlfn.XLOOKUP(tab_SCHULLISTE[[#This Row],[TKZ]],tab_SATLISTE[SAT-ID],tab_SATLISTE[SAT-ID],"FEHLT")</f>
        <v>1p095</v>
      </c>
    </row>
    <row r="1487" spans="1:8" ht="15.9" customHeight="1" x14ac:dyDescent="0.3">
      <c r="A1487" s="171" t="s">
        <v>5772</v>
      </c>
      <c r="B1487" s="167" t="s">
        <v>5773</v>
      </c>
      <c r="C1487" s="167" t="str">
        <f>tab_SCHULLISTE[[#This Row],[SNR]]&amp;" - "&amp;tab_SCHULLISTE[[#This Row],[Name]]</f>
        <v>1931 - Fremdspracheninst. d. Landeshauptstadt München, Fachakademie f. Übersetzen u. Dolmetschen</v>
      </c>
      <c r="D1487" s="5" t="s">
        <v>1966</v>
      </c>
      <c r="E14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87" s="175" t="s">
        <v>18844</v>
      </c>
      <c r="G1487" s="175" t="s">
        <v>18845</v>
      </c>
      <c r="H1487" s="182" t="str">
        <f>_xlfn.XLOOKUP(tab_SCHULLISTE[[#This Row],[TKZ]],tab_SATLISTE[SAT-ID],tab_SATLISTE[SAT-ID],"FEHLT")</f>
        <v>1k277</v>
      </c>
    </row>
    <row r="1488" spans="1:8" ht="15.9" customHeight="1" x14ac:dyDescent="0.3">
      <c r="A1488" s="171" t="s">
        <v>5774</v>
      </c>
      <c r="B1488" s="167" t="s">
        <v>1598</v>
      </c>
      <c r="C1488" s="167" t="str">
        <f>tab_SCHULLISTE[[#This Row],[SNR]]&amp;" - "&amp;tab_SCHULLISTE[[#This Row],[Name]]</f>
        <v>1932 - Bode-Schule München, Berufsfachschule für Gymnastik der Bode Schul-GmbH</v>
      </c>
      <c r="D1488" s="5" t="s">
        <v>2270</v>
      </c>
      <c r="E14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88" s="175" t="s">
        <v>18858</v>
      </c>
      <c r="G1488" s="175" t="s">
        <v>18859</v>
      </c>
      <c r="H1488" s="182" t="str">
        <f>_xlfn.XLOOKUP(tab_SCHULLISTE[[#This Row],[TKZ]],tab_SATLISTE[SAT-ID],tab_SATLISTE[SAT-ID],"FEHLT")</f>
        <v>1p073</v>
      </c>
    </row>
    <row r="1489" spans="1:8" ht="15.9" customHeight="1" x14ac:dyDescent="0.3">
      <c r="A1489" s="171" t="s">
        <v>5775</v>
      </c>
      <c r="B1489" s="167" t="s">
        <v>1599</v>
      </c>
      <c r="C1489" s="167" t="str">
        <f>tab_SCHULLISTE[[#This Row],[SNR]]&amp;" - "&amp;tab_SCHULLISTE[[#This Row],[Name]]</f>
        <v>1933 - Kleine-Nestler-Schule München Berufsfachschule für Gymnastik</v>
      </c>
      <c r="D1489" s="5" t="s">
        <v>2312</v>
      </c>
      <c r="E14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89" s="175" t="s">
        <v>18858</v>
      </c>
      <c r="G1489" s="175" t="s">
        <v>18859</v>
      </c>
      <c r="H1489" s="182" t="str">
        <f>_xlfn.XLOOKUP(tab_SCHULLISTE[[#This Row],[TKZ]],tab_SATLISTE[SAT-ID],tab_SATLISTE[SAT-ID],"FEHLT")</f>
        <v>1p118</v>
      </c>
    </row>
    <row r="1490" spans="1:8" ht="15.9" customHeight="1" x14ac:dyDescent="0.3">
      <c r="A1490" s="171" t="s">
        <v>5776</v>
      </c>
      <c r="B1490" s="167" t="s">
        <v>14788</v>
      </c>
      <c r="C1490" s="167" t="str">
        <f>tab_SCHULLISTE[[#This Row],[SNR]]&amp;" - "&amp;tab_SCHULLISTE[[#This Row],[Name]]</f>
        <v>1936 - Priv. GBS Fachschule f. Maschinenbau- u. Elektrotechnik München d. GBS Schulen, st. anerk.</v>
      </c>
      <c r="D1490" s="5" t="s">
        <v>2268</v>
      </c>
      <c r="E14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90" s="175" t="s">
        <v>18848</v>
      </c>
      <c r="G1490" s="175" t="s">
        <v>18849</v>
      </c>
      <c r="H1490" s="182" t="str">
        <f>_xlfn.XLOOKUP(tab_SCHULLISTE[[#This Row],[TKZ]],tab_SATLISTE[SAT-ID],tab_SATLISTE[SAT-ID],"FEHLT")</f>
        <v>1p071</v>
      </c>
    </row>
    <row r="1491" spans="1:8" ht="15.9" customHeight="1" x14ac:dyDescent="0.3">
      <c r="A1491" s="171" t="s">
        <v>5777</v>
      </c>
      <c r="B1491" s="167" t="s">
        <v>901</v>
      </c>
      <c r="C1491" s="167" t="str">
        <f>tab_SCHULLISTE[[#This Row],[SNR]]&amp;" - "&amp;tab_SCHULLISTE[[#This Row],[Name]]</f>
        <v>1937 - Blocherer-Schule München Berufsfachschule für Innenarchitektur</v>
      </c>
      <c r="D1491" s="5" t="s">
        <v>2305</v>
      </c>
      <c r="E14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91" s="175" t="s">
        <v>18846</v>
      </c>
      <c r="G1491" s="175" t="s">
        <v>18847</v>
      </c>
      <c r="H1491" s="182" t="str">
        <f>_xlfn.XLOOKUP(tab_SCHULLISTE[[#This Row],[TKZ]],tab_SATLISTE[SAT-ID],tab_SATLISTE[SAT-ID],"FEHLT")</f>
        <v>1p111</v>
      </c>
    </row>
    <row r="1492" spans="1:8" ht="15.9" customHeight="1" x14ac:dyDescent="0.3">
      <c r="A1492" s="171" t="s">
        <v>5778</v>
      </c>
      <c r="B1492" s="167" t="s">
        <v>18678</v>
      </c>
      <c r="C1492" s="167" t="str">
        <f>tab_SCHULLISTE[[#This Row],[SNR]]&amp;" - "&amp;tab_SCHULLISTE[[#This Row],[Name]]</f>
        <v>1940 - Berufsfachschule für Musik Altötting des Berufsfachschule für Musik Altötting e.V.</v>
      </c>
      <c r="D1492" s="5" t="s">
        <v>2215</v>
      </c>
      <c r="E14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92" s="175" t="s">
        <v>18862</v>
      </c>
      <c r="G1492" s="175" t="s">
        <v>18863</v>
      </c>
      <c r="H1492" s="182" t="str">
        <f>_xlfn.XLOOKUP(tab_SCHULLISTE[[#This Row],[TKZ]],tab_SATLISTE[SAT-ID],tab_SATLISTE[SAT-ID],"FEHLT")</f>
        <v>1p015</v>
      </c>
    </row>
    <row r="1493" spans="1:8" ht="15.9" customHeight="1" x14ac:dyDescent="0.3">
      <c r="A1493" s="171" t="s">
        <v>5779</v>
      </c>
      <c r="B1493" s="167" t="s">
        <v>14505</v>
      </c>
      <c r="C1493" s="167" t="str">
        <f>tab_SCHULLISTE[[#This Row],[SNR]]&amp;" - "&amp;tab_SCHULLISTE[[#This Row],[Name]]</f>
        <v>1941 - Berufsfachschule für Pflege der Mitterfelder gGmbH in München</v>
      </c>
      <c r="D1493" s="5" t="s">
        <v>2405</v>
      </c>
      <c r="E14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93" s="175" t="s">
        <v>18842</v>
      </c>
      <c r="G1493" s="175" t="s">
        <v>18843</v>
      </c>
      <c r="H1493" s="182" t="str">
        <f>_xlfn.XLOOKUP(tab_SCHULLISTE[[#This Row],[TKZ]],tab_SATLISTE[SAT-ID],tab_SATLISTE[SAT-ID],"FEHLT")</f>
        <v>1p217</v>
      </c>
    </row>
    <row r="1494" spans="1:8" ht="15.9" customHeight="1" x14ac:dyDescent="0.3">
      <c r="A1494" s="171" t="s">
        <v>5780</v>
      </c>
      <c r="B1494" s="167" t="s">
        <v>14506</v>
      </c>
      <c r="C1494" s="167" t="str">
        <f>tab_SCHULLISTE[[#This Row],[SNR]]&amp;" - "&amp;tab_SCHULLISTE[[#This Row],[Name]]</f>
        <v>1942 - Berufsfachschule für Pflege des Caritasverbandes d. Erzdiözese München u. Freising</v>
      </c>
      <c r="D1494" s="5" t="s">
        <v>2225</v>
      </c>
      <c r="E14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94" s="175" t="s">
        <v>18842</v>
      </c>
      <c r="G1494" s="175" t="s">
        <v>18843</v>
      </c>
      <c r="H1494" s="182" t="str">
        <f>_xlfn.XLOOKUP(tab_SCHULLISTE[[#This Row],[TKZ]],tab_SATLISTE[SAT-ID],tab_SATLISTE[SAT-ID],"FEHLT")</f>
        <v>1p025</v>
      </c>
    </row>
    <row r="1495" spans="1:8" ht="15.9" customHeight="1" x14ac:dyDescent="0.3">
      <c r="A1495" s="171" t="s">
        <v>5781</v>
      </c>
      <c r="B1495" s="167" t="s">
        <v>5782</v>
      </c>
      <c r="C1495" s="167" t="str">
        <f>tab_SCHULLISTE[[#This Row],[SNR]]&amp;" - "&amp;tab_SCHULLISTE[[#This Row],[Name]]</f>
        <v>1943 - Berufsfachschule für Pflege Erding der Schwesternschaft München vom BRK e.V.</v>
      </c>
      <c r="D1495" s="5" t="s">
        <v>2206</v>
      </c>
      <c r="E14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95" s="175" t="s">
        <v>18842</v>
      </c>
      <c r="G1495" s="175" t="s">
        <v>18843</v>
      </c>
      <c r="H1495" s="182" t="str">
        <f>_xlfn.XLOOKUP(tab_SCHULLISTE[[#This Row],[TKZ]],tab_SATLISTE[SAT-ID],tab_SATLISTE[SAT-ID],"FEHLT")</f>
        <v>1p006</v>
      </c>
    </row>
    <row r="1496" spans="1:8" ht="15.9" customHeight="1" x14ac:dyDescent="0.3">
      <c r="A1496" s="171" t="s">
        <v>5783</v>
      </c>
      <c r="B1496" s="167" t="s">
        <v>5784</v>
      </c>
      <c r="C1496" s="167" t="str">
        <f>tab_SCHULLISTE[[#This Row],[SNR]]&amp;" - "&amp;tab_SCHULLISTE[[#This Row],[Name]]</f>
        <v>1945 - Berufsfachschule für Pflege Kliniken des Bezirks Oberbayern, Taufkirchen (Vils)</v>
      </c>
      <c r="D1496" s="5" t="s">
        <v>1925</v>
      </c>
      <c r="E14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96" s="175" t="s">
        <v>18842</v>
      </c>
      <c r="G1496" s="175" t="s">
        <v>18843</v>
      </c>
      <c r="H1496" s="182" t="str">
        <f>_xlfn.XLOOKUP(tab_SCHULLISTE[[#This Row],[TKZ]],tab_SATLISTE[SAT-ID],tab_SATLISTE[SAT-ID],"FEHLT")</f>
        <v>1k235</v>
      </c>
    </row>
    <row r="1497" spans="1:8" ht="15.9" customHeight="1" x14ac:dyDescent="0.3">
      <c r="A1497" s="171" t="s">
        <v>5785</v>
      </c>
      <c r="B1497" s="167" t="s">
        <v>202</v>
      </c>
      <c r="C1497" s="167" t="str">
        <f>tab_SCHULLISTE[[#This Row],[SNR]]&amp;" - "&amp;tab_SCHULLISTE[[#This Row],[Name]]</f>
        <v>1946 - Private Berufsfachschule für Massage Inntal e.V. Rosenheim</v>
      </c>
      <c r="D1497" s="5" t="s">
        <v>2375</v>
      </c>
      <c r="E14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97" s="175" t="s">
        <v>18842</v>
      </c>
      <c r="G1497" s="175" t="s">
        <v>18843</v>
      </c>
      <c r="H1497" s="182" t="str">
        <f>_xlfn.XLOOKUP(tab_SCHULLISTE[[#This Row],[TKZ]],tab_SATLISTE[SAT-ID],tab_SATLISTE[SAT-ID],"FEHLT")</f>
        <v>1p183</v>
      </c>
    </row>
    <row r="1498" spans="1:8" ht="15.9" customHeight="1" x14ac:dyDescent="0.3">
      <c r="A1498" s="171" t="s">
        <v>5786</v>
      </c>
      <c r="B1498" s="167" t="s">
        <v>5787</v>
      </c>
      <c r="C1498" s="167" t="str">
        <f>tab_SCHULLISTE[[#This Row],[SNR]]&amp;" - "&amp;tab_SCHULLISTE[[#This Row],[Name]]</f>
        <v>1949 - Berufsfachschule für Pflege am Klinikum Landkreis Erding in Erding</v>
      </c>
      <c r="D1498" s="5" t="s">
        <v>1800</v>
      </c>
      <c r="E14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98" s="175" t="s">
        <v>18842</v>
      </c>
      <c r="G1498" s="175" t="s">
        <v>18843</v>
      </c>
      <c r="H1498" s="182" t="str">
        <f>_xlfn.XLOOKUP(tab_SCHULLISTE[[#This Row],[TKZ]],tab_SATLISTE[SAT-ID],tab_SATLISTE[SAT-ID],"FEHLT")</f>
        <v>1k106</v>
      </c>
    </row>
    <row r="1499" spans="1:8" ht="15.9" customHeight="1" x14ac:dyDescent="0.3">
      <c r="A1499" s="171" t="s">
        <v>5788</v>
      </c>
      <c r="B1499" s="167" t="s">
        <v>5789</v>
      </c>
      <c r="C1499" s="167" t="str">
        <f>tab_SCHULLISTE[[#This Row],[SNR]]&amp;" - "&amp;tab_SCHULLISTE[[#This Row],[Name]]</f>
        <v>1950 - Berufsfachschule für Pflege des Klinikum Landsberg am Lech</v>
      </c>
      <c r="D1499" s="5" t="s">
        <v>1924</v>
      </c>
      <c r="E14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499" s="175" t="s">
        <v>18842</v>
      </c>
      <c r="G1499" s="175" t="s">
        <v>18843</v>
      </c>
      <c r="H1499" s="182" t="str">
        <f>_xlfn.XLOOKUP(tab_SCHULLISTE[[#This Row],[TKZ]],tab_SATLISTE[SAT-ID],tab_SATLISTE[SAT-ID],"FEHLT")</f>
        <v>1k234</v>
      </c>
    </row>
    <row r="1500" spans="1:8" ht="15.9" customHeight="1" x14ac:dyDescent="0.3">
      <c r="A1500" s="171" t="s">
        <v>5790</v>
      </c>
      <c r="B1500" s="167" t="s">
        <v>5791</v>
      </c>
      <c r="C1500" s="167" t="str">
        <f>tab_SCHULLISTE[[#This Row],[SNR]]&amp;" - "&amp;tab_SCHULLISTE[[#This Row],[Name]]</f>
        <v>1951 - Berufsfachschule für Pflege Kreisklinik Ebersberg gGmbH in Ebersberg</v>
      </c>
      <c r="D1500" s="5" t="s">
        <v>2326</v>
      </c>
      <c r="E15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00" s="175" t="s">
        <v>18842</v>
      </c>
      <c r="G1500" s="175" t="s">
        <v>18843</v>
      </c>
      <c r="H1500" s="182" t="str">
        <f>_xlfn.XLOOKUP(tab_SCHULLISTE[[#This Row],[TKZ]],tab_SATLISTE[SAT-ID],tab_SATLISTE[SAT-ID],"FEHLT")</f>
        <v>1p132</v>
      </c>
    </row>
    <row r="1501" spans="1:8" ht="15.9" customHeight="1" x14ac:dyDescent="0.3">
      <c r="A1501" s="171" t="s">
        <v>5792</v>
      </c>
      <c r="B1501" s="167" t="s">
        <v>5793</v>
      </c>
      <c r="C1501" s="167" t="str">
        <f>tab_SCHULLISTE[[#This Row],[SNR]]&amp;" - "&amp;tab_SCHULLISTE[[#This Row],[Name]]</f>
        <v>1952 - Fachschule f. Grundschulkindbetreuung München d.Gemeinn.Gesellschaft f.soz.Dienste-DAA-mbH</v>
      </c>
      <c r="D1501" s="5" t="s">
        <v>2269</v>
      </c>
      <c r="E15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01" s="175" t="s">
        <v>18850</v>
      </c>
      <c r="G1501" s="175" t="s">
        <v>18851</v>
      </c>
      <c r="H1501" s="182" t="str">
        <f>_xlfn.XLOOKUP(tab_SCHULLISTE[[#This Row],[TKZ]],tab_SATLISTE[SAT-ID],tab_SATLISTE[SAT-ID],"FEHLT")</f>
        <v>1p072</v>
      </c>
    </row>
    <row r="1502" spans="1:8" ht="15.9" customHeight="1" x14ac:dyDescent="0.3">
      <c r="A1502" s="171" t="s">
        <v>5794</v>
      </c>
      <c r="B1502" s="167" t="s">
        <v>14453</v>
      </c>
      <c r="C1502" s="167" t="str">
        <f>tab_SCHULLISTE[[#This Row],[SNR]]&amp;" - "&amp;tab_SCHULLISTE[[#This Row],[Name]]</f>
        <v xml:space="preserve">1953 - Staatl. Berufsfachschule für Kinderpflege Freising  </v>
      </c>
      <c r="D1502" s="5" t="s">
        <v>1826</v>
      </c>
      <c r="E15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02" s="175" t="s">
        <v>18854</v>
      </c>
      <c r="G1502" s="175" t="s">
        <v>18855</v>
      </c>
      <c r="H1502" s="182" t="str">
        <f>_xlfn.XLOOKUP(tab_SCHULLISTE[[#This Row],[TKZ]],tab_SATLISTE[SAT-ID],tab_SATLISTE[SAT-ID],"FEHLT")</f>
        <v>1k132</v>
      </c>
    </row>
    <row r="1503" spans="1:8" ht="15.9" customHeight="1" x14ac:dyDescent="0.3">
      <c r="A1503" s="171" t="s">
        <v>5795</v>
      </c>
      <c r="B1503" s="167" t="s">
        <v>14454</v>
      </c>
      <c r="C1503" s="167" t="str">
        <f>tab_SCHULLISTE[[#This Row],[SNR]]&amp;" - "&amp;tab_SCHULLISTE[[#This Row],[Name]]</f>
        <v>1955 - Staatl. Berufsfachschule für Kinderpflege Mühldorf a. Inn</v>
      </c>
      <c r="D1503" s="5" t="s">
        <v>1965</v>
      </c>
      <c r="E15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03" s="175" t="s">
        <v>18854</v>
      </c>
      <c r="G1503" s="175" t="s">
        <v>18855</v>
      </c>
      <c r="H1503" s="182" t="str">
        <f>_xlfn.XLOOKUP(tab_SCHULLISTE[[#This Row],[TKZ]],tab_SATLISTE[SAT-ID],tab_SATLISTE[SAT-ID],"FEHLT")</f>
        <v>1k276</v>
      </c>
    </row>
    <row r="1504" spans="1:8" ht="15.9" customHeight="1" x14ac:dyDescent="0.3">
      <c r="A1504" s="171" t="s">
        <v>5796</v>
      </c>
      <c r="B1504" s="167" t="s">
        <v>5797</v>
      </c>
      <c r="C1504" s="167" t="str">
        <f>tab_SCHULLISTE[[#This Row],[SNR]]&amp;" - "&amp;tab_SCHULLISTE[[#This Row],[Name]]</f>
        <v>1956 - Berufsfachschule für Pflege im Bildungsz. Ges.u.Pfl. InnKlinikum Altötting u. Mühldorf</v>
      </c>
      <c r="D1504" s="5" t="s">
        <v>10432</v>
      </c>
      <c r="E15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04" s="175" t="s">
        <v>18842</v>
      </c>
      <c r="G1504" s="175" t="s">
        <v>18843</v>
      </c>
      <c r="H1504" s="182" t="str">
        <f>_xlfn.XLOOKUP(tab_SCHULLISTE[[#This Row],[TKZ]],tab_SATLISTE[SAT-ID],tab_SATLISTE[SAT-ID],"FEHLT")</f>
        <v>1k502</v>
      </c>
    </row>
    <row r="1505" spans="1:8" ht="15.9" customHeight="1" x14ac:dyDescent="0.3">
      <c r="A1505" s="171" t="s">
        <v>5798</v>
      </c>
      <c r="B1505" s="167" t="s">
        <v>43</v>
      </c>
      <c r="C1505" s="167" t="str">
        <f>tab_SCHULLISTE[[#This Row],[SNR]]&amp;" - "&amp;tab_SCHULLISTE[[#This Row],[Name]]</f>
        <v>1957 - Caritas Don Bosco Berufsfachschule für Kinderpflege München</v>
      </c>
      <c r="D1505" s="5" t="s">
        <v>2225</v>
      </c>
      <c r="E15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05" s="175" t="s">
        <v>18854</v>
      </c>
      <c r="G1505" s="175" t="s">
        <v>18855</v>
      </c>
      <c r="H1505" s="182" t="str">
        <f>_xlfn.XLOOKUP(tab_SCHULLISTE[[#This Row],[TKZ]],tab_SATLISTE[SAT-ID],tab_SATLISTE[SAT-ID],"FEHLT")</f>
        <v>1p025</v>
      </c>
    </row>
    <row r="1506" spans="1:8" ht="15.9" customHeight="1" x14ac:dyDescent="0.3">
      <c r="A1506" s="171" t="s">
        <v>5799</v>
      </c>
      <c r="B1506" s="167" t="s">
        <v>45</v>
      </c>
      <c r="C1506" s="167" t="str">
        <f>tab_SCHULLISTE[[#This Row],[SNR]]&amp;" - "&amp;tab_SCHULLISTE[[#This Row],[Name]]</f>
        <v>1958 - Berufsfachschule für Kinderpflege Rottenbuch der Regens-Wagner- Stiftung Erlkam</v>
      </c>
      <c r="D1506" s="5" t="s">
        <v>2383</v>
      </c>
      <c r="E15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06" s="175" t="s">
        <v>18854</v>
      </c>
      <c r="G1506" s="175" t="s">
        <v>18855</v>
      </c>
      <c r="H1506" s="182" t="str">
        <f>_xlfn.XLOOKUP(tab_SCHULLISTE[[#This Row],[TKZ]],tab_SATLISTE[SAT-ID],tab_SATLISTE[SAT-ID],"FEHLT")</f>
        <v>1p191</v>
      </c>
    </row>
    <row r="1507" spans="1:8" ht="15.9" customHeight="1" x14ac:dyDescent="0.3">
      <c r="A1507" s="171" t="s">
        <v>5800</v>
      </c>
      <c r="B1507" s="167" t="s">
        <v>14455</v>
      </c>
      <c r="C1507" s="167" t="str">
        <f>tab_SCHULLISTE[[#This Row],[SNR]]&amp;" - "&amp;tab_SCHULLISTE[[#This Row],[Name]]</f>
        <v xml:space="preserve">1959 - Staatl. Berufsfachschule für Kinderpflege Schongau  </v>
      </c>
      <c r="D1507" s="5" t="s">
        <v>2170</v>
      </c>
      <c r="E15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07" s="175" t="s">
        <v>18854</v>
      </c>
      <c r="G1507" s="175" t="s">
        <v>18855</v>
      </c>
      <c r="H1507" s="182" t="str">
        <f>_xlfn.XLOOKUP(tab_SCHULLISTE[[#This Row],[TKZ]],tab_SATLISTE[SAT-ID],tab_SATLISTE[SAT-ID],"FEHLT")</f>
        <v>1k481</v>
      </c>
    </row>
    <row r="1508" spans="1:8" ht="15.9" customHeight="1" x14ac:dyDescent="0.3">
      <c r="A1508" s="171" t="s">
        <v>5801</v>
      </c>
      <c r="B1508" s="167" t="s">
        <v>14456</v>
      </c>
      <c r="C1508" s="167" t="str">
        <f>tab_SCHULLISTE[[#This Row],[SNR]]&amp;" - "&amp;tab_SCHULLISTE[[#This Row],[Name]]</f>
        <v>1960 - Staatl. Berufsfachschule für Kinderpflege Starnberg</v>
      </c>
      <c r="D1508" s="5" t="s">
        <v>2109</v>
      </c>
      <c r="E15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08" s="175" t="s">
        <v>18854</v>
      </c>
      <c r="G1508" s="175" t="s">
        <v>18855</v>
      </c>
      <c r="H1508" s="182" t="str">
        <f>_xlfn.XLOOKUP(tab_SCHULLISTE[[#This Row],[TKZ]],tab_SATLISTE[SAT-ID],tab_SATLISTE[SAT-ID],"FEHLT")</f>
        <v>1k420</v>
      </c>
    </row>
    <row r="1509" spans="1:8" ht="15.9" customHeight="1" x14ac:dyDescent="0.3">
      <c r="A1509" s="171" t="s">
        <v>5802</v>
      </c>
      <c r="B1509" s="167" t="s">
        <v>66</v>
      </c>
      <c r="C1509" s="167" t="str">
        <f>tab_SCHULLISTE[[#This Row],[SNR]]&amp;" - "&amp;tab_SCHULLISTE[[#This Row],[Name]]</f>
        <v>1961 - Staatl. Berufsfachschule f. Kinderpflege Traunstein</v>
      </c>
      <c r="D1509" s="5" t="s">
        <v>2131</v>
      </c>
      <c r="E15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09" s="175" t="s">
        <v>18854</v>
      </c>
      <c r="G1509" s="175" t="s">
        <v>18855</v>
      </c>
      <c r="H1509" s="182" t="str">
        <f>_xlfn.XLOOKUP(tab_SCHULLISTE[[#This Row],[TKZ]],tab_SATLISTE[SAT-ID],tab_SATLISTE[SAT-ID],"FEHLT")</f>
        <v>1k442</v>
      </c>
    </row>
    <row r="1510" spans="1:8" ht="15.9" customHeight="1" x14ac:dyDescent="0.3">
      <c r="A1510" s="171" t="s">
        <v>5803</v>
      </c>
      <c r="B1510" s="167" t="s">
        <v>5804</v>
      </c>
      <c r="C1510" s="167" t="str">
        <f>tab_SCHULLISTE[[#This Row],[SNR]]&amp;" - "&amp;tab_SCHULLISTE[[#This Row],[Name]]</f>
        <v>1962 - Berufsfachschule für Pflege d. Gemeinnützigen Gesellschaft f. soziale Dienste-DAA-mbH, München</v>
      </c>
      <c r="D1510" s="5" t="s">
        <v>2269</v>
      </c>
      <c r="E15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10" s="175" t="s">
        <v>18842</v>
      </c>
      <c r="G1510" s="175" t="s">
        <v>18843</v>
      </c>
      <c r="H1510" s="182" t="str">
        <f>_xlfn.XLOOKUP(tab_SCHULLISTE[[#This Row],[TKZ]],tab_SATLISTE[SAT-ID],tab_SATLISTE[SAT-ID],"FEHLT")</f>
        <v>1p072</v>
      </c>
    </row>
    <row r="1511" spans="1:8" ht="15.9" customHeight="1" x14ac:dyDescent="0.3">
      <c r="A1511" s="171" t="s">
        <v>5805</v>
      </c>
      <c r="B1511" s="167" t="s">
        <v>14457</v>
      </c>
      <c r="C1511" s="167" t="str">
        <f>tab_SCHULLISTE[[#This Row],[SNR]]&amp;" - "&amp;tab_SCHULLISTE[[#This Row],[Name]]</f>
        <v xml:space="preserve">1963 - Städt. Berufsfachschule f. Kinderpflege München  </v>
      </c>
      <c r="D1511" s="5" t="s">
        <v>1966</v>
      </c>
      <c r="E15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11" s="175" t="s">
        <v>18854</v>
      </c>
      <c r="G1511" s="175" t="s">
        <v>18855</v>
      </c>
      <c r="H1511" s="182" t="str">
        <f>_xlfn.XLOOKUP(tab_SCHULLISTE[[#This Row],[TKZ]],tab_SATLISTE[SAT-ID],tab_SATLISTE[SAT-ID],"FEHLT")</f>
        <v>1k277</v>
      </c>
    </row>
    <row r="1512" spans="1:8" ht="15.9" customHeight="1" x14ac:dyDescent="0.3">
      <c r="A1512" s="171" t="s">
        <v>5806</v>
      </c>
      <c r="B1512" s="167" t="s">
        <v>5744</v>
      </c>
      <c r="C1512" s="167" t="str">
        <f>tab_SCHULLISTE[[#This Row],[SNR]]&amp;" - "&amp;tab_SCHULLISTE[[#This Row],[Name]]</f>
        <v>1965 - Berufsfachschule für Pflege I der Berufsfachschulen Heimerer GmbH, München</v>
      </c>
      <c r="D1512" s="5" t="s">
        <v>2216</v>
      </c>
      <c r="E15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12" s="175" t="s">
        <v>18842</v>
      </c>
      <c r="G1512" s="175" t="s">
        <v>18843</v>
      </c>
      <c r="H1512" s="182" t="str">
        <f>_xlfn.XLOOKUP(tab_SCHULLISTE[[#This Row],[TKZ]],tab_SATLISTE[SAT-ID],tab_SATLISTE[SAT-ID],"FEHLT")</f>
        <v>1p016</v>
      </c>
    </row>
    <row r="1513" spans="1:8" ht="15.9" customHeight="1" x14ac:dyDescent="0.3">
      <c r="A1513" s="171" t="s">
        <v>5808</v>
      </c>
      <c r="B1513" s="167" t="s">
        <v>5809</v>
      </c>
      <c r="C1513" s="167" t="str">
        <f>tab_SCHULLISTE[[#This Row],[SNR]]&amp;" - "&amp;tab_SCHULLISTE[[#This Row],[Name]]</f>
        <v>1967 - Berufsfachschule für Pflege der Berufsfachschulen Heimerer GmbH, Schongau</v>
      </c>
      <c r="D1513" s="5" t="s">
        <v>2216</v>
      </c>
      <c r="E15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13" s="175" t="s">
        <v>18842</v>
      </c>
      <c r="G1513" s="175" t="s">
        <v>18843</v>
      </c>
      <c r="H1513" s="182" t="str">
        <f>_xlfn.XLOOKUP(tab_SCHULLISTE[[#This Row],[TKZ]],tab_SATLISTE[SAT-ID],tab_SATLISTE[SAT-ID],"FEHLT")</f>
        <v>1p016</v>
      </c>
    </row>
    <row r="1514" spans="1:8" ht="15.9" customHeight="1" x14ac:dyDescent="0.3">
      <c r="A1514" s="171" t="s">
        <v>5810</v>
      </c>
      <c r="B1514" s="167" t="s">
        <v>920</v>
      </c>
      <c r="C1514" s="167" t="str">
        <f>tab_SCHULLISTE[[#This Row],[SNR]]&amp;" - "&amp;tab_SCHULLISTE[[#This Row],[Name]]</f>
        <v>1969 - Fachschule für Schreiner des Bezirks Oberbayern in Garmisch-Partenkirchen</v>
      </c>
      <c r="D1514" s="5" t="s">
        <v>1755</v>
      </c>
      <c r="E15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14" s="175" t="s">
        <v>18848</v>
      </c>
      <c r="G1514" s="175" t="s">
        <v>18849</v>
      </c>
      <c r="H1514" s="182" t="str">
        <f>_xlfn.XLOOKUP(tab_SCHULLISTE[[#This Row],[TKZ]],tab_SATLISTE[SAT-ID],tab_SATLISTE[SAT-ID],"FEHLT")</f>
        <v>1k060</v>
      </c>
    </row>
    <row r="1515" spans="1:8" ht="15.9" customHeight="1" x14ac:dyDescent="0.3">
      <c r="A1515" s="171" t="s">
        <v>5811</v>
      </c>
      <c r="B1515" s="167" t="s">
        <v>5812</v>
      </c>
      <c r="C1515" s="167" t="str">
        <f>tab_SCHULLISTE[[#This Row],[SNR]]&amp;" - "&amp;tab_SCHULLISTE[[#This Row],[Name]]</f>
        <v>1971 - Berufsfachschule für Pflege der München Klinik gGmbH, München</v>
      </c>
      <c r="D1515" s="5" t="s">
        <v>2401</v>
      </c>
      <c r="E15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15" s="175" t="s">
        <v>18842</v>
      </c>
      <c r="G1515" s="175" t="s">
        <v>18843</v>
      </c>
      <c r="H1515" s="182" t="str">
        <f>_xlfn.XLOOKUP(tab_SCHULLISTE[[#This Row],[TKZ]],tab_SATLISTE[SAT-ID],tab_SATLISTE[SAT-ID],"FEHLT")</f>
        <v>1p211</v>
      </c>
    </row>
    <row r="1516" spans="1:8" ht="15.9" customHeight="1" x14ac:dyDescent="0.3">
      <c r="A1516" s="171" t="s">
        <v>5813</v>
      </c>
      <c r="B1516" s="167" t="s">
        <v>14507</v>
      </c>
      <c r="C1516" s="167" t="str">
        <f>tab_SCHULLISTE[[#This Row],[SNR]]&amp;" - "&amp;tab_SCHULLISTE[[#This Row],[Name]]</f>
        <v>1972 - Berufsfachschule für Pflege der Krankenhaus Agatharied KU, Hausham</v>
      </c>
      <c r="D1516" s="5" t="s">
        <v>2322</v>
      </c>
      <c r="E15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16" s="175" t="s">
        <v>18842</v>
      </c>
      <c r="G1516" s="175" t="s">
        <v>18843</v>
      </c>
      <c r="H1516" s="182" t="str">
        <f>_xlfn.XLOOKUP(tab_SCHULLISTE[[#This Row],[TKZ]],tab_SATLISTE[SAT-ID],tab_SATLISTE[SAT-ID],"FEHLT")</f>
        <v>1p128</v>
      </c>
    </row>
    <row r="1517" spans="1:8" ht="15.9" customHeight="1" x14ac:dyDescent="0.3">
      <c r="A1517" s="171" t="s">
        <v>5814</v>
      </c>
      <c r="B1517" s="167" t="s">
        <v>777</v>
      </c>
      <c r="C1517" s="167" t="str">
        <f>tab_SCHULLISTE[[#This Row],[SNR]]&amp;" - "&amp;tab_SCHULLISTE[[#This Row],[Name]]</f>
        <v>1973 - Rupert-Egenberger-Schule Sonderpädagogisches Förderzentrum Bad Aibling</v>
      </c>
      <c r="D1517" s="5" t="s">
        <v>2056</v>
      </c>
      <c r="E15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17" s="175" t="s">
        <v>18830</v>
      </c>
      <c r="G1517" s="175" t="s">
        <v>18831</v>
      </c>
      <c r="H1517" s="182" t="str">
        <f>_xlfn.XLOOKUP(tab_SCHULLISTE[[#This Row],[TKZ]],tab_SATLISTE[SAT-ID],tab_SATLISTE[SAT-ID],"FEHLT")</f>
        <v>1k367</v>
      </c>
    </row>
    <row r="1518" spans="1:8" ht="15.9" customHeight="1" x14ac:dyDescent="0.3">
      <c r="A1518" s="171" t="s">
        <v>5815</v>
      </c>
      <c r="B1518" s="167" t="s">
        <v>778</v>
      </c>
      <c r="C1518" s="167" t="str">
        <f>tab_SCHULLISTE[[#This Row],[SNR]]&amp;" - "&amp;tab_SCHULLISTE[[#This Row],[Name]]</f>
        <v>1974 - Greta-Fischer-Schule, Sonderpädagogisches Förderzentrum Dachau</v>
      </c>
      <c r="D1518" s="5" t="s">
        <v>1773</v>
      </c>
      <c r="E15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18" s="175" t="s">
        <v>18830</v>
      </c>
      <c r="G1518" s="175" t="s">
        <v>18831</v>
      </c>
      <c r="H1518" s="182" t="str">
        <f>_xlfn.XLOOKUP(tab_SCHULLISTE[[#This Row],[TKZ]],tab_SATLISTE[SAT-ID],tab_SATLISTE[SAT-ID],"FEHLT")</f>
        <v>1k079</v>
      </c>
    </row>
    <row r="1519" spans="1:8" ht="15.9" customHeight="1" x14ac:dyDescent="0.3">
      <c r="A1519" s="171" t="s">
        <v>5816</v>
      </c>
      <c r="B1519" s="167" t="s">
        <v>779</v>
      </c>
      <c r="C1519" s="167" t="str">
        <f>tab_SCHULLISTE[[#This Row],[SNR]]&amp;" - "&amp;tab_SCHULLISTE[[#This Row],[Name]]</f>
        <v>1975 - Christophorus-Schule Sonderpädagogisches Förderzentrum Farchant</v>
      </c>
      <c r="D1519" s="5" t="s">
        <v>1841</v>
      </c>
      <c r="E15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19" s="175" t="s">
        <v>18830</v>
      </c>
      <c r="G1519" s="175" t="s">
        <v>18831</v>
      </c>
      <c r="H1519" s="182" t="str">
        <f>_xlfn.XLOOKUP(tab_SCHULLISTE[[#This Row],[TKZ]],tab_SATLISTE[SAT-ID],tab_SATLISTE[SAT-ID],"FEHLT")</f>
        <v>1k148</v>
      </c>
    </row>
    <row r="1520" spans="1:8" ht="15.9" customHeight="1" x14ac:dyDescent="0.3">
      <c r="A1520" s="171" t="s">
        <v>5817</v>
      </c>
      <c r="B1520" s="167" t="s">
        <v>18679</v>
      </c>
      <c r="C1520" s="167" t="str">
        <f>tab_SCHULLISTE[[#This Row],[SNR]]&amp;" - "&amp;tab_SCHULLISTE[[#This Row],[Name]]</f>
        <v>1976 - Priv.Förderzentrum m.Förderschwerp.geist. Entwicklung i.Caritas-Zentrum St.Vinzenz Ingolst.</v>
      </c>
      <c r="D1520" s="5" t="s">
        <v>2224</v>
      </c>
      <c r="E15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20" s="175" t="s">
        <v>18830</v>
      </c>
      <c r="G1520" s="175" t="s">
        <v>18831</v>
      </c>
      <c r="H1520" s="182" t="str">
        <f>_xlfn.XLOOKUP(tab_SCHULLISTE[[#This Row],[TKZ]],tab_SATLISTE[SAT-ID],tab_SATLISTE[SAT-ID],"FEHLT")</f>
        <v>1p024</v>
      </c>
    </row>
    <row r="1521" spans="1:8" ht="15.9" customHeight="1" x14ac:dyDescent="0.3">
      <c r="A1521" s="171" t="s">
        <v>5818</v>
      </c>
      <c r="B1521" s="167" t="s">
        <v>596</v>
      </c>
      <c r="C1521" s="167" t="str">
        <f>tab_SCHULLISTE[[#This Row],[SNR]]&amp;" - "&amp;tab_SCHULLISTE[[#This Row],[Name]]</f>
        <v>1977 - Joh.-Nepomuk-Werner-Schule Priv. Förderzentrum, Förderschwp. emot. u.soz. Entw. (HS-Stufe) Weyarn</v>
      </c>
      <c r="D1521" s="5" t="s">
        <v>2410</v>
      </c>
      <c r="E15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21" s="175" t="s">
        <v>18830</v>
      </c>
      <c r="G1521" s="175" t="s">
        <v>18831</v>
      </c>
      <c r="H1521" s="182" t="str">
        <f>_xlfn.XLOOKUP(tab_SCHULLISTE[[#This Row],[TKZ]],tab_SATLISTE[SAT-ID],tab_SATLISTE[SAT-ID],"FEHLT")</f>
        <v>1p222</v>
      </c>
    </row>
    <row r="1522" spans="1:8" ht="15.9" customHeight="1" x14ac:dyDescent="0.3">
      <c r="A1522" s="171" t="s">
        <v>5819</v>
      </c>
      <c r="B1522" s="167" t="s">
        <v>780</v>
      </c>
      <c r="C1522" s="167" t="str">
        <f>tab_SCHULLISTE[[#This Row],[SNR]]&amp;" - "&amp;tab_SCHULLISTE[[#This Row],[Name]]</f>
        <v>1978 - Schönachschule, Sonderpädagogisches Förderzentrum Altenstadt</v>
      </c>
      <c r="D1522" s="5" t="s">
        <v>2170</v>
      </c>
      <c r="E15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22" s="175" t="s">
        <v>18830</v>
      </c>
      <c r="G1522" s="175" t="s">
        <v>18831</v>
      </c>
      <c r="H1522" s="182" t="str">
        <f>_xlfn.XLOOKUP(tab_SCHULLISTE[[#This Row],[TKZ]],tab_SATLISTE[SAT-ID],tab_SATLISTE[SAT-ID],"FEHLT")</f>
        <v>1k481</v>
      </c>
    </row>
    <row r="1523" spans="1:8" ht="15.9" customHeight="1" x14ac:dyDescent="0.3">
      <c r="A1523" s="171" t="s">
        <v>5820</v>
      </c>
      <c r="B1523" s="167" t="s">
        <v>597</v>
      </c>
      <c r="C1523" s="167" t="str">
        <f>tab_SCHULLISTE[[#This Row],[SNR]]&amp;" - "&amp;tab_SCHULLISTE[[#This Row],[Name]]</f>
        <v>1979 - Don-Bosco-Schule Rottenbuch Priv. Förderzentrum, Förderschwerpunkt geistige Entwicklung</v>
      </c>
      <c r="D1523" s="5" t="s">
        <v>2383</v>
      </c>
      <c r="E15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23" s="175" t="s">
        <v>18830</v>
      </c>
      <c r="G1523" s="175" t="s">
        <v>18831</v>
      </c>
      <c r="H1523" s="182" t="str">
        <f>_xlfn.XLOOKUP(tab_SCHULLISTE[[#This Row],[TKZ]],tab_SATLISTE[SAT-ID],tab_SATLISTE[SAT-ID],"FEHLT")</f>
        <v>1p191</v>
      </c>
    </row>
    <row r="1524" spans="1:8" ht="15.9" customHeight="1" x14ac:dyDescent="0.3">
      <c r="A1524" s="171" t="s">
        <v>5821</v>
      </c>
      <c r="B1524" s="167" t="s">
        <v>528</v>
      </c>
      <c r="C1524" s="167" t="str">
        <f>tab_SCHULLISTE[[#This Row],[SNR]]&amp;" - "&amp;tab_SCHULLISTE[[#This Row],[Name]]</f>
        <v>1980 - Staatl. Fachakademie für Sozialpädagogik Neuburg a.d.Donau</v>
      </c>
      <c r="D1524" s="5" t="s">
        <v>1978</v>
      </c>
      <c r="E15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24" s="175" t="s">
        <v>18844</v>
      </c>
      <c r="G1524" s="175" t="s">
        <v>18845</v>
      </c>
      <c r="H1524" s="182" t="str">
        <f>_xlfn.XLOOKUP(tab_SCHULLISTE[[#This Row],[TKZ]],tab_SATLISTE[SAT-ID],tab_SATLISTE[SAT-ID],"FEHLT")</f>
        <v>1k289</v>
      </c>
    </row>
    <row r="1525" spans="1:8" ht="15.9" customHeight="1" x14ac:dyDescent="0.3">
      <c r="A1525" s="171" t="s">
        <v>5822</v>
      </c>
      <c r="B1525" s="167" t="s">
        <v>14754</v>
      </c>
      <c r="C1525" s="167" t="str">
        <f>tab_SCHULLISTE[[#This Row],[SNR]]&amp;" - "&amp;tab_SCHULLISTE[[#This Row],[Name]]</f>
        <v xml:space="preserve">1981 - Staatl. Fachakademie für Sozialpädagogik Miesbach  </v>
      </c>
      <c r="D1525" s="5" t="s">
        <v>1956</v>
      </c>
      <c r="E15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25" s="175" t="s">
        <v>18844</v>
      </c>
      <c r="G1525" s="175" t="s">
        <v>18845</v>
      </c>
      <c r="H1525" s="182" t="str">
        <f>_xlfn.XLOOKUP(tab_SCHULLISTE[[#This Row],[TKZ]],tab_SATLISTE[SAT-ID],tab_SATLISTE[SAT-ID],"FEHLT")</f>
        <v>1k267</v>
      </c>
    </row>
    <row r="1526" spans="1:8" ht="15.9" customHeight="1" x14ac:dyDescent="0.3">
      <c r="A1526" s="171" t="s">
        <v>5823</v>
      </c>
      <c r="B1526" s="167" t="s">
        <v>781</v>
      </c>
      <c r="C1526" s="167" t="str">
        <f>tab_SCHULLISTE[[#This Row],[SNR]]&amp;" - "&amp;tab_SCHULLISTE[[#This Row],[Name]]</f>
        <v>1982 - Schule an der Traun, Sonderpädagogisches Förderzentrum Traunstein</v>
      </c>
      <c r="D1526" s="5" t="s">
        <v>2131</v>
      </c>
      <c r="E15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26" s="175" t="s">
        <v>18830</v>
      </c>
      <c r="G1526" s="175" t="s">
        <v>18831</v>
      </c>
      <c r="H1526" s="182" t="str">
        <f>_xlfn.XLOOKUP(tab_SCHULLISTE[[#This Row],[TKZ]],tab_SATLISTE[SAT-ID],tab_SATLISTE[SAT-ID],"FEHLT")</f>
        <v>1k442</v>
      </c>
    </row>
    <row r="1527" spans="1:8" ht="15.9" customHeight="1" x14ac:dyDescent="0.3">
      <c r="A1527" s="171" t="s">
        <v>5824</v>
      </c>
      <c r="B1527" s="167" t="s">
        <v>598</v>
      </c>
      <c r="C1527" s="167" t="str">
        <f>tab_SCHULLISTE[[#This Row],[SNR]]&amp;" - "&amp;tab_SCHULLISTE[[#This Row],[Name]]</f>
        <v>1983 - Franziskus-von-Assisi-Schule Au/Inn, Priv.Förderz. mit Förderschwerpunkt geistige Entwicklung</v>
      </c>
      <c r="D1527" s="5" t="s">
        <v>2321</v>
      </c>
      <c r="E15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27" s="175" t="s">
        <v>18830</v>
      </c>
      <c r="G1527" s="175" t="s">
        <v>18831</v>
      </c>
      <c r="H1527" s="182" t="str">
        <f>_xlfn.XLOOKUP(tab_SCHULLISTE[[#This Row],[TKZ]],tab_SATLISTE[SAT-ID],tab_SATLISTE[SAT-ID],"FEHLT")</f>
        <v>1p127</v>
      </c>
    </row>
    <row r="1528" spans="1:8" ht="15.9" customHeight="1" x14ac:dyDescent="0.3">
      <c r="A1528" s="171" t="s">
        <v>5825</v>
      </c>
      <c r="B1528" s="167" t="s">
        <v>14789</v>
      </c>
      <c r="C1528" s="167" t="str">
        <f>tab_SCHULLISTE[[#This Row],[SNR]]&amp;" - "&amp;tab_SCHULLISTE[[#This Row],[Name]]</f>
        <v xml:space="preserve">1985 - Städt. Fachschule für Augenoptik München  </v>
      </c>
      <c r="D1528" s="5" t="s">
        <v>1966</v>
      </c>
      <c r="E15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28" s="175" t="s">
        <v>18848</v>
      </c>
      <c r="G1528" s="175" t="s">
        <v>18849</v>
      </c>
      <c r="H1528" s="182" t="str">
        <f>_xlfn.XLOOKUP(tab_SCHULLISTE[[#This Row],[TKZ]],tab_SATLISTE[SAT-ID],tab_SATLISTE[SAT-ID],"FEHLT")</f>
        <v>1k277</v>
      </c>
    </row>
    <row r="1529" spans="1:8" ht="15.9" customHeight="1" x14ac:dyDescent="0.3">
      <c r="A1529" s="171" t="s">
        <v>5826</v>
      </c>
      <c r="B1529" s="167" t="s">
        <v>782</v>
      </c>
      <c r="C1529" s="167" t="str">
        <f>tab_SCHULLISTE[[#This Row],[SNR]]&amp;" - "&amp;tab_SCHULLISTE[[#This Row],[Name]]</f>
        <v>1986 - Emmi-Böck-Schule, Sonderpädagogisches Förderzentrum Ingolstadt II</v>
      </c>
      <c r="D1529" s="5" t="s">
        <v>1895</v>
      </c>
      <c r="E15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29" s="175" t="s">
        <v>18830</v>
      </c>
      <c r="G1529" s="175" t="s">
        <v>18831</v>
      </c>
      <c r="H1529" s="182" t="str">
        <f>_xlfn.XLOOKUP(tab_SCHULLISTE[[#This Row],[TKZ]],tab_SATLISTE[SAT-ID],tab_SATLISTE[SAT-ID],"FEHLT")</f>
        <v>1k205</v>
      </c>
    </row>
    <row r="1530" spans="1:8" ht="15.9" customHeight="1" x14ac:dyDescent="0.3">
      <c r="A1530" s="171" t="s">
        <v>5827</v>
      </c>
      <c r="B1530" s="167" t="s">
        <v>599</v>
      </c>
      <c r="C1530" s="167" t="str">
        <f>tab_SCHULLISTE[[#This Row],[SNR]]&amp;" - "&amp;tab_SCHULLISTE[[#This Row],[Name]]</f>
        <v>1987 - Privates Sonderpädagogisches Förderzentrum im Caritas Kinderdorf Irschenberg</v>
      </c>
      <c r="D1530" s="5" t="s">
        <v>2225</v>
      </c>
      <c r="E15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30" s="175" t="s">
        <v>18830</v>
      </c>
      <c r="G1530" s="175" t="s">
        <v>18831</v>
      </c>
      <c r="H1530" s="182" t="str">
        <f>_xlfn.XLOOKUP(tab_SCHULLISTE[[#This Row],[TKZ]],tab_SATLISTE[SAT-ID],tab_SATLISTE[SAT-ID],"FEHLT")</f>
        <v>1p025</v>
      </c>
    </row>
    <row r="1531" spans="1:8" ht="15.9" customHeight="1" x14ac:dyDescent="0.3">
      <c r="A1531" s="171" t="s">
        <v>5828</v>
      </c>
      <c r="B1531" s="167" t="s">
        <v>600</v>
      </c>
      <c r="C1531" s="167" t="str">
        <f>tab_SCHULLISTE[[#This Row],[SNR]]&amp;" - "&amp;tab_SCHULLISTE[[#This Row],[Name]]</f>
        <v>1988 - Anna-Kittenbacher-Schule Pfaffenh., Priv. Sonderpäd. Förderzentrum d. Heilpäd.Zentrums</v>
      </c>
      <c r="D1531" s="5" t="s">
        <v>2281</v>
      </c>
      <c r="E15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31" s="175" t="s">
        <v>18830</v>
      </c>
      <c r="G1531" s="175" t="s">
        <v>18831</v>
      </c>
      <c r="H1531" s="182" t="str">
        <f>_xlfn.XLOOKUP(tab_SCHULLISTE[[#This Row],[TKZ]],tab_SATLISTE[SAT-ID],tab_SATLISTE[SAT-ID],"FEHLT")</f>
        <v>1p085</v>
      </c>
    </row>
    <row r="1532" spans="1:8" ht="15.9" customHeight="1" x14ac:dyDescent="0.3">
      <c r="A1532" s="171" t="s">
        <v>5829</v>
      </c>
      <c r="B1532" s="167" t="s">
        <v>601</v>
      </c>
      <c r="C1532" s="167" t="str">
        <f>tab_SCHULLISTE[[#This Row],[SNR]]&amp;" - "&amp;tab_SCHULLISTE[[#This Row],[Name]]</f>
        <v>1989 - Agnes-Neuhaus-Schule Gauting Staatl.anerk.Priv. Förderzentrum Förderschwerpunkt:emot.u.soz.Entw.</v>
      </c>
      <c r="D1532" s="5" t="s">
        <v>2225</v>
      </c>
      <c r="E15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32" s="175" t="s">
        <v>18830</v>
      </c>
      <c r="G1532" s="175" t="s">
        <v>18831</v>
      </c>
      <c r="H1532" s="182" t="str">
        <f>_xlfn.XLOOKUP(tab_SCHULLISTE[[#This Row],[TKZ]],tab_SATLISTE[SAT-ID],tab_SATLISTE[SAT-ID],"FEHLT")</f>
        <v>1p025</v>
      </c>
    </row>
    <row r="1533" spans="1:8" ht="15.9" customHeight="1" x14ac:dyDescent="0.3">
      <c r="A1533" s="171" t="s">
        <v>5830</v>
      </c>
      <c r="B1533" s="167" t="s">
        <v>602</v>
      </c>
      <c r="C1533" s="167" t="str">
        <f>tab_SCHULLISTE[[#This Row],[SNR]]&amp;" - "&amp;tab_SCHULLISTE[[#This Row],[Name]]</f>
        <v>1990 - Franziskus-Schule Söcking, Starnb., Priv. Förderz. Förderschwerp.geist.Entwickl. d. Lebensh.Starnberg</v>
      </c>
      <c r="D1533" s="5" t="s">
        <v>2329</v>
      </c>
      <c r="E15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33" s="175" t="s">
        <v>18830</v>
      </c>
      <c r="G1533" s="175" t="s">
        <v>18831</v>
      </c>
      <c r="H1533" s="182" t="str">
        <f>_xlfn.XLOOKUP(tab_SCHULLISTE[[#This Row],[TKZ]],tab_SATLISTE[SAT-ID],tab_SATLISTE[SAT-ID],"FEHLT")</f>
        <v>1p137</v>
      </c>
    </row>
    <row r="1534" spans="1:8" ht="15.9" customHeight="1" x14ac:dyDescent="0.3">
      <c r="A1534" s="171" t="s">
        <v>5831</v>
      </c>
      <c r="B1534" s="167" t="s">
        <v>14210</v>
      </c>
      <c r="C1534" s="167" t="str">
        <f>tab_SCHULLISTE[[#This Row],[SNR]]&amp;" - "&amp;tab_SCHULLISTE[[#This Row],[Name]]</f>
        <v xml:space="preserve">1991 - Sonderpädagogisches Förderzentrum München Süd  </v>
      </c>
      <c r="D1534" s="5" t="s">
        <v>1966</v>
      </c>
      <c r="E15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34" s="175" t="s">
        <v>18830</v>
      </c>
      <c r="G1534" s="175" t="s">
        <v>18831</v>
      </c>
      <c r="H1534" s="182" t="str">
        <f>_xlfn.XLOOKUP(tab_SCHULLISTE[[#This Row],[TKZ]],tab_SATLISTE[SAT-ID],tab_SATLISTE[SAT-ID],"FEHLT")</f>
        <v>1k277</v>
      </c>
    </row>
    <row r="1535" spans="1:8" ht="15.9" customHeight="1" x14ac:dyDescent="0.3">
      <c r="A1535" s="171" t="s">
        <v>5832</v>
      </c>
      <c r="B1535" s="167" t="s">
        <v>783</v>
      </c>
      <c r="C1535" s="167" t="str">
        <f>tab_SCHULLISTE[[#This Row],[SNR]]&amp;" - "&amp;tab_SCHULLISTE[[#This Row],[Name]]</f>
        <v>1992 - Sonderpädagogisches Förderzentrum Rothwiesenstraße /München Nord-West</v>
      </c>
      <c r="D1535" s="5" t="s">
        <v>1966</v>
      </c>
      <c r="E15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35" s="175" t="s">
        <v>18830</v>
      </c>
      <c r="G1535" s="175" t="s">
        <v>18831</v>
      </c>
      <c r="H1535" s="182" t="str">
        <f>_xlfn.XLOOKUP(tab_SCHULLISTE[[#This Row],[TKZ]],tab_SATLISTE[SAT-ID],tab_SATLISTE[SAT-ID],"FEHLT")</f>
        <v>1k277</v>
      </c>
    </row>
    <row r="1536" spans="1:8" ht="15.9" customHeight="1" x14ac:dyDescent="0.3">
      <c r="A1536" s="172" t="s">
        <v>5833</v>
      </c>
      <c r="B1536" s="168" t="s">
        <v>784</v>
      </c>
      <c r="C1536" s="167" t="str">
        <f>tab_SCHULLISTE[[#This Row],[SNR]]&amp;" - "&amp;tab_SCHULLISTE[[#This Row],[Name]]</f>
        <v>1993 - Prof.-Otto-Speck-Schule Förderzentrum emot. und soz. Entwicklung, München</v>
      </c>
      <c r="D1536" s="5" t="s">
        <v>1966</v>
      </c>
      <c r="E15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36" s="175" t="s">
        <v>18830</v>
      </c>
      <c r="G1536" s="175" t="s">
        <v>18831</v>
      </c>
      <c r="H1536" s="182" t="str">
        <f>_xlfn.XLOOKUP(tab_SCHULLISTE[[#This Row],[TKZ]],tab_SATLISTE[SAT-ID],tab_SATLISTE[SAT-ID],"FEHLT")</f>
        <v>1k277</v>
      </c>
    </row>
    <row r="1537" spans="1:8" ht="15.9" customHeight="1" x14ac:dyDescent="0.3">
      <c r="A1537" s="171" t="s">
        <v>5834</v>
      </c>
      <c r="B1537" s="167" t="s">
        <v>785</v>
      </c>
      <c r="C1537" s="167" t="str">
        <f>tab_SCHULLISTE[[#This Row],[SNR]]&amp;" - "&amp;tab_SCHULLISTE[[#This Row],[Name]]</f>
        <v>1994 - Sonderpädagogisches Förderzentrum München-Nord an der Paulckestraße</v>
      </c>
      <c r="D1537" s="5" t="s">
        <v>1966</v>
      </c>
      <c r="E15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37" s="175" t="s">
        <v>18830</v>
      </c>
      <c r="G1537" s="175" t="s">
        <v>18831</v>
      </c>
      <c r="H1537" s="182" t="str">
        <f>_xlfn.XLOOKUP(tab_SCHULLISTE[[#This Row],[TKZ]],tab_SATLISTE[SAT-ID],tab_SATLISTE[SAT-ID],"FEHLT")</f>
        <v>1k277</v>
      </c>
    </row>
    <row r="1538" spans="1:8" ht="15.9" customHeight="1" x14ac:dyDescent="0.3">
      <c r="A1538" s="171" t="s">
        <v>5835</v>
      </c>
      <c r="B1538" s="167" t="s">
        <v>786</v>
      </c>
      <c r="C1538" s="167" t="str">
        <f>tab_SCHULLISTE[[#This Row],[SNR]]&amp;" - "&amp;tab_SCHULLISTE[[#This Row],[Name]]</f>
        <v>1995 - Sonderpädagogisches Förderzentrum München Mitte 2, An der Isar</v>
      </c>
      <c r="D1538" s="5" t="s">
        <v>1966</v>
      </c>
      <c r="E15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38" s="175" t="s">
        <v>18830</v>
      </c>
      <c r="G1538" s="175" t="s">
        <v>18831</v>
      </c>
      <c r="H1538" s="182" t="str">
        <f>_xlfn.XLOOKUP(tab_SCHULLISTE[[#This Row],[TKZ]],tab_SATLISTE[SAT-ID],tab_SATLISTE[SAT-ID],"FEHLT")</f>
        <v>1k277</v>
      </c>
    </row>
    <row r="1539" spans="1:8" ht="15.9" customHeight="1" x14ac:dyDescent="0.3">
      <c r="A1539" s="171" t="s">
        <v>5836</v>
      </c>
      <c r="B1539" s="167" t="s">
        <v>18680</v>
      </c>
      <c r="C1539" s="167" t="str">
        <f>tab_SCHULLISTE[[#This Row],[SNR]]&amp;" - "&amp;tab_SCHULLISTE[[#This Row],[Name]]</f>
        <v>1996 - Otto-Steiner-Schule, Priv. Förderzentrum, Förderschwerpunkt geistige Entwicklung, München</v>
      </c>
      <c r="D1539" s="5" t="s">
        <v>2282</v>
      </c>
      <c r="E15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39" s="175" t="s">
        <v>18830</v>
      </c>
      <c r="G1539" s="175" t="s">
        <v>18831</v>
      </c>
      <c r="H1539" s="182" t="str">
        <f>_xlfn.XLOOKUP(tab_SCHULLISTE[[#This Row],[TKZ]],tab_SATLISTE[SAT-ID],tab_SATLISTE[SAT-ID],"FEHLT")</f>
        <v>1p086</v>
      </c>
    </row>
    <row r="1540" spans="1:8" ht="15.9" customHeight="1" x14ac:dyDescent="0.3">
      <c r="A1540" s="171" t="s">
        <v>5837</v>
      </c>
      <c r="B1540" s="167" t="s">
        <v>729</v>
      </c>
      <c r="C1540" s="167" t="str">
        <f>tab_SCHULLISTE[[#This Row],[SNR]]&amp;" - "&amp;tab_SCHULLISTE[[#This Row],[Name]]</f>
        <v>1999 - Friedel-Eder-Schule München, priv. Förderzentrum, Förderschwp. geist. Entwicklung</v>
      </c>
      <c r="D1540" s="5" t="s">
        <v>2266</v>
      </c>
      <c r="E15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40" s="175" t="s">
        <v>18830</v>
      </c>
      <c r="G1540" s="175" t="s">
        <v>18831</v>
      </c>
      <c r="H1540" s="182" t="str">
        <f>_xlfn.XLOOKUP(tab_SCHULLISTE[[#This Row],[TKZ]],tab_SATLISTE[SAT-ID],tab_SATLISTE[SAT-ID],"FEHLT")</f>
        <v>1p069</v>
      </c>
    </row>
    <row r="1541" spans="1:8" ht="15.9" customHeight="1" x14ac:dyDescent="0.3">
      <c r="A1541" s="171" t="s">
        <v>5838</v>
      </c>
      <c r="B1541" s="167" t="s">
        <v>18681</v>
      </c>
      <c r="C1541" s="167" t="str">
        <f>tab_SCHULLISTE[[#This Row],[SNR]]&amp;" - "&amp;tab_SCHULLISTE[[#This Row],[Name]]</f>
        <v>2000 - Wichern-Schule, Förderzentrum, Förderschwerp. emot u.soz. Entwickl.d.Stiftung zusammen tun</v>
      </c>
      <c r="D1541" s="5" t="s">
        <v>2231</v>
      </c>
      <c r="E15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41" s="175" t="s">
        <v>18830</v>
      </c>
      <c r="G1541" s="175" t="s">
        <v>18831</v>
      </c>
      <c r="H1541" s="182" t="str">
        <f>_xlfn.XLOOKUP(tab_SCHULLISTE[[#This Row],[TKZ]],tab_SATLISTE[SAT-ID],tab_SATLISTE[SAT-ID],"FEHLT")</f>
        <v>1p031</v>
      </c>
    </row>
    <row r="1542" spans="1:8" ht="15.9" customHeight="1" x14ac:dyDescent="0.3">
      <c r="A1542" s="171" t="s">
        <v>5839</v>
      </c>
      <c r="B1542" s="167" t="s">
        <v>5840</v>
      </c>
      <c r="C1542" s="167" t="str">
        <f>tab_SCHULLISTE[[#This Row],[SNR]]&amp;" - "&amp;tab_SCHULLISTE[[#This Row],[Name]]</f>
        <v>2001 - Private Berufsfachschule für Pflege Dachau der HELIOS Gesellschaft für berufliche Bildung mbH</v>
      </c>
      <c r="D1542" s="5" t="s">
        <v>2285</v>
      </c>
      <c r="E15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42" s="175" t="s">
        <v>18842</v>
      </c>
      <c r="G1542" s="175" t="s">
        <v>18843</v>
      </c>
      <c r="H1542" s="182" t="str">
        <f>_xlfn.XLOOKUP(tab_SCHULLISTE[[#This Row],[TKZ]],tab_SATLISTE[SAT-ID],tab_SATLISTE[SAT-ID],"FEHLT")</f>
        <v>1p089</v>
      </c>
    </row>
    <row r="1543" spans="1:8" ht="15.9" customHeight="1" x14ac:dyDescent="0.3">
      <c r="A1543" s="171" t="s">
        <v>5841</v>
      </c>
      <c r="B1543" s="167" t="s">
        <v>5842</v>
      </c>
      <c r="C1543" s="167" t="str">
        <f>tab_SCHULLISTE[[#This Row],[SNR]]&amp;" - "&amp;tab_SCHULLISTE[[#This Row],[Name]]</f>
        <v>2002 - kbo-Berufsfachschule für Pflege Kliniken des Bezirks Oberbayern, Wasserburg</v>
      </c>
      <c r="D1543" s="5" t="s">
        <v>1925</v>
      </c>
      <c r="E15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43" s="175" t="s">
        <v>18842</v>
      </c>
      <c r="G1543" s="175" t="s">
        <v>18843</v>
      </c>
      <c r="H1543" s="182" t="str">
        <f>_xlfn.XLOOKUP(tab_SCHULLISTE[[#This Row],[TKZ]],tab_SATLISTE[SAT-ID],tab_SATLISTE[SAT-ID],"FEHLT")</f>
        <v>1k235</v>
      </c>
    </row>
    <row r="1544" spans="1:8" ht="15.9" customHeight="1" x14ac:dyDescent="0.3">
      <c r="A1544" s="171" t="s">
        <v>5843</v>
      </c>
      <c r="B1544" s="167" t="s">
        <v>603</v>
      </c>
      <c r="C1544" s="167" t="str">
        <f>tab_SCHULLISTE[[#This Row],[SNR]]&amp;" - "&amp;tab_SCHULLISTE[[#This Row],[Name]]</f>
        <v>2003 - Von-Rothmund-Schule Bad Tölz, Priv. Förderzentrum mit Förderschwerp. geistige Entwicklung</v>
      </c>
      <c r="D1544" s="5" t="s">
        <v>2327</v>
      </c>
      <c r="E15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44" s="175" t="s">
        <v>18830</v>
      </c>
      <c r="G1544" s="175" t="s">
        <v>18831</v>
      </c>
      <c r="H1544" s="182" t="str">
        <f>_xlfn.XLOOKUP(tab_SCHULLISTE[[#This Row],[TKZ]],tab_SATLISTE[SAT-ID],tab_SATLISTE[SAT-ID],"FEHLT")</f>
        <v>1p134</v>
      </c>
    </row>
    <row r="1545" spans="1:8" ht="15.9" customHeight="1" x14ac:dyDescent="0.3">
      <c r="A1545" s="171" t="s">
        <v>5844</v>
      </c>
      <c r="B1545" s="167" t="s">
        <v>5845</v>
      </c>
      <c r="C1545" s="167" t="str">
        <f>tab_SCHULLISTE[[#This Row],[SNR]]&amp;" - "&amp;tab_SCHULLISTE[[#This Row],[Name]]</f>
        <v>2004 - Berufsfachschule für Pflege der Kliniken der Stadt und des Landkreises Rosenheim</v>
      </c>
      <c r="D1545" s="5" t="s">
        <v>2314</v>
      </c>
      <c r="E15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45" s="175" t="s">
        <v>18842</v>
      </c>
      <c r="G1545" s="175" t="s">
        <v>18843</v>
      </c>
      <c r="H1545" s="182" t="str">
        <f>_xlfn.XLOOKUP(tab_SCHULLISTE[[#This Row],[TKZ]],tab_SATLISTE[SAT-ID],tab_SATLISTE[SAT-ID],"FEHLT")</f>
        <v>1p120</v>
      </c>
    </row>
    <row r="1546" spans="1:8" ht="15.9" customHeight="1" x14ac:dyDescent="0.3">
      <c r="A1546" s="171" t="s">
        <v>5846</v>
      </c>
      <c r="B1546" s="167" t="s">
        <v>5847</v>
      </c>
      <c r="C1546" s="167" t="str">
        <f>tab_SCHULLISTE[[#This Row],[SNR]]&amp;" - "&amp;tab_SCHULLISTE[[#This Row],[Name]]</f>
        <v>2005 - Berufsfachschule für Pflege des Krankenhausverbandes Ingolstadt am Klinikum</v>
      </c>
      <c r="D1546" s="5" t="s">
        <v>1931</v>
      </c>
      <c r="E15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46" s="175" t="s">
        <v>18842</v>
      </c>
      <c r="G1546" s="175" t="s">
        <v>18843</v>
      </c>
      <c r="H1546" s="182" t="str">
        <f>_xlfn.XLOOKUP(tab_SCHULLISTE[[#This Row],[TKZ]],tab_SATLISTE[SAT-ID],tab_SATLISTE[SAT-ID],"FEHLT")</f>
        <v>1k241</v>
      </c>
    </row>
    <row r="1547" spans="1:8" ht="15.9" customHeight="1" x14ac:dyDescent="0.3">
      <c r="A1547" s="171" t="s">
        <v>5848</v>
      </c>
      <c r="B1547" s="167" t="s">
        <v>787</v>
      </c>
      <c r="C1547" s="167" t="str">
        <f>tab_SCHULLISTE[[#This Row],[SNR]]&amp;" - "&amp;tab_SCHULLISTE[[#This Row],[Name]]</f>
        <v>2008 - Dr.-Walter-Asam-Schule, Sonderpädagogisches Förderzentrum Neuburg a.d.Donau</v>
      </c>
      <c r="D1547" s="5" t="s">
        <v>1978</v>
      </c>
      <c r="E15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47" s="175" t="s">
        <v>18830</v>
      </c>
      <c r="G1547" s="175" t="s">
        <v>18831</v>
      </c>
      <c r="H1547" s="182" t="str">
        <f>_xlfn.XLOOKUP(tab_SCHULLISTE[[#This Row],[TKZ]],tab_SATLISTE[SAT-ID],tab_SATLISTE[SAT-ID],"FEHLT")</f>
        <v>1k289</v>
      </c>
    </row>
    <row r="1548" spans="1:8" ht="15.9" customHeight="1" x14ac:dyDescent="0.3">
      <c r="A1548" s="171" t="s">
        <v>5849</v>
      </c>
      <c r="B1548" s="167" t="s">
        <v>5850</v>
      </c>
      <c r="C1548" s="167" t="str">
        <f>tab_SCHULLISTE[[#This Row],[SNR]]&amp;" - "&amp;tab_SCHULLISTE[[#This Row],[Name]]</f>
        <v>2009 - Berufsfachschule für Pharmazeutisch-technische Assist. d. BBS Akademie Süd gGmbH München</v>
      </c>
      <c r="D1548" s="5" t="s">
        <v>5851</v>
      </c>
      <c r="E15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48" s="175" t="s">
        <v>18842</v>
      </c>
      <c r="G1548" s="175" t="s">
        <v>18843</v>
      </c>
      <c r="H1548" s="182" t="str">
        <f>_xlfn.XLOOKUP(tab_SCHULLISTE[[#This Row],[TKZ]],tab_SATLISTE[SAT-ID],tab_SATLISTE[SAT-ID],"FEHLT")</f>
        <v>1p236</v>
      </c>
    </row>
    <row r="1549" spans="1:8" ht="15.9" customHeight="1" x14ac:dyDescent="0.3">
      <c r="A1549" s="171" t="s">
        <v>5852</v>
      </c>
      <c r="B1549" s="167" t="s">
        <v>788</v>
      </c>
      <c r="C1549" s="167" t="str">
        <f>tab_SCHULLISTE[[#This Row],[SNR]]&amp;" - "&amp;tab_SCHULLISTE[[#This Row],[Name]]</f>
        <v>2010 - Seerosenschule Sonderpädagogisches Förderzentrum Poing</v>
      </c>
      <c r="D1549" s="5" t="s">
        <v>1782</v>
      </c>
      <c r="E15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49" s="175" t="s">
        <v>18830</v>
      </c>
      <c r="G1549" s="175" t="s">
        <v>18831</v>
      </c>
      <c r="H1549" s="182" t="str">
        <f>_xlfn.XLOOKUP(tab_SCHULLISTE[[#This Row],[TKZ]],tab_SATLISTE[SAT-ID],tab_SATLISTE[SAT-ID],"FEHLT")</f>
        <v>1k088</v>
      </c>
    </row>
    <row r="1550" spans="1:8" ht="15.9" customHeight="1" x14ac:dyDescent="0.3">
      <c r="A1550" s="171" t="s">
        <v>5853</v>
      </c>
      <c r="B1550" s="167" t="s">
        <v>789</v>
      </c>
      <c r="C1550" s="167" t="str">
        <f>tab_SCHULLISTE[[#This Row],[SNR]]&amp;" - "&amp;tab_SCHULLISTE[[#This Row],[Name]]</f>
        <v>2011 - Anni-Braun-Schule, Förderzentrum,Förderschwerpunkt Sprache an der Musenbergstraße München</v>
      </c>
      <c r="D1550" s="5" t="s">
        <v>1755</v>
      </c>
      <c r="E15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50" s="175" t="s">
        <v>18830</v>
      </c>
      <c r="G1550" s="175" t="s">
        <v>18831</v>
      </c>
      <c r="H1550" s="182" t="str">
        <f>_xlfn.XLOOKUP(tab_SCHULLISTE[[#This Row],[TKZ]],tab_SATLISTE[SAT-ID],tab_SATLISTE[SAT-ID],"FEHLT")</f>
        <v>1k060</v>
      </c>
    </row>
    <row r="1551" spans="1:8" ht="15.9" customHeight="1" x14ac:dyDescent="0.3">
      <c r="A1551" s="171" t="s">
        <v>5854</v>
      </c>
      <c r="B1551" s="167" t="s">
        <v>5855</v>
      </c>
      <c r="C1551" s="167" t="str">
        <f>tab_SCHULLISTE[[#This Row],[SNR]]&amp;" - "&amp;tab_SCHULLISTE[[#This Row],[Name]]</f>
        <v>2012 - Berufsfachschule für Pflege der Gemeinn.Gesell. für soziale Dienste DAA-mbH Ingolstadt</v>
      </c>
      <c r="D1551" s="5" t="s">
        <v>2269</v>
      </c>
      <c r="E15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51" s="175" t="s">
        <v>18842</v>
      </c>
      <c r="G1551" s="175" t="s">
        <v>18843</v>
      </c>
      <c r="H1551" s="182" t="str">
        <f>_xlfn.XLOOKUP(tab_SCHULLISTE[[#This Row],[TKZ]],tab_SATLISTE[SAT-ID],tab_SATLISTE[SAT-ID],"FEHLT")</f>
        <v>1p072</v>
      </c>
    </row>
    <row r="1552" spans="1:8" ht="15.9" customHeight="1" x14ac:dyDescent="0.3">
      <c r="A1552" s="171" t="s">
        <v>5856</v>
      </c>
      <c r="B1552" s="167" t="s">
        <v>5857</v>
      </c>
      <c r="C1552" s="167" t="str">
        <f>tab_SCHULLISTE[[#This Row],[SNR]]&amp;" - "&amp;tab_SCHULLISTE[[#This Row],[Name]]</f>
        <v>2013 - Antoniushaus-Schule Marktl Förderzentrum, Förderschwerpunkt emo.u.soz. Entwicklung</v>
      </c>
      <c r="D1552" s="5" t="s">
        <v>2396</v>
      </c>
      <c r="E15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52" s="175" t="s">
        <v>18830</v>
      </c>
      <c r="G1552" s="175" t="s">
        <v>18831</v>
      </c>
      <c r="H1552" s="182" t="str">
        <f>_xlfn.XLOOKUP(tab_SCHULLISTE[[#This Row],[TKZ]],tab_SATLISTE[SAT-ID],tab_SATLISTE[SAT-ID],"FEHLT")</f>
        <v>1p205</v>
      </c>
    </row>
    <row r="1553" spans="1:8" ht="15.9" customHeight="1" x14ac:dyDescent="0.3">
      <c r="A1553" s="171" t="s">
        <v>5858</v>
      </c>
      <c r="B1553" s="167" t="s">
        <v>604</v>
      </c>
      <c r="C1553" s="167" t="str">
        <f>tab_SCHULLISTE[[#This Row],[SNR]]&amp;" - "&amp;tab_SCHULLISTE[[#This Row],[Name]]</f>
        <v>2015 - Korbinianschule Steinhöring, Priv. Förderzentrum, Förderschwerpunkt geist. Entwicklung</v>
      </c>
      <c r="D1553" s="5" t="s">
        <v>2307</v>
      </c>
      <c r="E15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53" s="175" t="s">
        <v>18830</v>
      </c>
      <c r="G1553" s="175" t="s">
        <v>18831</v>
      </c>
      <c r="H1553" s="182" t="str">
        <f>_xlfn.XLOOKUP(tab_SCHULLISTE[[#This Row],[TKZ]],tab_SATLISTE[SAT-ID],tab_SATLISTE[SAT-ID],"FEHLT")</f>
        <v>1p113</v>
      </c>
    </row>
    <row r="1554" spans="1:8" ht="15.9" customHeight="1" x14ac:dyDescent="0.3">
      <c r="A1554" s="171" t="s">
        <v>5859</v>
      </c>
      <c r="B1554" s="167" t="s">
        <v>14211</v>
      </c>
      <c r="C1554" s="167" t="str">
        <f>tab_SCHULLISTE[[#This Row],[SNR]]&amp;" - "&amp;tab_SCHULLISTE[[#This Row],[Name]]</f>
        <v>2016 - Rupertusschule Piding, Priv.Förderzentrum, Förderschwerpunkt geist.Entwickl. d. Kath.Jugendfü</v>
      </c>
      <c r="D1554" s="5" t="s">
        <v>2209</v>
      </c>
      <c r="E15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54" s="175" t="s">
        <v>18830</v>
      </c>
      <c r="G1554" s="175" t="s">
        <v>18831</v>
      </c>
      <c r="H1554" s="182" t="str">
        <f>_xlfn.XLOOKUP(tab_SCHULLISTE[[#This Row],[TKZ]],tab_SATLISTE[SAT-ID],tab_SATLISTE[SAT-ID],"FEHLT")</f>
        <v>1p009</v>
      </c>
    </row>
    <row r="1555" spans="1:8" ht="15.9" customHeight="1" x14ac:dyDescent="0.3">
      <c r="A1555" s="171" t="s">
        <v>5860</v>
      </c>
      <c r="B1555" s="167" t="s">
        <v>14212</v>
      </c>
      <c r="C1555" s="167" t="str">
        <f>tab_SCHULLISTE[[#This Row],[SNR]]&amp;" - "&amp;tab_SCHULLISTE[[#This Row],[Name]]</f>
        <v xml:space="preserve">2017 - Sonderpädagogisches Förderzentrum Rosenheim  </v>
      </c>
      <c r="D1555" s="5" t="s">
        <v>2055</v>
      </c>
      <c r="E15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55" s="175" t="s">
        <v>18830</v>
      </c>
      <c r="G1555" s="175" t="s">
        <v>18831</v>
      </c>
      <c r="H1555" s="182" t="str">
        <f>_xlfn.XLOOKUP(tab_SCHULLISTE[[#This Row],[TKZ]],tab_SATLISTE[SAT-ID],tab_SATLISTE[SAT-ID],"FEHLT")</f>
        <v>1k366</v>
      </c>
    </row>
    <row r="1556" spans="1:8" ht="15.9" customHeight="1" x14ac:dyDescent="0.3">
      <c r="A1556" s="171" t="s">
        <v>5861</v>
      </c>
      <c r="B1556" s="167" t="s">
        <v>605</v>
      </c>
      <c r="C1556" s="167" t="str">
        <f>tab_SCHULLISTE[[#This Row],[SNR]]&amp;" - "&amp;tab_SCHULLISTE[[#This Row],[Name]]</f>
        <v>2018 - Sophie-Scholl-Schule, Priv. Förderzentrum, Förder- schwerpunkt geist. Entwicklung Neuburg</v>
      </c>
      <c r="D1556" s="5" t="s">
        <v>2219</v>
      </c>
      <c r="E15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56" s="175" t="s">
        <v>18830</v>
      </c>
      <c r="G1556" s="175" t="s">
        <v>18831</v>
      </c>
      <c r="H1556" s="182" t="str">
        <f>_xlfn.XLOOKUP(tab_SCHULLISTE[[#This Row],[TKZ]],tab_SATLISTE[SAT-ID],tab_SATLISTE[SAT-ID],"FEHLT")</f>
        <v>1p019</v>
      </c>
    </row>
    <row r="1557" spans="1:8" ht="15.9" customHeight="1" x14ac:dyDescent="0.3">
      <c r="A1557" s="171" t="s">
        <v>5862</v>
      </c>
      <c r="B1557" s="167" t="s">
        <v>790</v>
      </c>
      <c r="C1557" s="167" t="str">
        <f>tab_SCHULLISTE[[#This Row],[SNR]]&amp;" - "&amp;tab_SCHULLISTE[[#This Row],[Name]]</f>
        <v>2019 - Sonderpädagogisches Förderzentrum München Süd-Ost Neuperlach</v>
      </c>
      <c r="D1557" s="5" t="s">
        <v>1966</v>
      </c>
      <c r="E15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57" s="175" t="s">
        <v>18830</v>
      </c>
      <c r="G1557" s="175" t="s">
        <v>18831</v>
      </c>
      <c r="H1557" s="182" t="str">
        <f>_xlfn.XLOOKUP(tab_SCHULLISTE[[#This Row],[TKZ]],tab_SATLISTE[SAT-ID],tab_SATLISTE[SAT-ID],"FEHLT")</f>
        <v>1k277</v>
      </c>
    </row>
    <row r="1558" spans="1:8" ht="15.9" customHeight="1" x14ac:dyDescent="0.3">
      <c r="A1558" s="171" t="s">
        <v>5863</v>
      </c>
      <c r="B1558" s="167" t="s">
        <v>14508</v>
      </c>
      <c r="C1558" s="167" t="str">
        <f>tab_SCHULLISTE[[#This Row],[SNR]]&amp;" - "&amp;tab_SCHULLISTE[[#This Row],[Name]]</f>
        <v>2020 - Augustinum Berufsfachschule für Pflege Berchtesgadener Land in Bischofswiesen-Strub</v>
      </c>
      <c r="D1558" s="5" t="s">
        <v>18584</v>
      </c>
      <c r="E15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58" s="175" t="s">
        <v>18842</v>
      </c>
      <c r="G1558" s="175" t="s">
        <v>18843</v>
      </c>
      <c r="H1558" s="182" t="str">
        <f>_xlfn.XLOOKUP(tab_SCHULLISTE[[#This Row],[TKZ]],tab_SATLISTE[SAT-ID],tab_SATLISTE[SAT-ID],"FEHLT")</f>
        <v>1p244</v>
      </c>
    </row>
    <row r="1559" spans="1:8" ht="15.9" customHeight="1" x14ac:dyDescent="0.3">
      <c r="A1559" s="171" t="s">
        <v>5864</v>
      </c>
      <c r="B1559" s="167" t="s">
        <v>499</v>
      </c>
      <c r="C1559" s="167" t="str">
        <f>tab_SCHULLISTE[[#This Row],[SNR]]&amp;" - "&amp;tab_SCHULLISTE[[#This Row],[Name]]</f>
        <v>2021 - Priv. Fachakademie z. Ausbildung v. Restauratoren f. Möbel und Holzobjekte München d. Goering-Inst.</v>
      </c>
      <c r="D1559" s="5" t="s">
        <v>2277</v>
      </c>
      <c r="E15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59" s="175" t="s">
        <v>18844</v>
      </c>
      <c r="G1559" s="175" t="s">
        <v>18845</v>
      </c>
      <c r="H1559" s="182" t="str">
        <f>_xlfn.XLOOKUP(tab_SCHULLISTE[[#This Row],[TKZ]],tab_SATLISTE[SAT-ID],tab_SATLISTE[SAT-ID],"FEHLT")</f>
        <v>1p081</v>
      </c>
    </row>
    <row r="1560" spans="1:8" ht="15.9" customHeight="1" x14ac:dyDescent="0.3">
      <c r="A1560" s="171" t="s">
        <v>5865</v>
      </c>
      <c r="B1560" s="167" t="s">
        <v>408</v>
      </c>
      <c r="C1560" s="167" t="str">
        <f>tab_SCHULLISTE[[#This Row],[SNR]]&amp;" - "&amp;tab_SCHULLISTE[[#This Row],[Name]]</f>
        <v>2022 - Städt. Berufsschule für Rechts- und Verwaltungsberufe München</v>
      </c>
      <c r="D1560" s="5" t="s">
        <v>1966</v>
      </c>
      <c r="E15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60" s="175" t="s">
        <v>18856</v>
      </c>
      <c r="G1560" s="175" t="s">
        <v>18857</v>
      </c>
      <c r="H1560" s="182" t="str">
        <f>_xlfn.XLOOKUP(tab_SCHULLISTE[[#This Row],[TKZ]],tab_SATLISTE[SAT-ID],tab_SATLISTE[SAT-ID],"FEHLT")</f>
        <v>1k277</v>
      </c>
    </row>
    <row r="1561" spans="1:8" ht="15.9" customHeight="1" x14ac:dyDescent="0.3">
      <c r="A1561" s="171" t="s">
        <v>5866</v>
      </c>
      <c r="B1561" s="167" t="s">
        <v>5867</v>
      </c>
      <c r="C1561" s="167" t="str">
        <f>tab_SCHULLISTE[[#This Row],[SNR]]&amp;" - "&amp;tab_SCHULLISTE[[#This Row],[Name]]</f>
        <v>2023 - Städt. Berufsschule für Lagerlogistik Groß- und Außenhandel München</v>
      </c>
      <c r="D1561" s="5" t="s">
        <v>1966</v>
      </c>
      <c r="E15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61" s="175" t="s">
        <v>18856</v>
      </c>
      <c r="G1561" s="175" t="s">
        <v>18857</v>
      </c>
      <c r="H1561" s="182" t="str">
        <f>_xlfn.XLOOKUP(tab_SCHULLISTE[[#This Row],[TKZ]],tab_SATLISTE[SAT-ID],tab_SATLISTE[SAT-ID],"FEHLT")</f>
        <v>1k277</v>
      </c>
    </row>
    <row r="1562" spans="1:8" ht="15.9" customHeight="1" x14ac:dyDescent="0.3">
      <c r="A1562" s="171" t="s">
        <v>5868</v>
      </c>
      <c r="B1562" s="167" t="s">
        <v>148</v>
      </c>
      <c r="C1562" s="167" t="str">
        <f>tab_SCHULLISTE[[#This Row],[SNR]]&amp;" - "&amp;tab_SCHULLISTE[[#This Row],[Name]]</f>
        <v>2025 - Berufsfachschule für Physiotherapie des Krankenhauszweckverbands Ingolstadt am Klinikum</v>
      </c>
      <c r="D1562" s="5" t="s">
        <v>1931</v>
      </c>
      <c r="E15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62" s="175" t="s">
        <v>18842</v>
      </c>
      <c r="G1562" s="175" t="s">
        <v>18843</v>
      </c>
      <c r="H1562" s="182" t="str">
        <f>_xlfn.XLOOKUP(tab_SCHULLISTE[[#This Row],[TKZ]],tab_SATLISTE[SAT-ID],tab_SATLISTE[SAT-ID],"FEHLT")</f>
        <v>1k241</v>
      </c>
    </row>
    <row r="1563" spans="1:8" ht="15.9" customHeight="1" x14ac:dyDescent="0.3">
      <c r="A1563" s="171" t="s">
        <v>5869</v>
      </c>
      <c r="B1563" s="167" t="s">
        <v>149</v>
      </c>
      <c r="C1563" s="167" t="str">
        <f>tab_SCHULLISTE[[#This Row],[SNR]]&amp;" - "&amp;tab_SCHULLISTE[[#This Row],[Name]]</f>
        <v>2026 - Berufsfachschule für Ergotherapie des Krankenhauszweckverbandes Ingolstadt am Klinikum</v>
      </c>
      <c r="D1563" s="5" t="s">
        <v>1931</v>
      </c>
      <c r="E15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63" s="175" t="s">
        <v>18842</v>
      </c>
      <c r="G1563" s="175" t="s">
        <v>18843</v>
      </c>
      <c r="H1563" s="182" t="str">
        <f>_xlfn.XLOOKUP(tab_SCHULLISTE[[#This Row],[TKZ]],tab_SATLISTE[SAT-ID],tab_SATLISTE[SAT-ID],"FEHLT")</f>
        <v>1k241</v>
      </c>
    </row>
    <row r="1564" spans="1:8" ht="15.9" customHeight="1" x14ac:dyDescent="0.3">
      <c r="A1564" s="171" t="s">
        <v>5870</v>
      </c>
      <c r="B1564" s="167" t="s">
        <v>18682</v>
      </c>
      <c r="C1564" s="167" t="str">
        <f>tab_SCHULLISTE[[#This Row],[SNR]]&amp;" - "&amp;tab_SCHULLISTE[[#This Row],[Name]]</f>
        <v>2027 - Privates Förderzentrum m.Förderschwp.geistige Entwicklung d. Lebenshilfe in 85354 Freising</v>
      </c>
      <c r="D1564" s="5" t="s">
        <v>2328</v>
      </c>
      <c r="E15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64" s="175" t="s">
        <v>18830</v>
      </c>
      <c r="G1564" s="175" t="s">
        <v>18831</v>
      </c>
      <c r="H1564" s="182" t="str">
        <f>_xlfn.XLOOKUP(tab_SCHULLISTE[[#This Row],[TKZ]],tab_SATLISTE[SAT-ID],tab_SATLISTE[SAT-ID],"FEHLT")</f>
        <v>1p135</v>
      </c>
    </row>
    <row r="1565" spans="1:8" ht="15.9" customHeight="1" x14ac:dyDescent="0.3">
      <c r="A1565" s="171" t="s">
        <v>5871</v>
      </c>
      <c r="B1565" s="167" t="s">
        <v>606</v>
      </c>
      <c r="C1565" s="167" t="str">
        <f>tab_SCHULLISTE[[#This Row],[SNR]]&amp;" - "&amp;tab_SCHULLISTE[[#This Row],[Name]]</f>
        <v>2028 - Konrad-von-Parzham-Schule Altötting, Priv. Förderzentrum, Förderschwerp. geistige Entwicklung</v>
      </c>
      <c r="D1565" s="5" t="s">
        <v>2325</v>
      </c>
      <c r="E15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65" s="175" t="s">
        <v>18830</v>
      </c>
      <c r="G1565" s="175" t="s">
        <v>18831</v>
      </c>
      <c r="H1565" s="182" t="str">
        <f>_xlfn.XLOOKUP(tab_SCHULLISTE[[#This Row],[TKZ]],tab_SATLISTE[SAT-ID],tab_SATLISTE[SAT-ID],"FEHLT")</f>
        <v>1p131</v>
      </c>
    </row>
    <row r="1566" spans="1:8" ht="15.9" customHeight="1" x14ac:dyDescent="0.3">
      <c r="A1566" s="171" t="s">
        <v>5872</v>
      </c>
      <c r="B1566" s="167" t="s">
        <v>409</v>
      </c>
      <c r="C1566" s="167" t="str">
        <f>tab_SCHULLISTE[[#This Row],[SNR]]&amp;" - "&amp;tab_SCHULLISTE[[#This Row],[Name]]</f>
        <v>2029 - Städt. Berufsschule für Zahntechnik, Chemie-, Biologie- und Drogerieberufe München</v>
      </c>
      <c r="D1566" s="5" t="s">
        <v>1966</v>
      </c>
      <c r="E15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66" s="175" t="s">
        <v>18856</v>
      </c>
      <c r="G1566" s="175" t="s">
        <v>18857</v>
      </c>
      <c r="H1566" s="182" t="str">
        <f>_xlfn.XLOOKUP(tab_SCHULLISTE[[#This Row],[TKZ]],tab_SATLISTE[SAT-ID],tab_SATLISTE[SAT-ID],"FEHLT")</f>
        <v>1k277</v>
      </c>
    </row>
    <row r="1567" spans="1:8" ht="15.9" customHeight="1" x14ac:dyDescent="0.3">
      <c r="A1567" s="171" t="s">
        <v>5873</v>
      </c>
      <c r="B1567" s="167" t="s">
        <v>607</v>
      </c>
      <c r="C1567" s="167" t="str">
        <f>tab_SCHULLISTE[[#This Row],[SNR]]&amp;" - "&amp;tab_SCHULLISTE[[#This Row],[Name]]</f>
        <v>2030 - Edith-Stein-Schule, Priv. staatl. anerk.Förderzent Förderschwerp. Sehen d.Sehbehind.- u.Blindenzentr.</v>
      </c>
      <c r="D1567" s="5" t="s">
        <v>2395</v>
      </c>
      <c r="E15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67" s="175" t="s">
        <v>18830</v>
      </c>
      <c r="G1567" s="175" t="s">
        <v>18831</v>
      </c>
      <c r="H1567" s="182" t="str">
        <f>_xlfn.XLOOKUP(tab_SCHULLISTE[[#This Row],[TKZ]],tab_SATLISTE[SAT-ID],tab_SATLISTE[SAT-ID],"FEHLT")</f>
        <v>1p204</v>
      </c>
    </row>
    <row r="1568" spans="1:8" ht="15.9" customHeight="1" x14ac:dyDescent="0.3">
      <c r="A1568" s="171" t="s">
        <v>5874</v>
      </c>
      <c r="B1568" s="167" t="s">
        <v>410</v>
      </c>
      <c r="C1568" s="167" t="str">
        <f>tab_SCHULLISTE[[#This Row],[SNR]]&amp;" - "&amp;tab_SCHULLISTE[[#This Row],[Name]]</f>
        <v>2031 - Städt. Berufsschule für zahnmedizinische Fachangestellte München</v>
      </c>
      <c r="D1568" s="5" t="s">
        <v>1966</v>
      </c>
      <c r="E15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68" s="175" t="s">
        <v>18856</v>
      </c>
      <c r="G1568" s="175" t="s">
        <v>18857</v>
      </c>
      <c r="H1568" s="182" t="str">
        <f>_xlfn.XLOOKUP(tab_SCHULLISTE[[#This Row],[TKZ]],tab_SATLISTE[SAT-ID],tab_SATLISTE[SAT-ID],"FEHLT")</f>
        <v>1k277</v>
      </c>
    </row>
    <row r="1569" spans="1:8" ht="15.9" customHeight="1" x14ac:dyDescent="0.3">
      <c r="A1569" s="171" t="s">
        <v>5875</v>
      </c>
      <c r="B1569" s="167" t="s">
        <v>411</v>
      </c>
      <c r="C1569" s="167" t="str">
        <f>tab_SCHULLISTE[[#This Row],[SNR]]&amp;" - "&amp;tab_SCHULLISTE[[#This Row],[Name]]</f>
        <v>2032 - Städt. Berufsschule f.Fachkräfte in Arzt- u. Tierarztpraxen und pharmazeut.-kfm.Angest. München</v>
      </c>
      <c r="D1569" s="5" t="s">
        <v>1966</v>
      </c>
      <c r="E15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69" s="175" t="s">
        <v>18856</v>
      </c>
      <c r="G1569" s="175" t="s">
        <v>18857</v>
      </c>
      <c r="H1569" s="182" t="str">
        <f>_xlfn.XLOOKUP(tab_SCHULLISTE[[#This Row],[TKZ]],tab_SATLISTE[SAT-ID],tab_SATLISTE[SAT-ID],"FEHLT")</f>
        <v>1k277</v>
      </c>
    </row>
    <row r="1570" spans="1:8" ht="15.9" customHeight="1" x14ac:dyDescent="0.3">
      <c r="A1570" s="171" t="s">
        <v>5876</v>
      </c>
      <c r="B1570" s="167" t="s">
        <v>67</v>
      </c>
      <c r="C1570" s="167" t="str">
        <f>tab_SCHULLISTE[[#This Row],[SNR]]&amp;" - "&amp;tab_SCHULLISTE[[#This Row],[Name]]</f>
        <v>2033 - Staatl. Berufsfachschule für gastgewerbliche Berufe Traunstein</v>
      </c>
      <c r="D1570" s="5" t="s">
        <v>2131</v>
      </c>
      <c r="E15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70" s="175" t="s">
        <v>18854</v>
      </c>
      <c r="G1570" s="175" t="s">
        <v>18855</v>
      </c>
      <c r="H1570" s="182" t="str">
        <f>_xlfn.XLOOKUP(tab_SCHULLISTE[[#This Row],[TKZ]],tab_SATLISTE[SAT-ID],tab_SATLISTE[SAT-ID],"FEHLT")</f>
        <v>1k442</v>
      </c>
    </row>
    <row r="1571" spans="1:8" ht="15.9" customHeight="1" x14ac:dyDescent="0.3">
      <c r="A1571" s="171" t="s">
        <v>5877</v>
      </c>
      <c r="B1571" s="167" t="s">
        <v>18683</v>
      </c>
      <c r="C1571" s="167" t="str">
        <f>tab_SCHULLISTE[[#This Row],[SNR]]&amp;" - "&amp;tab_SCHULLISTE[[#This Row],[Name]]</f>
        <v>2035 - Montessori-Schule d.Akt.Sonnenschein,Heiglhofstr. 63,München, Sopäd.Förderzentr.f.Kinder m.u.o.Förde</v>
      </c>
      <c r="D1571" s="5" t="s">
        <v>2274</v>
      </c>
      <c r="E15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71" s="175" t="s">
        <v>18830</v>
      </c>
      <c r="G1571" s="175" t="s">
        <v>18831</v>
      </c>
      <c r="H1571" s="182" t="str">
        <f>_xlfn.XLOOKUP(tab_SCHULLISTE[[#This Row],[TKZ]],tab_SATLISTE[SAT-ID],tab_SATLISTE[SAT-ID],"FEHLT")</f>
        <v>1p077</v>
      </c>
    </row>
    <row r="1572" spans="1:8" ht="15.9" customHeight="1" x14ac:dyDescent="0.3">
      <c r="A1572" s="171" t="s">
        <v>5878</v>
      </c>
      <c r="B1572" s="167" t="s">
        <v>14755</v>
      </c>
      <c r="C1572" s="167" t="str">
        <f>tab_SCHULLISTE[[#This Row],[SNR]]&amp;" - "&amp;tab_SCHULLISTE[[#This Row],[Name]]</f>
        <v>2036 - Fachakademie für Wirtschaft der Mittelstandsakademie Bayern gUG München</v>
      </c>
      <c r="D1572" s="5" t="s">
        <v>2371</v>
      </c>
      <c r="E15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1572" s="175" t="s">
        <v>18844</v>
      </c>
      <c r="G1572" s="175" t="s">
        <v>18845</v>
      </c>
      <c r="H1572" s="182" t="str">
        <f>_xlfn.XLOOKUP(tab_SCHULLISTE[[#This Row],[TKZ]],tab_SATLISTE[SAT-ID],tab_SATLISTE[SAT-ID],"FEHLT")</f>
        <v>1p179</v>
      </c>
    </row>
    <row r="1573" spans="1:8" ht="15.9" customHeight="1" x14ac:dyDescent="0.3">
      <c r="A1573" s="171" t="s">
        <v>5879</v>
      </c>
      <c r="B1573" s="167" t="s">
        <v>791</v>
      </c>
      <c r="C1573" s="167" t="str">
        <f>tab_SCHULLISTE[[#This Row],[SNR]]&amp;" - "&amp;tab_SCHULLISTE[[#This Row],[Name]]</f>
        <v>2037 - Hachinger Tal Schule, Sonderpädagogisches Förderzentrum Unterhaching</v>
      </c>
      <c r="D1573" s="5" t="s">
        <v>1967</v>
      </c>
      <c r="E15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73" s="175" t="s">
        <v>18830</v>
      </c>
      <c r="G1573" s="175" t="s">
        <v>18831</v>
      </c>
      <c r="H1573" s="182" t="str">
        <f>_xlfn.XLOOKUP(tab_SCHULLISTE[[#This Row],[TKZ]],tab_SATLISTE[SAT-ID],tab_SATLISTE[SAT-ID],"FEHLT")</f>
        <v>1k278</v>
      </c>
    </row>
    <row r="1574" spans="1:8" ht="15.9" customHeight="1" x14ac:dyDescent="0.3">
      <c r="A1574" s="171" t="s">
        <v>5880</v>
      </c>
      <c r="B1574" s="167" t="s">
        <v>609</v>
      </c>
      <c r="C1574" s="167" t="str">
        <f>tab_SCHULLISTE[[#This Row],[SNR]]&amp;" - "&amp;tab_SCHULLISTE[[#This Row],[Name]]</f>
        <v>2039 - Priv. Förderzentrum, Förderschwerpunkt geist. Entwickl.u. weit. Förderbedarf München</v>
      </c>
      <c r="D1574" s="5" t="s">
        <v>2284</v>
      </c>
      <c r="E15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74" s="175" t="s">
        <v>18830</v>
      </c>
      <c r="G1574" s="175" t="s">
        <v>18831</v>
      </c>
      <c r="H1574" s="182" t="str">
        <f>_xlfn.XLOOKUP(tab_SCHULLISTE[[#This Row],[TKZ]],tab_SATLISTE[SAT-ID],tab_SATLISTE[SAT-ID],"FEHLT")</f>
        <v>1p088</v>
      </c>
    </row>
    <row r="1575" spans="1:8" ht="15.9" customHeight="1" x14ac:dyDescent="0.3">
      <c r="A1575" s="171" t="s">
        <v>5881</v>
      </c>
      <c r="B1575" s="167" t="s">
        <v>610</v>
      </c>
      <c r="C1575" s="167" t="str">
        <f>tab_SCHULLISTE[[#This Row],[SNR]]&amp;" - "&amp;tab_SCHULLISTE[[#This Row],[Name]]</f>
        <v>2041 - Staatl. anerk. priv. Förderzentrum Förderschwerp. soz. u. emot. Entwicklung Eichstätt</v>
      </c>
      <c r="D1575" s="5" t="s">
        <v>2224</v>
      </c>
      <c r="E15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75" s="175" t="s">
        <v>18830</v>
      </c>
      <c r="G1575" s="175" t="s">
        <v>18831</v>
      </c>
      <c r="H1575" s="182" t="str">
        <f>_xlfn.XLOOKUP(tab_SCHULLISTE[[#This Row],[TKZ]],tab_SATLISTE[SAT-ID],tab_SATLISTE[SAT-ID],"FEHLT")</f>
        <v>1p024</v>
      </c>
    </row>
    <row r="1576" spans="1:8" ht="15.9" customHeight="1" x14ac:dyDescent="0.3">
      <c r="A1576" s="171" t="s">
        <v>5882</v>
      </c>
      <c r="B1576" s="167" t="s">
        <v>792</v>
      </c>
      <c r="C1576" s="167" t="str">
        <f>tab_SCHULLISTE[[#This Row],[SNR]]&amp;" - "&amp;tab_SCHULLISTE[[#This Row],[Name]]</f>
        <v>2042 - Johann-Nepomuk-von-Kurz-Schule, Förderzentr. mit Förderschwerpunkt körp.u.motor.Entwickl.,Ingolst.</v>
      </c>
      <c r="D1576" s="5" t="s">
        <v>1755</v>
      </c>
      <c r="E15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76" s="175" t="s">
        <v>18830</v>
      </c>
      <c r="G1576" s="175" t="s">
        <v>18831</v>
      </c>
      <c r="H1576" s="182" t="str">
        <f>_xlfn.XLOOKUP(tab_SCHULLISTE[[#This Row],[TKZ]],tab_SATLISTE[SAT-ID],tab_SATLISTE[SAT-ID],"FEHLT")</f>
        <v>1k060</v>
      </c>
    </row>
    <row r="1577" spans="1:8" ht="15.9" customHeight="1" x14ac:dyDescent="0.3">
      <c r="A1577" s="171" t="s">
        <v>5883</v>
      </c>
      <c r="B1577" s="167" t="s">
        <v>793</v>
      </c>
      <c r="C1577" s="167" t="str">
        <f>tab_SCHULLISTE[[#This Row],[SNR]]&amp;" - "&amp;tab_SCHULLISTE[[#This Row],[Name]]</f>
        <v>2043 - Inntal-Schule, Sonderpädagogisches Förderzentrum Brannenburg</v>
      </c>
      <c r="D1577" s="5" t="s">
        <v>2056</v>
      </c>
      <c r="E15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77" s="175" t="s">
        <v>18830</v>
      </c>
      <c r="G1577" s="175" t="s">
        <v>18831</v>
      </c>
      <c r="H1577" s="182" t="str">
        <f>_xlfn.XLOOKUP(tab_SCHULLISTE[[#This Row],[TKZ]],tab_SATLISTE[SAT-ID],tab_SATLISTE[SAT-ID],"FEHLT")</f>
        <v>1k367</v>
      </c>
    </row>
    <row r="1578" spans="1:8" ht="15.9" customHeight="1" x14ac:dyDescent="0.3">
      <c r="A1578" s="171" t="s">
        <v>5884</v>
      </c>
      <c r="B1578" s="167" t="s">
        <v>14213</v>
      </c>
      <c r="C1578" s="167" t="str">
        <f>tab_SCHULLISTE[[#This Row],[SNR]]&amp;" - "&amp;tab_SCHULLISTE[[#This Row],[Name]]</f>
        <v>2045 - St. Valentinsschule Ruhpolding,  Priv. Förderzentrum, Förderschwerpunkt geist.Entwicklung</v>
      </c>
      <c r="D1578" s="5" t="s">
        <v>2209</v>
      </c>
      <c r="E15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78" s="175" t="s">
        <v>18830</v>
      </c>
      <c r="G1578" s="175" t="s">
        <v>18831</v>
      </c>
      <c r="H1578" s="182" t="str">
        <f>_xlfn.XLOOKUP(tab_SCHULLISTE[[#This Row],[TKZ]],tab_SATLISTE[SAT-ID],tab_SATLISTE[SAT-ID],"FEHLT")</f>
        <v>1p009</v>
      </c>
    </row>
    <row r="1579" spans="1:8" ht="15.9" customHeight="1" x14ac:dyDescent="0.3">
      <c r="A1579" s="171" t="s">
        <v>5885</v>
      </c>
      <c r="B1579" s="167" t="s">
        <v>14214</v>
      </c>
      <c r="C1579" s="167" t="str">
        <f>tab_SCHULLISTE[[#This Row],[SNR]]&amp;" - "&amp;tab_SCHULLISTE[[#This Row],[Name]]</f>
        <v>2046 - Thea Diem Schule, Förderzentr. m. Förderschw. geistige Entwicklung Unterhaching</v>
      </c>
      <c r="D1579" s="5" t="s">
        <v>1967</v>
      </c>
      <c r="E15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79" s="175" t="s">
        <v>18830</v>
      </c>
      <c r="G1579" s="175" t="s">
        <v>18831</v>
      </c>
      <c r="H1579" s="182" t="str">
        <f>_xlfn.XLOOKUP(tab_SCHULLISTE[[#This Row],[TKZ]],tab_SATLISTE[SAT-ID],tab_SATLISTE[SAT-ID],"FEHLT")</f>
        <v>1k278</v>
      </c>
    </row>
    <row r="1580" spans="1:8" ht="15.9" customHeight="1" x14ac:dyDescent="0.3">
      <c r="A1580" s="171" t="s">
        <v>5886</v>
      </c>
      <c r="B1580" s="167" t="s">
        <v>794</v>
      </c>
      <c r="C1580" s="167" t="str">
        <f>tab_SCHULLISTE[[#This Row],[SNR]]&amp;" - "&amp;tab_SCHULLISTE[[#This Row],[Name]]</f>
        <v>2048 - Kampenwand-Schule, Sonderpädagogisches Förderzentrum Prien a.Chiemsee</v>
      </c>
      <c r="D1580" s="5" t="s">
        <v>2056</v>
      </c>
      <c r="E15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1580" s="175" t="s">
        <v>18830</v>
      </c>
      <c r="G1580" s="175" t="s">
        <v>18831</v>
      </c>
      <c r="H1580" s="182" t="str">
        <f>_xlfn.XLOOKUP(tab_SCHULLISTE[[#This Row],[TKZ]],tab_SATLISTE[SAT-ID],tab_SATLISTE[SAT-ID],"FEHLT")</f>
        <v>1k367</v>
      </c>
    </row>
    <row r="1581" spans="1:8" ht="15.9" customHeight="1" x14ac:dyDescent="0.3">
      <c r="A1581" s="171" t="s">
        <v>5887</v>
      </c>
      <c r="B1581" s="167" t="s">
        <v>10690</v>
      </c>
      <c r="C1581" s="167" t="str">
        <f>tab_SCHULLISTE[[#This Row],[SNR]]&amp;" - "&amp;tab_SCHULLISTE[[#This Row],[Name]]</f>
        <v xml:space="preserve">2051 - Grundschule Garching a.d.Alz  </v>
      </c>
      <c r="D1581" s="5" t="s">
        <v>1837</v>
      </c>
      <c r="E15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81" s="175" t="s">
        <v>18840</v>
      </c>
      <c r="G1581" s="175" t="s">
        <v>18841</v>
      </c>
      <c r="H1581" s="182" t="str">
        <f>_xlfn.XLOOKUP(tab_SCHULLISTE[[#This Row],[TKZ]],tab_SATLISTE[SAT-ID],tab_SATLISTE[SAT-ID],"FEHLT")</f>
        <v>1k144</v>
      </c>
    </row>
    <row r="1582" spans="1:8" ht="15.9" customHeight="1" x14ac:dyDescent="0.3">
      <c r="A1582" s="171" t="s">
        <v>5888</v>
      </c>
      <c r="B1582" s="167" t="s">
        <v>1015</v>
      </c>
      <c r="C1582" s="167" t="str">
        <f>tab_SCHULLISTE[[#This Row],[SNR]]&amp;" - "&amp;tab_SCHULLISTE[[#This Row],[Name]]</f>
        <v>2052 - Private Jules Verne Grundschule der Jules Verne Campus gemeinnützige GmbH in München</v>
      </c>
      <c r="D1582" s="5" t="s">
        <v>2304</v>
      </c>
      <c r="E15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82" s="175" t="s">
        <v>18840</v>
      </c>
      <c r="G1582" s="175" t="s">
        <v>18841</v>
      </c>
      <c r="H1582" s="182" t="str">
        <f>_xlfn.XLOOKUP(tab_SCHULLISTE[[#This Row],[TKZ]],tab_SATLISTE[SAT-ID],tab_SATLISTE[SAT-ID],"FEHLT")</f>
        <v>1p110</v>
      </c>
    </row>
    <row r="1583" spans="1:8" ht="15.9" customHeight="1" x14ac:dyDescent="0.3">
      <c r="A1583" s="171" t="s">
        <v>5889</v>
      </c>
      <c r="B1583" s="167" t="s">
        <v>1016</v>
      </c>
      <c r="C1583" s="167" t="str">
        <f>tab_SCHULLISTE[[#This Row],[SNR]]&amp;" - "&amp;tab_SCHULLISTE[[#This Row],[Name]]</f>
        <v>2053 - Montessori-Schule Grassau, private Mittelschule der Montessori-Fördergemeinschaft Chiemgau e.V.</v>
      </c>
      <c r="D1583" s="5" t="s">
        <v>2351</v>
      </c>
      <c r="E15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83" s="175" t="s">
        <v>18840</v>
      </c>
      <c r="G1583" s="175" t="s">
        <v>18841</v>
      </c>
      <c r="H1583" s="182" t="str">
        <f>_xlfn.XLOOKUP(tab_SCHULLISTE[[#This Row],[TKZ]],tab_SATLISTE[SAT-ID],tab_SATLISTE[SAT-ID],"FEHLT")</f>
        <v>1p159</v>
      </c>
    </row>
    <row r="1584" spans="1:8" ht="15.9" customHeight="1" x14ac:dyDescent="0.3">
      <c r="A1584" s="171" t="s">
        <v>5890</v>
      </c>
      <c r="B1584" s="167" t="s">
        <v>1017</v>
      </c>
      <c r="C1584" s="167" t="str">
        <f>tab_SCHULLISTE[[#This Row],[SNR]]&amp;" - "&amp;tab_SCHULLISTE[[#This Row],[Name]]</f>
        <v>2054 - Montessori-Schule Hausham, Priv. Volksschule (Grund- und Hauptschule)</v>
      </c>
      <c r="D1584" s="5" t="s">
        <v>2346</v>
      </c>
      <c r="E15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84" s="175" t="s">
        <v>18840</v>
      </c>
      <c r="G1584" s="175" t="s">
        <v>18841</v>
      </c>
      <c r="H1584" s="182" t="str">
        <f>_xlfn.XLOOKUP(tab_SCHULLISTE[[#This Row],[TKZ]],tab_SATLISTE[SAT-ID],tab_SATLISTE[SAT-ID],"FEHLT")</f>
        <v>1p154</v>
      </c>
    </row>
    <row r="1585" spans="1:8" ht="15.9" customHeight="1" x14ac:dyDescent="0.3">
      <c r="A1585" s="171" t="s">
        <v>5891</v>
      </c>
      <c r="B1585" s="167" t="s">
        <v>12898</v>
      </c>
      <c r="C1585" s="167" t="str">
        <f>tab_SCHULLISTE[[#This Row],[SNR]]&amp;" - "&amp;tab_SCHULLISTE[[#This Row],[Name]]</f>
        <v xml:space="preserve">2055 - Isar-Mittelschule München  </v>
      </c>
      <c r="D1585" s="5" t="s">
        <v>2298</v>
      </c>
      <c r="E15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85" s="175" t="s">
        <v>18840</v>
      </c>
      <c r="G1585" s="175" t="s">
        <v>18841</v>
      </c>
      <c r="H1585" s="182" t="str">
        <f>_xlfn.XLOOKUP(tab_SCHULLISTE[[#This Row],[TKZ]],tab_SATLISTE[SAT-ID],tab_SATLISTE[SAT-ID],"FEHLT")</f>
        <v>1p104</v>
      </c>
    </row>
    <row r="1586" spans="1:8" ht="15.9" customHeight="1" x14ac:dyDescent="0.3">
      <c r="A1586" s="171" t="s">
        <v>5892</v>
      </c>
      <c r="B1586" s="167" t="s">
        <v>10632</v>
      </c>
      <c r="C1586" s="167" t="str">
        <f>tab_SCHULLISTE[[#This Row],[SNR]]&amp;" - "&amp;tab_SCHULLISTE[[#This Row],[Name]]</f>
        <v>2056 - Montessori-Schule  Inning a.Ammersee, Priv. Volksschule (Grund- und Hauptschule)</v>
      </c>
      <c r="D1586" s="5" t="s">
        <v>2258</v>
      </c>
      <c r="E15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86" s="175" t="s">
        <v>18840</v>
      </c>
      <c r="G1586" s="175" t="s">
        <v>18841</v>
      </c>
      <c r="H1586" s="182" t="str">
        <f>_xlfn.XLOOKUP(tab_SCHULLISTE[[#This Row],[TKZ]],tab_SATLISTE[SAT-ID],tab_SATLISTE[SAT-ID],"FEHLT")</f>
        <v>1p060</v>
      </c>
    </row>
    <row r="1587" spans="1:8" ht="15.9" customHeight="1" x14ac:dyDescent="0.3">
      <c r="A1587" s="171" t="s">
        <v>5893</v>
      </c>
      <c r="B1587" s="167" t="s">
        <v>10691</v>
      </c>
      <c r="C1587" s="167" t="str">
        <f>tab_SCHULLISTE[[#This Row],[SNR]]&amp;" - "&amp;tab_SCHULLISTE[[#This Row],[Name]]</f>
        <v xml:space="preserve">2057 - Private Volksschule Holzkirchen (Grundschule)  </v>
      </c>
      <c r="D1587" s="5" t="s">
        <v>2372</v>
      </c>
      <c r="E15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87" s="175" t="s">
        <v>18840</v>
      </c>
      <c r="G1587" s="175" t="s">
        <v>18841</v>
      </c>
      <c r="H1587" s="182" t="str">
        <f>_xlfn.XLOOKUP(tab_SCHULLISTE[[#This Row],[TKZ]],tab_SATLISTE[SAT-ID],tab_SATLISTE[SAT-ID],"FEHLT")</f>
        <v>1p180</v>
      </c>
    </row>
    <row r="1588" spans="1:8" ht="15.9" customHeight="1" x14ac:dyDescent="0.3">
      <c r="A1588" s="171" t="s">
        <v>5894</v>
      </c>
      <c r="B1588" s="167" t="s">
        <v>10692</v>
      </c>
      <c r="C1588" s="167" t="str">
        <f>tab_SCHULLISTE[[#This Row],[SNR]]&amp;" - "&amp;tab_SCHULLISTE[[#This Row],[Name]]</f>
        <v xml:space="preserve">2058 - James Krüss-Grundschule  Gilching  </v>
      </c>
      <c r="D1588" s="5" t="s">
        <v>1849</v>
      </c>
      <c r="E15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88" s="175" t="s">
        <v>18840</v>
      </c>
      <c r="G1588" s="175" t="s">
        <v>18841</v>
      </c>
      <c r="H1588" s="182" t="str">
        <f>_xlfn.XLOOKUP(tab_SCHULLISTE[[#This Row],[TKZ]],tab_SATLISTE[SAT-ID],tab_SATLISTE[SAT-ID],"FEHLT")</f>
        <v>1k158</v>
      </c>
    </row>
    <row r="1589" spans="1:8" ht="15.9" customHeight="1" x14ac:dyDescent="0.3">
      <c r="A1589" s="171" t="s">
        <v>5895</v>
      </c>
      <c r="B1589" s="167" t="s">
        <v>10693</v>
      </c>
      <c r="C1589" s="167" t="str">
        <f>tab_SCHULLISTE[[#This Row],[SNR]]&amp;" - "&amp;tab_SCHULLISTE[[#This Row],[Name]]</f>
        <v xml:space="preserve">2059 - Grundschule Erding, am Ludwig-Simmet-Anger  </v>
      </c>
      <c r="D1589" s="5" t="s">
        <v>1801</v>
      </c>
      <c r="E15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89" s="175" t="s">
        <v>18840</v>
      </c>
      <c r="G1589" s="175" t="s">
        <v>18841</v>
      </c>
      <c r="H1589" s="182" t="str">
        <f>_xlfn.XLOOKUP(tab_SCHULLISTE[[#This Row],[TKZ]],tab_SATLISTE[SAT-ID],tab_SATLISTE[SAT-ID],"FEHLT")</f>
        <v>1k107</v>
      </c>
    </row>
    <row r="1590" spans="1:8" ht="15.9" customHeight="1" x14ac:dyDescent="0.3">
      <c r="A1590" s="171" t="s">
        <v>5896</v>
      </c>
      <c r="B1590" s="167" t="s">
        <v>10694</v>
      </c>
      <c r="C1590" s="167" t="str">
        <f>tab_SCHULLISTE[[#This Row],[SNR]]&amp;" - "&amp;tab_SCHULLISTE[[#This Row],[Name]]</f>
        <v xml:space="preserve">2060 - Grundschule Kirchweidach  </v>
      </c>
      <c r="D1590" s="5" t="s">
        <v>1921</v>
      </c>
      <c r="E15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90" s="175" t="s">
        <v>18840</v>
      </c>
      <c r="G1590" s="175" t="s">
        <v>18841</v>
      </c>
      <c r="H1590" s="182" t="str">
        <f>_xlfn.XLOOKUP(tab_SCHULLISTE[[#This Row],[TKZ]],tab_SATLISTE[SAT-ID],tab_SATLISTE[SAT-ID],"FEHLT")</f>
        <v>1k231</v>
      </c>
    </row>
    <row r="1591" spans="1:8" ht="15.9" customHeight="1" x14ac:dyDescent="0.3">
      <c r="A1591" s="171" t="s">
        <v>5897</v>
      </c>
      <c r="B1591" s="167" t="s">
        <v>10695</v>
      </c>
      <c r="C1591" s="167" t="str">
        <f>tab_SCHULLISTE[[#This Row],[SNR]]&amp;" - "&amp;tab_SCHULLISTE[[#This Row],[Name]]</f>
        <v xml:space="preserve">2061 - Grundschule München, Astrid-Lindgren-Straße 11  </v>
      </c>
      <c r="D1591" s="5" t="s">
        <v>1966</v>
      </c>
      <c r="E15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91" s="175" t="s">
        <v>18840</v>
      </c>
      <c r="G1591" s="175" t="s">
        <v>18841</v>
      </c>
      <c r="H1591" s="182" t="str">
        <f>_xlfn.XLOOKUP(tab_SCHULLISTE[[#This Row],[TKZ]],tab_SATLISTE[SAT-ID],tab_SATLISTE[SAT-ID],"FEHLT")</f>
        <v>1k277</v>
      </c>
    </row>
    <row r="1592" spans="1:8" ht="15.9" customHeight="1" x14ac:dyDescent="0.3">
      <c r="A1592" s="171" t="s">
        <v>5898</v>
      </c>
      <c r="B1592" s="167" t="s">
        <v>12899</v>
      </c>
      <c r="C1592" s="167" t="str">
        <f>tab_SCHULLISTE[[#This Row],[SNR]]&amp;" - "&amp;tab_SCHULLISTE[[#This Row],[Name]]</f>
        <v>2062 - Montessori-Schule Dietramszell,  private Mittelschule des Montessori-Trägerverein e.V.</v>
      </c>
      <c r="D1592" s="5" t="s">
        <v>2357</v>
      </c>
      <c r="E15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592" s="175" t="s">
        <v>18840</v>
      </c>
      <c r="G1592" s="175" t="s">
        <v>18841</v>
      </c>
      <c r="H1592" s="182" t="str">
        <f>_xlfn.XLOOKUP(tab_SCHULLISTE[[#This Row],[TKZ]],tab_SATLISTE[SAT-ID],tab_SATLISTE[SAT-ID],"FEHLT")</f>
        <v>1p165</v>
      </c>
    </row>
    <row r="1593" spans="1:8" ht="15.9" customHeight="1" x14ac:dyDescent="0.3">
      <c r="A1593" s="171" t="s">
        <v>5899</v>
      </c>
      <c r="B1593" s="167" t="s">
        <v>18684</v>
      </c>
      <c r="C1593" s="167" t="str">
        <f>tab_SCHULLISTE[[#This Row],[SNR]]&amp;" - "&amp;tab_SCHULLISTE[[#This Row],[Name]]</f>
        <v>2063 - Montessori-Schule Pfaffenhofen, Staatl.anerk priv. Grundschule d.Montessori Betreibergesellschaft</v>
      </c>
      <c r="D1593" s="5" t="s">
        <v>2341</v>
      </c>
      <c r="E15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93" s="175" t="s">
        <v>18840</v>
      </c>
      <c r="G1593" s="175" t="s">
        <v>18841</v>
      </c>
      <c r="H1593" s="182" t="str">
        <f>_xlfn.XLOOKUP(tab_SCHULLISTE[[#This Row],[TKZ]],tab_SATLISTE[SAT-ID],tab_SATLISTE[SAT-ID],"FEHLT")</f>
        <v>1p149</v>
      </c>
    </row>
    <row r="1594" spans="1:8" ht="15.9" customHeight="1" x14ac:dyDescent="0.3">
      <c r="A1594" s="171" t="s">
        <v>5900</v>
      </c>
      <c r="B1594" s="167" t="s">
        <v>10696</v>
      </c>
      <c r="C1594" s="167" t="str">
        <f>tab_SCHULLISTE[[#This Row],[SNR]]&amp;" - "&amp;tab_SCHULLISTE[[#This Row],[Name]]</f>
        <v xml:space="preserve">2064 - Alfons-Peter-Grundschule Peiting  </v>
      </c>
      <c r="D1594" s="5" t="s">
        <v>2011</v>
      </c>
      <c r="E15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94" s="175" t="s">
        <v>18840</v>
      </c>
      <c r="G1594" s="175" t="s">
        <v>18841</v>
      </c>
      <c r="H1594" s="182" t="str">
        <f>_xlfn.XLOOKUP(tab_SCHULLISTE[[#This Row],[TKZ]],tab_SATLISTE[SAT-ID],tab_SATLISTE[SAT-ID],"FEHLT")</f>
        <v>1k322</v>
      </c>
    </row>
    <row r="1595" spans="1:8" ht="15.9" customHeight="1" x14ac:dyDescent="0.3">
      <c r="A1595" s="171" t="s">
        <v>5901</v>
      </c>
      <c r="B1595" s="167" t="s">
        <v>18685</v>
      </c>
      <c r="C1595" s="167" t="str">
        <f>tab_SCHULLISTE[[#This Row],[SNR]]&amp;" - "&amp;tab_SCHULLISTE[[#This Row],[Name]]</f>
        <v xml:space="preserve">2065 - Grundschule München, Markgrafenstraße 33  </v>
      </c>
      <c r="D1595" s="5" t="s">
        <v>1966</v>
      </c>
      <c r="E15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95" s="175" t="s">
        <v>18840</v>
      </c>
      <c r="G1595" s="175" t="s">
        <v>18841</v>
      </c>
      <c r="H1595" s="182" t="str">
        <f>_xlfn.XLOOKUP(tab_SCHULLISTE[[#This Row],[TKZ]],tab_SATLISTE[SAT-ID],tab_SATLISTE[SAT-ID],"FEHLT")</f>
        <v>1k277</v>
      </c>
    </row>
    <row r="1596" spans="1:8" ht="15.9" customHeight="1" x14ac:dyDescent="0.3">
      <c r="A1596" s="171" t="s">
        <v>5902</v>
      </c>
      <c r="B1596" s="167" t="s">
        <v>10633</v>
      </c>
      <c r="C1596" s="167" t="str">
        <f>tab_SCHULLISTE[[#This Row],[SNR]]&amp;" - "&amp;tab_SCHULLISTE[[#This Row],[Name]]</f>
        <v>2066 - Montessori-Schule Traunstein, Priv. Volksschule  (Grund- und Hauptschule)</v>
      </c>
      <c r="D1596" s="5" t="s">
        <v>2257</v>
      </c>
      <c r="E15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96" s="175" t="s">
        <v>18840</v>
      </c>
      <c r="G1596" s="175" t="s">
        <v>18841</v>
      </c>
      <c r="H1596" s="182" t="str">
        <f>_xlfn.XLOOKUP(tab_SCHULLISTE[[#This Row],[TKZ]],tab_SATLISTE[SAT-ID],tab_SATLISTE[SAT-ID],"FEHLT")</f>
        <v>1p059</v>
      </c>
    </row>
    <row r="1597" spans="1:8" ht="15.9" customHeight="1" x14ac:dyDescent="0.3">
      <c r="A1597" s="171" t="s">
        <v>5903</v>
      </c>
      <c r="B1597" s="167" t="s">
        <v>979</v>
      </c>
      <c r="C1597" s="167" t="str">
        <f>tab_SCHULLISTE[[#This Row],[SNR]]&amp;" - "&amp;tab_SCHULLISTE[[#This Row],[Name]]</f>
        <v>2068 - Dorfschule Walchensee, private staatl. anerkannte Grundschule der Dorfleben Walchensee gGmbH</v>
      </c>
      <c r="D1597" s="5" t="s">
        <v>2238</v>
      </c>
      <c r="E15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97" s="175" t="s">
        <v>18840</v>
      </c>
      <c r="G1597" s="175" t="s">
        <v>18841</v>
      </c>
      <c r="H1597" s="182" t="str">
        <f>_xlfn.XLOOKUP(tab_SCHULLISTE[[#This Row],[TKZ]],tab_SATLISTE[SAT-ID],tab_SATLISTE[SAT-ID],"FEHLT")</f>
        <v>1p039</v>
      </c>
    </row>
    <row r="1598" spans="1:8" ht="15.9" customHeight="1" x14ac:dyDescent="0.3">
      <c r="A1598" s="171" t="s">
        <v>5904</v>
      </c>
      <c r="B1598" s="167" t="s">
        <v>1018</v>
      </c>
      <c r="C1598" s="167" t="str">
        <f>tab_SCHULLISTE[[#This Row],[SNR]]&amp;" - "&amp;tab_SCHULLISTE[[#This Row],[Name]]</f>
        <v>2069 - Private Montessori-Volksschule Oberding - Aufkirchen (Grund- und Hauptschule)</v>
      </c>
      <c r="D1598" s="5" t="s">
        <v>2359</v>
      </c>
      <c r="E15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98" s="175" t="s">
        <v>18840</v>
      </c>
      <c r="G1598" s="175" t="s">
        <v>18841</v>
      </c>
      <c r="H1598" s="182" t="str">
        <f>_xlfn.XLOOKUP(tab_SCHULLISTE[[#This Row],[TKZ]],tab_SATLISTE[SAT-ID],tab_SATLISTE[SAT-ID],"FEHLT")</f>
        <v>1p167</v>
      </c>
    </row>
    <row r="1599" spans="1:8" ht="15.9" customHeight="1" x14ac:dyDescent="0.3">
      <c r="A1599" s="171" t="s">
        <v>5905</v>
      </c>
      <c r="B1599" s="167" t="s">
        <v>10697</v>
      </c>
      <c r="C1599" s="167" t="str">
        <f>tab_SCHULLISTE[[#This Row],[SNR]]&amp;" - "&amp;tab_SCHULLISTE[[#This Row],[Name]]</f>
        <v xml:space="preserve">2070 - Grundschule München, Lincolnstraße 62  </v>
      </c>
      <c r="D1599" s="5" t="s">
        <v>1966</v>
      </c>
      <c r="E15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599" s="175" t="s">
        <v>18840</v>
      </c>
      <c r="G1599" s="175" t="s">
        <v>18841</v>
      </c>
      <c r="H1599" s="182" t="str">
        <f>_xlfn.XLOOKUP(tab_SCHULLISTE[[#This Row],[TKZ]],tab_SATLISTE[SAT-ID],tab_SATLISTE[SAT-ID],"FEHLT")</f>
        <v>1k277</v>
      </c>
    </row>
    <row r="1600" spans="1:8" ht="15.9" customHeight="1" x14ac:dyDescent="0.3">
      <c r="A1600" s="171" t="s">
        <v>5906</v>
      </c>
      <c r="B1600" s="167" t="s">
        <v>10634</v>
      </c>
      <c r="C1600" s="167" t="str">
        <f>tab_SCHULLISTE[[#This Row],[SNR]]&amp;" - "&amp;tab_SCHULLISTE[[#This Row],[Name]]</f>
        <v>2071 - Montessori Schule Eberharting, private Grund- und Hauptschule des Erdkinder-Projekt e.V.</v>
      </c>
      <c r="D1600" s="5" t="s">
        <v>2413</v>
      </c>
      <c r="E16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00" s="175" t="s">
        <v>18840</v>
      </c>
      <c r="G1600" s="175" t="s">
        <v>18841</v>
      </c>
      <c r="H1600" s="182" t="str">
        <f>_xlfn.XLOOKUP(tab_SCHULLISTE[[#This Row],[TKZ]],tab_SATLISTE[SAT-ID],tab_SATLISTE[SAT-ID],"FEHLT")</f>
        <v>1p225</v>
      </c>
    </row>
    <row r="1601" spans="1:8" ht="15.9" customHeight="1" x14ac:dyDescent="0.3">
      <c r="A1601" s="171" t="s">
        <v>5907</v>
      </c>
      <c r="B1601" s="167" t="s">
        <v>10698</v>
      </c>
      <c r="C1601" s="167" t="str">
        <f>tab_SCHULLISTE[[#This Row],[SNR]]&amp;" - "&amp;tab_SCHULLISTE[[#This Row],[Name]]</f>
        <v xml:space="preserve">2072 - Grundschule Inning a.Holz  </v>
      </c>
      <c r="D1601" s="5" t="s">
        <v>1897</v>
      </c>
      <c r="E16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01" s="175" t="s">
        <v>18840</v>
      </c>
      <c r="G1601" s="175" t="s">
        <v>18841</v>
      </c>
      <c r="H1601" s="182" t="str">
        <f>_xlfn.XLOOKUP(tab_SCHULLISTE[[#This Row],[TKZ]],tab_SATLISTE[SAT-ID],tab_SATLISTE[SAT-ID],"FEHLT")</f>
        <v>1k207</v>
      </c>
    </row>
    <row r="1602" spans="1:8" ht="15.9" customHeight="1" x14ac:dyDescent="0.3">
      <c r="A1602" s="171" t="s">
        <v>5908</v>
      </c>
      <c r="B1602" s="167" t="s">
        <v>10699</v>
      </c>
      <c r="C1602" s="167" t="str">
        <f>tab_SCHULLISTE[[#This Row],[SNR]]&amp;" - "&amp;tab_SCHULLISTE[[#This Row],[Name]]</f>
        <v xml:space="preserve">2073 - Grundschule Erlenau in Rosenheim  </v>
      </c>
      <c r="D1602" s="5" t="s">
        <v>2055</v>
      </c>
      <c r="E16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02" s="175" t="s">
        <v>18840</v>
      </c>
      <c r="G1602" s="175" t="s">
        <v>18841</v>
      </c>
      <c r="H1602" s="182" t="str">
        <f>_xlfn.XLOOKUP(tab_SCHULLISTE[[#This Row],[TKZ]],tab_SATLISTE[SAT-ID],tab_SATLISTE[SAT-ID],"FEHLT")</f>
        <v>1k366</v>
      </c>
    </row>
    <row r="1603" spans="1:8" ht="15.9" customHeight="1" x14ac:dyDescent="0.3">
      <c r="A1603" s="171" t="s">
        <v>5909</v>
      </c>
      <c r="B1603" s="167" t="s">
        <v>10700</v>
      </c>
      <c r="C1603" s="167" t="str">
        <f>tab_SCHULLISTE[[#This Row],[SNR]]&amp;" - "&amp;tab_SCHULLISTE[[#This Row],[Name]]</f>
        <v xml:space="preserve">2074 - Grundschule München, Gertrud-Bäumer-Straße 19  </v>
      </c>
      <c r="D1603" s="5" t="s">
        <v>1966</v>
      </c>
      <c r="E16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03" s="175" t="s">
        <v>18840</v>
      </c>
      <c r="G1603" s="175" t="s">
        <v>18841</v>
      </c>
      <c r="H1603" s="182" t="str">
        <f>_xlfn.XLOOKUP(tab_SCHULLISTE[[#This Row],[TKZ]],tab_SATLISTE[SAT-ID],tab_SATLISTE[SAT-ID],"FEHLT")</f>
        <v>1k277</v>
      </c>
    </row>
    <row r="1604" spans="1:8" ht="15.9" customHeight="1" x14ac:dyDescent="0.3">
      <c r="A1604" s="171" t="s">
        <v>5910</v>
      </c>
      <c r="B1604" s="167" t="s">
        <v>10701</v>
      </c>
      <c r="C1604" s="167" t="str">
        <f>tab_SCHULLISTE[[#This Row],[SNR]]&amp;" - "&amp;tab_SCHULLISTE[[#This Row],[Name]]</f>
        <v xml:space="preserve">2075 - Grundschule Deisenhofen in Oberhaching  </v>
      </c>
      <c r="D1604" s="5" t="s">
        <v>1992</v>
      </c>
      <c r="E16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04" s="175" t="s">
        <v>18840</v>
      </c>
      <c r="G1604" s="175" t="s">
        <v>18841</v>
      </c>
      <c r="H1604" s="182" t="str">
        <f>_xlfn.XLOOKUP(tab_SCHULLISTE[[#This Row],[TKZ]],tab_SATLISTE[SAT-ID],tab_SATLISTE[SAT-ID],"FEHLT")</f>
        <v>1k303</v>
      </c>
    </row>
    <row r="1605" spans="1:8" ht="15.9" customHeight="1" x14ac:dyDescent="0.3">
      <c r="A1605" s="171" t="s">
        <v>5911</v>
      </c>
      <c r="B1605" s="167" t="s">
        <v>10702</v>
      </c>
      <c r="C1605" s="167" t="str">
        <f>tab_SCHULLISTE[[#This Row],[SNR]]&amp;" - "&amp;tab_SCHULLISTE[[#This Row],[Name]]</f>
        <v xml:space="preserve">2076 - Grundschule Gachenbach  </v>
      </c>
      <c r="D1605" s="5" t="s">
        <v>1832</v>
      </c>
      <c r="E16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05" s="175" t="s">
        <v>18840</v>
      </c>
      <c r="G1605" s="175" t="s">
        <v>18841</v>
      </c>
      <c r="H1605" s="182" t="str">
        <f>_xlfn.XLOOKUP(tab_SCHULLISTE[[#This Row],[TKZ]],tab_SATLISTE[SAT-ID],tab_SATLISTE[SAT-ID],"FEHLT")</f>
        <v>1k139</v>
      </c>
    </row>
    <row r="1606" spans="1:8" ht="15.9" customHeight="1" x14ac:dyDescent="0.3">
      <c r="A1606" s="171" t="s">
        <v>5912</v>
      </c>
      <c r="B1606" s="167" t="s">
        <v>1019</v>
      </c>
      <c r="C1606" s="167" t="str">
        <f>tab_SCHULLISTE[[#This Row],[SNR]]&amp;" - "&amp;tab_SCHULLISTE[[#This Row],[Name]]</f>
        <v>2077 - Priv. Bilinguale Deutsch-Italienische Grundschule Leonardo-da-Vinci d.BiDlBi e.V. München</v>
      </c>
      <c r="D1606" s="5" t="s">
        <v>2220</v>
      </c>
      <c r="E16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06" s="175" t="s">
        <v>18840</v>
      </c>
      <c r="G1606" s="175" t="s">
        <v>18841</v>
      </c>
      <c r="H1606" s="182" t="str">
        <f>_xlfn.XLOOKUP(tab_SCHULLISTE[[#This Row],[TKZ]],tab_SATLISTE[SAT-ID],tab_SATLISTE[SAT-ID],"FEHLT")</f>
        <v>1p020</v>
      </c>
    </row>
    <row r="1607" spans="1:8" ht="15.9" customHeight="1" x14ac:dyDescent="0.3">
      <c r="A1607" s="171" t="s">
        <v>5913</v>
      </c>
      <c r="B1607" s="167" t="s">
        <v>10703</v>
      </c>
      <c r="C1607" s="167" t="str">
        <f>tab_SCHULLISTE[[#This Row],[SNR]]&amp;" - "&amp;tab_SCHULLISTE[[#This Row],[Name]]</f>
        <v xml:space="preserve">2078 - Grundschule Marzling  </v>
      </c>
      <c r="D1607" s="5" t="s">
        <v>1950</v>
      </c>
      <c r="E16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07" s="175" t="s">
        <v>18840</v>
      </c>
      <c r="G1607" s="175" t="s">
        <v>18841</v>
      </c>
      <c r="H1607" s="182" t="str">
        <f>_xlfn.XLOOKUP(tab_SCHULLISTE[[#This Row],[TKZ]],tab_SATLISTE[SAT-ID],tab_SATLISTE[SAT-ID],"FEHLT")</f>
        <v>1k261</v>
      </c>
    </row>
    <row r="1608" spans="1:8" ht="15.9" customHeight="1" x14ac:dyDescent="0.3">
      <c r="A1608" s="171" t="s">
        <v>5914</v>
      </c>
      <c r="B1608" s="167" t="s">
        <v>10704</v>
      </c>
      <c r="C1608" s="167" t="str">
        <f>tab_SCHULLISTE[[#This Row],[SNR]]&amp;" - "&amp;tab_SCHULLISTE[[#This Row],[Name]]</f>
        <v xml:space="preserve">2079 - Grundschule München, Gerastraße 6  </v>
      </c>
      <c r="D1608" s="5" t="s">
        <v>1966</v>
      </c>
      <c r="E16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08" s="175" t="s">
        <v>18840</v>
      </c>
      <c r="G1608" s="175" t="s">
        <v>18841</v>
      </c>
      <c r="H1608" s="182" t="str">
        <f>_xlfn.XLOOKUP(tab_SCHULLISTE[[#This Row],[TKZ]],tab_SATLISTE[SAT-ID],tab_SATLISTE[SAT-ID],"FEHLT")</f>
        <v>1k277</v>
      </c>
    </row>
    <row r="1609" spans="1:8" ht="15.9" customHeight="1" x14ac:dyDescent="0.3">
      <c r="A1609" s="171" t="s">
        <v>5915</v>
      </c>
      <c r="B1609" s="167" t="s">
        <v>10705</v>
      </c>
      <c r="C1609" s="167" t="str">
        <f>tab_SCHULLISTE[[#This Row],[SNR]]&amp;" - "&amp;tab_SCHULLISTE[[#This Row],[Name]]</f>
        <v xml:space="preserve">2080 - Grundschule München, Bäckerstraße 58  </v>
      </c>
      <c r="D1609" s="5" t="s">
        <v>1966</v>
      </c>
      <c r="E16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09" s="175" t="s">
        <v>18840</v>
      </c>
      <c r="G1609" s="175" t="s">
        <v>18841</v>
      </c>
      <c r="H1609" s="182" t="str">
        <f>_xlfn.XLOOKUP(tab_SCHULLISTE[[#This Row],[TKZ]],tab_SATLISTE[SAT-ID],tab_SATLISTE[SAT-ID],"FEHLT")</f>
        <v>1k277</v>
      </c>
    </row>
    <row r="1610" spans="1:8" ht="15.9" customHeight="1" x14ac:dyDescent="0.3">
      <c r="A1610" s="171" t="s">
        <v>5916</v>
      </c>
      <c r="B1610" s="167" t="s">
        <v>12900</v>
      </c>
      <c r="C1610" s="167" t="str">
        <f>tab_SCHULLISTE[[#This Row],[SNR]]&amp;" - "&amp;tab_SCHULLISTE[[#This Row],[Name]]</f>
        <v xml:space="preserve">2081 - Johann-Andreas-Schmeller- Mittelschule Scheyern  </v>
      </c>
      <c r="D1610" s="5" t="s">
        <v>2072</v>
      </c>
      <c r="E16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10" s="175" t="s">
        <v>18840</v>
      </c>
      <c r="G1610" s="175" t="s">
        <v>18841</v>
      </c>
      <c r="H1610" s="182" t="str">
        <f>_xlfn.XLOOKUP(tab_SCHULLISTE[[#This Row],[TKZ]],tab_SATLISTE[SAT-ID],tab_SATLISTE[SAT-ID],"FEHLT")</f>
        <v>1k383</v>
      </c>
    </row>
    <row r="1611" spans="1:8" ht="15.9" customHeight="1" x14ac:dyDescent="0.3">
      <c r="A1611" s="171" t="s">
        <v>5917</v>
      </c>
      <c r="B1611" s="167" t="s">
        <v>10706</v>
      </c>
      <c r="C1611" s="167" t="str">
        <f>tab_SCHULLISTE[[#This Row],[SNR]]&amp;" - "&amp;tab_SCHULLISTE[[#This Row],[Name]]</f>
        <v xml:space="preserve">2082 - Grundschule Eching, an der Nelkenstraße  </v>
      </c>
      <c r="D1611" s="5" t="s">
        <v>1784</v>
      </c>
      <c r="E16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11" s="175" t="s">
        <v>18840</v>
      </c>
      <c r="G1611" s="175" t="s">
        <v>18841</v>
      </c>
      <c r="H1611" s="182" t="str">
        <f>_xlfn.XLOOKUP(tab_SCHULLISTE[[#This Row],[TKZ]],tab_SATLISTE[SAT-ID],tab_SATLISTE[SAT-ID],"FEHLT")</f>
        <v>1k090</v>
      </c>
    </row>
    <row r="1612" spans="1:8" ht="15.9" customHeight="1" x14ac:dyDescent="0.3">
      <c r="A1612" s="171" t="s">
        <v>5918</v>
      </c>
      <c r="B1612" s="167" t="s">
        <v>12901</v>
      </c>
      <c r="C1612" s="167" t="str">
        <f>tab_SCHULLISTE[[#This Row],[SNR]]&amp;" - "&amp;tab_SCHULLISTE[[#This Row],[Name]]</f>
        <v xml:space="preserve">2083 - Mittelschule Lerchenfeld in Freising  </v>
      </c>
      <c r="D1612" s="5" t="s">
        <v>1825</v>
      </c>
      <c r="E16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12" s="175" t="s">
        <v>18840</v>
      </c>
      <c r="G1612" s="175" t="s">
        <v>18841</v>
      </c>
      <c r="H1612" s="182" t="str">
        <f>_xlfn.XLOOKUP(tab_SCHULLISTE[[#This Row],[TKZ]],tab_SATLISTE[SAT-ID],tab_SATLISTE[SAT-ID],"FEHLT")</f>
        <v>1k131</v>
      </c>
    </row>
    <row r="1613" spans="1:8" ht="15.9" customHeight="1" x14ac:dyDescent="0.3">
      <c r="A1613" s="171" t="s">
        <v>5919</v>
      </c>
      <c r="B1613" s="167" t="s">
        <v>10707</v>
      </c>
      <c r="C1613" s="167" t="str">
        <f>tab_SCHULLISTE[[#This Row],[SNR]]&amp;" - "&amp;tab_SCHULLISTE[[#This Row],[Name]]</f>
        <v xml:space="preserve">2084 - Grundschule München, Lehrer-Wirth-Straße 31  </v>
      </c>
      <c r="D1613" s="5" t="s">
        <v>1966</v>
      </c>
      <c r="E16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13" s="175" t="s">
        <v>18840</v>
      </c>
      <c r="G1613" s="175" t="s">
        <v>18841</v>
      </c>
      <c r="H1613" s="182" t="str">
        <f>_xlfn.XLOOKUP(tab_SCHULLISTE[[#This Row],[TKZ]],tab_SATLISTE[SAT-ID],tab_SATLISTE[SAT-ID],"FEHLT")</f>
        <v>1k277</v>
      </c>
    </row>
    <row r="1614" spans="1:8" ht="15.9" customHeight="1" x14ac:dyDescent="0.3">
      <c r="A1614" s="171" t="s">
        <v>5920</v>
      </c>
      <c r="B1614" s="167" t="s">
        <v>10708</v>
      </c>
      <c r="C1614" s="167" t="str">
        <f>tab_SCHULLISTE[[#This Row],[SNR]]&amp;" - "&amp;tab_SCHULLISTE[[#This Row],[Name]]</f>
        <v xml:space="preserve">2086 - Grundschule München, Margarethe-Danzi-Straße 17  </v>
      </c>
      <c r="D1614" s="5" t="s">
        <v>1966</v>
      </c>
      <c r="E16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14" s="175" t="s">
        <v>18840</v>
      </c>
      <c r="G1614" s="175" t="s">
        <v>18841</v>
      </c>
      <c r="H1614" s="182" t="str">
        <f>_xlfn.XLOOKUP(tab_SCHULLISTE[[#This Row],[TKZ]],tab_SATLISTE[SAT-ID],tab_SATLISTE[SAT-ID],"FEHLT")</f>
        <v>1k277</v>
      </c>
    </row>
    <row r="1615" spans="1:8" ht="15.9" customHeight="1" x14ac:dyDescent="0.3">
      <c r="A1615" s="171" t="s">
        <v>5921</v>
      </c>
      <c r="B1615" s="167" t="s">
        <v>1021</v>
      </c>
      <c r="C1615" s="167" t="str">
        <f>tab_SCHULLISTE[[#This Row],[SNR]]&amp;" - "&amp;tab_SCHULLISTE[[#This Row],[Name]]</f>
        <v>2087 - Priv. Immanuel-Volksschule (Grundsch.) München d .Fördervereins adventistischer Schulen Bayern e.V.</v>
      </c>
      <c r="D1615" s="5" t="s">
        <v>2252</v>
      </c>
      <c r="E16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15" s="175" t="s">
        <v>18840</v>
      </c>
      <c r="G1615" s="175" t="s">
        <v>18841</v>
      </c>
      <c r="H1615" s="182" t="str">
        <f>_xlfn.XLOOKUP(tab_SCHULLISTE[[#This Row],[TKZ]],tab_SATLISTE[SAT-ID],tab_SATLISTE[SAT-ID],"FEHLT")</f>
        <v>1p054</v>
      </c>
    </row>
    <row r="1616" spans="1:8" ht="15.9" customHeight="1" x14ac:dyDescent="0.3">
      <c r="A1616" s="171" t="s">
        <v>5922</v>
      </c>
      <c r="B1616" s="167" t="s">
        <v>10635</v>
      </c>
      <c r="C1616" s="167" t="str">
        <f>tab_SCHULLISTE[[#This Row],[SNR]]&amp;" - "&amp;tab_SCHULLISTE[[#This Row],[Name]]</f>
        <v>2088 - Priv. Montessori-Volksschule Hohenbrunn (Grund- und Hauptschule)</v>
      </c>
      <c r="D1616" s="5" t="s">
        <v>2240</v>
      </c>
      <c r="E16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16" s="175" t="s">
        <v>18840</v>
      </c>
      <c r="G1616" s="175" t="s">
        <v>18841</v>
      </c>
      <c r="H1616" s="182" t="str">
        <f>_xlfn.XLOOKUP(tab_SCHULLISTE[[#This Row],[TKZ]],tab_SATLISTE[SAT-ID],tab_SATLISTE[SAT-ID],"FEHLT")</f>
        <v>1p041</v>
      </c>
    </row>
    <row r="1617" spans="1:8" ht="15.9" customHeight="1" x14ac:dyDescent="0.3">
      <c r="A1617" s="171" t="s">
        <v>5923</v>
      </c>
      <c r="B1617" s="167" t="s">
        <v>10709</v>
      </c>
      <c r="C1617" s="167" t="str">
        <f>tab_SCHULLISTE[[#This Row],[SNR]]&amp;" - "&amp;tab_SCHULLISTE[[#This Row],[Name]]</f>
        <v xml:space="preserve">2089 - Grundschule Hepberg  </v>
      </c>
      <c r="D1617" s="5" t="s">
        <v>1876</v>
      </c>
      <c r="E16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17" s="175" t="s">
        <v>18840</v>
      </c>
      <c r="G1617" s="175" t="s">
        <v>18841</v>
      </c>
      <c r="H1617" s="182" t="str">
        <f>_xlfn.XLOOKUP(tab_SCHULLISTE[[#This Row],[TKZ]],tab_SATLISTE[SAT-ID],tab_SATLISTE[SAT-ID],"FEHLT")</f>
        <v>1k186</v>
      </c>
    </row>
    <row r="1618" spans="1:8" ht="15.9" customHeight="1" x14ac:dyDescent="0.3">
      <c r="A1618" s="171" t="s">
        <v>5924</v>
      </c>
      <c r="B1618" s="167" t="s">
        <v>10710</v>
      </c>
      <c r="C1618" s="167" t="str">
        <f>tab_SCHULLISTE[[#This Row],[SNR]]&amp;" - "&amp;tab_SCHULLISTE[[#This Row],[Name]]</f>
        <v xml:space="preserve">2090 - James-Loeb-Grundschule Murnau a. Staffelsee  </v>
      </c>
      <c r="D1618" s="5" t="s">
        <v>1971</v>
      </c>
      <c r="E16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18" s="175" t="s">
        <v>18840</v>
      </c>
      <c r="G1618" s="175" t="s">
        <v>18841</v>
      </c>
      <c r="H1618" s="182" t="str">
        <f>_xlfn.XLOOKUP(tab_SCHULLISTE[[#This Row],[TKZ]],tab_SATLISTE[SAT-ID],tab_SATLISTE[SAT-ID],"FEHLT")</f>
        <v>1k282</v>
      </c>
    </row>
    <row r="1619" spans="1:8" ht="15.9" customHeight="1" x14ac:dyDescent="0.3">
      <c r="A1619" s="171" t="s">
        <v>5925</v>
      </c>
      <c r="B1619" s="167" t="s">
        <v>5926</v>
      </c>
      <c r="C1619" s="167" t="str">
        <f>tab_SCHULLISTE[[#This Row],[SNR]]&amp;" - "&amp;tab_SCHULLISTE[[#This Row],[Name]]</f>
        <v>2091 - Japanische Internationale Schule München, Private Volksschule (Grund- und Hauptschule)</v>
      </c>
      <c r="D1619" s="5" t="s">
        <v>2301</v>
      </c>
      <c r="E16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19" s="175" t="s">
        <v>18840</v>
      </c>
      <c r="G1619" s="175" t="s">
        <v>18841</v>
      </c>
      <c r="H1619" s="182" t="str">
        <f>_xlfn.XLOOKUP(tab_SCHULLISTE[[#This Row],[TKZ]],tab_SATLISTE[SAT-ID],tab_SATLISTE[SAT-ID],"FEHLT")</f>
        <v>1p107</v>
      </c>
    </row>
    <row r="1620" spans="1:8" ht="15.9" customHeight="1" x14ac:dyDescent="0.3">
      <c r="A1620" s="171" t="s">
        <v>5927</v>
      </c>
      <c r="B1620" s="167" t="s">
        <v>10711</v>
      </c>
      <c r="C1620" s="167" t="str">
        <f>tab_SCHULLISTE[[#This Row],[SNR]]&amp;" - "&amp;tab_SCHULLISTE[[#This Row],[Name]]</f>
        <v xml:space="preserve">2093 - Grundschule München, An der Schäferwiese 5  </v>
      </c>
      <c r="D1620" s="5" t="s">
        <v>1966</v>
      </c>
      <c r="E16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20" s="175" t="s">
        <v>18840</v>
      </c>
      <c r="G1620" s="175" t="s">
        <v>18841</v>
      </c>
      <c r="H1620" s="182" t="str">
        <f>_xlfn.XLOOKUP(tab_SCHULLISTE[[#This Row],[TKZ]],tab_SATLISTE[SAT-ID],tab_SATLISTE[SAT-ID],"FEHLT")</f>
        <v>1k277</v>
      </c>
    </row>
    <row r="1621" spans="1:8" ht="15.9" customHeight="1" x14ac:dyDescent="0.3">
      <c r="A1621" s="171" t="s">
        <v>5928</v>
      </c>
      <c r="B1621" s="167" t="s">
        <v>10712</v>
      </c>
      <c r="C1621" s="167" t="str">
        <f>tab_SCHULLISTE[[#This Row],[SNR]]&amp;" - "&amp;tab_SCHULLISTE[[#This Row],[Name]]</f>
        <v xml:space="preserve">2094 - Grundschule Huglfing  </v>
      </c>
      <c r="D1621" s="5" t="s">
        <v>1890</v>
      </c>
      <c r="E16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21" s="175" t="s">
        <v>18840</v>
      </c>
      <c r="G1621" s="175" t="s">
        <v>18841</v>
      </c>
      <c r="H1621" s="182" t="str">
        <f>_xlfn.XLOOKUP(tab_SCHULLISTE[[#This Row],[TKZ]],tab_SATLISTE[SAT-ID],tab_SATLISTE[SAT-ID],"FEHLT")</f>
        <v>1k200</v>
      </c>
    </row>
    <row r="1622" spans="1:8" ht="15.9" customHeight="1" x14ac:dyDescent="0.3">
      <c r="A1622" s="171" t="s">
        <v>5929</v>
      </c>
      <c r="B1622" s="167" t="s">
        <v>10713</v>
      </c>
      <c r="C1622" s="167" t="str">
        <f>tab_SCHULLISTE[[#This Row],[SNR]]&amp;" - "&amp;tab_SCHULLISTE[[#This Row],[Name]]</f>
        <v xml:space="preserve">2095 - Grundschule München, Helmholtzstraße 6  </v>
      </c>
      <c r="D1622" s="5" t="s">
        <v>1966</v>
      </c>
      <c r="E16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22" s="175" t="s">
        <v>18840</v>
      </c>
      <c r="G1622" s="175" t="s">
        <v>18841</v>
      </c>
      <c r="H1622" s="182" t="str">
        <f>_xlfn.XLOOKUP(tab_SCHULLISTE[[#This Row],[TKZ]],tab_SATLISTE[SAT-ID],tab_SATLISTE[SAT-ID],"FEHLT")</f>
        <v>1k277</v>
      </c>
    </row>
    <row r="1623" spans="1:8" ht="15.9" customHeight="1" x14ac:dyDescent="0.3">
      <c r="A1623" s="171" t="s">
        <v>5930</v>
      </c>
      <c r="B1623" s="167" t="s">
        <v>10636</v>
      </c>
      <c r="C1623" s="167" t="str">
        <f>tab_SCHULLISTE[[#This Row],[SNR]]&amp;" - "&amp;tab_SCHULLISTE[[#This Row],[Name]]</f>
        <v>2097 - Private Montessori Volksschule  Starnberg (Grund- und Hauptschule)</v>
      </c>
      <c r="D1623" s="5" t="s">
        <v>2249</v>
      </c>
      <c r="E16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23" s="175" t="s">
        <v>18840</v>
      </c>
      <c r="G1623" s="175" t="s">
        <v>18841</v>
      </c>
      <c r="H1623" s="182" t="str">
        <f>_xlfn.XLOOKUP(tab_SCHULLISTE[[#This Row],[TKZ]],tab_SATLISTE[SAT-ID],tab_SATLISTE[SAT-ID],"FEHLT")</f>
        <v>1p051</v>
      </c>
    </row>
    <row r="1624" spans="1:8" ht="15.9" customHeight="1" x14ac:dyDescent="0.3">
      <c r="A1624" s="171" t="s">
        <v>5931</v>
      </c>
      <c r="B1624" s="167" t="s">
        <v>10714</v>
      </c>
      <c r="C1624" s="167" t="str">
        <f>tab_SCHULLISTE[[#This Row],[SNR]]&amp;" - "&amp;tab_SCHULLISTE[[#This Row],[Name]]</f>
        <v xml:space="preserve">2098 - Grundschule München, Fritz-Lutz-Straße 24  </v>
      </c>
      <c r="D1624" s="5" t="s">
        <v>1966</v>
      </c>
      <c r="E16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24" s="175" t="s">
        <v>18840</v>
      </c>
      <c r="G1624" s="175" t="s">
        <v>18841</v>
      </c>
      <c r="H1624" s="182" t="str">
        <f>_xlfn.XLOOKUP(tab_SCHULLISTE[[#This Row],[TKZ]],tab_SATLISTE[SAT-ID],tab_SATLISTE[SAT-ID],"FEHLT")</f>
        <v>1k277</v>
      </c>
    </row>
    <row r="1625" spans="1:8" ht="15.9" customHeight="1" x14ac:dyDescent="0.3">
      <c r="A1625" s="171" t="s">
        <v>5932</v>
      </c>
      <c r="B1625" s="167" t="s">
        <v>10715</v>
      </c>
      <c r="C1625" s="167" t="str">
        <f>tab_SCHULLISTE[[#This Row],[SNR]]&amp;" - "&amp;tab_SCHULLISTE[[#This Row],[Name]]</f>
        <v xml:space="preserve">2099 - Montessori-Schule Kösching, private Grundschule  </v>
      </c>
      <c r="D1625" s="5" t="s">
        <v>2348</v>
      </c>
      <c r="E16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25" s="175" t="s">
        <v>18840</v>
      </c>
      <c r="G1625" s="175" t="s">
        <v>18841</v>
      </c>
      <c r="H1625" s="182" t="str">
        <f>_xlfn.XLOOKUP(tab_SCHULLISTE[[#This Row],[TKZ]],tab_SATLISTE[SAT-ID],tab_SATLISTE[SAT-ID],"FEHLT")</f>
        <v>1p156</v>
      </c>
    </row>
    <row r="1626" spans="1:8" ht="15.9" customHeight="1" x14ac:dyDescent="0.3">
      <c r="A1626" s="171" t="s">
        <v>5933</v>
      </c>
      <c r="B1626" s="167" t="s">
        <v>10716</v>
      </c>
      <c r="C1626" s="167" t="str">
        <f>tab_SCHULLISTE[[#This Row],[SNR]]&amp;" - "&amp;tab_SCHULLISTE[[#This Row],[Name]]</f>
        <v xml:space="preserve">2100 - Grundschule Ingolstadt, Auf der Schanz  </v>
      </c>
      <c r="D1626" s="5" t="s">
        <v>1895</v>
      </c>
      <c r="E16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26" s="175" t="s">
        <v>18840</v>
      </c>
      <c r="G1626" s="175" t="s">
        <v>18841</v>
      </c>
      <c r="H1626" s="182" t="str">
        <f>_xlfn.XLOOKUP(tab_SCHULLISTE[[#This Row],[TKZ]],tab_SATLISTE[SAT-ID],tab_SATLISTE[SAT-ID],"FEHLT")</f>
        <v>1k205</v>
      </c>
    </row>
    <row r="1627" spans="1:8" ht="15.9" customHeight="1" x14ac:dyDescent="0.3">
      <c r="A1627" s="171" t="s">
        <v>5934</v>
      </c>
      <c r="B1627" s="167" t="s">
        <v>12902</v>
      </c>
      <c r="C1627" s="167" t="str">
        <f>tab_SCHULLISTE[[#This Row],[SNR]]&amp;" - "&amp;tab_SCHULLISTE[[#This Row],[Name]]</f>
        <v xml:space="preserve">2101 - Mittelschule Ingolstadt, Auf der Schanz  </v>
      </c>
      <c r="D1627" s="5" t="s">
        <v>1895</v>
      </c>
      <c r="E16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27" s="175" t="s">
        <v>18840</v>
      </c>
      <c r="G1627" s="175" t="s">
        <v>18841</v>
      </c>
      <c r="H1627" s="182" t="str">
        <f>_xlfn.XLOOKUP(tab_SCHULLISTE[[#This Row],[TKZ]],tab_SATLISTE[SAT-ID],tab_SATLISTE[SAT-ID],"FEHLT")</f>
        <v>1k205</v>
      </c>
    </row>
    <row r="1628" spans="1:8" ht="15.9" customHeight="1" x14ac:dyDescent="0.3">
      <c r="A1628" s="171" t="s">
        <v>5935</v>
      </c>
      <c r="B1628" s="167" t="s">
        <v>18686</v>
      </c>
      <c r="C1628" s="167" t="str">
        <f>tab_SCHULLISTE[[#This Row],[SNR]]&amp;" - "&amp;tab_SCHULLISTE[[#This Row],[Name]]</f>
        <v xml:space="preserve">2102 - Grundschule Gotthold-Ephraim-Lessing, Ingolstadt  </v>
      </c>
      <c r="D1628" s="5" t="s">
        <v>1895</v>
      </c>
      <c r="E16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28" s="175" t="s">
        <v>18840</v>
      </c>
      <c r="G1628" s="175" t="s">
        <v>18841</v>
      </c>
      <c r="H1628" s="182" t="str">
        <f>_xlfn.XLOOKUP(tab_SCHULLISTE[[#This Row],[TKZ]],tab_SATLISTE[SAT-ID],tab_SATLISTE[SAT-ID],"FEHLT")</f>
        <v>1k205</v>
      </c>
    </row>
    <row r="1629" spans="1:8" ht="15.9" customHeight="1" x14ac:dyDescent="0.3">
      <c r="A1629" s="171" t="s">
        <v>5936</v>
      </c>
      <c r="B1629" s="167" t="s">
        <v>18687</v>
      </c>
      <c r="C1629" s="167" t="str">
        <f>tab_SCHULLISTE[[#This Row],[SNR]]&amp;" - "&amp;tab_SCHULLISTE[[#This Row],[Name]]</f>
        <v xml:space="preserve">2103 - Gotthold-Ephraim-Lessing-Mittelschule Ingolstadt  </v>
      </c>
      <c r="D1629" s="5" t="s">
        <v>1895</v>
      </c>
      <c r="E16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29" s="175" t="s">
        <v>18840</v>
      </c>
      <c r="G1629" s="175" t="s">
        <v>18841</v>
      </c>
      <c r="H1629" s="182" t="str">
        <f>_xlfn.XLOOKUP(tab_SCHULLISTE[[#This Row],[TKZ]],tab_SATLISTE[SAT-ID],tab_SATLISTE[SAT-ID],"FEHLT")</f>
        <v>1k205</v>
      </c>
    </row>
    <row r="1630" spans="1:8" ht="15.9" customHeight="1" x14ac:dyDescent="0.3">
      <c r="A1630" s="171" t="s">
        <v>5937</v>
      </c>
      <c r="B1630" s="167" t="s">
        <v>10717</v>
      </c>
      <c r="C1630" s="167" t="str">
        <f>tab_SCHULLISTE[[#This Row],[SNR]]&amp;" - "&amp;tab_SCHULLISTE[[#This Row],[Name]]</f>
        <v xml:space="preserve">2104 - Grundschule Ingolstadt, an der Münchener Straße  </v>
      </c>
      <c r="D1630" s="5" t="s">
        <v>1895</v>
      </c>
      <c r="E16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30" s="175" t="s">
        <v>18840</v>
      </c>
      <c r="G1630" s="175" t="s">
        <v>18841</v>
      </c>
      <c r="H1630" s="182" t="str">
        <f>_xlfn.XLOOKUP(tab_SCHULLISTE[[#This Row],[TKZ]],tab_SATLISTE[SAT-ID],tab_SATLISTE[SAT-ID],"FEHLT")</f>
        <v>1k205</v>
      </c>
    </row>
    <row r="1631" spans="1:8" ht="15.9" customHeight="1" x14ac:dyDescent="0.3">
      <c r="A1631" s="171" t="s">
        <v>5938</v>
      </c>
      <c r="B1631" s="167" t="s">
        <v>12903</v>
      </c>
      <c r="C1631" s="167" t="str">
        <f>tab_SCHULLISTE[[#This Row],[SNR]]&amp;" - "&amp;tab_SCHULLISTE[[#This Row],[Name]]</f>
        <v xml:space="preserve">2105 - Gebrüder-Asam-Mittelschule Ingolstadt  </v>
      </c>
      <c r="D1631" s="5" t="s">
        <v>1895</v>
      </c>
      <c r="E16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31" s="175" t="s">
        <v>18840</v>
      </c>
      <c r="G1631" s="175" t="s">
        <v>18841</v>
      </c>
      <c r="H1631" s="182" t="str">
        <f>_xlfn.XLOOKUP(tab_SCHULLISTE[[#This Row],[TKZ]],tab_SATLISTE[SAT-ID],tab_SATLISTE[SAT-ID],"FEHLT")</f>
        <v>1k205</v>
      </c>
    </row>
    <row r="1632" spans="1:8" ht="15.9" customHeight="1" x14ac:dyDescent="0.3">
      <c r="A1632" s="171" t="s">
        <v>5939</v>
      </c>
      <c r="B1632" s="167" t="s">
        <v>10718</v>
      </c>
      <c r="C1632" s="167" t="str">
        <f>tab_SCHULLISTE[[#This Row],[SNR]]&amp;" - "&amp;tab_SCHULLISTE[[#This Row],[Name]]</f>
        <v xml:space="preserve">2106 - Grundschule Ingolstadt, an der Pestalozzistraße  </v>
      </c>
      <c r="D1632" s="5" t="s">
        <v>1895</v>
      </c>
      <c r="E16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32" s="175" t="s">
        <v>18840</v>
      </c>
      <c r="G1632" s="175" t="s">
        <v>18841</v>
      </c>
      <c r="H1632" s="182" t="str">
        <f>_xlfn.XLOOKUP(tab_SCHULLISTE[[#This Row],[TKZ]],tab_SATLISTE[SAT-ID],tab_SATLISTE[SAT-ID],"FEHLT")</f>
        <v>1k205</v>
      </c>
    </row>
    <row r="1633" spans="1:8" ht="15.9" customHeight="1" x14ac:dyDescent="0.3">
      <c r="A1633" s="171" t="s">
        <v>5940</v>
      </c>
      <c r="B1633" s="167" t="s">
        <v>12904</v>
      </c>
      <c r="C1633" s="167" t="str">
        <f>tab_SCHULLISTE[[#This Row],[SNR]]&amp;" - "&amp;tab_SCHULLISTE[[#This Row],[Name]]</f>
        <v xml:space="preserve">2107 - Mittelschule Ingolstadt, an der Pestalozzistraße  </v>
      </c>
      <c r="D1633" s="5" t="s">
        <v>1895</v>
      </c>
      <c r="E16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33" s="175" t="s">
        <v>18840</v>
      </c>
      <c r="G1633" s="175" t="s">
        <v>18841</v>
      </c>
      <c r="H1633" s="182" t="str">
        <f>_xlfn.XLOOKUP(tab_SCHULLISTE[[#This Row],[TKZ]],tab_SATLISTE[SAT-ID],tab_SATLISTE[SAT-ID],"FEHLT")</f>
        <v>1k205</v>
      </c>
    </row>
    <row r="1634" spans="1:8" ht="15.9" customHeight="1" x14ac:dyDescent="0.3">
      <c r="A1634" s="171" t="s">
        <v>5941</v>
      </c>
      <c r="B1634" s="167" t="s">
        <v>10719</v>
      </c>
      <c r="C1634" s="167" t="str">
        <f>tab_SCHULLISTE[[#This Row],[SNR]]&amp;" - "&amp;tab_SCHULLISTE[[#This Row],[Name]]</f>
        <v xml:space="preserve">2108 - Wilhelm-Ernst-Grundschule Ingolstadt  </v>
      </c>
      <c r="D1634" s="5" t="s">
        <v>1895</v>
      </c>
      <c r="E16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34" s="175" t="s">
        <v>18840</v>
      </c>
      <c r="G1634" s="175" t="s">
        <v>18841</v>
      </c>
      <c r="H1634" s="182" t="str">
        <f>_xlfn.XLOOKUP(tab_SCHULLISTE[[#This Row],[TKZ]],tab_SATLISTE[SAT-ID],tab_SATLISTE[SAT-ID],"FEHLT")</f>
        <v>1k205</v>
      </c>
    </row>
    <row r="1635" spans="1:8" ht="15.9" customHeight="1" x14ac:dyDescent="0.3">
      <c r="A1635" s="171" t="s">
        <v>5942</v>
      </c>
      <c r="B1635" s="167" t="s">
        <v>10720</v>
      </c>
      <c r="C1635" s="167" t="str">
        <f>tab_SCHULLISTE[[#This Row],[SNR]]&amp;" - "&amp;tab_SCHULLISTE[[#This Row],[Name]]</f>
        <v xml:space="preserve">2110 - Christoph-Kolumbus-Grundschule Ingolstadt  </v>
      </c>
      <c r="D1635" s="5" t="s">
        <v>1895</v>
      </c>
      <c r="E16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35" s="175" t="s">
        <v>18840</v>
      </c>
      <c r="G1635" s="175" t="s">
        <v>18841</v>
      </c>
      <c r="H1635" s="182" t="str">
        <f>_xlfn.XLOOKUP(tab_SCHULLISTE[[#This Row],[TKZ]],tab_SATLISTE[SAT-ID],tab_SATLISTE[SAT-ID],"FEHLT")</f>
        <v>1k205</v>
      </c>
    </row>
    <row r="1636" spans="1:8" ht="15.9" customHeight="1" x14ac:dyDescent="0.3">
      <c r="A1636" s="171" t="s">
        <v>5943</v>
      </c>
      <c r="B1636" s="167" t="s">
        <v>10637</v>
      </c>
      <c r="C1636" s="167" t="str">
        <f>tab_SCHULLISTE[[#This Row],[SNR]]&amp;" - "&amp;tab_SCHULLISTE[[#This Row],[Name]]</f>
        <v>2111 - Montessori-Schule Kaufering, private Volksschule  (Grund- und Hauptschule)</v>
      </c>
      <c r="D1636" s="5" t="s">
        <v>2343</v>
      </c>
      <c r="E16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36" s="175" t="s">
        <v>18840</v>
      </c>
      <c r="G1636" s="175" t="s">
        <v>18841</v>
      </c>
      <c r="H1636" s="182" t="str">
        <f>_xlfn.XLOOKUP(tab_SCHULLISTE[[#This Row],[TKZ]],tab_SATLISTE[SAT-ID],tab_SATLISTE[SAT-ID],"FEHLT")</f>
        <v>1p151</v>
      </c>
    </row>
    <row r="1637" spans="1:8" ht="15.9" customHeight="1" x14ac:dyDescent="0.3">
      <c r="A1637" s="171" t="s">
        <v>5944</v>
      </c>
      <c r="B1637" s="167" t="s">
        <v>12905</v>
      </c>
      <c r="C1637" s="167" t="str">
        <f>tab_SCHULLISTE[[#This Row],[SNR]]&amp;" - "&amp;tab_SCHULLISTE[[#This Row],[Name]]</f>
        <v xml:space="preserve">2112 - Sir-William-Herschel-Mittelschule Ingolstadt  </v>
      </c>
      <c r="D1637" s="5" t="s">
        <v>1895</v>
      </c>
      <c r="E16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37" s="175" t="s">
        <v>18840</v>
      </c>
      <c r="G1637" s="175" t="s">
        <v>18841</v>
      </c>
      <c r="H1637" s="182" t="str">
        <f>_xlfn.XLOOKUP(tab_SCHULLISTE[[#This Row],[TKZ]],tab_SATLISTE[SAT-ID],tab_SATLISTE[SAT-ID],"FEHLT")</f>
        <v>1k205</v>
      </c>
    </row>
    <row r="1638" spans="1:8" ht="15.9" customHeight="1" x14ac:dyDescent="0.3">
      <c r="A1638" s="171" t="s">
        <v>5945</v>
      </c>
      <c r="B1638" s="167" t="s">
        <v>10721</v>
      </c>
      <c r="C1638" s="167" t="str">
        <f>tab_SCHULLISTE[[#This Row],[SNR]]&amp;" - "&amp;tab_SCHULLISTE[[#This Row],[Name]]</f>
        <v xml:space="preserve">2113 - Grundschule Ingolstadt-Etting  </v>
      </c>
      <c r="D1638" s="5" t="s">
        <v>1895</v>
      </c>
      <c r="E16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38" s="175" t="s">
        <v>18840</v>
      </c>
      <c r="G1638" s="175" t="s">
        <v>18841</v>
      </c>
      <c r="H1638" s="182" t="str">
        <f>_xlfn.XLOOKUP(tab_SCHULLISTE[[#This Row],[TKZ]],tab_SATLISTE[SAT-ID],tab_SATLISTE[SAT-ID],"FEHLT")</f>
        <v>1k205</v>
      </c>
    </row>
    <row r="1639" spans="1:8" ht="15.9" customHeight="1" x14ac:dyDescent="0.3">
      <c r="A1639" s="171" t="s">
        <v>5946</v>
      </c>
      <c r="B1639" s="167" t="s">
        <v>12906</v>
      </c>
      <c r="C1639" s="167" t="str">
        <f>tab_SCHULLISTE[[#This Row],[SNR]]&amp;" - "&amp;tab_SCHULLISTE[[#This Row],[Name]]</f>
        <v xml:space="preserve">2114 - Mittelschule Ingolstadt-Friedrichshofen  </v>
      </c>
      <c r="D1639" s="5" t="s">
        <v>1895</v>
      </c>
      <c r="E16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39" s="175" t="s">
        <v>18840</v>
      </c>
      <c r="G1639" s="175" t="s">
        <v>18841</v>
      </c>
      <c r="H1639" s="182" t="str">
        <f>_xlfn.XLOOKUP(tab_SCHULLISTE[[#This Row],[TKZ]],tab_SATLISTE[SAT-ID],tab_SATLISTE[SAT-ID],"FEHLT")</f>
        <v>1k205</v>
      </c>
    </row>
    <row r="1640" spans="1:8" ht="15.9" customHeight="1" x14ac:dyDescent="0.3">
      <c r="A1640" s="171" t="s">
        <v>5947</v>
      </c>
      <c r="B1640" s="167" t="s">
        <v>10722</v>
      </c>
      <c r="C1640" s="167" t="str">
        <f>tab_SCHULLISTE[[#This Row],[SNR]]&amp;" - "&amp;tab_SCHULLISTE[[#This Row],[Name]]</f>
        <v xml:space="preserve">2115 - Grundschule Ingolstadt-Gerolfing  </v>
      </c>
      <c r="D1640" s="5" t="s">
        <v>1895</v>
      </c>
      <c r="E16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40" s="175" t="s">
        <v>18840</v>
      </c>
      <c r="G1640" s="175" t="s">
        <v>18841</v>
      </c>
      <c r="H1640" s="182" t="str">
        <f>_xlfn.XLOOKUP(tab_SCHULLISTE[[#This Row],[TKZ]],tab_SATLISTE[SAT-ID],tab_SATLISTE[SAT-ID],"FEHLT")</f>
        <v>1k205</v>
      </c>
    </row>
    <row r="1641" spans="1:8" ht="15.9" customHeight="1" x14ac:dyDescent="0.3">
      <c r="A1641" s="171" t="s">
        <v>5948</v>
      </c>
      <c r="B1641" s="167" t="s">
        <v>10723</v>
      </c>
      <c r="C1641" s="167" t="str">
        <f>tab_SCHULLISTE[[#This Row],[SNR]]&amp;" - "&amp;tab_SCHULLISTE[[#This Row],[Name]]</f>
        <v xml:space="preserve">2116 - Grundschule Ingolstadt-Haunwöhr  </v>
      </c>
      <c r="D1641" s="5" t="s">
        <v>1895</v>
      </c>
      <c r="E16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41" s="175" t="s">
        <v>18840</v>
      </c>
      <c r="G1641" s="175" t="s">
        <v>18841</v>
      </c>
      <c r="H1641" s="182" t="str">
        <f>_xlfn.XLOOKUP(tab_SCHULLISTE[[#This Row],[TKZ]],tab_SATLISTE[SAT-ID],tab_SATLISTE[SAT-ID],"FEHLT")</f>
        <v>1k205</v>
      </c>
    </row>
    <row r="1642" spans="1:8" ht="15.9" customHeight="1" x14ac:dyDescent="0.3">
      <c r="A1642" s="171" t="s">
        <v>5949</v>
      </c>
      <c r="B1642" s="167" t="s">
        <v>10724</v>
      </c>
      <c r="C1642" s="167" t="str">
        <f>tab_SCHULLISTE[[#This Row],[SNR]]&amp;" - "&amp;tab_SCHULLISTE[[#This Row],[Name]]</f>
        <v xml:space="preserve">2117 - Grundschule Ingolstadt-Irgertsheim  </v>
      </c>
      <c r="D1642" s="5" t="s">
        <v>1895</v>
      </c>
      <c r="E16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42" s="175" t="s">
        <v>18840</v>
      </c>
      <c r="G1642" s="175" t="s">
        <v>18841</v>
      </c>
      <c r="H1642" s="182" t="str">
        <f>_xlfn.XLOOKUP(tab_SCHULLISTE[[#This Row],[TKZ]],tab_SATLISTE[SAT-ID],tab_SATLISTE[SAT-ID],"FEHLT")</f>
        <v>1k205</v>
      </c>
    </row>
    <row r="1643" spans="1:8" ht="15.9" customHeight="1" x14ac:dyDescent="0.3">
      <c r="A1643" s="171" t="s">
        <v>5950</v>
      </c>
      <c r="B1643" s="167" t="s">
        <v>10725</v>
      </c>
      <c r="C1643" s="167" t="str">
        <f>tab_SCHULLISTE[[#This Row],[SNR]]&amp;" - "&amp;tab_SCHULLISTE[[#This Row],[Name]]</f>
        <v xml:space="preserve">2118 - Grundschule Ingolstadt-Mailing  </v>
      </c>
      <c r="D1643" s="5" t="s">
        <v>1895</v>
      </c>
      <c r="E16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43" s="175" t="s">
        <v>18840</v>
      </c>
      <c r="G1643" s="175" t="s">
        <v>18841</v>
      </c>
      <c r="H1643" s="182" t="str">
        <f>_xlfn.XLOOKUP(tab_SCHULLISTE[[#This Row],[TKZ]],tab_SATLISTE[SAT-ID],tab_SATLISTE[SAT-ID],"FEHLT")</f>
        <v>1k205</v>
      </c>
    </row>
    <row r="1644" spans="1:8" ht="15.9" customHeight="1" x14ac:dyDescent="0.3">
      <c r="A1644" s="171" t="s">
        <v>5951</v>
      </c>
      <c r="B1644" s="167" t="s">
        <v>12907</v>
      </c>
      <c r="C1644" s="167" t="str">
        <f>tab_SCHULLISTE[[#This Row],[SNR]]&amp;" - "&amp;tab_SCHULLISTE[[#This Row],[Name]]</f>
        <v xml:space="preserve">2119 - Mittelschule Ingolstadt-Oberhaunstadt  </v>
      </c>
      <c r="D1644" s="5" t="s">
        <v>1895</v>
      </c>
      <c r="E16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44" s="175" t="s">
        <v>18840</v>
      </c>
      <c r="G1644" s="175" t="s">
        <v>18841</v>
      </c>
      <c r="H1644" s="182" t="str">
        <f>_xlfn.XLOOKUP(tab_SCHULLISTE[[#This Row],[TKZ]],tab_SATLISTE[SAT-ID],tab_SATLISTE[SAT-ID],"FEHLT")</f>
        <v>1k205</v>
      </c>
    </row>
    <row r="1645" spans="1:8" ht="15.9" customHeight="1" x14ac:dyDescent="0.3">
      <c r="A1645" s="171" t="s">
        <v>5952</v>
      </c>
      <c r="B1645" s="167" t="s">
        <v>10726</v>
      </c>
      <c r="C1645" s="167" t="str">
        <f>tab_SCHULLISTE[[#This Row],[SNR]]&amp;" - "&amp;tab_SCHULLISTE[[#This Row],[Name]]</f>
        <v xml:space="preserve">2120 - Grundschule Ingolstadt-Ringsee  </v>
      </c>
      <c r="D1645" s="5" t="s">
        <v>1895</v>
      </c>
      <c r="E16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45" s="175" t="s">
        <v>18840</v>
      </c>
      <c r="G1645" s="175" t="s">
        <v>18841</v>
      </c>
      <c r="H1645" s="182" t="str">
        <f>_xlfn.XLOOKUP(tab_SCHULLISTE[[#This Row],[TKZ]],tab_SATLISTE[SAT-ID],tab_SATLISTE[SAT-ID],"FEHLT")</f>
        <v>1k205</v>
      </c>
    </row>
    <row r="1646" spans="1:8" ht="15.9" customHeight="1" x14ac:dyDescent="0.3">
      <c r="A1646" s="171" t="s">
        <v>5953</v>
      </c>
      <c r="B1646" s="167" t="s">
        <v>10727</v>
      </c>
      <c r="C1646" s="167" t="str">
        <f>tab_SCHULLISTE[[#This Row],[SNR]]&amp;" - "&amp;tab_SCHULLISTE[[#This Row],[Name]]</f>
        <v xml:space="preserve">2121 - Grundschule Ingolstadt-Unsernherrn  </v>
      </c>
      <c r="D1646" s="5" t="s">
        <v>1895</v>
      </c>
      <c r="E16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46" s="175" t="s">
        <v>18840</v>
      </c>
      <c r="G1646" s="175" t="s">
        <v>18841</v>
      </c>
      <c r="H1646" s="182" t="str">
        <f>_xlfn.XLOOKUP(tab_SCHULLISTE[[#This Row],[TKZ]],tab_SATLISTE[SAT-ID],tab_SATLISTE[SAT-ID],"FEHLT")</f>
        <v>1k205</v>
      </c>
    </row>
    <row r="1647" spans="1:8" ht="15.9" customHeight="1" x14ac:dyDescent="0.3">
      <c r="A1647" s="171" t="s">
        <v>5954</v>
      </c>
      <c r="B1647" s="167" t="s">
        <v>10728</v>
      </c>
      <c r="C1647" s="167" t="str">
        <f>tab_SCHULLISTE[[#This Row],[SNR]]&amp;" - "&amp;tab_SCHULLISTE[[#This Row],[Name]]</f>
        <v xml:space="preserve">2122 - Grundschule Ingolstadt-Zuchering  </v>
      </c>
      <c r="D1647" s="5" t="s">
        <v>1895</v>
      </c>
      <c r="E16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47" s="175" t="s">
        <v>18840</v>
      </c>
      <c r="G1647" s="175" t="s">
        <v>18841</v>
      </c>
      <c r="H1647" s="182" t="str">
        <f>_xlfn.XLOOKUP(tab_SCHULLISTE[[#This Row],[TKZ]],tab_SATLISTE[SAT-ID],tab_SATLISTE[SAT-ID],"FEHLT")</f>
        <v>1k205</v>
      </c>
    </row>
    <row r="1648" spans="1:8" ht="15.9" customHeight="1" x14ac:dyDescent="0.3">
      <c r="A1648" s="171" t="s">
        <v>5955</v>
      </c>
      <c r="B1648" s="167" t="s">
        <v>1024</v>
      </c>
      <c r="C1648" s="167" t="str">
        <f>tab_SCHULLISTE[[#This Row],[SNR]]&amp;" - "&amp;tab_SCHULLISTE[[#This Row],[Name]]</f>
        <v>2123 - Private Montessorischule Ingolstadt, staatlich genehmigte Grund- und Hauptschule</v>
      </c>
      <c r="D1648" s="5" t="s">
        <v>2366</v>
      </c>
      <c r="E16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48" s="175" t="s">
        <v>18840</v>
      </c>
      <c r="G1648" s="175" t="s">
        <v>18841</v>
      </c>
      <c r="H1648" s="182" t="str">
        <f>_xlfn.XLOOKUP(tab_SCHULLISTE[[#This Row],[TKZ]],tab_SATLISTE[SAT-ID],tab_SATLISTE[SAT-ID],"FEHLT")</f>
        <v>1p174</v>
      </c>
    </row>
    <row r="1649" spans="1:8" ht="15.9" customHeight="1" x14ac:dyDescent="0.3">
      <c r="A1649" s="171" t="s">
        <v>5956</v>
      </c>
      <c r="B1649" s="167" t="s">
        <v>10729</v>
      </c>
      <c r="C1649" s="167" t="str">
        <f>tab_SCHULLISTE[[#This Row],[SNR]]&amp;" - "&amp;tab_SCHULLISTE[[#This Row],[Name]]</f>
        <v xml:space="preserve">2124 - Silva-Grundschule Kirchheim  </v>
      </c>
      <c r="D1649" s="5" t="s">
        <v>1918</v>
      </c>
      <c r="E16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49" s="175" t="s">
        <v>18840</v>
      </c>
      <c r="G1649" s="175" t="s">
        <v>18841</v>
      </c>
      <c r="H1649" s="182" t="str">
        <f>_xlfn.XLOOKUP(tab_SCHULLISTE[[#This Row],[TKZ]],tab_SATLISTE[SAT-ID],tab_SATLISTE[SAT-ID],"FEHLT")</f>
        <v>1k228</v>
      </c>
    </row>
    <row r="1650" spans="1:8" ht="15.9" customHeight="1" x14ac:dyDescent="0.3">
      <c r="A1650" s="171" t="s">
        <v>5957</v>
      </c>
      <c r="B1650" s="167" t="s">
        <v>12908</v>
      </c>
      <c r="C1650" s="167" t="str">
        <f>tab_SCHULLISTE[[#This Row],[SNR]]&amp;" - "&amp;tab_SCHULLISTE[[#This Row],[Name]]</f>
        <v xml:space="preserve">2125 - Mittelschule Rosenheim, Am Luitpoldpark  </v>
      </c>
      <c r="D1650" s="5" t="s">
        <v>2055</v>
      </c>
      <c r="E16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50" s="175" t="s">
        <v>18840</v>
      </c>
      <c r="G1650" s="175" t="s">
        <v>18841</v>
      </c>
      <c r="H1650" s="182" t="str">
        <f>_xlfn.XLOOKUP(tab_SCHULLISTE[[#This Row],[TKZ]],tab_SATLISTE[SAT-ID],tab_SATLISTE[SAT-ID],"FEHLT")</f>
        <v>1k366</v>
      </c>
    </row>
    <row r="1651" spans="1:8" ht="15.9" customHeight="1" x14ac:dyDescent="0.3">
      <c r="A1651" s="171" t="s">
        <v>5958</v>
      </c>
      <c r="B1651" s="167" t="s">
        <v>12909</v>
      </c>
      <c r="C1651" s="167" t="str">
        <f>tab_SCHULLISTE[[#This Row],[SNR]]&amp;" - "&amp;tab_SCHULLISTE[[#This Row],[Name]]</f>
        <v>2126 - Lukas-Schule München,  Private evangelische Mittelschule  der Lukas-Schulen gGmbH</v>
      </c>
      <c r="D1651" s="5" t="s">
        <v>2332</v>
      </c>
      <c r="E16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51" s="175" t="s">
        <v>18840</v>
      </c>
      <c r="G1651" s="175" t="s">
        <v>18841</v>
      </c>
      <c r="H1651" s="182" t="str">
        <f>_xlfn.XLOOKUP(tab_SCHULLISTE[[#This Row],[TKZ]],tab_SATLISTE[SAT-ID],tab_SATLISTE[SAT-ID],"FEHLT")</f>
        <v>1p140</v>
      </c>
    </row>
    <row r="1652" spans="1:8" ht="15.9" customHeight="1" x14ac:dyDescent="0.3">
      <c r="A1652" s="171" t="s">
        <v>5959</v>
      </c>
      <c r="B1652" s="167" t="s">
        <v>10730</v>
      </c>
      <c r="C1652" s="167" t="str">
        <f>tab_SCHULLISTE[[#This Row],[SNR]]&amp;" - "&amp;tab_SCHULLISTE[[#This Row],[Name]]</f>
        <v xml:space="preserve">2127 - Grundschule München, Agilolfingerplatz 1  </v>
      </c>
      <c r="D1652" s="5" t="s">
        <v>1966</v>
      </c>
      <c r="E16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52" s="175" t="s">
        <v>18840</v>
      </c>
      <c r="G1652" s="175" t="s">
        <v>18841</v>
      </c>
      <c r="H1652" s="182" t="str">
        <f>_xlfn.XLOOKUP(tab_SCHULLISTE[[#This Row],[TKZ]],tab_SATLISTE[SAT-ID],tab_SATLISTE[SAT-ID],"FEHLT")</f>
        <v>1k277</v>
      </c>
    </row>
    <row r="1653" spans="1:8" ht="15.9" customHeight="1" x14ac:dyDescent="0.3">
      <c r="A1653" s="171" t="s">
        <v>5960</v>
      </c>
      <c r="B1653" s="167" t="s">
        <v>12910</v>
      </c>
      <c r="C1653" s="167" t="str">
        <f>tab_SCHULLISTE[[#This Row],[SNR]]&amp;" - "&amp;tab_SCHULLISTE[[#This Row],[Name]]</f>
        <v xml:space="preserve">2128 - Mittelschule München, Albert-Schweitzer-Straße 59  </v>
      </c>
      <c r="D1653" s="5" t="s">
        <v>1966</v>
      </c>
      <c r="E16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53" s="175" t="s">
        <v>18840</v>
      </c>
      <c r="G1653" s="175" t="s">
        <v>18841</v>
      </c>
      <c r="H1653" s="182" t="str">
        <f>_xlfn.XLOOKUP(tab_SCHULLISTE[[#This Row],[TKZ]],tab_SATLISTE[SAT-ID],tab_SATLISTE[SAT-ID],"FEHLT")</f>
        <v>1k277</v>
      </c>
    </row>
    <row r="1654" spans="1:8" ht="15.9" customHeight="1" x14ac:dyDescent="0.3">
      <c r="A1654" s="171" t="s">
        <v>5961</v>
      </c>
      <c r="B1654" s="167" t="s">
        <v>10731</v>
      </c>
      <c r="C1654" s="167" t="str">
        <f>tab_SCHULLISTE[[#This Row],[SNR]]&amp;" - "&amp;tab_SCHULLISTE[[#This Row],[Name]]</f>
        <v xml:space="preserve">2129 - Grundschule München, Alfonsstraße 8  </v>
      </c>
      <c r="D1654" s="5" t="s">
        <v>1966</v>
      </c>
      <c r="E16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54" s="175" t="s">
        <v>18840</v>
      </c>
      <c r="G1654" s="175" t="s">
        <v>18841</v>
      </c>
      <c r="H1654" s="182" t="str">
        <f>_xlfn.XLOOKUP(tab_SCHULLISTE[[#This Row],[TKZ]],tab_SATLISTE[SAT-ID],tab_SATLISTE[SAT-ID],"FEHLT")</f>
        <v>1k277</v>
      </c>
    </row>
    <row r="1655" spans="1:8" ht="15.9" customHeight="1" x14ac:dyDescent="0.3">
      <c r="A1655" s="171" t="s">
        <v>5962</v>
      </c>
      <c r="B1655" s="167" t="s">
        <v>12911</v>
      </c>
      <c r="C1655" s="167" t="str">
        <f>tab_SCHULLISTE[[#This Row],[SNR]]&amp;" - "&amp;tab_SCHULLISTE[[#This Row],[Name]]</f>
        <v xml:space="preserve">2130 - Mittelschule München, Alfonsstraße 8  </v>
      </c>
      <c r="D1655" s="5" t="s">
        <v>1966</v>
      </c>
      <c r="E16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55" s="175" t="s">
        <v>18840</v>
      </c>
      <c r="G1655" s="175" t="s">
        <v>18841</v>
      </c>
      <c r="H1655" s="182" t="str">
        <f>_xlfn.XLOOKUP(tab_SCHULLISTE[[#This Row],[TKZ]],tab_SATLISTE[SAT-ID],tab_SATLISTE[SAT-ID],"FEHLT")</f>
        <v>1k277</v>
      </c>
    </row>
    <row r="1656" spans="1:8" ht="15.9" customHeight="1" x14ac:dyDescent="0.3">
      <c r="A1656" s="171" t="s">
        <v>5963</v>
      </c>
      <c r="B1656" s="167" t="s">
        <v>1133</v>
      </c>
      <c r="C1656" s="167" t="str">
        <f>tab_SCHULLISTE[[#This Row],[SNR]]&amp;" - "&amp;tab_SCHULLISTE[[#This Row],[Name]]</f>
        <v>2131 - Grundschule München, am Amphionpark, Welzenbachstraße 12</v>
      </c>
      <c r="D1656" s="5" t="s">
        <v>1966</v>
      </c>
      <c r="E16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56" s="175" t="s">
        <v>18840</v>
      </c>
      <c r="G1656" s="175" t="s">
        <v>18841</v>
      </c>
      <c r="H1656" s="182" t="str">
        <f>_xlfn.XLOOKUP(tab_SCHULLISTE[[#This Row],[TKZ]],tab_SATLISTE[SAT-ID],tab_SATLISTE[SAT-ID],"FEHLT")</f>
        <v>1k277</v>
      </c>
    </row>
    <row r="1657" spans="1:8" ht="15.9" customHeight="1" x14ac:dyDescent="0.3">
      <c r="A1657" s="171" t="s">
        <v>5964</v>
      </c>
      <c r="B1657" s="167" t="s">
        <v>10732</v>
      </c>
      <c r="C1657" s="167" t="str">
        <f>tab_SCHULLISTE[[#This Row],[SNR]]&amp;" - "&amp;tab_SCHULLISTE[[#This Row],[Name]]</f>
        <v xml:space="preserve">2132 - Carl-Orff-Grundschule Dießen a.Ammersee  </v>
      </c>
      <c r="D1657" s="5" t="s">
        <v>1776</v>
      </c>
      <c r="E16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57" s="175" t="s">
        <v>18840</v>
      </c>
      <c r="G1657" s="175" t="s">
        <v>18841</v>
      </c>
      <c r="H1657" s="182" t="str">
        <f>_xlfn.XLOOKUP(tab_SCHULLISTE[[#This Row],[TKZ]],tab_SATLISTE[SAT-ID],tab_SATLISTE[SAT-ID],"FEHLT")</f>
        <v>1k082</v>
      </c>
    </row>
    <row r="1658" spans="1:8" ht="15.9" customHeight="1" x14ac:dyDescent="0.3">
      <c r="A1658" s="171" t="s">
        <v>5965</v>
      </c>
      <c r="B1658" s="167" t="s">
        <v>10733</v>
      </c>
      <c r="C1658" s="167" t="str">
        <f>tab_SCHULLISTE[[#This Row],[SNR]]&amp;" - "&amp;tab_SCHULLISTE[[#This Row],[Name]]</f>
        <v xml:space="preserve">2133 - Grundschule München, Bad-Soden-Straße 27  </v>
      </c>
      <c r="D1658" s="5" t="s">
        <v>1966</v>
      </c>
      <c r="E16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58" s="175" t="s">
        <v>18840</v>
      </c>
      <c r="G1658" s="175" t="s">
        <v>18841</v>
      </c>
      <c r="H1658" s="182" t="str">
        <f>_xlfn.XLOOKUP(tab_SCHULLISTE[[#This Row],[TKZ]],tab_SATLISTE[SAT-ID],tab_SATLISTE[SAT-ID],"FEHLT")</f>
        <v>1k277</v>
      </c>
    </row>
    <row r="1659" spans="1:8" ht="15.9" customHeight="1" x14ac:dyDescent="0.3">
      <c r="A1659" s="171" t="s">
        <v>5966</v>
      </c>
      <c r="B1659" s="167" t="s">
        <v>10734</v>
      </c>
      <c r="C1659" s="167" t="str">
        <f>tab_SCHULLISTE[[#This Row],[SNR]]&amp;" - "&amp;tab_SCHULLISTE[[#This Row],[Name]]</f>
        <v xml:space="preserve">2134 - Grundschule München, Balanstraße 153  </v>
      </c>
      <c r="D1659" s="5" t="s">
        <v>1966</v>
      </c>
      <c r="E16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59" s="175" t="s">
        <v>18840</v>
      </c>
      <c r="G1659" s="175" t="s">
        <v>18841</v>
      </c>
      <c r="H1659" s="182" t="str">
        <f>_xlfn.XLOOKUP(tab_SCHULLISTE[[#This Row],[TKZ]],tab_SATLISTE[SAT-ID],tab_SATLISTE[SAT-ID],"FEHLT")</f>
        <v>1k277</v>
      </c>
    </row>
    <row r="1660" spans="1:8" ht="15.9" customHeight="1" x14ac:dyDescent="0.3">
      <c r="A1660" s="171" t="s">
        <v>5967</v>
      </c>
      <c r="B1660" s="167" t="s">
        <v>12912</v>
      </c>
      <c r="C1660" s="167" t="str">
        <f>tab_SCHULLISTE[[#This Row],[SNR]]&amp;" - "&amp;tab_SCHULLISTE[[#This Row],[Name]]</f>
        <v xml:space="preserve">2135 - Mittelschule München, Cincinnatistraße 63  </v>
      </c>
      <c r="D1660" s="5" t="s">
        <v>1966</v>
      </c>
      <c r="E16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60" s="175" t="s">
        <v>18840</v>
      </c>
      <c r="G1660" s="175" t="s">
        <v>18841</v>
      </c>
      <c r="H1660" s="182" t="str">
        <f>_xlfn.XLOOKUP(tab_SCHULLISTE[[#This Row],[TKZ]],tab_SATLISTE[SAT-ID],tab_SATLISTE[SAT-ID],"FEHLT")</f>
        <v>1k277</v>
      </c>
    </row>
    <row r="1661" spans="1:8" ht="15.9" customHeight="1" x14ac:dyDescent="0.3">
      <c r="A1661" s="171" t="s">
        <v>5968</v>
      </c>
      <c r="B1661" s="167" t="s">
        <v>1134</v>
      </c>
      <c r="C1661" s="167" t="str">
        <f>tab_SCHULLISTE[[#This Row],[SNR]]&amp;" - "&amp;tab_SCHULLISTE[[#This Row],[Name]]</f>
        <v>2136 - Grundschule München, am Bayernplatz, Hiltenspergerstraße 72</v>
      </c>
      <c r="D1661" s="5" t="s">
        <v>1966</v>
      </c>
      <c r="E16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61" s="175" t="s">
        <v>18840</v>
      </c>
      <c r="G1661" s="175" t="s">
        <v>18841</v>
      </c>
      <c r="H1661" s="182" t="str">
        <f>_xlfn.XLOOKUP(tab_SCHULLISTE[[#This Row],[TKZ]],tab_SATLISTE[SAT-ID],tab_SATLISTE[SAT-ID],"FEHLT")</f>
        <v>1k277</v>
      </c>
    </row>
    <row r="1662" spans="1:8" ht="15.9" customHeight="1" x14ac:dyDescent="0.3">
      <c r="A1662" s="171" t="s">
        <v>5969</v>
      </c>
      <c r="B1662" s="167" t="s">
        <v>10735</v>
      </c>
      <c r="C1662" s="167" t="str">
        <f>tab_SCHULLISTE[[#This Row],[SNR]]&amp;" - "&amp;tab_SCHULLISTE[[#This Row],[Name]]</f>
        <v xml:space="preserve">2138 - Grundschule München, Bazeillesstraße  8  </v>
      </c>
      <c r="D1662" s="5" t="s">
        <v>1966</v>
      </c>
      <c r="E16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62" s="175" t="s">
        <v>18840</v>
      </c>
      <c r="G1662" s="175" t="s">
        <v>18841</v>
      </c>
      <c r="H1662" s="182" t="str">
        <f>_xlfn.XLOOKUP(tab_SCHULLISTE[[#This Row],[TKZ]],tab_SATLISTE[SAT-ID],tab_SATLISTE[SAT-ID],"FEHLT")</f>
        <v>1k277</v>
      </c>
    </row>
    <row r="1663" spans="1:8" ht="15.9" customHeight="1" x14ac:dyDescent="0.3">
      <c r="A1663" s="171" t="s">
        <v>5970</v>
      </c>
      <c r="B1663" s="167" t="s">
        <v>10736</v>
      </c>
      <c r="C1663" s="167" t="str">
        <f>tab_SCHULLISTE[[#This Row],[SNR]]&amp;" - "&amp;tab_SCHULLISTE[[#This Row],[Name]]</f>
        <v xml:space="preserve">2139 - Grundschule München, Berg-am-Laim-Straße 142  </v>
      </c>
      <c r="D1663" s="5" t="s">
        <v>1966</v>
      </c>
      <c r="E16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63" s="175" t="s">
        <v>18840</v>
      </c>
      <c r="G1663" s="175" t="s">
        <v>18841</v>
      </c>
      <c r="H1663" s="182" t="str">
        <f>_xlfn.XLOOKUP(tab_SCHULLISTE[[#This Row],[TKZ]],tab_SATLISTE[SAT-ID],tab_SATLISTE[SAT-ID],"FEHLT")</f>
        <v>1k277</v>
      </c>
    </row>
    <row r="1664" spans="1:8" ht="15.9" customHeight="1" x14ac:dyDescent="0.3">
      <c r="A1664" s="171" t="s">
        <v>5971</v>
      </c>
      <c r="B1664" s="167" t="s">
        <v>10737</v>
      </c>
      <c r="C1664" s="167" t="str">
        <f>tab_SCHULLISTE[[#This Row],[SNR]]&amp;" - "&amp;tab_SCHULLISTE[[#This Row],[Name]]</f>
        <v xml:space="preserve">2140 - Grundschule München, Bergmannstraße 36  </v>
      </c>
      <c r="D1664" s="5" t="s">
        <v>1966</v>
      </c>
      <c r="E16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64" s="175" t="s">
        <v>18840</v>
      </c>
      <c r="G1664" s="175" t="s">
        <v>18841</v>
      </c>
      <c r="H1664" s="182" t="str">
        <f>_xlfn.XLOOKUP(tab_SCHULLISTE[[#This Row],[TKZ]],tab_SATLISTE[SAT-ID],tab_SATLISTE[SAT-ID],"FEHLT")</f>
        <v>1k277</v>
      </c>
    </row>
    <row r="1665" spans="1:8" ht="15.9" customHeight="1" x14ac:dyDescent="0.3">
      <c r="A1665" s="171" t="s">
        <v>5972</v>
      </c>
      <c r="B1665" s="167" t="s">
        <v>18688</v>
      </c>
      <c r="C1665" s="167" t="str">
        <f>tab_SCHULLISTE[[#This Row],[SNR]]&amp;" - "&amp;tab_SCHULLISTE[[#This Row],[Name]]</f>
        <v xml:space="preserve">2141 - Grundschule München, Rockefellerstraße 11  </v>
      </c>
      <c r="D1665" s="5" t="s">
        <v>1966</v>
      </c>
      <c r="E16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65" s="175" t="s">
        <v>18840</v>
      </c>
      <c r="G1665" s="175" t="s">
        <v>18841</v>
      </c>
      <c r="H1665" s="182" t="str">
        <f>_xlfn.XLOOKUP(tab_SCHULLISTE[[#This Row],[TKZ]],tab_SATLISTE[SAT-ID],tab_SATLISTE[SAT-ID],"FEHLT")</f>
        <v>1k277</v>
      </c>
    </row>
    <row r="1666" spans="1:8" ht="15.9" customHeight="1" x14ac:dyDescent="0.3">
      <c r="A1666" s="171" t="s">
        <v>5973</v>
      </c>
      <c r="B1666" s="167" t="s">
        <v>12913</v>
      </c>
      <c r="C1666" s="167" t="str">
        <f>tab_SCHULLISTE[[#This Row],[SNR]]&amp;" - "&amp;tab_SCHULLISTE[[#This Row],[Name]]</f>
        <v>2142 - Mittelschule an der Rockefellerstraße 11 (ehemals Bernaysstraße)</v>
      </c>
      <c r="D1666" s="5" t="s">
        <v>1966</v>
      </c>
      <c r="E16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66" s="175" t="s">
        <v>18840</v>
      </c>
      <c r="G1666" s="175" t="s">
        <v>18841</v>
      </c>
      <c r="H1666" s="182" t="str">
        <f>_xlfn.XLOOKUP(tab_SCHULLISTE[[#This Row],[TKZ]],tab_SATLISTE[SAT-ID],tab_SATLISTE[SAT-ID],"FEHLT")</f>
        <v>1k277</v>
      </c>
    </row>
    <row r="1667" spans="1:8" ht="15.9" customHeight="1" x14ac:dyDescent="0.3">
      <c r="A1667" s="171" t="s">
        <v>5974</v>
      </c>
      <c r="B1667" s="167" t="s">
        <v>10738</v>
      </c>
      <c r="C1667" s="167" t="str">
        <f>tab_SCHULLISTE[[#This Row],[SNR]]&amp;" - "&amp;tab_SCHULLISTE[[#This Row],[Name]]</f>
        <v xml:space="preserve">2143 - Grundschule München, Berner Str. 6  </v>
      </c>
      <c r="D1667" s="5" t="s">
        <v>1966</v>
      </c>
      <c r="E16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67" s="175" t="s">
        <v>18840</v>
      </c>
      <c r="G1667" s="175" t="s">
        <v>18841</v>
      </c>
      <c r="H1667" s="182" t="str">
        <f>_xlfn.XLOOKUP(tab_SCHULLISTE[[#This Row],[TKZ]],tab_SATLISTE[SAT-ID],tab_SATLISTE[SAT-ID],"FEHLT")</f>
        <v>1k277</v>
      </c>
    </row>
    <row r="1668" spans="1:8" ht="15.9" customHeight="1" x14ac:dyDescent="0.3">
      <c r="A1668" s="171" t="s">
        <v>5975</v>
      </c>
      <c r="B1668" s="167" t="s">
        <v>10638</v>
      </c>
      <c r="C1668" s="167" t="str">
        <f>tab_SCHULLISTE[[#This Row],[SNR]]&amp;" - "&amp;tab_SCHULLISTE[[#This Row],[Name]]</f>
        <v>2144 - Sokrates-Schule, Priv. Volksschule der Republik Griechenland,  München, an der Zamdorfer Straße</v>
      </c>
      <c r="D1668" s="5" t="s">
        <v>2244</v>
      </c>
      <c r="E16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1668" s="175" t="s">
        <v>18840</v>
      </c>
      <c r="G1668" s="175" t="s">
        <v>18841</v>
      </c>
      <c r="H1668" s="182" t="str">
        <f>_xlfn.XLOOKUP(tab_SCHULLISTE[[#This Row],[TKZ]],tab_SATLISTE[SAT-ID],tab_SATLISTE[SAT-ID],"FEHLT")</f>
        <v>1p045</v>
      </c>
    </row>
    <row r="1669" spans="1:8" ht="15.9" customHeight="1" x14ac:dyDescent="0.3">
      <c r="A1669" s="171" t="s">
        <v>5976</v>
      </c>
      <c r="B1669" s="167" t="s">
        <v>10739</v>
      </c>
      <c r="C1669" s="167" t="str">
        <f>tab_SCHULLISTE[[#This Row],[SNR]]&amp;" - "&amp;tab_SCHULLISTE[[#This Row],[Name]]</f>
        <v xml:space="preserve">2145 - Grundschule München, Blumenauer Straße 11  </v>
      </c>
      <c r="D1669" s="5" t="s">
        <v>1966</v>
      </c>
      <c r="E16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69" s="175" t="s">
        <v>18840</v>
      </c>
      <c r="G1669" s="175" t="s">
        <v>18841</v>
      </c>
      <c r="H1669" s="182" t="str">
        <f>_xlfn.XLOOKUP(tab_SCHULLISTE[[#This Row],[TKZ]],tab_SATLISTE[SAT-ID],tab_SATLISTE[SAT-ID],"FEHLT")</f>
        <v>1k277</v>
      </c>
    </row>
    <row r="1670" spans="1:8" ht="15.9" customHeight="1" x14ac:dyDescent="0.3">
      <c r="A1670" s="171" t="s">
        <v>5977</v>
      </c>
      <c r="B1670" s="167" t="s">
        <v>12914</v>
      </c>
      <c r="C1670" s="167" t="str">
        <f>tab_SCHULLISTE[[#This Row],[SNR]]&amp;" - "&amp;tab_SCHULLISTE[[#This Row],[Name]]</f>
        <v xml:space="preserve">2146 - Mittelschule München, Blumenauer Straße 11  </v>
      </c>
      <c r="D1670" s="5" t="s">
        <v>1966</v>
      </c>
      <c r="E16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70" s="175" t="s">
        <v>18840</v>
      </c>
      <c r="G1670" s="175" t="s">
        <v>18841</v>
      </c>
      <c r="H1670" s="182" t="str">
        <f>_xlfn.XLOOKUP(tab_SCHULLISTE[[#This Row],[TKZ]],tab_SATLISTE[SAT-ID],tab_SATLISTE[SAT-ID],"FEHLT")</f>
        <v>1k277</v>
      </c>
    </row>
    <row r="1671" spans="1:8" ht="15.9" customHeight="1" x14ac:dyDescent="0.3">
      <c r="A1671" s="171" t="s">
        <v>5978</v>
      </c>
      <c r="B1671" s="167" t="s">
        <v>1026</v>
      </c>
      <c r="C1671" s="167" t="str">
        <f>tab_SCHULLISTE[[#This Row],[SNR]]&amp;" - "&amp;tab_SCHULLISTE[[#This Row],[Name]]</f>
        <v>2147 - Musisch-Aktive Montessori-Schule Bad Tölz, priv. Volksschule (Grund- und Hauptschule)</v>
      </c>
      <c r="D1671" s="5" t="s">
        <v>2347</v>
      </c>
      <c r="E16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71" s="175" t="s">
        <v>18840</v>
      </c>
      <c r="G1671" s="175" t="s">
        <v>18841</v>
      </c>
      <c r="H1671" s="182" t="str">
        <f>_xlfn.XLOOKUP(tab_SCHULLISTE[[#This Row],[TKZ]],tab_SATLISTE[SAT-ID],tab_SATLISTE[SAT-ID],"FEHLT")</f>
        <v>1p155</v>
      </c>
    </row>
    <row r="1672" spans="1:8" ht="15.9" customHeight="1" x14ac:dyDescent="0.3">
      <c r="A1672" s="171" t="s">
        <v>5979</v>
      </c>
      <c r="B1672" s="167" t="s">
        <v>10740</v>
      </c>
      <c r="C1672" s="167" t="str">
        <f>tab_SCHULLISTE[[#This Row],[SNR]]&amp;" - "&amp;tab_SCHULLISTE[[#This Row],[Name]]</f>
        <v xml:space="preserve">2148 - Grundschule München, Boschetsrieder Straße 35  </v>
      </c>
      <c r="D1672" s="5" t="s">
        <v>1966</v>
      </c>
      <c r="E16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72" s="175" t="s">
        <v>18840</v>
      </c>
      <c r="G1672" s="175" t="s">
        <v>18841</v>
      </c>
      <c r="H1672" s="182" t="str">
        <f>_xlfn.XLOOKUP(tab_SCHULLISTE[[#This Row],[TKZ]],tab_SATLISTE[SAT-ID],tab_SATLISTE[SAT-ID],"FEHLT")</f>
        <v>1k277</v>
      </c>
    </row>
    <row r="1673" spans="1:8" ht="15.9" customHeight="1" x14ac:dyDescent="0.3">
      <c r="A1673" s="171" t="s">
        <v>5980</v>
      </c>
      <c r="B1673" s="167" t="s">
        <v>10741</v>
      </c>
      <c r="C1673" s="167" t="str">
        <f>tab_SCHULLISTE[[#This Row],[SNR]]&amp;" - "&amp;tab_SCHULLISTE[[#This Row],[Name]]</f>
        <v xml:space="preserve">2149 - Grundschule an der Von-der-Pfordten-Straße  </v>
      </c>
      <c r="D1673" s="5" t="s">
        <v>1966</v>
      </c>
      <c r="E16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73" s="175" t="s">
        <v>18840</v>
      </c>
      <c r="G1673" s="175" t="s">
        <v>18841</v>
      </c>
      <c r="H1673" s="182" t="str">
        <f>_xlfn.XLOOKUP(tab_SCHULLISTE[[#This Row],[TKZ]],tab_SATLISTE[SAT-ID],tab_SATLISTE[SAT-ID],"FEHLT")</f>
        <v>1k277</v>
      </c>
    </row>
    <row r="1674" spans="1:8" ht="15.9" customHeight="1" x14ac:dyDescent="0.3">
      <c r="A1674" s="171" t="s">
        <v>5981</v>
      </c>
      <c r="B1674" s="167" t="s">
        <v>10742</v>
      </c>
      <c r="C1674" s="167" t="str">
        <f>tab_SCHULLISTE[[#This Row],[SNR]]&amp;" - "&amp;tab_SCHULLISTE[[#This Row],[Name]]</f>
        <v xml:space="preserve">2150 - Grundschule München, Canisiusplatz 2  </v>
      </c>
      <c r="D1674" s="5" t="s">
        <v>1966</v>
      </c>
      <c r="E16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74" s="175" t="s">
        <v>18840</v>
      </c>
      <c r="G1674" s="175" t="s">
        <v>18841</v>
      </c>
      <c r="H1674" s="182" t="str">
        <f>_xlfn.XLOOKUP(tab_SCHULLISTE[[#This Row],[TKZ]],tab_SATLISTE[SAT-ID],tab_SATLISTE[SAT-ID],"FEHLT")</f>
        <v>1k277</v>
      </c>
    </row>
    <row r="1675" spans="1:8" ht="15.9" customHeight="1" x14ac:dyDescent="0.3">
      <c r="A1675" s="171" t="s">
        <v>5982</v>
      </c>
      <c r="B1675" s="167" t="s">
        <v>10743</v>
      </c>
      <c r="C1675" s="167" t="str">
        <f>tab_SCHULLISTE[[#This Row],[SNR]]&amp;" - "&amp;tab_SCHULLISTE[[#This Row],[Name]]</f>
        <v xml:space="preserve">2151 - Grundschule München, Dachauer Straße 98  </v>
      </c>
      <c r="D1675" s="5" t="s">
        <v>1966</v>
      </c>
      <c r="E16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75" s="175" t="s">
        <v>18840</v>
      </c>
      <c r="G1675" s="175" t="s">
        <v>18841</v>
      </c>
      <c r="H1675" s="182" t="str">
        <f>_xlfn.XLOOKUP(tab_SCHULLISTE[[#This Row],[TKZ]],tab_SATLISTE[SAT-ID],tab_SATLISTE[SAT-ID],"FEHLT")</f>
        <v>1k277</v>
      </c>
    </row>
    <row r="1676" spans="1:8" ht="15.9" customHeight="1" x14ac:dyDescent="0.3">
      <c r="A1676" s="171" t="s">
        <v>5983</v>
      </c>
      <c r="B1676" s="167" t="s">
        <v>10744</v>
      </c>
      <c r="C1676" s="167" t="str">
        <f>tab_SCHULLISTE[[#This Row],[SNR]]&amp;" - "&amp;tab_SCHULLISTE[[#This Row],[Name]]</f>
        <v xml:space="preserve">2152 - Grundschule München,  Dom-Pedro-Platz 2  </v>
      </c>
      <c r="D1676" s="5" t="s">
        <v>1966</v>
      </c>
      <c r="E16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76" s="175" t="s">
        <v>18840</v>
      </c>
      <c r="G1676" s="175" t="s">
        <v>18841</v>
      </c>
      <c r="H1676" s="182" t="str">
        <f>_xlfn.XLOOKUP(tab_SCHULLISTE[[#This Row],[TKZ]],tab_SATLISTE[SAT-ID],tab_SATLISTE[SAT-ID],"FEHLT")</f>
        <v>1k277</v>
      </c>
    </row>
    <row r="1677" spans="1:8" ht="15.9" customHeight="1" x14ac:dyDescent="0.3">
      <c r="A1677" s="171" t="s">
        <v>5984</v>
      </c>
      <c r="B1677" s="167" t="s">
        <v>1027</v>
      </c>
      <c r="C1677" s="167" t="str">
        <f>tab_SCHULLISTE[[#This Row],[SNR]]&amp;" - "&amp;tab_SCHULLISTE[[#This Row],[Name]]</f>
        <v>2153 - Montessori-Schule Eichstätt, private Mittelschule des Montessori-Eichstätt e.V.</v>
      </c>
      <c r="D1677" s="5" t="s">
        <v>2349</v>
      </c>
      <c r="E16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77" s="175" t="s">
        <v>18840</v>
      </c>
      <c r="G1677" s="175" t="s">
        <v>18841</v>
      </c>
      <c r="H1677" s="182" t="str">
        <f>_xlfn.XLOOKUP(tab_SCHULLISTE[[#This Row],[TKZ]],tab_SATLISTE[SAT-ID],tab_SATLISTE[SAT-ID],"FEHLT")</f>
        <v>1p157</v>
      </c>
    </row>
    <row r="1678" spans="1:8" ht="15.9" customHeight="1" x14ac:dyDescent="0.3">
      <c r="A1678" s="171" t="s">
        <v>5985</v>
      </c>
      <c r="B1678" s="167" t="s">
        <v>10745</v>
      </c>
      <c r="C1678" s="167" t="str">
        <f>tab_SCHULLISTE[[#This Row],[SNR]]&amp;" - "&amp;tab_SCHULLISTE[[#This Row],[Name]]</f>
        <v xml:space="preserve">2154 - Grundschule München,  Droste-Hülshoff-Straße 9  </v>
      </c>
      <c r="D1678" s="5" t="s">
        <v>1966</v>
      </c>
      <c r="E16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78" s="175" t="s">
        <v>18840</v>
      </c>
      <c r="G1678" s="175" t="s">
        <v>18841</v>
      </c>
      <c r="H1678" s="182" t="str">
        <f>_xlfn.XLOOKUP(tab_SCHULLISTE[[#This Row],[TKZ]],tab_SATLISTE[SAT-ID],tab_SATLISTE[SAT-ID],"FEHLT")</f>
        <v>1k277</v>
      </c>
    </row>
    <row r="1679" spans="1:8" ht="15.9" customHeight="1" x14ac:dyDescent="0.3">
      <c r="A1679" s="171" t="s">
        <v>5986</v>
      </c>
      <c r="B1679" s="167" t="s">
        <v>1135</v>
      </c>
      <c r="C1679" s="167" t="str">
        <f>tab_SCHULLISTE[[#This Row],[SNR]]&amp;" - "&amp;tab_SCHULLISTE[[#This Row],[Name]]</f>
        <v>2155 - Mittelschule München, am Echardinger Grünstreifen, Innsbrucker Ring 75</v>
      </c>
      <c r="D1679" s="5" t="s">
        <v>1966</v>
      </c>
      <c r="E16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79" s="175" t="s">
        <v>18840</v>
      </c>
      <c r="G1679" s="175" t="s">
        <v>18841</v>
      </c>
      <c r="H1679" s="182" t="str">
        <f>_xlfn.XLOOKUP(tab_SCHULLISTE[[#This Row],[TKZ]],tab_SATLISTE[SAT-ID],tab_SATLISTE[SAT-ID],"FEHLT")</f>
        <v>1k277</v>
      </c>
    </row>
    <row r="1680" spans="1:8" ht="15.9" customHeight="1" x14ac:dyDescent="0.3">
      <c r="A1680" s="171" t="s">
        <v>5987</v>
      </c>
      <c r="B1680" s="167" t="s">
        <v>10746</v>
      </c>
      <c r="C1680" s="167" t="str">
        <f>tab_SCHULLISTE[[#This Row],[SNR]]&amp;" - "&amp;tab_SCHULLISTE[[#This Row],[Name]]</f>
        <v xml:space="preserve">2156 - Grundschule München,  Eduard-Spranger-Straße 15 b  </v>
      </c>
      <c r="D1680" s="5" t="s">
        <v>1966</v>
      </c>
      <c r="E16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80" s="175" t="s">
        <v>18840</v>
      </c>
      <c r="G1680" s="175" t="s">
        <v>18841</v>
      </c>
      <c r="H1680" s="182" t="str">
        <f>_xlfn.XLOOKUP(tab_SCHULLISTE[[#This Row],[TKZ]],tab_SATLISTE[SAT-ID],tab_SATLISTE[SAT-ID],"FEHLT")</f>
        <v>1k277</v>
      </c>
    </row>
    <row r="1681" spans="1:8" ht="15.9" customHeight="1" x14ac:dyDescent="0.3">
      <c r="A1681" s="171" t="s">
        <v>5988</v>
      </c>
      <c r="B1681" s="167" t="s">
        <v>12915</v>
      </c>
      <c r="C1681" s="167" t="str">
        <f>tab_SCHULLISTE[[#This Row],[SNR]]&amp;" - "&amp;tab_SCHULLISTE[[#This Row],[Name]]</f>
        <v xml:space="preserve">2157 - Mittelschule München, Eduard-Spranger-Straße  </v>
      </c>
      <c r="D1681" s="5" t="s">
        <v>1966</v>
      </c>
      <c r="E16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81" s="175" t="s">
        <v>18840</v>
      </c>
      <c r="G1681" s="175" t="s">
        <v>18841</v>
      </c>
      <c r="H1681" s="182" t="str">
        <f>_xlfn.XLOOKUP(tab_SCHULLISTE[[#This Row],[TKZ]],tab_SATLISTE[SAT-ID],tab_SATLISTE[SAT-ID],"FEHLT")</f>
        <v>1k277</v>
      </c>
    </row>
    <row r="1682" spans="1:8" ht="15.9" customHeight="1" x14ac:dyDescent="0.3">
      <c r="A1682" s="171" t="s">
        <v>5989</v>
      </c>
      <c r="B1682" s="167" t="s">
        <v>10747</v>
      </c>
      <c r="C1682" s="167" t="str">
        <f>tab_SCHULLISTE[[#This Row],[SNR]]&amp;" - "&amp;tab_SCHULLISTE[[#This Row],[Name]]</f>
        <v xml:space="preserve">2158 - Grundschule München,  Ernst-Reuter-Straße 4  </v>
      </c>
      <c r="D1682" s="5" t="s">
        <v>1966</v>
      </c>
      <c r="E16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82" s="175" t="s">
        <v>18840</v>
      </c>
      <c r="G1682" s="175" t="s">
        <v>18841</v>
      </c>
      <c r="H1682" s="182" t="str">
        <f>_xlfn.XLOOKUP(tab_SCHULLISTE[[#This Row],[TKZ]],tab_SATLISTE[SAT-ID],tab_SATLISTE[SAT-ID],"FEHLT")</f>
        <v>1k277</v>
      </c>
    </row>
    <row r="1683" spans="1:8" ht="15.9" customHeight="1" x14ac:dyDescent="0.3">
      <c r="A1683" s="171" t="s">
        <v>5990</v>
      </c>
      <c r="B1683" s="167" t="s">
        <v>10748</v>
      </c>
      <c r="C1683" s="167" t="str">
        <f>tab_SCHULLISTE[[#This Row],[SNR]]&amp;" - "&amp;tab_SCHULLISTE[[#This Row],[Name]]</f>
        <v xml:space="preserve">2159 - Grundschule München,  Pfarrer-Grimm-Straße 1  </v>
      </c>
      <c r="D1683" s="5" t="s">
        <v>1966</v>
      </c>
      <c r="E16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83" s="175" t="s">
        <v>18840</v>
      </c>
      <c r="G1683" s="175" t="s">
        <v>18841</v>
      </c>
      <c r="H1683" s="182" t="str">
        <f>_xlfn.XLOOKUP(tab_SCHULLISTE[[#This Row],[TKZ]],tab_SATLISTE[SAT-ID],tab_SATLISTE[SAT-ID],"FEHLT")</f>
        <v>1k277</v>
      </c>
    </row>
    <row r="1684" spans="1:8" ht="15.9" customHeight="1" x14ac:dyDescent="0.3">
      <c r="A1684" s="171" t="s">
        <v>5991</v>
      </c>
      <c r="B1684" s="167" t="s">
        <v>10749</v>
      </c>
      <c r="C1684" s="167" t="str">
        <f>tab_SCHULLISTE[[#This Row],[SNR]]&amp;" - "&amp;tab_SCHULLISTE[[#This Row],[Name]]</f>
        <v xml:space="preserve">2160 - Grundschule München,  Eversbuschstraße 182  </v>
      </c>
      <c r="D1684" s="5" t="s">
        <v>1966</v>
      </c>
      <c r="E16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84" s="175" t="s">
        <v>18840</v>
      </c>
      <c r="G1684" s="175" t="s">
        <v>18841</v>
      </c>
      <c r="H1684" s="182" t="str">
        <f>_xlfn.XLOOKUP(tab_SCHULLISTE[[#This Row],[TKZ]],tab_SATLISTE[SAT-ID],tab_SATLISTE[SAT-ID],"FEHLT")</f>
        <v>1k277</v>
      </c>
    </row>
    <row r="1685" spans="1:8" ht="15.9" customHeight="1" x14ac:dyDescent="0.3">
      <c r="A1685" s="171" t="s">
        <v>5992</v>
      </c>
      <c r="B1685" s="167" t="s">
        <v>10750</v>
      </c>
      <c r="C1685" s="167" t="str">
        <f>tab_SCHULLISTE[[#This Row],[SNR]]&amp;" - "&amp;tab_SCHULLISTE[[#This Row],[Name]]</f>
        <v xml:space="preserve">2161 - Grundschule München,  Farinellistraße 7  </v>
      </c>
      <c r="D1685" s="5" t="s">
        <v>1966</v>
      </c>
      <c r="E16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85" s="175" t="s">
        <v>18840</v>
      </c>
      <c r="G1685" s="175" t="s">
        <v>18841</v>
      </c>
      <c r="H1685" s="182" t="str">
        <f>_xlfn.XLOOKUP(tab_SCHULLISTE[[#This Row],[TKZ]],tab_SATLISTE[SAT-ID],tab_SATLISTE[SAT-ID],"FEHLT")</f>
        <v>1k277</v>
      </c>
    </row>
    <row r="1686" spans="1:8" ht="15.9" customHeight="1" x14ac:dyDescent="0.3">
      <c r="A1686" s="171" t="s">
        <v>5993</v>
      </c>
      <c r="B1686" s="167" t="s">
        <v>10751</v>
      </c>
      <c r="C1686" s="167" t="str">
        <f>tab_SCHULLISTE[[#This Row],[SNR]]&amp;" - "&amp;tab_SCHULLISTE[[#This Row],[Name]]</f>
        <v xml:space="preserve">2162 - Grundschule München,  Feldbergstraße 85  </v>
      </c>
      <c r="D1686" s="5" t="s">
        <v>1966</v>
      </c>
      <c r="E16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86" s="175" t="s">
        <v>18840</v>
      </c>
      <c r="G1686" s="175" t="s">
        <v>18841</v>
      </c>
      <c r="H1686" s="182" t="str">
        <f>_xlfn.XLOOKUP(tab_SCHULLISTE[[#This Row],[TKZ]],tab_SATLISTE[SAT-ID],tab_SATLISTE[SAT-ID],"FEHLT")</f>
        <v>1k277</v>
      </c>
    </row>
    <row r="1687" spans="1:8" ht="15.9" customHeight="1" x14ac:dyDescent="0.3">
      <c r="A1687" s="171" t="s">
        <v>5994</v>
      </c>
      <c r="B1687" s="167" t="s">
        <v>12916</v>
      </c>
      <c r="C1687" s="167" t="str">
        <f>tab_SCHULLISTE[[#This Row],[SNR]]&amp;" - "&amp;tab_SCHULLISTE[[#This Row],[Name]]</f>
        <v xml:space="preserve">2163 - Mittelschule München, Feldbergstraße 85  </v>
      </c>
      <c r="D1687" s="5" t="s">
        <v>1966</v>
      </c>
      <c r="E16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87" s="175" t="s">
        <v>18840</v>
      </c>
      <c r="G1687" s="175" t="s">
        <v>18841</v>
      </c>
      <c r="H1687" s="182" t="str">
        <f>_xlfn.XLOOKUP(tab_SCHULLISTE[[#This Row],[TKZ]],tab_SATLISTE[SAT-ID],tab_SATLISTE[SAT-ID],"FEHLT")</f>
        <v>1k277</v>
      </c>
    </row>
    <row r="1688" spans="1:8" ht="15.9" customHeight="1" x14ac:dyDescent="0.3">
      <c r="A1688" s="171" t="s">
        <v>5995</v>
      </c>
      <c r="B1688" s="167" t="s">
        <v>10752</v>
      </c>
      <c r="C1688" s="167" t="str">
        <f>tab_SCHULLISTE[[#This Row],[SNR]]&amp;" - "&amp;tab_SCHULLISTE[[#This Row],[Name]]</f>
        <v xml:space="preserve">2164 - Grundschule München,  Feldmochinger Straße 251  </v>
      </c>
      <c r="D1688" s="5" t="s">
        <v>1966</v>
      </c>
      <c r="E16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88" s="175" t="s">
        <v>18840</v>
      </c>
      <c r="G1688" s="175" t="s">
        <v>18841</v>
      </c>
      <c r="H1688" s="182" t="str">
        <f>_xlfn.XLOOKUP(tab_SCHULLISTE[[#This Row],[TKZ]],tab_SATLISTE[SAT-ID],tab_SATLISTE[SAT-ID],"FEHLT")</f>
        <v>1k277</v>
      </c>
    </row>
    <row r="1689" spans="1:8" ht="15.9" customHeight="1" x14ac:dyDescent="0.3">
      <c r="A1689" s="171" t="s">
        <v>5996</v>
      </c>
      <c r="B1689" s="167" t="s">
        <v>10753</v>
      </c>
      <c r="C1689" s="167" t="str">
        <f>tab_SCHULLISTE[[#This Row],[SNR]]&amp;" - "&amp;tab_SCHULLISTE[[#This Row],[Name]]</f>
        <v xml:space="preserve">2165 - Grundschule München,  Flurstraße 4  </v>
      </c>
      <c r="D1689" s="5" t="s">
        <v>1966</v>
      </c>
      <c r="E16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89" s="175" t="s">
        <v>18840</v>
      </c>
      <c r="G1689" s="175" t="s">
        <v>18841</v>
      </c>
      <c r="H1689" s="182" t="str">
        <f>_xlfn.XLOOKUP(tab_SCHULLISTE[[#This Row],[TKZ]],tab_SATLISTE[SAT-ID],tab_SATLISTE[SAT-ID],"FEHLT")</f>
        <v>1k277</v>
      </c>
    </row>
    <row r="1690" spans="1:8" ht="15.9" customHeight="1" x14ac:dyDescent="0.3">
      <c r="A1690" s="171" t="s">
        <v>5997</v>
      </c>
      <c r="B1690" s="167" t="s">
        <v>10754</v>
      </c>
      <c r="C1690" s="167" t="str">
        <f>tab_SCHULLISTE[[#This Row],[SNR]]&amp;" - "&amp;tab_SCHULLISTE[[#This Row],[Name]]</f>
        <v xml:space="preserve">2166 - Grundschule München,  Forellenstraße 5  </v>
      </c>
      <c r="D1690" s="5" t="s">
        <v>1966</v>
      </c>
      <c r="E16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90" s="175" t="s">
        <v>18840</v>
      </c>
      <c r="G1690" s="175" t="s">
        <v>18841</v>
      </c>
      <c r="H1690" s="182" t="str">
        <f>_xlfn.XLOOKUP(tab_SCHULLISTE[[#This Row],[TKZ]],tab_SATLISTE[SAT-ID],tab_SATLISTE[SAT-ID],"FEHLT")</f>
        <v>1k277</v>
      </c>
    </row>
    <row r="1691" spans="1:8" ht="15.9" customHeight="1" x14ac:dyDescent="0.3">
      <c r="A1691" s="171" t="s">
        <v>5998</v>
      </c>
      <c r="B1691" s="167" t="s">
        <v>10755</v>
      </c>
      <c r="C1691" s="167" t="str">
        <f>tab_SCHULLISTE[[#This Row],[SNR]]&amp;" - "&amp;tab_SCHULLISTE[[#This Row],[Name]]</f>
        <v xml:space="preserve">2167 - Grundschule München,  Forstenrieder Allee 175  </v>
      </c>
      <c r="D1691" s="5" t="s">
        <v>1966</v>
      </c>
      <c r="E16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91" s="175" t="s">
        <v>18840</v>
      </c>
      <c r="G1691" s="175" t="s">
        <v>18841</v>
      </c>
      <c r="H1691" s="182" t="str">
        <f>_xlfn.XLOOKUP(tab_SCHULLISTE[[#This Row],[TKZ]],tab_SATLISTE[SAT-ID],tab_SATLISTE[SAT-ID],"FEHLT")</f>
        <v>1k277</v>
      </c>
    </row>
    <row r="1692" spans="1:8" ht="15.9" customHeight="1" x14ac:dyDescent="0.3">
      <c r="A1692" s="171" t="s">
        <v>5999</v>
      </c>
      <c r="B1692" s="167" t="s">
        <v>12917</v>
      </c>
      <c r="C1692" s="167" t="str">
        <f>tab_SCHULLISTE[[#This Row],[SNR]]&amp;" - "&amp;tab_SCHULLISTE[[#This Row],[Name]]</f>
        <v xml:space="preserve">2168 - Mittelschule München, Franz-Nißl-Straße 55  </v>
      </c>
      <c r="D1692" s="5" t="s">
        <v>1966</v>
      </c>
      <c r="E16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92" s="175" t="s">
        <v>18840</v>
      </c>
      <c r="G1692" s="175" t="s">
        <v>18841</v>
      </c>
      <c r="H1692" s="182" t="str">
        <f>_xlfn.XLOOKUP(tab_SCHULLISTE[[#This Row],[TKZ]],tab_SATLISTE[SAT-ID],tab_SATLISTE[SAT-ID],"FEHLT")</f>
        <v>1k277</v>
      </c>
    </row>
    <row r="1693" spans="1:8" ht="15.9" customHeight="1" x14ac:dyDescent="0.3">
      <c r="A1693" s="171" t="s">
        <v>6000</v>
      </c>
      <c r="B1693" s="167" t="s">
        <v>10756</v>
      </c>
      <c r="C1693" s="167" t="str">
        <f>tab_SCHULLISTE[[#This Row],[SNR]]&amp;" - "&amp;tab_SCHULLISTE[[#This Row],[Name]]</f>
        <v xml:space="preserve">2169 - Grundschule München,  Gärtnerplatz  </v>
      </c>
      <c r="D1693" s="5" t="s">
        <v>1966</v>
      </c>
      <c r="E16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93" s="175" t="s">
        <v>18840</v>
      </c>
      <c r="G1693" s="175" t="s">
        <v>18841</v>
      </c>
      <c r="H1693" s="182" t="str">
        <f>_xlfn.XLOOKUP(tab_SCHULLISTE[[#This Row],[TKZ]],tab_SATLISTE[SAT-ID],tab_SATLISTE[SAT-ID],"FEHLT")</f>
        <v>1k277</v>
      </c>
    </row>
    <row r="1694" spans="1:8" ht="15.9" customHeight="1" x14ac:dyDescent="0.3">
      <c r="A1694" s="171" t="s">
        <v>6001</v>
      </c>
      <c r="B1694" s="167" t="s">
        <v>18689</v>
      </c>
      <c r="C1694" s="167" t="str">
        <f>tab_SCHULLISTE[[#This Row],[SNR]]&amp;" - "&amp;tab_SCHULLISTE[[#This Row],[Name]]</f>
        <v xml:space="preserve">2170 - Grundschule München, Fröttmaninger Straße 21  </v>
      </c>
      <c r="D1694" s="5" t="s">
        <v>1966</v>
      </c>
      <c r="E16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94" s="175" t="s">
        <v>18840</v>
      </c>
      <c r="G1694" s="175" t="s">
        <v>18841</v>
      </c>
      <c r="H1694" s="182" t="str">
        <f>_xlfn.XLOOKUP(tab_SCHULLISTE[[#This Row],[TKZ]],tab_SATLISTE[SAT-ID],tab_SATLISTE[SAT-ID],"FEHLT")</f>
        <v>1k277</v>
      </c>
    </row>
    <row r="1695" spans="1:8" ht="15.9" customHeight="1" x14ac:dyDescent="0.3">
      <c r="A1695" s="171" t="s">
        <v>6002</v>
      </c>
      <c r="B1695" s="167" t="s">
        <v>10757</v>
      </c>
      <c r="C1695" s="167" t="str">
        <f>tab_SCHULLISTE[[#This Row],[SNR]]&amp;" - "&amp;tab_SCHULLISTE[[#This Row],[Name]]</f>
        <v xml:space="preserve">2171 - Grundschule München, Fromundstraße 5  </v>
      </c>
      <c r="D1695" s="5" t="s">
        <v>1966</v>
      </c>
      <c r="E16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95" s="175" t="s">
        <v>18840</v>
      </c>
      <c r="G1695" s="175" t="s">
        <v>18841</v>
      </c>
      <c r="H1695" s="182" t="str">
        <f>_xlfn.XLOOKUP(tab_SCHULLISTE[[#This Row],[TKZ]],tab_SATLISTE[SAT-ID],tab_SATLISTE[SAT-ID],"FEHLT")</f>
        <v>1k277</v>
      </c>
    </row>
    <row r="1696" spans="1:8" ht="15.9" customHeight="1" x14ac:dyDescent="0.3">
      <c r="A1696" s="171" t="s">
        <v>6003</v>
      </c>
      <c r="B1696" s="167" t="s">
        <v>12918</v>
      </c>
      <c r="C1696" s="167" t="str">
        <f>tab_SCHULLISTE[[#This Row],[SNR]]&amp;" - "&amp;tab_SCHULLISTE[[#This Row],[Name]]</f>
        <v xml:space="preserve">2172 - Mittelschule München, Fromundstraße 5  </v>
      </c>
      <c r="D1696" s="5" t="s">
        <v>1966</v>
      </c>
      <c r="E16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96" s="175" t="s">
        <v>18840</v>
      </c>
      <c r="G1696" s="175" t="s">
        <v>18841</v>
      </c>
      <c r="H1696" s="182" t="str">
        <f>_xlfn.XLOOKUP(tab_SCHULLISTE[[#This Row],[TKZ]],tab_SATLISTE[SAT-ID],tab_SATLISTE[SAT-ID],"FEHLT")</f>
        <v>1k277</v>
      </c>
    </row>
    <row r="1697" spans="1:8" ht="15.9" customHeight="1" x14ac:dyDescent="0.3">
      <c r="A1697" s="171" t="s">
        <v>6004</v>
      </c>
      <c r="B1697" s="167" t="s">
        <v>10758</v>
      </c>
      <c r="C1697" s="167" t="str">
        <f>tab_SCHULLISTE[[#This Row],[SNR]]&amp;" - "&amp;tab_SCHULLISTE[[#This Row],[Name]]</f>
        <v xml:space="preserve">2173 - Grundschule München, Führichstraße 53  </v>
      </c>
      <c r="D1697" s="5" t="s">
        <v>1966</v>
      </c>
      <c r="E16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97" s="175" t="s">
        <v>18840</v>
      </c>
      <c r="G1697" s="175" t="s">
        <v>18841</v>
      </c>
      <c r="H1697" s="182" t="str">
        <f>_xlfn.XLOOKUP(tab_SCHULLISTE[[#This Row],[TKZ]],tab_SATLISTE[SAT-ID],tab_SATLISTE[SAT-ID],"FEHLT")</f>
        <v>1k277</v>
      </c>
    </row>
    <row r="1698" spans="1:8" ht="15.9" customHeight="1" x14ac:dyDescent="0.3">
      <c r="A1698" s="171" t="s">
        <v>6005</v>
      </c>
      <c r="B1698" s="167" t="s">
        <v>18690</v>
      </c>
      <c r="C1698" s="167" t="str">
        <f>tab_SCHULLISTE[[#This Row],[SNR]]&amp;" - "&amp;tab_SCHULLISTE[[#This Row],[Name]]</f>
        <v>2174 - Montessori-Schule Biberkor private Grund- und Hauptschule, Berg-Höhenrain</v>
      </c>
      <c r="D1698" s="5" t="s">
        <v>2342</v>
      </c>
      <c r="E16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698" s="175" t="s">
        <v>18840</v>
      </c>
      <c r="G1698" s="175" t="s">
        <v>18841</v>
      </c>
      <c r="H1698" s="182" t="str">
        <f>_xlfn.XLOOKUP(tab_SCHULLISTE[[#This Row],[TKZ]],tab_SATLISTE[SAT-ID],tab_SATLISTE[SAT-ID],"FEHLT")</f>
        <v>1p150</v>
      </c>
    </row>
    <row r="1699" spans="1:8" ht="15.9" customHeight="1" x14ac:dyDescent="0.3">
      <c r="A1699" s="171" t="s">
        <v>6006</v>
      </c>
      <c r="B1699" s="167" t="s">
        <v>12919</v>
      </c>
      <c r="C1699" s="167" t="str">
        <f>tab_SCHULLISTE[[#This Row],[SNR]]&amp;" - "&amp;tab_SCHULLISTE[[#This Row],[Name]]</f>
        <v xml:space="preserve">2175 - Mittelschule München, Strehleranger 10  </v>
      </c>
      <c r="D1699" s="5" t="s">
        <v>1966</v>
      </c>
      <c r="E16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699" s="175" t="s">
        <v>18840</v>
      </c>
      <c r="G1699" s="175" t="s">
        <v>18841</v>
      </c>
      <c r="H1699" s="182" t="str">
        <f>_xlfn.XLOOKUP(tab_SCHULLISTE[[#This Row],[TKZ]],tab_SATLISTE[SAT-ID],tab_SATLISTE[SAT-ID],"FEHLT")</f>
        <v>1k277</v>
      </c>
    </row>
    <row r="1700" spans="1:8" ht="15.9" customHeight="1" x14ac:dyDescent="0.3">
      <c r="A1700" s="171" t="s">
        <v>6007</v>
      </c>
      <c r="B1700" s="167" t="s">
        <v>10759</v>
      </c>
      <c r="C1700" s="167" t="str">
        <f>tab_SCHULLISTE[[#This Row],[SNR]]&amp;" - "&amp;tab_SCHULLISTE[[#This Row],[Name]]</f>
        <v xml:space="preserve">2176 - Grundschule München, Fürstenrieder Straße 30  </v>
      </c>
      <c r="D1700" s="5" t="s">
        <v>1966</v>
      </c>
      <c r="E17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00" s="175" t="s">
        <v>18840</v>
      </c>
      <c r="G1700" s="175" t="s">
        <v>18841</v>
      </c>
      <c r="H1700" s="182" t="str">
        <f>_xlfn.XLOOKUP(tab_SCHULLISTE[[#This Row],[TKZ]],tab_SATLISTE[SAT-ID],tab_SATLISTE[SAT-ID],"FEHLT")</f>
        <v>1k277</v>
      </c>
    </row>
    <row r="1701" spans="1:8" ht="15.9" customHeight="1" x14ac:dyDescent="0.3">
      <c r="A1701" s="171" t="s">
        <v>6008</v>
      </c>
      <c r="B1701" s="167" t="s">
        <v>12920</v>
      </c>
      <c r="C1701" s="167" t="str">
        <f>tab_SCHULLISTE[[#This Row],[SNR]]&amp;" - "&amp;tab_SCHULLISTE[[#This Row],[Name]]</f>
        <v xml:space="preserve">2177 - Mittelschule München, Fürstenrieder Straße 30  </v>
      </c>
      <c r="D1701" s="5" t="s">
        <v>1966</v>
      </c>
      <c r="E17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01" s="175" t="s">
        <v>18840</v>
      </c>
      <c r="G1701" s="175" t="s">
        <v>18841</v>
      </c>
      <c r="H1701" s="182" t="str">
        <f>_xlfn.XLOOKUP(tab_SCHULLISTE[[#This Row],[TKZ]],tab_SATLISTE[SAT-ID],tab_SATLISTE[SAT-ID],"FEHLT")</f>
        <v>1k277</v>
      </c>
    </row>
    <row r="1702" spans="1:8" ht="15.9" customHeight="1" x14ac:dyDescent="0.3">
      <c r="A1702" s="171" t="s">
        <v>6009</v>
      </c>
      <c r="B1702" s="167" t="s">
        <v>10760</v>
      </c>
      <c r="C1702" s="167" t="str">
        <f>tab_SCHULLISTE[[#This Row],[SNR]]&amp;" - "&amp;tab_SCHULLISTE[[#This Row],[Name]]</f>
        <v xml:space="preserve">2178 - Grundschule München, Gänselieselstraße 33  </v>
      </c>
      <c r="D1702" s="5" t="s">
        <v>1966</v>
      </c>
      <c r="E17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02" s="175" t="s">
        <v>18840</v>
      </c>
      <c r="G1702" s="175" t="s">
        <v>18841</v>
      </c>
      <c r="H1702" s="182" t="str">
        <f>_xlfn.XLOOKUP(tab_SCHULLISTE[[#This Row],[TKZ]],tab_SATLISTE[SAT-ID],tab_SATLISTE[SAT-ID],"FEHLT")</f>
        <v>1k277</v>
      </c>
    </row>
    <row r="1703" spans="1:8" ht="15.9" customHeight="1" x14ac:dyDescent="0.3">
      <c r="A1703" s="171" t="s">
        <v>6010</v>
      </c>
      <c r="B1703" s="167" t="s">
        <v>10761</v>
      </c>
      <c r="C1703" s="167" t="str">
        <f>tab_SCHULLISTE[[#This Row],[SNR]]&amp;" - "&amp;tab_SCHULLISTE[[#This Row],[Name]]</f>
        <v xml:space="preserve">2179 - Grundschule München, Gebelestraße 2  </v>
      </c>
      <c r="D1703" s="5" t="s">
        <v>1966</v>
      </c>
      <c r="E17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03" s="175" t="s">
        <v>18840</v>
      </c>
      <c r="G1703" s="175" t="s">
        <v>18841</v>
      </c>
      <c r="H1703" s="182" t="str">
        <f>_xlfn.XLOOKUP(tab_SCHULLISTE[[#This Row],[TKZ]],tab_SATLISTE[SAT-ID],tab_SATLISTE[SAT-ID],"FEHLT")</f>
        <v>1k277</v>
      </c>
    </row>
    <row r="1704" spans="1:8" ht="15.9" customHeight="1" x14ac:dyDescent="0.3">
      <c r="A1704" s="171" t="s">
        <v>6011</v>
      </c>
      <c r="B1704" s="167" t="s">
        <v>10762</v>
      </c>
      <c r="C1704" s="167" t="str">
        <f>tab_SCHULLISTE[[#This Row],[SNR]]&amp;" - "&amp;tab_SCHULLISTE[[#This Row],[Name]]</f>
        <v xml:space="preserve">2180 - Grundschule München, Gotzinger Platz 1  </v>
      </c>
      <c r="D1704" s="5" t="s">
        <v>1966</v>
      </c>
      <c r="E17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04" s="175" t="s">
        <v>18840</v>
      </c>
      <c r="G1704" s="175" t="s">
        <v>18841</v>
      </c>
      <c r="H1704" s="182" t="str">
        <f>_xlfn.XLOOKUP(tab_SCHULLISTE[[#This Row],[TKZ]],tab_SATLISTE[SAT-ID],tab_SATLISTE[SAT-ID],"FEHLT")</f>
        <v>1k277</v>
      </c>
    </row>
    <row r="1705" spans="1:8" ht="15.9" customHeight="1" x14ac:dyDescent="0.3">
      <c r="A1705" s="171" t="s">
        <v>6012</v>
      </c>
      <c r="B1705" s="167" t="s">
        <v>12921</v>
      </c>
      <c r="C1705" s="167" t="str">
        <f>tab_SCHULLISTE[[#This Row],[SNR]]&amp;" - "&amp;tab_SCHULLISTE[[#This Row],[Name]]</f>
        <v xml:space="preserve">2181 - Mittelschule München, Gotzinger Platz 1  </v>
      </c>
      <c r="D1705" s="5" t="s">
        <v>1966</v>
      </c>
      <c r="E17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05" s="175" t="s">
        <v>18840</v>
      </c>
      <c r="G1705" s="175" t="s">
        <v>18841</v>
      </c>
      <c r="H1705" s="182" t="str">
        <f>_xlfn.XLOOKUP(tab_SCHULLISTE[[#This Row],[TKZ]],tab_SATLISTE[SAT-ID],tab_SATLISTE[SAT-ID],"FEHLT")</f>
        <v>1k277</v>
      </c>
    </row>
    <row r="1706" spans="1:8" ht="15.9" customHeight="1" x14ac:dyDescent="0.3">
      <c r="A1706" s="171" t="s">
        <v>6013</v>
      </c>
      <c r="B1706" s="167" t="s">
        <v>10763</v>
      </c>
      <c r="C1706" s="167" t="str">
        <f>tab_SCHULLISTE[[#This Row],[SNR]]&amp;" - "&amp;tab_SCHULLISTE[[#This Row],[Name]]</f>
        <v xml:space="preserve">2182 - Grundschule München, Gotzmannstraße 19  </v>
      </c>
      <c r="D1706" s="5" t="s">
        <v>1966</v>
      </c>
      <c r="E17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06" s="175" t="s">
        <v>18840</v>
      </c>
      <c r="G1706" s="175" t="s">
        <v>18841</v>
      </c>
      <c r="H1706" s="182" t="str">
        <f>_xlfn.XLOOKUP(tab_SCHULLISTE[[#This Row],[TKZ]],tab_SATLISTE[SAT-ID],tab_SATLISTE[SAT-ID],"FEHLT")</f>
        <v>1k277</v>
      </c>
    </row>
    <row r="1707" spans="1:8" ht="15.9" customHeight="1" x14ac:dyDescent="0.3">
      <c r="A1707" s="171" t="s">
        <v>6014</v>
      </c>
      <c r="B1707" s="167" t="s">
        <v>10764</v>
      </c>
      <c r="C1707" s="167" t="str">
        <f>tab_SCHULLISTE[[#This Row],[SNR]]&amp;" - "&amp;tab_SCHULLISTE[[#This Row],[Name]]</f>
        <v xml:space="preserve">2183 - Grundschule München, Grafinger Straße 71  </v>
      </c>
      <c r="D1707" s="5" t="s">
        <v>1966</v>
      </c>
      <c r="E17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07" s="175" t="s">
        <v>18840</v>
      </c>
      <c r="G1707" s="175" t="s">
        <v>18841</v>
      </c>
      <c r="H1707" s="182" t="str">
        <f>_xlfn.XLOOKUP(tab_SCHULLISTE[[#This Row],[TKZ]],tab_SATLISTE[SAT-ID],tab_SATLISTE[SAT-ID],"FEHLT")</f>
        <v>1k277</v>
      </c>
    </row>
    <row r="1708" spans="1:8" ht="15.9" customHeight="1" x14ac:dyDescent="0.3">
      <c r="A1708" s="171" t="s">
        <v>6015</v>
      </c>
      <c r="B1708" s="167" t="s">
        <v>10765</v>
      </c>
      <c r="C1708" s="167" t="str">
        <f>tab_SCHULLISTE[[#This Row],[SNR]]&amp;" - "&amp;tab_SCHULLISTE[[#This Row],[Name]]</f>
        <v xml:space="preserve">2184 - Grundschule München, Grandlstraße 5  </v>
      </c>
      <c r="D1708" s="5" t="s">
        <v>1966</v>
      </c>
      <c r="E17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08" s="175" t="s">
        <v>18840</v>
      </c>
      <c r="G1708" s="175" t="s">
        <v>18841</v>
      </c>
      <c r="H1708" s="182" t="str">
        <f>_xlfn.XLOOKUP(tab_SCHULLISTE[[#This Row],[TKZ]],tab_SATLISTE[SAT-ID],tab_SATLISTE[SAT-ID],"FEHLT")</f>
        <v>1k277</v>
      </c>
    </row>
    <row r="1709" spans="1:8" ht="15.9" customHeight="1" x14ac:dyDescent="0.3">
      <c r="A1709" s="171" t="s">
        <v>6016</v>
      </c>
      <c r="B1709" s="167" t="s">
        <v>10766</v>
      </c>
      <c r="C1709" s="167" t="str">
        <f>tab_SCHULLISTE[[#This Row],[SNR]]&amp;" - "&amp;tab_SCHULLISTE[[#This Row],[Name]]</f>
        <v xml:space="preserve">2185 - Grundschule Penzberg, an der Birkenstraße  </v>
      </c>
      <c r="D1709" s="5" t="s">
        <v>2012</v>
      </c>
      <c r="E17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09" s="175" t="s">
        <v>18840</v>
      </c>
      <c r="G1709" s="175" t="s">
        <v>18841</v>
      </c>
      <c r="H1709" s="182" t="str">
        <f>_xlfn.XLOOKUP(tab_SCHULLISTE[[#This Row],[TKZ]],tab_SATLISTE[SAT-ID],tab_SATLISTE[SAT-ID],"FEHLT")</f>
        <v>1k323</v>
      </c>
    </row>
    <row r="1710" spans="1:8" ht="15.9" customHeight="1" x14ac:dyDescent="0.3">
      <c r="A1710" s="171" t="s">
        <v>6017</v>
      </c>
      <c r="B1710" s="167" t="s">
        <v>10767</v>
      </c>
      <c r="C1710" s="167" t="str">
        <f>tab_SCHULLISTE[[#This Row],[SNR]]&amp;" - "&amp;tab_SCHULLISTE[[#This Row],[Name]]</f>
        <v xml:space="preserve">2186 - Grundschule München, Großhaderner Straße 50  </v>
      </c>
      <c r="D1710" s="5" t="s">
        <v>1966</v>
      </c>
      <c r="E17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10" s="175" t="s">
        <v>18840</v>
      </c>
      <c r="G1710" s="175" t="s">
        <v>18841</v>
      </c>
      <c r="H1710" s="182" t="str">
        <f>_xlfn.XLOOKUP(tab_SCHULLISTE[[#This Row],[TKZ]],tab_SATLISTE[SAT-ID],tab_SATLISTE[SAT-ID],"FEHLT")</f>
        <v>1k277</v>
      </c>
    </row>
    <row r="1711" spans="1:8" ht="15.9" customHeight="1" x14ac:dyDescent="0.3">
      <c r="A1711" s="171" t="s">
        <v>6018</v>
      </c>
      <c r="B1711" s="167" t="s">
        <v>10768</v>
      </c>
      <c r="C1711" s="167" t="str">
        <f>tab_SCHULLISTE[[#This Row],[SNR]]&amp;" - "&amp;tab_SCHULLISTE[[#This Row],[Name]]</f>
        <v xml:space="preserve">2187 - Grundschule München, Guldeinstraße 27  </v>
      </c>
      <c r="D1711" s="5" t="s">
        <v>1966</v>
      </c>
      <c r="E17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11" s="175" t="s">
        <v>18840</v>
      </c>
      <c r="G1711" s="175" t="s">
        <v>18841</v>
      </c>
      <c r="H1711" s="182" t="str">
        <f>_xlfn.XLOOKUP(tab_SCHULLISTE[[#This Row],[TKZ]],tab_SATLISTE[SAT-ID],tab_SATLISTE[SAT-ID],"FEHLT")</f>
        <v>1k277</v>
      </c>
    </row>
    <row r="1712" spans="1:8" ht="15.9" customHeight="1" x14ac:dyDescent="0.3">
      <c r="A1712" s="171" t="s">
        <v>6019</v>
      </c>
      <c r="B1712" s="167" t="s">
        <v>10769</v>
      </c>
      <c r="C1712" s="167" t="str">
        <f>tab_SCHULLISTE[[#This Row],[SNR]]&amp;" - "&amp;tab_SCHULLISTE[[#This Row],[Name]]</f>
        <v xml:space="preserve">2188 - Grundschule München, Haimhauserstraße 23  </v>
      </c>
      <c r="D1712" s="5" t="s">
        <v>1966</v>
      </c>
      <c r="E17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12" s="175" t="s">
        <v>18840</v>
      </c>
      <c r="G1712" s="175" t="s">
        <v>18841</v>
      </c>
      <c r="H1712" s="182" t="str">
        <f>_xlfn.XLOOKUP(tab_SCHULLISTE[[#This Row],[TKZ]],tab_SATLISTE[SAT-ID],tab_SATLISTE[SAT-ID],"FEHLT")</f>
        <v>1k277</v>
      </c>
    </row>
    <row r="1713" spans="1:8" ht="15.9" customHeight="1" x14ac:dyDescent="0.3">
      <c r="A1713" s="171" t="s">
        <v>6020</v>
      </c>
      <c r="B1713" s="167" t="s">
        <v>10770</v>
      </c>
      <c r="C1713" s="167" t="str">
        <f>tab_SCHULLISTE[[#This Row],[SNR]]&amp;" - "&amp;tab_SCHULLISTE[[#This Row],[Name]]</f>
        <v xml:space="preserve">2189 - Grundschule München, Haldenbergerstraße 27  </v>
      </c>
      <c r="D1713" s="5" t="s">
        <v>1966</v>
      </c>
      <c r="E17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13" s="175" t="s">
        <v>18840</v>
      </c>
      <c r="G1713" s="175" t="s">
        <v>18841</v>
      </c>
      <c r="H1713" s="182" t="str">
        <f>_xlfn.XLOOKUP(tab_SCHULLISTE[[#This Row],[TKZ]],tab_SATLISTE[SAT-ID],tab_SATLISTE[SAT-ID],"FEHLT")</f>
        <v>1k277</v>
      </c>
    </row>
    <row r="1714" spans="1:8" ht="15.9" customHeight="1" x14ac:dyDescent="0.3">
      <c r="A1714" s="171" t="s">
        <v>6021</v>
      </c>
      <c r="B1714" s="167" t="s">
        <v>12922</v>
      </c>
      <c r="C1714" s="167" t="str">
        <f>tab_SCHULLISTE[[#This Row],[SNR]]&amp;" - "&amp;tab_SCHULLISTE[[#This Row],[Name]]</f>
        <v xml:space="preserve">2190 - Mittelschule München, Haldenbergerstraße 27  </v>
      </c>
      <c r="D1714" s="5" t="s">
        <v>1966</v>
      </c>
      <c r="E17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14" s="175" t="s">
        <v>18840</v>
      </c>
      <c r="G1714" s="175" t="s">
        <v>18841</v>
      </c>
      <c r="H1714" s="182" t="str">
        <f>_xlfn.XLOOKUP(tab_SCHULLISTE[[#This Row],[TKZ]],tab_SATLISTE[SAT-ID],tab_SATLISTE[SAT-ID],"FEHLT")</f>
        <v>1k277</v>
      </c>
    </row>
    <row r="1715" spans="1:8" ht="15.9" customHeight="1" x14ac:dyDescent="0.3">
      <c r="A1715" s="171" t="s">
        <v>6022</v>
      </c>
      <c r="B1715" s="167" t="s">
        <v>10639</v>
      </c>
      <c r="C1715" s="167" t="str">
        <f>tab_SCHULLISTE[[#This Row],[SNR]]&amp;" - "&amp;tab_SCHULLISTE[[#This Row],[Name]]</f>
        <v>2191 - Montessori-Schule Penzberg, Private Volksschule  (Grund- und Hauptschule)</v>
      </c>
      <c r="D1715" s="5" t="s">
        <v>2259</v>
      </c>
      <c r="E17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15" s="175" t="s">
        <v>18840</v>
      </c>
      <c r="G1715" s="175" t="s">
        <v>18841</v>
      </c>
      <c r="H1715" s="182" t="str">
        <f>_xlfn.XLOOKUP(tab_SCHULLISTE[[#This Row],[TKZ]],tab_SATLISTE[SAT-ID],tab_SATLISTE[SAT-ID],"FEHLT")</f>
        <v>1p061</v>
      </c>
    </row>
    <row r="1716" spans="1:8" ht="15.9" customHeight="1" x14ac:dyDescent="0.3">
      <c r="A1716" s="171" t="s">
        <v>6023</v>
      </c>
      <c r="B1716" s="167" t="s">
        <v>10771</v>
      </c>
      <c r="C1716" s="167" t="str">
        <f>tab_SCHULLISTE[[#This Row],[SNR]]&amp;" - "&amp;tab_SCHULLISTE[[#This Row],[Name]]</f>
        <v xml:space="preserve">2192 - Grundschule München, Herrnstraße 21  </v>
      </c>
      <c r="D1716" s="5" t="s">
        <v>1966</v>
      </c>
      <c r="E17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16" s="175" t="s">
        <v>18840</v>
      </c>
      <c r="G1716" s="175" t="s">
        <v>18841</v>
      </c>
      <c r="H1716" s="182" t="str">
        <f>_xlfn.XLOOKUP(tab_SCHULLISTE[[#This Row],[TKZ]],tab_SATLISTE[SAT-ID],tab_SATLISTE[SAT-ID],"FEHLT")</f>
        <v>1k277</v>
      </c>
    </row>
    <row r="1717" spans="1:8" ht="15.9" customHeight="1" x14ac:dyDescent="0.3">
      <c r="A1717" s="171" t="s">
        <v>6024</v>
      </c>
      <c r="B1717" s="167" t="s">
        <v>10772</v>
      </c>
      <c r="C1717" s="167" t="str">
        <f>tab_SCHULLISTE[[#This Row],[SNR]]&amp;" - "&amp;tab_SCHULLISTE[[#This Row],[Name]]</f>
        <v xml:space="preserve">2193 - Grundschule München, Herterichstraße 41  </v>
      </c>
      <c r="D1717" s="5" t="s">
        <v>1966</v>
      </c>
      <c r="E17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17" s="175" t="s">
        <v>18840</v>
      </c>
      <c r="G1717" s="175" t="s">
        <v>18841</v>
      </c>
      <c r="H1717" s="182" t="str">
        <f>_xlfn.XLOOKUP(tab_SCHULLISTE[[#This Row],[TKZ]],tab_SATLISTE[SAT-ID],tab_SATLISTE[SAT-ID],"FEHLT")</f>
        <v>1k277</v>
      </c>
    </row>
    <row r="1718" spans="1:8" ht="15.9" customHeight="1" x14ac:dyDescent="0.3">
      <c r="A1718" s="171" t="s">
        <v>6025</v>
      </c>
      <c r="B1718" s="167" t="s">
        <v>10773</v>
      </c>
      <c r="C1718" s="167" t="str">
        <f>tab_SCHULLISTE[[#This Row],[SNR]]&amp;" - "&amp;tab_SCHULLISTE[[#This Row],[Name]]</f>
        <v xml:space="preserve">2194 - Grundschule München, Fernpaßstraße 41  </v>
      </c>
      <c r="D1718" s="5" t="s">
        <v>1966</v>
      </c>
      <c r="E17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18" s="175" t="s">
        <v>18840</v>
      </c>
      <c r="G1718" s="175" t="s">
        <v>18841</v>
      </c>
      <c r="H1718" s="182" t="str">
        <f>_xlfn.XLOOKUP(tab_SCHULLISTE[[#This Row],[TKZ]],tab_SATLISTE[SAT-ID],tab_SATLISTE[SAT-ID],"FEHLT")</f>
        <v>1k277</v>
      </c>
    </row>
    <row r="1719" spans="1:8" ht="15.9" customHeight="1" x14ac:dyDescent="0.3">
      <c r="A1719" s="171" t="s">
        <v>6026</v>
      </c>
      <c r="B1719" s="167" t="s">
        <v>12923</v>
      </c>
      <c r="C1719" s="167" t="str">
        <f>tab_SCHULLISTE[[#This Row],[SNR]]&amp;" - "&amp;tab_SCHULLISTE[[#This Row],[Name]]</f>
        <v xml:space="preserve">2195 - Mittelschule München, Fernpaßstraße 41  </v>
      </c>
      <c r="D1719" s="5" t="s">
        <v>1966</v>
      </c>
      <c r="E17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19" s="175" t="s">
        <v>18840</v>
      </c>
      <c r="G1719" s="175" t="s">
        <v>18841</v>
      </c>
      <c r="H1719" s="182" t="str">
        <f>_xlfn.XLOOKUP(tab_SCHULLISTE[[#This Row],[TKZ]],tab_SATLISTE[SAT-ID],tab_SATLISTE[SAT-ID],"FEHLT")</f>
        <v>1k277</v>
      </c>
    </row>
    <row r="1720" spans="1:8" ht="15.9" customHeight="1" x14ac:dyDescent="0.3">
      <c r="A1720" s="171" t="s">
        <v>6027</v>
      </c>
      <c r="B1720" s="167" t="s">
        <v>10774</v>
      </c>
      <c r="C1720" s="167" t="str">
        <f>tab_SCHULLISTE[[#This Row],[SNR]]&amp;" - "&amp;tab_SCHULLISTE[[#This Row],[Name]]</f>
        <v xml:space="preserve">2196 - Grundschule München, Hirschbergstraße 33  </v>
      </c>
      <c r="D1720" s="5" t="s">
        <v>1966</v>
      </c>
      <c r="E17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20" s="175" t="s">
        <v>18840</v>
      </c>
      <c r="G1720" s="175" t="s">
        <v>18841</v>
      </c>
      <c r="H1720" s="182" t="str">
        <f>_xlfn.XLOOKUP(tab_SCHULLISTE[[#This Row],[TKZ]],tab_SATLISTE[SAT-ID],tab_SATLISTE[SAT-ID],"FEHLT")</f>
        <v>1k277</v>
      </c>
    </row>
    <row r="1721" spans="1:8" ht="15.9" customHeight="1" x14ac:dyDescent="0.3">
      <c r="A1721" s="171" t="s">
        <v>6028</v>
      </c>
      <c r="B1721" s="167" t="s">
        <v>10775</v>
      </c>
      <c r="C1721" s="167" t="str">
        <f>tab_SCHULLISTE[[#This Row],[SNR]]&amp;" - "&amp;tab_SCHULLISTE[[#This Row],[Name]]</f>
        <v xml:space="preserve">2197 - Grundschule München, Hochstraße 31  </v>
      </c>
      <c r="D1721" s="5" t="s">
        <v>1966</v>
      </c>
      <c r="E17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21" s="175" t="s">
        <v>18840</v>
      </c>
      <c r="G1721" s="175" t="s">
        <v>18841</v>
      </c>
      <c r="H1721" s="182" t="str">
        <f>_xlfn.XLOOKUP(tab_SCHULLISTE[[#This Row],[TKZ]],tab_SATLISTE[SAT-ID],tab_SATLISTE[SAT-ID],"FEHLT")</f>
        <v>1k277</v>
      </c>
    </row>
    <row r="1722" spans="1:8" ht="15.9" customHeight="1" x14ac:dyDescent="0.3">
      <c r="A1722" s="171" t="s">
        <v>6029</v>
      </c>
      <c r="B1722" s="167" t="s">
        <v>10776</v>
      </c>
      <c r="C1722" s="167" t="str">
        <f>tab_SCHULLISTE[[#This Row],[SNR]]&amp;" - "&amp;tab_SCHULLISTE[[#This Row],[Name]]</f>
        <v xml:space="preserve">2198 - Grundschule München, Hugo-Wolf-Straße 70  </v>
      </c>
      <c r="D1722" s="5" t="s">
        <v>1966</v>
      </c>
      <c r="E17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22" s="175" t="s">
        <v>18840</v>
      </c>
      <c r="G1722" s="175" t="s">
        <v>18841</v>
      </c>
      <c r="H1722" s="182" t="str">
        <f>_xlfn.XLOOKUP(tab_SCHULLISTE[[#This Row],[TKZ]],tab_SATLISTE[SAT-ID],tab_SATLISTE[SAT-ID],"FEHLT")</f>
        <v>1k277</v>
      </c>
    </row>
    <row r="1723" spans="1:8" ht="15.9" customHeight="1" x14ac:dyDescent="0.3">
      <c r="A1723" s="171" t="s">
        <v>6030</v>
      </c>
      <c r="B1723" s="167" t="s">
        <v>10777</v>
      </c>
      <c r="C1723" s="167" t="str">
        <f>tab_SCHULLISTE[[#This Row],[SNR]]&amp;" - "&amp;tab_SCHULLISTE[[#This Row],[Name]]</f>
        <v xml:space="preserve">2199 - Grundschule Dorfen, am Mühlanger  </v>
      </c>
      <c r="D1723" s="5" t="s">
        <v>1780</v>
      </c>
      <c r="E17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23" s="175" t="s">
        <v>18840</v>
      </c>
      <c r="G1723" s="175" t="s">
        <v>18841</v>
      </c>
      <c r="H1723" s="182" t="str">
        <f>_xlfn.XLOOKUP(tab_SCHULLISTE[[#This Row],[TKZ]],tab_SATLISTE[SAT-ID],tab_SATLISTE[SAT-ID],"FEHLT")</f>
        <v>1k086</v>
      </c>
    </row>
    <row r="1724" spans="1:8" ht="15.9" customHeight="1" x14ac:dyDescent="0.3">
      <c r="A1724" s="171" t="s">
        <v>6031</v>
      </c>
      <c r="B1724" s="167" t="s">
        <v>10778</v>
      </c>
      <c r="C1724" s="167" t="str">
        <f>tab_SCHULLISTE[[#This Row],[SNR]]&amp;" - "&amp;tab_SCHULLISTE[[#This Row],[Name]]</f>
        <v xml:space="preserve">2200 - Grundschule München, Ichostraße 2  </v>
      </c>
      <c r="D1724" s="5" t="s">
        <v>1966</v>
      </c>
      <c r="E17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24" s="175" t="s">
        <v>18840</v>
      </c>
      <c r="G1724" s="175" t="s">
        <v>18841</v>
      </c>
      <c r="H1724" s="182" t="str">
        <f>_xlfn.XLOOKUP(tab_SCHULLISTE[[#This Row],[TKZ]],tab_SATLISTE[SAT-ID],tab_SATLISTE[SAT-ID],"FEHLT")</f>
        <v>1k277</v>
      </c>
    </row>
    <row r="1725" spans="1:8" ht="15.9" customHeight="1" x14ac:dyDescent="0.3">
      <c r="A1725" s="171" t="s">
        <v>6032</v>
      </c>
      <c r="B1725" s="167" t="s">
        <v>12924</v>
      </c>
      <c r="C1725" s="167" t="str">
        <f>tab_SCHULLISTE[[#This Row],[SNR]]&amp;" - "&amp;tab_SCHULLISTE[[#This Row],[Name]]</f>
        <v xml:space="preserve">2201 - Mittelschule München, Ichostraße 2  </v>
      </c>
      <c r="D1725" s="5" t="s">
        <v>1966</v>
      </c>
      <c r="E17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25" s="175" t="s">
        <v>18840</v>
      </c>
      <c r="G1725" s="175" t="s">
        <v>18841</v>
      </c>
      <c r="H1725" s="182" t="str">
        <f>_xlfn.XLOOKUP(tab_SCHULLISTE[[#This Row],[TKZ]],tab_SATLISTE[SAT-ID],tab_SATLISTE[SAT-ID],"FEHLT")</f>
        <v>1k277</v>
      </c>
    </row>
    <row r="1726" spans="1:8" ht="15.9" customHeight="1" x14ac:dyDescent="0.3">
      <c r="A1726" s="171" t="s">
        <v>6033</v>
      </c>
      <c r="B1726" s="167" t="s">
        <v>10779</v>
      </c>
      <c r="C1726" s="167" t="str">
        <f>tab_SCHULLISTE[[#This Row],[SNR]]&amp;" - "&amp;tab_SCHULLISTE[[#This Row],[Name]]</f>
        <v xml:space="preserve">2202 - Grundschule München, Implerstraße 35  </v>
      </c>
      <c r="D1726" s="5" t="s">
        <v>1966</v>
      </c>
      <c r="E17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26" s="175" t="s">
        <v>18840</v>
      </c>
      <c r="G1726" s="175" t="s">
        <v>18841</v>
      </c>
      <c r="H1726" s="182" t="str">
        <f>_xlfn.XLOOKUP(tab_SCHULLISTE[[#This Row],[TKZ]],tab_SATLISTE[SAT-ID],tab_SATLISTE[SAT-ID],"FEHLT")</f>
        <v>1k277</v>
      </c>
    </row>
    <row r="1727" spans="1:8" ht="15.9" customHeight="1" x14ac:dyDescent="0.3">
      <c r="A1727" s="171" t="s">
        <v>6034</v>
      </c>
      <c r="B1727" s="167" t="s">
        <v>12925</v>
      </c>
      <c r="C1727" s="167" t="str">
        <f>tab_SCHULLISTE[[#This Row],[SNR]]&amp;" - "&amp;tab_SCHULLISTE[[#This Row],[Name]]</f>
        <v xml:space="preserve">2203 - Mittelschule München, Implerstraße 35  </v>
      </c>
      <c r="D1727" s="5" t="s">
        <v>1966</v>
      </c>
      <c r="E17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27" s="175" t="s">
        <v>18840</v>
      </c>
      <c r="G1727" s="175" t="s">
        <v>18841</v>
      </c>
      <c r="H1727" s="182" t="str">
        <f>_xlfn.XLOOKUP(tab_SCHULLISTE[[#This Row],[TKZ]],tab_SATLISTE[SAT-ID],tab_SATLISTE[SAT-ID],"FEHLT")</f>
        <v>1k277</v>
      </c>
    </row>
    <row r="1728" spans="1:8" ht="15.9" customHeight="1" x14ac:dyDescent="0.3">
      <c r="A1728" s="171" t="s">
        <v>6035</v>
      </c>
      <c r="B1728" s="167" t="s">
        <v>10780</v>
      </c>
      <c r="C1728" s="167" t="str">
        <f>tab_SCHULLISTE[[#This Row],[SNR]]&amp;" - "&amp;tab_SCHULLISTE[[#This Row],[Name]]</f>
        <v xml:space="preserve">2204 - Grundschule München, Peslmüllerstraße 8  </v>
      </c>
      <c r="D1728" s="5" t="s">
        <v>1966</v>
      </c>
      <c r="E17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28" s="175" t="s">
        <v>18840</v>
      </c>
      <c r="G1728" s="175" t="s">
        <v>18841</v>
      </c>
      <c r="H1728" s="182" t="str">
        <f>_xlfn.XLOOKUP(tab_SCHULLISTE[[#This Row],[TKZ]],tab_SATLISTE[SAT-ID],tab_SATLISTE[SAT-ID],"FEHLT")</f>
        <v>1k277</v>
      </c>
    </row>
    <row r="1729" spans="1:8" ht="15.9" customHeight="1" x14ac:dyDescent="0.3">
      <c r="A1729" s="171" t="s">
        <v>6036</v>
      </c>
      <c r="B1729" s="167" t="s">
        <v>12926</v>
      </c>
      <c r="C1729" s="167" t="str">
        <f>tab_SCHULLISTE[[#This Row],[SNR]]&amp;" - "&amp;tab_SCHULLISTE[[#This Row],[Name]]</f>
        <v xml:space="preserve">2205 - Mittelschule München, Inzeller Weg 4  </v>
      </c>
      <c r="D1729" s="5" t="s">
        <v>1966</v>
      </c>
      <c r="E17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29" s="175" t="s">
        <v>18840</v>
      </c>
      <c r="G1729" s="175" t="s">
        <v>18841</v>
      </c>
      <c r="H1729" s="182" t="str">
        <f>_xlfn.XLOOKUP(tab_SCHULLISTE[[#This Row],[TKZ]],tab_SATLISTE[SAT-ID],tab_SATLISTE[SAT-ID],"FEHLT")</f>
        <v>1k277</v>
      </c>
    </row>
    <row r="1730" spans="1:8" ht="15.9" customHeight="1" x14ac:dyDescent="0.3">
      <c r="A1730" s="171" t="s">
        <v>6037</v>
      </c>
      <c r="B1730" s="167" t="s">
        <v>10781</v>
      </c>
      <c r="C1730" s="167" t="str">
        <f>tab_SCHULLISTE[[#This Row],[SNR]]&amp;" - "&amp;tab_SCHULLISTE[[#This Row],[Name]]</f>
        <v xml:space="preserve">2206 - Grundschule München, Ittlingerstraße 36  </v>
      </c>
      <c r="D1730" s="5" t="s">
        <v>1966</v>
      </c>
      <c r="E17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30" s="175" t="s">
        <v>18840</v>
      </c>
      <c r="G1730" s="175" t="s">
        <v>18841</v>
      </c>
      <c r="H1730" s="182" t="str">
        <f>_xlfn.XLOOKUP(tab_SCHULLISTE[[#This Row],[TKZ]],tab_SATLISTE[SAT-ID],tab_SATLISTE[SAT-ID],"FEHLT")</f>
        <v>1k277</v>
      </c>
    </row>
    <row r="1731" spans="1:8" ht="15.9" customHeight="1" x14ac:dyDescent="0.3">
      <c r="A1731" s="171" t="s">
        <v>6038</v>
      </c>
      <c r="B1731" s="167" t="s">
        <v>10782</v>
      </c>
      <c r="C1731" s="167" t="str">
        <f>tab_SCHULLISTE[[#This Row],[SNR]]&amp;" - "&amp;tab_SCHULLISTE[[#This Row],[Name]]</f>
        <v xml:space="preserve">2207 - Grundschule München, Karl-Marx-Ring 67  </v>
      </c>
      <c r="D1731" s="5" t="s">
        <v>1966</v>
      </c>
      <c r="E17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31" s="175" t="s">
        <v>18840</v>
      </c>
      <c r="G1731" s="175" t="s">
        <v>18841</v>
      </c>
      <c r="H1731" s="182" t="str">
        <f>_xlfn.XLOOKUP(tab_SCHULLISTE[[#This Row],[TKZ]],tab_SATLISTE[SAT-ID],tab_SATLISTE[SAT-ID],"FEHLT")</f>
        <v>1k277</v>
      </c>
    </row>
    <row r="1732" spans="1:8" ht="15.9" customHeight="1" x14ac:dyDescent="0.3">
      <c r="A1732" s="171" t="s">
        <v>6039</v>
      </c>
      <c r="B1732" s="167" t="s">
        <v>10783</v>
      </c>
      <c r="C1732" s="167" t="str">
        <f>tab_SCHULLISTE[[#This Row],[SNR]]&amp;" - "&amp;tab_SCHULLISTE[[#This Row],[Name]]</f>
        <v xml:space="preserve">2208 - Grundschule München, Kirchenstraße 11  </v>
      </c>
      <c r="D1732" s="5" t="s">
        <v>1966</v>
      </c>
      <c r="E17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32" s="175" t="s">
        <v>18840</v>
      </c>
      <c r="G1732" s="175" t="s">
        <v>18841</v>
      </c>
      <c r="H1732" s="182" t="str">
        <f>_xlfn.XLOOKUP(tab_SCHULLISTE[[#This Row],[TKZ]],tab_SATLISTE[SAT-ID],tab_SATLISTE[SAT-ID],"FEHLT")</f>
        <v>1k277</v>
      </c>
    </row>
    <row r="1733" spans="1:8" ht="15.9" customHeight="1" x14ac:dyDescent="0.3">
      <c r="A1733" s="171" t="s">
        <v>6040</v>
      </c>
      <c r="B1733" s="167" t="s">
        <v>10784</v>
      </c>
      <c r="C1733" s="167" t="str">
        <f>tab_SCHULLISTE[[#This Row],[SNR]]&amp;" - "&amp;tab_SCHULLISTE[[#This Row],[Name]]</f>
        <v xml:space="preserve">2209 - Grundschule München, Klenzestraße 48  </v>
      </c>
      <c r="D1733" s="5" t="s">
        <v>1966</v>
      </c>
      <c r="E17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33" s="175" t="s">
        <v>18840</v>
      </c>
      <c r="G1733" s="175" t="s">
        <v>18841</v>
      </c>
      <c r="H1733" s="182" t="str">
        <f>_xlfn.XLOOKUP(tab_SCHULLISTE[[#This Row],[TKZ]],tab_SATLISTE[SAT-ID],tab_SATLISTE[SAT-ID],"FEHLT")</f>
        <v>1k277</v>
      </c>
    </row>
    <row r="1734" spans="1:8" ht="15.9" customHeight="1" x14ac:dyDescent="0.3">
      <c r="A1734" s="171" t="s">
        <v>6041</v>
      </c>
      <c r="B1734" s="167" t="s">
        <v>10785</v>
      </c>
      <c r="C1734" s="167" t="str">
        <f>tab_SCHULLISTE[[#This Row],[SNR]]&amp;" - "&amp;tab_SCHULLISTE[[#This Row],[Name]]</f>
        <v xml:space="preserve">2210 - Grundschule München, Knappertsbuschstraße 43  </v>
      </c>
      <c r="D1734" s="5" t="s">
        <v>1966</v>
      </c>
      <c r="E17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34" s="175" t="s">
        <v>18840</v>
      </c>
      <c r="G1734" s="175" t="s">
        <v>18841</v>
      </c>
      <c r="H1734" s="182" t="str">
        <f>_xlfn.XLOOKUP(tab_SCHULLISTE[[#This Row],[TKZ]],tab_SATLISTE[SAT-ID],tab_SATLISTE[SAT-ID],"FEHLT")</f>
        <v>1k277</v>
      </c>
    </row>
    <row r="1735" spans="1:8" ht="15.9" customHeight="1" x14ac:dyDescent="0.3">
      <c r="A1735" s="171" t="s">
        <v>6042</v>
      </c>
      <c r="B1735" s="167" t="s">
        <v>12927</v>
      </c>
      <c r="C1735" s="167" t="str">
        <f>tab_SCHULLISTE[[#This Row],[SNR]]&amp;" - "&amp;tab_SCHULLISTE[[#This Row],[Name]]</f>
        <v xml:space="preserve">2211 - Mittelschule München, Knappertsbuschstraße 43  </v>
      </c>
      <c r="D1735" s="5" t="s">
        <v>1966</v>
      </c>
      <c r="E17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35" s="175" t="s">
        <v>18840</v>
      </c>
      <c r="G1735" s="175" t="s">
        <v>18841</v>
      </c>
      <c r="H1735" s="182" t="str">
        <f>_xlfn.XLOOKUP(tab_SCHULLISTE[[#This Row],[TKZ]],tab_SATLISTE[SAT-ID],tab_SATLISTE[SAT-ID],"FEHLT")</f>
        <v>1k277</v>
      </c>
    </row>
    <row r="1736" spans="1:8" ht="15.9" customHeight="1" x14ac:dyDescent="0.3">
      <c r="A1736" s="171" t="s">
        <v>6043</v>
      </c>
      <c r="B1736" s="167" t="s">
        <v>10786</v>
      </c>
      <c r="C1736" s="167" t="str">
        <f>tab_SCHULLISTE[[#This Row],[SNR]]&amp;" - "&amp;tab_SCHULLISTE[[#This Row],[Name]]</f>
        <v xml:space="preserve">2212 - Grundschule München, Königswieser Straße 7  </v>
      </c>
      <c r="D1736" s="5" t="s">
        <v>1966</v>
      </c>
      <c r="E17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36" s="175" t="s">
        <v>18840</v>
      </c>
      <c r="G1736" s="175" t="s">
        <v>18841</v>
      </c>
      <c r="H1736" s="182" t="str">
        <f>_xlfn.XLOOKUP(tab_SCHULLISTE[[#This Row],[TKZ]],tab_SATLISTE[SAT-ID],tab_SATLISTE[SAT-ID],"FEHLT")</f>
        <v>1k277</v>
      </c>
    </row>
    <row r="1737" spans="1:8" ht="15.9" customHeight="1" x14ac:dyDescent="0.3">
      <c r="A1737" s="171" t="s">
        <v>6044</v>
      </c>
      <c r="B1737" s="167" t="s">
        <v>10787</v>
      </c>
      <c r="C1737" s="167" t="str">
        <f>tab_SCHULLISTE[[#This Row],[SNR]]&amp;" - "&amp;tab_SCHULLISTE[[#This Row],[Name]]</f>
        <v xml:space="preserve">2213 - Grundschule München, Konrad-Celtis-Straße 44  </v>
      </c>
      <c r="D1737" s="5" t="s">
        <v>1966</v>
      </c>
      <c r="E17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37" s="175" t="s">
        <v>18840</v>
      </c>
      <c r="G1737" s="175" t="s">
        <v>18841</v>
      </c>
      <c r="H1737" s="182" t="str">
        <f>_xlfn.XLOOKUP(tab_SCHULLISTE[[#This Row],[TKZ]],tab_SATLISTE[SAT-ID],tab_SATLISTE[SAT-ID],"FEHLT")</f>
        <v>1k277</v>
      </c>
    </row>
    <row r="1738" spans="1:8" ht="15.9" customHeight="1" x14ac:dyDescent="0.3">
      <c r="A1738" s="171" t="s">
        <v>6045</v>
      </c>
      <c r="B1738" s="167" t="s">
        <v>10788</v>
      </c>
      <c r="C1738" s="167" t="str">
        <f>tab_SCHULLISTE[[#This Row],[SNR]]&amp;" - "&amp;tab_SCHULLISTE[[#This Row],[Name]]</f>
        <v xml:space="preserve">2214 - Grundschule München, Lehrer-Götz-Weg 21  </v>
      </c>
      <c r="D1738" s="5" t="s">
        <v>1966</v>
      </c>
      <c r="E17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38" s="175" t="s">
        <v>18840</v>
      </c>
      <c r="G1738" s="175" t="s">
        <v>18841</v>
      </c>
      <c r="H1738" s="182" t="str">
        <f>_xlfn.XLOOKUP(tab_SCHULLISTE[[#This Row],[TKZ]],tab_SATLISTE[SAT-ID],tab_SATLISTE[SAT-ID],"FEHLT")</f>
        <v>1k277</v>
      </c>
    </row>
    <row r="1739" spans="1:8" ht="15.9" customHeight="1" x14ac:dyDescent="0.3">
      <c r="A1739" s="171" t="s">
        <v>6046</v>
      </c>
      <c r="B1739" s="167" t="s">
        <v>10789</v>
      </c>
      <c r="C1739" s="167" t="str">
        <f>tab_SCHULLISTE[[#This Row],[SNR]]&amp;" - "&amp;tab_SCHULLISTE[[#This Row],[Name]]</f>
        <v xml:space="preserve">2215 - Grundschule München, Hildegard-von-Bingen-Anger 4  </v>
      </c>
      <c r="D1739" s="5" t="s">
        <v>1966</v>
      </c>
      <c r="E17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39" s="175" t="s">
        <v>18840</v>
      </c>
      <c r="G1739" s="175" t="s">
        <v>18841</v>
      </c>
      <c r="H1739" s="182" t="str">
        <f>_xlfn.XLOOKUP(tab_SCHULLISTE[[#This Row],[TKZ]],tab_SATLISTE[SAT-ID],tab_SATLISTE[SAT-ID],"FEHLT")</f>
        <v>1k277</v>
      </c>
    </row>
    <row r="1740" spans="1:8" ht="15.9" customHeight="1" x14ac:dyDescent="0.3">
      <c r="A1740" s="171" t="s">
        <v>6047</v>
      </c>
      <c r="B1740" s="167" t="s">
        <v>10790</v>
      </c>
      <c r="C1740" s="167" t="str">
        <f>tab_SCHULLISTE[[#This Row],[SNR]]&amp;" - "&amp;tab_SCHULLISTE[[#This Row],[Name]]</f>
        <v xml:space="preserve">2216 - Grundschule München, Jenaer Straße 3  </v>
      </c>
      <c r="D1740" s="5" t="s">
        <v>1966</v>
      </c>
      <c r="E17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40" s="175" t="s">
        <v>18840</v>
      </c>
      <c r="G1740" s="175" t="s">
        <v>18841</v>
      </c>
      <c r="H1740" s="182" t="str">
        <f>_xlfn.XLOOKUP(tab_SCHULLISTE[[#This Row],[TKZ]],tab_SATLISTE[SAT-ID],tab_SATLISTE[SAT-ID],"FEHLT")</f>
        <v>1k277</v>
      </c>
    </row>
    <row r="1741" spans="1:8" ht="15.9" customHeight="1" x14ac:dyDescent="0.3">
      <c r="A1741" s="171" t="s">
        <v>6048</v>
      </c>
      <c r="B1741" s="167" t="s">
        <v>10791</v>
      </c>
      <c r="C1741" s="167" t="str">
        <f>tab_SCHULLISTE[[#This Row],[SNR]]&amp;" - "&amp;tab_SCHULLISTE[[#This Row],[Name]]</f>
        <v xml:space="preserve">2217 - Grundschule München, Gilmstraße 46  </v>
      </c>
      <c r="D1741" s="5" t="s">
        <v>1966</v>
      </c>
      <c r="E17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41" s="175" t="s">
        <v>18840</v>
      </c>
      <c r="G1741" s="175" t="s">
        <v>18841</v>
      </c>
      <c r="H1741" s="182" t="str">
        <f>_xlfn.XLOOKUP(tab_SCHULLISTE[[#This Row],[TKZ]],tab_SATLISTE[SAT-ID],tab_SATLISTE[SAT-ID],"FEHLT")</f>
        <v>1k277</v>
      </c>
    </row>
    <row r="1742" spans="1:8" ht="15.9" customHeight="1" x14ac:dyDescent="0.3">
      <c r="A1742" s="171" t="s">
        <v>6049</v>
      </c>
      <c r="B1742" s="167" t="s">
        <v>12928</v>
      </c>
      <c r="C1742" s="167" t="str">
        <f>tab_SCHULLISTE[[#This Row],[SNR]]&amp;" - "&amp;tab_SCHULLISTE[[#This Row],[Name]]</f>
        <v xml:space="preserve">2218 - Mittelschule München, Leipziger Straße 7  </v>
      </c>
      <c r="D1742" s="5" t="s">
        <v>1966</v>
      </c>
      <c r="E17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42" s="175" t="s">
        <v>18840</v>
      </c>
      <c r="G1742" s="175" t="s">
        <v>18841</v>
      </c>
      <c r="H1742" s="182" t="str">
        <f>_xlfn.XLOOKUP(tab_SCHULLISTE[[#This Row],[TKZ]],tab_SATLISTE[SAT-ID],tab_SATLISTE[SAT-ID],"FEHLT")</f>
        <v>1k277</v>
      </c>
    </row>
    <row r="1743" spans="1:8" ht="15.9" customHeight="1" x14ac:dyDescent="0.3">
      <c r="A1743" s="171" t="s">
        <v>6050</v>
      </c>
      <c r="B1743" s="167" t="s">
        <v>10792</v>
      </c>
      <c r="C1743" s="167" t="str">
        <f>tab_SCHULLISTE[[#This Row],[SNR]]&amp;" - "&amp;tab_SCHULLISTE[[#This Row],[Name]]</f>
        <v xml:space="preserve">2219 - Grundschule München, Lerchenauer Straße 322  </v>
      </c>
      <c r="D1743" s="5" t="s">
        <v>1966</v>
      </c>
      <c r="E17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43" s="175" t="s">
        <v>18840</v>
      </c>
      <c r="G1743" s="175" t="s">
        <v>18841</v>
      </c>
      <c r="H1743" s="182" t="str">
        <f>_xlfn.XLOOKUP(tab_SCHULLISTE[[#This Row],[TKZ]],tab_SATLISTE[SAT-ID],tab_SATLISTE[SAT-ID],"FEHLT")</f>
        <v>1k277</v>
      </c>
    </row>
    <row r="1744" spans="1:8" ht="15.9" customHeight="1" x14ac:dyDescent="0.3">
      <c r="A1744" s="171" t="s">
        <v>6051</v>
      </c>
      <c r="B1744" s="167" t="s">
        <v>10793</v>
      </c>
      <c r="C1744" s="167" t="str">
        <f>tab_SCHULLISTE[[#This Row],[SNR]]&amp;" - "&amp;tab_SCHULLISTE[[#This Row],[Name]]</f>
        <v xml:space="preserve">2220 - Grundschule München, Limesstraße  38  </v>
      </c>
      <c r="D1744" s="5" t="s">
        <v>1966</v>
      </c>
      <c r="E17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44" s="175" t="s">
        <v>18840</v>
      </c>
      <c r="G1744" s="175" t="s">
        <v>18841</v>
      </c>
      <c r="H1744" s="182" t="str">
        <f>_xlfn.XLOOKUP(tab_SCHULLISTE[[#This Row],[TKZ]],tab_SATLISTE[SAT-ID],tab_SATLISTE[SAT-ID],"FEHLT")</f>
        <v>1k277</v>
      </c>
    </row>
    <row r="1745" spans="1:8" ht="15.9" customHeight="1" x14ac:dyDescent="0.3">
      <c r="A1745" s="171" t="s">
        <v>6052</v>
      </c>
      <c r="B1745" s="167" t="s">
        <v>1028</v>
      </c>
      <c r="C1745" s="167" t="str">
        <f>tab_SCHULLISTE[[#This Row],[SNR]]&amp;" - "&amp;tab_SCHULLISTE[[#This Row],[Name]]</f>
        <v>2221 - Private Maria-Montessori- Volksschule München (Grund- und Hauptschule)</v>
      </c>
      <c r="D1745" s="5" t="s">
        <v>2345</v>
      </c>
      <c r="E17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45" s="175" t="s">
        <v>18840</v>
      </c>
      <c r="G1745" s="175" t="s">
        <v>18841</v>
      </c>
      <c r="H1745" s="182" t="str">
        <f>_xlfn.XLOOKUP(tab_SCHULLISTE[[#This Row],[TKZ]],tab_SATLISTE[SAT-ID],tab_SATLISTE[SAT-ID],"FEHLT")</f>
        <v>1p153</v>
      </c>
    </row>
    <row r="1746" spans="1:8" ht="15.9" customHeight="1" x14ac:dyDescent="0.3">
      <c r="A1746" s="171" t="s">
        <v>6053</v>
      </c>
      <c r="B1746" s="167" t="s">
        <v>10794</v>
      </c>
      <c r="C1746" s="167" t="str">
        <f>tab_SCHULLISTE[[#This Row],[SNR]]&amp;" - "&amp;tab_SCHULLISTE[[#This Row],[Name]]</f>
        <v xml:space="preserve">2222 - Grundschule München, Manzostraße 79  </v>
      </c>
      <c r="D1746" s="5" t="s">
        <v>1966</v>
      </c>
      <c r="E17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46" s="175" t="s">
        <v>18840</v>
      </c>
      <c r="G1746" s="175" t="s">
        <v>18841</v>
      </c>
      <c r="H1746" s="182" t="str">
        <f>_xlfn.XLOOKUP(tab_SCHULLISTE[[#This Row],[TKZ]],tab_SATLISTE[SAT-ID],tab_SATLISTE[SAT-ID],"FEHLT")</f>
        <v>1k277</v>
      </c>
    </row>
    <row r="1747" spans="1:8" ht="15.9" customHeight="1" x14ac:dyDescent="0.3">
      <c r="A1747" s="171" t="s">
        <v>6054</v>
      </c>
      <c r="B1747" s="167" t="s">
        <v>10795</v>
      </c>
      <c r="C1747" s="167" t="str">
        <f>tab_SCHULLISTE[[#This Row],[SNR]]&amp;" - "&amp;tab_SCHULLISTE[[#This Row],[Name]]</f>
        <v xml:space="preserve">2223 - Grundschule München, Mariahilfplatz 18  </v>
      </c>
      <c r="D1747" s="5" t="s">
        <v>1966</v>
      </c>
      <c r="E17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47" s="175" t="s">
        <v>18840</v>
      </c>
      <c r="G1747" s="175" t="s">
        <v>18841</v>
      </c>
      <c r="H1747" s="182" t="str">
        <f>_xlfn.XLOOKUP(tab_SCHULLISTE[[#This Row],[TKZ]],tab_SATLISTE[SAT-ID],tab_SATLISTE[SAT-ID],"FEHLT")</f>
        <v>1k277</v>
      </c>
    </row>
    <row r="1748" spans="1:8" ht="15.9" customHeight="1" x14ac:dyDescent="0.3">
      <c r="A1748" s="171" t="s">
        <v>6055</v>
      </c>
      <c r="B1748" s="167" t="s">
        <v>10796</v>
      </c>
      <c r="C1748" s="167" t="str">
        <f>tab_SCHULLISTE[[#This Row],[SNR]]&amp;" - "&amp;tab_SCHULLISTE[[#This Row],[Name]]</f>
        <v xml:space="preserve">2224 - Grundschule München, Maria-Ward-Straße 1  </v>
      </c>
      <c r="D1748" s="5" t="s">
        <v>1966</v>
      </c>
      <c r="E17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48" s="175" t="s">
        <v>18840</v>
      </c>
      <c r="G1748" s="175" t="s">
        <v>18841</v>
      </c>
      <c r="H1748" s="182" t="str">
        <f>_xlfn.XLOOKUP(tab_SCHULLISTE[[#This Row],[TKZ]],tab_SATLISTE[SAT-ID],tab_SATLISTE[SAT-ID],"FEHLT")</f>
        <v>1k277</v>
      </c>
    </row>
    <row r="1749" spans="1:8" ht="15.9" customHeight="1" x14ac:dyDescent="0.3">
      <c r="A1749" s="171" t="s">
        <v>6056</v>
      </c>
      <c r="B1749" s="167" t="s">
        <v>10797</v>
      </c>
      <c r="C1749" s="167" t="str">
        <f>tab_SCHULLISTE[[#This Row],[SNR]]&amp;" - "&amp;tab_SCHULLISTE[[#This Row],[Name]]</f>
        <v xml:space="preserve">2225 - Grundschule München, Blutenburgstraße 3  </v>
      </c>
      <c r="D1749" s="5" t="s">
        <v>1966</v>
      </c>
      <c r="E17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49" s="175" t="s">
        <v>18840</v>
      </c>
      <c r="G1749" s="175" t="s">
        <v>18841</v>
      </c>
      <c r="H1749" s="182" t="str">
        <f>_xlfn.XLOOKUP(tab_SCHULLISTE[[#This Row],[TKZ]],tab_SATLISTE[SAT-ID],tab_SATLISTE[SAT-ID],"FEHLT")</f>
        <v>1k277</v>
      </c>
    </row>
    <row r="1750" spans="1:8" ht="15.9" customHeight="1" x14ac:dyDescent="0.3">
      <c r="A1750" s="171" t="s">
        <v>6057</v>
      </c>
      <c r="B1750" s="167" t="s">
        <v>10798</v>
      </c>
      <c r="C1750" s="167" t="str">
        <f>tab_SCHULLISTE[[#This Row],[SNR]]&amp;" - "&amp;tab_SCHULLISTE[[#This Row],[Name]]</f>
        <v xml:space="preserve">2226 - Grundschule München, Max-Kolmsperger-Straße 6  </v>
      </c>
      <c r="D1750" s="5" t="s">
        <v>1966</v>
      </c>
      <c r="E17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50" s="175" t="s">
        <v>18840</v>
      </c>
      <c r="G1750" s="175" t="s">
        <v>18841</v>
      </c>
      <c r="H1750" s="182" t="str">
        <f>_xlfn.XLOOKUP(tab_SCHULLISTE[[#This Row],[TKZ]],tab_SATLISTE[SAT-ID],tab_SATLISTE[SAT-ID],"FEHLT")</f>
        <v>1k277</v>
      </c>
    </row>
    <row r="1751" spans="1:8" ht="15.9" customHeight="1" x14ac:dyDescent="0.3">
      <c r="A1751" s="171" t="s">
        <v>6058</v>
      </c>
      <c r="B1751" s="167" t="s">
        <v>10799</v>
      </c>
      <c r="C1751" s="167" t="str">
        <f>tab_SCHULLISTE[[#This Row],[SNR]]&amp;" - "&amp;tab_SCHULLISTE[[#This Row],[Name]]</f>
        <v xml:space="preserve">2227 - Grundschule München, Oberföhringer Straße 224  </v>
      </c>
      <c r="D1751" s="5" t="s">
        <v>1966</v>
      </c>
      <c r="E17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51" s="175" t="s">
        <v>18840</v>
      </c>
      <c r="G1751" s="175" t="s">
        <v>18841</v>
      </c>
      <c r="H1751" s="182" t="str">
        <f>_xlfn.XLOOKUP(tab_SCHULLISTE[[#This Row],[TKZ]],tab_SATLISTE[SAT-ID],tab_SATLISTE[SAT-ID],"FEHLT")</f>
        <v>1k277</v>
      </c>
    </row>
    <row r="1752" spans="1:8" ht="15.9" customHeight="1" x14ac:dyDescent="0.3">
      <c r="A1752" s="171" t="s">
        <v>6059</v>
      </c>
      <c r="B1752" s="167" t="s">
        <v>10800</v>
      </c>
      <c r="C1752" s="167" t="str">
        <f>tab_SCHULLISTE[[#This Row],[SNR]]&amp;" - "&amp;tab_SCHULLISTE[[#This Row],[Name]]</f>
        <v xml:space="preserve">2228 - Grundschule München, Oselstraße 21  </v>
      </c>
      <c r="D1752" s="5" t="s">
        <v>1966</v>
      </c>
      <c r="E17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52" s="175" t="s">
        <v>18840</v>
      </c>
      <c r="G1752" s="175" t="s">
        <v>18841</v>
      </c>
      <c r="H1752" s="182" t="str">
        <f>_xlfn.XLOOKUP(tab_SCHULLISTE[[#This Row],[TKZ]],tab_SATLISTE[SAT-ID],tab_SATLISTE[SAT-ID],"FEHLT")</f>
        <v>1k277</v>
      </c>
    </row>
    <row r="1753" spans="1:8" ht="15.9" customHeight="1" x14ac:dyDescent="0.3">
      <c r="A1753" s="171" t="s">
        <v>6060</v>
      </c>
      <c r="B1753" s="167" t="s">
        <v>10801</v>
      </c>
      <c r="C1753" s="167" t="str">
        <f>tab_SCHULLISTE[[#This Row],[SNR]]&amp;" - "&amp;tab_SCHULLISTE[[#This Row],[Name]]</f>
        <v xml:space="preserve">2229 - Grundschule München, Ostpreußenstraße 88  </v>
      </c>
      <c r="D1753" s="5" t="s">
        <v>1966</v>
      </c>
      <c r="E17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53" s="175" t="s">
        <v>18840</v>
      </c>
      <c r="G1753" s="175" t="s">
        <v>18841</v>
      </c>
      <c r="H1753" s="182" t="str">
        <f>_xlfn.XLOOKUP(tab_SCHULLISTE[[#This Row],[TKZ]],tab_SATLISTE[SAT-ID],tab_SATLISTE[SAT-ID],"FEHLT")</f>
        <v>1k277</v>
      </c>
    </row>
    <row r="1754" spans="1:8" ht="15.9" customHeight="1" x14ac:dyDescent="0.3">
      <c r="A1754" s="171" t="s">
        <v>6061</v>
      </c>
      <c r="B1754" s="167" t="s">
        <v>10802</v>
      </c>
      <c r="C1754" s="167" t="str">
        <f>tab_SCHULLISTE[[#This Row],[SNR]]&amp;" - "&amp;tab_SCHULLISTE[[#This Row],[Name]]</f>
        <v xml:space="preserve">2230 - Grundschule München, Paulckestraße 10  </v>
      </c>
      <c r="D1754" s="5" t="s">
        <v>1966</v>
      </c>
      <c r="E17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54" s="175" t="s">
        <v>18840</v>
      </c>
      <c r="G1754" s="175" t="s">
        <v>18841</v>
      </c>
      <c r="H1754" s="182" t="str">
        <f>_xlfn.XLOOKUP(tab_SCHULLISTE[[#This Row],[TKZ]],tab_SATLISTE[SAT-ID],tab_SATLISTE[SAT-ID],"FEHLT")</f>
        <v>1k277</v>
      </c>
    </row>
    <row r="1755" spans="1:8" ht="15.9" customHeight="1" x14ac:dyDescent="0.3">
      <c r="A1755" s="171" t="s">
        <v>6062</v>
      </c>
      <c r="B1755" s="167" t="s">
        <v>12929</v>
      </c>
      <c r="C1755" s="167" t="str">
        <f>tab_SCHULLISTE[[#This Row],[SNR]]&amp;" - "&amp;tab_SCHULLISTE[[#This Row],[Name]]</f>
        <v xml:space="preserve">2231 - Mittelschule München, Perlacher Straße 114  </v>
      </c>
      <c r="D1755" s="5" t="s">
        <v>1966</v>
      </c>
      <c r="E17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55" s="175" t="s">
        <v>18840</v>
      </c>
      <c r="G1755" s="175" t="s">
        <v>18841</v>
      </c>
      <c r="H1755" s="182" t="str">
        <f>_xlfn.XLOOKUP(tab_SCHULLISTE[[#This Row],[TKZ]],tab_SATLISTE[SAT-ID],tab_SATLISTE[SAT-ID],"FEHLT")</f>
        <v>1k277</v>
      </c>
    </row>
    <row r="1756" spans="1:8" ht="15.9" customHeight="1" x14ac:dyDescent="0.3">
      <c r="A1756" s="171" t="s">
        <v>6063</v>
      </c>
      <c r="B1756" s="167" t="s">
        <v>980</v>
      </c>
      <c r="C1756" s="167" t="str">
        <f>tab_SCHULLISTE[[#This Row],[SNR]]&amp;" - "&amp;tab_SCHULLISTE[[#This Row],[Name]]</f>
        <v>2232 - Bilinguale Grundschule Phorms München, Ersatzsch. in freier Trägerschaft d.Phorms Bavaria gGmbH</v>
      </c>
      <c r="D1756" s="5" t="s">
        <v>2369</v>
      </c>
      <c r="E17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56" s="175" t="s">
        <v>18840</v>
      </c>
      <c r="G1756" s="175" t="s">
        <v>18841</v>
      </c>
      <c r="H1756" s="182" t="str">
        <f>_xlfn.XLOOKUP(tab_SCHULLISTE[[#This Row],[TKZ]],tab_SATLISTE[SAT-ID],tab_SATLISTE[SAT-ID],"FEHLT")</f>
        <v>1p177</v>
      </c>
    </row>
    <row r="1757" spans="1:8" ht="15.9" customHeight="1" x14ac:dyDescent="0.3">
      <c r="A1757" s="171" t="s">
        <v>6064</v>
      </c>
      <c r="B1757" s="167" t="s">
        <v>12930</v>
      </c>
      <c r="C1757" s="167" t="str">
        <f>tab_SCHULLISTE[[#This Row],[SNR]]&amp;" - "&amp;tab_SCHULLISTE[[#This Row],[Name]]</f>
        <v xml:space="preserve">2233 - Mittelschule München, Lehrer-Wirth-Straße 31  </v>
      </c>
      <c r="D1757" s="5" t="s">
        <v>1966</v>
      </c>
      <c r="E17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57" s="175" t="s">
        <v>18840</v>
      </c>
      <c r="G1757" s="175" t="s">
        <v>18841</v>
      </c>
      <c r="H1757" s="182" t="str">
        <f>_xlfn.XLOOKUP(tab_SCHULLISTE[[#This Row],[TKZ]],tab_SATLISTE[SAT-ID],tab_SATLISTE[SAT-ID],"FEHLT")</f>
        <v>1k277</v>
      </c>
    </row>
    <row r="1758" spans="1:8" ht="15.9" customHeight="1" x14ac:dyDescent="0.3">
      <c r="A1758" s="171" t="s">
        <v>6065</v>
      </c>
      <c r="B1758" s="167" t="s">
        <v>10803</v>
      </c>
      <c r="C1758" s="167" t="str">
        <f>tab_SCHULLISTE[[#This Row],[SNR]]&amp;" - "&amp;tab_SCHULLISTE[[#This Row],[Name]]</f>
        <v xml:space="preserve">2234 - Grundschule München, Pfanzeltplatz 10  </v>
      </c>
      <c r="D1758" s="5" t="s">
        <v>1966</v>
      </c>
      <c r="E17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58" s="175" t="s">
        <v>18840</v>
      </c>
      <c r="G1758" s="175" t="s">
        <v>18841</v>
      </c>
      <c r="H1758" s="182" t="str">
        <f>_xlfn.XLOOKUP(tab_SCHULLISTE[[#This Row],[TKZ]],tab_SATLISTE[SAT-ID],tab_SATLISTE[SAT-ID],"FEHLT")</f>
        <v>1k277</v>
      </c>
    </row>
    <row r="1759" spans="1:8" ht="15.9" customHeight="1" x14ac:dyDescent="0.3">
      <c r="A1759" s="171" t="s">
        <v>6066</v>
      </c>
      <c r="B1759" s="167" t="s">
        <v>10804</v>
      </c>
      <c r="C1759" s="167" t="str">
        <f>tab_SCHULLISTE[[#This Row],[SNR]]&amp;" - "&amp;tab_SCHULLISTE[[#This Row],[Name]]</f>
        <v xml:space="preserve">2235 - Grundschule München, Plinganserstraße 28  </v>
      </c>
      <c r="D1759" s="5" t="s">
        <v>1966</v>
      </c>
      <c r="E17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59" s="175" t="s">
        <v>18840</v>
      </c>
      <c r="G1759" s="175" t="s">
        <v>18841</v>
      </c>
      <c r="H1759" s="182" t="str">
        <f>_xlfn.XLOOKUP(tab_SCHULLISTE[[#This Row],[TKZ]],tab_SATLISTE[SAT-ID],tab_SATLISTE[SAT-ID],"FEHLT")</f>
        <v>1k277</v>
      </c>
    </row>
    <row r="1760" spans="1:8" ht="15.9" customHeight="1" x14ac:dyDescent="0.3">
      <c r="A1760" s="171" t="s">
        <v>6067</v>
      </c>
      <c r="B1760" s="167" t="s">
        <v>10805</v>
      </c>
      <c r="C1760" s="167" t="str">
        <f>tab_SCHULLISTE[[#This Row],[SNR]]&amp;" - "&amp;tab_SCHULLISTE[[#This Row],[Name]]</f>
        <v xml:space="preserve">2236 - Grundschule München, Regina-Ullmann-Straße 6  </v>
      </c>
      <c r="D1760" s="5" t="s">
        <v>1966</v>
      </c>
      <c r="E17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60" s="175" t="s">
        <v>18840</v>
      </c>
      <c r="G1760" s="175" t="s">
        <v>18841</v>
      </c>
      <c r="H1760" s="182" t="str">
        <f>_xlfn.XLOOKUP(tab_SCHULLISTE[[#This Row],[TKZ]],tab_SATLISTE[SAT-ID],tab_SATLISTE[SAT-ID],"FEHLT")</f>
        <v>1k277</v>
      </c>
    </row>
    <row r="1761" spans="1:8" ht="15.9" customHeight="1" x14ac:dyDescent="0.3">
      <c r="A1761" s="171" t="s">
        <v>6068</v>
      </c>
      <c r="B1761" s="167" t="s">
        <v>10806</v>
      </c>
      <c r="C1761" s="167" t="str">
        <f>tab_SCHULLISTE[[#This Row],[SNR]]&amp;" - "&amp;tab_SCHULLISTE[[#This Row],[Name]]</f>
        <v xml:space="preserve">2237 - Grundschule München, Ravensburger Ring 37  </v>
      </c>
      <c r="D1761" s="5" t="s">
        <v>1966</v>
      </c>
      <c r="E17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61" s="175" t="s">
        <v>18840</v>
      </c>
      <c r="G1761" s="175" t="s">
        <v>18841</v>
      </c>
      <c r="H1761" s="182" t="str">
        <f>_xlfn.XLOOKUP(tab_SCHULLISTE[[#This Row],[TKZ]],tab_SATLISTE[SAT-ID],tab_SATLISTE[SAT-ID],"FEHLT")</f>
        <v>1k277</v>
      </c>
    </row>
    <row r="1762" spans="1:8" ht="15.9" customHeight="1" x14ac:dyDescent="0.3">
      <c r="A1762" s="171" t="s">
        <v>6069</v>
      </c>
      <c r="B1762" s="167" t="s">
        <v>12931</v>
      </c>
      <c r="C1762" s="167" t="str">
        <f>tab_SCHULLISTE[[#This Row],[SNR]]&amp;" - "&amp;tab_SCHULLISTE[[#This Row],[Name]]</f>
        <v xml:space="preserve">2238 - Mittelschule München, Reichenaustraße 3  </v>
      </c>
      <c r="D1762" s="5" t="s">
        <v>1966</v>
      </c>
      <c r="E17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62" s="175" t="s">
        <v>18840</v>
      </c>
      <c r="G1762" s="175" t="s">
        <v>18841</v>
      </c>
      <c r="H1762" s="182" t="str">
        <f>_xlfn.XLOOKUP(tab_SCHULLISTE[[#This Row],[TKZ]],tab_SATLISTE[SAT-ID],tab_SATLISTE[SAT-ID],"FEHLT")</f>
        <v>1k277</v>
      </c>
    </row>
    <row r="1763" spans="1:8" ht="15.9" customHeight="1" x14ac:dyDescent="0.3">
      <c r="A1763" s="171" t="s">
        <v>6070</v>
      </c>
      <c r="B1763" s="167" t="s">
        <v>12932</v>
      </c>
      <c r="C1763" s="167" t="str">
        <f>tab_SCHULLISTE[[#This Row],[SNR]]&amp;" - "&amp;tab_SCHULLISTE[[#This Row],[Name]]</f>
        <v xml:space="preserve">2239 - Mittelschule München, Ridlerstraße 26  </v>
      </c>
      <c r="D1763" s="5" t="s">
        <v>1966</v>
      </c>
      <c r="E17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63" s="175" t="s">
        <v>18840</v>
      </c>
      <c r="G1763" s="175" t="s">
        <v>18841</v>
      </c>
      <c r="H1763" s="182" t="str">
        <f>_xlfn.XLOOKUP(tab_SCHULLISTE[[#This Row],[TKZ]],tab_SATLISTE[SAT-ID],tab_SATLISTE[SAT-ID],"FEHLT")</f>
        <v>1k277</v>
      </c>
    </row>
    <row r="1764" spans="1:8" ht="15.9" customHeight="1" x14ac:dyDescent="0.3">
      <c r="A1764" s="171" t="s">
        <v>6071</v>
      </c>
      <c r="B1764" s="167" t="s">
        <v>10807</v>
      </c>
      <c r="C1764" s="167" t="str">
        <f>tab_SCHULLISTE[[#This Row],[SNR]]&amp;" - "&amp;tab_SCHULLISTE[[#This Row],[Name]]</f>
        <v xml:space="preserve">2240 - Grundschule München, Rotbuchenstraße 81  </v>
      </c>
      <c r="D1764" s="5" t="s">
        <v>1966</v>
      </c>
      <c r="E17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64" s="175" t="s">
        <v>18840</v>
      </c>
      <c r="G1764" s="175" t="s">
        <v>18841</v>
      </c>
      <c r="H1764" s="182" t="str">
        <f>_xlfn.XLOOKUP(tab_SCHULLISTE[[#This Row],[TKZ]],tab_SATLISTE[SAT-ID],tab_SATLISTE[SAT-ID],"FEHLT")</f>
        <v>1k277</v>
      </c>
    </row>
    <row r="1765" spans="1:8" ht="15.9" customHeight="1" x14ac:dyDescent="0.3">
      <c r="A1765" s="171" t="s">
        <v>6072</v>
      </c>
      <c r="B1765" s="167" t="s">
        <v>10808</v>
      </c>
      <c r="C1765" s="167" t="str">
        <f>tab_SCHULLISTE[[#This Row],[SNR]]&amp;" - "&amp;tab_SCHULLISTE[[#This Row],[Name]]</f>
        <v xml:space="preserve">2242 - Grundschule München, Rothpletzstraße 40  </v>
      </c>
      <c r="D1765" s="5" t="s">
        <v>1966</v>
      </c>
      <c r="E17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65" s="175" t="s">
        <v>18840</v>
      </c>
      <c r="G1765" s="175" t="s">
        <v>18841</v>
      </c>
      <c r="H1765" s="182" t="str">
        <f>_xlfn.XLOOKUP(tab_SCHULLISTE[[#This Row],[TKZ]],tab_SATLISTE[SAT-ID],tab_SATLISTE[SAT-ID],"FEHLT")</f>
        <v>1k277</v>
      </c>
    </row>
    <row r="1766" spans="1:8" ht="15.9" customHeight="1" x14ac:dyDescent="0.3">
      <c r="A1766" s="171" t="s">
        <v>6073</v>
      </c>
      <c r="B1766" s="167" t="s">
        <v>10809</v>
      </c>
      <c r="C1766" s="167" t="str">
        <f>tab_SCHULLISTE[[#This Row],[SNR]]&amp;" - "&amp;tab_SCHULLISTE[[#This Row],[Name]]</f>
        <v xml:space="preserve">2243 - Grundschule München, Sambergerstraße 14  </v>
      </c>
      <c r="D1766" s="5" t="s">
        <v>1966</v>
      </c>
      <c r="E17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66" s="175" t="s">
        <v>18840</v>
      </c>
      <c r="G1766" s="175" t="s">
        <v>18841</v>
      </c>
      <c r="H1766" s="182" t="str">
        <f>_xlfn.XLOOKUP(tab_SCHULLISTE[[#This Row],[TKZ]],tab_SATLISTE[SAT-ID],tab_SATLISTE[SAT-ID],"FEHLT")</f>
        <v>1k277</v>
      </c>
    </row>
    <row r="1767" spans="1:8" ht="15.9" customHeight="1" x14ac:dyDescent="0.3">
      <c r="A1767" s="171" t="s">
        <v>6074</v>
      </c>
      <c r="B1767" s="167" t="s">
        <v>10810</v>
      </c>
      <c r="C1767" s="167" t="str">
        <f>tab_SCHULLISTE[[#This Row],[SNR]]&amp;" - "&amp;tab_SCHULLISTE[[#This Row],[Name]]</f>
        <v xml:space="preserve">2244 - Grundschule München, Sankt-Anna-Straße 22  </v>
      </c>
      <c r="D1767" s="5" t="s">
        <v>1966</v>
      </c>
      <c r="E17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67" s="175" t="s">
        <v>18840</v>
      </c>
      <c r="G1767" s="175" t="s">
        <v>18841</v>
      </c>
      <c r="H1767" s="182" t="str">
        <f>_xlfn.XLOOKUP(tab_SCHULLISTE[[#This Row],[TKZ]],tab_SATLISTE[SAT-ID],tab_SATLISTE[SAT-ID],"FEHLT")</f>
        <v>1k277</v>
      </c>
    </row>
    <row r="1768" spans="1:8" ht="15.9" customHeight="1" x14ac:dyDescent="0.3">
      <c r="A1768" s="171" t="s">
        <v>6075</v>
      </c>
      <c r="B1768" s="167" t="s">
        <v>10811</v>
      </c>
      <c r="C1768" s="167" t="str">
        <f>tab_SCHULLISTE[[#This Row],[SNR]]&amp;" - "&amp;tab_SCHULLISTE[[#This Row],[Name]]</f>
        <v xml:space="preserve">2245 - Grundschule München, Sankt-Martin-Straße 30  </v>
      </c>
      <c r="D1768" s="5" t="s">
        <v>1966</v>
      </c>
      <c r="E17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68" s="175" t="s">
        <v>18840</v>
      </c>
      <c r="G1768" s="175" t="s">
        <v>18841</v>
      </c>
      <c r="H1768" s="182" t="str">
        <f>_xlfn.XLOOKUP(tab_SCHULLISTE[[#This Row],[TKZ]],tab_SATLISTE[SAT-ID],tab_SATLISTE[SAT-ID],"FEHLT")</f>
        <v>1k277</v>
      </c>
    </row>
    <row r="1769" spans="1:8" ht="15.9" customHeight="1" x14ac:dyDescent="0.3">
      <c r="A1769" s="171" t="s">
        <v>6076</v>
      </c>
      <c r="B1769" s="167" t="s">
        <v>10812</v>
      </c>
      <c r="C1769" s="167" t="str">
        <f>tab_SCHULLISTE[[#This Row],[SNR]]&amp;" - "&amp;tab_SCHULLISTE[[#This Row],[Name]]</f>
        <v xml:space="preserve">2246 - Grundschule München, Schererplatz 3  </v>
      </c>
      <c r="D1769" s="5" t="s">
        <v>1966</v>
      </c>
      <c r="E17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69" s="175" t="s">
        <v>18840</v>
      </c>
      <c r="G1769" s="175" t="s">
        <v>18841</v>
      </c>
      <c r="H1769" s="182" t="str">
        <f>_xlfn.XLOOKUP(tab_SCHULLISTE[[#This Row],[TKZ]],tab_SATLISTE[SAT-ID],tab_SATLISTE[SAT-ID],"FEHLT")</f>
        <v>1k277</v>
      </c>
    </row>
    <row r="1770" spans="1:8" ht="15.9" customHeight="1" x14ac:dyDescent="0.3">
      <c r="A1770" s="171" t="s">
        <v>6077</v>
      </c>
      <c r="B1770" s="167" t="s">
        <v>12933</v>
      </c>
      <c r="C1770" s="167" t="str">
        <f>tab_SCHULLISTE[[#This Row],[SNR]]&amp;" - "&amp;tab_SCHULLISTE[[#This Row],[Name]]</f>
        <v xml:space="preserve">2247 - Mittelschule München, Peslmüllerstraße 8  </v>
      </c>
      <c r="D1770" s="5" t="s">
        <v>1966</v>
      </c>
      <c r="E17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70" s="175" t="s">
        <v>18840</v>
      </c>
      <c r="G1770" s="175" t="s">
        <v>18841</v>
      </c>
      <c r="H1770" s="182" t="str">
        <f>_xlfn.XLOOKUP(tab_SCHULLISTE[[#This Row],[TKZ]],tab_SATLISTE[SAT-ID],tab_SATLISTE[SAT-ID],"FEHLT")</f>
        <v>1k277</v>
      </c>
    </row>
    <row r="1771" spans="1:8" ht="15.9" customHeight="1" x14ac:dyDescent="0.3">
      <c r="A1771" s="171" t="s">
        <v>6078</v>
      </c>
      <c r="B1771" s="167" t="s">
        <v>10813</v>
      </c>
      <c r="C1771" s="167" t="str">
        <f>tab_SCHULLISTE[[#This Row],[SNR]]&amp;" - "&amp;tab_SCHULLISTE[[#This Row],[Name]]</f>
        <v xml:space="preserve">2248 - Grundschule München, Hanselmannstraße 45  </v>
      </c>
      <c r="D1771" s="5" t="s">
        <v>1966</v>
      </c>
      <c r="E17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71" s="175" t="s">
        <v>18840</v>
      </c>
      <c r="G1771" s="175" t="s">
        <v>18841</v>
      </c>
      <c r="H1771" s="182" t="str">
        <f>_xlfn.XLOOKUP(tab_SCHULLISTE[[#This Row],[TKZ]],tab_SATLISTE[SAT-ID],tab_SATLISTE[SAT-ID],"FEHLT")</f>
        <v>1k277</v>
      </c>
    </row>
    <row r="1772" spans="1:8" ht="15.9" customHeight="1" x14ac:dyDescent="0.3">
      <c r="A1772" s="171" t="s">
        <v>6079</v>
      </c>
      <c r="B1772" s="167" t="s">
        <v>12934</v>
      </c>
      <c r="C1772" s="167" t="str">
        <f>tab_SCHULLISTE[[#This Row],[SNR]]&amp;" - "&amp;tab_SCHULLISTE[[#This Row],[Name]]</f>
        <v xml:space="preserve">2250 - Mittelschule München, Schleißheimer Straße 275  </v>
      </c>
      <c r="D1772" s="5" t="s">
        <v>1966</v>
      </c>
      <c r="E17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72" s="175" t="s">
        <v>18840</v>
      </c>
      <c r="G1772" s="175" t="s">
        <v>18841</v>
      </c>
      <c r="H1772" s="182" t="str">
        <f>_xlfn.XLOOKUP(tab_SCHULLISTE[[#This Row],[TKZ]],tab_SATLISTE[SAT-ID],tab_SATLISTE[SAT-ID],"FEHLT")</f>
        <v>1k277</v>
      </c>
    </row>
    <row r="1773" spans="1:8" ht="15.9" customHeight="1" x14ac:dyDescent="0.3">
      <c r="A1773" s="171" t="s">
        <v>6080</v>
      </c>
      <c r="B1773" s="167" t="s">
        <v>10814</v>
      </c>
      <c r="C1773" s="167" t="str">
        <f>tab_SCHULLISTE[[#This Row],[SNR]]&amp;" - "&amp;tab_SCHULLISTE[[#This Row],[Name]]</f>
        <v xml:space="preserve">2251 - Grundschule München, Schrobenhausener Straße 17  </v>
      </c>
      <c r="D1773" s="5" t="s">
        <v>1966</v>
      </c>
      <c r="E17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73" s="175" t="s">
        <v>18840</v>
      </c>
      <c r="G1773" s="175" t="s">
        <v>18841</v>
      </c>
      <c r="H1773" s="182" t="str">
        <f>_xlfn.XLOOKUP(tab_SCHULLISTE[[#This Row],[TKZ]],tab_SATLISTE[SAT-ID],tab_SATLISTE[SAT-ID],"FEHLT")</f>
        <v>1k277</v>
      </c>
    </row>
    <row r="1774" spans="1:8" ht="15.9" customHeight="1" x14ac:dyDescent="0.3">
      <c r="A1774" s="171" t="s">
        <v>6081</v>
      </c>
      <c r="B1774" s="167" t="s">
        <v>12935</v>
      </c>
      <c r="C1774" s="167" t="str">
        <f>tab_SCHULLISTE[[#This Row],[SNR]]&amp;" - "&amp;tab_SCHULLISTE[[#This Row],[Name]]</f>
        <v xml:space="preserve">2252 - Mittelschule München, Schrobenhausener Straße 15  </v>
      </c>
      <c r="D1774" s="5" t="s">
        <v>1966</v>
      </c>
      <c r="E17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74" s="175" t="s">
        <v>18840</v>
      </c>
      <c r="G1774" s="175" t="s">
        <v>18841</v>
      </c>
      <c r="H1774" s="182" t="str">
        <f>_xlfn.XLOOKUP(tab_SCHULLISTE[[#This Row],[TKZ]],tab_SATLISTE[SAT-ID],tab_SATLISTE[SAT-ID],"FEHLT")</f>
        <v>1k277</v>
      </c>
    </row>
    <row r="1775" spans="1:8" ht="15.9" customHeight="1" x14ac:dyDescent="0.3">
      <c r="A1775" s="171" t="s">
        <v>6082</v>
      </c>
      <c r="B1775" s="167" t="s">
        <v>10815</v>
      </c>
      <c r="C1775" s="167" t="str">
        <f>tab_SCHULLISTE[[#This Row],[SNR]]&amp;" - "&amp;tab_SCHULLISTE[[#This Row],[Name]]</f>
        <v xml:space="preserve">2253 - Grundschule München, Schubinweg 3  </v>
      </c>
      <c r="D1775" s="5" t="s">
        <v>1966</v>
      </c>
      <c r="E17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75" s="175" t="s">
        <v>18840</v>
      </c>
      <c r="G1775" s="175" t="s">
        <v>18841</v>
      </c>
      <c r="H1775" s="182" t="str">
        <f>_xlfn.XLOOKUP(tab_SCHULLISTE[[#This Row],[TKZ]],tab_SATLISTE[SAT-ID],tab_SATLISTE[SAT-ID],"FEHLT")</f>
        <v>1k277</v>
      </c>
    </row>
    <row r="1776" spans="1:8" ht="15.9" customHeight="1" x14ac:dyDescent="0.3">
      <c r="A1776" s="171" t="s">
        <v>6083</v>
      </c>
      <c r="B1776" s="167" t="s">
        <v>10816</v>
      </c>
      <c r="C1776" s="167" t="str">
        <f>tab_SCHULLISTE[[#This Row],[SNR]]&amp;" - "&amp;tab_SCHULLISTE[[#This Row],[Name]]</f>
        <v xml:space="preserve">2254 - Grundschule München, Schwanthalerstraße 87  </v>
      </c>
      <c r="D1776" s="5" t="s">
        <v>1966</v>
      </c>
      <c r="E17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76" s="175" t="s">
        <v>18840</v>
      </c>
      <c r="G1776" s="175" t="s">
        <v>18841</v>
      </c>
      <c r="H1776" s="182" t="str">
        <f>_xlfn.XLOOKUP(tab_SCHULLISTE[[#This Row],[TKZ]],tab_SATLISTE[SAT-ID],tab_SATLISTE[SAT-ID],"FEHLT")</f>
        <v>1k277</v>
      </c>
    </row>
    <row r="1777" spans="1:8" ht="15.9" customHeight="1" x14ac:dyDescent="0.3">
      <c r="A1777" s="171" t="s">
        <v>6084</v>
      </c>
      <c r="B1777" s="167" t="s">
        <v>10817</v>
      </c>
      <c r="C1777" s="167" t="str">
        <f>tab_SCHULLISTE[[#This Row],[SNR]]&amp;" - "&amp;tab_SCHULLISTE[[#This Row],[Name]]</f>
        <v xml:space="preserve">2255 - Grundschule München, Schwindstraße/Zentnerstraße 2  </v>
      </c>
      <c r="D1777" s="5" t="s">
        <v>1966</v>
      </c>
      <c r="E17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77" s="175" t="s">
        <v>18840</v>
      </c>
      <c r="G1777" s="175" t="s">
        <v>18841</v>
      </c>
      <c r="H1777" s="182" t="str">
        <f>_xlfn.XLOOKUP(tab_SCHULLISTE[[#This Row],[TKZ]],tab_SATLISTE[SAT-ID],tab_SATLISTE[SAT-ID],"FEHLT")</f>
        <v>1k277</v>
      </c>
    </row>
    <row r="1778" spans="1:8" ht="15.9" customHeight="1" x14ac:dyDescent="0.3">
      <c r="A1778" s="171" t="s">
        <v>6085</v>
      </c>
      <c r="B1778" s="167" t="s">
        <v>10818</v>
      </c>
      <c r="C1778" s="167" t="str">
        <f>tab_SCHULLISTE[[#This Row],[SNR]]&amp;" - "&amp;tab_SCHULLISTE[[#This Row],[Name]]</f>
        <v xml:space="preserve">2257 - Grundschule München, Menaristraße 7  </v>
      </c>
      <c r="D1778" s="5" t="s">
        <v>1966</v>
      </c>
      <c r="E17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78" s="175" t="s">
        <v>18840</v>
      </c>
      <c r="G1778" s="175" t="s">
        <v>18841</v>
      </c>
      <c r="H1778" s="182" t="str">
        <f>_xlfn.XLOOKUP(tab_SCHULLISTE[[#This Row],[TKZ]],tab_SATLISTE[SAT-ID],tab_SATLISTE[SAT-ID],"FEHLT")</f>
        <v>1k277</v>
      </c>
    </row>
    <row r="1779" spans="1:8" ht="15.9" customHeight="1" x14ac:dyDescent="0.3">
      <c r="A1779" s="171" t="s">
        <v>6086</v>
      </c>
      <c r="B1779" s="167" t="s">
        <v>10819</v>
      </c>
      <c r="C1779" s="167" t="str">
        <f>tab_SCHULLISTE[[#This Row],[SNR]]&amp;" - "&amp;tab_SCHULLISTE[[#This Row],[Name]]</f>
        <v xml:space="preserve">2259 - Grundschule München, Rennertstraße 10  </v>
      </c>
      <c r="D1779" s="5" t="s">
        <v>1966</v>
      </c>
      <c r="E17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79" s="175" t="s">
        <v>18840</v>
      </c>
      <c r="G1779" s="175" t="s">
        <v>18841</v>
      </c>
      <c r="H1779" s="182" t="str">
        <f>_xlfn.XLOOKUP(tab_SCHULLISTE[[#This Row],[TKZ]],tab_SATLISTE[SAT-ID],tab_SATLISTE[SAT-ID],"FEHLT")</f>
        <v>1k277</v>
      </c>
    </row>
    <row r="1780" spans="1:8" ht="15.9" customHeight="1" x14ac:dyDescent="0.3">
      <c r="A1780" s="171" t="s">
        <v>6087</v>
      </c>
      <c r="B1780" s="167" t="s">
        <v>10820</v>
      </c>
      <c r="C1780" s="167" t="str">
        <f>tab_SCHULLISTE[[#This Row],[SNR]]&amp;" - "&amp;tab_SCHULLISTE[[#This Row],[Name]]</f>
        <v xml:space="preserve">2260 - Grundschule München, Simmernstraße 2  </v>
      </c>
      <c r="D1780" s="5" t="s">
        <v>1966</v>
      </c>
      <c r="E17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80" s="175" t="s">
        <v>18840</v>
      </c>
      <c r="G1780" s="175" t="s">
        <v>18841</v>
      </c>
      <c r="H1780" s="182" t="str">
        <f>_xlfn.XLOOKUP(tab_SCHULLISTE[[#This Row],[TKZ]],tab_SATLISTE[SAT-ID],tab_SATLISTE[SAT-ID],"FEHLT")</f>
        <v>1k277</v>
      </c>
    </row>
    <row r="1781" spans="1:8" ht="15.9" customHeight="1" x14ac:dyDescent="0.3">
      <c r="A1781" s="171" t="s">
        <v>6088</v>
      </c>
      <c r="B1781" s="167" t="s">
        <v>12936</v>
      </c>
      <c r="C1781" s="167" t="str">
        <f>tab_SCHULLISTE[[#This Row],[SNR]]&amp;" - "&amp;tab_SCHULLISTE[[#This Row],[Name]]</f>
        <v xml:space="preserve">2261 - Mittelschule München, Simmernstraße 2  </v>
      </c>
      <c r="D1781" s="5" t="s">
        <v>1966</v>
      </c>
      <c r="E17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81" s="175" t="s">
        <v>18840</v>
      </c>
      <c r="G1781" s="175" t="s">
        <v>18841</v>
      </c>
      <c r="H1781" s="182" t="str">
        <f>_xlfn.XLOOKUP(tab_SCHULLISTE[[#This Row],[TKZ]],tab_SATLISTE[SAT-ID],tab_SATLISTE[SAT-ID],"FEHLT")</f>
        <v>1k277</v>
      </c>
    </row>
    <row r="1782" spans="1:8" ht="15.9" customHeight="1" x14ac:dyDescent="0.3">
      <c r="A1782" s="171" t="s">
        <v>6089</v>
      </c>
      <c r="B1782" s="167" t="s">
        <v>10821</v>
      </c>
      <c r="C1782" s="167" t="str">
        <f>tab_SCHULLISTE[[#This Row],[SNR]]&amp;" - "&amp;tab_SCHULLISTE[[#This Row],[Name]]</f>
        <v xml:space="preserve">2262 - Grundschule München, Burmesterstraße 23  </v>
      </c>
      <c r="D1782" s="5" t="s">
        <v>1966</v>
      </c>
      <c r="E17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82" s="175" t="s">
        <v>18840</v>
      </c>
      <c r="G1782" s="175" t="s">
        <v>18841</v>
      </c>
      <c r="H1782" s="182" t="str">
        <f>_xlfn.XLOOKUP(tab_SCHULLISTE[[#This Row],[TKZ]],tab_SATLISTE[SAT-ID],tab_SATLISTE[SAT-ID],"FEHLT")</f>
        <v>1k277</v>
      </c>
    </row>
    <row r="1783" spans="1:8" ht="15.9" customHeight="1" x14ac:dyDescent="0.3">
      <c r="A1783" s="171" t="s">
        <v>6090</v>
      </c>
      <c r="B1783" s="167" t="s">
        <v>12937</v>
      </c>
      <c r="C1783" s="167" t="str">
        <f>tab_SCHULLISTE[[#This Row],[SNR]]&amp;" - "&amp;tab_SCHULLISTE[[#This Row],[Name]]</f>
        <v xml:space="preserve">2263 - Mittelschule München, Situlistraße 87  </v>
      </c>
      <c r="D1783" s="5" t="s">
        <v>1966</v>
      </c>
      <c r="E17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83" s="175" t="s">
        <v>18840</v>
      </c>
      <c r="G1783" s="175" t="s">
        <v>18841</v>
      </c>
      <c r="H1783" s="182" t="str">
        <f>_xlfn.XLOOKUP(tab_SCHULLISTE[[#This Row],[TKZ]],tab_SATLISTE[SAT-ID],tab_SATLISTE[SAT-ID],"FEHLT")</f>
        <v>1k277</v>
      </c>
    </row>
    <row r="1784" spans="1:8" ht="15.9" customHeight="1" x14ac:dyDescent="0.3">
      <c r="A1784" s="171" t="s">
        <v>6091</v>
      </c>
      <c r="B1784" s="167" t="s">
        <v>10822</v>
      </c>
      <c r="C1784" s="167" t="str">
        <f>tab_SCHULLISTE[[#This Row],[SNR]]&amp;" - "&amp;tab_SCHULLISTE[[#This Row],[Name]]</f>
        <v xml:space="preserve">2264 - Grundschule München, Stielerstraße 6  </v>
      </c>
      <c r="D1784" s="5" t="s">
        <v>1966</v>
      </c>
      <c r="E17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84" s="175" t="s">
        <v>18840</v>
      </c>
      <c r="G1784" s="175" t="s">
        <v>18841</v>
      </c>
      <c r="H1784" s="182" t="str">
        <f>_xlfn.XLOOKUP(tab_SCHULLISTE[[#This Row],[TKZ]],tab_SATLISTE[SAT-ID],tab_SATLISTE[SAT-ID],"FEHLT")</f>
        <v>1k277</v>
      </c>
    </row>
    <row r="1785" spans="1:8" ht="15.9" customHeight="1" x14ac:dyDescent="0.3">
      <c r="A1785" s="171" t="s">
        <v>6092</v>
      </c>
      <c r="B1785" s="167" t="s">
        <v>10823</v>
      </c>
      <c r="C1785" s="167" t="str">
        <f>tab_SCHULLISTE[[#This Row],[SNR]]&amp;" - "&amp;tab_SCHULLISTE[[#This Row],[Name]]</f>
        <v xml:space="preserve">2265 - Grundschule München, Strehleranger 12  </v>
      </c>
      <c r="D1785" s="5" t="s">
        <v>1966</v>
      </c>
      <c r="E17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85" s="175" t="s">
        <v>18840</v>
      </c>
      <c r="G1785" s="175" t="s">
        <v>18841</v>
      </c>
      <c r="H1785" s="182" t="str">
        <f>_xlfn.XLOOKUP(tab_SCHULLISTE[[#This Row],[TKZ]],tab_SATLISTE[SAT-ID],tab_SATLISTE[SAT-ID],"FEHLT")</f>
        <v>1k277</v>
      </c>
    </row>
    <row r="1786" spans="1:8" ht="15.9" customHeight="1" x14ac:dyDescent="0.3">
      <c r="A1786" s="171" t="s">
        <v>6093</v>
      </c>
      <c r="B1786" s="167" t="s">
        <v>10824</v>
      </c>
      <c r="C1786" s="167" t="str">
        <f>tab_SCHULLISTE[[#This Row],[SNR]]&amp;" - "&amp;tab_SCHULLISTE[[#This Row],[Name]]</f>
        <v xml:space="preserve">2266 - Grundschule München, Stuntzstraße 55  </v>
      </c>
      <c r="D1786" s="5" t="s">
        <v>1966</v>
      </c>
      <c r="E17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86" s="175" t="s">
        <v>18840</v>
      </c>
      <c r="G1786" s="175" t="s">
        <v>18841</v>
      </c>
      <c r="H1786" s="182" t="str">
        <f>_xlfn.XLOOKUP(tab_SCHULLISTE[[#This Row],[TKZ]],tab_SATLISTE[SAT-ID],tab_SATLISTE[SAT-ID],"FEHLT")</f>
        <v>1k277</v>
      </c>
    </row>
    <row r="1787" spans="1:8" ht="15.9" customHeight="1" x14ac:dyDescent="0.3">
      <c r="A1787" s="171" t="s">
        <v>6094</v>
      </c>
      <c r="B1787" s="167" t="s">
        <v>12938</v>
      </c>
      <c r="C1787" s="167" t="str">
        <f>tab_SCHULLISTE[[#This Row],[SNR]]&amp;" - "&amp;tab_SCHULLISTE[[#This Row],[Name]]</f>
        <v xml:space="preserve">2267 - Mittelschule München, Stuntzstraße 55  </v>
      </c>
      <c r="D1787" s="5" t="s">
        <v>1966</v>
      </c>
      <c r="E17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87" s="175" t="s">
        <v>18840</v>
      </c>
      <c r="G1787" s="175" t="s">
        <v>18841</v>
      </c>
      <c r="H1787" s="182" t="str">
        <f>_xlfn.XLOOKUP(tab_SCHULLISTE[[#This Row],[TKZ]],tab_SATLISTE[SAT-ID],tab_SATLISTE[SAT-ID],"FEHLT")</f>
        <v>1k277</v>
      </c>
    </row>
    <row r="1788" spans="1:8" ht="15.9" customHeight="1" x14ac:dyDescent="0.3">
      <c r="A1788" s="171" t="s">
        <v>6095</v>
      </c>
      <c r="B1788" s="167" t="s">
        <v>10825</v>
      </c>
      <c r="C1788" s="167" t="str">
        <f>tab_SCHULLISTE[[#This Row],[SNR]]&amp;" - "&amp;tab_SCHULLISTE[[#This Row],[Name]]</f>
        <v xml:space="preserve">2268 - Grundschule München, Südliche Auffahrtsallee 82  </v>
      </c>
      <c r="D1788" s="5" t="s">
        <v>1966</v>
      </c>
      <c r="E17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88" s="175" t="s">
        <v>18840</v>
      </c>
      <c r="G1788" s="175" t="s">
        <v>18841</v>
      </c>
      <c r="H1788" s="182" t="str">
        <f>_xlfn.XLOOKUP(tab_SCHULLISTE[[#This Row],[TKZ]],tab_SATLISTE[SAT-ID],tab_SATLISTE[SAT-ID],"FEHLT")</f>
        <v>1k277</v>
      </c>
    </row>
    <row r="1789" spans="1:8" ht="15.9" customHeight="1" x14ac:dyDescent="0.3">
      <c r="A1789" s="171" t="s">
        <v>6096</v>
      </c>
      <c r="B1789" s="167" t="s">
        <v>1029</v>
      </c>
      <c r="C1789" s="167" t="str">
        <f>tab_SCHULLISTE[[#This Row],[SNR]]&amp;" - "&amp;tab_SCHULLISTE[[#This Row],[Name]]</f>
        <v>2269 - Private Montessori-Volksschule Peißenberg (Grund- und Hauptschule)</v>
      </c>
      <c r="D1789" s="5" t="s">
        <v>2350</v>
      </c>
      <c r="E17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89" s="175" t="s">
        <v>18840</v>
      </c>
      <c r="G1789" s="175" t="s">
        <v>18841</v>
      </c>
      <c r="H1789" s="182" t="str">
        <f>_xlfn.XLOOKUP(tab_SCHULLISTE[[#This Row],[TKZ]],tab_SATLISTE[SAT-ID],tab_SATLISTE[SAT-ID],"FEHLT")</f>
        <v>1p158</v>
      </c>
    </row>
    <row r="1790" spans="1:8" ht="15.9" customHeight="1" x14ac:dyDescent="0.3">
      <c r="A1790" s="171" t="s">
        <v>6097</v>
      </c>
      <c r="B1790" s="167" t="s">
        <v>10826</v>
      </c>
      <c r="C1790" s="167" t="str">
        <f>tab_SCHULLISTE[[#This Row],[SNR]]&amp;" - "&amp;tab_SCHULLISTE[[#This Row],[Name]]</f>
        <v xml:space="preserve">2270 - Comenius-Grundschule Töging a.Inn  </v>
      </c>
      <c r="D1790" s="5" t="s">
        <v>2128</v>
      </c>
      <c r="E17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90" s="175" t="s">
        <v>18840</v>
      </c>
      <c r="G1790" s="175" t="s">
        <v>18841</v>
      </c>
      <c r="H1790" s="182" t="str">
        <f>_xlfn.XLOOKUP(tab_SCHULLISTE[[#This Row],[TKZ]],tab_SATLISTE[SAT-ID],tab_SATLISTE[SAT-ID],"FEHLT")</f>
        <v>1k439</v>
      </c>
    </row>
    <row r="1791" spans="1:8" ht="15.9" customHeight="1" x14ac:dyDescent="0.3">
      <c r="A1791" s="171" t="s">
        <v>6098</v>
      </c>
      <c r="B1791" s="167" t="s">
        <v>10827</v>
      </c>
      <c r="C1791" s="167" t="str">
        <f>tab_SCHULLISTE[[#This Row],[SNR]]&amp;" - "&amp;tab_SCHULLISTE[[#This Row],[Name]]</f>
        <v xml:space="preserve">2271 - Grundschule München, Toni-Pfülf-Straße 30  </v>
      </c>
      <c r="D1791" s="5" t="s">
        <v>1966</v>
      </c>
      <c r="E17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91" s="175" t="s">
        <v>18840</v>
      </c>
      <c r="G1791" s="175" t="s">
        <v>18841</v>
      </c>
      <c r="H1791" s="182" t="str">
        <f>_xlfn.XLOOKUP(tab_SCHULLISTE[[#This Row],[TKZ]],tab_SATLISTE[SAT-ID],tab_SATLISTE[SAT-ID],"FEHLT")</f>
        <v>1k277</v>
      </c>
    </row>
    <row r="1792" spans="1:8" ht="15.9" customHeight="1" x14ac:dyDescent="0.3">
      <c r="A1792" s="171" t="s">
        <v>6099</v>
      </c>
      <c r="B1792" s="167" t="s">
        <v>12939</v>
      </c>
      <c r="C1792" s="167" t="str">
        <f>tab_SCHULLISTE[[#This Row],[SNR]]&amp;" - "&amp;tab_SCHULLISTE[[#This Row],[Name]]</f>
        <v xml:space="preserve">2272 - Mittelschule München, Toni-Pfülf-Straße 30  </v>
      </c>
      <c r="D1792" s="5" t="s">
        <v>1966</v>
      </c>
      <c r="E17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92" s="175" t="s">
        <v>18840</v>
      </c>
      <c r="G1792" s="175" t="s">
        <v>18841</v>
      </c>
      <c r="H1792" s="182" t="str">
        <f>_xlfn.XLOOKUP(tab_SCHULLISTE[[#This Row],[TKZ]],tab_SATLISTE[SAT-ID],tab_SATLISTE[SAT-ID],"FEHLT")</f>
        <v>1k277</v>
      </c>
    </row>
    <row r="1793" spans="1:8" ht="15.9" customHeight="1" x14ac:dyDescent="0.3">
      <c r="A1793" s="171" t="s">
        <v>6100</v>
      </c>
      <c r="B1793" s="167" t="s">
        <v>10828</v>
      </c>
      <c r="C1793" s="167" t="str">
        <f>tab_SCHULLISTE[[#This Row],[SNR]]&amp;" - "&amp;tab_SCHULLISTE[[#This Row],[Name]]</f>
        <v xml:space="preserve">2273 - Grundschule München, Torquato-Tasso-Straße 38  </v>
      </c>
      <c r="D1793" s="5" t="s">
        <v>1966</v>
      </c>
      <c r="E17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93" s="175" t="s">
        <v>18840</v>
      </c>
      <c r="G1793" s="175" t="s">
        <v>18841</v>
      </c>
      <c r="H1793" s="182" t="str">
        <f>_xlfn.XLOOKUP(tab_SCHULLISTE[[#This Row],[TKZ]],tab_SATLISTE[SAT-ID],tab_SATLISTE[SAT-ID],"FEHLT")</f>
        <v>1k277</v>
      </c>
    </row>
    <row r="1794" spans="1:8" ht="15.9" customHeight="1" x14ac:dyDescent="0.3">
      <c r="A1794" s="171" t="s">
        <v>6101</v>
      </c>
      <c r="B1794" s="167" t="s">
        <v>12940</v>
      </c>
      <c r="C1794" s="167" t="str">
        <f>tab_SCHULLISTE[[#This Row],[SNR]]&amp;" - "&amp;tab_SCHULLISTE[[#This Row],[Name]]</f>
        <v xml:space="preserve">2274 - Mittelschule München, Torquato-Tasso-Straße 38  </v>
      </c>
      <c r="D1794" s="5" t="s">
        <v>1966</v>
      </c>
      <c r="E17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794" s="175" t="s">
        <v>18840</v>
      </c>
      <c r="G1794" s="175" t="s">
        <v>18841</v>
      </c>
      <c r="H1794" s="182" t="str">
        <f>_xlfn.XLOOKUP(tab_SCHULLISTE[[#This Row],[TKZ]],tab_SATLISTE[SAT-ID],tab_SATLISTE[SAT-ID],"FEHLT")</f>
        <v>1k277</v>
      </c>
    </row>
    <row r="1795" spans="1:8" ht="15.9" customHeight="1" x14ac:dyDescent="0.3">
      <c r="A1795" s="171" t="s">
        <v>6102</v>
      </c>
      <c r="B1795" s="167" t="s">
        <v>10829</v>
      </c>
      <c r="C1795" s="167" t="str">
        <f>tab_SCHULLISTE[[#This Row],[SNR]]&amp;" - "&amp;tab_SCHULLISTE[[#This Row],[Name]]</f>
        <v xml:space="preserve">2275 - Grundschule München, Türkenstraße 68  </v>
      </c>
      <c r="D1795" s="5" t="s">
        <v>1966</v>
      </c>
      <c r="E17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95" s="175" t="s">
        <v>18840</v>
      </c>
      <c r="G1795" s="175" t="s">
        <v>18841</v>
      </c>
      <c r="H1795" s="182" t="str">
        <f>_xlfn.XLOOKUP(tab_SCHULLISTE[[#This Row],[TKZ]],tab_SATLISTE[SAT-ID],tab_SATLISTE[SAT-ID],"FEHLT")</f>
        <v>1k277</v>
      </c>
    </row>
    <row r="1796" spans="1:8" ht="15.9" customHeight="1" x14ac:dyDescent="0.3">
      <c r="A1796" s="171" t="s">
        <v>6103</v>
      </c>
      <c r="B1796" s="167" t="s">
        <v>10830</v>
      </c>
      <c r="C1796" s="167" t="str">
        <f>tab_SCHULLISTE[[#This Row],[SNR]]&amp;" - "&amp;tab_SCHULLISTE[[#This Row],[Name]]</f>
        <v xml:space="preserve">2276 - Grundschule München, Tumblingerstraße 6  </v>
      </c>
      <c r="D1796" s="5" t="s">
        <v>1966</v>
      </c>
      <c r="E17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96" s="175" t="s">
        <v>18840</v>
      </c>
      <c r="G1796" s="175" t="s">
        <v>18841</v>
      </c>
      <c r="H1796" s="182" t="str">
        <f>_xlfn.XLOOKUP(tab_SCHULLISTE[[#This Row],[TKZ]],tab_SATLISTE[SAT-ID],tab_SATLISTE[SAT-ID],"FEHLT")</f>
        <v>1k277</v>
      </c>
    </row>
    <row r="1797" spans="1:8" ht="15.9" customHeight="1" x14ac:dyDescent="0.3">
      <c r="A1797" s="171" t="s">
        <v>6104</v>
      </c>
      <c r="B1797" s="167" t="s">
        <v>10831</v>
      </c>
      <c r="C1797" s="167" t="str">
        <f>tab_SCHULLISTE[[#This Row],[SNR]]&amp;" - "&amp;tab_SCHULLISTE[[#This Row],[Name]]</f>
        <v xml:space="preserve">2277 - Grundschule München, Turnerstraße 46  </v>
      </c>
      <c r="D1797" s="5" t="s">
        <v>1966</v>
      </c>
      <c r="E17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97" s="175" t="s">
        <v>18840</v>
      </c>
      <c r="G1797" s="175" t="s">
        <v>18841</v>
      </c>
      <c r="H1797" s="182" t="str">
        <f>_xlfn.XLOOKUP(tab_SCHULLISTE[[#This Row],[TKZ]],tab_SATLISTE[SAT-ID],tab_SATLISTE[SAT-ID],"FEHLT")</f>
        <v>1k277</v>
      </c>
    </row>
    <row r="1798" spans="1:8" ht="15.9" customHeight="1" x14ac:dyDescent="0.3">
      <c r="A1798" s="171" t="s">
        <v>6105</v>
      </c>
      <c r="B1798" s="167" t="s">
        <v>10832</v>
      </c>
      <c r="C1798" s="167" t="str">
        <f>tab_SCHULLISTE[[#This Row],[SNR]]&amp;" - "&amp;tab_SCHULLISTE[[#This Row],[Name]]</f>
        <v xml:space="preserve">2278 - Grundschule Winhöring  </v>
      </c>
      <c r="D1798" s="5" t="s">
        <v>2180</v>
      </c>
      <c r="E17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98" s="175" t="s">
        <v>18840</v>
      </c>
      <c r="G1798" s="175" t="s">
        <v>18841</v>
      </c>
      <c r="H1798" s="182" t="str">
        <f>_xlfn.XLOOKUP(tab_SCHULLISTE[[#This Row],[TKZ]],tab_SATLISTE[SAT-ID],tab_SATLISTE[SAT-ID],"FEHLT")</f>
        <v>1k491</v>
      </c>
    </row>
    <row r="1799" spans="1:8" ht="15.9" customHeight="1" x14ac:dyDescent="0.3">
      <c r="A1799" s="171" t="s">
        <v>6106</v>
      </c>
      <c r="B1799" s="167" t="s">
        <v>10833</v>
      </c>
      <c r="C1799" s="167" t="str">
        <f>tab_SCHULLISTE[[#This Row],[SNR]]&amp;" - "&amp;tab_SCHULLISTE[[#This Row],[Name]]</f>
        <v xml:space="preserve">2279 - Grundschule München, Waldmeisterstraße 38  </v>
      </c>
      <c r="D1799" s="5" t="s">
        <v>1966</v>
      </c>
      <c r="E17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799" s="175" t="s">
        <v>18840</v>
      </c>
      <c r="G1799" s="175" t="s">
        <v>18841</v>
      </c>
      <c r="H1799" s="182" t="str">
        <f>_xlfn.XLOOKUP(tab_SCHULLISTE[[#This Row],[TKZ]],tab_SATLISTE[SAT-ID],tab_SATLISTE[SAT-ID],"FEHLT")</f>
        <v>1k277</v>
      </c>
    </row>
    <row r="1800" spans="1:8" ht="15.9" customHeight="1" x14ac:dyDescent="0.3">
      <c r="A1800" s="171" t="s">
        <v>6107</v>
      </c>
      <c r="B1800" s="167" t="s">
        <v>10834</v>
      </c>
      <c r="C1800" s="167" t="str">
        <f>tab_SCHULLISTE[[#This Row],[SNR]]&amp;" - "&amp;tab_SCHULLISTE[[#This Row],[Name]]</f>
        <v xml:space="preserve">2280 - Grundschule München, Walliser Straße 5  </v>
      </c>
      <c r="D1800" s="5" t="s">
        <v>1966</v>
      </c>
      <c r="E18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00" s="175" t="s">
        <v>18840</v>
      </c>
      <c r="G1800" s="175" t="s">
        <v>18841</v>
      </c>
      <c r="H1800" s="182" t="str">
        <f>_xlfn.XLOOKUP(tab_SCHULLISTE[[#This Row],[TKZ]],tab_SATLISTE[SAT-ID],tab_SATLISTE[SAT-ID],"FEHLT")</f>
        <v>1k277</v>
      </c>
    </row>
    <row r="1801" spans="1:8" ht="15.9" customHeight="1" x14ac:dyDescent="0.3">
      <c r="A1801" s="171" t="s">
        <v>6108</v>
      </c>
      <c r="B1801" s="167" t="s">
        <v>12941</v>
      </c>
      <c r="C1801" s="167" t="str">
        <f>tab_SCHULLISTE[[#This Row],[SNR]]&amp;" - "&amp;tab_SCHULLISTE[[#This Row],[Name]]</f>
        <v xml:space="preserve">2281 - Mittelschule München, Walliser Straße 5  </v>
      </c>
      <c r="D1801" s="5" t="s">
        <v>1966</v>
      </c>
      <c r="E18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01" s="175" t="s">
        <v>18840</v>
      </c>
      <c r="G1801" s="175" t="s">
        <v>18841</v>
      </c>
      <c r="H1801" s="182" t="str">
        <f>_xlfn.XLOOKUP(tab_SCHULLISTE[[#This Row],[TKZ]],tab_SATLISTE[SAT-ID],tab_SATLISTE[SAT-ID],"FEHLT")</f>
        <v>1k277</v>
      </c>
    </row>
    <row r="1802" spans="1:8" ht="15.9" customHeight="1" x14ac:dyDescent="0.3">
      <c r="A1802" s="171" t="s">
        <v>6109</v>
      </c>
      <c r="B1802" s="167" t="s">
        <v>10835</v>
      </c>
      <c r="C1802" s="167" t="str">
        <f>tab_SCHULLISTE[[#This Row],[SNR]]&amp;" - "&amp;tab_SCHULLISTE[[#This Row],[Name]]</f>
        <v xml:space="preserve">2282 - Grundschule München, Weilerstraße 1  </v>
      </c>
      <c r="D1802" s="5" t="s">
        <v>1966</v>
      </c>
      <c r="E18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02" s="175" t="s">
        <v>18840</v>
      </c>
      <c r="G1802" s="175" t="s">
        <v>18841</v>
      </c>
      <c r="H1802" s="182" t="str">
        <f>_xlfn.XLOOKUP(tab_SCHULLISTE[[#This Row],[TKZ]],tab_SATLISTE[SAT-ID],tab_SATLISTE[SAT-ID],"FEHLT")</f>
        <v>1k277</v>
      </c>
    </row>
    <row r="1803" spans="1:8" ht="15.9" customHeight="1" x14ac:dyDescent="0.3">
      <c r="A1803" s="171" t="s">
        <v>6110</v>
      </c>
      <c r="B1803" s="167" t="s">
        <v>10836</v>
      </c>
      <c r="C1803" s="167" t="str">
        <f>tab_SCHULLISTE[[#This Row],[SNR]]&amp;" - "&amp;tab_SCHULLISTE[[#This Row],[Name]]</f>
        <v xml:space="preserve">2283 - Grundschule München, Weißenseestraße 45  </v>
      </c>
      <c r="D1803" s="5" t="s">
        <v>1966</v>
      </c>
      <c r="E18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03" s="175" t="s">
        <v>18840</v>
      </c>
      <c r="G1803" s="175" t="s">
        <v>18841</v>
      </c>
      <c r="H1803" s="182" t="str">
        <f>_xlfn.XLOOKUP(tab_SCHULLISTE[[#This Row],[TKZ]],tab_SATLISTE[SAT-ID],tab_SATLISTE[SAT-ID],"FEHLT")</f>
        <v>1k277</v>
      </c>
    </row>
    <row r="1804" spans="1:8" ht="15.9" customHeight="1" x14ac:dyDescent="0.3">
      <c r="A1804" s="171" t="s">
        <v>6111</v>
      </c>
      <c r="B1804" s="167" t="s">
        <v>10837</v>
      </c>
      <c r="C1804" s="167" t="str">
        <f>tab_SCHULLISTE[[#This Row],[SNR]]&amp;" - "&amp;tab_SCHULLISTE[[#This Row],[Name]]</f>
        <v xml:space="preserve">2284 - Grundschule München, Werdenfelsstraße 58  </v>
      </c>
      <c r="D1804" s="5" t="s">
        <v>1966</v>
      </c>
      <c r="E18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04" s="175" t="s">
        <v>18840</v>
      </c>
      <c r="G1804" s="175" t="s">
        <v>18841</v>
      </c>
      <c r="H1804" s="182" t="str">
        <f>_xlfn.XLOOKUP(tab_SCHULLISTE[[#This Row],[TKZ]],tab_SATLISTE[SAT-ID],tab_SATLISTE[SAT-ID],"FEHLT")</f>
        <v>1k277</v>
      </c>
    </row>
    <row r="1805" spans="1:8" ht="15.9" customHeight="1" x14ac:dyDescent="0.3">
      <c r="A1805" s="171" t="s">
        <v>6112</v>
      </c>
      <c r="B1805" s="167" t="s">
        <v>10838</v>
      </c>
      <c r="C1805" s="167" t="str">
        <f>tab_SCHULLISTE[[#This Row],[SNR]]&amp;" - "&amp;tab_SCHULLISTE[[#This Row],[Name]]</f>
        <v xml:space="preserve">2285 - Grundschule München, Gustl-Bayrhammer-Straße 21  </v>
      </c>
      <c r="D1805" s="5" t="s">
        <v>1966</v>
      </c>
      <c r="E18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05" s="175" t="s">
        <v>18840</v>
      </c>
      <c r="G1805" s="175" t="s">
        <v>18841</v>
      </c>
      <c r="H1805" s="182" t="str">
        <f>_xlfn.XLOOKUP(tab_SCHULLISTE[[#This Row],[TKZ]],tab_SATLISTE[SAT-ID],tab_SATLISTE[SAT-ID],"FEHLT")</f>
        <v>1k277</v>
      </c>
    </row>
    <row r="1806" spans="1:8" ht="15.9" customHeight="1" x14ac:dyDescent="0.3">
      <c r="A1806" s="171" t="s">
        <v>6113</v>
      </c>
      <c r="B1806" s="167" t="s">
        <v>12942</v>
      </c>
      <c r="C1806" s="167" t="str">
        <f>tab_SCHULLISTE[[#This Row],[SNR]]&amp;" - "&amp;tab_SCHULLISTE[[#This Row],[Name]]</f>
        <v xml:space="preserve">2286 - Mittelschule München, Wiesentfelser Straße 53  </v>
      </c>
      <c r="D1806" s="5" t="s">
        <v>1966</v>
      </c>
      <c r="E18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06" s="175" t="s">
        <v>18840</v>
      </c>
      <c r="G1806" s="175" t="s">
        <v>18841</v>
      </c>
      <c r="H1806" s="182" t="str">
        <f>_xlfn.XLOOKUP(tab_SCHULLISTE[[#This Row],[TKZ]],tab_SATLISTE[SAT-ID],tab_SATLISTE[SAT-ID],"FEHLT")</f>
        <v>1k277</v>
      </c>
    </row>
    <row r="1807" spans="1:8" ht="15.9" customHeight="1" x14ac:dyDescent="0.3">
      <c r="A1807" s="171" t="s">
        <v>6114</v>
      </c>
      <c r="B1807" s="167" t="s">
        <v>10839</v>
      </c>
      <c r="C1807" s="167" t="str">
        <f>tab_SCHULLISTE[[#This Row],[SNR]]&amp;" - "&amp;tab_SCHULLISTE[[#This Row],[Name]]</f>
        <v xml:space="preserve">2287 - Grundschule München, Wilhelmstraße 29  </v>
      </c>
      <c r="D1807" s="5" t="s">
        <v>1966</v>
      </c>
      <c r="E18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07" s="175" t="s">
        <v>18840</v>
      </c>
      <c r="G1807" s="175" t="s">
        <v>18841</v>
      </c>
      <c r="H1807" s="182" t="str">
        <f>_xlfn.XLOOKUP(tab_SCHULLISTE[[#This Row],[TKZ]],tab_SATLISTE[SAT-ID],tab_SATLISTE[SAT-ID],"FEHLT")</f>
        <v>1k277</v>
      </c>
    </row>
    <row r="1808" spans="1:8" ht="15.9" customHeight="1" x14ac:dyDescent="0.3">
      <c r="A1808" s="171" t="s">
        <v>6115</v>
      </c>
      <c r="B1808" s="167" t="s">
        <v>10840</v>
      </c>
      <c r="C1808" s="167" t="str">
        <f>tab_SCHULLISTE[[#This Row],[SNR]]&amp;" - "&amp;tab_SCHULLISTE[[#This Row],[Name]]</f>
        <v xml:space="preserve">2288 - Grundschule München, Winthirplatz 6  </v>
      </c>
      <c r="D1808" s="5" t="s">
        <v>1966</v>
      </c>
      <c r="E18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08" s="175" t="s">
        <v>18840</v>
      </c>
      <c r="G1808" s="175" t="s">
        <v>18841</v>
      </c>
      <c r="H1808" s="182" t="str">
        <f>_xlfn.XLOOKUP(tab_SCHULLISTE[[#This Row],[TKZ]],tab_SATLISTE[SAT-ID],tab_SATLISTE[SAT-ID],"FEHLT")</f>
        <v>1k277</v>
      </c>
    </row>
    <row r="1809" spans="1:8" ht="15.9" customHeight="1" x14ac:dyDescent="0.3">
      <c r="A1809" s="171" t="s">
        <v>6116</v>
      </c>
      <c r="B1809" s="167" t="s">
        <v>12943</v>
      </c>
      <c r="C1809" s="167" t="str">
        <f>tab_SCHULLISTE[[#This Row],[SNR]]&amp;" - "&amp;tab_SCHULLISTE[[#This Row],[Name]]</f>
        <v xml:space="preserve">2289 - Mittelschule München, Winthirplatz 6  </v>
      </c>
      <c r="D1809" s="5" t="s">
        <v>1966</v>
      </c>
      <c r="E18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09" s="175" t="s">
        <v>18840</v>
      </c>
      <c r="G1809" s="175" t="s">
        <v>18841</v>
      </c>
      <c r="H1809" s="182" t="str">
        <f>_xlfn.XLOOKUP(tab_SCHULLISTE[[#This Row],[TKZ]],tab_SATLISTE[SAT-ID],tab_SATLISTE[SAT-ID],"FEHLT")</f>
        <v>1k277</v>
      </c>
    </row>
    <row r="1810" spans="1:8" ht="15.9" customHeight="1" x14ac:dyDescent="0.3">
      <c r="A1810" s="171" t="s">
        <v>6117</v>
      </c>
      <c r="B1810" s="167" t="s">
        <v>12944</v>
      </c>
      <c r="C1810" s="167" t="str">
        <f>tab_SCHULLISTE[[#This Row],[SNR]]&amp;" - "&amp;tab_SCHULLISTE[[#This Row],[Name]]</f>
        <v xml:space="preserve">2290 - Mittelschule München, Wittelsbacherstraße 10  </v>
      </c>
      <c r="D1810" s="5" t="s">
        <v>1966</v>
      </c>
      <c r="E18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10" s="175" t="s">
        <v>18840</v>
      </c>
      <c r="G1810" s="175" t="s">
        <v>18841</v>
      </c>
      <c r="H1810" s="182" t="str">
        <f>_xlfn.XLOOKUP(tab_SCHULLISTE[[#This Row],[TKZ]],tab_SATLISTE[SAT-ID],tab_SATLISTE[SAT-ID],"FEHLT")</f>
        <v>1k277</v>
      </c>
    </row>
    <row r="1811" spans="1:8" ht="15.9" customHeight="1" x14ac:dyDescent="0.3">
      <c r="A1811" s="171" t="s">
        <v>6118</v>
      </c>
      <c r="B1811" s="167" t="s">
        <v>12945</v>
      </c>
      <c r="C1811" s="167" t="str">
        <f>tab_SCHULLISTE[[#This Row],[SNR]]&amp;" - "&amp;tab_SCHULLISTE[[#This Row],[Name]]</f>
        <v xml:space="preserve">2291 - Mittelschule München, Wörthstraße 2  </v>
      </c>
      <c r="D1811" s="5" t="s">
        <v>1966</v>
      </c>
      <c r="E18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11" s="175" t="s">
        <v>18840</v>
      </c>
      <c r="G1811" s="175" t="s">
        <v>18841</v>
      </c>
      <c r="H1811" s="182" t="str">
        <f>_xlfn.XLOOKUP(tab_SCHULLISTE[[#This Row],[TKZ]],tab_SATLISTE[SAT-ID],tab_SATLISTE[SAT-ID],"FEHLT")</f>
        <v>1k277</v>
      </c>
    </row>
    <row r="1812" spans="1:8" ht="15.9" customHeight="1" x14ac:dyDescent="0.3">
      <c r="A1812" s="171" t="s">
        <v>6119</v>
      </c>
      <c r="B1812" s="167" t="s">
        <v>10841</v>
      </c>
      <c r="C1812" s="167" t="str">
        <f>tab_SCHULLISTE[[#This Row],[SNR]]&amp;" - "&amp;tab_SCHULLISTE[[#This Row],[Name]]</f>
        <v xml:space="preserve">2292 - Grundschule München, Zielstattstraße 74  </v>
      </c>
      <c r="D1812" s="5" t="s">
        <v>1966</v>
      </c>
      <c r="E18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12" s="175" t="s">
        <v>18840</v>
      </c>
      <c r="G1812" s="175" t="s">
        <v>18841</v>
      </c>
      <c r="H1812" s="182" t="str">
        <f>_xlfn.XLOOKUP(tab_SCHULLISTE[[#This Row],[TKZ]],tab_SATLISTE[SAT-ID],tab_SATLISTE[SAT-ID],"FEHLT")</f>
        <v>1k277</v>
      </c>
    </row>
    <row r="1813" spans="1:8" ht="15.9" customHeight="1" x14ac:dyDescent="0.3">
      <c r="A1813" s="171" t="s">
        <v>6120</v>
      </c>
      <c r="B1813" s="167" t="s">
        <v>12946</v>
      </c>
      <c r="C1813" s="167" t="str">
        <f>tab_SCHULLISTE[[#This Row],[SNR]]&amp;" - "&amp;tab_SCHULLISTE[[#This Row],[Name]]</f>
        <v xml:space="preserve">2293 - Mittelschule München, Zielstattstraße 74  </v>
      </c>
      <c r="D1813" s="5" t="s">
        <v>1966</v>
      </c>
      <c r="E18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13" s="175" t="s">
        <v>18840</v>
      </c>
      <c r="G1813" s="175" t="s">
        <v>18841</v>
      </c>
      <c r="H1813" s="182" t="str">
        <f>_xlfn.XLOOKUP(tab_SCHULLISTE[[#This Row],[TKZ]],tab_SATLISTE[SAT-ID],tab_SATLISTE[SAT-ID],"FEHLT")</f>
        <v>1k277</v>
      </c>
    </row>
    <row r="1814" spans="1:8" ht="15.9" customHeight="1" x14ac:dyDescent="0.3">
      <c r="A1814" s="171" t="s">
        <v>6121</v>
      </c>
      <c r="B1814" s="167" t="s">
        <v>18691</v>
      </c>
      <c r="C1814" s="167" t="str">
        <f>tab_SCHULLISTE[[#This Row],[SNR]]&amp;" - "&amp;tab_SCHULLISTE[[#This Row],[Name]]</f>
        <v xml:space="preserve">2294 - Grundschule München, Thelottstraße 20  </v>
      </c>
      <c r="D1814" s="5" t="s">
        <v>1966</v>
      </c>
      <c r="E18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14" s="175" t="s">
        <v>18840</v>
      </c>
      <c r="G1814" s="175" t="s">
        <v>18841</v>
      </c>
      <c r="H1814" s="182" t="str">
        <f>_xlfn.XLOOKUP(tab_SCHULLISTE[[#This Row],[TKZ]],tab_SATLISTE[SAT-ID],tab_SATLISTE[SAT-ID],"FEHLT")</f>
        <v>1k277</v>
      </c>
    </row>
    <row r="1815" spans="1:8" ht="15.9" customHeight="1" x14ac:dyDescent="0.3">
      <c r="A1815" s="171" t="s">
        <v>6122</v>
      </c>
      <c r="B1815" s="167" t="s">
        <v>10842</v>
      </c>
      <c r="C1815" s="167" t="str">
        <f>tab_SCHULLISTE[[#This Row],[SNR]]&amp;" - "&amp;tab_SCHULLISTE[[#This Row],[Name]]</f>
        <v xml:space="preserve">2295 - Grundschule München, Kafkastraße 9  </v>
      </c>
      <c r="D1815" s="5" t="s">
        <v>1966</v>
      </c>
      <c r="E18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15" s="175" t="s">
        <v>18840</v>
      </c>
      <c r="G1815" s="175" t="s">
        <v>18841</v>
      </c>
      <c r="H1815" s="182" t="str">
        <f>_xlfn.XLOOKUP(tab_SCHULLISTE[[#This Row],[TKZ]],tab_SATLISTE[SAT-ID],tab_SATLISTE[SAT-ID],"FEHLT")</f>
        <v>1k277</v>
      </c>
    </row>
    <row r="1816" spans="1:8" ht="15.9" customHeight="1" x14ac:dyDescent="0.3">
      <c r="A1816" s="171" t="s">
        <v>6123</v>
      </c>
      <c r="B1816" s="167" t="s">
        <v>12947</v>
      </c>
      <c r="C1816" s="167" t="str">
        <f>tab_SCHULLISTE[[#This Row],[SNR]]&amp;" - "&amp;tab_SCHULLISTE[[#This Row],[Name]]</f>
        <v xml:space="preserve">2296 - Mittelschule München, Sambergerstraße 14  </v>
      </c>
      <c r="D1816" s="5" t="s">
        <v>1966</v>
      </c>
      <c r="E18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16" s="175" t="s">
        <v>18840</v>
      </c>
      <c r="G1816" s="175" t="s">
        <v>18841</v>
      </c>
      <c r="H1816" s="182" t="str">
        <f>_xlfn.XLOOKUP(tab_SCHULLISTE[[#This Row],[TKZ]],tab_SATLISTE[SAT-ID],tab_SATLISTE[SAT-ID],"FEHLT")</f>
        <v>1k277</v>
      </c>
    </row>
    <row r="1817" spans="1:8" ht="15.9" customHeight="1" x14ac:dyDescent="0.3">
      <c r="A1817" s="171" t="s">
        <v>6124</v>
      </c>
      <c r="B1817" s="167" t="s">
        <v>12948</v>
      </c>
      <c r="C1817" s="167" t="str">
        <f>tab_SCHULLISTE[[#This Row],[SNR]]&amp;" - "&amp;tab_SCHULLISTE[[#This Row],[Name]]</f>
        <v xml:space="preserve">2297 - Mittelschule München, Gerhart-Hauptmann-Ring 15  </v>
      </c>
      <c r="D1817" s="5" t="s">
        <v>1966</v>
      </c>
      <c r="E18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17" s="175" t="s">
        <v>18840</v>
      </c>
      <c r="G1817" s="175" t="s">
        <v>18841</v>
      </c>
      <c r="H1817" s="182" t="str">
        <f>_xlfn.XLOOKUP(tab_SCHULLISTE[[#This Row],[TKZ]],tab_SATLISTE[SAT-ID],tab_SATLISTE[SAT-ID],"FEHLT")</f>
        <v>1k277</v>
      </c>
    </row>
    <row r="1818" spans="1:8" ht="15.9" customHeight="1" x14ac:dyDescent="0.3">
      <c r="A1818" s="171" t="s">
        <v>6125</v>
      </c>
      <c r="B1818" s="167" t="s">
        <v>10843</v>
      </c>
      <c r="C1818" s="167" t="str">
        <f>tab_SCHULLISTE[[#This Row],[SNR]]&amp;" - "&amp;tab_SCHULLISTE[[#This Row],[Name]]</f>
        <v xml:space="preserve">2298 - Grundschule München, Nadistraße 3  </v>
      </c>
      <c r="D1818" s="5" t="s">
        <v>1966</v>
      </c>
      <c r="E18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18" s="175" t="s">
        <v>18840</v>
      </c>
      <c r="G1818" s="175" t="s">
        <v>18841</v>
      </c>
      <c r="H1818" s="182" t="str">
        <f>_xlfn.XLOOKUP(tab_SCHULLISTE[[#This Row],[TKZ]],tab_SATLISTE[SAT-ID],tab_SATLISTE[SAT-ID],"FEHLT")</f>
        <v>1k277</v>
      </c>
    </row>
    <row r="1819" spans="1:8" ht="15.9" customHeight="1" x14ac:dyDescent="0.3">
      <c r="A1819" s="171" t="s">
        <v>6126</v>
      </c>
      <c r="B1819" s="167" t="s">
        <v>10844</v>
      </c>
      <c r="C1819" s="167" t="str">
        <f>tab_SCHULLISTE[[#This Row],[SNR]]&amp;" - "&amp;tab_SCHULLISTE[[#This Row],[Name]]</f>
        <v xml:space="preserve">2299 - Grundschule München, Theodor-Heuss-Platz 6  </v>
      </c>
      <c r="D1819" s="5" t="s">
        <v>1966</v>
      </c>
      <c r="E18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19" s="175" t="s">
        <v>18840</v>
      </c>
      <c r="G1819" s="175" t="s">
        <v>18841</v>
      </c>
      <c r="H1819" s="182" t="str">
        <f>_xlfn.XLOOKUP(tab_SCHULLISTE[[#This Row],[TKZ]],tab_SATLISTE[SAT-ID],tab_SATLISTE[SAT-ID],"FEHLT")</f>
        <v>1k277</v>
      </c>
    </row>
    <row r="1820" spans="1:8" ht="15.9" customHeight="1" x14ac:dyDescent="0.3">
      <c r="A1820" s="171" t="s">
        <v>6127</v>
      </c>
      <c r="B1820" s="167" t="s">
        <v>10845</v>
      </c>
      <c r="C1820" s="167" t="str">
        <f>tab_SCHULLISTE[[#This Row],[SNR]]&amp;" - "&amp;tab_SCHULLISTE[[#This Row],[Name]]</f>
        <v xml:space="preserve">2300 - Grundschule München, Guardinistraße 60  </v>
      </c>
      <c r="D1820" s="5" t="s">
        <v>1966</v>
      </c>
      <c r="E18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20" s="175" t="s">
        <v>18840</v>
      </c>
      <c r="G1820" s="175" t="s">
        <v>18841</v>
      </c>
      <c r="H1820" s="182" t="str">
        <f>_xlfn.XLOOKUP(tab_SCHULLISTE[[#This Row],[TKZ]],tab_SATLISTE[SAT-ID],tab_SATLISTE[SAT-ID],"FEHLT")</f>
        <v>1k277</v>
      </c>
    </row>
    <row r="1821" spans="1:8" ht="15.9" customHeight="1" x14ac:dyDescent="0.3">
      <c r="A1821" s="171" t="s">
        <v>6128</v>
      </c>
      <c r="B1821" s="167" t="s">
        <v>10846</v>
      </c>
      <c r="C1821" s="167" t="str">
        <f>tab_SCHULLISTE[[#This Row],[SNR]]&amp;" - "&amp;tab_SCHULLISTE[[#This Row],[Name]]</f>
        <v xml:space="preserve">2301 - Grundschule München, Am Hedernfeld 42-44  </v>
      </c>
      <c r="D1821" s="5" t="s">
        <v>1966</v>
      </c>
      <c r="E18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21" s="175" t="s">
        <v>18840</v>
      </c>
      <c r="G1821" s="175" t="s">
        <v>18841</v>
      </c>
      <c r="H1821" s="182" t="str">
        <f>_xlfn.XLOOKUP(tab_SCHULLISTE[[#This Row],[TKZ]],tab_SATLISTE[SAT-ID],tab_SATLISTE[SAT-ID],"FEHLT")</f>
        <v>1k277</v>
      </c>
    </row>
    <row r="1822" spans="1:8" ht="15.9" customHeight="1" x14ac:dyDescent="0.3">
      <c r="A1822" s="171" t="s">
        <v>6129</v>
      </c>
      <c r="B1822" s="167" t="s">
        <v>981</v>
      </c>
      <c r="C1822" s="167" t="str">
        <f>tab_SCHULLISTE[[#This Row],[SNR]]&amp;" - "&amp;tab_SCHULLISTE[[#This Row],[Name]]</f>
        <v>2302 - Lukas-Schule München, private evangelische Grundschule der Lukas-Schulen gGmbH</v>
      </c>
      <c r="D1822" s="5" t="s">
        <v>2332</v>
      </c>
      <c r="E18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22" s="175" t="s">
        <v>18840</v>
      </c>
      <c r="G1822" s="175" t="s">
        <v>18841</v>
      </c>
      <c r="H1822" s="182" t="str">
        <f>_xlfn.XLOOKUP(tab_SCHULLISTE[[#This Row],[TKZ]],tab_SATLISTE[SAT-ID],tab_SATLISTE[SAT-ID],"FEHLT")</f>
        <v>1p140</v>
      </c>
    </row>
    <row r="1823" spans="1:8" ht="15.9" customHeight="1" x14ac:dyDescent="0.3">
      <c r="A1823" s="171" t="s">
        <v>6130</v>
      </c>
      <c r="B1823" s="167" t="s">
        <v>10847</v>
      </c>
      <c r="C1823" s="167" t="str">
        <f>tab_SCHULLISTE[[#This Row],[SNR]]&amp;" - "&amp;tab_SCHULLISTE[[#This Row],[Name]]</f>
        <v>2303 - Private Petö Grundschule der Petö und Inklusion gGmbH, Oberaudorf</v>
      </c>
      <c r="D1823" s="5" t="s">
        <v>2367</v>
      </c>
      <c r="E18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23" s="175" t="s">
        <v>18840</v>
      </c>
      <c r="G1823" s="175" t="s">
        <v>18841</v>
      </c>
      <c r="H1823" s="182" t="str">
        <f>_xlfn.XLOOKUP(tab_SCHULLISTE[[#This Row],[TKZ]],tab_SATLISTE[SAT-ID],tab_SATLISTE[SAT-ID],"FEHLT")</f>
        <v>1p175</v>
      </c>
    </row>
    <row r="1824" spans="1:8" ht="15.9" customHeight="1" x14ac:dyDescent="0.3">
      <c r="A1824" s="171" t="s">
        <v>6131</v>
      </c>
      <c r="B1824" s="167" t="s">
        <v>1030</v>
      </c>
      <c r="C1824" s="167" t="str">
        <f>tab_SCHULLISTE[[#This Row],[SNR]]&amp;" - "&amp;tab_SCHULLISTE[[#This Row],[Name]]</f>
        <v>2304 - Priv.Griechische Volksschule München, THS II, Edmund-Rumpler-Str.,München,d.Republik Griechenl.</v>
      </c>
      <c r="D1824" s="5" t="s">
        <v>2244</v>
      </c>
      <c r="E18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1824" s="175" t="s">
        <v>18840</v>
      </c>
      <c r="G1824" s="175" t="s">
        <v>18841</v>
      </c>
      <c r="H1824" s="182" t="str">
        <f>_xlfn.XLOOKUP(tab_SCHULLISTE[[#This Row],[TKZ]],tab_SATLISTE[SAT-ID],tab_SATLISTE[SAT-ID],"FEHLT")</f>
        <v>1p045</v>
      </c>
    </row>
    <row r="1825" spans="1:8" ht="15.9" customHeight="1" x14ac:dyDescent="0.3">
      <c r="A1825" s="171" t="s">
        <v>6132</v>
      </c>
      <c r="B1825" s="167" t="s">
        <v>1031</v>
      </c>
      <c r="C1825" s="167" t="str">
        <f>tab_SCHULLISTE[[#This Row],[SNR]]&amp;" - "&amp;tab_SCHULLISTE[[#This Row],[Name]]</f>
        <v>2305 - Private Griechische Volksschule München, TH II, der Republik Griechenland</v>
      </c>
      <c r="D1825" s="5" t="s">
        <v>2244</v>
      </c>
      <c r="E18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1825" s="175" t="s">
        <v>18840</v>
      </c>
      <c r="G1825" s="175" t="s">
        <v>18841</v>
      </c>
      <c r="H1825" s="182" t="str">
        <f>_xlfn.XLOOKUP(tab_SCHULLISTE[[#This Row],[TKZ]],tab_SATLISTE[SAT-ID],tab_SATLISTE[SAT-ID],"FEHLT")</f>
        <v>1p045</v>
      </c>
    </row>
    <row r="1826" spans="1:8" ht="15.9" customHeight="1" x14ac:dyDescent="0.3">
      <c r="A1826" s="171" t="s">
        <v>6133</v>
      </c>
      <c r="B1826" s="167" t="s">
        <v>1032</v>
      </c>
      <c r="C1826" s="167" t="str">
        <f>tab_SCHULLISTE[[#This Row],[SNR]]&amp;" - "&amp;tab_SCHULLISTE[[#This Row],[Name]]</f>
        <v>2306 - Aristoteles-Schule,Priv.Volksschule (GS u.THS I) der Republik Griechenland, München</v>
      </c>
      <c r="D1826" s="5" t="s">
        <v>2244</v>
      </c>
      <c r="E18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1826" s="175" t="s">
        <v>18840</v>
      </c>
      <c r="G1826" s="175" t="s">
        <v>18841</v>
      </c>
      <c r="H1826" s="182" t="str">
        <f>_xlfn.XLOOKUP(tab_SCHULLISTE[[#This Row],[TKZ]],tab_SATLISTE[SAT-ID],tab_SATLISTE[SAT-ID],"FEHLT")</f>
        <v>1p045</v>
      </c>
    </row>
    <row r="1827" spans="1:8" ht="15.9" customHeight="1" x14ac:dyDescent="0.3">
      <c r="A1827" s="171" t="s">
        <v>6134</v>
      </c>
      <c r="B1827" s="167" t="s">
        <v>1033</v>
      </c>
      <c r="C1827" s="167" t="str">
        <f>tab_SCHULLISTE[[#This Row],[SNR]]&amp;" - "&amp;tab_SCHULLISTE[[#This Row],[Name]]</f>
        <v>2307 - Ecole primaire francaise Jean Renoir, Grundschule München</v>
      </c>
      <c r="D1827" s="5" t="s">
        <v>2201</v>
      </c>
      <c r="E18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27" s="175" t="s">
        <v>18840</v>
      </c>
      <c r="G1827" s="175" t="s">
        <v>18841</v>
      </c>
      <c r="H1827" s="182" t="str">
        <f>_xlfn.XLOOKUP(tab_SCHULLISTE[[#This Row],[TKZ]],tab_SATLISTE[SAT-ID],tab_SATLISTE[SAT-ID],"FEHLT")</f>
        <v>1p001</v>
      </c>
    </row>
    <row r="1828" spans="1:8" ht="15.9" customHeight="1" x14ac:dyDescent="0.3">
      <c r="A1828" s="171" t="s">
        <v>6135</v>
      </c>
      <c r="B1828" s="167" t="s">
        <v>10848</v>
      </c>
      <c r="C1828" s="167" t="str">
        <f>tab_SCHULLISTE[[#This Row],[SNR]]&amp;" - "&amp;tab_SCHULLISTE[[#This Row],[Name]]</f>
        <v xml:space="preserve">2308 - Grundschule Utting a.Ammersee  </v>
      </c>
      <c r="D1828" s="5" t="s">
        <v>2145</v>
      </c>
      <c r="E18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28" s="175" t="s">
        <v>18840</v>
      </c>
      <c r="G1828" s="175" t="s">
        <v>18841</v>
      </c>
      <c r="H1828" s="182" t="str">
        <f>_xlfn.XLOOKUP(tab_SCHULLISTE[[#This Row],[TKZ]],tab_SATLISTE[SAT-ID],tab_SATLISTE[SAT-ID],"FEHLT")</f>
        <v>1k456</v>
      </c>
    </row>
    <row r="1829" spans="1:8" ht="15.9" customHeight="1" x14ac:dyDescent="0.3">
      <c r="A1829" s="171" t="s">
        <v>6136</v>
      </c>
      <c r="B1829" s="167" t="s">
        <v>10849</v>
      </c>
      <c r="C1829" s="167" t="str">
        <f>tab_SCHULLISTE[[#This Row],[SNR]]&amp;" - "&amp;tab_SCHULLISTE[[#This Row],[Name]]</f>
        <v xml:space="preserve">2309 - Grundschule Rosenheim-Happing  </v>
      </c>
      <c r="D1829" s="5" t="s">
        <v>2055</v>
      </c>
      <c r="E18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29" s="175" t="s">
        <v>18840</v>
      </c>
      <c r="G1829" s="175" t="s">
        <v>18841</v>
      </c>
      <c r="H1829" s="182" t="str">
        <f>_xlfn.XLOOKUP(tab_SCHULLISTE[[#This Row],[TKZ]],tab_SATLISTE[SAT-ID],tab_SATLISTE[SAT-ID],"FEHLT")</f>
        <v>1k366</v>
      </c>
    </row>
    <row r="1830" spans="1:8" ht="15.9" customHeight="1" x14ac:dyDescent="0.3">
      <c r="A1830" s="171" t="s">
        <v>6137</v>
      </c>
      <c r="B1830" s="167" t="s">
        <v>10640</v>
      </c>
      <c r="C1830" s="167" t="str">
        <f>tab_SCHULLISTE[[#This Row],[SNR]]&amp;" - "&amp;tab_SCHULLISTE[[#This Row],[Name]]</f>
        <v>2310 - Private Griechische Volksschule München, an der Hinterbärenbadstraße (GS- u. Teil-HS I)</v>
      </c>
      <c r="D1830" s="5" t="s">
        <v>2244</v>
      </c>
      <c r="E18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1830" s="175" t="s">
        <v>18840</v>
      </c>
      <c r="G1830" s="175" t="s">
        <v>18841</v>
      </c>
      <c r="H1830" s="182" t="str">
        <f>_xlfn.XLOOKUP(tab_SCHULLISTE[[#This Row],[TKZ]],tab_SATLISTE[SAT-ID],tab_SATLISTE[SAT-ID],"FEHLT")</f>
        <v>1p045</v>
      </c>
    </row>
    <row r="1831" spans="1:8" ht="15.9" customHeight="1" x14ac:dyDescent="0.3">
      <c r="A1831" s="171" t="s">
        <v>6138</v>
      </c>
      <c r="B1831" s="167" t="s">
        <v>982</v>
      </c>
      <c r="C1831" s="167" t="str">
        <f>tab_SCHULLISTE[[#This Row],[SNR]]&amp;" - "&amp;tab_SCHULLISTE[[#This Row],[Name]]</f>
        <v>2312 - Sinai-Grundschule d.Israelitischen Kultusgemeinde, priv. staatl. anerk. jüdische Volksschule München</v>
      </c>
      <c r="D1831" s="5" t="s">
        <v>2299</v>
      </c>
      <c r="E18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31" s="175" t="s">
        <v>18840</v>
      </c>
      <c r="G1831" s="175" t="s">
        <v>18841</v>
      </c>
      <c r="H1831" s="182" t="str">
        <f>_xlfn.XLOOKUP(tab_SCHULLISTE[[#This Row],[TKZ]],tab_SATLISTE[SAT-ID],tab_SATLISTE[SAT-ID],"FEHLT")</f>
        <v>1p105</v>
      </c>
    </row>
    <row r="1832" spans="1:8" ht="15.9" customHeight="1" x14ac:dyDescent="0.3">
      <c r="A1832" s="171" t="s">
        <v>6139</v>
      </c>
      <c r="B1832" s="167" t="s">
        <v>983</v>
      </c>
      <c r="C1832" s="167" t="str">
        <f>tab_SCHULLISTE[[#This Row],[SNR]]&amp;" - "&amp;tab_SCHULLISTE[[#This Row],[Name]]</f>
        <v>2314 - Theresia-Gerhardinger-Grundschule am Anger der Armen Schulschwestern V.U.L.FR., München</v>
      </c>
      <c r="D1832" s="5" t="s">
        <v>2319</v>
      </c>
      <c r="E18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32" s="175" t="s">
        <v>18840</v>
      </c>
      <c r="G1832" s="175" t="s">
        <v>18841</v>
      </c>
      <c r="H1832" s="182" t="str">
        <f>_xlfn.XLOOKUP(tab_SCHULLISTE[[#This Row],[TKZ]],tab_SATLISTE[SAT-ID],tab_SATLISTE[SAT-ID],"FEHLT")</f>
        <v>1p125</v>
      </c>
    </row>
    <row r="1833" spans="1:8" ht="15.9" customHeight="1" x14ac:dyDescent="0.3">
      <c r="A1833" s="171" t="s">
        <v>6140</v>
      </c>
      <c r="B1833" s="167" t="s">
        <v>10850</v>
      </c>
      <c r="C1833" s="167" t="str">
        <f>tab_SCHULLISTE[[#This Row],[SNR]]&amp;" - "&amp;tab_SCHULLISTE[[#This Row],[Name]]</f>
        <v xml:space="preserve">2315 - Prinzregentenschule Grundschule Rosenheim  </v>
      </c>
      <c r="D1833" s="5" t="s">
        <v>2055</v>
      </c>
      <c r="E18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33" s="175" t="s">
        <v>18840</v>
      </c>
      <c r="G1833" s="175" t="s">
        <v>18841</v>
      </c>
      <c r="H1833" s="182" t="str">
        <f>_xlfn.XLOOKUP(tab_SCHULLISTE[[#This Row],[TKZ]],tab_SATLISTE[SAT-ID],tab_SATLISTE[SAT-ID],"FEHLT")</f>
        <v>1k366</v>
      </c>
    </row>
    <row r="1834" spans="1:8" ht="15.9" customHeight="1" x14ac:dyDescent="0.3">
      <c r="A1834" s="171" t="s">
        <v>6141</v>
      </c>
      <c r="B1834" s="167" t="s">
        <v>984</v>
      </c>
      <c r="C1834" s="167" t="str">
        <f>tab_SCHULLISTE[[#This Row],[SNR]]&amp;" - "&amp;tab_SCHULLISTE[[#This Row],[Name]]</f>
        <v>2316 - Jan-Amos-Comenius-Grundschule der Münchner Schulstiftung - Ernst v. Borries</v>
      </c>
      <c r="D1834" s="5" t="s">
        <v>2362</v>
      </c>
      <c r="E18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34" s="175" t="s">
        <v>18840</v>
      </c>
      <c r="G1834" s="175" t="s">
        <v>18841</v>
      </c>
      <c r="H1834" s="182" t="str">
        <f>_xlfn.XLOOKUP(tab_SCHULLISTE[[#This Row],[TKZ]],tab_SATLISTE[SAT-ID],tab_SATLISTE[SAT-ID],"FEHLT")</f>
        <v>1p169</v>
      </c>
    </row>
    <row r="1835" spans="1:8" ht="15.9" customHeight="1" x14ac:dyDescent="0.3">
      <c r="A1835" s="171" t="s">
        <v>6142</v>
      </c>
      <c r="B1835" s="167" t="s">
        <v>1035</v>
      </c>
      <c r="C1835" s="167" t="str">
        <f>tab_SCHULLISTE[[#This Row],[SNR]]&amp;" - "&amp;tab_SCHULLISTE[[#This Row],[Name]]</f>
        <v>2317 - Montessori-Schule f. ganzheitliches Lernen, priv. Grund- u. Hauptschule, Freilassing</v>
      </c>
      <c r="D1835" s="5" t="s">
        <v>2253</v>
      </c>
      <c r="E18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35" s="175" t="s">
        <v>18840</v>
      </c>
      <c r="G1835" s="175" t="s">
        <v>18841</v>
      </c>
      <c r="H1835" s="182" t="str">
        <f>_xlfn.XLOOKUP(tab_SCHULLISTE[[#This Row],[TKZ]],tab_SATLISTE[SAT-ID],tab_SATLISTE[SAT-ID],"FEHLT")</f>
        <v>1p055</v>
      </c>
    </row>
    <row r="1836" spans="1:8" ht="15.9" customHeight="1" x14ac:dyDescent="0.3">
      <c r="A1836" s="171" t="s">
        <v>6143</v>
      </c>
      <c r="B1836" s="167" t="s">
        <v>10851</v>
      </c>
      <c r="C1836" s="167" t="str">
        <f>tab_SCHULLISTE[[#This Row],[SNR]]&amp;" - "&amp;tab_SCHULLISTE[[#This Row],[Name]]</f>
        <v xml:space="preserve">2318 - Astrid-Lindgren-Grundschule Rosenheim  </v>
      </c>
      <c r="D1836" s="5" t="s">
        <v>2055</v>
      </c>
      <c r="E18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36" s="175" t="s">
        <v>18840</v>
      </c>
      <c r="G1836" s="175" t="s">
        <v>18841</v>
      </c>
      <c r="H1836" s="182" t="str">
        <f>_xlfn.XLOOKUP(tab_SCHULLISTE[[#This Row],[TKZ]],tab_SATLISTE[SAT-ID],tab_SATLISTE[SAT-ID],"FEHLT")</f>
        <v>1k366</v>
      </c>
    </row>
    <row r="1837" spans="1:8" ht="15.9" customHeight="1" x14ac:dyDescent="0.3">
      <c r="A1837" s="171" t="s">
        <v>6144</v>
      </c>
      <c r="B1837" s="167" t="s">
        <v>1037</v>
      </c>
      <c r="C1837" s="167" t="str">
        <f>tab_SCHULLISTE[[#This Row],[SNR]]&amp;" - "&amp;tab_SCHULLISTE[[#This Row],[Name]]</f>
        <v>2319 - Inklusive Montessori Schule an der Balanstraße, München, Volksschule (GS + HS)</v>
      </c>
      <c r="D1837" s="5" t="s">
        <v>2340</v>
      </c>
      <c r="E18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1837" s="175" t="s">
        <v>18840</v>
      </c>
      <c r="G1837" s="175" t="s">
        <v>18841</v>
      </c>
      <c r="H1837" s="182" t="str">
        <f>_xlfn.XLOOKUP(tab_SCHULLISTE[[#This Row],[TKZ]],tab_SATLISTE[SAT-ID],tab_SATLISTE[SAT-ID],"FEHLT")</f>
        <v>1p148</v>
      </c>
    </row>
    <row r="1838" spans="1:8" ht="15.9" customHeight="1" x14ac:dyDescent="0.3">
      <c r="A1838" s="171" t="s">
        <v>6145</v>
      </c>
      <c r="B1838" s="167" t="s">
        <v>10852</v>
      </c>
      <c r="C1838" s="167" t="str">
        <f>tab_SCHULLISTE[[#This Row],[SNR]]&amp;" - "&amp;tab_SCHULLISTE[[#This Row],[Name]]</f>
        <v xml:space="preserve">2321 - Grundschule Rosenheim-Fürstätt  </v>
      </c>
      <c r="D1838" s="5" t="s">
        <v>2055</v>
      </c>
      <c r="E18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38" s="175" t="s">
        <v>18840</v>
      </c>
      <c r="G1838" s="175" t="s">
        <v>18841</v>
      </c>
      <c r="H1838" s="182" t="str">
        <f>_xlfn.XLOOKUP(tab_SCHULLISTE[[#This Row],[TKZ]],tab_SATLISTE[SAT-ID],tab_SATLISTE[SAT-ID],"FEHLT")</f>
        <v>1k366</v>
      </c>
    </row>
    <row r="1839" spans="1:8" ht="15.9" customHeight="1" x14ac:dyDescent="0.3">
      <c r="A1839" s="171" t="s">
        <v>6146</v>
      </c>
      <c r="B1839" s="167" t="s">
        <v>10853</v>
      </c>
      <c r="C1839" s="167" t="str">
        <f>tab_SCHULLISTE[[#This Row],[SNR]]&amp;" - "&amp;tab_SCHULLISTE[[#This Row],[Name]]</f>
        <v xml:space="preserve">2322 - Grundschule Garching b. München, West  </v>
      </c>
      <c r="D1839" s="5" t="s">
        <v>1839</v>
      </c>
      <c r="E18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39" s="175" t="s">
        <v>18840</v>
      </c>
      <c r="G1839" s="175" t="s">
        <v>18841</v>
      </c>
      <c r="H1839" s="182" t="str">
        <f>_xlfn.XLOOKUP(tab_SCHULLISTE[[#This Row],[TKZ]],tab_SATLISTE[SAT-ID],tab_SATLISTE[SAT-ID],"FEHLT")</f>
        <v>1k146</v>
      </c>
    </row>
    <row r="1840" spans="1:8" ht="15.9" customHeight="1" x14ac:dyDescent="0.3">
      <c r="A1840" s="171" t="s">
        <v>6147</v>
      </c>
      <c r="B1840" s="167" t="s">
        <v>12949</v>
      </c>
      <c r="C1840" s="167" t="str">
        <f>tab_SCHULLISTE[[#This Row],[SNR]]&amp;" - "&amp;tab_SCHULLISTE[[#This Row],[Name]]</f>
        <v xml:space="preserve">2323 - Max-Mannheimer-Mittelschule Garching b. München  </v>
      </c>
      <c r="D1840" s="5" t="s">
        <v>1839</v>
      </c>
      <c r="E18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40" s="175" t="s">
        <v>18840</v>
      </c>
      <c r="G1840" s="175" t="s">
        <v>18841</v>
      </c>
      <c r="H1840" s="182" t="str">
        <f>_xlfn.XLOOKUP(tab_SCHULLISTE[[#This Row],[TKZ]],tab_SATLISTE[SAT-ID],tab_SATLISTE[SAT-ID],"FEHLT")</f>
        <v>1k146</v>
      </c>
    </row>
    <row r="1841" spans="1:8" ht="15.9" customHeight="1" x14ac:dyDescent="0.3">
      <c r="A1841" s="171" t="s">
        <v>6148</v>
      </c>
      <c r="B1841" s="167" t="s">
        <v>10854</v>
      </c>
      <c r="C1841" s="167" t="str">
        <f>tab_SCHULLISTE[[#This Row],[SNR]]&amp;" - "&amp;tab_SCHULLISTE[[#This Row],[Name]]</f>
        <v xml:space="preserve">2324 - Josef-Guggenmos-Schule, Grundschule Altötting  </v>
      </c>
      <c r="D1841" s="5" t="s">
        <v>1707</v>
      </c>
      <c r="E18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41" s="175" t="s">
        <v>18840</v>
      </c>
      <c r="G1841" s="175" t="s">
        <v>18841</v>
      </c>
      <c r="H1841" s="182" t="str">
        <f>_xlfn.XLOOKUP(tab_SCHULLISTE[[#This Row],[TKZ]],tab_SATLISTE[SAT-ID],tab_SATLISTE[SAT-ID],"FEHLT")</f>
        <v>1k011</v>
      </c>
    </row>
    <row r="1842" spans="1:8" ht="15.9" customHeight="1" x14ac:dyDescent="0.3">
      <c r="A1842" s="171" t="s">
        <v>6149</v>
      </c>
      <c r="B1842" s="167" t="s">
        <v>10855</v>
      </c>
      <c r="C1842" s="167" t="str">
        <f>tab_SCHULLISTE[[#This Row],[SNR]]&amp;" - "&amp;tab_SCHULLISTE[[#This Row],[Name]]</f>
        <v>2325 - Aktive Schule Petershausen gGmbH - Grundschule in freier Trägerschaft</v>
      </c>
      <c r="D1842" s="5" t="s">
        <v>14879</v>
      </c>
      <c r="E18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42" s="175" t="s">
        <v>18840</v>
      </c>
      <c r="G1842" s="175" t="s">
        <v>18841</v>
      </c>
      <c r="H1842" s="182" t="str">
        <f>_xlfn.XLOOKUP(tab_SCHULLISTE[[#This Row],[TKZ]],tab_SATLISTE[SAT-ID],tab_SATLISTE[SAT-ID],"FEHLT")</f>
        <v>1p242</v>
      </c>
    </row>
    <row r="1843" spans="1:8" ht="15.9" customHeight="1" x14ac:dyDescent="0.3">
      <c r="A1843" s="171" t="s">
        <v>6150</v>
      </c>
      <c r="B1843" s="167" t="s">
        <v>12950</v>
      </c>
      <c r="C1843" s="167" t="str">
        <f>tab_SCHULLISTE[[#This Row],[SNR]]&amp;" - "&amp;tab_SCHULLISTE[[#This Row],[Name]]</f>
        <v xml:space="preserve">2326 - Weiß-Ferdl-Mittelschule Altötting  </v>
      </c>
      <c r="D1843" s="5" t="s">
        <v>1707</v>
      </c>
      <c r="E18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43" s="175" t="s">
        <v>18840</v>
      </c>
      <c r="G1843" s="175" t="s">
        <v>18841</v>
      </c>
      <c r="H1843" s="182" t="str">
        <f>_xlfn.XLOOKUP(tab_SCHULLISTE[[#This Row],[TKZ]],tab_SATLISTE[SAT-ID],tab_SATLISTE[SAT-ID],"FEHLT")</f>
        <v>1k011</v>
      </c>
    </row>
    <row r="1844" spans="1:8" ht="15.9" customHeight="1" x14ac:dyDescent="0.3">
      <c r="A1844" s="171" t="s">
        <v>6151</v>
      </c>
      <c r="B1844" s="167" t="s">
        <v>985</v>
      </c>
      <c r="C1844" s="167" t="str">
        <f>tab_SCHULLISTE[[#This Row],[SNR]]&amp;" - "&amp;tab_SCHULLISTE[[#This Row],[Name]]</f>
        <v>2327 - Private Heimvolksschule im Franziskushaus in Altötting (Grund- und Hauptschule)</v>
      </c>
      <c r="D1844" s="5" t="s">
        <v>2396</v>
      </c>
      <c r="E18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44" s="175" t="s">
        <v>18840</v>
      </c>
      <c r="G1844" s="175" t="s">
        <v>18841</v>
      </c>
      <c r="H1844" s="182" t="str">
        <f>_xlfn.XLOOKUP(tab_SCHULLISTE[[#This Row],[TKZ]],tab_SATLISTE[SAT-ID],tab_SATLISTE[SAT-ID],"FEHLT")</f>
        <v>1p205</v>
      </c>
    </row>
    <row r="1845" spans="1:8" ht="15.9" customHeight="1" x14ac:dyDescent="0.3">
      <c r="A1845" s="171" t="s">
        <v>6152</v>
      </c>
      <c r="B1845" s="167" t="s">
        <v>10856</v>
      </c>
      <c r="C1845" s="167" t="str">
        <f>tab_SCHULLISTE[[#This Row],[SNR]]&amp;" - "&amp;tab_SCHULLISTE[[#This Row],[Name]]</f>
        <v xml:space="preserve">2328 - Hans-Stethaimer-Grundschule Burghausen  </v>
      </c>
      <c r="D1845" s="5" t="s">
        <v>1766</v>
      </c>
      <c r="E18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45" s="175" t="s">
        <v>18840</v>
      </c>
      <c r="G1845" s="175" t="s">
        <v>18841</v>
      </c>
      <c r="H1845" s="182" t="str">
        <f>_xlfn.XLOOKUP(tab_SCHULLISTE[[#This Row],[TKZ]],tab_SATLISTE[SAT-ID],tab_SATLISTE[SAT-ID],"FEHLT")</f>
        <v>1k071</v>
      </c>
    </row>
    <row r="1846" spans="1:8" ht="15.9" customHeight="1" x14ac:dyDescent="0.3">
      <c r="A1846" s="171" t="s">
        <v>6153</v>
      </c>
      <c r="B1846" s="167" t="s">
        <v>10857</v>
      </c>
      <c r="C1846" s="167" t="str">
        <f>tab_SCHULLISTE[[#This Row],[SNR]]&amp;" - "&amp;tab_SCHULLISTE[[#This Row],[Name]]</f>
        <v xml:space="preserve">2329 - Johannes-Hess-Grundschule Burghausen  </v>
      </c>
      <c r="D1846" s="5" t="s">
        <v>1766</v>
      </c>
      <c r="E18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46" s="175" t="s">
        <v>18840</v>
      </c>
      <c r="G1846" s="175" t="s">
        <v>18841</v>
      </c>
      <c r="H1846" s="182" t="str">
        <f>_xlfn.XLOOKUP(tab_SCHULLISTE[[#This Row],[TKZ]],tab_SATLISTE[SAT-ID],tab_SATLISTE[SAT-ID],"FEHLT")</f>
        <v>1k071</v>
      </c>
    </row>
    <row r="1847" spans="1:8" ht="15.9" customHeight="1" x14ac:dyDescent="0.3">
      <c r="A1847" s="171" t="s">
        <v>6154</v>
      </c>
      <c r="B1847" s="167" t="s">
        <v>10858</v>
      </c>
      <c r="C1847" s="167" t="str">
        <f>tab_SCHULLISTE[[#This Row],[SNR]]&amp;" - "&amp;tab_SCHULLISTE[[#This Row],[Name]]</f>
        <v xml:space="preserve">2330 - Grundschule Bischofswiesen  </v>
      </c>
      <c r="D1847" s="5" t="s">
        <v>1756</v>
      </c>
      <c r="E18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47" s="175" t="s">
        <v>18840</v>
      </c>
      <c r="G1847" s="175" t="s">
        <v>18841</v>
      </c>
      <c r="H1847" s="182" t="str">
        <f>_xlfn.XLOOKUP(tab_SCHULLISTE[[#This Row],[TKZ]],tab_SATLISTE[SAT-ID],tab_SATLISTE[SAT-ID],"FEHLT")</f>
        <v>1k061</v>
      </c>
    </row>
    <row r="1848" spans="1:8" ht="15.9" customHeight="1" x14ac:dyDescent="0.3">
      <c r="A1848" s="171" t="s">
        <v>6155</v>
      </c>
      <c r="B1848" s="167" t="s">
        <v>10859</v>
      </c>
      <c r="C1848" s="167" t="str">
        <f>tab_SCHULLISTE[[#This Row],[SNR]]&amp;" - "&amp;tab_SCHULLISTE[[#This Row],[Name]]</f>
        <v xml:space="preserve">2331 - Hans-Kammerer-Grundschule Burghausen  </v>
      </c>
      <c r="D1848" s="5" t="s">
        <v>1766</v>
      </c>
      <c r="E18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48" s="175" t="s">
        <v>18840</v>
      </c>
      <c r="G1848" s="175" t="s">
        <v>18841</v>
      </c>
      <c r="H1848" s="182" t="str">
        <f>_xlfn.XLOOKUP(tab_SCHULLISTE[[#This Row],[TKZ]],tab_SATLISTE[SAT-ID],tab_SATLISTE[SAT-ID],"FEHLT")</f>
        <v>1k071</v>
      </c>
    </row>
    <row r="1849" spans="1:8" ht="15.9" customHeight="1" x14ac:dyDescent="0.3">
      <c r="A1849" s="171" t="s">
        <v>6156</v>
      </c>
      <c r="B1849" s="167" t="s">
        <v>12951</v>
      </c>
      <c r="C1849" s="167" t="str">
        <f>tab_SCHULLISTE[[#This Row],[SNR]]&amp;" - "&amp;tab_SCHULLISTE[[#This Row],[Name]]</f>
        <v xml:space="preserve">2332 - Franz-Xaver-Gruber-Mittelschule Burghausen  </v>
      </c>
      <c r="D1849" s="5" t="s">
        <v>1766</v>
      </c>
      <c r="E18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49" s="175" t="s">
        <v>18840</v>
      </c>
      <c r="G1849" s="175" t="s">
        <v>18841</v>
      </c>
      <c r="H1849" s="182" t="str">
        <f>_xlfn.XLOOKUP(tab_SCHULLISTE[[#This Row],[TKZ]],tab_SATLISTE[SAT-ID],tab_SATLISTE[SAT-ID],"FEHLT")</f>
        <v>1k071</v>
      </c>
    </row>
    <row r="1850" spans="1:8" ht="15.9" customHeight="1" x14ac:dyDescent="0.3">
      <c r="A1850" s="171" t="s">
        <v>6157</v>
      </c>
      <c r="B1850" s="167" t="s">
        <v>10860</v>
      </c>
      <c r="C1850" s="167" t="str">
        <f>tab_SCHULLISTE[[#This Row],[SNR]]&amp;" - "&amp;tab_SCHULLISTE[[#This Row],[Name]]</f>
        <v xml:space="preserve">2333 - Grundschule Burgkirchen a.d.Alz  </v>
      </c>
      <c r="D1850" s="5" t="s">
        <v>1768</v>
      </c>
      <c r="E18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50" s="175" t="s">
        <v>18840</v>
      </c>
      <c r="G1850" s="175" t="s">
        <v>18841</v>
      </c>
      <c r="H1850" s="182" t="str">
        <f>_xlfn.XLOOKUP(tab_SCHULLISTE[[#This Row],[TKZ]],tab_SATLISTE[SAT-ID],tab_SATLISTE[SAT-ID],"FEHLT")</f>
        <v>1k073</v>
      </c>
    </row>
    <row r="1851" spans="1:8" ht="15.9" customHeight="1" x14ac:dyDescent="0.3">
      <c r="A1851" s="171" t="s">
        <v>6158</v>
      </c>
      <c r="B1851" s="167" t="s">
        <v>10861</v>
      </c>
      <c r="C1851" s="167" t="str">
        <f>tab_SCHULLISTE[[#This Row],[SNR]]&amp;" - "&amp;tab_SCHULLISTE[[#This Row],[Name]]</f>
        <v xml:space="preserve">2334 - Grundschule Emmerting-Mehring  </v>
      </c>
      <c r="D1851" s="5" t="s">
        <v>1798</v>
      </c>
      <c r="E18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51" s="175" t="s">
        <v>18840</v>
      </c>
      <c r="G1851" s="175" t="s">
        <v>18841</v>
      </c>
      <c r="H1851" s="182" t="str">
        <f>_xlfn.XLOOKUP(tab_SCHULLISTE[[#This Row],[TKZ]],tab_SATLISTE[SAT-ID],tab_SATLISTE[SAT-ID],"FEHLT")</f>
        <v>1k104</v>
      </c>
    </row>
    <row r="1852" spans="1:8" ht="15.9" customHeight="1" x14ac:dyDescent="0.3">
      <c r="A1852" s="171" t="s">
        <v>6159</v>
      </c>
      <c r="B1852" s="167" t="s">
        <v>12952</v>
      </c>
      <c r="C1852" s="167" t="str">
        <f>tab_SCHULLISTE[[#This Row],[SNR]]&amp;" - "&amp;tab_SCHULLISTE[[#This Row],[Name]]</f>
        <v xml:space="preserve">2335 - Mittelschule Haar, an der St.-Konrad-Straße  </v>
      </c>
      <c r="D1852" s="5" t="s">
        <v>1867</v>
      </c>
      <c r="E18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52" s="175" t="s">
        <v>18840</v>
      </c>
      <c r="G1852" s="175" t="s">
        <v>18841</v>
      </c>
      <c r="H1852" s="182" t="str">
        <f>_xlfn.XLOOKUP(tab_SCHULLISTE[[#This Row],[TKZ]],tab_SATLISTE[SAT-ID],tab_SATLISTE[SAT-ID],"FEHLT")</f>
        <v>1k176</v>
      </c>
    </row>
    <row r="1853" spans="1:8" ht="15.9" customHeight="1" x14ac:dyDescent="0.3">
      <c r="A1853" s="171" t="s">
        <v>6160</v>
      </c>
      <c r="B1853" s="167" t="s">
        <v>12953</v>
      </c>
      <c r="C1853" s="167" t="str">
        <f>tab_SCHULLISTE[[#This Row],[SNR]]&amp;" - "&amp;tab_SCHULLISTE[[#This Row],[Name]]</f>
        <v xml:space="preserve">2336 - Mittelschule Garching a.d.Alz  </v>
      </c>
      <c r="D1853" s="5" t="s">
        <v>1838</v>
      </c>
      <c r="E18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53" s="175" t="s">
        <v>18840</v>
      </c>
      <c r="G1853" s="175" t="s">
        <v>18841</v>
      </c>
      <c r="H1853" s="182" t="str">
        <f>_xlfn.XLOOKUP(tab_SCHULLISTE[[#This Row],[TKZ]],tab_SATLISTE[SAT-ID],tab_SATLISTE[SAT-ID],"FEHLT")</f>
        <v>1k145</v>
      </c>
    </row>
    <row r="1854" spans="1:8" ht="15.9" customHeight="1" x14ac:dyDescent="0.3">
      <c r="A1854" s="171" t="s">
        <v>6161</v>
      </c>
      <c r="B1854" s="167" t="s">
        <v>1138</v>
      </c>
      <c r="C1854" s="167" t="str">
        <f>tab_SCHULLISTE[[#This Row],[SNR]]&amp;" - "&amp;tab_SCHULLISTE[[#This Row],[Name]]</f>
        <v>2337 - Nikodem-Caro-Grundschule Hart / Wald in Garching a.d.Alz</v>
      </c>
      <c r="D1854" s="5" t="s">
        <v>1837</v>
      </c>
      <c r="E18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54" s="175" t="s">
        <v>18840</v>
      </c>
      <c r="G1854" s="175" t="s">
        <v>18841</v>
      </c>
      <c r="H1854" s="182" t="str">
        <f>_xlfn.XLOOKUP(tab_SCHULLISTE[[#This Row],[TKZ]],tab_SATLISTE[SAT-ID],tab_SATLISTE[SAT-ID],"FEHLT")</f>
        <v>1k144</v>
      </c>
    </row>
    <row r="1855" spans="1:8" ht="15.9" customHeight="1" x14ac:dyDescent="0.3">
      <c r="A1855" s="171" t="s">
        <v>6162</v>
      </c>
      <c r="B1855" s="167" t="s">
        <v>10862</v>
      </c>
      <c r="C1855" s="167" t="str">
        <f>tab_SCHULLISTE[[#This Row],[SNR]]&amp;" - "&amp;tab_SCHULLISTE[[#This Row],[Name]]</f>
        <v xml:space="preserve">2338 - Grundschule Haiming  </v>
      </c>
      <c r="D1855" s="5" t="s">
        <v>1869</v>
      </c>
      <c r="E18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55" s="175" t="s">
        <v>18840</v>
      </c>
      <c r="G1855" s="175" t="s">
        <v>18841</v>
      </c>
      <c r="H1855" s="182" t="str">
        <f>_xlfn.XLOOKUP(tab_SCHULLISTE[[#This Row],[TKZ]],tab_SATLISTE[SAT-ID],tab_SATLISTE[SAT-ID],"FEHLT")</f>
        <v>1k179</v>
      </c>
    </row>
    <row r="1856" spans="1:8" ht="15.9" customHeight="1" x14ac:dyDescent="0.3">
      <c r="A1856" s="171" t="s">
        <v>6163</v>
      </c>
      <c r="B1856" s="167" t="s">
        <v>12954</v>
      </c>
      <c r="C1856" s="167" t="str">
        <f>tab_SCHULLISTE[[#This Row],[SNR]]&amp;" - "&amp;tab_SCHULLISTE[[#This Row],[Name]]</f>
        <v xml:space="preserve">2339 - Mittelschule Burgkirchen a.d.Alz  </v>
      </c>
      <c r="D1856" s="5" t="s">
        <v>1768</v>
      </c>
      <c r="E18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56" s="175" t="s">
        <v>18840</v>
      </c>
      <c r="G1856" s="175" t="s">
        <v>18841</v>
      </c>
      <c r="H1856" s="182" t="str">
        <f>_xlfn.XLOOKUP(tab_SCHULLISTE[[#This Row],[TKZ]],tab_SATLISTE[SAT-ID],tab_SATLISTE[SAT-ID],"FEHLT")</f>
        <v>1k073</v>
      </c>
    </row>
    <row r="1857" spans="1:8" ht="15.9" customHeight="1" x14ac:dyDescent="0.3">
      <c r="A1857" s="171" t="s">
        <v>6164</v>
      </c>
      <c r="B1857" s="167" t="s">
        <v>10863</v>
      </c>
      <c r="C1857" s="167" t="str">
        <f>tab_SCHULLISTE[[#This Row],[SNR]]&amp;" - "&amp;tab_SCHULLISTE[[#This Row],[Name]]</f>
        <v xml:space="preserve">2340 - Grundschule Kastl  </v>
      </c>
      <c r="D1857" s="5" t="s">
        <v>1910</v>
      </c>
      <c r="E18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57" s="175" t="s">
        <v>18840</v>
      </c>
      <c r="G1857" s="175" t="s">
        <v>18841</v>
      </c>
      <c r="H1857" s="182" t="str">
        <f>_xlfn.XLOOKUP(tab_SCHULLISTE[[#This Row],[TKZ]],tab_SATLISTE[SAT-ID],tab_SATLISTE[SAT-ID],"FEHLT")</f>
        <v>1k220</v>
      </c>
    </row>
    <row r="1858" spans="1:8" ht="15.9" customHeight="1" x14ac:dyDescent="0.3">
      <c r="A1858" s="171" t="s">
        <v>6165</v>
      </c>
      <c r="B1858" s="167" t="s">
        <v>12955</v>
      </c>
      <c r="C1858" s="167" t="str">
        <f>tab_SCHULLISTE[[#This Row],[SNR]]&amp;" - "&amp;tab_SCHULLISTE[[#This Row],[Name]]</f>
        <v xml:space="preserve">2341 - Mittelschule Kirchweidach  </v>
      </c>
      <c r="D1858" s="5" t="s">
        <v>1921</v>
      </c>
      <c r="E18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58" s="175" t="s">
        <v>18840</v>
      </c>
      <c r="G1858" s="175" t="s">
        <v>18841</v>
      </c>
      <c r="H1858" s="182" t="str">
        <f>_xlfn.XLOOKUP(tab_SCHULLISTE[[#This Row],[TKZ]],tab_SATLISTE[SAT-ID],tab_SATLISTE[SAT-ID],"FEHLT")</f>
        <v>1k231</v>
      </c>
    </row>
    <row r="1859" spans="1:8" ht="15.9" customHeight="1" x14ac:dyDescent="0.3">
      <c r="A1859" s="171" t="s">
        <v>6166</v>
      </c>
      <c r="B1859" s="167" t="s">
        <v>10864</v>
      </c>
      <c r="C1859" s="167" t="str">
        <f>tab_SCHULLISTE[[#This Row],[SNR]]&amp;" - "&amp;tab_SCHULLISTE[[#This Row],[Name]]</f>
        <v xml:space="preserve">2342 - Grundschule Marktl  </v>
      </c>
      <c r="D1859" s="5" t="s">
        <v>1947</v>
      </c>
      <c r="E18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59" s="175" t="s">
        <v>18840</v>
      </c>
      <c r="G1859" s="175" t="s">
        <v>18841</v>
      </c>
      <c r="H1859" s="182" t="str">
        <f>_xlfn.XLOOKUP(tab_SCHULLISTE[[#This Row],[TKZ]],tab_SATLISTE[SAT-ID],tab_SATLISTE[SAT-ID],"FEHLT")</f>
        <v>1k258</v>
      </c>
    </row>
    <row r="1860" spans="1:8" ht="15.9" customHeight="1" x14ac:dyDescent="0.3">
      <c r="A1860" s="171" t="s">
        <v>6167</v>
      </c>
      <c r="B1860" s="167" t="s">
        <v>10865</v>
      </c>
      <c r="C1860" s="167" t="str">
        <f>tab_SCHULLISTE[[#This Row],[SNR]]&amp;" - "&amp;tab_SCHULLISTE[[#This Row],[Name]]</f>
        <v xml:space="preserve">2343 - Grundschule Fuchstal  </v>
      </c>
      <c r="D1860" s="5" t="s">
        <v>1828</v>
      </c>
      <c r="E18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60" s="175" t="s">
        <v>18840</v>
      </c>
      <c r="G1860" s="175" t="s">
        <v>18841</v>
      </c>
      <c r="H1860" s="182" t="str">
        <f>_xlfn.XLOOKUP(tab_SCHULLISTE[[#This Row],[TKZ]],tab_SATLISTE[SAT-ID],tab_SATLISTE[SAT-ID],"FEHLT")</f>
        <v>1k135</v>
      </c>
    </row>
    <row r="1861" spans="1:8" ht="15.9" customHeight="1" x14ac:dyDescent="0.3">
      <c r="A1861" s="171" t="s">
        <v>6168</v>
      </c>
      <c r="B1861" s="167" t="s">
        <v>12956</v>
      </c>
      <c r="C1861" s="167" t="str">
        <f>tab_SCHULLISTE[[#This Row],[SNR]]&amp;" - "&amp;tab_SCHULLISTE[[#This Row],[Name]]</f>
        <v xml:space="preserve">2344 - Max-Fellermeier-Mittelschule Neuötting  </v>
      </c>
      <c r="D1861" s="5" t="s">
        <v>1982</v>
      </c>
      <c r="E18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61" s="175" t="s">
        <v>18840</v>
      </c>
      <c r="G1861" s="175" t="s">
        <v>18841</v>
      </c>
      <c r="H1861" s="182" t="str">
        <f>_xlfn.XLOOKUP(tab_SCHULLISTE[[#This Row],[TKZ]],tab_SATLISTE[SAT-ID],tab_SATLISTE[SAT-ID],"FEHLT")</f>
        <v>1k293</v>
      </c>
    </row>
    <row r="1862" spans="1:8" ht="15.9" customHeight="1" x14ac:dyDescent="0.3">
      <c r="A1862" s="171" t="s">
        <v>6169</v>
      </c>
      <c r="B1862" s="167" t="s">
        <v>10866</v>
      </c>
      <c r="C1862" s="167" t="str">
        <f>tab_SCHULLISTE[[#This Row],[SNR]]&amp;" - "&amp;tab_SCHULLISTE[[#This Row],[Name]]</f>
        <v xml:space="preserve">2345 - Grundschule Mühlried  </v>
      </c>
      <c r="D1862" s="5" t="s">
        <v>2081</v>
      </c>
      <c r="E18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62" s="175" t="s">
        <v>18840</v>
      </c>
      <c r="G1862" s="175" t="s">
        <v>18841</v>
      </c>
      <c r="H1862" s="182" t="str">
        <f>_xlfn.XLOOKUP(tab_SCHULLISTE[[#This Row],[TKZ]],tab_SATLISTE[SAT-ID],tab_SATLISTE[SAT-ID],"FEHLT")</f>
        <v>1k392</v>
      </c>
    </row>
    <row r="1863" spans="1:8" ht="15.9" customHeight="1" x14ac:dyDescent="0.3">
      <c r="A1863" s="171" t="s">
        <v>6170</v>
      </c>
      <c r="B1863" s="167" t="s">
        <v>12957</v>
      </c>
      <c r="C1863" s="167" t="str">
        <f>tab_SCHULLISTE[[#This Row],[SNR]]&amp;" - "&amp;tab_SCHULLISTE[[#This Row],[Name]]</f>
        <v xml:space="preserve">2346 - Mittelschule Gilching  </v>
      </c>
      <c r="D1863" s="5" t="s">
        <v>1849</v>
      </c>
      <c r="E18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63" s="175" t="s">
        <v>18840</v>
      </c>
      <c r="G1863" s="175" t="s">
        <v>18841</v>
      </c>
      <c r="H1863" s="182" t="str">
        <f>_xlfn.XLOOKUP(tab_SCHULLISTE[[#This Row],[TKZ]],tab_SATLISTE[SAT-ID],tab_SATLISTE[SAT-ID],"FEHLT")</f>
        <v>1k158</v>
      </c>
    </row>
    <row r="1864" spans="1:8" ht="15.9" customHeight="1" x14ac:dyDescent="0.3">
      <c r="A1864" s="171" t="s">
        <v>6171</v>
      </c>
      <c r="B1864" s="167" t="s">
        <v>10867</v>
      </c>
      <c r="C1864" s="167" t="str">
        <f>tab_SCHULLISTE[[#This Row],[SNR]]&amp;" - "&amp;tab_SCHULLISTE[[#This Row],[Name]]</f>
        <v xml:space="preserve">2347 - Grundschule Pleiskirchen  </v>
      </c>
      <c r="D1864" s="5" t="s">
        <v>2022</v>
      </c>
      <c r="E18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64" s="175" t="s">
        <v>18840</v>
      </c>
      <c r="G1864" s="175" t="s">
        <v>18841</v>
      </c>
      <c r="H1864" s="182" t="str">
        <f>_xlfn.XLOOKUP(tab_SCHULLISTE[[#This Row],[TKZ]],tab_SATLISTE[SAT-ID],tab_SATLISTE[SAT-ID],"FEHLT")</f>
        <v>1k333</v>
      </c>
    </row>
    <row r="1865" spans="1:8" ht="15.9" customHeight="1" x14ac:dyDescent="0.3">
      <c r="A1865" s="171" t="s">
        <v>6172</v>
      </c>
      <c r="B1865" s="167" t="s">
        <v>10868</v>
      </c>
      <c r="C1865" s="167" t="str">
        <f>tab_SCHULLISTE[[#This Row],[SNR]]&amp;" - "&amp;tab_SCHULLISTE[[#This Row],[Name]]</f>
        <v xml:space="preserve">2348 - Grundschule Pähl  </v>
      </c>
      <c r="D1865" s="5" t="s">
        <v>2006</v>
      </c>
      <c r="E18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65" s="175" t="s">
        <v>18840</v>
      </c>
      <c r="G1865" s="175" t="s">
        <v>18841</v>
      </c>
      <c r="H1865" s="182" t="str">
        <f>_xlfn.XLOOKUP(tab_SCHULLISTE[[#This Row],[TKZ]],tab_SATLISTE[SAT-ID],tab_SATLISTE[SAT-ID],"FEHLT")</f>
        <v>1k317</v>
      </c>
    </row>
    <row r="1866" spans="1:8" ht="15.9" customHeight="1" x14ac:dyDescent="0.3">
      <c r="A1866" s="171" t="s">
        <v>6173</v>
      </c>
      <c r="B1866" s="167" t="s">
        <v>10869</v>
      </c>
      <c r="C1866" s="167" t="str">
        <f>tab_SCHULLISTE[[#This Row],[SNR]]&amp;" - "&amp;tab_SCHULLISTE[[#This Row],[Name]]</f>
        <v xml:space="preserve">2349 - Grundschule Reischach  </v>
      </c>
      <c r="D1866" s="5" t="s">
        <v>2046</v>
      </c>
      <c r="E18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66" s="175" t="s">
        <v>18840</v>
      </c>
      <c r="G1866" s="175" t="s">
        <v>18841</v>
      </c>
      <c r="H1866" s="182" t="str">
        <f>_xlfn.XLOOKUP(tab_SCHULLISTE[[#This Row],[TKZ]],tab_SATLISTE[SAT-ID],tab_SATLISTE[SAT-ID],"FEHLT")</f>
        <v>1k357</v>
      </c>
    </row>
    <row r="1867" spans="1:8" ht="15.9" customHeight="1" x14ac:dyDescent="0.3">
      <c r="A1867" s="171" t="s">
        <v>6174</v>
      </c>
      <c r="B1867" s="167" t="s">
        <v>10870</v>
      </c>
      <c r="C1867" s="167" t="str">
        <f>tab_SCHULLISTE[[#This Row],[SNR]]&amp;" - "&amp;tab_SCHULLISTE[[#This Row],[Name]]</f>
        <v xml:space="preserve">2350 - Grundschule Stammham  </v>
      </c>
      <c r="D1867" s="5" t="s">
        <v>2107</v>
      </c>
      <c r="E18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67" s="175" t="s">
        <v>18840</v>
      </c>
      <c r="G1867" s="175" t="s">
        <v>18841</v>
      </c>
      <c r="H1867" s="182" t="str">
        <f>_xlfn.XLOOKUP(tab_SCHULLISTE[[#This Row],[TKZ]],tab_SATLISTE[SAT-ID],tab_SATLISTE[SAT-ID],"FEHLT")</f>
        <v>1k418</v>
      </c>
    </row>
    <row r="1868" spans="1:8" ht="15.9" customHeight="1" x14ac:dyDescent="0.3">
      <c r="A1868" s="171" t="s">
        <v>6175</v>
      </c>
      <c r="B1868" s="167" t="s">
        <v>10871</v>
      </c>
      <c r="C1868" s="167" t="str">
        <f>tab_SCHULLISTE[[#This Row],[SNR]]&amp;" - "&amp;tab_SCHULLISTE[[#This Row],[Name]]</f>
        <v xml:space="preserve">2351 - Grundschule Teising  </v>
      </c>
      <c r="D1868" s="5" t="s">
        <v>2125</v>
      </c>
      <c r="E18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68" s="175" t="s">
        <v>18840</v>
      </c>
      <c r="G1868" s="175" t="s">
        <v>18841</v>
      </c>
      <c r="H1868" s="182" t="str">
        <f>_xlfn.XLOOKUP(tab_SCHULLISTE[[#This Row],[TKZ]],tab_SATLISTE[SAT-ID],tab_SATLISTE[SAT-ID],"FEHLT")</f>
        <v>1k436</v>
      </c>
    </row>
    <row r="1869" spans="1:8" ht="15.9" customHeight="1" x14ac:dyDescent="0.3">
      <c r="A1869" s="171" t="s">
        <v>6176</v>
      </c>
      <c r="B1869" s="167" t="s">
        <v>10872</v>
      </c>
      <c r="C1869" s="167" t="str">
        <f>tab_SCHULLISTE[[#This Row],[SNR]]&amp;" - "&amp;tab_SCHULLISTE[[#This Row],[Name]]</f>
        <v xml:space="preserve">2352 - Regenbogen-Grundschule Töging a.Inn  </v>
      </c>
      <c r="D1869" s="5" t="s">
        <v>2128</v>
      </c>
      <c r="E18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69" s="175" t="s">
        <v>18840</v>
      </c>
      <c r="G1869" s="175" t="s">
        <v>18841</v>
      </c>
      <c r="H1869" s="182" t="str">
        <f>_xlfn.XLOOKUP(tab_SCHULLISTE[[#This Row],[TKZ]],tab_SATLISTE[SAT-ID],tab_SATLISTE[SAT-ID],"FEHLT")</f>
        <v>1k439</v>
      </c>
    </row>
    <row r="1870" spans="1:8" ht="15.9" customHeight="1" x14ac:dyDescent="0.3">
      <c r="A1870" s="171" t="s">
        <v>6177</v>
      </c>
      <c r="B1870" s="167" t="s">
        <v>12958</v>
      </c>
      <c r="C1870" s="167" t="str">
        <f>tab_SCHULLISTE[[#This Row],[SNR]]&amp;" - "&amp;tab_SCHULLISTE[[#This Row],[Name]]</f>
        <v xml:space="preserve">2353 - Comenius-Mittelschule Töging a.Inn  </v>
      </c>
      <c r="D1870" s="5" t="s">
        <v>2128</v>
      </c>
      <c r="E18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70" s="175" t="s">
        <v>18840</v>
      </c>
      <c r="G1870" s="175" t="s">
        <v>18841</v>
      </c>
      <c r="H1870" s="182" t="str">
        <f>_xlfn.XLOOKUP(tab_SCHULLISTE[[#This Row],[TKZ]],tab_SATLISTE[SAT-ID],tab_SATLISTE[SAT-ID],"FEHLT")</f>
        <v>1k439</v>
      </c>
    </row>
    <row r="1871" spans="1:8" ht="15.9" customHeight="1" x14ac:dyDescent="0.3">
      <c r="A1871" s="171" t="s">
        <v>6178</v>
      </c>
      <c r="B1871" s="167" t="s">
        <v>12959</v>
      </c>
      <c r="C1871" s="167" t="str">
        <f>tab_SCHULLISTE[[#This Row],[SNR]]&amp;" - "&amp;tab_SCHULLISTE[[#This Row],[Name]]</f>
        <v xml:space="preserve">2354 - Mittelschule Tüßling  </v>
      </c>
      <c r="D1871" s="5" t="s">
        <v>2135</v>
      </c>
      <c r="E18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71" s="175" t="s">
        <v>18840</v>
      </c>
      <c r="G1871" s="175" t="s">
        <v>18841</v>
      </c>
      <c r="H1871" s="182" t="str">
        <f>_xlfn.XLOOKUP(tab_SCHULLISTE[[#This Row],[TKZ]],tab_SATLISTE[SAT-ID],tab_SATLISTE[SAT-ID],"FEHLT")</f>
        <v>1k446</v>
      </c>
    </row>
    <row r="1872" spans="1:8" ht="15.9" customHeight="1" x14ac:dyDescent="0.3">
      <c r="A1872" s="171" t="s">
        <v>6179</v>
      </c>
      <c r="B1872" s="167" t="s">
        <v>986</v>
      </c>
      <c r="C1872" s="167" t="str">
        <f>tab_SCHULLISTE[[#This Row],[SNR]]&amp;" - "&amp;tab_SCHULLISTE[[#This Row],[Name]]</f>
        <v>2355 - Priv. Maria-Ward-Grundschule Heiligenstatt, Tüßling (staatlich anerkannt)</v>
      </c>
      <c r="D1872" s="5" t="s">
        <v>2333</v>
      </c>
      <c r="E18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72" s="175" t="s">
        <v>18840</v>
      </c>
      <c r="G1872" s="175" t="s">
        <v>18841</v>
      </c>
      <c r="H1872" s="182" t="str">
        <f>_xlfn.XLOOKUP(tab_SCHULLISTE[[#This Row],[TKZ]],tab_SATLISTE[SAT-ID],tab_SATLISTE[SAT-ID],"FEHLT")</f>
        <v>1p141</v>
      </c>
    </row>
    <row r="1873" spans="1:8" ht="15.9" customHeight="1" x14ac:dyDescent="0.3">
      <c r="A1873" s="171" t="s">
        <v>6180</v>
      </c>
      <c r="B1873" s="167" t="s">
        <v>12960</v>
      </c>
      <c r="C1873" s="167" t="str">
        <f>tab_SCHULLISTE[[#This Row],[SNR]]&amp;" - "&amp;tab_SCHULLISTE[[#This Row],[Name]]</f>
        <v xml:space="preserve">2356 - Heinrich-Braun-Mittelschule Trostberg  </v>
      </c>
      <c r="D1873" s="5" t="s">
        <v>2132</v>
      </c>
      <c r="E18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73" s="175" t="s">
        <v>18840</v>
      </c>
      <c r="G1873" s="175" t="s">
        <v>18841</v>
      </c>
      <c r="H1873" s="182" t="str">
        <f>_xlfn.XLOOKUP(tab_SCHULLISTE[[#This Row],[TKZ]],tab_SATLISTE[SAT-ID],tab_SATLISTE[SAT-ID],"FEHLT")</f>
        <v>1k443</v>
      </c>
    </row>
    <row r="1874" spans="1:8" ht="15.9" customHeight="1" x14ac:dyDescent="0.3">
      <c r="A1874" s="171" t="s">
        <v>6181</v>
      </c>
      <c r="B1874" s="167" t="s">
        <v>10873</v>
      </c>
      <c r="C1874" s="167" t="str">
        <f>tab_SCHULLISTE[[#This Row],[SNR]]&amp;" - "&amp;tab_SCHULLISTE[[#This Row],[Name]]</f>
        <v xml:space="preserve">2357 - Grundschule Unterneukirchen  </v>
      </c>
      <c r="D1874" s="5" t="s">
        <v>2142</v>
      </c>
      <c r="E18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74" s="175" t="s">
        <v>18840</v>
      </c>
      <c r="G1874" s="175" t="s">
        <v>18841</v>
      </c>
      <c r="H1874" s="182" t="str">
        <f>_xlfn.XLOOKUP(tab_SCHULLISTE[[#This Row],[TKZ]],tab_SATLISTE[SAT-ID],tab_SATLISTE[SAT-ID],"FEHLT")</f>
        <v>1k453</v>
      </c>
    </row>
    <row r="1875" spans="1:8" ht="15.9" customHeight="1" x14ac:dyDescent="0.3">
      <c r="A1875" s="171" t="s">
        <v>6182</v>
      </c>
      <c r="B1875" s="167" t="s">
        <v>12961</v>
      </c>
      <c r="C1875" s="167" t="str">
        <f>tab_SCHULLISTE[[#This Row],[SNR]]&amp;" - "&amp;tab_SCHULLISTE[[#This Row],[Name]]</f>
        <v xml:space="preserve">2359 - Mittelschule Winhöring  </v>
      </c>
      <c r="D1875" s="5" t="s">
        <v>2181</v>
      </c>
      <c r="E18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75" s="175" t="s">
        <v>18840</v>
      </c>
      <c r="G1875" s="175" t="s">
        <v>18841</v>
      </c>
      <c r="H1875" s="182" t="str">
        <f>_xlfn.XLOOKUP(tab_SCHULLISTE[[#This Row],[TKZ]],tab_SATLISTE[SAT-ID],tab_SATLISTE[SAT-ID],"FEHLT")</f>
        <v>1k492</v>
      </c>
    </row>
    <row r="1876" spans="1:8" ht="15.9" customHeight="1" x14ac:dyDescent="0.3">
      <c r="A1876" s="171" t="s">
        <v>6183</v>
      </c>
      <c r="B1876" s="167" t="s">
        <v>10874</v>
      </c>
      <c r="C1876" s="167" t="str">
        <f>tab_SCHULLISTE[[#This Row],[SNR]]&amp;" - "&amp;tab_SCHULLISTE[[#This Row],[Name]]</f>
        <v xml:space="preserve">2360 - Grundschule Hörgertshausen  </v>
      </c>
      <c r="D1876" s="5" t="s">
        <v>1889</v>
      </c>
      <c r="E18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76" s="175" t="s">
        <v>18840</v>
      </c>
      <c r="G1876" s="175" t="s">
        <v>18841</v>
      </c>
      <c r="H1876" s="182" t="str">
        <f>_xlfn.XLOOKUP(tab_SCHULLISTE[[#This Row],[TKZ]],tab_SATLISTE[SAT-ID],tab_SATLISTE[SAT-ID],"FEHLT")</f>
        <v>1k199</v>
      </c>
    </row>
    <row r="1877" spans="1:8" ht="15.9" customHeight="1" x14ac:dyDescent="0.3">
      <c r="A1877" s="171" t="s">
        <v>6184</v>
      </c>
      <c r="B1877" s="167" t="s">
        <v>10875</v>
      </c>
      <c r="C1877" s="167" t="str">
        <f>tab_SCHULLISTE[[#This Row],[SNR]]&amp;" - "&amp;tab_SCHULLISTE[[#This Row],[Name]]</f>
        <v xml:space="preserve">2362 - Grundschule Ainring  </v>
      </c>
      <c r="D1877" s="5" t="s">
        <v>1698</v>
      </c>
      <c r="E18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77" s="175" t="s">
        <v>18840</v>
      </c>
      <c r="G1877" s="175" t="s">
        <v>18841</v>
      </c>
      <c r="H1877" s="182" t="str">
        <f>_xlfn.XLOOKUP(tab_SCHULLISTE[[#This Row],[TKZ]],tab_SATLISTE[SAT-ID],tab_SATLISTE[SAT-ID],"FEHLT")</f>
        <v>1k002</v>
      </c>
    </row>
    <row r="1878" spans="1:8" ht="15.9" customHeight="1" x14ac:dyDescent="0.3">
      <c r="A1878" s="171" t="s">
        <v>6185</v>
      </c>
      <c r="B1878" s="167" t="s">
        <v>12962</v>
      </c>
      <c r="C1878" s="167" t="str">
        <f>tab_SCHULLISTE[[#This Row],[SNR]]&amp;" - "&amp;tab_SCHULLISTE[[#This Row],[Name]]</f>
        <v xml:space="preserve">2363 - Mittelschule Mitterfelden in Ainring  </v>
      </c>
      <c r="D1878" s="5" t="s">
        <v>1698</v>
      </c>
      <c r="E18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78" s="175" t="s">
        <v>18840</v>
      </c>
      <c r="G1878" s="175" t="s">
        <v>18841</v>
      </c>
      <c r="H1878" s="182" t="str">
        <f>_xlfn.XLOOKUP(tab_SCHULLISTE[[#This Row],[TKZ]],tab_SATLISTE[SAT-ID],tab_SATLISTE[SAT-ID],"FEHLT")</f>
        <v>1k002</v>
      </c>
    </row>
    <row r="1879" spans="1:8" ht="15.9" customHeight="1" x14ac:dyDescent="0.3">
      <c r="A1879" s="171" t="s">
        <v>6186</v>
      </c>
      <c r="B1879" s="167" t="s">
        <v>10876</v>
      </c>
      <c r="C1879" s="167" t="str">
        <f>tab_SCHULLISTE[[#This Row],[SNR]]&amp;" - "&amp;tab_SCHULLISTE[[#This Row],[Name]]</f>
        <v xml:space="preserve">2365 - Grundschule Anger  </v>
      </c>
      <c r="D1879" s="5" t="s">
        <v>1712</v>
      </c>
      <c r="E18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79" s="175" t="s">
        <v>18840</v>
      </c>
      <c r="G1879" s="175" t="s">
        <v>18841</v>
      </c>
      <c r="H1879" s="182" t="str">
        <f>_xlfn.XLOOKUP(tab_SCHULLISTE[[#This Row],[TKZ]],tab_SATLISTE[SAT-ID],tab_SATLISTE[SAT-ID],"FEHLT")</f>
        <v>1k016</v>
      </c>
    </row>
    <row r="1880" spans="1:8" ht="15.9" customHeight="1" x14ac:dyDescent="0.3">
      <c r="A1880" s="171" t="s">
        <v>6187</v>
      </c>
      <c r="B1880" s="167" t="s">
        <v>6188</v>
      </c>
      <c r="C1880" s="167" t="str">
        <f>tab_SCHULLISTE[[#This Row],[SNR]]&amp;" - "&amp;tab_SCHULLISTE[[#This Row],[Name]]</f>
        <v>2366 - Grundschule Heilingbrunner/Karlstein in Bad Reichenhall</v>
      </c>
      <c r="D1880" s="5" t="s">
        <v>1733</v>
      </c>
      <c r="E18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80" s="175" t="s">
        <v>18840</v>
      </c>
      <c r="G1880" s="175" t="s">
        <v>18841</v>
      </c>
      <c r="H1880" s="182" t="str">
        <f>_xlfn.XLOOKUP(tab_SCHULLISTE[[#This Row],[TKZ]],tab_SATLISTE[SAT-ID],tab_SATLISTE[SAT-ID],"FEHLT")</f>
        <v>1k037</v>
      </c>
    </row>
    <row r="1881" spans="1:8" ht="15.9" customHeight="1" x14ac:dyDescent="0.3">
      <c r="A1881" s="171" t="s">
        <v>6189</v>
      </c>
      <c r="B1881" s="167" t="s">
        <v>12963</v>
      </c>
      <c r="C1881" s="167" t="str">
        <f>tab_SCHULLISTE[[#This Row],[SNR]]&amp;" - "&amp;tab_SCHULLISTE[[#This Row],[Name]]</f>
        <v xml:space="preserve">2367 - Mittelschule Bad Reichenhall  </v>
      </c>
      <c r="D1881" s="5" t="s">
        <v>1733</v>
      </c>
      <c r="E18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81" s="175" t="s">
        <v>18840</v>
      </c>
      <c r="G1881" s="175" t="s">
        <v>18841</v>
      </c>
      <c r="H1881" s="182" t="str">
        <f>_xlfn.XLOOKUP(tab_SCHULLISTE[[#This Row],[TKZ]],tab_SATLISTE[SAT-ID],tab_SATLISTE[SAT-ID],"FEHLT")</f>
        <v>1k037</v>
      </c>
    </row>
    <row r="1882" spans="1:8" ht="15.9" customHeight="1" x14ac:dyDescent="0.3">
      <c r="A1882" s="171" t="s">
        <v>6190</v>
      </c>
      <c r="B1882" s="167" t="s">
        <v>10877</v>
      </c>
      <c r="C1882" s="167" t="str">
        <f>tab_SCHULLISTE[[#This Row],[SNR]]&amp;" - "&amp;tab_SCHULLISTE[[#This Row],[Name]]</f>
        <v xml:space="preserve">2368 - Grundschule Sankt-Zeno/Marzoll in Bad Reichenhall  </v>
      </c>
      <c r="D1882" s="5" t="s">
        <v>1733</v>
      </c>
      <c r="E18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82" s="175" t="s">
        <v>18840</v>
      </c>
      <c r="G1882" s="175" t="s">
        <v>18841</v>
      </c>
      <c r="H1882" s="182" t="str">
        <f>_xlfn.XLOOKUP(tab_SCHULLISTE[[#This Row],[TKZ]],tab_SATLISTE[SAT-ID],tab_SATLISTE[SAT-ID],"FEHLT")</f>
        <v>1k037</v>
      </c>
    </row>
    <row r="1883" spans="1:8" ht="15.9" customHeight="1" x14ac:dyDescent="0.3">
      <c r="A1883" s="171" t="s">
        <v>6191</v>
      </c>
      <c r="B1883" s="167" t="s">
        <v>10878</v>
      </c>
      <c r="C1883" s="167" t="str">
        <f>tab_SCHULLISTE[[#This Row],[SNR]]&amp;" - "&amp;tab_SCHULLISTE[[#This Row],[Name]]</f>
        <v xml:space="preserve">2369 - Grundschule Bayerisch Gmain  </v>
      </c>
      <c r="D1883" s="5" t="s">
        <v>1739</v>
      </c>
      <c r="E18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83" s="175" t="s">
        <v>18840</v>
      </c>
      <c r="G1883" s="175" t="s">
        <v>18841</v>
      </c>
      <c r="H1883" s="182" t="str">
        <f>_xlfn.XLOOKUP(tab_SCHULLISTE[[#This Row],[TKZ]],tab_SATLISTE[SAT-ID],tab_SATLISTE[SAT-ID],"FEHLT")</f>
        <v>1k043</v>
      </c>
    </row>
    <row r="1884" spans="1:8" ht="15.9" customHeight="1" x14ac:dyDescent="0.3">
      <c r="A1884" s="171" t="s">
        <v>6192</v>
      </c>
      <c r="B1884" s="167" t="s">
        <v>10879</v>
      </c>
      <c r="C1884" s="167" t="str">
        <f>tab_SCHULLISTE[[#This Row],[SNR]]&amp;" - "&amp;tab_SCHULLISTE[[#This Row],[Name]]</f>
        <v xml:space="preserve">2370 - Grundschule Berchtesgaden  </v>
      </c>
      <c r="D1884" s="5" t="s">
        <v>1744</v>
      </c>
      <c r="E18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84" s="175" t="s">
        <v>18840</v>
      </c>
      <c r="G1884" s="175" t="s">
        <v>18841</v>
      </c>
      <c r="H1884" s="182" t="str">
        <f>_xlfn.XLOOKUP(tab_SCHULLISTE[[#This Row],[TKZ]],tab_SATLISTE[SAT-ID],tab_SATLISTE[SAT-ID],"FEHLT")</f>
        <v>1k048</v>
      </c>
    </row>
    <row r="1885" spans="1:8" ht="15.9" customHeight="1" x14ac:dyDescent="0.3">
      <c r="A1885" s="171" t="s">
        <v>6193</v>
      </c>
      <c r="B1885" s="167" t="s">
        <v>12964</v>
      </c>
      <c r="C1885" s="167" t="str">
        <f>tab_SCHULLISTE[[#This Row],[SNR]]&amp;" - "&amp;tab_SCHULLISTE[[#This Row],[Name]]</f>
        <v xml:space="preserve">2372 - Mittelschule Bischofswiesen  </v>
      </c>
      <c r="D1885" s="5" t="s">
        <v>18578</v>
      </c>
      <c r="E18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85" s="175" t="s">
        <v>18840</v>
      </c>
      <c r="G1885" s="175" t="s">
        <v>18841</v>
      </c>
      <c r="H1885" s="182" t="str">
        <f>_xlfn.XLOOKUP(tab_SCHULLISTE[[#This Row],[TKZ]],tab_SATLISTE[SAT-ID],tab_SATLISTE[SAT-ID],"FEHLT")</f>
        <v>1k505</v>
      </c>
    </row>
    <row r="1886" spans="1:8" ht="15.9" customHeight="1" x14ac:dyDescent="0.3">
      <c r="A1886" s="171" t="s">
        <v>6194</v>
      </c>
      <c r="B1886" s="167" t="s">
        <v>10880</v>
      </c>
      <c r="C1886" s="167" t="str">
        <f>tab_SCHULLISTE[[#This Row],[SNR]]&amp;" - "&amp;tab_SCHULLISTE[[#This Row],[Name]]</f>
        <v xml:space="preserve">2373 - Grundschule Piding  </v>
      </c>
      <c r="D1886" s="5" t="s">
        <v>2020</v>
      </c>
      <c r="E18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86" s="175" t="s">
        <v>18840</v>
      </c>
      <c r="G1886" s="175" t="s">
        <v>18841</v>
      </c>
      <c r="H1886" s="182" t="str">
        <f>_xlfn.XLOOKUP(tab_SCHULLISTE[[#This Row],[TKZ]],tab_SATLISTE[SAT-ID],tab_SATLISTE[SAT-ID],"FEHLT")</f>
        <v>1k331</v>
      </c>
    </row>
    <row r="1887" spans="1:8" ht="15.9" customHeight="1" x14ac:dyDescent="0.3">
      <c r="A1887" s="171" t="s">
        <v>6195</v>
      </c>
      <c r="B1887" s="167" t="s">
        <v>1140</v>
      </c>
      <c r="C1887" s="167" t="str">
        <f>tab_SCHULLISTE[[#This Row],[SNR]]&amp;" - "&amp;tab_SCHULLISTE[[#This Row],[Name]]</f>
        <v>2374 - Mittelschule Freilassing, an der Martin-Luther-Straße</v>
      </c>
      <c r="D1887" s="5" t="s">
        <v>1824</v>
      </c>
      <c r="E18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87" s="175" t="s">
        <v>18840</v>
      </c>
      <c r="G1887" s="175" t="s">
        <v>18841</v>
      </c>
      <c r="H1887" s="182" t="str">
        <f>_xlfn.XLOOKUP(tab_SCHULLISTE[[#This Row],[TKZ]],tab_SATLISTE[SAT-ID],tab_SATLISTE[SAT-ID],"FEHLT")</f>
        <v>1k130</v>
      </c>
    </row>
    <row r="1888" spans="1:8" ht="15.9" customHeight="1" x14ac:dyDescent="0.3">
      <c r="A1888" s="171" t="s">
        <v>6196</v>
      </c>
      <c r="B1888" s="167" t="s">
        <v>1038</v>
      </c>
      <c r="C1888" s="167" t="str">
        <f>tab_SCHULLISTE[[#This Row],[SNR]]&amp;" - "&amp;tab_SCHULLISTE[[#This Row],[Name]]</f>
        <v>2375 - SIS Swiss International School Ingolstadt - Grundschule in Trägerschaft der SIS gGmbH</v>
      </c>
      <c r="D1888" s="5" t="s">
        <v>2397</v>
      </c>
      <c r="E18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88" s="175" t="s">
        <v>18840</v>
      </c>
      <c r="G1888" s="175" t="s">
        <v>18841</v>
      </c>
      <c r="H1888" s="182" t="str">
        <f>_xlfn.XLOOKUP(tab_SCHULLISTE[[#This Row],[TKZ]],tab_SATLISTE[SAT-ID],tab_SATLISTE[SAT-ID],"FEHLT")</f>
        <v>1p207</v>
      </c>
    </row>
    <row r="1889" spans="1:8" ht="15.9" customHeight="1" x14ac:dyDescent="0.3">
      <c r="A1889" s="171" t="s">
        <v>6197</v>
      </c>
      <c r="B1889" s="167" t="s">
        <v>10881</v>
      </c>
      <c r="C1889" s="167" t="str">
        <f>tab_SCHULLISTE[[#This Row],[SNR]]&amp;" - "&amp;tab_SCHULLISTE[[#This Row],[Name]]</f>
        <v xml:space="preserve">2377 - Grundschule Rott  </v>
      </c>
      <c r="D1889" s="5" t="s">
        <v>1828</v>
      </c>
      <c r="E18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89" s="175" t="s">
        <v>18840</v>
      </c>
      <c r="G1889" s="175" t="s">
        <v>18841</v>
      </c>
      <c r="H1889" s="182" t="str">
        <f>_xlfn.XLOOKUP(tab_SCHULLISTE[[#This Row],[TKZ]],tab_SATLISTE[SAT-ID],tab_SATLISTE[SAT-ID],"FEHLT")</f>
        <v>1k135</v>
      </c>
    </row>
    <row r="1890" spans="1:8" ht="15.9" customHeight="1" x14ac:dyDescent="0.3">
      <c r="A1890" s="171" t="s">
        <v>6198</v>
      </c>
      <c r="B1890" s="167" t="s">
        <v>12965</v>
      </c>
      <c r="C1890" s="167" t="str">
        <f>tab_SCHULLISTE[[#This Row],[SNR]]&amp;" - "&amp;tab_SCHULLISTE[[#This Row],[Name]]</f>
        <v xml:space="preserve">2378 - Ruperti Mittelschule Laufen  </v>
      </c>
      <c r="D1890" s="5" t="s">
        <v>1937</v>
      </c>
      <c r="E18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90" s="175" t="s">
        <v>18840</v>
      </c>
      <c r="G1890" s="175" t="s">
        <v>18841</v>
      </c>
      <c r="H1890" s="182" t="str">
        <f>_xlfn.XLOOKUP(tab_SCHULLISTE[[#This Row],[TKZ]],tab_SATLISTE[SAT-ID],tab_SATLISTE[SAT-ID],"FEHLT")</f>
        <v>1k247</v>
      </c>
    </row>
    <row r="1891" spans="1:8" ht="15.9" customHeight="1" x14ac:dyDescent="0.3">
      <c r="A1891" s="171" t="s">
        <v>6199</v>
      </c>
      <c r="B1891" s="167" t="s">
        <v>10641</v>
      </c>
      <c r="C1891" s="167" t="str">
        <f>tab_SCHULLISTE[[#This Row],[SNR]]&amp;" - "&amp;tab_SCHULLISTE[[#This Row],[Name]]</f>
        <v xml:space="preserve">2379 - Private Aton-Schule München  </v>
      </c>
      <c r="D1891" s="5" t="s">
        <v>2203</v>
      </c>
      <c r="E18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1891" s="175" t="s">
        <v>18840</v>
      </c>
      <c r="G1891" s="175" t="s">
        <v>18841</v>
      </c>
      <c r="H1891" s="182" t="str">
        <f>_xlfn.XLOOKUP(tab_SCHULLISTE[[#This Row],[TKZ]],tab_SATLISTE[SAT-ID],tab_SATLISTE[SAT-ID],"FEHLT")</f>
        <v>1p003</v>
      </c>
    </row>
    <row r="1892" spans="1:8" ht="15.9" customHeight="1" x14ac:dyDescent="0.3">
      <c r="A1892" s="171" t="s">
        <v>6200</v>
      </c>
      <c r="B1892" s="167" t="s">
        <v>10882</v>
      </c>
      <c r="C1892" s="167" t="str">
        <f>tab_SCHULLISTE[[#This Row],[SNR]]&amp;" - "&amp;tab_SCHULLISTE[[#This Row],[Name]]</f>
        <v xml:space="preserve">2380 - Grundschule Marktschellenberg  </v>
      </c>
      <c r="D1892" s="5" t="s">
        <v>1948</v>
      </c>
      <c r="E18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92" s="175" t="s">
        <v>18840</v>
      </c>
      <c r="G1892" s="175" t="s">
        <v>18841</v>
      </c>
      <c r="H1892" s="182" t="str">
        <f>_xlfn.XLOOKUP(tab_SCHULLISTE[[#This Row],[TKZ]],tab_SATLISTE[SAT-ID],tab_SATLISTE[SAT-ID],"FEHLT")</f>
        <v>1k259</v>
      </c>
    </row>
    <row r="1893" spans="1:8" ht="15.9" customHeight="1" x14ac:dyDescent="0.3">
      <c r="A1893" s="171" t="s">
        <v>6201</v>
      </c>
      <c r="B1893" s="167" t="s">
        <v>987</v>
      </c>
      <c r="C1893" s="167" t="str">
        <f>tab_SCHULLISTE[[#This Row],[SNR]]&amp;" - "&amp;tab_SCHULLISTE[[#This Row],[Name]]</f>
        <v>2381 - Julie-Kerschensteiner-Grundschule, Private Grundschule Schondorf am Ammersee</v>
      </c>
      <c r="D1893" s="5" t="s">
        <v>2407</v>
      </c>
      <c r="E18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93" s="175" t="s">
        <v>18840</v>
      </c>
      <c r="G1893" s="175" t="s">
        <v>18841</v>
      </c>
      <c r="H1893" s="182" t="str">
        <f>_xlfn.XLOOKUP(tab_SCHULLISTE[[#This Row],[TKZ]],tab_SATLISTE[SAT-ID],tab_SATLISTE[SAT-ID],"FEHLT")</f>
        <v>1p219</v>
      </c>
    </row>
    <row r="1894" spans="1:8" ht="15.9" customHeight="1" x14ac:dyDescent="0.3">
      <c r="A1894" s="171" t="s">
        <v>6202</v>
      </c>
      <c r="B1894" s="167" t="s">
        <v>10883</v>
      </c>
      <c r="C1894" s="167" t="str">
        <f>tab_SCHULLISTE[[#This Row],[SNR]]&amp;" - "&amp;tab_SCHULLISTE[[#This Row],[Name]]</f>
        <v xml:space="preserve">2382 - Grundschule Neukirchen in Teisendorf  </v>
      </c>
      <c r="D1894" s="5" t="s">
        <v>2124</v>
      </c>
      <c r="E18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94" s="175" t="s">
        <v>18840</v>
      </c>
      <c r="G1894" s="175" t="s">
        <v>18841</v>
      </c>
      <c r="H1894" s="182" t="str">
        <f>_xlfn.XLOOKUP(tab_SCHULLISTE[[#This Row],[TKZ]],tab_SATLISTE[SAT-ID],tab_SATLISTE[SAT-ID],"FEHLT")</f>
        <v>1k435</v>
      </c>
    </row>
    <row r="1895" spans="1:8" ht="15.9" customHeight="1" x14ac:dyDescent="0.3">
      <c r="A1895" s="171" t="s">
        <v>6203</v>
      </c>
      <c r="B1895" s="167" t="s">
        <v>10884</v>
      </c>
      <c r="C1895" s="167" t="str">
        <f>tab_SCHULLISTE[[#This Row],[SNR]]&amp;" - "&amp;tab_SCHULLISTE[[#This Row],[Name]]</f>
        <v xml:space="preserve">2383 - Grundschule Oberteisendorf in Teisendorf  </v>
      </c>
      <c r="D1895" s="5" t="s">
        <v>2124</v>
      </c>
      <c r="E18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95" s="175" t="s">
        <v>18840</v>
      </c>
      <c r="G1895" s="175" t="s">
        <v>18841</v>
      </c>
      <c r="H1895" s="182" t="str">
        <f>_xlfn.XLOOKUP(tab_SCHULLISTE[[#This Row],[TKZ]],tab_SATLISTE[SAT-ID],tab_SATLISTE[SAT-ID],"FEHLT")</f>
        <v>1k435</v>
      </c>
    </row>
    <row r="1896" spans="1:8" ht="15.9" customHeight="1" x14ac:dyDescent="0.3">
      <c r="A1896" s="171" t="s">
        <v>6204</v>
      </c>
      <c r="B1896" s="167" t="s">
        <v>12966</v>
      </c>
      <c r="C1896" s="167" t="str">
        <f>tab_SCHULLISTE[[#This Row],[SNR]]&amp;" - "&amp;tab_SCHULLISTE[[#This Row],[Name]]</f>
        <v xml:space="preserve">2384 - Mittelschule Piding-Anger  </v>
      </c>
      <c r="D1896" s="5" t="s">
        <v>2020</v>
      </c>
      <c r="E18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896" s="175" t="s">
        <v>18840</v>
      </c>
      <c r="G1896" s="175" t="s">
        <v>18841</v>
      </c>
      <c r="H1896" s="182" t="str">
        <f>_xlfn.XLOOKUP(tab_SCHULLISTE[[#This Row],[TKZ]],tab_SATLISTE[SAT-ID],tab_SATLISTE[SAT-ID],"FEHLT")</f>
        <v>1k331</v>
      </c>
    </row>
    <row r="1897" spans="1:8" ht="15.9" customHeight="1" x14ac:dyDescent="0.3">
      <c r="A1897" s="171" t="s">
        <v>6205</v>
      </c>
      <c r="B1897" s="167" t="s">
        <v>10885</v>
      </c>
      <c r="C1897" s="167" t="str">
        <f>tab_SCHULLISTE[[#This Row],[SNR]]&amp;" - "&amp;tab_SCHULLISTE[[#This Row],[Name]]</f>
        <v xml:space="preserve">2385 - Grundschule Ramsau b. Berchtesgaden  </v>
      </c>
      <c r="D1897" s="5" t="s">
        <v>2040</v>
      </c>
      <c r="E18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97" s="175" t="s">
        <v>18840</v>
      </c>
      <c r="G1897" s="175" t="s">
        <v>18841</v>
      </c>
      <c r="H1897" s="182" t="str">
        <f>_xlfn.XLOOKUP(tab_SCHULLISTE[[#This Row],[TKZ]],tab_SATLISTE[SAT-ID],tab_SATLISTE[SAT-ID],"FEHLT")</f>
        <v>1k351</v>
      </c>
    </row>
    <row r="1898" spans="1:8" ht="15.9" customHeight="1" x14ac:dyDescent="0.3">
      <c r="A1898" s="171" t="s">
        <v>6206</v>
      </c>
      <c r="B1898" s="167" t="s">
        <v>10886</v>
      </c>
      <c r="C1898" s="167" t="str">
        <f>tab_SCHULLISTE[[#This Row],[SNR]]&amp;" - "&amp;tab_SCHULLISTE[[#This Row],[Name]]</f>
        <v xml:space="preserve">2387 - Grundschule Freilassing  </v>
      </c>
      <c r="D1898" s="5" t="s">
        <v>1824</v>
      </c>
      <c r="E18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98" s="175" t="s">
        <v>18840</v>
      </c>
      <c r="G1898" s="175" t="s">
        <v>18841</v>
      </c>
      <c r="H1898" s="182" t="str">
        <f>_xlfn.XLOOKUP(tab_SCHULLISTE[[#This Row],[TKZ]],tab_SATLISTE[SAT-ID],tab_SATLISTE[SAT-ID],"FEHLT")</f>
        <v>1k130</v>
      </c>
    </row>
    <row r="1899" spans="1:8" ht="15.9" customHeight="1" x14ac:dyDescent="0.3">
      <c r="A1899" s="171" t="s">
        <v>6207</v>
      </c>
      <c r="B1899" s="167" t="s">
        <v>10887</v>
      </c>
      <c r="C1899" s="167" t="str">
        <f>tab_SCHULLISTE[[#This Row],[SNR]]&amp;" - "&amp;tab_SCHULLISTE[[#This Row],[Name]]</f>
        <v xml:space="preserve">2388 - Grundschule Schönau a.Königssee  </v>
      </c>
      <c r="D1899" s="5" t="s">
        <v>2076</v>
      </c>
      <c r="E18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899" s="175" t="s">
        <v>18840</v>
      </c>
      <c r="G1899" s="175" t="s">
        <v>18841</v>
      </c>
      <c r="H1899" s="182" t="str">
        <f>_xlfn.XLOOKUP(tab_SCHULLISTE[[#This Row],[TKZ]],tab_SATLISTE[SAT-ID],tab_SATLISTE[SAT-ID],"FEHLT")</f>
        <v>1k387</v>
      </c>
    </row>
    <row r="1900" spans="1:8" ht="15.9" customHeight="1" x14ac:dyDescent="0.3">
      <c r="A1900" s="171" t="s">
        <v>6208</v>
      </c>
      <c r="B1900" s="167" t="s">
        <v>10888</v>
      </c>
      <c r="C1900" s="167" t="str">
        <f>tab_SCHULLISTE[[#This Row],[SNR]]&amp;" - "&amp;tab_SCHULLISTE[[#This Row],[Name]]</f>
        <v xml:space="preserve">2389 - Grundschule Saaldorf-Surheim  </v>
      </c>
      <c r="D1900" s="5" t="s">
        <v>2062</v>
      </c>
      <c r="E19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00" s="175" t="s">
        <v>18840</v>
      </c>
      <c r="G1900" s="175" t="s">
        <v>18841</v>
      </c>
      <c r="H1900" s="182" t="str">
        <f>_xlfn.XLOOKUP(tab_SCHULLISTE[[#This Row],[TKZ]],tab_SATLISTE[SAT-ID],tab_SATLISTE[SAT-ID],"FEHLT")</f>
        <v>1k373</v>
      </c>
    </row>
    <row r="1901" spans="1:8" ht="15.9" customHeight="1" x14ac:dyDescent="0.3">
      <c r="A1901" s="171" t="s">
        <v>6209</v>
      </c>
      <c r="B1901" s="167" t="s">
        <v>12967</v>
      </c>
      <c r="C1901" s="167" t="str">
        <f>tab_SCHULLISTE[[#This Row],[SNR]]&amp;" - "&amp;tab_SCHULLISTE[[#This Row],[Name]]</f>
        <v xml:space="preserve">2390 - Franz-von-Agliardis-Mittelschule Teisendorf  </v>
      </c>
      <c r="D1901" s="5" t="s">
        <v>2124</v>
      </c>
      <c r="E19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01" s="175" t="s">
        <v>18840</v>
      </c>
      <c r="G1901" s="175" t="s">
        <v>18841</v>
      </c>
      <c r="H1901" s="182" t="str">
        <f>_xlfn.XLOOKUP(tab_SCHULLISTE[[#This Row],[TKZ]],tab_SATLISTE[SAT-ID],tab_SATLISTE[SAT-ID],"FEHLT")</f>
        <v>1k435</v>
      </c>
    </row>
    <row r="1902" spans="1:8" ht="15.9" customHeight="1" x14ac:dyDescent="0.3">
      <c r="A1902" s="171" t="s">
        <v>6210</v>
      </c>
      <c r="B1902" s="167" t="s">
        <v>10889</v>
      </c>
      <c r="C1902" s="167" t="str">
        <f>tab_SCHULLISTE[[#This Row],[SNR]]&amp;" - "&amp;tab_SCHULLISTE[[#This Row],[Name]]</f>
        <v xml:space="preserve">2392 - Grundschule Weil  </v>
      </c>
      <c r="D1902" s="5" t="s">
        <v>2167</v>
      </c>
      <c r="E19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02" s="175" t="s">
        <v>18840</v>
      </c>
      <c r="G1902" s="175" t="s">
        <v>18841</v>
      </c>
      <c r="H1902" s="182" t="str">
        <f>_xlfn.XLOOKUP(tab_SCHULLISTE[[#This Row],[TKZ]],tab_SATLISTE[SAT-ID],tab_SATLISTE[SAT-ID],"FEHLT")</f>
        <v>1k478</v>
      </c>
    </row>
    <row r="1903" spans="1:8" ht="15.9" customHeight="1" x14ac:dyDescent="0.3">
      <c r="A1903" s="171" t="s">
        <v>6211</v>
      </c>
      <c r="B1903" s="167" t="s">
        <v>12968</v>
      </c>
      <c r="C1903" s="167" t="str">
        <f>tab_SCHULLISTE[[#This Row],[SNR]]&amp;" - "&amp;tab_SCHULLISTE[[#This Row],[Name]]</f>
        <v xml:space="preserve">2393 - Mittelschule Karlsfeld, an der Krenmoosstraße  </v>
      </c>
      <c r="D1903" s="5" t="s">
        <v>1906</v>
      </c>
      <c r="E19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03" s="175" t="s">
        <v>18840</v>
      </c>
      <c r="G1903" s="175" t="s">
        <v>18841</v>
      </c>
      <c r="H1903" s="182" t="str">
        <f>_xlfn.XLOOKUP(tab_SCHULLISTE[[#This Row],[TKZ]],tab_SATLISTE[SAT-ID],tab_SATLISTE[SAT-ID],"FEHLT")</f>
        <v>1k216</v>
      </c>
    </row>
    <row r="1904" spans="1:8" ht="15.9" customHeight="1" x14ac:dyDescent="0.3">
      <c r="A1904" s="171" t="s">
        <v>6212</v>
      </c>
      <c r="B1904" s="167" t="s">
        <v>10890</v>
      </c>
      <c r="C1904" s="167" t="str">
        <f>tab_SCHULLISTE[[#This Row],[SNR]]&amp;" - "&amp;tab_SCHULLISTE[[#This Row],[Name]]</f>
        <v xml:space="preserve">2394 - Grundschule Bad Heilbrunn  </v>
      </c>
      <c r="D1904" s="5" t="s">
        <v>1731</v>
      </c>
      <c r="E19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04" s="175" t="s">
        <v>18840</v>
      </c>
      <c r="G1904" s="175" t="s">
        <v>18841</v>
      </c>
      <c r="H1904" s="182" t="str">
        <f>_xlfn.XLOOKUP(tab_SCHULLISTE[[#This Row],[TKZ]],tab_SATLISTE[SAT-ID],tab_SATLISTE[SAT-ID],"FEHLT")</f>
        <v>1k035</v>
      </c>
    </row>
    <row r="1905" spans="1:8" ht="15.9" customHeight="1" x14ac:dyDescent="0.3">
      <c r="A1905" s="171" t="s">
        <v>6213</v>
      </c>
      <c r="B1905" s="167" t="s">
        <v>12969</v>
      </c>
      <c r="C1905" s="167" t="str">
        <f>tab_SCHULLISTE[[#This Row],[SNR]]&amp;" - "&amp;tab_SCHULLISTE[[#This Row],[Name]]</f>
        <v xml:space="preserve">2395 - Mittelschule Bad Tölz-Süd  </v>
      </c>
      <c r="D1905" s="5" t="s">
        <v>1734</v>
      </c>
      <c r="E19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05" s="175" t="s">
        <v>18840</v>
      </c>
      <c r="G1905" s="175" t="s">
        <v>18841</v>
      </c>
      <c r="H1905" s="182" t="str">
        <f>_xlfn.XLOOKUP(tab_SCHULLISTE[[#This Row],[TKZ]],tab_SATLISTE[SAT-ID],tab_SATLISTE[SAT-ID],"FEHLT")</f>
        <v>1k038</v>
      </c>
    </row>
    <row r="1906" spans="1:8" ht="15.9" customHeight="1" x14ac:dyDescent="0.3">
      <c r="A1906" s="171" t="s">
        <v>6214</v>
      </c>
      <c r="B1906" s="167" t="s">
        <v>12970</v>
      </c>
      <c r="C1906" s="167" t="str">
        <f>tab_SCHULLISTE[[#This Row],[SNR]]&amp;" - "&amp;tab_SCHULLISTE[[#This Row],[Name]]</f>
        <v xml:space="preserve">2397 - Mittelschule Benediktbeuern  </v>
      </c>
      <c r="D1906" s="5" t="s">
        <v>1743</v>
      </c>
      <c r="E19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06" s="175" t="s">
        <v>18840</v>
      </c>
      <c r="G1906" s="175" t="s">
        <v>18841</v>
      </c>
      <c r="H1906" s="182" t="str">
        <f>_xlfn.XLOOKUP(tab_SCHULLISTE[[#This Row],[TKZ]],tab_SATLISTE[SAT-ID],tab_SATLISTE[SAT-ID],"FEHLT")</f>
        <v>1k047</v>
      </c>
    </row>
    <row r="1907" spans="1:8" ht="15.9" customHeight="1" x14ac:dyDescent="0.3">
      <c r="A1907" s="171" t="s">
        <v>6215</v>
      </c>
      <c r="B1907" s="167" t="s">
        <v>10891</v>
      </c>
      <c r="C1907" s="167" t="str">
        <f>tab_SCHULLISTE[[#This Row],[SNR]]&amp;" - "&amp;tab_SCHULLISTE[[#This Row],[Name]]</f>
        <v xml:space="preserve">2398 - Grundschule Eurasburg-Beuerberg  </v>
      </c>
      <c r="D1907" s="5" t="s">
        <v>1806</v>
      </c>
      <c r="E19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07" s="175" t="s">
        <v>18840</v>
      </c>
      <c r="G1907" s="175" t="s">
        <v>18841</v>
      </c>
      <c r="H1907" s="182" t="str">
        <f>_xlfn.XLOOKUP(tab_SCHULLISTE[[#This Row],[TKZ]],tab_SATLISTE[SAT-ID],tab_SATLISTE[SAT-ID],"FEHLT")</f>
        <v>1k112</v>
      </c>
    </row>
    <row r="1908" spans="1:8" ht="15.9" customHeight="1" x14ac:dyDescent="0.3">
      <c r="A1908" s="171" t="s">
        <v>6216</v>
      </c>
      <c r="B1908" s="167" t="s">
        <v>12971</v>
      </c>
      <c r="C1908" s="167" t="str">
        <f>tab_SCHULLISTE[[#This Row],[SNR]]&amp;" - "&amp;tab_SCHULLISTE[[#This Row],[Name]]</f>
        <v xml:space="preserve">2399 - Mittelschule Dietramszell  </v>
      </c>
      <c r="D1908" s="5" t="s">
        <v>1778</v>
      </c>
      <c r="E19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08" s="175" t="s">
        <v>18840</v>
      </c>
      <c r="G1908" s="175" t="s">
        <v>18841</v>
      </c>
      <c r="H1908" s="182" t="str">
        <f>_xlfn.XLOOKUP(tab_SCHULLISTE[[#This Row],[TKZ]],tab_SATLISTE[SAT-ID],tab_SATLISTE[SAT-ID],"FEHLT")</f>
        <v>1k084</v>
      </c>
    </row>
    <row r="1909" spans="1:8" ht="15.9" customHeight="1" x14ac:dyDescent="0.3">
      <c r="A1909" s="171" t="s">
        <v>6217</v>
      </c>
      <c r="B1909" s="167" t="s">
        <v>10892</v>
      </c>
      <c r="C1909" s="167" t="str">
        <f>tab_SCHULLISTE[[#This Row],[SNR]]&amp;" - "&amp;tab_SCHULLISTE[[#This Row],[Name]]</f>
        <v xml:space="preserve">2400 - Grundschule Egling  </v>
      </c>
      <c r="D1909" s="5" t="s">
        <v>1789</v>
      </c>
      <c r="E19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09" s="175" t="s">
        <v>18840</v>
      </c>
      <c r="G1909" s="175" t="s">
        <v>18841</v>
      </c>
      <c r="H1909" s="182" t="str">
        <f>_xlfn.XLOOKUP(tab_SCHULLISTE[[#This Row],[TKZ]],tab_SATLISTE[SAT-ID],tab_SATLISTE[SAT-ID],"FEHLT")</f>
        <v>1k095</v>
      </c>
    </row>
    <row r="1910" spans="1:8" ht="15.9" customHeight="1" x14ac:dyDescent="0.3">
      <c r="A1910" s="171" t="s">
        <v>6218</v>
      </c>
      <c r="B1910" s="167" t="s">
        <v>12972</v>
      </c>
      <c r="C1910" s="167" t="str">
        <f>tab_SCHULLISTE[[#This Row],[SNR]]&amp;" - "&amp;tab_SCHULLISTE[[#This Row],[Name]]</f>
        <v xml:space="preserve">2401 - Mittelschule Gaißach  </v>
      </c>
      <c r="D1910" s="5" t="s">
        <v>1835</v>
      </c>
      <c r="E19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10" s="175" t="s">
        <v>18840</v>
      </c>
      <c r="G1910" s="175" t="s">
        <v>18841</v>
      </c>
      <c r="H1910" s="182" t="str">
        <f>_xlfn.XLOOKUP(tab_SCHULLISTE[[#This Row],[TKZ]],tab_SATLISTE[SAT-ID],tab_SATLISTE[SAT-ID],"FEHLT")</f>
        <v>1k142</v>
      </c>
    </row>
    <row r="1911" spans="1:8" ht="15.9" customHeight="1" x14ac:dyDescent="0.3">
      <c r="A1911" s="171" t="s">
        <v>6219</v>
      </c>
      <c r="B1911" s="167" t="s">
        <v>18692</v>
      </c>
      <c r="C1911" s="167" t="str">
        <f>tab_SCHULLISTE[[#This Row],[SNR]]&amp;" - "&amp;tab_SCHULLISTE[[#This Row],[Name]]</f>
        <v xml:space="preserve">2403 - Grundschule am Isardamm, Geretsried  </v>
      </c>
      <c r="D1911" s="5" t="s">
        <v>1846</v>
      </c>
      <c r="E19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11" s="175" t="s">
        <v>18840</v>
      </c>
      <c r="G1911" s="175" t="s">
        <v>18841</v>
      </c>
      <c r="H1911" s="182" t="str">
        <f>_xlfn.XLOOKUP(tab_SCHULLISTE[[#This Row],[TKZ]],tab_SATLISTE[SAT-ID],tab_SATLISTE[SAT-ID],"FEHLT")</f>
        <v>1k155</v>
      </c>
    </row>
    <row r="1912" spans="1:8" ht="15.9" customHeight="1" x14ac:dyDescent="0.3">
      <c r="A1912" s="171" t="s">
        <v>6220</v>
      </c>
      <c r="B1912" s="167" t="s">
        <v>10893</v>
      </c>
      <c r="C1912" s="167" t="str">
        <f>tab_SCHULLISTE[[#This Row],[SNR]]&amp;" - "&amp;tab_SCHULLISTE[[#This Row],[Name]]</f>
        <v xml:space="preserve">2404 - Karl-Lederer-Grundschule Geretsried  </v>
      </c>
      <c r="D1912" s="5" t="s">
        <v>1846</v>
      </c>
      <c r="E19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12" s="175" t="s">
        <v>18840</v>
      </c>
      <c r="G1912" s="175" t="s">
        <v>18841</v>
      </c>
      <c r="H1912" s="182" t="str">
        <f>_xlfn.XLOOKUP(tab_SCHULLISTE[[#This Row],[TKZ]],tab_SATLISTE[SAT-ID],tab_SATLISTE[SAT-ID],"FEHLT")</f>
        <v>1k155</v>
      </c>
    </row>
    <row r="1913" spans="1:8" ht="15.9" customHeight="1" x14ac:dyDescent="0.3">
      <c r="A1913" s="171" t="s">
        <v>6221</v>
      </c>
      <c r="B1913" s="167" t="s">
        <v>10894</v>
      </c>
      <c r="C1913" s="167" t="str">
        <f>tab_SCHULLISTE[[#This Row],[SNR]]&amp;" - "&amp;tab_SCHULLISTE[[#This Row],[Name]]</f>
        <v xml:space="preserve">2405 - Grundschule Icking  </v>
      </c>
      <c r="D1913" s="5" t="s">
        <v>1891</v>
      </c>
      <c r="E19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13" s="175" t="s">
        <v>18840</v>
      </c>
      <c r="G1913" s="175" t="s">
        <v>18841</v>
      </c>
      <c r="H1913" s="182" t="str">
        <f>_xlfn.XLOOKUP(tab_SCHULLISTE[[#This Row],[TKZ]],tab_SATLISTE[SAT-ID],tab_SATLISTE[SAT-ID],"FEHLT")</f>
        <v>1k201</v>
      </c>
    </row>
    <row r="1914" spans="1:8" ht="15.9" customHeight="1" x14ac:dyDescent="0.3">
      <c r="A1914" s="171" t="s">
        <v>6222</v>
      </c>
      <c r="B1914" s="167" t="s">
        <v>10895</v>
      </c>
      <c r="C1914" s="167" t="str">
        <f>tab_SCHULLISTE[[#This Row],[SNR]]&amp;" - "&amp;tab_SCHULLISTE[[#This Row],[Name]]</f>
        <v xml:space="preserve">2406 - Ferdinand-Feldigl-Grundschule  Jachenau  </v>
      </c>
      <c r="D1914" s="5" t="s">
        <v>1903</v>
      </c>
      <c r="E19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14" s="175" t="s">
        <v>18840</v>
      </c>
      <c r="G1914" s="175" t="s">
        <v>18841</v>
      </c>
      <c r="H1914" s="182" t="str">
        <f>_xlfn.XLOOKUP(tab_SCHULLISTE[[#This Row],[TKZ]],tab_SATLISTE[SAT-ID],tab_SATLISTE[SAT-ID],"FEHLT")</f>
        <v>1k213</v>
      </c>
    </row>
    <row r="1915" spans="1:8" ht="15.9" customHeight="1" x14ac:dyDescent="0.3">
      <c r="A1915" s="171" t="s">
        <v>6223</v>
      </c>
      <c r="B1915" s="167" t="s">
        <v>10896</v>
      </c>
      <c r="C1915" s="167" t="str">
        <f>tab_SCHULLISTE[[#This Row],[SNR]]&amp;" - "&amp;tab_SCHULLISTE[[#This Row],[Name]]</f>
        <v xml:space="preserve">2407 - Franz-Marc-Grundschule Kochel am See  </v>
      </c>
      <c r="D1915" s="5" t="s">
        <v>1922</v>
      </c>
      <c r="E19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15" s="175" t="s">
        <v>18840</v>
      </c>
      <c r="G1915" s="175" t="s">
        <v>18841</v>
      </c>
      <c r="H1915" s="182" t="str">
        <f>_xlfn.XLOOKUP(tab_SCHULLISTE[[#This Row],[TKZ]],tab_SATLISTE[SAT-ID],tab_SATLISTE[SAT-ID],"FEHLT")</f>
        <v>1k232</v>
      </c>
    </row>
    <row r="1916" spans="1:8" ht="15.9" customHeight="1" x14ac:dyDescent="0.3">
      <c r="A1916" s="171" t="s">
        <v>6224</v>
      </c>
      <c r="B1916" s="167" t="s">
        <v>12973</v>
      </c>
      <c r="C1916" s="167" t="str">
        <f>tab_SCHULLISTE[[#This Row],[SNR]]&amp;" - "&amp;tab_SCHULLISTE[[#This Row],[Name]]</f>
        <v xml:space="preserve">2408 - Mittelschule Königsdorf  </v>
      </c>
      <c r="D1916" s="5" t="s">
        <v>1926</v>
      </c>
      <c r="E19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16" s="175" t="s">
        <v>18840</v>
      </c>
      <c r="G1916" s="175" t="s">
        <v>18841</v>
      </c>
      <c r="H1916" s="182" t="str">
        <f>_xlfn.XLOOKUP(tab_SCHULLISTE[[#This Row],[TKZ]],tab_SATLISTE[SAT-ID],tab_SATLISTE[SAT-ID],"FEHLT")</f>
        <v>1k236</v>
      </c>
    </row>
    <row r="1917" spans="1:8" ht="15.9" customHeight="1" x14ac:dyDescent="0.3">
      <c r="A1917" s="171" t="s">
        <v>6225</v>
      </c>
      <c r="B1917" s="167" t="s">
        <v>12974</v>
      </c>
      <c r="C1917" s="167" t="str">
        <f>tab_SCHULLISTE[[#This Row],[SNR]]&amp;" - "&amp;tab_SCHULLISTE[[#This Row],[Name]]</f>
        <v xml:space="preserve">2409 - Mittelschule Lenggries  </v>
      </c>
      <c r="D1917" s="5" t="s">
        <v>1939</v>
      </c>
      <c r="E19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17" s="175" t="s">
        <v>18840</v>
      </c>
      <c r="G1917" s="175" t="s">
        <v>18841</v>
      </c>
      <c r="H1917" s="182" t="str">
        <f>_xlfn.XLOOKUP(tab_SCHULLISTE[[#This Row],[TKZ]],tab_SATLISTE[SAT-ID],tab_SATLISTE[SAT-ID],"FEHLT")</f>
        <v>1k249</v>
      </c>
    </row>
    <row r="1918" spans="1:8" ht="15.9" customHeight="1" x14ac:dyDescent="0.3">
      <c r="A1918" s="171" t="s">
        <v>6226</v>
      </c>
      <c r="B1918" s="167" t="s">
        <v>10897</v>
      </c>
      <c r="C1918" s="167" t="str">
        <f>tab_SCHULLISTE[[#This Row],[SNR]]&amp;" - "&amp;tab_SCHULLISTE[[#This Row],[Name]]</f>
        <v xml:space="preserve">2410 - Grundschule Lenggries  </v>
      </c>
      <c r="D1918" s="5" t="s">
        <v>1939</v>
      </c>
      <c r="E19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18" s="175" t="s">
        <v>18840</v>
      </c>
      <c r="G1918" s="175" t="s">
        <v>18841</v>
      </c>
      <c r="H1918" s="182" t="str">
        <f>_xlfn.XLOOKUP(tab_SCHULLISTE[[#This Row],[TKZ]],tab_SATLISTE[SAT-ID],tab_SATLISTE[SAT-ID],"FEHLT")</f>
        <v>1k249</v>
      </c>
    </row>
    <row r="1919" spans="1:8" ht="15.9" customHeight="1" x14ac:dyDescent="0.3">
      <c r="A1919" s="171" t="s">
        <v>6227</v>
      </c>
      <c r="B1919" s="167" t="s">
        <v>12975</v>
      </c>
      <c r="C1919" s="167" t="str">
        <f>tab_SCHULLISTE[[#This Row],[SNR]]&amp;" - "&amp;tab_SCHULLISTE[[#This Row],[Name]]</f>
        <v xml:space="preserve">2411 - Mittelschule Geretsried  </v>
      </c>
      <c r="D1919" s="5" t="s">
        <v>1846</v>
      </c>
      <c r="E19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19" s="175" t="s">
        <v>18840</v>
      </c>
      <c r="G1919" s="175" t="s">
        <v>18841</v>
      </c>
      <c r="H1919" s="182" t="str">
        <f>_xlfn.XLOOKUP(tab_SCHULLISTE[[#This Row],[TKZ]],tab_SATLISTE[SAT-ID],tab_SATLISTE[SAT-ID],"FEHLT")</f>
        <v>1k155</v>
      </c>
    </row>
    <row r="1920" spans="1:8" ht="15.9" customHeight="1" x14ac:dyDescent="0.3">
      <c r="A1920" s="171" t="s">
        <v>6228</v>
      </c>
      <c r="B1920" s="167" t="s">
        <v>10898</v>
      </c>
      <c r="C1920" s="167" t="str">
        <f>tab_SCHULLISTE[[#This Row],[SNR]]&amp;" - "&amp;tab_SCHULLISTE[[#This Row],[Name]]</f>
        <v xml:space="preserve">2412 - Grundschule Münsing  </v>
      </c>
      <c r="D1920" s="5" t="s">
        <v>1970</v>
      </c>
      <c r="E19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20" s="175" t="s">
        <v>18840</v>
      </c>
      <c r="G1920" s="175" t="s">
        <v>18841</v>
      </c>
      <c r="H1920" s="182" t="str">
        <f>_xlfn.XLOOKUP(tab_SCHULLISTE[[#This Row],[TKZ]],tab_SATLISTE[SAT-ID],tab_SATLISTE[SAT-ID],"FEHLT")</f>
        <v>1k281</v>
      </c>
    </row>
    <row r="1921" spans="1:8" ht="15.9" customHeight="1" x14ac:dyDescent="0.3">
      <c r="A1921" s="171" t="s">
        <v>6229</v>
      </c>
      <c r="B1921" s="167" t="s">
        <v>10899</v>
      </c>
      <c r="C1921" s="167" t="str">
        <f>tab_SCHULLISTE[[#This Row],[SNR]]&amp;" - "&amp;tab_SCHULLISTE[[#This Row],[Name]]</f>
        <v xml:space="preserve">2413 - Grundschule Reichersbeuern  </v>
      </c>
      <c r="D1921" s="5" t="s">
        <v>2043</v>
      </c>
      <c r="E19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21" s="175" t="s">
        <v>18840</v>
      </c>
      <c r="G1921" s="175" t="s">
        <v>18841</v>
      </c>
      <c r="H1921" s="182" t="str">
        <f>_xlfn.XLOOKUP(tab_SCHULLISTE[[#This Row],[TKZ]],tab_SATLISTE[SAT-ID],tab_SATLISTE[SAT-ID],"FEHLT")</f>
        <v>1k354</v>
      </c>
    </row>
    <row r="1922" spans="1:8" ht="15.9" customHeight="1" x14ac:dyDescent="0.3">
      <c r="A1922" s="171" t="s">
        <v>6230</v>
      </c>
      <c r="B1922" s="167" t="s">
        <v>10900</v>
      </c>
      <c r="C1922" s="167" t="str">
        <f>tab_SCHULLISTE[[#This Row],[SNR]]&amp;" - "&amp;tab_SCHULLISTE[[#This Row],[Name]]</f>
        <v xml:space="preserve">2414 - Grundschule Wackersberg  </v>
      </c>
      <c r="D1922" s="5" t="s">
        <v>2154</v>
      </c>
      <c r="E19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22" s="175" t="s">
        <v>18840</v>
      </c>
      <c r="G1922" s="175" t="s">
        <v>18841</v>
      </c>
      <c r="H1922" s="182" t="str">
        <f>_xlfn.XLOOKUP(tab_SCHULLISTE[[#This Row],[TKZ]],tab_SATLISTE[SAT-ID],tab_SATLISTE[SAT-ID],"FEHLT")</f>
        <v>1k465</v>
      </c>
    </row>
    <row r="1923" spans="1:8" ht="15.9" customHeight="1" x14ac:dyDescent="0.3">
      <c r="A1923" s="171" t="s">
        <v>6231</v>
      </c>
      <c r="B1923" s="167" t="s">
        <v>12976</v>
      </c>
      <c r="C1923" s="167" t="str">
        <f>tab_SCHULLISTE[[#This Row],[SNR]]&amp;" - "&amp;tab_SCHULLISTE[[#This Row],[Name]]</f>
        <v xml:space="preserve">2415 - Mittelschule München, Hochstraße 31  </v>
      </c>
      <c r="D1923" s="5" t="s">
        <v>1966</v>
      </c>
      <c r="E19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23" s="175" t="s">
        <v>18840</v>
      </c>
      <c r="G1923" s="175" t="s">
        <v>18841</v>
      </c>
      <c r="H1923" s="182" t="str">
        <f>_xlfn.XLOOKUP(tab_SCHULLISTE[[#This Row],[TKZ]],tab_SATLISTE[SAT-ID],tab_SATLISTE[SAT-ID],"FEHLT")</f>
        <v>1k277</v>
      </c>
    </row>
    <row r="1924" spans="1:8" ht="15.9" customHeight="1" x14ac:dyDescent="0.3">
      <c r="A1924" s="171" t="s">
        <v>6232</v>
      </c>
      <c r="B1924" s="167" t="s">
        <v>12977</v>
      </c>
      <c r="C1924" s="167" t="str">
        <f>tab_SCHULLISTE[[#This Row],[SNR]]&amp;" - "&amp;tab_SCHULLISTE[[#This Row],[Name]]</f>
        <v xml:space="preserve">2416 - Mittelschule Wolfratshausen  </v>
      </c>
      <c r="D1924" s="5" t="s">
        <v>2183</v>
      </c>
      <c r="E19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24" s="175" t="s">
        <v>18840</v>
      </c>
      <c r="G1924" s="175" t="s">
        <v>18841</v>
      </c>
      <c r="H1924" s="182" t="str">
        <f>_xlfn.XLOOKUP(tab_SCHULLISTE[[#This Row],[TKZ]],tab_SATLISTE[SAT-ID],tab_SATLISTE[SAT-ID],"FEHLT")</f>
        <v>1k494</v>
      </c>
    </row>
    <row r="1925" spans="1:8" ht="15.9" customHeight="1" x14ac:dyDescent="0.3">
      <c r="A1925" s="171" t="s">
        <v>6233</v>
      </c>
      <c r="B1925" s="167" t="s">
        <v>12978</v>
      </c>
      <c r="C1925" s="167" t="str">
        <f>tab_SCHULLISTE[[#This Row],[SNR]]&amp;" - "&amp;tab_SCHULLISTE[[#This Row],[Name]]</f>
        <v xml:space="preserve">2417 - Mittelschule Wolfratshausen-Waldram  </v>
      </c>
      <c r="D1925" s="5" t="s">
        <v>2183</v>
      </c>
      <c r="E19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25" s="175" t="s">
        <v>18840</v>
      </c>
      <c r="G1925" s="175" t="s">
        <v>18841</v>
      </c>
      <c r="H1925" s="182" t="str">
        <f>_xlfn.XLOOKUP(tab_SCHULLISTE[[#This Row],[TKZ]],tab_SATLISTE[SAT-ID],tab_SATLISTE[SAT-ID],"FEHLT")</f>
        <v>1k494</v>
      </c>
    </row>
    <row r="1926" spans="1:8" ht="15.9" customHeight="1" x14ac:dyDescent="0.3">
      <c r="A1926" s="171" t="s">
        <v>6234</v>
      </c>
      <c r="B1926" s="167" t="s">
        <v>12979</v>
      </c>
      <c r="C1926" s="167" t="str">
        <f>tab_SCHULLISTE[[#This Row],[SNR]]&amp;" - "&amp;tab_SCHULLISTE[[#This Row],[Name]]</f>
        <v xml:space="preserve">2418 - Marie-Pettenbeck-Mittelschule Wartenberg  </v>
      </c>
      <c r="D1926" s="5" t="s">
        <v>2162</v>
      </c>
      <c r="E19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26" s="175" t="s">
        <v>18840</v>
      </c>
      <c r="G1926" s="175" t="s">
        <v>18841</v>
      </c>
      <c r="H1926" s="182" t="str">
        <f>_xlfn.XLOOKUP(tab_SCHULLISTE[[#This Row],[TKZ]],tab_SATLISTE[SAT-ID],tab_SATLISTE[SAT-ID],"FEHLT")</f>
        <v>1k473</v>
      </c>
    </row>
    <row r="1927" spans="1:8" ht="15.9" customHeight="1" x14ac:dyDescent="0.3">
      <c r="A1927" s="171" t="s">
        <v>6235</v>
      </c>
      <c r="B1927" s="167" t="s">
        <v>12980</v>
      </c>
      <c r="C1927" s="167" t="str">
        <f>tab_SCHULLISTE[[#This Row],[SNR]]&amp;" - "&amp;tab_SCHULLISTE[[#This Row],[Name]]</f>
        <v xml:space="preserve">2419 - Mittelschule Puchheim  </v>
      </c>
      <c r="D1927" s="5" t="s">
        <v>2034</v>
      </c>
      <c r="E19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27" s="175" t="s">
        <v>18840</v>
      </c>
      <c r="G1927" s="175" t="s">
        <v>18841</v>
      </c>
      <c r="H1927" s="182" t="str">
        <f>_xlfn.XLOOKUP(tab_SCHULLISTE[[#This Row],[TKZ]],tab_SATLISTE[SAT-ID],tab_SATLISTE[SAT-ID],"FEHLT")</f>
        <v>1k345</v>
      </c>
    </row>
    <row r="1928" spans="1:8" ht="15.9" customHeight="1" x14ac:dyDescent="0.3">
      <c r="A1928" s="171" t="s">
        <v>6236</v>
      </c>
      <c r="B1928" s="167" t="s">
        <v>12981</v>
      </c>
      <c r="C1928" s="167" t="str">
        <f>tab_SCHULLISTE[[#This Row],[SNR]]&amp;" - "&amp;tab_SCHULLISTE[[#This Row],[Name]]</f>
        <v xml:space="preserve">2420 - Mittelschule Altomünster  </v>
      </c>
      <c r="D1928" s="5" t="s">
        <v>1705</v>
      </c>
      <c r="E19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28" s="175" t="s">
        <v>18840</v>
      </c>
      <c r="G1928" s="175" t="s">
        <v>18841</v>
      </c>
      <c r="H1928" s="182" t="str">
        <f>_xlfn.XLOOKUP(tab_SCHULLISTE[[#This Row],[TKZ]],tab_SATLISTE[SAT-ID],tab_SATLISTE[SAT-ID],"FEHLT")</f>
        <v>1k009</v>
      </c>
    </row>
    <row r="1929" spans="1:8" ht="15.9" customHeight="1" x14ac:dyDescent="0.3">
      <c r="A1929" s="171" t="s">
        <v>6237</v>
      </c>
      <c r="B1929" s="167" t="s">
        <v>10901</v>
      </c>
      <c r="C1929" s="167" t="str">
        <f>tab_SCHULLISTE[[#This Row],[SNR]]&amp;" - "&amp;tab_SCHULLISTE[[#This Row],[Name]]</f>
        <v xml:space="preserve">2421 - Grundschule Bergkirchen  </v>
      </c>
      <c r="D1929" s="5" t="s">
        <v>1750</v>
      </c>
      <c r="E19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29" s="175" t="s">
        <v>18840</v>
      </c>
      <c r="G1929" s="175" t="s">
        <v>18841</v>
      </c>
      <c r="H1929" s="182" t="str">
        <f>_xlfn.XLOOKUP(tab_SCHULLISTE[[#This Row],[TKZ]],tab_SATLISTE[SAT-ID],tab_SATLISTE[SAT-ID],"FEHLT")</f>
        <v>1k055</v>
      </c>
    </row>
    <row r="1930" spans="1:8" ht="15.9" customHeight="1" x14ac:dyDescent="0.3">
      <c r="A1930" s="171" t="s">
        <v>6238</v>
      </c>
      <c r="B1930" s="167" t="s">
        <v>10902</v>
      </c>
      <c r="C1930" s="167" t="str">
        <f>tab_SCHULLISTE[[#This Row],[SNR]]&amp;" - "&amp;tab_SCHULLISTE[[#This Row],[Name]]</f>
        <v xml:space="preserve">2422 - Grundschule Dachau, an der Anton-Günther-Straße  </v>
      </c>
      <c r="D1930" s="5" t="s">
        <v>1772</v>
      </c>
      <c r="E19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30" s="175" t="s">
        <v>18840</v>
      </c>
      <c r="G1930" s="175" t="s">
        <v>18841</v>
      </c>
      <c r="H1930" s="182" t="str">
        <f>_xlfn.XLOOKUP(tab_SCHULLISTE[[#This Row],[TKZ]],tab_SATLISTE[SAT-ID],tab_SATLISTE[SAT-ID],"FEHLT")</f>
        <v>1k078</v>
      </c>
    </row>
    <row r="1931" spans="1:8" ht="15.9" customHeight="1" x14ac:dyDescent="0.3">
      <c r="A1931" s="171" t="s">
        <v>6239</v>
      </c>
      <c r="B1931" s="167" t="s">
        <v>12982</v>
      </c>
      <c r="C1931" s="167" t="str">
        <f>tab_SCHULLISTE[[#This Row],[SNR]]&amp;" - "&amp;tab_SCHULLISTE[[#This Row],[Name]]</f>
        <v xml:space="preserve">2423 - Mittelschule Dachau, an der Anton-Günther-Straße  </v>
      </c>
      <c r="D1931" s="5" t="s">
        <v>1772</v>
      </c>
      <c r="E19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31" s="175" t="s">
        <v>18840</v>
      </c>
      <c r="G1931" s="175" t="s">
        <v>18841</v>
      </c>
      <c r="H1931" s="182" t="str">
        <f>_xlfn.XLOOKUP(tab_SCHULLISTE[[#This Row],[TKZ]],tab_SATLISTE[SAT-ID],tab_SATLISTE[SAT-ID],"FEHLT")</f>
        <v>1k078</v>
      </c>
    </row>
    <row r="1932" spans="1:8" ht="15.9" customHeight="1" x14ac:dyDescent="0.3">
      <c r="A1932" s="171" t="s">
        <v>6240</v>
      </c>
      <c r="B1932" s="167" t="s">
        <v>10903</v>
      </c>
      <c r="C1932" s="167" t="str">
        <f>tab_SCHULLISTE[[#This Row],[SNR]]&amp;" - "&amp;tab_SCHULLISTE[[#This Row],[Name]]</f>
        <v xml:space="preserve">2424 - Grundschule Dachau, an der Eduard-Ziegler-Straße  </v>
      </c>
      <c r="D1932" s="5" t="s">
        <v>1772</v>
      </c>
      <c r="E19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32" s="175" t="s">
        <v>18840</v>
      </c>
      <c r="G1932" s="175" t="s">
        <v>18841</v>
      </c>
      <c r="H1932" s="182" t="str">
        <f>_xlfn.XLOOKUP(tab_SCHULLISTE[[#This Row],[TKZ]],tab_SATLISTE[SAT-ID],tab_SATLISTE[SAT-ID],"FEHLT")</f>
        <v>1k078</v>
      </c>
    </row>
    <row r="1933" spans="1:8" ht="15.9" customHeight="1" x14ac:dyDescent="0.3">
      <c r="A1933" s="171" t="s">
        <v>6241</v>
      </c>
      <c r="B1933" s="167" t="s">
        <v>12983</v>
      </c>
      <c r="C1933" s="167" t="str">
        <f>tab_SCHULLISTE[[#This Row],[SNR]]&amp;" - "&amp;tab_SCHULLISTE[[#This Row],[Name]]</f>
        <v xml:space="preserve">2425 - Mittelschule Dachau, an der Eduard-Ziegler-Straße  </v>
      </c>
      <c r="D1933" s="5" t="s">
        <v>1772</v>
      </c>
      <c r="E19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33" s="175" t="s">
        <v>18840</v>
      </c>
      <c r="G1933" s="175" t="s">
        <v>18841</v>
      </c>
      <c r="H1933" s="182" t="str">
        <f>_xlfn.XLOOKUP(tab_SCHULLISTE[[#This Row],[TKZ]],tab_SATLISTE[SAT-ID],tab_SATLISTE[SAT-ID],"FEHLT")</f>
        <v>1k078</v>
      </c>
    </row>
    <row r="1934" spans="1:8" ht="15.9" customHeight="1" x14ac:dyDescent="0.3">
      <c r="A1934" s="171" t="s">
        <v>6242</v>
      </c>
      <c r="B1934" s="167" t="s">
        <v>10904</v>
      </c>
      <c r="C1934" s="167" t="str">
        <f>tab_SCHULLISTE[[#This Row],[SNR]]&amp;" - "&amp;tab_SCHULLISTE[[#This Row],[Name]]</f>
        <v xml:space="preserve">2426 - Grundschule Dachau, an der Klosterstraße  </v>
      </c>
      <c r="D1934" s="5" t="s">
        <v>1772</v>
      </c>
      <c r="E19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34" s="175" t="s">
        <v>18840</v>
      </c>
      <c r="G1934" s="175" t="s">
        <v>18841</v>
      </c>
      <c r="H1934" s="182" t="str">
        <f>_xlfn.XLOOKUP(tab_SCHULLISTE[[#This Row],[TKZ]],tab_SATLISTE[SAT-ID],tab_SATLISTE[SAT-ID],"FEHLT")</f>
        <v>1k078</v>
      </c>
    </row>
    <row r="1935" spans="1:8" ht="15.9" customHeight="1" x14ac:dyDescent="0.3">
      <c r="A1935" s="171" t="s">
        <v>6243</v>
      </c>
      <c r="B1935" s="167" t="s">
        <v>12984</v>
      </c>
      <c r="C1935" s="167" t="str">
        <f>tab_SCHULLISTE[[#This Row],[SNR]]&amp;" - "&amp;tab_SCHULLISTE[[#This Row],[Name]]</f>
        <v xml:space="preserve">2428 - Mittelschule Erdweg  </v>
      </c>
      <c r="D1935" s="5" t="s">
        <v>1802</v>
      </c>
      <c r="E19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35" s="175" t="s">
        <v>18840</v>
      </c>
      <c r="G1935" s="175" t="s">
        <v>18841</v>
      </c>
      <c r="H1935" s="182" t="str">
        <f>_xlfn.XLOOKUP(tab_SCHULLISTE[[#This Row],[TKZ]],tab_SATLISTE[SAT-ID],tab_SATLISTE[SAT-ID],"FEHLT")</f>
        <v>1k108</v>
      </c>
    </row>
    <row r="1936" spans="1:8" ht="15.9" customHeight="1" x14ac:dyDescent="0.3">
      <c r="A1936" s="171" t="s">
        <v>6244</v>
      </c>
      <c r="B1936" s="167" t="s">
        <v>1039</v>
      </c>
      <c r="C1936" s="167" t="str">
        <f>tab_SCHULLISTE[[#This Row],[SNR]]&amp;" - "&amp;tab_SCHULLISTE[[#This Row],[Name]]</f>
        <v>2429 - Montessori-Schule München-Südost, in Neubiberg, priv. Grund- und Hauptschule</v>
      </c>
      <c r="D1936" s="5" t="s">
        <v>2356</v>
      </c>
      <c r="E19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36" s="175" t="s">
        <v>18840</v>
      </c>
      <c r="G1936" s="175" t="s">
        <v>18841</v>
      </c>
      <c r="H1936" s="182" t="str">
        <f>_xlfn.XLOOKUP(tab_SCHULLISTE[[#This Row],[TKZ]],tab_SATLISTE[SAT-ID],tab_SATLISTE[SAT-ID],"FEHLT")</f>
        <v>1p164</v>
      </c>
    </row>
    <row r="1937" spans="1:8" ht="15.9" customHeight="1" x14ac:dyDescent="0.3">
      <c r="A1937" s="171" t="s">
        <v>6245</v>
      </c>
      <c r="B1937" s="167" t="s">
        <v>10905</v>
      </c>
      <c r="C1937" s="167" t="str">
        <f>tab_SCHULLISTE[[#This Row],[SNR]]&amp;" - "&amp;tab_SCHULLISTE[[#This Row],[Name]]</f>
        <v xml:space="preserve">2430 - Grundschule Haimhausen  </v>
      </c>
      <c r="D1937" s="5" t="s">
        <v>1868</v>
      </c>
      <c r="E19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37" s="175" t="s">
        <v>18840</v>
      </c>
      <c r="G1937" s="175" t="s">
        <v>18841</v>
      </c>
      <c r="H1937" s="182" t="str">
        <f>_xlfn.XLOOKUP(tab_SCHULLISTE[[#This Row],[TKZ]],tab_SATLISTE[SAT-ID],tab_SATLISTE[SAT-ID],"FEHLT")</f>
        <v>1k178</v>
      </c>
    </row>
    <row r="1938" spans="1:8" ht="15.9" customHeight="1" x14ac:dyDescent="0.3">
      <c r="A1938" s="171" t="s">
        <v>6246</v>
      </c>
      <c r="B1938" s="167" t="s">
        <v>12985</v>
      </c>
      <c r="C1938" s="167" t="str">
        <f>tab_SCHULLISTE[[#This Row],[SNR]]&amp;" - "&amp;tab_SCHULLISTE[[#This Row],[Name]]</f>
        <v xml:space="preserve">2431 - Mittelschule Hebertshausen  </v>
      </c>
      <c r="D1938" s="5" t="s">
        <v>1874</v>
      </c>
      <c r="E19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38" s="175" t="s">
        <v>18840</v>
      </c>
      <c r="G1938" s="175" t="s">
        <v>18841</v>
      </c>
      <c r="H1938" s="182" t="str">
        <f>_xlfn.XLOOKUP(tab_SCHULLISTE[[#This Row],[TKZ]],tab_SATLISTE[SAT-ID],tab_SATLISTE[SAT-ID],"FEHLT")</f>
        <v>1k184</v>
      </c>
    </row>
    <row r="1939" spans="1:8" ht="15.9" customHeight="1" x14ac:dyDescent="0.3">
      <c r="A1939" s="171" t="s">
        <v>6247</v>
      </c>
      <c r="B1939" s="167" t="s">
        <v>10906</v>
      </c>
      <c r="C1939" s="167" t="str">
        <f>tab_SCHULLISTE[[#This Row],[SNR]]&amp;" - "&amp;tab_SCHULLISTE[[#This Row],[Name]]</f>
        <v xml:space="preserve">2432 - Grundschule Karlsfeld, an der Krenmoosstraße  </v>
      </c>
      <c r="D1939" s="5" t="s">
        <v>1906</v>
      </c>
      <c r="E19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39" s="175" t="s">
        <v>18840</v>
      </c>
      <c r="G1939" s="175" t="s">
        <v>18841</v>
      </c>
      <c r="H1939" s="182" t="str">
        <f>_xlfn.XLOOKUP(tab_SCHULLISTE[[#This Row],[TKZ]],tab_SATLISTE[SAT-ID],tab_SATLISTE[SAT-ID],"FEHLT")</f>
        <v>1k216</v>
      </c>
    </row>
    <row r="1940" spans="1:8" ht="15.9" customHeight="1" x14ac:dyDescent="0.3">
      <c r="A1940" s="171" t="s">
        <v>6248</v>
      </c>
      <c r="B1940" s="167" t="s">
        <v>10907</v>
      </c>
      <c r="C1940" s="167" t="str">
        <f>tab_SCHULLISTE[[#This Row],[SNR]]&amp;" - "&amp;tab_SCHULLISTE[[#This Row],[Name]]</f>
        <v xml:space="preserve">2433 - Grundschule Karlsfeld, an der Schulstraße  </v>
      </c>
      <c r="D1940" s="5" t="s">
        <v>1968</v>
      </c>
      <c r="E19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40" s="175" t="s">
        <v>18840</v>
      </c>
      <c r="G1940" s="175" t="s">
        <v>18841</v>
      </c>
      <c r="H1940" s="182" t="str">
        <f>_xlfn.XLOOKUP(tab_SCHULLISTE[[#This Row],[TKZ]],tab_SATLISTE[SAT-ID],tab_SATLISTE[SAT-ID],"FEHLT")</f>
        <v>1k279</v>
      </c>
    </row>
    <row r="1941" spans="1:8" ht="15.9" customHeight="1" x14ac:dyDescent="0.3">
      <c r="A1941" s="171" t="s">
        <v>6249</v>
      </c>
      <c r="B1941" s="167" t="s">
        <v>10908</v>
      </c>
      <c r="C1941" s="167" t="str">
        <f>tab_SCHULLISTE[[#This Row],[SNR]]&amp;" - "&amp;tab_SCHULLISTE[[#This Row],[Name]]</f>
        <v xml:space="preserve">2434 - Grundschule Markt Indersdorf  </v>
      </c>
      <c r="D1941" s="5" t="s">
        <v>1945</v>
      </c>
      <c r="E19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41" s="175" t="s">
        <v>18840</v>
      </c>
      <c r="G1941" s="175" t="s">
        <v>18841</v>
      </c>
      <c r="H1941" s="182" t="str">
        <f>_xlfn.XLOOKUP(tab_SCHULLISTE[[#This Row],[TKZ]],tab_SATLISTE[SAT-ID],tab_SATLISTE[SAT-ID],"FEHLT")</f>
        <v>1k256</v>
      </c>
    </row>
    <row r="1942" spans="1:8" ht="15.9" customHeight="1" x14ac:dyDescent="0.3">
      <c r="A1942" s="171" t="s">
        <v>6250</v>
      </c>
      <c r="B1942" s="167" t="s">
        <v>10909</v>
      </c>
      <c r="C1942" s="167" t="str">
        <f>tab_SCHULLISTE[[#This Row],[SNR]]&amp;" - "&amp;tab_SCHULLISTE[[#This Row],[Name]]</f>
        <v xml:space="preserve">2435 - Grundschule Garmisch-Partenkirchen, Burgrain  </v>
      </c>
      <c r="D1942" s="5" t="s">
        <v>1840</v>
      </c>
      <c r="E19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42" s="175" t="s">
        <v>18840</v>
      </c>
      <c r="G1942" s="175" t="s">
        <v>18841</v>
      </c>
      <c r="H1942" s="182" t="str">
        <f>_xlfn.XLOOKUP(tab_SCHULLISTE[[#This Row],[TKZ]],tab_SATLISTE[SAT-ID],tab_SATLISTE[SAT-ID],"FEHLT")</f>
        <v>1k147</v>
      </c>
    </row>
    <row r="1943" spans="1:8" ht="15.9" customHeight="1" x14ac:dyDescent="0.3">
      <c r="A1943" s="171" t="s">
        <v>6251</v>
      </c>
      <c r="B1943" s="167" t="s">
        <v>10910</v>
      </c>
      <c r="C1943" s="167" t="str">
        <f>tab_SCHULLISTE[[#This Row],[SNR]]&amp;" - "&amp;tab_SCHULLISTE[[#This Row],[Name]]</f>
        <v xml:space="preserve">2436 - Grundschule Odelzhausen  </v>
      </c>
      <c r="D1943" s="5" t="s">
        <v>1999</v>
      </c>
      <c r="E19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43" s="175" t="s">
        <v>18840</v>
      </c>
      <c r="G1943" s="175" t="s">
        <v>18841</v>
      </c>
      <c r="H1943" s="182" t="str">
        <f>_xlfn.XLOOKUP(tab_SCHULLISTE[[#This Row],[TKZ]],tab_SATLISTE[SAT-ID],tab_SATLISTE[SAT-ID],"FEHLT")</f>
        <v>1k310</v>
      </c>
    </row>
    <row r="1944" spans="1:8" ht="15.9" customHeight="1" x14ac:dyDescent="0.3">
      <c r="A1944" s="171" t="s">
        <v>6252</v>
      </c>
      <c r="B1944" s="167" t="s">
        <v>10911</v>
      </c>
      <c r="C1944" s="167" t="str">
        <f>tab_SCHULLISTE[[#This Row],[SNR]]&amp;" - "&amp;tab_SCHULLISTE[[#This Row],[Name]]</f>
        <v xml:space="preserve">2437 - Grundschule Petershausen  </v>
      </c>
      <c r="D1944" s="5" t="s">
        <v>2014</v>
      </c>
      <c r="E19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44" s="175" t="s">
        <v>18840</v>
      </c>
      <c r="G1944" s="175" t="s">
        <v>18841</v>
      </c>
      <c r="H1944" s="182" t="str">
        <f>_xlfn.XLOOKUP(tab_SCHULLISTE[[#This Row],[TKZ]],tab_SATLISTE[SAT-ID],tab_SATLISTE[SAT-ID],"FEHLT")</f>
        <v>1k325</v>
      </c>
    </row>
    <row r="1945" spans="1:8" ht="15.9" customHeight="1" x14ac:dyDescent="0.3">
      <c r="A1945" s="171" t="s">
        <v>6253</v>
      </c>
      <c r="B1945" s="167" t="s">
        <v>12986</v>
      </c>
      <c r="C1945" s="167" t="str">
        <f>tab_SCHULLISTE[[#This Row],[SNR]]&amp;" - "&amp;tab_SCHULLISTE[[#This Row],[Name]]</f>
        <v xml:space="preserve">2438 - Mittelschule München, Guardinistraße 60  </v>
      </c>
      <c r="D1945" s="5" t="s">
        <v>1966</v>
      </c>
      <c r="E19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45" s="175" t="s">
        <v>18840</v>
      </c>
      <c r="G1945" s="175" t="s">
        <v>18841</v>
      </c>
      <c r="H1945" s="182" t="str">
        <f>_xlfn.XLOOKUP(tab_SCHULLISTE[[#This Row],[TKZ]],tab_SATLISTE[SAT-ID],tab_SATLISTE[SAT-ID],"FEHLT")</f>
        <v>1k277</v>
      </c>
    </row>
    <row r="1946" spans="1:8" ht="15.9" customHeight="1" x14ac:dyDescent="0.3">
      <c r="A1946" s="171" t="s">
        <v>6254</v>
      </c>
      <c r="B1946" s="167" t="s">
        <v>10912</v>
      </c>
      <c r="C1946" s="167" t="str">
        <f>tab_SCHULLISTE[[#This Row],[SNR]]&amp;" - "&amp;tab_SCHULLISTE[[#This Row],[Name]]</f>
        <v xml:space="preserve">2439 - Gregor-Märkl-Grundschule Röhrmoos  </v>
      </c>
      <c r="D1946" s="5" t="s">
        <v>2054</v>
      </c>
      <c r="E19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46" s="175" t="s">
        <v>18840</v>
      </c>
      <c r="G1946" s="175" t="s">
        <v>18841</v>
      </c>
      <c r="H1946" s="182" t="str">
        <f>_xlfn.XLOOKUP(tab_SCHULLISTE[[#This Row],[TKZ]],tab_SATLISTE[SAT-ID],tab_SATLISTE[SAT-ID],"FEHLT")</f>
        <v>1k365</v>
      </c>
    </row>
    <row r="1947" spans="1:8" ht="15.9" customHeight="1" x14ac:dyDescent="0.3">
      <c r="A1947" s="171" t="s">
        <v>6255</v>
      </c>
      <c r="B1947" s="167" t="s">
        <v>10913</v>
      </c>
      <c r="C1947" s="167" t="str">
        <f>tab_SCHULLISTE[[#This Row],[SNR]]&amp;" - "&amp;tab_SCHULLISTE[[#This Row],[Name]]</f>
        <v xml:space="preserve">2440 - Grundschule Schwabhausen  </v>
      </c>
      <c r="D1947" s="5" t="s">
        <v>2086</v>
      </c>
      <c r="E19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47" s="175" t="s">
        <v>18840</v>
      </c>
      <c r="G1947" s="175" t="s">
        <v>18841</v>
      </c>
      <c r="H1947" s="182" t="str">
        <f>_xlfn.XLOOKUP(tab_SCHULLISTE[[#This Row],[TKZ]],tab_SATLISTE[SAT-ID],tab_SATLISTE[SAT-ID],"FEHLT")</f>
        <v>1k397</v>
      </c>
    </row>
    <row r="1948" spans="1:8" ht="15.9" customHeight="1" x14ac:dyDescent="0.3">
      <c r="A1948" s="171" t="s">
        <v>6256</v>
      </c>
      <c r="B1948" s="167" t="s">
        <v>10914</v>
      </c>
      <c r="C1948" s="167" t="str">
        <f>tab_SCHULLISTE[[#This Row],[SNR]]&amp;" - "&amp;tab_SCHULLISTE[[#This Row],[Name]]</f>
        <v xml:space="preserve">2441 - Grundschule Hilgertshausen-Tandern  </v>
      </c>
      <c r="D1948" s="5" t="s">
        <v>1878</v>
      </c>
      <c r="E19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48" s="175" t="s">
        <v>18840</v>
      </c>
      <c r="G1948" s="175" t="s">
        <v>18841</v>
      </c>
      <c r="H1948" s="182" t="str">
        <f>_xlfn.XLOOKUP(tab_SCHULLISTE[[#This Row],[TKZ]],tab_SATLISTE[SAT-ID],tab_SATLISTE[SAT-ID],"FEHLT")</f>
        <v>1k188</v>
      </c>
    </row>
    <row r="1949" spans="1:8" ht="15.9" customHeight="1" x14ac:dyDescent="0.3">
      <c r="A1949" s="171" t="s">
        <v>6257</v>
      </c>
      <c r="B1949" s="167" t="s">
        <v>10915</v>
      </c>
      <c r="C1949" s="167" t="str">
        <f>tab_SCHULLISTE[[#This Row],[SNR]]&amp;" - "&amp;tab_SCHULLISTE[[#This Row],[Name]]</f>
        <v xml:space="preserve">2442 - Grundschule Vierkirchen  </v>
      </c>
      <c r="D1949" s="5" t="s">
        <v>2149</v>
      </c>
      <c r="E19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49" s="175" t="s">
        <v>18840</v>
      </c>
      <c r="G1949" s="175" t="s">
        <v>18841</v>
      </c>
      <c r="H1949" s="182" t="str">
        <f>_xlfn.XLOOKUP(tab_SCHULLISTE[[#This Row],[TKZ]],tab_SATLISTE[SAT-ID],tab_SATLISTE[SAT-ID],"FEHLT")</f>
        <v>1k460</v>
      </c>
    </row>
    <row r="1950" spans="1:8" ht="15.9" customHeight="1" x14ac:dyDescent="0.3">
      <c r="A1950" s="171" t="s">
        <v>6258</v>
      </c>
      <c r="B1950" s="167" t="s">
        <v>10916</v>
      </c>
      <c r="C1950" s="167" t="str">
        <f>tab_SCHULLISTE[[#This Row],[SNR]]&amp;" - "&amp;tab_SCHULLISTE[[#This Row],[Name]]</f>
        <v xml:space="preserve">2443 - Grundschule Weichs  </v>
      </c>
      <c r="D1950" s="5" t="s">
        <v>2166</v>
      </c>
      <c r="E19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50" s="175" t="s">
        <v>18840</v>
      </c>
      <c r="G1950" s="175" t="s">
        <v>18841</v>
      </c>
      <c r="H1950" s="182" t="str">
        <f>_xlfn.XLOOKUP(tab_SCHULLISTE[[#This Row],[TKZ]],tab_SATLISTE[SAT-ID],tab_SATLISTE[SAT-ID],"FEHLT")</f>
        <v>1k477</v>
      </c>
    </row>
    <row r="1951" spans="1:8" ht="15.9" customHeight="1" x14ac:dyDescent="0.3">
      <c r="A1951" s="171" t="s">
        <v>6259</v>
      </c>
      <c r="B1951" s="167" t="s">
        <v>10917</v>
      </c>
      <c r="C1951" s="167" t="str">
        <f>tab_SCHULLISTE[[#This Row],[SNR]]&amp;" - "&amp;tab_SCHULLISTE[[#This Row],[Name]]</f>
        <v xml:space="preserve">2444 - Grundschule München, Dieselstraße 14  </v>
      </c>
      <c r="D1951" s="5" t="s">
        <v>1966</v>
      </c>
      <c r="E19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51" s="175" t="s">
        <v>18840</v>
      </c>
      <c r="G1951" s="175" t="s">
        <v>18841</v>
      </c>
      <c r="H1951" s="182" t="str">
        <f>_xlfn.XLOOKUP(tab_SCHULLISTE[[#This Row],[TKZ]],tab_SATLISTE[SAT-ID],tab_SATLISTE[SAT-ID],"FEHLT")</f>
        <v>1k277</v>
      </c>
    </row>
    <row r="1952" spans="1:8" ht="15.9" customHeight="1" x14ac:dyDescent="0.3">
      <c r="A1952" s="171" t="s">
        <v>6260</v>
      </c>
      <c r="B1952" s="167" t="s">
        <v>12987</v>
      </c>
      <c r="C1952" s="167" t="str">
        <f>tab_SCHULLISTE[[#This Row],[SNR]]&amp;" - "&amp;tab_SCHULLISTE[[#This Row],[Name]]</f>
        <v xml:space="preserve">2446 - Grafen-von-Sempt-Mittelschule Markt Schwaben  </v>
      </c>
      <c r="D1952" s="5" t="s">
        <v>1946</v>
      </c>
      <c r="E19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52" s="175" t="s">
        <v>18840</v>
      </c>
      <c r="G1952" s="175" t="s">
        <v>18841</v>
      </c>
      <c r="H1952" s="182" t="str">
        <f>_xlfn.XLOOKUP(tab_SCHULLISTE[[#This Row],[TKZ]],tab_SATLISTE[SAT-ID],tab_SATLISTE[SAT-ID],"FEHLT")</f>
        <v>1k257</v>
      </c>
    </row>
    <row r="1953" spans="1:8" ht="15.9" customHeight="1" x14ac:dyDescent="0.3">
      <c r="A1953" s="171" t="s">
        <v>6261</v>
      </c>
      <c r="B1953" s="167" t="s">
        <v>10918</v>
      </c>
      <c r="C1953" s="167" t="str">
        <f>tab_SCHULLISTE[[#This Row],[SNR]]&amp;" - "&amp;tab_SCHULLISTE[[#This Row],[Name]]</f>
        <v xml:space="preserve">2447 - Grundschule Anzing  </v>
      </c>
      <c r="D1953" s="5" t="s">
        <v>1713</v>
      </c>
      <c r="E19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53" s="175" t="s">
        <v>18840</v>
      </c>
      <c r="G1953" s="175" t="s">
        <v>18841</v>
      </c>
      <c r="H1953" s="182" t="str">
        <f>_xlfn.XLOOKUP(tab_SCHULLISTE[[#This Row],[TKZ]],tab_SATLISTE[SAT-ID],tab_SATLISTE[SAT-ID],"FEHLT")</f>
        <v>1k017</v>
      </c>
    </row>
    <row r="1954" spans="1:8" ht="15.9" customHeight="1" x14ac:dyDescent="0.3">
      <c r="A1954" s="171" t="s">
        <v>6262</v>
      </c>
      <c r="B1954" s="167" t="s">
        <v>10919</v>
      </c>
      <c r="C1954" s="167" t="str">
        <f>tab_SCHULLISTE[[#This Row],[SNR]]&amp;" - "&amp;tab_SCHULLISTE[[#This Row],[Name]]</f>
        <v xml:space="preserve">2448 - Grundschule Aßling  </v>
      </c>
      <c r="D1954" s="5" t="s">
        <v>1719</v>
      </c>
      <c r="E19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54" s="175" t="s">
        <v>18840</v>
      </c>
      <c r="G1954" s="175" t="s">
        <v>18841</v>
      </c>
      <c r="H1954" s="182" t="str">
        <f>_xlfn.XLOOKUP(tab_SCHULLISTE[[#This Row],[TKZ]],tab_SATLISTE[SAT-ID],tab_SATLISTE[SAT-ID],"FEHLT")</f>
        <v>1k023</v>
      </c>
    </row>
    <row r="1955" spans="1:8" ht="15.9" customHeight="1" x14ac:dyDescent="0.3">
      <c r="A1955" s="171" t="s">
        <v>6263</v>
      </c>
      <c r="B1955" s="167" t="s">
        <v>10920</v>
      </c>
      <c r="C1955" s="167" t="str">
        <f>tab_SCHULLISTE[[#This Row],[SNR]]&amp;" - "&amp;tab_SCHULLISTE[[#This Row],[Name]]</f>
        <v xml:space="preserve">2449 - Grundschule München, Dietzfelbingerplatz 5  </v>
      </c>
      <c r="D1955" s="5" t="s">
        <v>1966</v>
      </c>
      <c r="E19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55" s="175" t="s">
        <v>18840</v>
      </c>
      <c r="G1955" s="175" t="s">
        <v>18841</v>
      </c>
      <c r="H1955" s="182" t="str">
        <f>_xlfn.XLOOKUP(tab_SCHULLISTE[[#This Row],[TKZ]],tab_SATLISTE[SAT-ID],tab_SATLISTE[SAT-ID],"FEHLT")</f>
        <v>1k277</v>
      </c>
    </row>
    <row r="1956" spans="1:8" ht="15.9" customHeight="1" x14ac:dyDescent="0.3">
      <c r="A1956" s="171" t="s">
        <v>6264</v>
      </c>
      <c r="B1956" s="167" t="s">
        <v>10921</v>
      </c>
      <c r="C1956" s="167" t="str">
        <f>tab_SCHULLISTE[[#This Row],[SNR]]&amp;" - "&amp;tab_SCHULLISTE[[#This Row],[Name]]</f>
        <v xml:space="preserve">2450 - Grundschule Ebersberg  </v>
      </c>
      <c r="D1956" s="5" t="s">
        <v>1783</v>
      </c>
      <c r="E19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56" s="175" t="s">
        <v>18840</v>
      </c>
      <c r="G1956" s="175" t="s">
        <v>18841</v>
      </c>
      <c r="H1956" s="182" t="str">
        <f>_xlfn.XLOOKUP(tab_SCHULLISTE[[#This Row],[TKZ]],tab_SATLISTE[SAT-ID],tab_SATLISTE[SAT-ID],"FEHLT")</f>
        <v>1k089</v>
      </c>
    </row>
    <row r="1957" spans="1:8" ht="15.9" customHeight="1" x14ac:dyDescent="0.3">
      <c r="A1957" s="171" t="s">
        <v>6265</v>
      </c>
      <c r="B1957" s="167" t="s">
        <v>10922</v>
      </c>
      <c r="C1957" s="167" t="str">
        <f>tab_SCHULLISTE[[#This Row],[SNR]]&amp;" - "&amp;tab_SCHULLISTE[[#This Row],[Name]]</f>
        <v xml:space="preserve">2451 - Georg-Kerschensteiner-Grundschule Forstinning  </v>
      </c>
      <c r="D1957" s="5" t="s">
        <v>1820</v>
      </c>
      <c r="E19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57" s="175" t="s">
        <v>18840</v>
      </c>
      <c r="G1957" s="175" t="s">
        <v>18841</v>
      </c>
      <c r="H1957" s="182" t="str">
        <f>_xlfn.XLOOKUP(tab_SCHULLISTE[[#This Row],[TKZ]],tab_SATLISTE[SAT-ID],tab_SATLISTE[SAT-ID],"FEHLT")</f>
        <v>1k126</v>
      </c>
    </row>
    <row r="1958" spans="1:8" ht="15.9" customHeight="1" x14ac:dyDescent="0.3">
      <c r="A1958" s="171" t="s">
        <v>6266</v>
      </c>
      <c r="B1958" s="167" t="s">
        <v>10923</v>
      </c>
      <c r="C1958" s="167" t="str">
        <f>tab_SCHULLISTE[[#This Row],[SNR]]&amp;" - "&amp;tab_SCHULLISTE[[#This Row],[Name]]</f>
        <v xml:space="preserve">2452 - Grundschule Frauenneuharting  </v>
      </c>
      <c r="D1958" s="5" t="s">
        <v>1822</v>
      </c>
      <c r="E19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58" s="175" t="s">
        <v>18840</v>
      </c>
      <c r="G1958" s="175" t="s">
        <v>18841</v>
      </c>
      <c r="H1958" s="182" t="str">
        <f>_xlfn.XLOOKUP(tab_SCHULLISTE[[#This Row],[TKZ]],tab_SATLISTE[SAT-ID],tab_SATLISTE[SAT-ID],"FEHLT")</f>
        <v>1k128</v>
      </c>
    </row>
    <row r="1959" spans="1:8" ht="15.9" customHeight="1" x14ac:dyDescent="0.3">
      <c r="A1959" s="171" t="s">
        <v>6267</v>
      </c>
      <c r="B1959" s="167" t="s">
        <v>10924</v>
      </c>
      <c r="C1959" s="167" t="str">
        <f>tab_SCHULLISTE[[#This Row],[SNR]]&amp;" - "&amp;tab_SCHULLISTE[[#This Row],[Name]]</f>
        <v xml:space="preserve">2453 - Grundschule Glonn  </v>
      </c>
      <c r="D1959" s="5" t="s">
        <v>1850</v>
      </c>
      <c r="E19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59" s="175" t="s">
        <v>18840</v>
      </c>
      <c r="G1959" s="175" t="s">
        <v>18841</v>
      </c>
      <c r="H1959" s="182" t="str">
        <f>_xlfn.XLOOKUP(tab_SCHULLISTE[[#This Row],[TKZ]],tab_SATLISTE[SAT-ID],tab_SATLISTE[SAT-ID],"FEHLT")</f>
        <v>1k159</v>
      </c>
    </row>
    <row r="1960" spans="1:8" ht="15.9" customHeight="1" x14ac:dyDescent="0.3">
      <c r="A1960" s="171" t="s">
        <v>6268</v>
      </c>
      <c r="B1960" s="167" t="s">
        <v>10925</v>
      </c>
      <c r="C1960" s="167" t="str">
        <f>tab_SCHULLISTE[[#This Row],[SNR]]&amp;" - "&amp;tab_SCHULLISTE[[#This Row],[Name]]</f>
        <v xml:space="preserve">2454 - Grundschule Grafing b.München  </v>
      </c>
      <c r="D1960" s="5" t="s">
        <v>1854</v>
      </c>
      <c r="E19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60" s="175" t="s">
        <v>18840</v>
      </c>
      <c r="G1960" s="175" t="s">
        <v>18841</v>
      </c>
      <c r="H1960" s="182" t="str">
        <f>_xlfn.XLOOKUP(tab_SCHULLISTE[[#This Row],[TKZ]],tab_SATLISTE[SAT-ID],tab_SATLISTE[SAT-ID],"FEHLT")</f>
        <v>1k163</v>
      </c>
    </row>
    <row r="1961" spans="1:8" ht="15.9" customHeight="1" x14ac:dyDescent="0.3">
      <c r="A1961" s="171" t="s">
        <v>6269</v>
      </c>
      <c r="B1961" s="167" t="s">
        <v>18693</v>
      </c>
      <c r="C1961" s="167" t="str">
        <f>tab_SCHULLISTE[[#This Row],[SNR]]&amp;" - "&amp;tab_SCHULLISTE[[#This Row],[Name]]</f>
        <v xml:space="preserve">2455 - Georg-Huber-Mittelschule Grafing b.München  </v>
      </c>
      <c r="D1961" s="5" t="s">
        <v>1854</v>
      </c>
      <c r="E19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61" s="175" t="s">
        <v>18840</v>
      </c>
      <c r="G1961" s="175" t="s">
        <v>18841</v>
      </c>
      <c r="H1961" s="182" t="str">
        <f>_xlfn.XLOOKUP(tab_SCHULLISTE[[#This Row],[TKZ]],tab_SATLISTE[SAT-ID],tab_SATLISTE[SAT-ID],"FEHLT")</f>
        <v>1k163</v>
      </c>
    </row>
    <row r="1962" spans="1:8" ht="15.9" customHeight="1" x14ac:dyDescent="0.3">
      <c r="A1962" s="171" t="s">
        <v>6270</v>
      </c>
      <c r="B1962" s="167" t="s">
        <v>10926</v>
      </c>
      <c r="C1962" s="167" t="str">
        <f>tab_SCHULLISTE[[#This Row],[SNR]]&amp;" - "&amp;tab_SCHULLISTE[[#This Row],[Name]]</f>
        <v xml:space="preserve">2456 - Grundschule Hohenlinden  </v>
      </c>
      <c r="D1962" s="5" t="s">
        <v>1884</v>
      </c>
      <c r="E19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62" s="175" t="s">
        <v>18840</v>
      </c>
      <c r="G1962" s="175" t="s">
        <v>18841</v>
      </c>
      <c r="H1962" s="182" t="str">
        <f>_xlfn.XLOOKUP(tab_SCHULLISTE[[#This Row],[TKZ]],tab_SATLISTE[SAT-ID],tab_SATLISTE[SAT-ID],"FEHLT")</f>
        <v>1k194</v>
      </c>
    </row>
    <row r="1963" spans="1:8" ht="15.9" customHeight="1" x14ac:dyDescent="0.3">
      <c r="A1963" s="171" t="s">
        <v>6271</v>
      </c>
      <c r="B1963" s="167" t="s">
        <v>10927</v>
      </c>
      <c r="C1963" s="167" t="str">
        <f>tab_SCHULLISTE[[#This Row],[SNR]]&amp;" - "&amp;tab_SCHULLISTE[[#This Row],[Name]]</f>
        <v xml:space="preserve">2457 - Grundschule Kirchseeon  </v>
      </c>
      <c r="D1963" s="5" t="s">
        <v>1920</v>
      </c>
      <c r="E19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63" s="175" t="s">
        <v>18840</v>
      </c>
      <c r="G1963" s="175" t="s">
        <v>18841</v>
      </c>
      <c r="H1963" s="182" t="str">
        <f>_xlfn.XLOOKUP(tab_SCHULLISTE[[#This Row],[TKZ]],tab_SATLISTE[SAT-ID],tab_SATLISTE[SAT-ID],"FEHLT")</f>
        <v>1k230</v>
      </c>
    </row>
    <row r="1964" spans="1:8" ht="15.9" customHeight="1" x14ac:dyDescent="0.3">
      <c r="A1964" s="171" t="s">
        <v>6272</v>
      </c>
      <c r="B1964" s="167" t="s">
        <v>18694</v>
      </c>
      <c r="C1964" s="167" t="str">
        <f>tab_SCHULLISTE[[#This Row],[SNR]]&amp;" - "&amp;tab_SCHULLISTE[[#This Row],[Name]]</f>
        <v xml:space="preserve">2458 - Falken-Grundschule Markt Schwaben  </v>
      </c>
      <c r="D1964" s="5" t="s">
        <v>2085</v>
      </c>
      <c r="E19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64" s="175" t="s">
        <v>18840</v>
      </c>
      <c r="G1964" s="175" t="s">
        <v>18841</v>
      </c>
      <c r="H1964" s="182" t="str">
        <f>_xlfn.XLOOKUP(tab_SCHULLISTE[[#This Row],[TKZ]],tab_SATLISTE[SAT-ID],tab_SATLISTE[SAT-ID],"FEHLT")</f>
        <v>1k396</v>
      </c>
    </row>
    <row r="1965" spans="1:8" ht="15.9" customHeight="1" x14ac:dyDescent="0.3">
      <c r="A1965" s="171" t="s">
        <v>6273</v>
      </c>
      <c r="B1965" s="167" t="s">
        <v>10928</v>
      </c>
      <c r="C1965" s="167" t="str">
        <f>tab_SCHULLISTE[[#This Row],[SNR]]&amp;" - "&amp;tab_SCHULLISTE[[#This Row],[Name]]</f>
        <v xml:space="preserve">2459 - Grundschule Moosach-Alxing  </v>
      </c>
      <c r="D1965" s="5" t="s">
        <v>1960</v>
      </c>
      <c r="E19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65" s="175" t="s">
        <v>18840</v>
      </c>
      <c r="G1965" s="175" t="s">
        <v>18841</v>
      </c>
      <c r="H1965" s="182" t="str">
        <f>_xlfn.XLOOKUP(tab_SCHULLISTE[[#This Row],[TKZ]],tab_SATLISTE[SAT-ID],tab_SATLISTE[SAT-ID],"FEHLT")</f>
        <v>1k271</v>
      </c>
    </row>
    <row r="1966" spans="1:8" ht="15.9" customHeight="1" x14ac:dyDescent="0.3">
      <c r="A1966" s="171" t="s">
        <v>6274</v>
      </c>
      <c r="B1966" s="167" t="s">
        <v>10929</v>
      </c>
      <c r="C1966" s="167" t="str">
        <f>tab_SCHULLISTE[[#This Row],[SNR]]&amp;" - "&amp;tab_SCHULLISTE[[#This Row],[Name]]</f>
        <v xml:space="preserve">2460 - Grundschule Egmating-Oberpframmern  </v>
      </c>
      <c r="D1966" s="5" t="s">
        <v>1994</v>
      </c>
      <c r="E19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66" s="175" t="s">
        <v>18840</v>
      </c>
      <c r="G1966" s="175" t="s">
        <v>18841</v>
      </c>
      <c r="H1966" s="182" t="str">
        <f>_xlfn.XLOOKUP(tab_SCHULLISTE[[#This Row],[TKZ]],tab_SATLISTE[SAT-ID],tab_SATLISTE[SAT-ID],"FEHLT")</f>
        <v>1k305</v>
      </c>
    </row>
    <row r="1967" spans="1:8" ht="15.9" customHeight="1" x14ac:dyDescent="0.3">
      <c r="A1967" s="171" t="s">
        <v>6275</v>
      </c>
      <c r="B1967" s="167" t="s">
        <v>10930</v>
      </c>
      <c r="C1967" s="167" t="str">
        <f>tab_SCHULLISTE[[#This Row],[SNR]]&amp;" - "&amp;tab_SCHULLISTE[[#This Row],[Name]]</f>
        <v xml:space="preserve">2461 - Grundschule Parsdorf in Vaterstetten  </v>
      </c>
      <c r="D1967" s="5" t="s">
        <v>2148</v>
      </c>
      <c r="E19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67" s="175" t="s">
        <v>18840</v>
      </c>
      <c r="G1967" s="175" t="s">
        <v>18841</v>
      </c>
      <c r="H1967" s="182" t="str">
        <f>_xlfn.XLOOKUP(tab_SCHULLISTE[[#This Row],[TKZ]],tab_SATLISTE[SAT-ID],tab_SATLISTE[SAT-ID],"FEHLT")</f>
        <v>1k459</v>
      </c>
    </row>
    <row r="1968" spans="1:8" ht="15.9" customHeight="1" x14ac:dyDescent="0.3">
      <c r="A1968" s="171" t="s">
        <v>6276</v>
      </c>
      <c r="B1968" s="167" t="s">
        <v>10931</v>
      </c>
      <c r="C1968" s="167" t="str">
        <f>tab_SCHULLISTE[[#This Row],[SNR]]&amp;" - "&amp;tab_SCHULLISTE[[#This Row],[Name]]</f>
        <v xml:space="preserve">2462 - Grundschule Vaterstetten, am Hans-Luft-Weg  </v>
      </c>
      <c r="D1968" s="5" t="s">
        <v>2148</v>
      </c>
      <c r="E19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68" s="175" t="s">
        <v>18840</v>
      </c>
      <c r="G1968" s="175" t="s">
        <v>18841</v>
      </c>
      <c r="H1968" s="182" t="str">
        <f>_xlfn.XLOOKUP(tab_SCHULLISTE[[#This Row],[TKZ]],tab_SATLISTE[SAT-ID],tab_SATLISTE[SAT-ID],"FEHLT")</f>
        <v>1k459</v>
      </c>
    </row>
    <row r="1969" spans="1:8" ht="15.9" customHeight="1" x14ac:dyDescent="0.3">
      <c r="A1969" s="171" t="s">
        <v>6277</v>
      </c>
      <c r="B1969" s="167" t="s">
        <v>10932</v>
      </c>
      <c r="C1969" s="167" t="str">
        <f>tab_SCHULLISTE[[#This Row],[SNR]]&amp;" - "&amp;tab_SCHULLISTE[[#This Row],[Name]]</f>
        <v xml:space="preserve">2463 - Grundschule Pliening  </v>
      </c>
      <c r="D1969" s="5" t="s">
        <v>2023</v>
      </c>
      <c r="E19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69" s="175" t="s">
        <v>18840</v>
      </c>
      <c r="G1969" s="175" t="s">
        <v>18841</v>
      </c>
      <c r="H1969" s="182" t="str">
        <f>_xlfn.XLOOKUP(tab_SCHULLISTE[[#This Row],[TKZ]],tab_SATLISTE[SAT-ID],tab_SATLISTE[SAT-ID],"FEHLT")</f>
        <v>1k334</v>
      </c>
    </row>
    <row r="1970" spans="1:8" ht="15.9" customHeight="1" x14ac:dyDescent="0.3">
      <c r="A1970" s="171" t="s">
        <v>6278</v>
      </c>
      <c r="B1970" s="167" t="s">
        <v>10933</v>
      </c>
      <c r="C1970" s="167" t="str">
        <f>tab_SCHULLISTE[[#This Row],[SNR]]&amp;" - "&amp;tab_SCHULLISTE[[#This Row],[Name]]</f>
        <v xml:space="preserve">2464 - Anni-Pickert-Grundschule Poing  </v>
      </c>
      <c r="D1970" s="5" t="s">
        <v>2025</v>
      </c>
      <c r="E19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70" s="175" t="s">
        <v>18840</v>
      </c>
      <c r="G1970" s="175" t="s">
        <v>18841</v>
      </c>
      <c r="H1970" s="182" t="str">
        <f>_xlfn.XLOOKUP(tab_SCHULLISTE[[#This Row],[TKZ]],tab_SATLISTE[SAT-ID],tab_SATLISTE[SAT-ID],"FEHLT")</f>
        <v>1k336</v>
      </c>
    </row>
    <row r="1971" spans="1:8" ht="15.9" customHeight="1" x14ac:dyDescent="0.3">
      <c r="A1971" s="171" t="s">
        <v>6279</v>
      </c>
      <c r="B1971" s="167" t="s">
        <v>10934</v>
      </c>
      <c r="C1971" s="167" t="str">
        <f>tab_SCHULLISTE[[#This Row],[SNR]]&amp;" - "&amp;tab_SCHULLISTE[[#This Row],[Name]]</f>
        <v xml:space="preserve">2465 - Grundschule Unterbiberg  </v>
      </c>
      <c r="D1971" s="5" t="s">
        <v>1976</v>
      </c>
      <c r="E19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71" s="175" t="s">
        <v>18840</v>
      </c>
      <c r="G1971" s="175" t="s">
        <v>18841</v>
      </c>
      <c r="H1971" s="182" t="str">
        <f>_xlfn.XLOOKUP(tab_SCHULLISTE[[#This Row],[TKZ]],tab_SATLISTE[SAT-ID],tab_SATLISTE[SAT-ID],"FEHLT")</f>
        <v>1k287</v>
      </c>
    </row>
    <row r="1972" spans="1:8" ht="15.9" customHeight="1" x14ac:dyDescent="0.3">
      <c r="A1972" s="171" t="s">
        <v>6280</v>
      </c>
      <c r="B1972" s="167" t="s">
        <v>10935</v>
      </c>
      <c r="C1972" s="167" t="str">
        <f>tab_SCHULLISTE[[#This Row],[SNR]]&amp;" - "&amp;tab_SCHULLISTE[[#This Row],[Name]]</f>
        <v xml:space="preserve">2466 - Grundschule Steinhöring  </v>
      </c>
      <c r="D1972" s="5" t="s">
        <v>2112</v>
      </c>
      <c r="E19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72" s="175" t="s">
        <v>18840</v>
      </c>
      <c r="G1972" s="175" t="s">
        <v>18841</v>
      </c>
      <c r="H1972" s="182" t="str">
        <f>_xlfn.XLOOKUP(tab_SCHULLISTE[[#This Row],[TKZ]],tab_SATLISTE[SAT-ID],tab_SATLISTE[SAT-ID],"FEHLT")</f>
        <v>1k423</v>
      </c>
    </row>
    <row r="1973" spans="1:8" ht="15.9" customHeight="1" x14ac:dyDescent="0.3">
      <c r="A1973" s="171" t="s">
        <v>6281</v>
      </c>
      <c r="B1973" s="167" t="s">
        <v>10936</v>
      </c>
      <c r="C1973" s="167" t="str">
        <f>tab_SCHULLISTE[[#This Row],[SNR]]&amp;" - "&amp;tab_SCHULLISTE[[#This Row],[Name]]</f>
        <v xml:space="preserve">2467 - Grundschule Baldham, an der Brunnenstraße  </v>
      </c>
      <c r="D1973" s="5" t="s">
        <v>2148</v>
      </c>
      <c r="E19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73" s="175" t="s">
        <v>18840</v>
      </c>
      <c r="G1973" s="175" t="s">
        <v>18841</v>
      </c>
      <c r="H1973" s="182" t="str">
        <f>_xlfn.XLOOKUP(tab_SCHULLISTE[[#This Row],[TKZ]],tab_SATLISTE[SAT-ID],tab_SATLISTE[SAT-ID],"FEHLT")</f>
        <v>1k459</v>
      </c>
    </row>
    <row r="1974" spans="1:8" ht="15.9" customHeight="1" x14ac:dyDescent="0.3">
      <c r="A1974" s="171" t="s">
        <v>6282</v>
      </c>
      <c r="B1974" s="167" t="s">
        <v>10937</v>
      </c>
      <c r="C1974" s="167" t="str">
        <f>tab_SCHULLISTE[[#This Row],[SNR]]&amp;" - "&amp;tab_SCHULLISTE[[#This Row],[Name]]</f>
        <v xml:space="preserve">2468 - Grundschule Zorneding  </v>
      </c>
      <c r="D1974" s="5" t="s">
        <v>2188</v>
      </c>
      <c r="E19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74" s="175" t="s">
        <v>18840</v>
      </c>
      <c r="G1974" s="175" t="s">
        <v>18841</v>
      </c>
      <c r="H1974" s="182" t="str">
        <f>_xlfn.XLOOKUP(tab_SCHULLISTE[[#This Row],[TKZ]],tab_SATLISTE[SAT-ID],tab_SATLISTE[SAT-ID],"FEHLT")</f>
        <v>1k499</v>
      </c>
    </row>
    <row r="1975" spans="1:8" ht="15.9" customHeight="1" x14ac:dyDescent="0.3">
      <c r="A1975" s="171" t="s">
        <v>6283</v>
      </c>
      <c r="B1975" s="167" t="s">
        <v>10938</v>
      </c>
      <c r="C1975" s="167" t="str">
        <f>tab_SCHULLISTE[[#This Row],[SNR]]&amp;" - "&amp;tab_SCHULLISTE[[#This Row],[Name]]</f>
        <v xml:space="preserve">2469 - Grundschule Vaterstetten, an der Wendelsteinstraße  </v>
      </c>
      <c r="D1975" s="5" t="s">
        <v>2148</v>
      </c>
      <c r="E19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75" s="175" t="s">
        <v>18840</v>
      </c>
      <c r="G1975" s="175" t="s">
        <v>18841</v>
      </c>
      <c r="H1975" s="182" t="str">
        <f>_xlfn.XLOOKUP(tab_SCHULLISTE[[#This Row],[TKZ]],tab_SATLISTE[SAT-ID],tab_SATLISTE[SAT-ID],"FEHLT")</f>
        <v>1k459</v>
      </c>
    </row>
    <row r="1976" spans="1:8" ht="15.9" customHeight="1" x14ac:dyDescent="0.3">
      <c r="A1976" s="171" t="s">
        <v>6284</v>
      </c>
      <c r="B1976" s="167" t="s">
        <v>12988</v>
      </c>
      <c r="C1976" s="167" t="str">
        <f>tab_SCHULLISTE[[#This Row],[SNR]]&amp;" - "&amp;tab_SCHULLISTE[[#This Row],[Name]]</f>
        <v xml:space="preserve">2470 - Mittelschule Markt Indersdorf  </v>
      </c>
      <c r="D1976" s="5" t="s">
        <v>1945</v>
      </c>
      <c r="E19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76" s="175" t="s">
        <v>18840</v>
      </c>
      <c r="G1976" s="175" t="s">
        <v>18841</v>
      </c>
      <c r="H1976" s="182" t="str">
        <f>_xlfn.XLOOKUP(tab_SCHULLISTE[[#This Row],[TKZ]],tab_SATLISTE[SAT-ID],tab_SATLISTE[SAT-ID],"FEHLT")</f>
        <v>1k256</v>
      </c>
    </row>
    <row r="1977" spans="1:8" ht="15.9" customHeight="1" x14ac:dyDescent="0.3">
      <c r="A1977" s="171" t="s">
        <v>6285</v>
      </c>
      <c r="B1977" s="167" t="s">
        <v>10939</v>
      </c>
      <c r="C1977" s="167" t="str">
        <f>tab_SCHULLISTE[[#This Row],[SNR]]&amp;" - "&amp;tab_SCHULLISTE[[#This Row],[Name]]</f>
        <v xml:space="preserve">2471 - Grundschule Adelschlag  </v>
      </c>
      <c r="D1977" s="5" t="s">
        <v>1697</v>
      </c>
      <c r="E19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77" s="175" t="s">
        <v>18840</v>
      </c>
      <c r="G1977" s="175" t="s">
        <v>18841</v>
      </c>
      <c r="H1977" s="182" t="str">
        <f>_xlfn.XLOOKUP(tab_SCHULLISTE[[#This Row],[TKZ]],tab_SATLISTE[SAT-ID],tab_SATLISTE[SAT-ID],"FEHLT")</f>
        <v>1k001</v>
      </c>
    </row>
    <row r="1978" spans="1:8" ht="15.9" customHeight="1" x14ac:dyDescent="0.3">
      <c r="A1978" s="171" t="s">
        <v>6286</v>
      </c>
      <c r="B1978" s="167" t="s">
        <v>12989</v>
      </c>
      <c r="C1978" s="167" t="str">
        <f>tab_SCHULLISTE[[#This Row],[SNR]]&amp;" - "&amp;tab_SCHULLISTE[[#This Row],[Name]]</f>
        <v xml:space="preserve">2472 - Ignaz-Günther-Mittelschule Altmannstein  </v>
      </c>
      <c r="D1978" s="5" t="s">
        <v>1704</v>
      </c>
      <c r="E19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78" s="175" t="s">
        <v>18840</v>
      </c>
      <c r="G1978" s="175" t="s">
        <v>18841</v>
      </c>
      <c r="H1978" s="182" t="str">
        <f>_xlfn.XLOOKUP(tab_SCHULLISTE[[#This Row],[TKZ]],tab_SATLISTE[SAT-ID],tab_SATLISTE[SAT-ID],"FEHLT")</f>
        <v>1k008</v>
      </c>
    </row>
    <row r="1979" spans="1:8" ht="15.9" customHeight="1" x14ac:dyDescent="0.3">
      <c r="A1979" s="171" t="s">
        <v>6287</v>
      </c>
      <c r="B1979" s="167" t="s">
        <v>10940</v>
      </c>
      <c r="C1979" s="167" t="str">
        <f>tab_SCHULLISTE[[#This Row],[SNR]]&amp;" - "&amp;tab_SCHULLISTE[[#This Row],[Name]]</f>
        <v xml:space="preserve">2473 - Grundschule Beilngries  </v>
      </c>
      <c r="D1979" s="5" t="s">
        <v>1742</v>
      </c>
      <c r="E19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79" s="175" t="s">
        <v>18840</v>
      </c>
      <c r="G1979" s="175" t="s">
        <v>18841</v>
      </c>
      <c r="H1979" s="182" t="str">
        <f>_xlfn.XLOOKUP(tab_SCHULLISTE[[#This Row],[TKZ]],tab_SATLISTE[SAT-ID],tab_SATLISTE[SAT-ID],"FEHLT")</f>
        <v>1k046</v>
      </c>
    </row>
    <row r="1980" spans="1:8" ht="15.9" customHeight="1" x14ac:dyDescent="0.3">
      <c r="A1980" s="171" t="s">
        <v>6288</v>
      </c>
      <c r="B1980" s="167" t="s">
        <v>12990</v>
      </c>
      <c r="C1980" s="167" t="str">
        <f>tab_SCHULLISTE[[#This Row],[SNR]]&amp;" - "&amp;tab_SCHULLISTE[[#This Row],[Name]]</f>
        <v xml:space="preserve">2474 - Mittelschule Beilngries  </v>
      </c>
      <c r="D1980" s="5" t="s">
        <v>1742</v>
      </c>
      <c r="E19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80" s="175" t="s">
        <v>18840</v>
      </c>
      <c r="G1980" s="175" t="s">
        <v>18841</v>
      </c>
      <c r="H1980" s="182" t="str">
        <f>_xlfn.XLOOKUP(tab_SCHULLISTE[[#This Row],[TKZ]],tab_SATLISTE[SAT-ID],tab_SATLISTE[SAT-ID],"FEHLT")</f>
        <v>1k046</v>
      </c>
    </row>
    <row r="1981" spans="1:8" ht="15.9" customHeight="1" x14ac:dyDescent="0.3">
      <c r="A1981" s="171" t="s">
        <v>6289</v>
      </c>
      <c r="B1981" s="167" t="s">
        <v>10941</v>
      </c>
      <c r="C1981" s="167" t="str">
        <f>tab_SCHULLISTE[[#This Row],[SNR]]&amp;" - "&amp;tab_SCHULLISTE[[#This Row],[Name]]</f>
        <v xml:space="preserve">2475 - Grundschule Böhmfeld-Hitzhofen  </v>
      </c>
      <c r="D1981" s="5" t="s">
        <v>1879</v>
      </c>
      <c r="E19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81" s="175" t="s">
        <v>18840</v>
      </c>
      <c r="G1981" s="175" t="s">
        <v>18841</v>
      </c>
      <c r="H1981" s="182" t="str">
        <f>_xlfn.XLOOKUP(tab_SCHULLISTE[[#This Row],[TKZ]],tab_SATLISTE[SAT-ID],tab_SATLISTE[SAT-ID],"FEHLT")</f>
        <v>1k189</v>
      </c>
    </row>
    <row r="1982" spans="1:8" ht="15.9" customHeight="1" x14ac:dyDescent="0.3">
      <c r="A1982" s="171" t="s">
        <v>6290</v>
      </c>
      <c r="B1982" s="167" t="s">
        <v>10942</v>
      </c>
      <c r="C1982" s="167" t="str">
        <f>tab_SCHULLISTE[[#This Row],[SNR]]&amp;" - "&amp;tab_SCHULLISTE[[#This Row],[Name]]</f>
        <v xml:space="preserve">2476 - Grundschule Buxheim  </v>
      </c>
      <c r="D1982" s="5" t="s">
        <v>1769</v>
      </c>
      <c r="E19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82" s="175" t="s">
        <v>18840</v>
      </c>
      <c r="G1982" s="175" t="s">
        <v>18841</v>
      </c>
      <c r="H1982" s="182" t="str">
        <f>_xlfn.XLOOKUP(tab_SCHULLISTE[[#This Row],[TKZ]],tab_SATLISTE[SAT-ID],tab_SATLISTE[SAT-ID],"FEHLT")</f>
        <v>1k074</v>
      </c>
    </row>
    <row r="1983" spans="1:8" ht="15.9" customHeight="1" x14ac:dyDescent="0.3">
      <c r="A1983" s="171" t="s">
        <v>6291</v>
      </c>
      <c r="B1983" s="167" t="s">
        <v>12991</v>
      </c>
      <c r="C1983" s="167" t="str">
        <f>tab_SCHULLISTE[[#This Row],[SNR]]&amp;" - "&amp;tab_SCHULLISTE[[#This Row],[Name]]</f>
        <v xml:space="preserve">2477 - Mittelschule Denkendorf  </v>
      </c>
      <c r="D1983" s="5" t="s">
        <v>1774</v>
      </c>
      <c r="E19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83" s="175" t="s">
        <v>18840</v>
      </c>
      <c r="G1983" s="175" t="s">
        <v>18841</v>
      </c>
      <c r="H1983" s="182" t="str">
        <f>_xlfn.XLOOKUP(tab_SCHULLISTE[[#This Row],[TKZ]],tab_SATLISTE[SAT-ID],tab_SATLISTE[SAT-ID],"FEHLT")</f>
        <v>1k080</v>
      </c>
    </row>
    <row r="1984" spans="1:8" ht="15.9" customHeight="1" x14ac:dyDescent="0.3">
      <c r="A1984" s="171" t="s">
        <v>6292</v>
      </c>
      <c r="B1984" s="167" t="s">
        <v>10943</v>
      </c>
      <c r="C1984" s="167" t="str">
        <f>tab_SCHULLISTE[[#This Row],[SNR]]&amp;" - "&amp;tab_SCHULLISTE[[#This Row],[Name]]</f>
        <v xml:space="preserve">2478 - Bgm.Wagner-Grundschule  Dollnstein  </v>
      </c>
      <c r="D1984" s="5" t="s">
        <v>1779</v>
      </c>
      <c r="E19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84" s="175" t="s">
        <v>18840</v>
      </c>
      <c r="G1984" s="175" t="s">
        <v>18841</v>
      </c>
      <c r="H1984" s="182" t="str">
        <f>_xlfn.XLOOKUP(tab_SCHULLISTE[[#This Row],[TKZ]],tab_SATLISTE[SAT-ID],tab_SATLISTE[SAT-ID],"FEHLT")</f>
        <v>1k085</v>
      </c>
    </row>
    <row r="1985" spans="1:12" ht="15.9" customHeight="1" x14ac:dyDescent="0.3">
      <c r="A1985" s="171" t="s">
        <v>6293</v>
      </c>
      <c r="B1985" s="167" t="s">
        <v>10944</v>
      </c>
      <c r="C1985" s="167" t="str">
        <f>tab_SCHULLISTE[[#This Row],[SNR]]&amp;" - "&amp;tab_SCHULLISTE[[#This Row],[Name]]</f>
        <v xml:space="preserve">2479 - Grundschule Eichstätt, Am Graben  </v>
      </c>
      <c r="D1985" s="5" t="s">
        <v>1792</v>
      </c>
      <c r="E19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85" s="175" t="s">
        <v>18840</v>
      </c>
      <c r="G1985" s="175" t="s">
        <v>18841</v>
      </c>
      <c r="H1985" s="182" t="str">
        <f>_xlfn.XLOOKUP(tab_SCHULLISTE[[#This Row],[TKZ]],tab_SATLISTE[SAT-ID],tab_SATLISTE[SAT-ID],"FEHLT")</f>
        <v>1k098</v>
      </c>
    </row>
    <row r="1986" spans="1:12" ht="15.9" customHeight="1" x14ac:dyDescent="0.3">
      <c r="A1986" s="171" t="s">
        <v>6294</v>
      </c>
      <c r="B1986" s="167" t="s">
        <v>10945</v>
      </c>
      <c r="C1986" s="167" t="str">
        <f>tab_SCHULLISTE[[#This Row],[SNR]]&amp;" - "&amp;tab_SCHULLISTE[[#This Row],[Name]]</f>
        <v xml:space="preserve">2480 - Grundschule St. Walburg Eichstätt  </v>
      </c>
      <c r="D1986" s="5" t="s">
        <v>1792</v>
      </c>
      <c r="E19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86" s="175" t="s">
        <v>18840</v>
      </c>
      <c r="G1986" s="175" t="s">
        <v>18841</v>
      </c>
      <c r="H1986" s="182" t="str">
        <f>_xlfn.XLOOKUP(tab_SCHULLISTE[[#This Row],[TKZ]],tab_SATLISTE[SAT-ID],tab_SATLISTE[SAT-ID],"FEHLT")</f>
        <v>1k098</v>
      </c>
    </row>
    <row r="1987" spans="1:12" ht="15.9" customHeight="1" x14ac:dyDescent="0.3">
      <c r="A1987" s="171" t="s">
        <v>6295</v>
      </c>
      <c r="B1987" s="167" t="s">
        <v>10946</v>
      </c>
      <c r="C1987" s="167" t="str">
        <f>tab_SCHULLISTE[[#This Row],[SNR]]&amp;" - "&amp;tab_SCHULLISTE[[#This Row],[Name]]</f>
        <v xml:space="preserve">2481 - Ruperti Grundschule Laufen  </v>
      </c>
      <c r="D1987" s="5" t="s">
        <v>1937</v>
      </c>
      <c r="E19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87" s="175" t="s">
        <v>18840</v>
      </c>
      <c r="G1987" s="175" t="s">
        <v>18841</v>
      </c>
      <c r="H1987" s="182" t="str">
        <f>_xlfn.XLOOKUP(tab_SCHULLISTE[[#This Row],[TKZ]],tab_SATLISTE[SAT-ID],tab_SATLISTE[SAT-ID],"FEHLT")</f>
        <v>1k247</v>
      </c>
    </row>
    <row r="1988" spans="1:12" ht="15.9" customHeight="1" x14ac:dyDescent="0.3">
      <c r="A1988" s="171" t="s">
        <v>6296</v>
      </c>
      <c r="B1988" s="167" t="s">
        <v>10947</v>
      </c>
      <c r="C1988" s="167" t="str">
        <f>tab_SCHULLISTE[[#This Row],[SNR]]&amp;" - "&amp;tab_SCHULLISTE[[#This Row],[Name]]</f>
        <v xml:space="preserve">2482 - Franz-von-Agliardis-Grundschule Teisendorf  </v>
      </c>
      <c r="D1988" s="5" t="s">
        <v>2124</v>
      </c>
      <c r="E19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88" s="175" t="s">
        <v>18840</v>
      </c>
      <c r="G1988" s="175" t="s">
        <v>18841</v>
      </c>
      <c r="H1988" s="182" t="str">
        <f>_xlfn.XLOOKUP(tab_SCHULLISTE[[#This Row],[TKZ]],tab_SATLISTE[SAT-ID],tab_SATLISTE[SAT-ID],"FEHLT")</f>
        <v>1k435</v>
      </c>
    </row>
    <row r="1989" spans="1:12" ht="15.9" customHeight="1" x14ac:dyDescent="0.3">
      <c r="A1989" s="171" t="s">
        <v>6297</v>
      </c>
      <c r="B1989" s="167" t="s">
        <v>10948</v>
      </c>
      <c r="C1989" s="167" t="str">
        <f>tab_SCHULLISTE[[#This Row],[SNR]]&amp;" - "&amp;tab_SCHULLISTE[[#This Row],[Name]]</f>
        <v xml:space="preserve">2483 - Grundschule Eitensheim  </v>
      </c>
      <c r="D1989" s="5" t="s">
        <v>1795</v>
      </c>
      <c r="E19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89" s="175" t="s">
        <v>18840</v>
      </c>
      <c r="G1989" s="175" t="s">
        <v>18841</v>
      </c>
      <c r="H1989" s="182" t="str">
        <f>_xlfn.XLOOKUP(tab_SCHULLISTE[[#This Row],[TKZ]],tab_SATLISTE[SAT-ID],tab_SATLISTE[SAT-ID],"FEHLT")</f>
        <v>1k101</v>
      </c>
    </row>
    <row r="1990" spans="1:12" ht="15.9" customHeight="1" x14ac:dyDescent="0.3">
      <c r="A1990" s="171" t="s">
        <v>6298</v>
      </c>
      <c r="B1990" s="167" t="s">
        <v>10949</v>
      </c>
      <c r="C1990" s="167" t="str">
        <f>tab_SCHULLISTE[[#This Row],[SNR]]&amp;" - "&amp;tab_SCHULLISTE[[#This Row],[Name]]</f>
        <v xml:space="preserve">2484 - Grundschule Gaimersheim  </v>
      </c>
      <c r="D1990" s="5" t="s">
        <v>1833</v>
      </c>
      <c r="E19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90" s="175" t="s">
        <v>18840</v>
      </c>
      <c r="G1990" s="175" t="s">
        <v>18841</v>
      </c>
      <c r="H1990" s="182" t="str">
        <f>_xlfn.XLOOKUP(tab_SCHULLISTE[[#This Row],[TKZ]],tab_SATLISTE[SAT-ID],tab_SATLISTE[SAT-ID],"FEHLT")</f>
        <v>1k140</v>
      </c>
    </row>
    <row r="1991" spans="1:12" ht="15.9" customHeight="1" x14ac:dyDescent="0.3">
      <c r="A1991" s="171" t="s">
        <v>6299</v>
      </c>
      <c r="B1991" s="167" t="s">
        <v>12992</v>
      </c>
      <c r="C1991" s="167" t="str">
        <f>tab_SCHULLISTE[[#This Row],[SNR]]&amp;" - "&amp;tab_SCHULLISTE[[#This Row],[Name]]</f>
        <v xml:space="preserve">2485 - Mittelschule Gaimersheim  </v>
      </c>
      <c r="D1991" s="5" t="s">
        <v>1834</v>
      </c>
      <c r="E19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91" s="175" t="s">
        <v>18840</v>
      </c>
      <c r="G1991" s="175" t="s">
        <v>18841</v>
      </c>
      <c r="H1991" s="182" t="str">
        <f>_xlfn.XLOOKUP(tab_SCHULLISTE[[#This Row],[TKZ]],tab_SATLISTE[SAT-ID],tab_SATLISTE[SAT-ID],"FEHLT")</f>
        <v>1k141</v>
      </c>
    </row>
    <row r="1992" spans="1:12" ht="15.9" customHeight="1" x14ac:dyDescent="0.3">
      <c r="A1992" s="171" t="s">
        <v>6300</v>
      </c>
      <c r="B1992" s="167" t="s">
        <v>12993</v>
      </c>
      <c r="C1992" s="167" t="str">
        <f>tab_SCHULLISTE[[#This Row],[SNR]]&amp;" - "&amp;tab_SCHULLISTE[[#This Row],[Name]]</f>
        <v xml:space="preserve">2487 - Mittelschule Bergkirchen  </v>
      </c>
      <c r="D1992" s="5" t="s">
        <v>1750</v>
      </c>
      <c r="E19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92" s="175" t="s">
        <v>18840</v>
      </c>
      <c r="G1992" s="175" t="s">
        <v>18841</v>
      </c>
      <c r="H1992" s="182" t="str">
        <f>_xlfn.XLOOKUP(tab_SCHULLISTE[[#This Row],[TKZ]],tab_SATLISTE[SAT-ID],tab_SATLISTE[SAT-ID],"FEHLT")</f>
        <v>1k055</v>
      </c>
    </row>
    <row r="1993" spans="1:12" ht="15.9" customHeight="1" x14ac:dyDescent="0.3">
      <c r="A1993" s="171" t="s">
        <v>6301</v>
      </c>
      <c r="B1993" s="167" t="s">
        <v>10950</v>
      </c>
      <c r="C1993" s="167" t="str">
        <f>tab_SCHULLISTE[[#This Row],[SNR]]&amp;" - "&amp;tab_SCHULLISTE[[#This Row],[Name]]</f>
        <v xml:space="preserve">2488 - Grundschule Dachau, im Augustenfeld  </v>
      </c>
      <c r="D1993" s="5" t="s">
        <v>1772</v>
      </c>
      <c r="E19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93" s="175" t="s">
        <v>18840</v>
      </c>
      <c r="G1993" s="175" t="s">
        <v>18841</v>
      </c>
      <c r="H1993" s="182" t="str">
        <f>_xlfn.XLOOKUP(tab_SCHULLISTE[[#This Row],[TKZ]],tab_SATLISTE[SAT-ID],tab_SATLISTE[SAT-ID],"FEHLT")</f>
        <v>1k078</v>
      </c>
    </row>
    <row r="1994" spans="1:12" ht="15.9" customHeight="1" x14ac:dyDescent="0.3">
      <c r="A1994" s="171" t="s">
        <v>6302</v>
      </c>
      <c r="B1994" s="167" t="s">
        <v>10951</v>
      </c>
      <c r="C1994" s="167" t="str">
        <f>tab_SCHULLISTE[[#This Row],[SNR]]&amp;" - "&amp;tab_SCHULLISTE[[#This Row],[Name]]</f>
        <v xml:space="preserve">2489 - Grundschule Kinding  </v>
      </c>
      <c r="D1994" s="5" t="s">
        <v>1914</v>
      </c>
      <c r="E19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94" s="175" t="s">
        <v>18840</v>
      </c>
      <c r="G1994" s="175" t="s">
        <v>18841</v>
      </c>
      <c r="H1994" s="182" t="str">
        <f>_xlfn.XLOOKUP(tab_SCHULLISTE[[#This Row],[TKZ]],tab_SATLISTE[SAT-ID],tab_SATLISTE[SAT-ID],"FEHLT")</f>
        <v>1k224</v>
      </c>
    </row>
    <row r="1995" spans="1:12" ht="15.9" customHeight="1" x14ac:dyDescent="0.3">
      <c r="A1995" s="171" t="s">
        <v>6303</v>
      </c>
      <c r="B1995" s="167" t="s">
        <v>12994</v>
      </c>
      <c r="C1995" s="167" t="str">
        <f>tab_SCHULLISTE[[#This Row],[SNR]]&amp;" - "&amp;tab_SCHULLISTE[[#This Row],[Name]]</f>
        <v xml:space="preserve">2490 - Mittelschule Kipfenberg,  Am Limes  </v>
      </c>
      <c r="D1995" s="5" t="s">
        <v>1915</v>
      </c>
      <c r="E19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95" s="175" t="s">
        <v>18840</v>
      </c>
      <c r="G1995" s="175" t="s">
        <v>18841</v>
      </c>
      <c r="H1995" s="182" t="str">
        <f>_xlfn.XLOOKUP(tab_SCHULLISTE[[#This Row],[TKZ]],tab_SATLISTE[SAT-ID],tab_SATLISTE[SAT-ID],"FEHLT")</f>
        <v>1k225</v>
      </c>
    </row>
    <row r="1996" spans="1:12" ht="15.9" customHeight="1" x14ac:dyDescent="0.3">
      <c r="A1996" s="171" t="s">
        <v>6304</v>
      </c>
      <c r="B1996" s="167" t="s">
        <v>12995</v>
      </c>
      <c r="C1996" s="167" t="str">
        <f>tab_SCHULLISTE[[#This Row],[SNR]]&amp;" - "&amp;tab_SCHULLISTE[[#This Row],[Name]]</f>
        <v xml:space="preserve">2493 - Rudolf-Winterstein-Mittelschule Kösching  </v>
      </c>
      <c r="D1996" s="5" t="s">
        <v>1928</v>
      </c>
      <c r="E19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96" s="175" t="s">
        <v>18840</v>
      </c>
      <c r="G1996" s="175" t="s">
        <v>18841</v>
      </c>
      <c r="H1996" s="182" t="str">
        <f>_xlfn.XLOOKUP(tab_SCHULLISTE[[#This Row],[TKZ]],tab_SATLISTE[SAT-ID],tab_SATLISTE[SAT-ID],"FEHLT")</f>
        <v>1k238</v>
      </c>
    </row>
    <row r="1997" spans="1:12" s="6" customFormat="1" ht="15.9" customHeight="1" x14ac:dyDescent="0.3">
      <c r="A1997" s="171" t="s">
        <v>6305</v>
      </c>
      <c r="B1997" s="167" t="s">
        <v>12996</v>
      </c>
      <c r="C1997" s="167" t="str">
        <f>tab_SCHULLISTE[[#This Row],[SNR]]&amp;" - "&amp;tab_SCHULLISTE[[#This Row],[Name]]</f>
        <v xml:space="preserve">2494 - Mittelschule Lenting  </v>
      </c>
      <c r="D1997" s="5" t="s">
        <v>1940</v>
      </c>
      <c r="E19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1997" s="175" t="s">
        <v>18840</v>
      </c>
      <c r="G1997" s="175" t="s">
        <v>18841</v>
      </c>
      <c r="H1997" s="182" t="str">
        <f>_xlfn.XLOOKUP(tab_SCHULLISTE[[#This Row],[TKZ]],tab_SATLISTE[SAT-ID],tab_SATLISTE[SAT-ID],"FEHLT")</f>
        <v>1k250</v>
      </c>
      <c r="I1997"/>
      <c r="L1997"/>
    </row>
    <row r="1998" spans="1:12" ht="15.9" customHeight="1" x14ac:dyDescent="0.3">
      <c r="A1998" s="171" t="s">
        <v>6306</v>
      </c>
      <c r="B1998" s="167" t="s">
        <v>10952</v>
      </c>
      <c r="C1998" s="167" t="str">
        <f>tab_SCHULLISTE[[#This Row],[SNR]]&amp;" - "&amp;tab_SCHULLISTE[[#This Row],[Name]]</f>
        <v xml:space="preserve">2495 - Grundschule Mindelstetten  </v>
      </c>
      <c r="D1998" s="5" t="s">
        <v>1957</v>
      </c>
      <c r="E19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98" s="175" t="s">
        <v>18840</v>
      </c>
      <c r="G1998" s="175" t="s">
        <v>18841</v>
      </c>
      <c r="H1998" s="182" t="str">
        <f>_xlfn.XLOOKUP(tab_SCHULLISTE[[#This Row],[TKZ]],tab_SATLISTE[SAT-ID],tab_SATLISTE[SAT-ID],"FEHLT")</f>
        <v>1k268</v>
      </c>
    </row>
    <row r="1999" spans="1:12" ht="15.9" customHeight="1" x14ac:dyDescent="0.3">
      <c r="A1999" s="171" t="s">
        <v>6307</v>
      </c>
      <c r="B1999" s="167" t="s">
        <v>10953</v>
      </c>
      <c r="C1999" s="167" t="str">
        <f>tab_SCHULLISTE[[#This Row],[SNR]]&amp;" - "&amp;tab_SCHULLISTE[[#This Row],[Name]]</f>
        <v xml:space="preserve">2496 - Grundschule Mörnsheim  </v>
      </c>
      <c r="D1999" s="5" t="s">
        <v>1963</v>
      </c>
      <c r="E19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1999" s="175" t="s">
        <v>18840</v>
      </c>
      <c r="G1999" s="175" t="s">
        <v>18841</v>
      </c>
      <c r="H1999" s="182" t="str">
        <f>_xlfn.XLOOKUP(tab_SCHULLISTE[[#This Row],[TKZ]],tab_SATLISTE[SAT-ID],tab_SATLISTE[SAT-ID],"FEHLT")</f>
        <v>1k274</v>
      </c>
    </row>
    <row r="2000" spans="1:12" ht="15.9" customHeight="1" x14ac:dyDescent="0.3">
      <c r="A2000" s="171" t="s">
        <v>6308</v>
      </c>
      <c r="B2000" s="167" t="s">
        <v>10954</v>
      </c>
      <c r="C2000" s="167" t="str">
        <f>tab_SCHULLISTE[[#This Row],[SNR]]&amp;" - "&amp;tab_SCHULLISTE[[#This Row],[Name]]</f>
        <v xml:space="preserve">2497 - Grundschule Nassenfels  </v>
      </c>
      <c r="D2000" s="5" t="s">
        <v>1973</v>
      </c>
      <c r="E20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00" s="175" t="s">
        <v>18840</v>
      </c>
      <c r="G2000" s="175" t="s">
        <v>18841</v>
      </c>
      <c r="H2000" s="182" t="str">
        <f>_xlfn.XLOOKUP(tab_SCHULLISTE[[#This Row],[TKZ]],tab_SATLISTE[SAT-ID],tab_SATLISTE[SAT-ID],"FEHLT")</f>
        <v>1k284</v>
      </c>
    </row>
    <row r="2001" spans="1:8" ht="15.9" customHeight="1" x14ac:dyDescent="0.3">
      <c r="A2001" s="171" t="s">
        <v>6309</v>
      </c>
      <c r="B2001" s="167" t="s">
        <v>12997</v>
      </c>
      <c r="C2001" s="167" t="str">
        <f>tab_SCHULLISTE[[#This Row],[SNR]]&amp;" - "&amp;tab_SCHULLISTE[[#This Row],[Name]]</f>
        <v xml:space="preserve">2498 - Mittelschule Eichstätt-Schottenau  </v>
      </c>
      <c r="D2001" s="5" t="s">
        <v>2083</v>
      </c>
      <c r="E20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01" s="175" t="s">
        <v>18840</v>
      </c>
      <c r="G2001" s="175" t="s">
        <v>18841</v>
      </c>
      <c r="H2001" s="182" t="str">
        <f>_xlfn.XLOOKUP(tab_SCHULLISTE[[#This Row],[TKZ]],tab_SATLISTE[SAT-ID],tab_SATLISTE[SAT-ID],"FEHLT")</f>
        <v>1k394</v>
      </c>
    </row>
    <row r="2002" spans="1:8" ht="15.9" customHeight="1" x14ac:dyDescent="0.3">
      <c r="A2002" s="171" t="s">
        <v>6310</v>
      </c>
      <c r="B2002" s="167" t="s">
        <v>12998</v>
      </c>
      <c r="C2002" s="167" t="str">
        <f>tab_SCHULLISTE[[#This Row],[SNR]]&amp;" - "&amp;tab_SCHULLISTE[[#This Row],[Name]]</f>
        <v xml:space="preserve">2499 - Mittelschule Pförring  </v>
      </c>
      <c r="D2002" s="5" t="s">
        <v>2019</v>
      </c>
      <c r="E20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02" s="175" t="s">
        <v>18840</v>
      </c>
      <c r="G2002" s="175" t="s">
        <v>18841</v>
      </c>
      <c r="H2002" s="182" t="str">
        <f>_xlfn.XLOOKUP(tab_SCHULLISTE[[#This Row],[TKZ]],tab_SATLISTE[SAT-ID],tab_SATLISTE[SAT-ID],"FEHLT")</f>
        <v>1k330</v>
      </c>
    </row>
    <row r="2003" spans="1:8" ht="15.9" customHeight="1" x14ac:dyDescent="0.3">
      <c r="A2003" s="171" t="s">
        <v>6311</v>
      </c>
      <c r="B2003" s="167" t="s">
        <v>10955</v>
      </c>
      <c r="C2003" s="167" t="str">
        <f>tab_SCHULLISTE[[#This Row],[SNR]]&amp;" - "&amp;tab_SCHULLISTE[[#This Row],[Name]]</f>
        <v xml:space="preserve">2500 - Grundschule Niederscheyern in Pfaffenhofen/Ilm  </v>
      </c>
      <c r="D2003" s="5" t="s">
        <v>2016</v>
      </c>
      <c r="E20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03" s="175" t="s">
        <v>18840</v>
      </c>
      <c r="G2003" s="175" t="s">
        <v>18841</v>
      </c>
      <c r="H2003" s="182" t="str">
        <f>_xlfn.XLOOKUP(tab_SCHULLISTE[[#This Row],[TKZ]],tab_SATLISTE[SAT-ID],tab_SATLISTE[SAT-ID],"FEHLT")</f>
        <v>1k327</v>
      </c>
    </row>
    <row r="2004" spans="1:8" ht="15.9" customHeight="1" x14ac:dyDescent="0.3">
      <c r="A2004" s="171" t="s">
        <v>6312</v>
      </c>
      <c r="B2004" s="167" t="s">
        <v>10956</v>
      </c>
      <c r="C2004" s="167" t="str">
        <f>tab_SCHULLISTE[[#This Row],[SNR]]&amp;" - "&amp;tab_SCHULLISTE[[#This Row],[Name]]</f>
        <v xml:space="preserve">2501 - Grundschule Pollenfeld  </v>
      </c>
      <c r="D2004" s="5" t="s">
        <v>2026</v>
      </c>
      <c r="E20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04" s="175" t="s">
        <v>18840</v>
      </c>
      <c r="G2004" s="175" t="s">
        <v>18841</v>
      </c>
      <c r="H2004" s="182" t="str">
        <f>_xlfn.XLOOKUP(tab_SCHULLISTE[[#This Row],[TKZ]],tab_SATLISTE[SAT-ID],tab_SATLISTE[SAT-ID],"FEHLT")</f>
        <v>1k337</v>
      </c>
    </row>
    <row r="2005" spans="1:8" ht="15.9" customHeight="1" x14ac:dyDescent="0.3">
      <c r="A2005" s="171" t="s">
        <v>6313</v>
      </c>
      <c r="B2005" s="167" t="s">
        <v>10957</v>
      </c>
      <c r="C2005" s="167" t="str">
        <f>tab_SCHULLISTE[[#This Row],[SNR]]&amp;" - "&amp;tab_SCHULLISTE[[#This Row],[Name]]</f>
        <v xml:space="preserve">2502 - Grundschule Pondorf in Altmannstein  </v>
      </c>
      <c r="D2005" s="5" t="s">
        <v>2029</v>
      </c>
      <c r="E20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05" s="175" t="s">
        <v>18840</v>
      </c>
      <c r="G2005" s="175" t="s">
        <v>18841</v>
      </c>
      <c r="H2005" s="182" t="str">
        <f>_xlfn.XLOOKUP(tab_SCHULLISTE[[#This Row],[TKZ]],tab_SATLISTE[SAT-ID],tab_SATLISTE[SAT-ID],"FEHLT")</f>
        <v>1k340</v>
      </c>
    </row>
    <row r="2006" spans="1:8" ht="15.9" customHeight="1" x14ac:dyDescent="0.3">
      <c r="A2006" s="171" t="s">
        <v>6314</v>
      </c>
      <c r="B2006" s="167" t="s">
        <v>10958</v>
      </c>
      <c r="C2006" s="167" t="str">
        <f>tab_SCHULLISTE[[#This Row],[SNR]]&amp;" - "&amp;tab_SCHULLISTE[[#This Row],[Name]]</f>
        <v xml:space="preserve">2503 - Simon-Mayr-Grundschule Sandersdorf  </v>
      </c>
      <c r="D2006" s="5" t="s">
        <v>1704</v>
      </c>
      <c r="E20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06" s="175" t="s">
        <v>18840</v>
      </c>
      <c r="G2006" s="175" t="s">
        <v>18841</v>
      </c>
      <c r="H2006" s="182" t="str">
        <f>_xlfn.XLOOKUP(tab_SCHULLISTE[[#This Row],[TKZ]],tab_SATLISTE[SAT-ID],tab_SATLISTE[SAT-ID],"FEHLT")</f>
        <v>1k008</v>
      </c>
    </row>
    <row r="2007" spans="1:8" ht="15.9" customHeight="1" x14ac:dyDescent="0.3">
      <c r="A2007" s="171" t="s">
        <v>6315</v>
      </c>
      <c r="B2007" s="167" t="s">
        <v>10959</v>
      </c>
      <c r="C2007" s="167" t="str">
        <f>tab_SCHULLISTE[[#This Row],[SNR]]&amp;" - "&amp;tab_SCHULLISTE[[#This Row],[Name]]</f>
        <v xml:space="preserve">2504 - Grundschule Schelldorf in Kipfenberg  </v>
      </c>
      <c r="D2007" s="5" t="s">
        <v>1915</v>
      </c>
      <c r="E20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07" s="175" t="s">
        <v>18840</v>
      </c>
      <c r="G2007" s="175" t="s">
        <v>18841</v>
      </c>
      <c r="H2007" s="182" t="str">
        <f>_xlfn.XLOOKUP(tab_SCHULLISTE[[#This Row],[TKZ]],tab_SATLISTE[SAT-ID],tab_SATLISTE[SAT-ID],"FEHLT")</f>
        <v>1k225</v>
      </c>
    </row>
    <row r="2008" spans="1:8" ht="15.9" customHeight="1" x14ac:dyDescent="0.3">
      <c r="A2008" s="171" t="s">
        <v>6316</v>
      </c>
      <c r="B2008" s="167" t="s">
        <v>10960</v>
      </c>
      <c r="C2008" s="167" t="str">
        <f>tab_SCHULLISTE[[#This Row],[SNR]]&amp;" - "&amp;tab_SCHULLISTE[[#This Row],[Name]]</f>
        <v xml:space="preserve">2505 - Grundschule Schernfeld  </v>
      </c>
      <c r="D2008" s="5" t="s">
        <v>2069</v>
      </c>
      <c r="E20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08" s="175" t="s">
        <v>18840</v>
      </c>
      <c r="G2008" s="175" t="s">
        <v>18841</v>
      </c>
      <c r="H2008" s="182" t="str">
        <f>_xlfn.XLOOKUP(tab_SCHULLISTE[[#This Row],[TKZ]],tab_SATLISTE[SAT-ID],tab_SATLISTE[SAT-ID],"FEHLT")</f>
        <v>1k380</v>
      </c>
    </row>
    <row r="2009" spans="1:8" ht="15.9" customHeight="1" x14ac:dyDescent="0.3">
      <c r="A2009" s="171" t="s">
        <v>6317</v>
      </c>
      <c r="B2009" s="167" t="s">
        <v>10870</v>
      </c>
      <c r="C2009" s="167" t="str">
        <f>tab_SCHULLISTE[[#This Row],[SNR]]&amp;" - "&amp;tab_SCHULLISTE[[#This Row],[Name]]</f>
        <v xml:space="preserve">2506 - Grundschule Stammham  </v>
      </c>
      <c r="D2009" s="5" t="s">
        <v>2108</v>
      </c>
      <c r="E20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09" s="175" t="s">
        <v>18840</v>
      </c>
      <c r="G2009" s="175" t="s">
        <v>18841</v>
      </c>
      <c r="H2009" s="182" t="str">
        <f>_xlfn.XLOOKUP(tab_SCHULLISTE[[#This Row],[TKZ]],tab_SATLISTE[SAT-ID],tab_SATLISTE[SAT-ID],"FEHLT")</f>
        <v>1k419</v>
      </c>
    </row>
    <row r="2010" spans="1:8" ht="15.9" customHeight="1" x14ac:dyDescent="0.3">
      <c r="A2010" s="171" t="s">
        <v>6318</v>
      </c>
      <c r="B2010" s="167" t="s">
        <v>12999</v>
      </c>
      <c r="C2010" s="167" t="str">
        <f>tab_SCHULLISTE[[#This Row],[SNR]]&amp;" - "&amp;tab_SCHULLISTE[[#This Row],[Name]]</f>
        <v xml:space="preserve">2507 - August-Horch-Mittelschule  Titting  </v>
      </c>
      <c r="D2010" s="5" t="s">
        <v>2126</v>
      </c>
      <c r="E20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10" s="175" t="s">
        <v>18840</v>
      </c>
      <c r="G2010" s="175" t="s">
        <v>18841</v>
      </c>
      <c r="H2010" s="182" t="str">
        <f>_xlfn.XLOOKUP(tab_SCHULLISTE[[#This Row],[TKZ]],tab_SATLISTE[SAT-ID],tab_SATLISTE[SAT-ID],"FEHLT")</f>
        <v>1k437</v>
      </c>
    </row>
    <row r="2011" spans="1:8" ht="15.9" customHeight="1" x14ac:dyDescent="0.3">
      <c r="A2011" s="171" t="s">
        <v>6319</v>
      </c>
      <c r="B2011" s="167" t="s">
        <v>10961</v>
      </c>
      <c r="C2011" s="167" t="str">
        <f>tab_SCHULLISTE[[#This Row],[SNR]]&amp;" - "&amp;tab_SCHULLISTE[[#This Row],[Name]]</f>
        <v xml:space="preserve">2508 - Grundschule Hausham  </v>
      </c>
      <c r="D2011" s="5" t="s">
        <v>1873</v>
      </c>
      <c r="E20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11" s="175" t="s">
        <v>18840</v>
      </c>
      <c r="G2011" s="175" t="s">
        <v>18841</v>
      </c>
      <c r="H2011" s="182" t="str">
        <f>_xlfn.XLOOKUP(tab_SCHULLISTE[[#This Row],[TKZ]],tab_SATLISTE[SAT-ID],tab_SATLISTE[SAT-ID],"FEHLT")</f>
        <v>1k183</v>
      </c>
    </row>
    <row r="2012" spans="1:8" ht="15.9" customHeight="1" x14ac:dyDescent="0.3">
      <c r="A2012" s="171" t="s">
        <v>6320</v>
      </c>
      <c r="B2012" s="167" t="s">
        <v>10962</v>
      </c>
      <c r="C2012" s="167" t="str">
        <f>tab_SCHULLISTE[[#This Row],[SNR]]&amp;" - "&amp;tab_SCHULLISTE[[#This Row],[Name]]</f>
        <v xml:space="preserve">2509 - Grundschule Walting  </v>
      </c>
      <c r="D2012" s="5" t="s">
        <v>2160</v>
      </c>
      <c r="E20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12" s="175" t="s">
        <v>18840</v>
      </c>
      <c r="G2012" s="175" t="s">
        <v>18841</v>
      </c>
      <c r="H2012" s="182" t="str">
        <f>_xlfn.XLOOKUP(tab_SCHULLISTE[[#This Row],[TKZ]],tab_SATLISTE[SAT-ID],tab_SATLISTE[SAT-ID],"FEHLT")</f>
        <v>1k471</v>
      </c>
    </row>
    <row r="2013" spans="1:8" ht="15.9" customHeight="1" x14ac:dyDescent="0.3">
      <c r="A2013" s="171" t="s">
        <v>6321</v>
      </c>
      <c r="B2013" s="167" t="s">
        <v>1040</v>
      </c>
      <c r="C2013" s="167" t="str">
        <f>tab_SCHULLISTE[[#This Row],[SNR]]&amp;" - "&amp;tab_SCHULLISTE[[#This Row],[Name]]</f>
        <v>2510 - Priv. Montessori-Volksschule Dachau (Grund- und Hauptschule)</v>
      </c>
      <c r="D2013" s="5" t="s">
        <v>2250</v>
      </c>
      <c r="E20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13" s="175" t="s">
        <v>18840</v>
      </c>
      <c r="G2013" s="175" t="s">
        <v>18841</v>
      </c>
      <c r="H2013" s="182" t="str">
        <f>_xlfn.XLOOKUP(tab_SCHULLISTE[[#This Row],[TKZ]],tab_SATLISTE[SAT-ID],tab_SATLISTE[SAT-ID],"FEHLT")</f>
        <v>1p052</v>
      </c>
    </row>
    <row r="2014" spans="1:8" ht="15.9" customHeight="1" x14ac:dyDescent="0.3">
      <c r="A2014" s="171" t="s">
        <v>6322</v>
      </c>
      <c r="B2014" s="167" t="s">
        <v>10963</v>
      </c>
      <c r="C2014" s="167" t="str">
        <f>tab_SCHULLISTE[[#This Row],[SNR]]&amp;" - "&amp;tab_SCHULLISTE[[#This Row],[Name]]</f>
        <v xml:space="preserve">2511 - Grundschule Wellheim  </v>
      </c>
      <c r="D2014" s="5" t="s">
        <v>2172</v>
      </c>
      <c r="E20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14" s="175" t="s">
        <v>18840</v>
      </c>
      <c r="G2014" s="175" t="s">
        <v>18841</v>
      </c>
      <c r="H2014" s="182" t="str">
        <f>_xlfn.XLOOKUP(tab_SCHULLISTE[[#This Row],[TKZ]],tab_SATLISTE[SAT-ID],tab_SATLISTE[SAT-ID],"FEHLT")</f>
        <v>1k483</v>
      </c>
    </row>
    <row r="2015" spans="1:8" ht="15.9" customHeight="1" x14ac:dyDescent="0.3">
      <c r="A2015" s="171" t="s">
        <v>6323</v>
      </c>
      <c r="B2015" s="167" t="s">
        <v>10964</v>
      </c>
      <c r="C2015" s="167" t="str">
        <f>tab_SCHULLISTE[[#This Row],[SNR]]&amp;" - "&amp;tab_SCHULLISTE[[#This Row],[Name]]</f>
        <v xml:space="preserve">2512 - Grundschule Wettstetten  </v>
      </c>
      <c r="D2015" s="5" t="s">
        <v>2175</v>
      </c>
      <c r="E20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15" s="175" t="s">
        <v>18840</v>
      </c>
      <c r="G2015" s="175" t="s">
        <v>18841</v>
      </c>
      <c r="H2015" s="182" t="str">
        <f>_xlfn.XLOOKUP(tab_SCHULLISTE[[#This Row],[TKZ]],tab_SATLISTE[SAT-ID],tab_SATLISTE[SAT-ID],"FEHLT")</f>
        <v>1k486</v>
      </c>
    </row>
    <row r="2016" spans="1:8" ht="15.9" customHeight="1" x14ac:dyDescent="0.3">
      <c r="A2016" s="171" t="s">
        <v>6324</v>
      </c>
      <c r="B2016" s="167" t="s">
        <v>10965</v>
      </c>
      <c r="C2016" s="167" t="str">
        <f>tab_SCHULLISTE[[#This Row],[SNR]]&amp;" - "&amp;tab_SCHULLISTE[[#This Row],[Name]]</f>
        <v xml:space="preserve">2513 - Carl-Orff-Grundschule Altenerding in Erding  </v>
      </c>
      <c r="D2016" s="5" t="s">
        <v>1801</v>
      </c>
      <c r="E20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16" s="175" t="s">
        <v>18840</v>
      </c>
      <c r="G2016" s="175" t="s">
        <v>18841</v>
      </c>
      <c r="H2016" s="182" t="str">
        <f>_xlfn.XLOOKUP(tab_SCHULLISTE[[#This Row],[TKZ]],tab_SATLISTE[SAT-ID],tab_SATLISTE[SAT-ID],"FEHLT")</f>
        <v>1k107</v>
      </c>
    </row>
    <row r="2017" spans="1:8" ht="15.9" customHeight="1" x14ac:dyDescent="0.3">
      <c r="A2017" s="171" t="s">
        <v>6325</v>
      </c>
      <c r="B2017" s="167" t="s">
        <v>10966</v>
      </c>
      <c r="C2017" s="167" t="str">
        <f>tab_SCHULLISTE[[#This Row],[SNR]]&amp;" - "&amp;tab_SCHULLISTE[[#This Row],[Name]]</f>
        <v xml:space="preserve">2514 - Grundschule Klettham in Erding  </v>
      </c>
      <c r="D2017" s="5" t="s">
        <v>1801</v>
      </c>
      <c r="E20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17" s="175" t="s">
        <v>18840</v>
      </c>
      <c r="G2017" s="175" t="s">
        <v>18841</v>
      </c>
      <c r="H2017" s="182" t="str">
        <f>_xlfn.XLOOKUP(tab_SCHULLISTE[[#This Row],[TKZ]],tab_SATLISTE[SAT-ID],tab_SATLISTE[SAT-ID],"FEHLT")</f>
        <v>1k107</v>
      </c>
    </row>
    <row r="2018" spans="1:8" ht="15.9" customHeight="1" x14ac:dyDescent="0.3">
      <c r="A2018" s="171" t="s">
        <v>6326</v>
      </c>
      <c r="B2018" s="167" t="s">
        <v>13000</v>
      </c>
      <c r="C2018" s="167" t="str">
        <f>tab_SCHULLISTE[[#This Row],[SNR]]&amp;" - "&amp;tab_SCHULLISTE[[#This Row],[Name]]</f>
        <v xml:space="preserve">2515 - Mittelschule Altenerding in Erding  </v>
      </c>
      <c r="D2018" s="5" t="s">
        <v>1801</v>
      </c>
      <c r="E20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18" s="175" t="s">
        <v>18840</v>
      </c>
      <c r="G2018" s="175" t="s">
        <v>18841</v>
      </c>
      <c r="H2018" s="182" t="str">
        <f>_xlfn.XLOOKUP(tab_SCHULLISTE[[#This Row],[TKZ]],tab_SATLISTE[SAT-ID],tab_SATLISTE[SAT-ID],"FEHLT")</f>
        <v>1k107</v>
      </c>
    </row>
    <row r="2019" spans="1:8" ht="15.9" customHeight="1" x14ac:dyDescent="0.3">
      <c r="A2019" s="171" t="s">
        <v>6327</v>
      </c>
      <c r="B2019" s="167" t="s">
        <v>10967</v>
      </c>
      <c r="C2019" s="167" t="str">
        <f>tab_SCHULLISTE[[#This Row],[SNR]]&amp;" - "&amp;tab_SCHULLISTE[[#This Row],[Name]]</f>
        <v xml:space="preserve">2516 - Grundschule Bockhorn  </v>
      </c>
      <c r="D2019" s="5" t="s">
        <v>1758</v>
      </c>
      <c r="E20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19" s="175" t="s">
        <v>18840</v>
      </c>
      <c r="G2019" s="175" t="s">
        <v>18841</v>
      </c>
      <c r="H2019" s="182" t="str">
        <f>_xlfn.XLOOKUP(tab_SCHULLISTE[[#This Row],[TKZ]],tab_SATLISTE[SAT-ID],tab_SATLISTE[SAT-ID],"FEHLT")</f>
        <v>1k063</v>
      </c>
    </row>
    <row r="2020" spans="1:8" ht="15.9" customHeight="1" x14ac:dyDescent="0.3">
      <c r="A2020" s="171" t="s">
        <v>6328</v>
      </c>
      <c r="B2020" s="167" t="s">
        <v>10968</v>
      </c>
      <c r="C2020" s="167" t="str">
        <f>tab_SCHULLISTE[[#This Row],[SNR]]&amp;" - "&amp;tab_SCHULLISTE[[#This Row],[Name]]</f>
        <v xml:space="preserve">2517 - Grundschule Dorfen-Nord  </v>
      </c>
      <c r="D2020" s="5" t="s">
        <v>1780</v>
      </c>
      <c r="E20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20" s="175" t="s">
        <v>18840</v>
      </c>
      <c r="G2020" s="175" t="s">
        <v>18841</v>
      </c>
      <c r="H2020" s="182" t="str">
        <f>_xlfn.XLOOKUP(tab_SCHULLISTE[[#This Row],[TKZ]],tab_SATLISTE[SAT-ID],tab_SATLISTE[SAT-ID],"FEHLT")</f>
        <v>1k086</v>
      </c>
    </row>
    <row r="2021" spans="1:8" ht="15.9" customHeight="1" x14ac:dyDescent="0.3">
      <c r="A2021" s="171" t="s">
        <v>6329</v>
      </c>
      <c r="B2021" s="167" t="s">
        <v>13001</v>
      </c>
      <c r="C2021" s="167" t="str">
        <f>tab_SCHULLISTE[[#This Row],[SNR]]&amp;" - "&amp;tab_SCHULLISTE[[#This Row],[Name]]</f>
        <v xml:space="preserve">2518 - Mittelschule Dorfen  </v>
      </c>
      <c r="D2021" s="5" t="s">
        <v>1780</v>
      </c>
      <c r="E20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21" s="175" t="s">
        <v>18840</v>
      </c>
      <c r="G2021" s="175" t="s">
        <v>18841</v>
      </c>
      <c r="H2021" s="182" t="str">
        <f>_xlfn.XLOOKUP(tab_SCHULLISTE[[#This Row],[TKZ]],tab_SATLISTE[SAT-ID],tab_SATLISTE[SAT-ID],"FEHLT")</f>
        <v>1k086</v>
      </c>
    </row>
    <row r="2022" spans="1:8" ht="15.9" customHeight="1" x14ac:dyDescent="0.3">
      <c r="A2022" s="171" t="s">
        <v>6330</v>
      </c>
      <c r="B2022" s="167" t="s">
        <v>10969</v>
      </c>
      <c r="C2022" s="167" t="str">
        <f>tab_SCHULLISTE[[#This Row],[SNR]]&amp;" - "&amp;tab_SCHULLISTE[[#This Row],[Name]]</f>
        <v xml:space="preserve">2520 - Grundschule Eitting  </v>
      </c>
      <c r="D2022" s="5" t="s">
        <v>1796</v>
      </c>
      <c r="E20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22" s="175" t="s">
        <v>18840</v>
      </c>
      <c r="G2022" s="175" t="s">
        <v>18841</v>
      </c>
      <c r="H2022" s="182" t="str">
        <f>_xlfn.XLOOKUP(tab_SCHULLISTE[[#This Row],[TKZ]],tab_SATLISTE[SAT-ID],tab_SATLISTE[SAT-ID],"FEHLT")</f>
        <v>1k102</v>
      </c>
    </row>
    <row r="2023" spans="1:8" ht="15.9" customHeight="1" x14ac:dyDescent="0.3">
      <c r="A2023" s="171" t="s">
        <v>6331</v>
      </c>
      <c r="B2023" s="167" t="s">
        <v>18695</v>
      </c>
      <c r="C2023" s="167" t="str">
        <f>tab_SCHULLISTE[[#This Row],[SNR]]&amp;" - "&amp;tab_SCHULLISTE[[#This Row],[Name]]</f>
        <v xml:space="preserve">2521 - Grundschule Erding, am Grünen Markt  </v>
      </c>
      <c r="D2023" s="5" t="s">
        <v>1801</v>
      </c>
      <c r="E20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23" s="175" t="s">
        <v>18840</v>
      </c>
      <c r="G2023" s="175" t="s">
        <v>18841</v>
      </c>
      <c r="H2023" s="182" t="str">
        <f>_xlfn.XLOOKUP(tab_SCHULLISTE[[#This Row],[TKZ]],tab_SATLISTE[SAT-ID],tab_SATLISTE[SAT-ID],"FEHLT")</f>
        <v>1k107</v>
      </c>
    </row>
    <row r="2024" spans="1:8" ht="15.9" customHeight="1" x14ac:dyDescent="0.3">
      <c r="A2024" s="171" t="s">
        <v>6332</v>
      </c>
      <c r="B2024" s="167" t="s">
        <v>10970</v>
      </c>
      <c r="C2024" s="167" t="str">
        <f>tab_SCHULLISTE[[#This Row],[SNR]]&amp;" - "&amp;tab_SCHULLISTE[[#This Row],[Name]]</f>
        <v xml:space="preserve">2522 - Grundschule Erding,  am Lodererplatz  </v>
      </c>
      <c r="D2024" s="5" t="s">
        <v>1801</v>
      </c>
      <c r="E20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24" s="175" t="s">
        <v>18840</v>
      </c>
      <c r="G2024" s="175" t="s">
        <v>18841</v>
      </c>
      <c r="H2024" s="182" t="str">
        <f>_xlfn.XLOOKUP(tab_SCHULLISTE[[#This Row],[TKZ]],tab_SATLISTE[SAT-ID],tab_SATLISTE[SAT-ID],"FEHLT")</f>
        <v>1k107</v>
      </c>
    </row>
    <row r="2025" spans="1:8" ht="15.9" customHeight="1" x14ac:dyDescent="0.3">
      <c r="A2025" s="171" t="s">
        <v>6333</v>
      </c>
      <c r="B2025" s="167" t="s">
        <v>13002</v>
      </c>
      <c r="C2025" s="167" t="str">
        <f>tab_SCHULLISTE[[#This Row],[SNR]]&amp;" - "&amp;tab_SCHULLISTE[[#This Row],[Name]]</f>
        <v xml:space="preserve">2523 - Mittelschule Erding  </v>
      </c>
      <c r="D2025" s="5" t="s">
        <v>1801</v>
      </c>
      <c r="E20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25" s="175" t="s">
        <v>18840</v>
      </c>
      <c r="G2025" s="175" t="s">
        <v>18841</v>
      </c>
      <c r="H2025" s="182" t="str">
        <f>_xlfn.XLOOKUP(tab_SCHULLISTE[[#This Row],[TKZ]],tab_SATLISTE[SAT-ID],tab_SATLISTE[SAT-ID],"FEHLT")</f>
        <v>1k107</v>
      </c>
    </row>
    <row r="2026" spans="1:8" ht="15.9" customHeight="1" x14ac:dyDescent="0.3">
      <c r="A2026" s="171" t="s">
        <v>6334</v>
      </c>
      <c r="B2026" s="167" t="s">
        <v>13003</v>
      </c>
      <c r="C2026" s="167" t="str">
        <f>tab_SCHULLISTE[[#This Row],[SNR]]&amp;" - "&amp;tab_SCHULLISTE[[#This Row],[Name]]</f>
        <v xml:space="preserve">2524 - Mittelschule Finsing  </v>
      </c>
      <c r="D2026" s="5" t="s">
        <v>1815</v>
      </c>
      <c r="E20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26" s="175" t="s">
        <v>18840</v>
      </c>
      <c r="G2026" s="175" t="s">
        <v>18841</v>
      </c>
      <c r="H2026" s="182" t="str">
        <f>_xlfn.XLOOKUP(tab_SCHULLISTE[[#This Row],[TKZ]],tab_SATLISTE[SAT-ID],tab_SATLISTE[SAT-ID],"FEHLT")</f>
        <v>1k121</v>
      </c>
    </row>
    <row r="2027" spans="1:8" ht="15.9" customHeight="1" x14ac:dyDescent="0.3">
      <c r="A2027" s="171" t="s">
        <v>6335</v>
      </c>
      <c r="B2027" s="167" t="s">
        <v>13004</v>
      </c>
      <c r="C2027" s="167" t="str">
        <f>tab_SCHULLISTE[[#This Row],[SNR]]&amp;" - "&amp;tab_SCHULLISTE[[#This Row],[Name]]</f>
        <v xml:space="preserve">2525 - Mittelschule Forstern  </v>
      </c>
      <c r="D2027" s="5" t="s">
        <v>1818</v>
      </c>
      <c r="E20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27" s="175" t="s">
        <v>18840</v>
      </c>
      <c r="G2027" s="175" t="s">
        <v>18841</v>
      </c>
      <c r="H2027" s="182" t="str">
        <f>_xlfn.XLOOKUP(tab_SCHULLISTE[[#This Row],[TKZ]],tab_SATLISTE[SAT-ID],tab_SATLISTE[SAT-ID],"FEHLT")</f>
        <v>1k124</v>
      </c>
    </row>
    <row r="2028" spans="1:8" ht="15.9" customHeight="1" x14ac:dyDescent="0.3">
      <c r="A2028" s="171" t="s">
        <v>6336</v>
      </c>
      <c r="B2028" s="167" t="s">
        <v>1041</v>
      </c>
      <c r="C2028" s="167" t="str">
        <f>tab_SCHULLISTE[[#This Row],[SNR]]&amp;" - "&amp;tab_SCHULLISTE[[#This Row],[Name]]</f>
        <v>2526 - Montessori-Schule Freising, private Mittelschule des Montessori Landkreis Freising e.V.</v>
      </c>
      <c r="D2028" s="5" t="s">
        <v>2344</v>
      </c>
      <c r="E20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28" s="175" t="s">
        <v>18840</v>
      </c>
      <c r="G2028" s="175" t="s">
        <v>18841</v>
      </c>
      <c r="H2028" s="182" t="str">
        <f>_xlfn.XLOOKUP(tab_SCHULLISTE[[#This Row],[TKZ]],tab_SATLISTE[SAT-ID],tab_SATLISTE[SAT-ID],"FEHLT")</f>
        <v>1p152</v>
      </c>
    </row>
    <row r="2029" spans="1:8" ht="15.9" customHeight="1" x14ac:dyDescent="0.3">
      <c r="A2029" s="171" t="s">
        <v>6337</v>
      </c>
      <c r="B2029" s="167" t="s">
        <v>10971</v>
      </c>
      <c r="C2029" s="167" t="str">
        <f>tab_SCHULLISTE[[#This Row],[SNR]]&amp;" - "&amp;tab_SCHULLISTE[[#This Row],[Name]]</f>
        <v xml:space="preserve">2527 - Grundschule Berglern  </v>
      </c>
      <c r="D2029" s="5" t="s">
        <v>1751</v>
      </c>
      <c r="E20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29" s="175" t="s">
        <v>18840</v>
      </c>
      <c r="G2029" s="175" t="s">
        <v>18841</v>
      </c>
      <c r="H2029" s="182" t="str">
        <f>_xlfn.XLOOKUP(tab_SCHULLISTE[[#This Row],[TKZ]],tab_SATLISTE[SAT-ID],tab_SATLISTE[SAT-ID],"FEHLT")</f>
        <v>1k056</v>
      </c>
    </row>
    <row r="2030" spans="1:8" ht="15.9" customHeight="1" x14ac:dyDescent="0.3">
      <c r="A2030" s="171" t="s">
        <v>6338</v>
      </c>
      <c r="B2030" s="167" t="s">
        <v>13005</v>
      </c>
      <c r="C2030" s="167" t="str">
        <f>tab_SCHULLISTE[[#This Row],[SNR]]&amp;" - "&amp;tab_SCHULLISTE[[#This Row],[Name]]</f>
        <v xml:space="preserve">2528 - Mittelschule Isen  </v>
      </c>
      <c r="D2030" s="5" t="s">
        <v>1901</v>
      </c>
      <c r="E20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30" s="175" t="s">
        <v>18840</v>
      </c>
      <c r="G2030" s="175" t="s">
        <v>18841</v>
      </c>
      <c r="H2030" s="182" t="str">
        <f>_xlfn.XLOOKUP(tab_SCHULLISTE[[#This Row],[TKZ]],tab_SATLISTE[SAT-ID],tab_SATLISTE[SAT-ID],"FEHLT")</f>
        <v>1k211</v>
      </c>
    </row>
    <row r="2031" spans="1:8" ht="15.9" customHeight="1" x14ac:dyDescent="0.3">
      <c r="A2031" s="171" t="s">
        <v>6339</v>
      </c>
      <c r="B2031" s="167" t="s">
        <v>10972</v>
      </c>
      <c r="C2031" s="167" t="str">
        <f>tab_SCHULLISTE[[#This Row],[SNR]]&amp;" - "&amp;tab_SCHULLISTE[[#This Row],[Name]]</f>
        <v xml:space="preserve">2529 - Grundschule Schröding in Kirchberg  </v>
      </c>
      <c r="D2031" s="5" t="s">
        <v>2082</v>
      </c>
      <c r="E20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31" s="175" t="s">
        <v>18840</v>
      </c>
      <c r="G2031" s="175" t="s">
        <v>18841</v>
      </c>
      <c r="H2031" s="182" t="str">
        <f>_xlfn.XLOOKUP(tab_SCHULLISTE[[#This Row],[TKZ]],tab_SATLISTE[SAT-ID],tab_SATLISTE[SAT-ID],"FEHLT")</f>
        <v>1k393</v>
      </c>
    </row>
    <row r="2032" spans="1:8" ht="15.9" customHeight="1" x14ac:dyDescent="0.3">
      <c r="A2032" s="171" t="s">
        <v>6340</v>
      </c>
      <c r="B2032" s="167" t="s">
        <v>10973</v>
      </c>
      <c r="C2032" s="167" t="str">
        <f>tab_SCHULLISTE[[#This Row],[SNR]]&amp;" - "&amp;tab_SCHULLISTE[[#This Row],[Name]]</f>
        <v xml:space="preserve">2530 - Grundschule Langengeisling   in Erding  </v>
      </c>
      <c r="D2032" s="5" t="s">
        <v>1801</v>
      </c>
      <c r="E20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32" s="175" t="s">
        <v>18840</v>
      </c>
      <c r="G2032" s="175" t="s">
        <v>18841</v>
      </c>
      <c r="H2032" s="182" t="str">
        <f>_xlfn.XLOOKUP(tab_SCHULLISTE[[#This Row],[TKZ]],tab_SATLISTE[SAT-ID],tab_SATLISTE[SAT-ID],"FEHLT")</f>
        <v>1k107</v>
      </c>
    </row>
    <row r="2033" spans="1:8" ht="15.9" customHeight="1" x14ac:dyDescent="0.3">
      <c r="A2033" s="171" t="s">
        <v>6341</v>
      </c>
      <c r="B2033" s="167" t="s">
        <v>10974</v>
      </c>
      <c r="C2033" s="167" t="str">
        <f>tab_SCHULLISTE[[#This Row],[SNR]]&amp;" - "&amp;tab_SCHULLISTE[[#This Row],[Name]]</f>
        <v xml:space="preserve">2531 - Grundschule Lengdorf  </v>
      </c>
      <c r="D2033" s="5" t="s">
        <v>1938</v>
      </c>
      <c r="E20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33" s="175" t="s">
        <v>18840</v>
      </c>
      <c r="G2033" s="175" t="s">
        <v>18841</v>
      </c>
      <c r="H2033" s="182" t="str">
        <f>_xlfn.XLOOKUP(tab_SCHULLISTE[[#This Row],[TKZ]],tab_SATLISTE[SAT-ID],tab_SATLISTE[SAT-ID],"FEHLT")</f>
        <v>1k248</v>
      </c>
    </row>
    <row r="2034" spans="1:8" ht="15.9" customHeight="1" x14ac:dyDescent="0.3">
      <c r="A2034" s="171" t="s">
        <v>6342</v>
      </c>
      <c r="B2034" s="167" t="s">
        <v>10975</v>
      </c>
      <c r="C2034" s="167" t="str">
        <f>tab_SCHULLISTE[[#This Row],[SNR]]&amp;" - "&amp;tab_SCHULLISTE[[#This Row],[Name]]</f>
        <v xml:space="preserve">2532 - Grundschule Moosinning  </v>
      </c>
      <c r="D2034" s="5" t="s">
        <v>1962</v>
      </c>
      <c r="E20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34" s="175" t="s">
        <v>18840</v>
      </c>
      <c r="G2034" s="175" t="s">
        <v>18841</v>
      </c>
      <c r="H2034" s="182" t="str">
        <f>_xlfn.XLOOKUP(tab_SCHULLISTE[[#This Row],[TKZ]],tab_SATLISTE[SAT-ID],tab_SATLISTE[SAT-ID],"FEHLT")</f>
        <v>1k273</v>
      </c>
    </row>
    <row r="2035" spans="1:8" ht="15.9" customHeight="1" x14ac:dyDescent="0.3">
      <c r="A2035" s="171" t="s">
        <v>6343</v>
      </c>
      <c r="B2035" s="167" t="s">
        <v>10976</v>
      </c>
      <c r="C2035" s="167" t="str">
        <f>tab_SCHULLISTE[[#This Row],[SNR]]&amp;" - "&amp;tab_SCHULLISTE[[#This Row],[Name]]</f>
        <v xml:space="preserve">2533 - Grundschule Schliersee  </v>
      </c>
      <c r="D2035" s="5" t="s">
        <v>2074</v>
      </c>
      <c r="E20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35" s="175" t="s">
        <v>18840</v>
      </c>
      <c r="G2035" s="175" t="s">
        <v>18841</v>
      </c>
      <c r="H2035" s="182" t="str">
        <f>_xlfn.XLOOKUP(tab_SCHULLISTE[[#This Row],[TKZ]],tab_SATLISTE[SAT-ID],tab_SATLISTE[SAT-ID],"FEHLT")</f>
        <v>1k385</v>
      </c>
    </row>
    <row r="2036" spans="1:8" ht="15.9" customHeight="1" x14ac:dyDescent="0.3">
      <c r="A2036" s="171" t="s">
        <v>6344</v>
      </c>
      <c r="B2036" s="167" t="s">
        <v>13006</v>
      </c>
      <c r="C2036" s="167" t="str">
        <f>tab_SCHULLISTE[[#This Row],[SNR]]&amp;" - "&amp;tab_SCHULLISTE[[#This Row],[Name]]</f>
        <v xml:space="preserve">2534 - Mittelschule Oberding  </v>
      </c>
      <c r="D2036" s="5" t="s">
        <v>1991</v>
      </c>
      <c r="E20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36" s="175" t="s">
        <v>18840</v>
      </c>
      <c r="G2036" s="175" t="s">
        <v>18841</v>
      </c>
      <c r="H2036" s="182" t="str">
        <f>_xlfn.XLOOKUP(tab_SCHULLISTE[[#This Row],[TKZ]],tab_SATLISTE[SAT-ID],tab_SATLISTE[SAT-ID],"FEHLT")</f>
        <v>1k302</v>
      </c>
    </row>
    <row r="2037" spans="1:8" ht="15.9" customHeight="1" x14ac:dyDescent="0.3">
      <c r="A2037" s="171" t="s">
        <v>6345</v>
      </c>
      <c r="B2037" s="167" t="s">
        <v>10977</v>
      </c>
      <c r="C2037" s="167" t="str">
        <f>tab_SCHULLISTE[[#This Row],[SNR]]&amp;" - "&amp;tab_SCHULLISTE[[#This Row],[Name]]</f>
        <v xml:space="preserve">2535 - Grundschule Ottenhofen  </v>
      </c>
      <c r="D2037" s="5" t="s">
        <v>2002</v>
      </c>
      <c r="E20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37" s="175" t="s">
        <v>18840</v>
      </c>
      <c r="G2037" s="175" t="s">
        <v>18841</v>
      </c>
      <c r="H2037" s="182" t="str">
        <f>_xlfn.XLOOKUP(tab_SCHULLISTE[[#This Row],[TKZ]],tab_SATLISTE[SAT-ID],tab_SATLISTE[SAT-ID],"FEHLT")</f>
        <v>1k313</v>
      </c>
    </row>
    <row r="2038" spans="1:8" ht="15.9" customHeight="1" x14ac:dyDescent="0.3">
      <c r="A2038" s="171" t="s">
        <v>6346</v>
      </c>
      <c r="B2038" s="167" t="s">
        <v>10978</v>
      </c>
      <c r="C2038" s="167" t="str">
        <f>tab_SCHULLISTE[[#This Row],[SNR]]&amp;" - "&amp;tab_SCHULLISTE[[#This Row],[Name]]</f>
        <v xml:space="preserve">2536 - Grundschule Pastetten  </v>
      </c>
      <c r="D2038" s="5" t="s">
        <v>2009</v>
      </c>
      <c r="E20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38" s="175" t="s">
        <v>18840</v>
      </c>
      <c r="G2038" s="175" t="s">
        <v>18841</v>
      </c>
      <c r="H2038" s="182" t="str">
        <f>_xlfn.XLOOKUP(tab_SCHULLISTE[[#This Row],[TKZ]],tab_SATLISTE[SAT-ID],tab_SATLISTE[SAT-ID],"FEHLT")</f>
        <v>1k320</v>
      </c>
    </row>
    <row r="2039" spans="1:8" ht="15.9" customHeight="1" x14ac:dyDescent="0.3">
      <c r="A2039" s="171" t="s">
        <v>6347</v>
      </c>
      <c r="B2039" s="167" t="s">
        <v>10979</v>
      </c>
      <c r="C2039" s="167" t="str">
        <f>tab_SCHULLISTE[[#This Row],[SNR]]&amp;" - "&amp;tab_SCHULLISTE[[#This Row],[Name]]</f>
        <v xml:space="preserve">2537 - Grundschule Sankt Wolfgang  </v>
      </c>
      <c r="D2039" s="5" t="s">
        <v>2064</v>
      </c>
      <c r="E20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39" s="175" t="s">
        <v>18840</v>
      </c>
      <c r="G2039" s="175" t="s">
        <v>18841</v>
      </c>
      <c r="H2039" s="182" t="str">
        <f>_xlfn.XLOOKUP(tab_SCHULLISTE[[#This Row],[TKZ]],tab_SATLISTE[SAT-ID],tab_SATLISTE[SAT-ID],"FEHLT")</f>
        <v>1k375</v>
      </c>
    </row>
    <row r="2040" spans="1:8" ht="15.9" customHeight="1" x14ac:dyDescent="0.3">
      <c r="A2040" s="171" t="s">
        <v>6348</v>
      </c>
      <c r="B2040" s="167" t="s">
        <v>10980</v>
      </c>
      <c r="C2040" s="167" t="str">
        <f>tab_SCHULLISTE[[#This Row],[SNR]]&amp;" - "&amp;tab_SCHULLISTE[[#This Row],[Name]]</f>
        <v xml:space="preserve">2538 - Grundschule Taufkirchen (Vils)  </v>
      </c>
      <c r="D2040" s="5" t="s">
        <v>2118</v>
      </c>
      <c r="E20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40" s="175" t="s">
        <v>18840</v>
      </c>
      <c r="G2040" s="175" t="s">
        <v>18841</v>
      </c>
      <c r="H2040" s="182" t="str">
        <f>_xlfn.XLOOKUP(tab_SCHULLISTE[[#This Row],[TKZ]],tab_SATLISTE[SAT-ID],tab_SATLISTE[SAT-ID],"FEHLT")</f>
        <v>1k429</v>
      </c>
    </row>
    <row r="2041" spans="1:8" ht="15.9" customHeight="1" x14ac:dyDescent="0.3">
      <c r="A2041" s="171" t="s">
        <v>6349</v>
      </c>
      <c r="B2041" s="167" t="s">
        <v>13007</v>
      </c>
      <c r="C2041" s="167" t="str">
        <f>tab_SCHULLISTE[[#This Row],[SNR]]&amp;" - "&amp;tab_SCHULLISTE[[#This Row],[Name]]</f>
        <v xml:space="preserve">2539 - Mittelschule Taufkirchen (Vils)  </v>
      </c>
      <c r="D2041" s="5" t="s">
        <v>2119</v>
      </c>
      <c r="E20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41" s="175" t="s">
        <v>18840</v>
      </c>
      <c r="G2041" s="175" t="s">
        <v>18841</v>
      </c>
      <c r="H2041" s="182" t="str">
        <f>_xlfn.XLOOKUP(tab_SCHULLISTE[[#This Row],[TKZ]],tab_SATLISTE[SAT-ID],tab_SATLISTE[SAT-ID],"FEHLT")</f>
        <v>1k430</v>
      </c>
    </row>
    <row r="2042" spans="1:8" ht="15.9" customHeight="1" x14ac:dyDescent="0.3">
      <c r="A2042" s="171" t="s">
        <v>6350</v>
      </c>
      <c r="B2042" s="167" t="s">
        <v>10981</v>
      </c>
      <c r="C2042" s="167" t="str">
        <f>tab_SCHULLISTE[[#This Row],[SNR]]&amp;" - "&amp;tab_SCHULLISTE[[#This Row],[Name]]</f>
        <v xml:space="preserve">2540 - Grundschule Moosen (Vils) in Taufkirchen (Vils)  </v>
      </c>
      <c r="D2042" s="5" t="s">
        <v>2120</v>
      </c>
      <c r="E20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42" s="175" t="s">
        <v>18840</v>
      </c>
      <c r="G2042" s="175" t="s">
        <v>18841</v>
      </c>
      <c r="H2042" s="182" t="str">
        <f>_xlfn.XLOOKUP(tab_SCHULLISTE[[#This Row],[TKZ]],tab_SATLISTE[SAT-ID],tab_SATLISTE[SAT-ID],"FEHLT")</f>
        <v>1k431</v>
      </c>
    </row>
    <row r="2043" spans="1:8" ht="15.9" customHeight="1" x14ac:dyDescent="0.3">
      <c r="A2043" s="171" t="s">
        <v>6351</v>
      </c>
      <c r="B2043" s="167" t="s">
        <v>10982</v>
      </c>
      <c r="C2043" s="167" t="str">
        <f>tab_SCHULLISTE[[#This Row],[SNR]]&amp;" - "&amp;tab_SCHULLISTE[[#This Row],[Name]]</f>
        <v xml:space="preserve">2542 - Grundschule Walpertskirchen  </v>
      </c>
      <c r="D2043" s="5" t="s">
        <v>2159</v>
      </c>
      <c r="E20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43" s="175" t="s">
        <v>18840</v>
      </c>
      <c r="G2043" s="175" t="s">
        <v>18841</v>
      </c>
      <c r="H2043" s="182" t="str">
        <f>_xlfn.XLOOKUP(tab_SCHULLISTE[[#This Row],[TKZ]],tab_SATLISTE[SAT-ID],tab_SATLISTE[SAT-ID],"FEHLT")</f>
        <v>1k470</v>
      </c>
    </row>
    <row r="2044" spans="1:8" ht="15.9" customHeight="1" x14ac:dyDescent="0.3">
      <c r="A2044" s="171" t="s">
        <v>6352</v>
      </c>
      <c r="B2044" s="167" t="s">
        <v>10983</v>
      </c>
      <c r="C2044" s="167" t="str">
        <f>tab_SCHULLISTE[[#This Row],[SNR]]&amp;" - "&amp;tab_SCHULLISTE[[#This Row],[Name]]</f>
        <v xml:space="preserve">2543 - Grundschule Langenpreising  </v>
      </c>
      <c r="D2044" s="5" t="s">
        <v>1936</v>
      </c>
      <c r="E20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44" s="175" t="s">
        <v>18840</v>
      </c>
      <c r="G2044" s="175" t="s">
        <v>18841</v>
      </c>
      <c r="H2044" s="182" t="str">
        <f>_xlfn.XLOOKUP(tab_SCHULLISTE[[#This Row],[TKZ]],tab_SATLISTE[SAT-ID],tab_SATLISTE[SAT-ID],"FEHLT")</f>
        <v>1k246</v>
      </c>
    </row>
    <row r="2045" spans="1:8" ht="15.9" customHeight="1" x14ac:dyDescent="0.3">
      <c r="A2045" s="171" t="s">
        <v>6353</v>
      </c>
      <c r="B2045" s="167" t="s">
        <v>13008</v>
      </c>
      <c r="C2045" s="167" t="str">
        <f>tab_SCHULLISTE[[#This Row],[SNR]]&amp;" - "&amp;tab_SCHULLISTE[[#This Row],[Name]]</f>
        <v xml:space="preserve">2545 - Orterer Schule Wörth, Mittelschule  </v>
      </c>
      <c r="D2045" s="5" t="s">
        <v>2185</v>
      </c>
      <c r="E20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45" s="175" t="s">
        <v>18840</v>
      </c>
      <c r="G2045" s="175" t="s">
        <v>18841</v>
      </c>
      <c r="H2045" s="182" t="str">
        <f>_xlfn.XLOOKUP(tab_SCHULLISTE[[#This Row],[TKZ]],tab_SATLISTE[SAT-ID],tab_SATLISTE[SAT-ID],"FEHLT")</f>
        <v>1k496</v>
      </c>
    </row>
    <row r="2046" spans="1:8" ht="15.9" customHeight="1" x14ac:dyDescent="0.3">
      <c r="A2046" s="171" t="s">
        <v>6354</v>
      </c>
      <c r="B2046" s="167" t="s">
        <v>13009</v>
      </c>
      <c r="C2046" s="167" t="str">
        <f>tab_SCHULLISTE[[#This Row],[SNR]]&amp;" - "&amp;tab_SCHULLISTE[[#This Row],[Name]]</f>
        <v xml:space="preserve">2546 - Mittelschule Kaufering  </v>
      </c>
      <c r="D2046" s="5" t="s">
        <v>1911</v>
      </c>
      <c r="E20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46" s="175" t="s">
        <v>18840</v>
      </c>
      <c r="G2046" s="175" t="s">
        <v>18841</v>
      </c>
      <c r="H2046" s="182" t="str">
        <f>_xlfn.XLOOKUP(tab_SCHULLISTE[[#This Row],[TKZ]],tab_SATLISTE[SAT-ID],tab_SATLISTE[SAT-ID],"FEHLT")</f>
        <v>1k221</v>
      </c>
    </row>
    <row r="2047" spans="1:8" ht="15.9" customHeight="1" x14ac:dyDescent="0.3">
      <c r="A2047" s="171" t="s">
        <v>6355</v>
      </c>
      <c r="B2047" s="167" t="s">
        <v>10984</v>
      </c>
      <c r="C2047" s="167" t="str">
        <f>tab_SCHULLISTE[[#This Row],[SNR]]&amp;" - "&amp;tab_SCHULLISTE[[#This Row],[Name]]</f>
        <v xml:space="preserve">2548 - Grundschule Buchbach  </v>
      </c>
      <c r="D2047" s="5" t="s">
        <v>1764</v>
      </c>
      <c r="E20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47" s="175" t="s">
        <v>18840</v>
      </c>
      <c r="G2047" s="175" t="s">
        <v>18841</v>
      </c>
      <c r="H2047" s="182" t="str">
        <f>_xlfn.XLOOKUP(tab_SCHULLISTE[[#This Row],[TKZ]],tab_SATLISTE[SAT-ID],tab_SATLISTE[SAT-ID],"FEHLT")</f>
        <v>1k069</v>
      </c>
    </row>
    <row r="2048" spans="1:8" ht="15.9" customHeight="1" x14ac:dyDescent="0.3">
      <c r="A2048" s="171" t="s">
        <v>6356</v>
      </c>
      <c r="B2048" s="167" t="s">
        <v>10985</v>
      </c>
      <c r="C2048" s="167" t="str">
        <f>tab_SCHULLISTE[[#This Row],[SNR]]&amp;" - "&amp;tab_SCHULLISTE[[#This Row],[Name]]</f>
        <v xml:space="preserve">2549 - Grundschule Allershausen  </v>
      </c>
      <c r="D2048" s="5" t="s">
        <v>1699</v>
      </c>
      <c r="E20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48" s="175" t="s">
        <v>18840</v>
      </c>
      <c r="G2048" s="175" t="s">
        <v>18841</v>
      </c>
      <c r="H2048" s="182" t="str">
        <f>_xlfn.XLOOKUP(tab_SCHULLISTE[[#This Row],[TKZ]],tab_SATLISTE[SAT-ID],tab_SATLISTE[SAT-ID],"FEHLT")</f>
        <v>1k003</v>
      </c>
    </row>
    <row r="2049" spans="1:8" ht="15.9" customHeight="1" x14ac:dyDescent="0.3">
      <c r="A2049" s="171" t="s">
        <v>6357</v>
      </c>
      <c r="B2049" s="167" t="s">
        <v>10986</v>
      </c>
      <c r="C2049" s="167" t="str">
        <f>tab_SCHULLISTE[[#This Row],[SNR]]&amp;" - "&amp;tab_SCHULLISTE[[#This Row],[Name]]</f>
        <v xml:space="preserve">2550 - Grundschule Attenkirchen  </v>
      </c>
      <c r="D2049" s="5" t="s">
        <v>1720</v>
      </c>
      <c r="E20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49" s="175" t="s">
        <v>18840</v>
      </c>
      <c r="G2049" s="175" t="s">
        <v>18841</v>
      </c>
      <c r="H2049" s="182" t="str">
        <f>_xlfn.XLOOKUP(tab_SCHULLISTE[[#This Row],[TKZ]],tab_SATLISTE[SAT-ID],tab_SATLISTE[SAT-ID],"FEHLT")</f>
        <v>1k024</v>
      </c>
    </row>
    <row r="2050" spans="1:8" ht="15.9" customHeight="1" x14ac:dyDescent="0.3">
      <c r="A2050" s="171" t="s">
        <v>6358</v>
      </c>
      <c r="B2050" s="167" t="s">
        <v>10987</v>
      </c>
      <c r="C2050" s="167" t="str">
        <f>tab_SCHULLISTE[[#This Row],[SNR]]&amp;" - "&amp;tab_SCHULLISTE[[#This Row],[Name]]</f>
        <v xml:space="preserve">2551 - Grundschule Au i.d.Hallertau  </v>
      </c>
      <c r="D2050" s="5" t="s">
        <v>1721</v>
      </c>
      <c r="E20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50" s="175" t="s">
        <v>18840</v>
      </c>
      <c r="G2050" s="175" t="s">
        <v>18841</v>
      </c>
      <c r="H2050" s="182" t="str">
        <f>_xlfn.XLOOKUP(tab_SCHULLISTE[[#This Row],[TKZ]],tab_SATLISTE[SAT-ID],tab_SATLISTE[SAT-ID],"FEHLT")</f>
        <v>1k025</v>
      </c>
    </row>
    <row r="2051" spans="1:8" ht="15.9" customHeight="1" x14ac:dyDescent="0.3">
      <c r="A2051" s="171" t="s">
        <v>6359</v>
      </c>
      <c r="B2051" s="167" t="s">
        <v>13010</v>
      </c>
      <c r="C2051" s="167" t="str">
        <f>tab_SCHULLISTE[[#This Row],[SNR]]&amp;" - "&amp;tab_SCHULLISTE[[#This Row],[Name]]</f>
        <v xml:space="preserve">2553 - Mittelschule Odelzhausen  </v>
      </c>
      <c r="D2051" s="5" t="s">
        <v>1999</v>
      </c>
      <c r="E20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51" s="175" t="s">
        <v>18840</v>
      </c>
      <c r="G2051" s="175" t="s">
        <v>18841</v>
      </c>
      <c r="H2051" s="182" t="str">
        <f>_xlfn.XLOOKUP(tab_SCHULLISTE[[#This Row],[TKZ]],tab_SATLISTE[SAT-ID],tab_SATLISTE[SAT-ID],"FEHLT")</f>
        <v>1k310</v>
      </c>
    </row>
    <row r="2052" spans="1:8" ht="15.9" customHeight="1" x14ac:dyDescent="0.3">
      <c r="A2052" s="171" t="s">
        <v>6360</v>
      </c>
      <c r="B2052" s="167" t="s">
        <v>18696</v>
      </c>
      <c r="C2052" s="167" t="str">
        <f>tab_SCHULLISTE[[#This Row],[SNR]]&amp;" - "&amp;tab_SCHULLISTE[[#This Row],[Name]]</f>
        <v xml:space="preserve">2554 - Grundschule Eching, an der Danziger Straße  </v>
      </c>
      <c r="D2052" s="5" t="s">
        <v>1784</v>
      </c>
      <c r="E20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52" s="175" t="s">
        <v>18840</v>
      </c>
      <c r="G2052" s="175" t="s">
        <v>18841</v>
      </c>
      <c r="H2052" s="182" t="str">
        <f>_xlfn.XLOOKUP(tab_SCHULLISTE[[#This Row],[TKZ]],tab_SATLISTE[SAT-ID],tab_SATLISTE[SAT-ID],"FEHLT")</f>
        <v>1k090</v>
      </c>
    </row>
    <row r="2053" spans="1:8" ht="15.9" customHeight="1" x14ac:dyDescent="0.3">
      <c r="A2053" s="171" t="s">
        <v>6361</v>
      </c>
      <c r="B2053" s="167" t="s">
        <v>10988</v>
      </c>
      <c r="C2053" s="167" t="str">
        <f>tab_SCHULLISTE[[#This Row],[SNR]]&amp;" - "&amp;tab_SCHULLISTE[[#This Row],[Name]]</f>
        <v xml:space="preserve">2555 - Grundschule Rudelzhausen  </v>
      </c>
      <c r="D2053" s="5" t="s">
        <v>2060</v>
      </c>
      <c r="E20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53" s="175" t="s">
        <v>18840</v>
      </c>
      <c r="G2053" s="175" t="s">
        <v>18841</v>
      </c>
      <c r="H2053" s="182" t="str">
        <f>_xlfn.XLOOKUP(tab_SCHULLISTE[[#This Row],[TKZ]],tab_SATLISTE[SAT-ID],tab_SATLISTE[SAT-ID],"FEHLT")</f>
        <v>1k371</v>
      </c>
    </row>
    <row r="2054" spans="1:8" ht="15.9" customHeight="1" x14ac:dyDescent="0.3">
      <c r="A2054" s="171" t="s">
        <v>6362</v>
      </c>
      <c r="B2054" s="167" t="s">
        <v>10989</v>
      </c>
      <c r="C2054" s="167" t="str">
        <f>tab_SCHULLISTE[[#This Row],[SNR]]&amp;" - "&amp;tab_SCHULLISTE[[#This Row],[Name]]</f>
        <v xml:space="preserve">2556 - Grundschule Fahrenzhausen  </v>
      </c>
      <c r="D2054" s="5" t="s">
        <v>1807</v>
      </c>
      <c r="E20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54" s="175" t="s">
        <v>18840</v>
      </c>
      <c r="G2054" s="175" t="s">
        <v>18841</v>
      </c>
      <c r="H2054" s="182" t="str">
        <f>_xlfn.XLOOKUP(tab_SCHULLISTE[[#This Row],[TKZ]],tab_SATLISTE[SAT-ID],tab_SATLISTE[SAT-ID],"FEHLT")</f>
        <v>1k113</v>
      </c>
    </row>
    <row r="2055" spans="1:8" ht="15.9" customHeight="1" x14ac:dyDescent="0.3">
      <c r="A2055" s="171" t="s">
        <v>6363</v>
      </c>
      <c r="B2055" s="167" t="s">
        <v>10990</v>
      </c>
      <c r="C2055" s="167" t="str">
        <f>tab_SCHULLISTE[[#This Row],[SNR]]&amp;" - "&amp;tab_SCHULLISTE[[#This Row],[Name]]</f>
        <v xml:space="preserve">2557 - Grundschule Freising am SteinPark  </v>
      </c>
      <c r="D2055" s="5" t="s">
        <v>1825</v>
      </c>
      <c r="E20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55" s="175" t="s">
        <v>18840</v>
      </c>
      <c r="G2055" s="175" t="s">
        <v>18841</v>
      </c>
      <c r="H2055" s="182" t="str">
        <f>_xlfn.XLOOKUP(tab_SCHULLISTE[[#This Row],[TKZ]],tab_SATLISTE[SAT-ID],tab_SATLISTE[SAT-ID],"FEHLT")</f>
        <v>1k131</v>
      </c>
    </row>
    <row r="2056" spans="1:8" ht="15.9" customHeight="1" x14ac:dyDescent="0.3">
      <c r="A2056" s="171" t="s">
        <v>6364</v>
      </c>
      <c r="B2056" s="167" t="s">
        <v>13011</v>
      </c>
      <c r="C2056" s="167" t="str">
        <f>tab_SCHULLISTE[[#This Row],[SNR]]&amp;" - "&amp;tab_SCHULLISTE[[#This Row],[Name]]</f>
        <v xml:space="preserve">2558 - Mittelschule Haimhausen  </v>
      </c>
      <c r="D2056" s="5" t="s">
        <v>1868</v>
      </c>
      <c r="E20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56" s="175" t="s">
        <v>18840</v>
      </c>
      <c r="G2056" s="175" t="s">
        <v>18841</v>
      </c>
      <c r="H2056" s="182" t="str">
        <f>_xlfn.XLOOKUP(tab_SCHULLISTE[[#This Row],[TKZ]],tab_SATLISTE[SAT-ID],tab_SATLISTE[SAT-ID],"FEHLT")</f>
        <v>1k178</v>
      </c>
    </row>
    <row r="2057" spans="1:8" ht="15.9" customHeight="1" x14ac:dyDescent="0.3">
      <c r="A2057" s="171" t="s">
        <v>6365</v>
      </c>
      <c r="B2057" s="167" t="s">
        <v>10991</v>
      </c>
      <c r="C2057" s="167" t="str">
        <f>tab_SCHULLISTE[[#This Row],[SNR]]&amp;" - "&amp;tab_SCHULLISTE[[#This Row],[Name]]</f>
        <v xml:space="preserve">2559 - Grundschule Gars a.Inn  </v>
      </c>
      <c r="D2057" s="5" t="s">
        <v>1842</v>
      </c>
      <c r="E20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57" s="175" t="s">
        <v>18840</v>
      </c>
      <c r="G2057" s="175" t="s">
        <v>18841</v>
      </c>
      <c r="H2057" s="182" t="str">
        <f>_xlfn.XLOOKUP(tab_SCHULLISTE[[#This Row],[TKZ]],tab_SATLISTE[SAT-ID],tab_SATLISTE[SAT-ID],"FEHLT")</f>
        <v>1k149</v>
      </c>
    </row>
    <row r="2058" spans="1:8" ht="15.9" customHeight="1" x14ac:dyDescent="0.3">
      <c r="A2058" s="171" t="s">
        <v>6366</v>
      </c>
      <c r="B2058" s="167" t="s">
        <v>18697</v>
      </c>
      <c r="C2058" s="167" t="str">
        <f>tab_SCHULLISTE[[#This Row],[SNR]]&amp;" - "&amp;tab_SCHULLISTE[[#This Row],[Name]]</f>
        <v xml:space="preserve">2560 - Grundschule St.Korbinian in Freising  </v>
      </c>
      <c r="D2058" s="5" t="s">
        <v>1825</v>
      </c>
      <c r="E20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58" s="175" t="s">
        <v>18840</v>
      </c>
      <c r="G2058" s="175" t="s">
        <v>18841</v>
      </c>
      <c r="H2058" s="182" t="str">
        <f>_xlfn.XLOOKUP(tab_SCHULLISTE[[#This Row],[TKZ]],tab_SATLISTE[SAT-ID],tab_SATLISTE[SAT-ID],"FEHLT")</f>
        <v>1k131</v>
      </c>
    </row>
    <row r="2059" spans="1:8" ht="15.9" customHeight="1" x14ac:dyDescent="0.3">
      <c r="A2059" s="171" t="s">
        <v>6367</v>
      </c>
      <c r="B2059" s="167" t="s">
        <v>10992</v>
      </c>
      <c r="C2059" s="167" t="str">
        <f>tab_SCHULLISTE[[#This Row],[SNR]]&amp;" - "&amp;tab_SCHULLISTE[[#This Row],[Name]]</f>
        <v xml:space="preserve">2561 - Grundschule St.Lantbert  in Freising  </v>
      </c>
      <c r="D2059" s="5" t="s">
        <v>1825</v>
      </c>
      <c r="E20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59" s="175" t="s">
        <v>18840</v>
      </c>
      <c r="G2059" s="175" t="s">
        <v>18841</v>
      </c>
      <c r="H2059" s="182" t="str">
        <f>_xlfn.XLOOKUP(tab_SCHULLISTE[[#This Row],[TKZ]],tab_SATLISTE[SAT-ID],tab_SATLISTE[SAT-ID],"FEHLT")</f>
        <v>1k131</v>
      </c>
    </row>
    <row r="2060" spans="1:8" ht="15.9" customHeight="1" x14ac:dyDescent="0.3">
      <c r="A2060" s="171" t="s">
        <v>6368</v>
      </c>
      <c r="B2060" s="167" t="s">
        <v>10993</v>
      </c>
      <c r="C2060" s="167" t="str">
        <f>tab_SCHULLISTE[[#This Row],[SNR]]&amp;" - "&amp;tab_SCHULLISTE[[#This Row],[Name]]</f>
        <v xml:space="preserve">2562 - Grundschule Vötting in Freising  </v>
      </c>
      <c r="D2060" s="5" t="s">
        <v>1825</v>
      </c>
      <c r="E20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60" s="175" t="s">
        <v>18840</v>
      </c>
      <c r="G2060" s="175" t="s">
        <v>18841</v>
      </c>
      <c r="H2060" s="182" t="str">
        <f>_xlfn.XLOOKUP(tab_SCHULLISTE[[#This Row],[TKZ]],tab_SATLISTE[SAT-ID],tab_SATLISTE[SAT-ID],"FEHLT")</f>
        <v>1k131</v>
      </c>
    </row>
    <row r="2061" spans="1:8" ht="15.9" customHeight="1" x14ac:dyDescent="0.3">
      <c r="A2061" s="171" t="s">
        <v>6369</v>
      </c>
      <c r="B2061" s="167" t="s">
        <v>10994</v>
      </c>
      <c r="C2061" s="167" t="str">
        <f>tab_SCHULLISTE[[#This Row],[SNR]]&amp;" - "&amp;tab_SCHULLISTE[[#This Row],[Name]]</f>
        <v xml:space="preserve">2563 - Grundschule Gammelsdorf  </v>
      </c>
      <c r="D2061" s="5" t="s">
        <v>1836</v>
      </c>
      <c r="E20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61" s="175" t="s">
        <v>18840</v>
      </c>
      <c r="G2061" s="175" t="s">
        <v>18841</v>
      </c>
      <c r="H2061" s="182" t="str">
        <f>_xlfn.XLOOKUP(tab_SCHULLISTE[[#This Row],[TKZ]],tab_SATLISTE[SAT-ID],tab_SATLISTE[SAT-ID],"FEHLT")</f>
        <v>1k143</v>
      </c>
    </row>
    <row r="2062" spans="1:8" ht="15.9" customHeight="1" x14ac:dyDescent="0.3">
      <c r="A2062" s="171" t="s">
        <v>6370</v>
      </c>
      <c r="B2062" s="167" t="s">
        <v>10995</v>
      </c>
      <c r="C2062" s="167" t="str">
        <f>tab_SCHULLISTE[[#This Row],[SNR]]&amp;" - "&amp;tab_SCHULLISTE[[#This Row],[Name]]</f>
        <v xml:space="preserve">2564 - Paul-Gerhardt-Grundschule Freising  </v>
      </c>
      <c r="D2062" s="5" t="s">
        <v>1825</v>
      </c>
      <c r="E20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62" s="175" t="s">
        <v>18840</v>
      </c>
      <c r="G2062" s="175" t="s">
        <v>18841</v>
      </c>
      <c r="H2062" s="182" t="str">
        <f>_xlfn.XLOOKUP(tab_SCHULLISTE[[#This Row],[TKZ]],tab_SATLISTE[SAT-ID],tab_SATLISTE[SAT-ID],"FEHLT")</f>
        <v>1k131</v>
      </c>
    </row>
    <row r="2063" spans="1:8" ht="15.9" customHeight="1" x14ac:dyDescent="0.3">
      <c r="A2063" s="171" t="s">
        <v>6371</v>
      </c>
      <c r="B2063" s="167" t="s">
        <v>10996</v>
      </c>
      <c r="C2063" s="167" t="str">
        <f>tab_SCHULLISTE[[#This Row],[SNR]]&amp;" - "&amp;tab_SCHULLISTE[[#This Row],[Name]]</f>
        <v xml:space="preserve">2565 - Marina-Thudichum-Grundschule Haag a.d. Amper  </v>
      </c>
      <c r="D2063" s="5" t="s">
        <v>1865</v>
      </c>
      <c r="E20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63" s="175" t="s">
        <v>18840</v>
      </c>
      <c r="G2063" s="175" t="s">
        <v>18841</v>
      </c>
      <c r="H2063" s="182" t="str">
        <f>_xlfn.XLOOKUP(tab_SCHULLISTE[[#This Row],[TKZ]],tab_SATLISTE[SAT-ID],tab_SATLISTE[SAT-ID],"FEHLT")</f>
        <v>1k174</v>
      </c>
    </row>
    <row r="2064" spans="1:8" ht="15.9" customHeight="1" x14ac:dyDescent="0.3">
      <c r="A2064" s="171" t="s">
        <v>6372</v>
      </c>
      <c r="B2064" s="167" t="s">
        <v>10997</v>
      </c>
      <c r="C2064" s="167" t="str">
        <f>tab_SCHULLISTE[[#This Row],[SNR]]&amp;" - "&amp;tab_SCHULLISTE[[#This Row],[Name]]</f>
        <v xml:space="preserve">2566 - Grundschule Hallbergmoos  </v>
      </c>
      <c r="D2064" s="5" t="s">
        <v>1871</v>
      </c>
      <c r="E20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64" s="175" t="s">
        <v>18840</v>
      </c>
      <c r="G2064" s="175" t="s">
        <v>18841</v>
      </c>
      <c r="H2064" s="182" t="str">
        <f>_xlfn.XLOOKUP(tab_SCHULLISTE[[#This Row],[TKZ]],tab_SATLISTE[SAT-ID],tab_SATLISTE[SAT-ID],"FEHLT")</f>
        <v>1k181</v>
      </c>
    </row>
    <row r="2065" spans="1:8" ht="15.9" customHeight="1" x14ac:dyDescent="0.3">
      <c r="A2065" s="171" t="s">
        <v>6373</v>
      </c>
      <c r="B2065" s="167" t="s">
        <v>10998</v>
      </c>
      <c r="C2065" s="167" t="str">
        <f>tab_SCHULLISTE[[#This Row],[SNR]]&amp;" - "&amp;tab_SCHULLISTE[[#This Row],[Name]]</f>
        <v xml:space="preserve">2567 - Grundschule Hohenkammer  </v>
      </c>
      <c r="D2065" s="5" t="s">
        <v>1882</v>
      </c>
      <c r="E20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65" s="175" t="s">
        <v>18840</v>
      </c>
      <c r="G2065" s="175" t="s">
        <v>18841</v>
      </c>
      <c r="H2065" s="182" t="str">
        <f>_xlfn.XLOOKUP(tab_SCHULLISTE[[#This Row],[TKZ]],tab_SATLISTE[SAT-ID],tab_SATLISTE[SAT-ID],"FEHLT")</f>
        <v>1k192</v>
      </c>
    </row>
    <row r="2066" spans="1:8" ht="15.9" customHeight="1" x14ac:dyDescent="0.3">
      <c r="A2066" s="171" t="s">
        <v>6374</v>
      </c>
      <c r="B2066" s="167" t="s">
        <v>10999</v>
      </c>
      <c r="C2066" s="167" t="str">
        <f>tab_SCHULLISTE[[#This Row],[SNR]]&amp;" - "&amp;tab_SCHULLISTE[[#This Row],[Name]]</f>
        <v xml:space="preserve">2568 - Grundschule Kirchdorf a.d.Amper  </v>
      </c>
      <c r="D2066" s="5" t="s">
        <v>1917</v>
      </c>
      <c r="E20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66" s="175" t="s">
        <v>18840</v>
      </c>
      <c r="G2066" s="175" t="s">
        <v>18841</v>
      </c>
      <c r="H2066" s="182" t="str">
        <f>_xlfn.XLOOKUP(tab_SCHULLISTE[[#This Row],[TKZ]],tab_SATLISTE[SAT-ID],tab_SATLISTE[SAT-ID],"FEHLT")</f>
        <v>1k227</v>
      </c>
    </row>
    <row r="2067" spans="1:8" ht="15.9" customHeight="1" x14ac:dyDescent="0.3">
      <c r="A2067" s="171" t="s">
        <v>6375</v>
      </c>
      <c r="B2067" s="167" t="s">
        <v>11000</v>
      </c>
      <c r="C2067" s="167" t="str">
        <f>tab_SCHULLISTE[[#This Row],[SNR]]&amp;" - "&amp;tab_SCHULLISTE[[#This Row],[Name]]</f>
        <v xml:space="preserve">2569 - Grundschule Kranzberg  </v>
      </c>
      <c r="D2067" s="5" t="s">
        <v>1932</v>
      </c>
      <c r="E20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67" s="175" t="s">
        <v>18840</v>
      </c>
      <c r="G2067" s="175" t="s">
        <v>18841</v>
      </c>
      <c r="H2067" s="182" t="str">
        <f>_xlfn.XLOOKUP(tab_SCHULLISTE[[#This Row],[TKZ]],tab_SATLISTE[SAT-ID],tab_SATLISTE[SAT-ID],"FEHLT")</f>
        <v>1k242</v>
      </c>
    </row>
    <row r="2068" spans="1:8" ht="15.9" customHeight="1" x14ac:dyDescent="0.3">
      <c r="A2068" s="171" t="s">
        <v>6376</v>
      </c>
      <c r="B2068" s="167" t="s">
        <v>11001</v>
      </c>
      <c r="C2068" s="167" t="str">
        <f>tab_SCHULLISTE[[#This Row],[SNR]]&amp;" - "&amp;tab_SCHULLISTE[[#This Row],[Name]]</f>
        <v xml:space="preserve">2570 - Grundschule Langenbach  </v>
      </c>
      <c r="D2068" s="5" t="s">
        <v>1935</v>
      </c>
      <c r="E20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68" s="175" t="s">
        <v>18840</v>
      </c>
      <c r="G2068" s="175" t="s">
        <v>18841</v>
      </c>
      <c r="H2068" s="182" t="str">
        <f>_xlfn.XLOOKUP(tab_SCHULLISTE[[#This Row],[TKZ]],tab_SATLISTE[SAT-ID],tab_SATLISTE[SAT-ID],"FEHLT")</f>
        <v>1k245</v>
      </c>
    </row>
    <row r="2069" spans="1:8" ht="15.9" customHeight="1" x14ac:dyDescent="0.3">
      <c r="A2069" s="171" t="s">
        <v>6377</v>
      </c>
      <c r="B2069" s="167" t="s">
        <v>1042</v>
      </c>
      <c r="C2069" s="167" t="str">
        <f>tab_SCHULLISTE[[#This Row],[SNR]]&amp;" - "&amp;tab_SCHULLISTE[[#This Row],[Name]]</f>
        <v>2571 - Private Montessori-Volksschule Moosach-Niederseeon (Grund- und Hauptschule)</v>
      </c>
      <c r="D2069" s="5" t="s">
        <v>2354</v>
      </c>
      <c r="E20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69" s="175" t="s">
        <v>18840</v>
      </c>
      <c r="G2069" s="175" t="s">
        <v>18841</v>
      </c>
      <c r="H2069" s="182" t="str">
        <f>_xlfn.XLOOKUP(tab_SCHULLISTE[[#This Row],[TKZ]],tab_SATLISTE[SAT-ID],tab_SATLISTE[SAT-ID],"FEHLT")</f>
        <v>1p162</v>
      </c>
    </row>
    <row r="2070" spans="1:8" ht="15.9" customHeight="1" x14ac:dyDescent="0.3">
      <c r="A2070" s="171" t="s">
        <v>6378</v>
      </c>
      <c r="B2070" s="167" t="s">
        <v>11002</v>
      </c>
      <c r="C2070" s="167" t="str">
        <f>tab_SCHULLISTE[[#This Row],[SNR]]&amp;" - "&amp;tab_SCHULLISTE[[#This Row],[Name]]</f>
        <v xml:space="preserve">2572 - Grundschule Mauern  </v>
      </c>
      <c r="D2070" s="5" t="s">
        <v>1951</v>
      </c>
      <c r="E20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70" s="175" t="s">
        <v>18840</v>
      </c>
      <c r="G2070" s="175" t="s">
        <v>18841</v>
      </c>
      <c r="H2070" s="182" t="str">
        <f>_xlfn.XLOOKUP(tab_SCHULLISTE[[#This Row],[TKZ]],tab_SATLISTE[SAT-ID],tab_SATLISTE[SAT-ID],"FEHLT")</f>
        <v>1k262</v>
      </c>
    </row>
    <row r="2071" spans="1:8" ht="15.9" customHeight="1" x14ac:dyDescent="0.3">
      <c r="A2071" s="171" t="s">
        <v>6379</v>
      </c>
      <c r="B2071" s="167" t="s">
        <v>11003</v>
      </c>
      <c r="C2071" s="167" t="str">
        <f>tab_SCHULLISTE[[#This Row],[SNR]]&amp;" - "&amp;tab_SCHULLISTE[[#This Row],[Name]]</f>
        <v>2573 - Theresia-Gerhardinger-Grundschule Moosburg a. d. Isar</v>
      </c>
      <c r="D2071" s="5" t="s">
        <v>1961</v>
      </c>
      <c r="E20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71" s="175" t="s">
        <v>18840</v>
      </c>
      <c r="G2071" s="175" t="s">
        <v>18841</v>
      </c>
      <c r="H2071" s="182" t="str">
        <f>_xlfn.XLOOKUP(tab_SCHULLISTE[[#This Row],[TKZ]],tab_SATLISTE[SAT-ID],tab_SATLISTE[SAT-ID],"FEHLT")</f>
        <v>1k272</v>
      </c>
    </row>
    <row r="2072" spans="1:8" ht="15.9" customHeight="1" x14ac:dyDescent="0.3">
      <c r="A2072" s="171" t="s">
        <v>6380</v>
      </c>
      <c r="B2072" s="167" t="s">
        <v>13012</v>
      </c>
      <c r="C2072" s="167" t="str">
        <f>tab_SCHULLISTE[[#This Row],[SNR]]&amp;" - "&amp;tab_SCHULLISTE[[#This Row],[Name]]</f>
        <v xml:space="preserve">2574 - Georg-Hummel-Mittelschule Moosburg a.d.Isar  </v>
      </c>
      <c r="D2072" s="5" t="s">
        <v>1961</v>
      </c>
      <c r="E20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72" s="175" t="s">
        <v>18840</v>
      </c>
      <c r="G2072" s="175" t="s">
        <v>18841</v>
      </c>
      <c r="H2072" s="182" t="str">
        <f>_xlfn.XLOOKUP(tab_SCHULLISTE[[#This Row],[TKZ]],tab_SATLISTE[SAT-ID],tab_SATLISTE[SAT-ID],"FEHLT")</f>
        <v>1k272</v>
      </c>
    </row>
    <row r="2073" spans="1:8" ht="15.9" customHeight="1" x14ac:dyDescent="0.3">
      <c r="A2073" s="171" t="s">
        <v>6381</v>
      </c>
      <c r="B2073" s="167" t="s">
        <v>11004</v>
      </c>
      <c r="C2073" s="167" t="str">
        <f>tab_SCHULLISTE[[#This Row],[SNR]]&amp;" - "&amp;tab_SCHULLISTE[[#This Row],[Name]]</f>
        <v xml:space="preserve">2575 - Anton-Vitzthum-Grundschule Moosburg a.d.Isar  </v>
      </c>
      <c r="D2073" s="5" t="s">
        <v>1961</v>
      </c>
      <c r="E20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73" s="175" t="s">
        <v>18840</v>
      </c>
      <c r="G2073" s="175" t="s">
        <v>18841</v>
      </c>
      <c r="H2073" s="182" t="str">
        <f>_xlfn.XLOOKUP(tab_SCHULLISTE[[#This Row],[TKZ]],tab_SATLISTE[SAT-ID],tab_SATLISTE[SAT-ID],"FEHLT")</f>
        <v>1k272</v>
      </c>
    </row>
    <row r="2074" spans="1:8" ht="15.9" customHeight="1" x14ac:dyDescent="0.3">
      <c r="A2074" s="171" t="s">
        <v>6382</v>
      </c>
      <c r="B2074" s="167" t="s">
        <v>11005</v>
      </c>
      <c r="C2074" s="167" t="str">
        <f>tab_SCHULLISTE[[#This Row],[SNR]]&amp;" - "&amp;tab_SCHULLISTE[[#This Row],[Name]]</f>
        <v xml:space="preserve">2576 - Grundschule Nandlstadt  </v>
      </c>
      <c r="D2074" s="5" t="s">
        <v>1972</v>
      </c>
      <c r="E20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74" s="175" t="s">
        <v>18840</v>
      </c>
      <c r="G2074" s="175" t="s">
        <v>18841</v>
      </c>
      <c r="H2074" s="182" t="str">
        <f>_xlfn.XLOOKUP(tab_SCHULLISTE[[#This Row],[TKZ]],tab_SATLISTE[SAT-ID],tab_SATLISTE[SAT-ID],"FEHLT")</f>
        <v>1k283</v>
      </c>
    </row>
    <row r="2075" spans="1:8" ht="15.9" customHeight="1" x14ac:dyDescent="0.3">
      <c r="A2075" s="171" t="s">
        <v>6383</v>
      </c>
      <c r="B2075" s="167" t="s">
        <v>11006</v>
      </c>
      <c r="C2075" s="167" t="str">
        <f>tab_SCHULLISTE[[#This Row],[SNR]]&amp;" - "&amp;tab_SCHULLISTE[[#This Row],[Name]]</f>
        <v xml:space="preserve">2577 - Grundschule Neufahrn b.Freising, am Fürholzer Weg  </v>
      </c>
      <c r="D2075" s="5" t="s">
        <v>1979</v>
      </c>
      <c r="E20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75" s="175" t="s">
        <v>18840</v>
      </c>
      <c r="G2075" s="175" t="s">
        <v>18841</v>
      </c>
      <c r="H2075" s="182" t="str">
        <f>_xlfn.XLOOKUP(tab_SCHULLISTE[[#This Row],[TKZ]],tab_SATLISTE[SAT-ID],tab_SATLISTE[SAT-ID],"FEHLT")</f>
        <v>1k290</v>
      </c>
    </row>
    <row r="2076" spans="1:8" ht="15.9" customHeight="1" x14ac:dyDescent="0.3">
      <c r="A2076" s="171" t="s">
        <v>6384</v>
      </c>
      <c r="B2076" s="167" t="s">
        <v>11007</v>
      </c>
      <c r="C2076" s="167" t="str">
        <f>tab_SCHULLISTE[[#This Row],[SNR]]&amp;" - "&amp;tab_SCHULLISTE[[#This Row],[Name]]</f>
        <v xml:space="preserve">2578 - Grundschule Neufahrn b.Freising, am Jahnweg  </v>
      </c>
      <c r="D2076" s="5" t="s">
        <v>1979</v>
      </c>
      <c r="E20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76" s="175" t="s">
        <v>18840</v>
      </c>
      <c r="G2076" s="175" t="s">
        <v>18841</v>
      </c>
      <c r="H2076" s="182" t="str">
        <f>_xlfn.XLOOKUP(tab_SCHULLISTE[[#This Row],[TKZ]],tab_SATLISTE[SAT-ID],tab_SATLISTE[SAT-ID],"FEHLT")</f>
        <v>1k290</v>
      </c>
    </row>
    <row r="2077" spans="1:8" ht="15.9" customHeight="1" x14ac:dyDescent="0.3">
      <c r="A2077" s="171" t="s">
        <v>6385</v>
      </c>
      <c r="B2077" s="167" t="s">
        <v>11008</v>
      </c>
      <c r="C2077" s="167" t="str">
        <f>tab_SCHULLISTE[[#This Row],[SNR]]&amp;" - "&amp;tab_SCHULLISTE[[#This Row],[Name]]</f>
        <v xml:space="preserve">2579 - Dorothea-von-Haldenberg-Grundschule Mammendorf  </v>
      </c>
      <c r="D2077" s="5" t="s">
        <v>1943</v>
      </c>
      <c r="E20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77" s="175" t="s">
        <v>18840</v>
      </c>
      <c r="G2077" s="175" t="s">
        <v>18841</v>
      </c>
      <c r="H2077" s="182" t="str">
        <f>_xlfn.XLOOKUP(tab_SCHULLISTE[[#This Row],[TKZ]],tab_SATLISTE[SAT-ID],tab_SATLISTE[SAT-ID],"FEHLT")</f>
        <v>1k254</v>
      </c>
    </row>
    <row r="2078" spans="1:8" ht="15.9" customHeight="1" x14ac:dyDescent="0.3">
      <c r="A2078" s="171" t="s">
        <v>6386</v>
      </c>
      <c r="B2078" s="167" t="s">
        <v>11009</v>
      </c>
      <c r="C2078" s="167" t="str">
        <f>tab_SCHULLISTE[[#This Row],[SNR]]&amp;" - "&amp;tab_SCHULLISTE[[#This Row],[Name]]</f>
        <v xml:space="preserve">2580 - Grundschule Wolfersdorf  </v>
      </c>
      <c r="D2078" s="5" t="s">
        <v>2182</v>
      </c>
      <c r="E20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78" s="175" t="s">
        <v>18840</v>
      </c>
      <c r="G2078" s="175" t="s">
        <v>18841</v>
      </c>
      <c r="H2078" s="182" t="str">
        <f>_xlfn.XLOOKUP(tab_SCHULLISTE[[#This Row],[TKZ]],tab_SATLISTE[SAT-ID],tab_SATLISTE[SAT-ID],"FEHLT")</f>
        <v>1k493</v>
      </c>
    </row>
    <row r="2079" spans="1:8" ht="15.9" customHeight="1" x14ac:dyDescent="0.3">
      <c r="A2079" s="171" t="s">
        <v>6387</v>
      </c>
      <c r="B2079" s="167" t="s">
        <v>11010</v>
      </c>
      <c r="C2079" s="167" t="str">
        <f>tab_SCHULLISTE[[#This Row],[SNR]]&amp;" - "&amp;tab_SCHULLISTE[[#This Row],[Name]]</f>
        <v xml:space="preserve">2581 - Grundschule Zolling  </v>
      </c>
      <c r="D2079" s="5" t="s">
        <v>2187</v>
      </c>
      <c r="E20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79" s="175" t="s">
        <v>18840</v>
      </c>
      <c r="G2079" s="175" t="s">
        <v>18841</v>
      </c>
      <c r="H2079" s="182" t="str">
        <f>_xlfn.XLOOKUP(tab_SCHULLISTE[[#This Row],[TKZ]],tab_SATLISTE[SAT-ID],tab_SATLISTE[SAT-ID],"FEHLT")</f>
        <v>1k498</v>
      </c>
    </row>
    <row r="2080" spans="1:8" ht="15.9" customHeight="1" x14ac:dyDescent="0.3">
      <c r="A2080" s="171" t="s">
        <v>6388</v>
      </c>
      <c r="B2080" s="167" t="s">
        <v>13013</v>
      </c>
      <c r="C2080" s="167" t="str">
        <f>tab_SCHULLISTE[[#This Row],[SNR]]&amp;" - "&amp;tab_SCHULLISTE[[#This Row],[Name]]</f>
        <v xml:space="preserve">2582 - Jo-Mihaly-Mittelschule Neufahrn  </v>
      </c>
      <c r="D2080" s="5" t="s">
        <v>1979</v>
      </c>
      <c r="E20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80" s="175" t="s">
        <v>18840</v>
      </c>
      <c r="G2080" s="175" t="s">
        <v>18841</v>
      </c>
      <c r="H2080" s="182" t="str">
        <f>_xlfn.XLOOKUP(tab_SCHULLISTE[[#This Row],[TKZ]],tab_SATLISTE[SAT-ID],tab_SATLISTE[SAT-ID],"FEHLT")</f>
        <v>1k290</v>
      </c>
    </row>
    <row r="2081" spans="1:8" ht="15.9" customHeight="1" x14ac:dyDescent="0.3">
      <c r="A2081" s="171" t="s">
        <v>6389</v>
      </c>
      <c r="B2081" s="167" t="s">
        <v>11011</v>
      </c>
      <c r="C2081" s="167" t="str">
        <f>tab_SCHULLISTE[[#This Row],[SNR]]&amp;" - "&amp;tab_SCHULLISTE[[#This Row],[Name]]</f>
        <v xml:space="preserve">2583 - Grundschule Kipfenberg,  Am Limes  </v>
      </c>
      <c r="D2081" s="5" t="s">
        <v>1915</v>
      </c>
      <c r="E20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81" s="175" t="s">
        <v>18840</v>
      </c>
      <c r="G2081" s="175" t="s">
        <v>18841</v>
      </c>
      <c r="H2081" s="182" t="str">
        <f>_xlfn.XLOOKUP(tab_SCHULLISTE[[#This Row],[TKZ]],tab_SATLISTE[SAT-ID],tab_SATLISTE[SAT-ID],"FEHLT")</f>
        <v>1k225</v>
      </c>
    </row>
    <row r="2082" spans="1:8" ht="15.9" customHeight="1" x14ac:dyDescent="0.3">
      <c r="A2082" s="171" t="s">
        <v>6390</v>
      </c>
      <c r="B2082" s="167" t="s">
        <v>11012</v>
      </c>
      <c r="C2082" s="167" t="str">
        <f>tab_SCHULLISTE[[#This Row],[SNR]]&amp;" - "&amp;tab_SCHULLISTE[[#This Row],[Name]]</f>
        <v xml:space="preserve">2584 - Starzelbachschule  Grundschule Eichenau  </v>
      </c>
      <c r="D2082" s="5" t="s">
        <v>1791</v>
      </c>
      <c r="E20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82" s="175" t="s">
        <v>18840</v>
      </c>
      <c r="G2082" s="175" t="s">
        <v>18841</v>
      </c>
      <c r="H2082" s="182" t="str">
        <f>_xlfn.XLOOKUP(tab_SCHULLISTE[[#This Row],[TKZ]],tab_SATLISTE[SAT-ID],tab_SATLISTE[SAT-ID],"FEHLT")</f>
        <v>1k097</v>
      </c>
    </row>
    <row r="2083" spans="1:8" ht="15.9" customHeight="1" x14ac:dyDescent="0.3">
      <c r="A2083" s="171" t="s">
        <v>6391</v>
      </c>
      <c r="B2083" s="167" t="s">
        <v>11013</v>
      </c>
      <c r="C2083" s="167" t="str">
        <f>tab_SCHULLISTE[[#This Row],[SNR]]&amp;" - "&amp;tab_SCHULLISTE[[#This Row],[Name]]</f>
        <v xml:space="preserve">2585 - Grundschule Alling  </v>
      </c>
      <c r="D2083" s="5" t="s">
        <v>1700</v>
      </c>
      <c r="E20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83" s="175" t="s">
        <v>18840</v>
      </c>
      <c r="G2083" s="175" t="s">
        <v>18841</v>
      </c>
      <c r="H2083" s="182" t="str">
        <f>_xlfn.XLOOKUP(tab_SCHULLISTE[[#This Row],[TKZ]],tab_SATLISTE[SAT-ID],tab_SATLISTE[SAT-ID],"FEHLT")</f>
        <v>1k004</v>
      </c>
    </row>
    <row r="2084" spans="1:8" ht="15.9" customHeight="1" x14ac:dyDescent="0.3">
      <c r="A2084" s="171" t="s">
        <v>6392</v>
      </c>
      <c r="B2084" s="167" t="s">
        <v>11014</v>
      </c>
      <c r="C2084" s="167" t="str">
        <f>tab_SCHULLISTE[[#This Row],[SNR]]&amp;" - "&amp;tab_SCHULLISTE[[#This Row],[Name]]</f>
        <v xml:space="preserve">2586 - Grundschule  Althegnenberg-Mittelstetten  </v>
      </c>
      <c r="D2084" s="5" t="s">
        <v>1703</v>
      </c>
      <c r="E20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84" s="175" t="s">
        <v>18840</v>
      </c>
      <c r="G2084" s="175" t="s">
        <v>18841</v>
      </c>
      <c r="H2084" s="182" t="str">
        <f>_xlfn.XLOOKUP(tab_SCHULLISTE[[#This Row],[TKZ]],tab_SATLISTE[SAT-ID],tab_SATLISTE[SAT-ID],"FEHLT")</f>
        <v>1k007</v>
      </c>
    </row>
    <row r="2085" spans="1:8" ht="15.9" customHeight="1" x14ac:dyDescent="0.3">
      <c r="A2085" s="171" t="s">
        <v>6393</v>
      </c>
      <c r="B2085" s="167" t="s">
        <v>11015</v>
      </c>
      <c r="C2085" s="167" t="str">
        <f>tab_SCHULLISTE[[#This Row],[SNR]]&amp;" - "&amp;tab_SCHULLISTE[[#This Row],[Name]]</f>
        <v xml:space="preserve">2587 - Grundschule Aufkirchen in Egenhofen  </v>
      </c>
      <c r="D2085" s="5" t="s">
        <v>1786</v>
      </c>
      <c r="E20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85" s="175" t="s">
        <v>18840</v>
      </c>
      <c r="G2085" s="175" t="s">
        <v>18841</v>
      </c>
      <c r="H2085" s="182" t="str">
        <f>_xlfn.XLOOKUP(tab_SCHULLISTE[[#This Row],[TKZ]],tab_SATLISTE[SAT-ID],tab_SATLISTE[SAT-ID],"FEHLT")</f>
        <v>1k092</v>
      </c>
    </row>
    <row r="2086" spans="1:8" ht="15.9" customHeight="1" x14ac:dyDescent="0.3">
      <c r="A2086" s="171" t="s">
        <v>6394</v>
      </c>
      <c r="B2086" s="167" t="s">
        <v>11016</v>
      </c>
      <c r="C2086" s="167" t="str">
        <f>tab_SCHULLISTE[[#This Row],[SNR]]&amp;" - "&amp;tab_SCHULLISTE[[#This Row],[Name]]</f>
        <v xml:space="preserve">2588 - Josef-Dering-Grundschule  Eichenau  </v>
      </c>
      <c r="D2086" s="5" t="s">
        <v>1791</v>
      </c>
      <c r="E20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86" s="175" t="s">
        <v>18840</v>
      </c>
      <c r="G2086" s="175" t="s">
        <v>18841</v>
      </c>
      <c r="H2086" s="182" t="str">
        <f>_xlfn.XLOOKUP(tab_SCHULLISTE[[#This Row],[TKZ]],tab_SATLISTE[SAT-ID],tab_SATLISTE[SAT-ID],"FEHLT")</f>
        <v>1k097</v>
      </c>
    </row>
    <row r="2087" spans="1:8" ht="15.9" customHeight="1" x14ac:dyDescent="0.3">
      <c r="A2087" s="171" t="s">
        <v>6395</v>
      </c>
      <c r="B2087" s="167" t="s">
        <v>11017</v>
      </c>
      <c r="C2087" s="167" t="str">
        <f>tab_SCHULLISTE[[#This Row],[SNR]]&amp;" - "&amp;tab_SCHULLISTE[[#This Row],[Name]]</f>
        <v xml:space="preserve">2590 - Grundschule Esting in Olching  </v>
      </c>
      <c r="D2087" s="5" t="s">
        <v>2001</v>
      </c>
      <c r="E20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87" s="175" t="s">
        <v>18840</v>
      </c>
      <c r="G2087" s="175" t="s">
        <v>18841</v>
      </c>
      <c r="H2087" s="182" t="str">
        <f>_xlfn.XLOOKUP(tab_SCHULLISTE[[#This Row],[TKZ]],tab_SATLISTE[SAT-ID],tab_SATLISTE[SAT-ID],"FEHLT")</f>
        <v>1k312</v>
      </c>
    </row>
    <row r="2088" spans="1:8" ht="15.9" customHeight="1" x14ac:dyDescent="0.3">
      <c r="A2088" s="171" t="s">
        <v>6396</v>
      </c>
      <c r="B2088" s="167" t="s">
        <v>1146</v>
      </c>
      <c r="C2088" s="167" t="str">
        <f>tab_SCHULLISTE[[#This Row],[SNR]]&amp;" - "&amp;tab_SCHULLISTE[[#This Row],[Name]]</f>
        <v>2591 - Mittelschule Fürstenfeldbruck, an der Theodor-Heuss-Straße</v>
      </c>
      <c r="D2088" s="5" t="s">
        <v>1830</v>
      </c>
      <c r="E20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88" s="175" t="s">
        <v>18840</v>
      </c>
      <c r="G2088" s="175" t="s">
        <v>18841</v>
      </c>
      <c r="H2088" s="182" t="str">
        <f>_xlfn.XLOOKUP(tab_SCHULLISTE[[#This Row],[TKZ]],tab_SATLISTE[SAT-ID],tab_SATLISTE[SAT-ID],"FEHLT")</f>
        <v>1k137</v>
      </c>
    </row>
    <row r="2089" spans="1:8" ht="15.9" customHeight="1" x14ac:dyDescent="0.3">
      <c r="A2089" s="171" t="s">
        <v>6397</v>
      </c>
      <c r="B2089" s="167" t="s">
        <v>11018</v>
      </c>
      <c r="C2089" s="167" t="str">
        <f>tab_SCHULLISTE[[#This Row],[SNR]]&amp;" - "&amp;tab_SCHULLISTE[[#This Row],[Name]]</f>
        <v xml:space="preserve">2592 - Grundschule Fürstenfeldbruck, am Theresianumweg  </v>
      </c>
      <c r="D2089" s="5" t="s">
        <v>1830</v>
      </c>
      <c r="E20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89" s="175" t="s">
        <v>18840</v>
      </c>
      <c r="G2089" s="175" t="s">
        <v>18841</v>
      </c>
      <c r="H2089" s="182" t="str">
        <f>_xlfn.XLOOKUP(tab_SCHULLISTE[[#This Row],[TKZ]],tab_SATLISTE[SAT-ID],tab_SATLISTE[SAT-ID],"FEHLT")</f>
        <v>1k137</v>
      </c>
    </row>
    <row r="2090" spans="1:8" ht="15.9" customHeight="1" x14ac:dyDescent="0.3">
      <c r="A2090" s="171" t="s">
        <v>6398</v>
      </c>
      <c r="B2090" s="167" t="s">
        <v>1147</v>
      </c>
      <c r="C2090" s="167" t="str">
        <f>tab_SCHULLISTE[[#This Row],[SNR]]&amp;" - "&amp;tab_SCHULLISTE[[#This Row],[Name]]</f>
        <v>2593 - Grundschule Fürstenfeldbruck, an der Philipp-Weiß-Straße</v>
      </c>
      <c r="D2090" s="5" t="s">
        <v>1830</v>
      </c>
      <c r="E20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90" s="175" t="s">
        <v>18840</v>
      </c>
      <c r="G2090" s="175" t="s">
        <v>18841</v>
      </c>
      <c r="H2090" s="182" t="str">
        <f>_xlfn.XLOOKUP(tab_SCHULLISTE[[#This Row],[TKZ]],tab_SATLISTE[SAT-ID],tab_SATLISTE[SAT-ID],"FEHLT")</f>
        <v>1k137</v>
      </c>
    </row>
    <row r="2091" spans="1:8" ht="15.9" customHeight="1" x14ac:dyDescent="0.3">
      <c r="A2091" s="171" t="s">
        <v>6399</v>
      </c>
      <c r="B2091" s="167" t="s">
        <v>11019</v>
      </c>
      <c r="C2091" s="167" t="str">
        <f>tab_SCHULLISTE[[#This Row],[SNR]]&amp;" - "&amp;tab_SCHULLISTE[[#This Row],[Name]]</f>
        <v>2594 - Grundschule Fürstenfeldbruck, an der Cerveteristraße</v>
      </c>
      <c r="D2091" s="5" t="s">
        <v>1830</v>
      </c>
      <c r="E20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91" s="175" t="s">
        <v>18840</v>
      </c>
      <c r="G2091" s="175" t="s">
        <v>18841</v>
      </c>
      <c r="H2091" s="182" t="str">
        <f>_xlfn.XLOOKUP(tab_SCHULLISTE[[#This Row],[TKZ]],tab_SATLISTE[SAT-ID],tab_SATLISTE[SAT-ID],"FEHLT")</f>
        <v>1k137</v>
      </c>
    </row>
    <row r="2092" spans="1:8" ht="15.9" customHeight="1" x14ac:dyDescent="0.3">
      <c r="A2092" s="171" t="s">
        <v>6400</v>
      </c>
      <c r="B2092" s="167" t="s">
        <v>13014</v>
      </c>
      <c r="C2092" s="167" t="str">
        <f>tab_SCHULLISTE[[#This Row],[SNR]]&amp;" - "&amp;tab_SCHULLISTE[[#This Row],[Name]]</f>
        <v xml:space="preserve">2595 - Mittelschule Fürstenfeldbruck, Am Asambogen  </v>
      </c>
      <c r="D2092" s="5" t="s">
        <v>1830</v>
      </c>
      <c r="E20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92" s="175" t="s">
        <v>18840</v>
      </c>
      <c r="G2092" s="175" t="s">
        <v>18841</v>
      </c>
      <c r="H2092" s="182" t="str">
        <f>_xlfn.XLOOKUP(tab_SCHULLISTE[[#This Row],[TKZ]],tab_SATLISTE[SAT-ID],tab_SATLISTE[SAT-ID],"FEHLT")</f>
        <v>1k137</v>
      </c>
    </row>
    <row r="2093" spans="1:8" ht="15.9" customHeight="1" x14ac:dyDescent="0.3">
      <c r="A2093" s="171" t="s">
        <v>6401</v>
      </c>
      <c r="B2093" s="167" t="s">
        <v>11020</v>
      </c>
      <c r="C2093" s="167" t="str">
        <f>tab_SCHULLISTE[[#This Row],[SNR]]&amp;" - "&amp;tab_SCHULLISTE[[#This Row],[Name]]</f>
        <v xml:space="preserve">2596 - Grundschule Graßlfing in Olching  </v>
      </c>
      <c r="D2093" s="5" t="s">
        <v>2001</v>
      </c>
      <c r="E20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93" s="175" t="s">
        <v>18840</v>
      </c>
      <c r="G2093" s="175" t="s">
        <v>18841</v>
      </c>
      <c r="H2093" s="182" t="str">
        <f>_xlfn.XLOOKUP(tab_SCHULLISTE[[#This Row],[TKZ]],tab_SATLISTE[SAT-ID],tab_SATLISTE[SAT-ID],"FEHLT")</f>
        <v>1k312</v>
      </c>
    </row>
    <row r="2094" spans="1:8" ht="15.9" customHeight="1" x14ac:dyDescent="0.3">
      <c r="A2094" s="171" t="s">
        <v>6402</v>
      </c>
      <c r="B2094" s="167" t="s">
        <v>11021</v>
      </c>
      <c r="C2094" s="167" t="str">
        <f>tab_SCHULLISTE[[#This Row],[SNR]]&amp;" - "&amp;tab_SCHULLISTE[[#This Row],[Name]]</f>
        <v xml:space="preserve">2597 - Grundschule Germering, an der Kirchenstraße  </v>
      </c>
      <c r="D2094" s="5" t="s">
        <v>1847</v>
      </c>
      <c r="E20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94" s="175" t="s">
        <v>18840</v>
      </c>
      <c r="G2094" s="175" t="s">
        <v>18841</v>
      </c>
      <c r="H2094" s="182" t="str">
        <f>_xlfn.XLOOKUP(tab_SCHULLISTE[[#This Row],[TKZ]],tab_SATLISTE[SAT-ID],tab_SATLISTE[SAT-ID],"FEHLT")</f>
        <v>1k156</v>
      </c>
    </row>
    <row r="2095" spans="1:8" ht="15.9" customHeight="1" x14ac:dyDescent="0.3">
      <c r="A2095" s="171" t="s">
        <v>6403</v>
      </c>
      <c r="B2095" s="167" t="s">
        <v>11022</v>
      </c>
      <c r="C2095" s="167" t="str">
        <f>tab_SCHULLISTE[[#This Row],[SNR]]&amp;" - "&amp;tab_SCHULLISTE[[#This Row],[Name]]</f>
        <v xml:space="preserve">2598 - Theresen-Grundschule Germering  </v>
      </c>
      <c r="D2095" s="5" t="s">
        <v>1847</v>
      </c>
      <c r="E20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95" s="175" t="s">
        <v>18840</v>
      </c>
      <c r="G2095" s="175" t="s">
        <v>18841</v>
      </c>
      <c r="H2095" s="182" t="str">
        <f>_xlfn.XLOOKUP(tab_SCHULLISTE[[#This Row],[TKZ]],tab_SATLISTE[SAT-ID],tab_SATLISTE[SAT-ID],"FEHLT")</f>
        <v>1k156</v>
      </c>
    </row>
    <row r="2096" spans="1:8" ht="15.9" customHeight="1" x14ac:dyDescent="0.3">
      <c r="A2096" s="171" t="s">
        <v>6404</v>
      </c>
      <c r="B2096" s="167" t="s">
        <v>1148</v>
      </c>
      <c r="C2096" s="167" t="str">
        <f>tab_SCHULLISTE[[#This Row],[SNR]]&amp;" - "&amp;tab_SCHULLISTE[[#This Row],[Name]]</f>
        <v>2599 - Mittelschule Germering, an der Wittelsbacher Straße</v>
      </c>
      <c r="D2096" s="5" t="s">
        <v>1847</v>
      </c>
      <c r="E20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096" s="175" t="s">
        <v>18840</v>
      </c>
      <c r="G2096" s="175" t="s">
        <v>18841</v>
      </c>
      <c r="H2096" s="182" t="str">
        <f>_xlfn.XLOOKUP(tab_SCHULLISTE[[#This Row],[TKZ]],tab_SATLISTE[SAT-ID],tab_SATLISTE[SAT-ID],"FEHLT")</f>
        <v>1k156</v>
      </c>
    </row>
    <row r="2097" spans="1:8" ht="15.9" customHeight="1" x14ac:dyDescent="0.3">
      <c r="A2097" s="171" t="s">
        <v>6405</v>
      </c>
      <c r="B2097" s="167" t="s">
        <v>11023</v>
      </c>
      <c r="C2097" s="167" t="str">
        <f>tab_SCHULLISTE[[#This Row],[SNR]]&amp;" - "&amp;tab_SCHULLISTE[[#This Row],[Name]]</f>
        <v xml:space="preserve">2600 - Grundschule Grafrath  </v>
      </c>
      <c r="D2097" s="5" t="s">
        <v>1855</v>
      </c>
      <c r="E20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97" s="175" t="s">
        <v>18840</v>
      </c>
      <c r="G2097" s="175" t="s">
        <v>18841</v>
      </c>
      <c r="H2097" s="182" t="str">
        <f>_xlfn.XLOOKUP(tab_SCHULLISTE[[#This Row],[TKZ]],tab_SATLISTE[SAT-ID],tab_SATLISTE[SAT-ID],"FEHLT")</f>
        <v>1k164</v>
      </c>
    </row>
    <row r="2098" spans="1:8" ht="15.9" customHeight="1" x14ac:dyDescent="0.3">
      <c r="A2098" s="171" t="s">
        <v>6406</v>
      </c>
      <c r="B2098" s="167" t="s">
        <v>11024</v>
      </c>
      <c r="C2098" s="167" t="str">
        <f>tab_SCHULLISTE[[#This Row],[SNR]]&amp;" - "&amp;tab_SCHULLISTE[[#This Row],[Name]]</f>
        <v xml:space="preserve">2601 - Grundschule Gröbenzell - Ährenfeldschule  </v>
      </c>
      <c r="D2098" s="5" t="s">
        <v>1860</v>
      </c>
      <c r="E20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98" s="175" t="s">
        <v>18840</v>
      </c>
      <c r="G2098" s="175" t="s">
        <v>18841</v>
      </c>
      <c r="H2098" s="182" t="str">
        <f>_xlfn.XLOOKUP(tab_SCHULLISTE[[#This Row],[TKZ]],tab_SATLISTE[SAT-ID],tab_SATLISTE[SAT-ID],"FEHLT")</f>
        <v>1k169</v>
      </c>
    </row>
    <row r="2099" spans="1:8" ht="15.9" customHeight="1" x14ac:dyDescent="0.3">
      <c r="A2099" s="171" t="s">
        <v>6407</v>
      </c>
      <c r="B2099" s="167" t="s">
        <v>10642</v>
      </c>
      <c r="C2099" s="167" t="str">
        <f>tab_SCHULLISTE[[#This Row],[SNR]]&amp;" - "&amp;tab_SCHULLISTE[[#This Row],[Name]]</f>
        <v>2603 - Private Heimvolksschule im kath. Landschulheim Grunertshofen  (Grund- und Hauptschule)</v>
      </c>
      <c r="D2099" s="5" t="s">
        <v>2400</v>
      </c>
      <c r="E20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099" s="175" t="s">
        <v>18840</v>
      </c>
      <c r="G2099" s="175" t="s">
        <v>18841</v>
      </c>
      <c r="H2099" s="182" t="str">
        <f>_xlfn.XLOOKUP(tab_SCHULLISTE[[#This Row],[TKZ]],tab_SATLISTE[SAT-ID],tab_SATLISTE[SAT-ID],"FEHLT")</f>
        <v>1p210</v>
      </c>
    </row>
    <row r="2100" spans="1:8" ht="15.9" customHeight="1" x14ac:dyDescent="0.3">
      <c r="A2100" s="171" t="s">
        <v>6408</v>
      </c>
      <c r="B2100" s="167" t="s">
        <v>11025</v>
      </c>
      <c r="C2100" s="167" t="str">
        <f>tab_SCHULLISTE[[#This Row],[SNR]]&amp;" - "&amp;tab_SCHULLISTE[[#This Row],[Name]]</f>
        <v xml:space="preserve">2604 - Grundschule Hattenhofen  </v>
      </c>
      <c r="D2100" s="5" t="s">
        <v>1872</v>
      </c>
      <c r="E21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00" s="175" t="s">
        <v>18840</v>
      </c>
      <c r="G2100" s="175" t="s">
        <v>18841</v>
      </c>
      <c r="H2100" s="182" t="str">
        <f>_xlfn.XLOOKUP(tab_SCHULLISTE[[#This Row],[TKZ]],tab_SATLISTE[SAT-ID],tab_SATLISTE[SAT-ID],"FEHLT")</f>
        <v>1k182</v>
      </c>
    </row>
    <row r="2101" spans="1:8" ht="15.9" customHeight="1" x14ac:dyDescent="0.3">
      <c r="A2101" s="171" t="s">
        <v>6409</v>
      </c>
      <c r="B2101" s="167" t="s">
        <v>11026</v>
      </c>
      <c r="C2101" s="167" t="str">
        <f>tab_SCHULLISTE[[#This Row],[SNR]]&amp;" - "&amp;tab_SCHULLISTE[[#This Row],[Name]]</f>
        <v xml:space="preserve">2605 - Grundschule Jesenwang  </v>
      </c>
      <c r="D2101" s="5" t="s">
        <v>1904</v>
      </c>
      <c r="E21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01" s="175" t="s">
        <v>18840</v>
      </c>
      <c r="G2101" s="175" t="s">
        <v>18841</v>
      </c>
      <c r="H2101" s="182" t="str">
        <f>_xlfn.XLOOKUP(tab_SCHULLISTE[[#This Row],[TKZ]],tab_SATLISTE[SAT-ID],tab_SATLISTE[SAT-ID],"FEHLT")</f>
        <v>1k214</v>
      </c>
    </row>
    <row r="2102" spans="1:8" ht="15.9" customHeight="1" x14ac:dyDescent="0.3">
      <c r="A2102" s="171" t="s">
        <v>6410</v>
      </c>
      <c r="B2102" s="167" t="s">
        <v>11027</v>
      </c>
      <c r="C2102" s="167" t="str">
        <f>tab_SCHULLISTE[[#This Row],[SNR]]&amp;" - "&amp;tab_SCHULLISTE[[#This Row],[Name]]</f>
        <v xml:space="preserve">2606 - Grundschule Maisach  </v>
      </c>
      <c r="D2102" s="5" t="s">
        <v>1941</v>
      </c>
      <c r="E21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02" s="175" t="s">
        <v>18840</v>
      </c>
      <c r="G2102" s="175" t="s">
        <v>18841</v>
      </c>
      <c r="H2102" s="182" t="str">
        <f>_xlfn.XLOOKUP(tab_SCHULLISTE[[#This Row],[TKZ]],tab_SATLISTE[SAT-ID],tab_SATLISTE[SAT-ID],"FEHLT")</f>
        <v>1k251</v>
      </c>
    </row>
    <row r="2103" spans="1:8" ht="15.9" customHeight="1" x14ac:dyDescent="0.3">
      <c r="A2103" s="171" t="s">
        <v>6411</v>
      </c>
      <c r="B2103" s="167" t="s">
        <v>11028</v>
      </c>
      <c r="C2103" s="167" t="str">
        <f>tab_SCHULLISTE[[#This Row],[SNR]]&amp;" - "&amp;tab_SCHULLISTE[[#This Row],[Name]]</f>
        <v xml:space="preserve">2607 - Grundschule Gernlinden  </v>
      </c>
      <c r="D2103" s="5" t="s">
        <v>1941</v>
      </c>
      <c r="E21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03" s="175" t="s">
        <v>18840</v>
      </c>
      <c r="G2103" s="175" t="s">
        <v>18841</v>
      </c>
      <c r="H2103" s="182" t="str">
        <f>_xlfn.XLOOKUP(tab_SCHULLISTE[[#This Row],[TKZ]],tab_SATLISTE[SAT-ID],tab_SATLISTE[SAT-ID],"FEHLT")</f>
        <v>1k251</v>
      </c>
    </row>
    <row r="2104" spans="1:8" ht="15.9" customHeight="1" x14ac:dyDescent="0.3">
      <c r="A2104" s="171" t="s">
        <v>6412</v>
      </c>
      <c r="B2104" s="167" t="s">
        <v>11029</v>
      </c>
      <c r="C2104" s="167" t="str">
        <f>tab_SCHULLISTE[[#This Row],[SNR]]&amp;" - "&amp;tab_SCHULLISTE[[#This Row],[Name]]</f>
        <v xml:space="preserve">2608 - Grundschule München, Keilberthstraße 6  </v>
      </c>
      <c r="D2104" s="5" t="s">
        <v>1966</v>
      </c>
      <c r="E21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04" s="175" t="s">
        <v>18840</v>
      </c>
      <c r="G2104" s="175" t="s">
        <v>18841</v>
      </c>
      <c r="H2104" s="182" t="str">
        <f>_xlfn.XLOOKUP(tab_SCHULLISTE[[#This Row],[TKZ]],tab_SATLISTE[SAT-ID],tab_SATLISTE[SAT-ID],"FEHLT")</f>
        <v>1k277</v>
      </c>
    </row>
    <row r="2105" spans="1:8" ht="15.9" customHeight="1" x14ac:dyDescent="0.3">
      <c r="A2105" s="171" t="s">
        <v>6413</v>
      </c>
      <c r="B2105" s="167" t="s">
        <v>13015</v>
      </c>
      <c r="C2105" s="167" t="str">
        <f>tab_SCHULLISTE[[#This Row],[SNR]]&amp;" - "&amp;tab_SCHULLISTE[[#This Row],[Name]]</f>
        <v xml:space="preserve">2609 - Dorothea-von-Haldenberg-Mittelschule Mammendorf  </v>
      </c>
      <c r="D2105" s="5" t="s">
        <v>1943</v>
      </c>
      <c r="E21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05" s="175" t="s">
        <v>18840</v>
      </c>
      <c r="G2105" s="175" t="s">
        <v>18841</v>
      </c>
      <c r="H2105" s="182" t="str">
        <f>_xlfn.XLOOKUP(tab_SCHULLISTE[[#This Row],[TKZ]],tab_SATLISTE[SAT-ID],tab_SATLISTE[SAT-ID],"FEHLT")</f>
        <v>1k254</v>
      </c>
    </row>
    <row r="2106" spans="1:8" ht="15.9" customHeight="1" x14ac:dyDescent="0.3">
      <c r="A2106" s="171" t="s">
        <v>6414</v>
      </c>
      <c r="B2106" s="167" t="s">
        <v>11030</v>
      </c>
      <c r="C2106" s="167" t="str">
        <f>tab_SCHULLISTE[[#This Row],[SNR]]&amp;" - "&amp;tab_SCHULLISTE[[#This Row],[Name]]</f>
        <v xml:space="preserve">2610 - Grundschule Moorenweis  </v>
      </c>
      <c r="D2106" s="5" t="s">
        <v>1959</v>
      </c>
      <c r="E21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06" s="175" t="s">
        <v>18840</v>
      </c>
      <c r="G2106" s="175" t="s">
        <v>18841</v>
      </c>
      <c r="H2106" s="182" t="str">
        <f>_xlfn.XLOOKUP(tab_SCHULLISTE[[#This Row],[TKZ]],tab_SATLISTE[SAT-ID],tab_SATLISTE[SAT-ID],"FEHLT")</f>
        <v>1k270</v>
      </c>
    </row>
    <row r="2107" spans="1:8" ht="15.9" customHeight="1" x14ac:dyDescent="0.3">
      <c r="A2107" s="171" t="s">
        <v>6415</v>
      </c>
      <c r="B2107" s="167" t="s">
        <v>13016</v>
      </c>
      <c r="C2107" s="167" t="str">
        <f>tab_SCHULLISTE[[#This Row],[SNR]]&amp;" - "&amp;tab_SCHULLISTE[[#This Row],[Name]]</f>
        <v xml:space="preserve">2612 - Mittelschule Olching, Amperschule  </v>
      </c>
      <c r="D2107" s="5" t="s">
        <v>2001</v>
      </c>
      <c r="E21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07" s="175" t="s">
        <v>18840</v>
      </c>
      <c r="G2107" s="175" t="s">
        <v>18841</v>
      </c>
      <c r="H2107" s="182" t="str">
        <f>_xlfn.XLOOKUP(tab_SCHULLISTE[[#This Row],[TKZ]],tab_SATLISTE[SAT-ID],tab_SATLISTE[SAT-ID],"FEHLT")</f>
        <v>1k312</v>
      </c>
    </row>
    <row r="2108" spans="1:8" ht="15.9" customHeight="1" x14ac:dyDescent="0.3">
      <c r="A2108" s="171" t="s">
        <v>6416</v>
      </c>
      <c r="B2108" s="167" t="s">
        <v>11031</v>
      </c>
      <c r="C2108" s="167" t="str">
        <f>tab_SCHULLISTE[[#This Row],[SNR]]&amp;" - "&amp;tab_SCHULLISTE[[#This Row],[Name]]</f>
        <v xml:space="preserve">2613 - Grundschule Olching  </v>
      </c>
      <c r="D2108" s="5" t="s">
        <v>2001</v>
      </c>
      <c r="E21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08" s="175" t="s">
        <v>18840</v>
      </c>
      <c r="G2108" s="175" t="s">
        <v>18841</v>
      </c>
      <c r="H2108" s="182" t="str">
        <f>_xlfn.XLOOKUP(tab_SCHULLISTE[[#This Row],[TKZ]],tab_SATLISTE[SAT-ID],tab_SATLISTE[SAT-ID],"FEHLT")</f>
        <v>1k312</v>
      </c>
    </row>
    <row r="2109" spans="1:8" ht="15.9" customHeight="1" x14ac:dyDescent="0.3">
      <c r="A2109" s="171" t="s">
        <v>6417</v>
      </c>
      <c r="B2109" s="167" t="s">
        <v>11032</v>
      </c>
      <c r="C2109" s="167" t="str">
        <f>tab_SCHULLISTE[[#This Row],[SNR]]&amp;" - "&amp;tab_SCHULLISTE[[#This Row],[Name]]</f>
        <v xml:space="preserve">2614 - Laurenzer-Grundschule Puchheim  </v>
      </c>
      <c r="D2109" s="5" t="s">
        <v>2034</v>
      </c>
      <c r="E21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09" s="175" t="s">
        <v>18840</v>
      </c>
      <c r="G2109" s="175" t="s">
        <v>18841</v>
      </c>
      <c r="H2109" s="182" t="str">
        <f>_xlfn.XLOOKUP(tab_SCHULLISTE[[#This Row],[TKZ]],tab_SATLISTE[SAT-ID],tab_SATLISTE[SAT-ID],"FEHLT")</f>
        <v>1k345</v>
      </c>
    </row>
    <row r="2110" spans="1:8" ht="15.9" customHeight="1" x14ac:dyDescent="0.3">
      <c r="A2110" s="171" t="s">
        <v>6418</v>
      </c>
      <c r="B2110" s="167" t="s">
        <v>11033</v>
      </c>
      <c r="C2110" s="167" t="str">
        <f>tab_SCHULLISTE[[#This Row],[SNR]]&amp;" - "&amp;tab_SCHULLISTE[[#This Row],[Name]]</f>
        <v xml:space="preserve">2615 - Grundschule Puchheim, am Gerner Platz  </v>
      </c>
      <c r="D2110" s="5" t="s">
        <v>2034</v>
      </c>
      <c r="E21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10" s="175" t="s">
        <v>18840</v>
      </c>
      <c r="G2110" s="175" t="s">
        <v>18841</v>
      </c>
      <c r="H2110" s="182" t="str">
        <f>_xlfn.XLOOKUP(tab_SCHULLISTE[[#This Row],[TKZ]],tab_SATLISTE[SAT-ID],tab_SATLISTE[SAT-ID],"FEHLT")</f>
        <v>1k345</v>
      </c>
    </row>
    <row r="2111" spans="1:8" ht="15.9" customHeight="1" x14ac:dyDescent="0.3">
      <c r="A2111" s="171" t="s">
        <v>6419</v>
      </c>
      <c r="B2111" s="167" t="s">
        <v>13017</v>
      </c>
      <c r="C2111" s="167" t="str">
        <f>tab_SCHULLISTE[[#This Row],[SNR]]&amp;" - "&amp;tab_SCHULLISTE[[#This Row],[Name]]</f>
        <v xml:space="preserve">2616 - Mittelschule Türkenfeld  </v>
      </c>
      <c r="D2111" s="5" t="s">
        <v>2134</v>
      </c>
      <c r="E21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11" s="175" t="s">
        <v>18840</v>
      </c>
      <c r="G2111" s="175" t="s">
        <v>18841</v>
      </c>
      <c r="H2111" s="182" t="str">
        <f>_xlfn.XLOOKUP(tab_SCHULLISTE[[#This Row],[TKZ]],tab_SATLISTE[SAT-ID],tab_SATLISTE[SAT-ID],"FEHLT")</f>
        <v>1k445</v>
      </c>
    </row>
    <row r="2112" spans="1:8" ht="15.9" customHeight="1" x14ac:dyDescent="0.3">
      <c r="A2112" s="171" t="s">
        <v>6420</v>
      </c>
      <c r="B2112" s="167" t="s">
        <v>13018</v>
      </c>
      <c r="C2112" s="167" t="str">
        <f>tab_SCHULLISTE[[#This Row],[SNR]]&amp;" - "&amp;tab_SCHULLISTE[[#This Row],[Name]]</f>
        <v xml:space="preserve">2617 - Kerschensteinerschule Germering, Mittelschule  </v>
      </c>
      <c r="D2112" s="5" t="s">
        <v>1847</v>
      </c>
      <c r="E21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12" s="175" t="s">
        <v>18840</v>
      </c>
      <c r="G2112" s="175" t="s">
        <v>18841</v>
      </c>
      <c r="H2112" s="182" t="str">
        <f>_xlfn.XLOOKUP(tab_SCHULLISTE[[#This Row],[TKZ]],tab_SATLISTE[SAT-ID],tab_SATLISTE[SAT-ID],"FEHLT")</f>
        <v>1k156</v>
      </c>
    </row>
    <row r="2113" spans="1:8" ht="15.9" customHeight="1" x14ac:dyDescent="0.3">
      <c r="A2113" s="171" t="s">
        <v>6421</v>
      </c>
      <c r="B2113" s="167" t="s">
        <v>11034</v>
      </c>
      <c r="C2113" s="167" t="str">
        <f>tab_SCHULLISTE[[#This Row],[SNR]]&amp;" - "&amp;tab_SCHULLISTE[[#This Row],[Name]]</f>
        <v xml:space="preserve">2618 - Grundschule Germering, an der Kleinfeldstraße  </v>
      </c>
      <c r="D2113" s="5" t="s">
        <v>1847</v>
      </c>
      <c r="E21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13" s="175" t="s">
        <v>18840</v>
      </c>
      <c r="G2113" s="175" t="s">
        <v>18841</v>
      </c>
      <c r="H2113" s="182" t="str">
        <f>_xlfn.XLOOKUP(tab_SCHULLISTE[[#This Row],[TKZ]],tab_SATLISTE[SAT-ID],tab_SATLISTE[SAT-ID],"FEHLT")</f>
        <v>1k156</v>
      </c>
    </row>
    <row r="2114" spans="1:8" ht="15.9" customHeight="1" x14ac:dyDescent="0.3">
      <c r="A2114" s="171" t="s">
        <v>6422</v>
      </c>
      <c r="B2114" s="167" t="s">
        <v>11035</v>
      </c>
      <c r="C2114" s="167" t="str">
        <f>tab_SCHULLISTE[[#This Row],[SNR]]&amp;" - "&amp;tab_SCHULLISTE[[#This Row],[Name]]</f>
        <v xml:space="preserve">2619 - Grundschule Puchheim-Süd  </v>
      </c>
      <c r="D2114" s="5" t="s">
        <v>2034</v>
      </c>
      <c r="E21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14" s="175" t="s">
        <v>18840</v>
      </c>
      <c r="G2114" s="175" t="s">
        <v>18841</v>
      </c>
      <c r="H2114" s="182" t="str">
        <f>_xlfn.XLOOKUP(tab_SCHULLISTE[[#This Row],[TKZ]],tab_SATLISTE[SAT-ID],tab_SATLISTE[SAT-ID],"FEHLT")</f>
        <v>1k345</v>
      </c>
    </row>
    <row r="2115" spans="1:8" ht="15.9" customHeight="1" x14ac:dyDescent="0.3">
      <c r="A2115" s="171" t="s">
        <v>6423</v>
      </c>
      <c r="B2115" s="167" t="s">
        <v>13019</v>
      </c>
      <c r="C2115" s="167" t="str">
        <f>tab_SCHULLISTE[[#This Row],[SNR]]&amp;" - "&amp;tab_SCHULLISTE[[#This Row],[Name]]</f>
        <v xml:space="preserve">2620 - Mittelschule Maisach  </v>
      </c>
      <c r="D2115" s="5" t="s">
        <v>1942</v>
      </c>
      <c r="E21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15" s="175" t="s">
        <v>18840</v>
      </c>
      <c r="G2115" s="175" t="s">
        <v>18841</v>
      </c>
      <c r="H2115" s="182" t="str">
        <f>_xlfn.XLOOKUP(tab_SCHULLISTE[[#This Row],[TKZ]],tab_SATLISTE[SAT-ID],tab_SATLISTE[SAT-ID],"FEHLT")</f>
        <v>1k252</v>
      </c>
    </row>
    <row r="2116" spans="1:8" ht="15.9" customHeight="1" x14ac:dyDescent="0.3">
      <c r="A2116" s="171" t="s">
        <v>6424</v>
      </c>
      <c r="B2116" s="167" t="s">
        <v>1149</v>
      </c>
      <c r="C2116" s="167" t="str">
        <f>tab_SCHULLISTE[[#This Row],[SNR]]&amp;" - "&amp;tab_SCHULLISTE[[#This Row],[Name]]</f>
        <v>2621 - Grundschule Gröbenzell, an der Bernhard-Rößner-Straße</v>
      </c>
      <c r="D2116" s="5" t="s">
        <v>1860</v>
      </c>
      <c r="E21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16" s="175" t="s">
        <v>18840</v>
      </c>
      <c r="G2116" s="175" t="s">
        <v>18841</v>
      </c>
      <c r="H2116" s="182" t="str">
        <f>_xlfn.XLOOKUP(tab_SCHULLISTE[[#This Row],[TKZ]],tab_SATLISTE[SAT-ID],tab_SATLISTE[SAT-ID],"FEHLT")</f>
        <v>1k169</v>
      </c>
    </row>
    <row r="2117" spans="1:8" ht="15.9" customHeight="1" x14ac:dyDescent="0.3">
      <c r="A2117" s="171" t="s">
        <v>6425</v>
      </c>
      <c r="B2117" s="167" t="s">
        <v>1150</v>
      </c>
      <c r="C2117" s="167" t="str">
        <f>tab_SCHULLISTE[[#This Row],[SNR]]&amp;" - "&amp;tab_SCHULLISTE[[#This Row],[Name]]</f>
        <v>2622 - Bürgermeister-Hans-Reiner- Grundschule Bad Kohlgrub</v>
      </c>
      <c r="D2117" s="5" t="s">
        <v>1732</v>
      </c>
      <c r="E21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17" s="175" t="s">
        <v>18840</v>
      </c>
      <c r="G2117" s="175" t="s">
        <v>18841</v>
      </c>
      <c r="H2117" s="182" t="str">
        <f>_xlfn.XLOOKUP(tab_SCHULLISTE[[#This Row],[TKZ]],tab_SATLISTE[SAT-ID],tab_SATLISTE[SAT-ID],"FEHLT")</f>
        <v>1k036</v>
      </c>
    </row>
    <row r="2118" spans="1:8" ht="15.9" customHeight="1" x14ac:dyDescent="0.3">
      <c r="A2118" s="171" t="s">
        <v>6426</v>
      </c>
      <c r="B2118" s="167" t="s">
        <v>11036</v>
      </c>
      <c r="C2118" s="167" t="str">
        <f>tab_SCHULLISTE[[#This Row],[SNR]]&amp;" - "&amp;tab_SCHULLISTE[[#This Row],[Name]]</f>
        <v xml:space="preserve">2623 - Grundschule Bad Bayersoien  </v>
      </c>
      <c r="D2118" s="5" t="s">
        <v>1726</v>
      </c>
      <c r="E21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18" s="175" t="s">
        <v>18840</v>
      </c>
      <c r="G2118" s="175" t="s">
        <v>18841</v>
      </c>
      <c r="H2118" s="182" t="str">
        <f>_xlfn.XLOOKUP(tab_SCHULLISTE[[#This Row],[TKZ]],tab_SATLISTE[SAT-ID],tab_SATLISTE[SAT-ID],"FEHLT")</f>
        <v>1k030</v>
      </c>
    </row>
    <row r="2119" spans="1:8" ht="15.9" customHeight="1" x14ac:dyDescent="0.3">
      <c r="A2119" s="171" t="s">
        <v>6427</v>
      </c>
      <c r="B2119" s="167" t="s">
        <v>11037</v>
      </c>
      <c r="C2119" s="167" t="str">
        <f>tab_SCHULLISTE[[#This Row],[SNR]]&amp;" - "&amp;tab_SCHULLISTE[[#This Row],[Name]]</f>
        <v xml:space="preserve">2624 - Grundschule Eschenlohe  </v>
      </c>
      <c r="D2119" s="5" t="s">
        <v>1805</v>
      </c>
      <c r="E21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19" s="175" t="s">
        <v>18840</v>
      </c>
      <c r="G2119" s="175" t="s">
        <v>18841</v>
      </c>
      <c r="H2119" s="182" t="str">
        <f>_xlfn.XLOOKUP(tab_SCHULLISTE[[#This Row],[TKZ]],tab_SATLISTE[SAT-ID],tab_SATLISTE[SAT-ID],"FEHLT")</f>
        <v>1k111</v>
      </c>
    </row>
    <row r="2120" spans="1:8" ht="15.9" customHeight="1" x14ac:dyDescent="0.3">
      <c r="A2120" s="171" t="s">
        <v>6428</v>
      </c>
      <c r="B2120" s="167" t="s">
        <v>11038</v>
      </c>
      <c r="C2120" s="167" t="str">
        <f>tab_SCHULLISTE[[#This Row],[SNR]]&amp;" - "&amp;tab_SCHULLISTE[[#This Row],[Name]]</f>
        <v xml:space="preserve">2625 - Grundschule Farchant  </v>
      </c>
      <c r="D2120" s="5" t="s">
        <v>1808</v>
      </c>
      <c r="E21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20" s="175" t="s">
        <v>18840</v>
      </c>
      <c r="G2120" s="175" t="s">
        <v>18841</v>
      </c>
      <c r="H2120" s="182" t="str">
        <f>_xlfn.XLOOKUP(tab_SCHULLISTE[[#This Row],[TKZ]],tab_SATLISTE[SAT-ID],tab_SATLISTE[SAT-ID],"FEHLT")</f>
        <v>1k114</v>
      </c>
    </row>
    <row r="2121" spans="1:8" ht="15.9" customHeight="1" x14ac:dyDescent="0.3">
      <c r="A2121" s="171" t="s">
        <v>6429</v>
      </c>
      <c r="B2121" s="167" t="s">
        <v>1151</v>
      </c>
      <c r="C2121" s="167" t="str">
        <f>tab_SCHULLISTE[[#This Row],[SNR]]&amp;" - "&amp;tab_SCHULLISTE[[#This Row],[Name]]</f>
        <v>2626 - Grundschule Garmisch-Partenkirchen, an der Burgstraße</v>
      </c>
      <c r="D2121" s="5" t="s">
        <v>1840</v>
      </c>
      <c r="E21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21" s="175" t="s">
        <v>18840</v>
      </c>
      <c r="G2121" s="175" t="s">
        <v>18841</v>
      </c>
      <c r="H2121" s="182" t="str">
        <f>_xlfn.XLOOKUP(tab_SCHULLISTE[[#This Row],[TKZ]],tab_SATLISTE[SAT-ID],tab_SATLISTE[SAT-ID],"FEHLT")</f>
        <v>1k147</v>
      </c>
    </row>
    <row r="2122" spans="1:8" ht="15.9" customHeight="1" x14ac:dyDescent="0.3">
      <c r="A2122" s="171" t="s">
        <v>6430</v>
      </c>
      <c r="B2122" s="167" t="s">
        <v>11039</v>
      </c>
      <c r="C2122" s="167" t="str">
        <f>tab_SCHULLISTE[[#This Row],[SNR]]&amp;" - "&amp;tab_SCHULLISTE[[#This Row],[Name]]</f>
        <v xml:space="preserve">2627 - Grundschule Garmisch-Partenkirchen am Gröben  </v>
      </c>
      <c r="D2122" s="5" t="s">
        <v>1840</v>
      </c>
      <c r="E21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22" s="175" t="s">
        <v>18840</v>
      </c>
      <c r="G2122" s="175" t="s">
        <v>18841</v>
      </c>
      <c r="H2122" s="182" t="str">
        <f>_xlfn.XLOOKUP(tab_SCHULLISTE[[#This Row],[TKZ]],tab_SATLISTE[SAT-ID],tab_SATLISTE[SAT-ID],"FEHLT")</f>
        <v>1k147</v>
      </c>
    </row>
    <row r="2123" spans="1:8" ht="15.9" customHeight="1" x14ac:dyDescent="0.3">
      <c r="A2123" s="171" t="s">
        <v>6431</v>
      </c>
      <c r="B2123" s="167" t="s">
        <v>1152</v>
      </c>
      <c r="C2123" s="167" t="str">
        <f>tab_SCHULLISTE[[#This Row],[SNR]]&amp;" - "&amp;tab_SCHULLISTE[[#This Row],[Name]]</f>
        <v>2629 - Bürgermeister-Schütte-Grundschule Garmisch-Partenkirchen</v>
      </c>
      <c r="D2123" s="5" t="s">
        <v>1840</v>
      </c>
      <c r="E21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23" s="175" t="s">
        <v>18840</v>
      </c>
      <c r="G2123" s="175" t="s">
        <v>18841</v>
      </c>
      <c r="H2123" s="182" t="str">
        <f>_xlfn.XLOOKUP(tab_SCHULLISTE[[#This Row],[TKZ]],tab_SATLISTE[SAT-ID],tab_SATLISTE[SAT-ID],"FEHLT")</f>
        <v>1k147</v>
      </c>
    </row>
    <row r="2124" spans="1:8" ht="15.9" customHeight="1" x14ac:dyDescent="0.3">
      <c r="A2124" s="171" t="s">
        <v>6432</v>
      </c>
      <c r="B2124" s="167" t="s">
        <v>11040</v>
      </c>
      <c r="C2124" s="167" t="str">
        <f>tab_SCHULLISTE[[#This Row],[SNR]]&amp;" - "&amp;tab_SCHULLISTE[[#This Row],[Name]]</f>
        <v xml:space="preserve">2630 - Grundschule Grainau  </v>
      </c>
      <c r="D2124" s="5" t="s">
        <v>1856</v>
      </c>
      <c r="E21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24" s="175" t="s">
        <v>18840</v>
      </c>
      <c r="G2124" s="175" t="s">
        <v>18841</v>
      </c>
      <c r="H2124" s="182" t="str">
        <f>_xlfn.XLOOKUP(tab_SCHULLISTE[[#This Row],[TKZ]],tab_SATLISTE[SAT-ID],tab_SATLISTE[SAT-ID],"FEHLT")</f>
        <v>1k165</v>
      </c>
    </row>
    <row r="2125" spans="1:8" ht="15.9" customHeight="1" x14ac:dyDescent="0.3">
      <c r="A2125" s="171" t="s">
        <v>6433</v>
      </c>
      <c r="B2125" s="167" t="s">
        <v>11041</v>
      </c>
      <c r="C2125" s="167" t="str">
        <f>tab_SCHULLISTE[[#This Row],[SNR]]&amp;" - "&amp;tab_SCHULLISTE[[#This Row],[Name]]</f>
        <v xml:space="preserve">2631 - Grundschule Großweil  </v>
      </c>
      <c r="D2125" s="5" t="s">
        <v>1863</v>
      </c>
      <c r="E21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25" s="175" t="s">
        <v>18840</v>
      </c>
      <c r="G2125" s="175" t="s">
        <v>18841</v>
      </c>
      <c r="H2125" s="182" t="str">
        <f>_xlfn.XLOOKUP(tab_SCHULLISTE[[#This Row],[TKZ]],tab_SATLISTE[SAT-ID],tab_SATLISTE[SAT-ID],"FEHLT")</f>
        <v>1k172</v>
      </c>
    </row>
    <row r="2126" spans="1:8" ht="15.9" customHeight="1" x14ac:dyDescent="0.3">
      <c r="A2126" s="171" t="s">
        <v>6434</v>
      </c>
      <c r="B2126" s="167" t="s">
        <v>11042</v>
      </c>
      <c r="C2126" s="167" t="str">
        <f>tab_SCHULLISTE[[#This Row],[SNR]]&amp;" - "&amp;tab_SCHULLISTE[[#This Row],[Name]]</f>
        <v xml:space="preserve">2632 - Grundschule Lenting  </v>
      </c>
      <c r="D2126" s="5" t="s">
        <v>1940</v>
      </c>
      <c r="E21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26" s="175" t="s">
        <v>18840</v>
      </c>
      <c r="G2126" s="175" t="s">
        <v>18841</v>
      </c>
      <c r="H2126" s="182" t="str">
        <f>_xlfn.XLOOKUP(tab_SCHULLISTE[[#This Row],[TKZ]],tab_SATLISTE[SAT-ID],tab_SATLISTE[SAT-ID],"FEHLT")</f>
        <v>1k250</v>
      </c>
    </row>
    <row r="2127" spans="1:8" ht="15.9" customHeight="1" x14ac:dyDescent="0.3">
      <c r="A2127" s="171" t="s">
        <v>6435</v>
      </c>
      <c r="B2127" s="167" t="s">
        <v>11043</v>
      </c>
      <c r="C2127" s="167" t="str">
        <f>tab_SCHULLISTE[[#This Row],[SNR]]&amp;" - "&amp;tab_SCHULLISTE[[#This Row],[Name]]</f>
        <v xml:space="preserve">2633 - Grundschule Haag i.OB  </v>
      </c>
      <c r="D2127" s="5" t="s">
        <v>1866</v>
      </c>
      <c r="E21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27" s="175" t="s">
        <v>18840</v>
      </c>
      <c r="G2127" s="175" t="s">
        <v>18841</v>
      </c>
      <c r="H2127" s="182" t="str">
        <f>_xlfn.XLOOKUP(tab_SCHULLISTE[[#This Row],[TKZ]],tab_SATLISTE[SAT-ID],tab_SATLISTE[SAT-ID],"FEHLT")</f>
        <v>1k175</v>
      </c>
    </row>
    <row r="2128" spans="1:8" ht="15.9" customHeight="1" x14ac:dyDescent="0.3">
      <c r="A2128" s="171" t="s">
        <v>6436</v>
      </c>
      <c r="B2128" s="167" t="s">
        <v>13020</v>
      </c>
      <c r="C2128" s="167" t="str">
        <f>tab_SCHULLISTE[[#This Row],[SNR]]&amp;" - "&amp;tab_SCHULLISTE[[#This Row],[Name]]</f>
        <v xml:space="preserve">2634 - Christoph-Probst-Mittelschule Murnau a.Staffelsee  </v>
      </c>
      <c r="D2128" s="5" t="s">
        <v>1971</v>
      </c>
      <c r="E21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28" s="175" t="s">
        <v>18840</v>
      </c>
      <c r="G2128" s="175" t="s">
        <v>18841</v>
      </c>
      <c r="H2128" s="182" t="str">
        <f>_xlfn.XLOOKUP(tab_SCHULLISTE[[#This Row],[TKZ]],tab_SATLISTE[SAT-ID],tab_SATLISTE[SAT-ID],"FEHLT")</f>
        <v>1k282</v>
      </c>
    </row>
    <row r="2129" spans="1:8" ht="15.9" customHeight="1" x14ac:dyDescent="0.3">
      <c r="A2129" s="171" t="s">
        <v>6437</v>
      </c>
      <c r="B2129" s="167" t="s">
        <v>1153</v>
      </c>
      <c r="C2129" s="167" t="str">
        <f>tab_SCHULLISTE[[#This Row],[SNR]]&amp;" - "&amp;tab_SCHULLISTE[[#This Row],[Name]]</f>
        <v>2635 - Emanuel-von-Seidl-Grundschule Murnau a. Staffelsee</v>
      </c>
      <c r="D2129" s="5" t="s">
        <v>1971</v>
      </c>
      <c r="E21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29" s="175" t="s">
        <v>18840</v>
      </c>
      <c r="G2129" s="175" t="s">
        <v>18841</v>
      </c>
      <c r="H2129" s="182" t="str">
        <f>_xlfn.XLOOKUP(tab_SCHULLISTE[[#This Row],[TKZ]],tab_SATLISTE[SAT-ID],tab_SATLISTE[SAT-ID],"FEHLT")</f>
        <v>1k282</v>
      </c>
    </row>
    <row r="2130" spans="1:8" ht="15.9" customHeight="1" x14ac:dyDescent="0.3">
      <c r="A2130" s="171" t="s">
        <v>6438</v>
      </c>
      <c r="B2130" s="167" t="s">
        <v>11044</v>
      </c>
      <c r="C2130" s="167" t="str">
        <f>tab_SCHULLISTE[[#This Row],[SNR]]&amp;" - "&amp;tab_SCHULLISTE[[#This Row],[Name]]</f>
        <v xml:space="preserve">2636 - Grundschule Oberammergau  </v>
      </c>
      <c r="D2130" s="5" t="s">
        <v>1987</v>
      </c>
      <c r="E21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30" s="175" t="s">
        <v>18840</v>
      </c>
      <c r="G2130" s="175" t="s">
        <v>18841</v>
      </c>
      <c r="H2130" s="182" t="str">
        <f>_xlfn.XLOOKUP(tab_SCHULLISTE[[#This Row],[TKZ]],tab_SATLISTE[SAT-ID],tab_SATLISTE[SAT-ID],"FEHLT")</f>
        <v>1k298</v>
      </c>
    </row>
    <row r="2131" spans="1:8" ht="15.9" customHeight="1" x14ac:dyDescent="0.3">
      <c r="A2131" s="171" t="s">
        <v>6439</v>
      </c>
      <c r="B2131" s="167" t="s">
        <v>11045</v>
      </c>
      <c r="C2131" s="167" t="str">
        <f>tab_SCHULLISTE[[#This Row],[SNR]]&amp;" - "&amp;tab_SCHULLISTE[[#This Row],[Name]]</f>
        <v xml:space="preserve">2637 - Grundschule Oberau  </v>
      </c>
      <c r="D2131" s="5" t="s">
        <v>1988</v>
      </c>
      <c r="E21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31" s="175" t="s">
        <v>18840</v>
      </c>
      <c r="G2131" s="175" t="s">
        <v>18841</v>
      </c>
      <c r="H2131" s="182" t="str">
        <f>_xlfn.XLOOKUP(tab_SCHULLISTE[[#This Row],[TKZ]],tab_SATLISTE[SAT-ID],tab_SATLISTE[SAT-ID],"FEHLT")</f>
        <v>1k299</v>
      </c>
    </row>
    <row r="2132" spans="1:8" ht="15.9" customHeight="1" x14ac:dyDescent="0.3">
      <c r="A2132" s="171" t="s">
        <v>6440</v>
      </c>
      <c r="B2132" s="167" t="s">
        <v>11046</v>
      </c>
      <c r="C2132" s="167" t="str">
        <f>tab_SCHULLISTE[[#This Row],[SNR]]&amp;" - "&amp;tab_SCHULLISTE[[#This Row],[Name]]</f>
        <v xml:space="preserve">2638 - Grundschule Ohlstadt  </v>
      </c>
      <c r="D2132" s="5" t="s">
        <v>2000</v>
      </c>
      <c r="E21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32" s="175" t="s">
        <v>18840</v>
      </c>
      <c r="G2132" s="175" t="s">
        <v>18841</v>
      </c>
      <c r="H2132" s="182" t="str">
        <f>_xlfn.XLOOKUP(tab_SCHULLISTE[[#This Row],[TKZ]],tab_SATLISTE[SAT-ID],tab_SATLISTE[SAT-ID],"FEHLT")</f>
        <v>1k311</v>
      </c>
    </row>
    <row r="2133" spans="1:8" ht="15.9" customHeight="1" x14ac:dyDescent="0.3">
      <c r="A2133" s="171" t="s">
        <v>6441</v>
      </c>
      <c r="B2133" s="167" t="s">
        <v>11047</v>
      </c>
      <c r="C2133" s="167" t="str">
        <f>tab_SCHULLISTE[[#This Row],[SNR]]&amp;" - "&amp;tab_SCHULLISTE[[#This Row],[Name]]</f>
        <v xml:space="preserve">2639 - Grundschule Saulgrub  </v>
      </c>
      <c r="D2133" s="5" t="s">
        <v>2066</v>
      </c>
      <c r="E21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33" s="175" t="s">
        <v>18840</v>
      </c>
      <c r="G2133" s="175" t="s">
        <v>18841</v>
      </c>
      <c r="H2133" s="182" t="str">
        <f>_xlfn.XLOOKUP(tab_SCHULLISTE[[#This Row],[TKZ]],tab_SATLISTE[SAT-ID],tab_SATLISTE[SAT-ID],"FEHLT")</f>
        <v>1k377</v>
      </c>
    </row>
    <row r="2134" spans="1:8" ht="15.9" customHeight="1" x14ac:dyDescent="0.3">
      <c r="A2134" s="171" t="s">
        <v>6442</v>
      </c>
      <c r="B2134" s="167" t="s">
        <v>11048</v>
      </c>
      <c r="C2134" s="167" t="str">
        <f>tab_SCHULLISTE[[#This Row],[SNR]]&amp;" - "&amp;tab_SCHULLISTE[[#This Row],[Name]]</f>
        <v xml:space="preserve">2640 - Grundschule Uffing - Seehausen a.Staffelsee  </v>
      </c>
      <c r="D2134" s="5" t="s">
        <v>2138</v>
      </c>
      <c r="E21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34" s="175" t="s">
        <v>18840</v>
      </c>
      <c r="G2134" s="175" t="s">
        <v>18841</v>
      </c>
      <c r="H2134" s="182" t="str">
        <f>_xlfn.XLOOKUP(tab_SCHULLISTE[[#This Row],[TKZ]],tab_SATLISTE[SAT-ID],tab_SATLISTE[SAT-ID],"FEHLT")</f>
        <v>1k449</v>
      </c>
    </row>
    <row r="2135" spans="1:8" ht="15.9" customHeight="1" x14ac:dyDescent="0.3">
      <c r="A2135" s="171" t="s">
        <v>6443</v>
      </c>
      <c r="B2135" s="167" t="s">
        <v>11049</v>
      </c>
      <c r="C2135" s="167" t="str">
        <f>tab_SCHULLISTE[[#This Row],[SNR]]&amp;" - "&amp;tab_SCHULLISTE[[#This Row],[Name]]</f>
        <v xml:space="preserve">2641 - Grundschule Unterammergau  </v>
      </c>
      <c r="D2135" s="5" t="s">
        <v>2139</v>
      </c>
      <c r="E21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35" s="175" t="s">
        <v>18840</v>
      </c>
      <c r="G2135" s="175" t="s">
        <v>18841</v>
      </c>
      <c r="H2135" s="182" t="str">
        <f>_xlfn.XLOOKUP(tab_SCHULLISTE[[#This Row],[TKZ]],tab_SATLISTE[SAT-ID],tab_SATLISTE[SAT-ID],"FEHLT")</f>
        <v>1k450</v>
      </c>
    </row>
    <row r="2136" spans="1:8" ht="15.9" customHeight="1" x14ac:dyDescent="0.3">
      <c r="A2136" s="171" t="s">
        <v>6444</v>
      </c>
      <c r="B2136" s="167" t="s">
        <v>11050</v>
      </c>
      <c r="C2136" s="167" t="str">
        <f>tab_SCHULLISTE[[#This Row],[SNR]]&amp;" - "&amp;tab_SCHULLISTE[[#This Row],[Name]]</f>
        <v xml:space="preserve">2642 - Grundschule Wallgau-Krün  </v>
      </c>
      <c r="D2136" s="5" t="s">
        <v>2158</v>
      </c>
      <c r="E21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36" s="175" t="s">
        <v>18840</v>
      </c>
      <c r="G2136" s="175" t="s">
        <v>18841</v>
      </c>
      <c r="H2136" s="182" t="str">
        <f>_xlfn.XLOOKUP(tab_SCHULLISTE[[#This Row],[TKZ]],tab_SATLISTE[SAT-ID],tab_SATLISTE[SAT-ID],"FEHLT")</f>
        <v>1k469</v>
      </c>
    </row>
    <row r="2137" spans="1:8" ht="15.9" customHeight="1" x14ac:dyDescent="0.3">
      <c r="A2137" s="171" t="s">
        <v>6445</v>
      </c>
      <c r="B2137" s="167" t="s">
        <v>11051</v>
      </c>
      <c r="C2137" s="167" t="str">
        <f>tab_SCHULLISTE[[#This Row],[SNR]]&amp;" - "&amp;tab_SCHULLISTE[[#This Row],[Name]]</f>
        <v xml:space="preserve">2643 - Grundschule Martinsried in Planegg  </v>
      </c>
      <c r="D2137" s="5" t="s">
        <v>2021</v>
      </c>
      <c r="E21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37" s="175" t="s">
        <v>18840</v>
      </c>
      <c r="G2137" s="175" t="s">
        <v>18841</v>
      </c>
      <c r="H2137" s="182" t="str">
        <f>_xlfn.XLOOKUP(tab_SCHULLISTE[[#This Row],[TKZ]],tab_SATLISTE[SAT-ID],tab_SATLISTE[SAT-ID],"FEHLT")</f>
        <v>1k332</v>
      </c>
    </row>
    <row r="2138" spans="1:8" ht="15.9" customHeight="1" x14ac:dyDescent="0.3">
      <c r="A2138" s="171" t="s">
        <v>6446</v>
      </c>
      <c r="B2138" s="167" t="s">
        <v>11052</v>
      </c>
      <c r="C2138" s="167" t="str">
        <f>tab_SCHULLISTE[[#This Row],[SNR]]&amp;" - "&amp;tab_SCHULLISTE[[#This Row],[Name]]</f>
        <v xml:space="preserve">2644 - Grundschule Mittenwald  </v>
      </c>
      <c r="D2138" s="5" t="s">
        <v>1958</v>
      </c>
      <c r="E21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38" s="175" t="s">
        <v>18840</v>
      </c>
      <c r="G2138" s="175" t="s">
        <v>18841</v>
      </c>
      <c r="H2138" s="182" t="str">
        <f>_xlfn.XLOOKUP(tab_SCHULLISTE[[#This Row],[TKZ]],tab_SATLISTE[SAT-ID],tab_SATLISTE[SAT-ID],"FEHLT")</f>
        <v>1k269</v>
      </c>
    </row>
    <row r="2139" spans="1:8" ht="15.9" customHeight="1" x14ac:dyDescent="0.3">
      <c r="A2139" s="171" t="s">
        <v>6447</v>
      </c>
      <c r="B2139" s="167" t="s">
        <v>11053</v>
      </c>
      <c r="C2139" s="167" t="str">
        <f>tab_SCHULLISTE[[#This Row],[SNR]]&amp;" - "&amp;tab_SCHULLISTE[[#This Row],[Name]]</f>
        <v xml:space="preserve">2645 - Grundschule Apfeldorf  </v>
      </c>
      <c r="D2139" s="5" t="s">
        <v>1714</v>
      </c>
      <c r="E21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39" s="175" t="s">
        <v>18840</v>
      </c>
      <c r="G2139" s="175" t="s">
        <v>18841</v>
      </c>
      <c r="H2139" s="182" t="str">
        <f>_xlfn.XLOOKUP(tab_SCHULLISTE[[#This Row],[TKZ]],tab_SATLISTE[SAT-ID],tab_SATLISTE[SAT-ID],"FEHLT")</f>
        <v>1k018</v>
      </c>
    </row>
    <row r="2140" spans="1:8" ht="15.9" customHeight="1" x14ac:dyDescent="0.3">
      <c r="A2140" s="171" t="s">
        <v>6448</v>
      </c>
      <c r="B2140" s="167" t="s">
        <v>11054</v>
      </c>
      <c r="C2140" s="167" t="str">
        <f>tab_SCHULLISTE[[#This Row],[SNR]]&amp;" - "&amp;tab_SCHULLISTE[[#This Row],[Name]]</f>
        <v xml:space="preserve">2646 - Grundschule Denklingen  </v>
      </c>
      <c r="D2140" s="5" t="s">
        <v>1775</v>
      </c>
      <c r="E21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40" s="175" t="s">
        <v>18840</v>
      </c>
      <c r="G2140" s="175" t="s">
        <v>18841</v>
      </c>
      <c r="H2140" s="182" t="str">
        <f>_xlfn.XLOOKUP(tab_SCHULLISTE[[#This Row],[TKZ]],tab_SATLISTE[SAT-ID],tab_SATLISTE[SAT-ID],"FEHLT")</f>
        <v>1k081</v>
      </c>
    </row>
    <row r="2141" spans="1:8" ht="15.9" customHeight="1" x14ac:dyDescent="0.3">
      <c r="A2141" s="171" t="s">
        <v>6449</v>
      </c>
      <c r="B2141" s="167" t="s">
        <v>13021</v>
      </c>
      <c r="C2141" s="167" t="str">
        <f>tab_SCHULLISTE[[#This Row],[SNR]]&amp;" - "&amp;tab_SCHULLISTE[[#This Row],[Name]]</f>
        <v xml:space="preserve">2647 - Carl-Orff-Mittelschule Dießen am Ammersee  </v>
      </c>
      <c r="D2141" s="5" t="s">
        <v>1776</v>
      </c>
      <c r="E21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41" s="175" t="s">
        <v>18840</v>
      </c>
      <c r="G2141" s="175" t="s">
        <v>18841</v>
      </c>
      <c r="H2141" s="182" t="str">
        <f>_xlfn.XLOOKUP(tab_SCHULLISTE[[#This Row],[TKZ]],tab_SATLISTE[SAT-ID],tab_SATLISTE[SAT-ID],"FEHLT")</f>
        <v>1k082</v>
      </c>
    </row>
    <row r="2142" spans="1:8" ht="15.9" customHeight="1" x14ac:dyDescent="0.3">
      <c r="A2142" s="171" t="s">
        <v>6450</v>
      </c>
      <c r="B2142" s="167" t="s">
        <v>11055</v>
      </c>
      <c r="C2142" s="167" t="str">
        <f>tab_SCHULLISTE[[#This Row],[SNR]]&amp;" - "&amp;tab_SCHULLISTE[[#This Row],[Name]]</f>
        <v xml:space="preserve">2648 - Grundschule Egling a.d.Paar  </v>
      </c>
      <c r="D2142" s="5" t="s">
        <v>1788</v>
      </c>
      <c r="E21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42" s="175" t="s">
        <v>18840</v>
      </c>
      <c r="G2142" s="175" t="s">
        <v>18841</v>
      </c>
      <c r="H2142" s="182" t="str">
        <f>_xlfn.XLOOKUP(tab_SCHULLISTE[[#This Row],[TKZ]],tab_SATLISTE[SAT-ID],tab_SATLISTE[SAT-ID],"FEHLT")</f>
        <v>1k094</v>
      </c>
    </row>
    <row r="2143" spans="1:8" ht="15.9" customHeight="1" x14ac:dyDescent="0.3">
      <c r="A2143" s="171" t="s">
        <v>6451</v>
      </c>
      <c r="B2143" s="167" t="s">
        <v>11056</v>
      </c>
      <c r="C2143" s="167" t="str">
        <f>tab_SCHULLISTE[[#This Row],[SNR]]&amp;" - "&amp;tab_SCHULLISTE[[#This Row],[Name]]</f>
        <v xml:space="preserve">2649 - Grundschule Erpfting, Stadt Landsberg a.Lech  </v>
      </c>
      <c r="D2143" s="5" t="s">
        <v>1933</v>
      </c>
      <c r="E21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43" s="175" t="s">
        <v>18840</v>
      </c>
      <c r="G2143" s="175" t="s">
        <v>18841</v>
      </c>
      <c r="H2143" s="182" t="str">
        <f>_xlfn.XLOOKUP(tab_SCHULLISTE[[#This Row],[TKZ]],tab_SATLISTE[SAT-ID],tab_SATLISTE[SAT-ID],"FEHLT")</f>
        <v>1k243</v>
      </c>
    </row>
    <row r="2144" spans="1:8" ht="15.9" customHeight="1" x14ac:dyDescent="0.3">
      <c r="A2144" s="171" t="s">
        <v>6452</v>
      </c>
      <c r="B2144" s="167" t="s">
        <v>11057</v>
      </c>
      <c r="C2144" s="167" t="str">
        <f>tab_SCHULLISTE[[#This Row],[SNR]]&amp;" - "&amp;tab_SCHULLISTE[[#This Row],[Name]]</f>
        <v xml:space="preserve">2650 - Grundschule Finning-Hofstetten  </v>
      </c>
      <c r="D2144" s="5" t="s">
        <v>1814</v>
      </c>
      <c r="E21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44" s="175" t="s">
        <v>18840</v>
      </c>
      <c r="G2144" s="175" t="s">
        <v>18841</v>
      </c>
      <c r="H2144" s="182" t="str">
        <f>_xlfn.XLOOKUP(tab_SCHULLISTE[[#This Row],[TKZ]],tab_SATLISTE[SAT-ID],tab_SATLISTE[SAT-ID],"FEHLT")</f>
        <v>1k120</v>
      </c>
    </row>
    <row r="2145" spans="1:8" ht="15.9" customHeight="1" x14ac:dyDescent="0.3">
      <c r="A2145" s="171" t="s">
        <v>6453</v>
      </c>
      <c r="B2145" s="167" t="s">
        <v>13022</v>
      </c>
      <c r="C2145" s="167" t="str">
        <f>tab_SCHULLISTE[[#This Row],[SNR]]&amp;" - "&amp;tab_SCHULLISTE[[#This Row],[Name]]</f>
        <v xml:space="preserve">2651 - Johann-Baptist-Baader-Mittelschule Fuchstal  </v>
      </c>
      <c r="D2145" s="5" t="s">
        <v>1829</v>
      </c>
      <c r="E21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45" s="175" t="s">
        <v>18840</v>
      </c>
      <c r="G2145" s="175" t="s">
        <v>18841</v>
      </c>
      <c r="H2145" s="182" t="str">
        <f>_xlfn.XLOOKUP(tab_SCHULLISTE[[#This Row],[TKZ]],tab_SATLISTE[SAT-ID],tab_SATLISTE[SAT-ID],"FEHLT")</f>
        <v>1k136</v>
      </c>
    </row>
    <row r="2146" spans="1:8" ht="15.9" customHeight="1" x14ac:dyDescent="0.3">
      <c r="A2146" s="171" t="s">
        <v>6454</v>
      </c>
      <c r="B2146" s="167" t="s">
        <v>11058</v>
      </c>
      <c r="C2146" s="167" t="str">
        <f>tab_SCHULLISTE[[#This Row],[SNR]]&amp;" - "&amp;tab_SCHULLISTE[[#This Row],[Name]]</f>
        <v xml:space="preserve">2652 - Grundschule Geltendorf  </v>
      </c>
      <c r="D2146" s="5" t="s">
        <v>1845</v>
      </c>
      <c r="E21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46" s="175" t="s">
        <v>18840</v>
      </c>
      <c r="G2146" s="175" t="s">
        <v>18841</v>
      </c>
      <c r="H2146" s="182" t="str">
        <f>_xlfn.XLOOKUP(tab_SCHULLISTE[[#This Row],[TKZ]],tab_SATLISTE[SAT-ID],tab_SATLISTE[SAT-ID],"FEHLT")</f>
        <v>1k154</v>
      </c>
    </row>
    <row r="2147" spans="1:8" ht="15.9" customHeight="1" x14ac:dyDescent="0.3">
      <c r="A2147" s="171" t="s">
        <v>6455</v>
      </c>
      <c r="B2147" s="167" t="s">
        <v>11059</v>
      </c>
      <c r="C2147" s="167" t="str">
        <f>tab_SCHULLISTE[[#This Row],[SNR]]&amp;" - "&amp;tab_SCHULLISTE[[#This Row],[Name]]</f>
        <v xml:space="preserve">2653 - Grundschule Igling  </v>
      </c>
      <c r="D2147" s="5" t="s">
        <v>1893</v>
      </c>
      <c r="E21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47" s="175" t="s">
        <v>18840</v>
      </c>
      <c r="G2147" s="175" t="s">
        <v>18841</v>
      </c>
      <c r="H2147" s="182" t="str">
        <f>_xlfn.XLOOKUP(tab_SCHULLISTE[[#This Row],[TKZ]],tab_SATLISTE[SAT-ID],tab_SATLISTE[SAT-ID],"FEHLT")</f>
        <v>1k203</v>
      </c>
    </row>
    <row r="2148" spans="1:8" ht="15.9" customHeight="1" x14ac:dyDescent="0.3">
      <c r="A2148" s="171" t="s">
        <v>6456</v>
      </c>
      <c r="B2148" s="167" t="s">
        <v>11060</v>
      </c>
      <c r="C2148" s="167" t="str">
        <f>tab_SCHULLISTE[[#This Row],[SNR]]&amp;" - "&amp;tab_SCHULLISTE[[#This Row],[Name]]</f>
        <v xml:space="preserve">2654 - Grundschule Kaufering  </v>
      </c>
      <c r="D2148" s="5" t="s">
        <v>1911</v>
      </c>
      <c r="E21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48" s="175" t="s">
        <v>18840</v>
      </c>
      <c r="G2148" s="175" t="s">
        <v>18841</v>
      </c>
      <c r="H2148" s="182" t="str">
        <f>_xlfn.XLOOKUP(tab_SCHULLISTE[[#This Row],[TKZ]],tab_SATLISTE[SAT-ID],tab_SATLISTE[SAT-ID],"FEHLT")</f>
        <v>1k221</v>
      </c>
    </row>
    <row r="2149" spans="1:8" ht="15.9" customHeight="1" x14ac:dyDescent="0.3">
      <c r="A2149" s="171" t="s">
        <v>6457</v>
      </c>
      <c r="B2149" s="167" t="s">
        <v>1155</v>
      </c>
      <c r="C2149" s="167" t="str">
        <f>tab_SCHULLISTE[[#This Row],[SNR]]&amp;" - "&amp;tab_SCHULLISTE[[#This Row],[Name]]</f>
        <v>2655 - Grundschule Landsberg a.Lech, an der Platanenstraße</v>
      </c>
      <c r="D2149" s="5" t="s">
        <v>1933</v>
      </c>
      <c r="E21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49" s="175" t="s">
        <v>18840</v>
      </c>
      <c r="G2149" s="175" t="s">
        <v>18841</v>
      </c>
      <c r="H2149" s="182" t="str">
        <f>_xlfn.XLOOKUP(tab_SCHULLISTE[[#This Row],[TKZ]],tab_SATLISTE[SAT-ID],tab_SATLISTE[SAT-ID],"FEHLT")</f>
        <v>1k243</v>
      </c>
    </row>
    <row r="2150" spans="1:8" ht="15.9" customHeight="1" x14ac:dyDescent="0.3">
      <c r="A2150" s="171" t="s">
        <v>6458</v>
      </c>
      <c r="B2150" s="167" t="s">
        <v>1043</v>
      </c>
      <c r="C2150" s="167" t="str">
        <f>tab_SCHULLISTE[[#This Row],[SNR]]&amp;" - "&amp;tab_SCHULLISTE[[#This Row],[Name]]</f>
        <v>2656 - Montessori-Schule Clara Grunwald Unterschleißheim, priv. Grund- u. Hauptschule</v>
      </c>
      <c r="D2150" s="5" t="s">
        <v>2358</v>
      </c>
      <c r="E21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50" s="175" t="s">
        <v>18840</v>
      </c>
      <c r="G2150" s="175" t="s">
        <v>18841</v>
      </c>
      <c r="H2150" s="182" t="str">
        <f>_xlfn.XLOOKUP(tab_SCHULLISTE[[#This Row],[TKZ]],tab_SATLISTE[SAT-ID],tab_SATLISTE[SAT-ID],"FEHLT")</f>
        <v>1p166</v>
      </c>
    </row>
    <row r="2151" spans="1:8" ht="15.9" customHeight="1" x14ac:dyDescent="0.3">
      <c r="A2151" s="171" t="s">
        <v>6459</v>
      </c>
      <c r="B2151" s="167" t="s">
        <v>11061</v>
      </c>
      <c r="C2151" s="167" t="str">
        <f>tab_SCHULLISTE[[#This Row],[SNR]]&amp;" - "&amp;tab_SCHULLISTE[[#This Row],[Name]]</f>
        <v xml:space="preserve">2657 - Grundschule Landsberg a.Lech, am Spitalplatz  </v>
      </c>
      <c r="D2151" s="5" t="s">
        <v>1933</v>
      </c>
      <c r="E21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51" s="175" t="s">
        <v>18840</v>
      </c>
      <c r="G2151" s="175" t="s">
        <v>18841</v>
      </c>
      <c r="H2151" s="182" t="str">
        <f>_xlfn.XLOOKUP(tab_SCHULLISTE[[#This Row],[TKZ]],tab_SATLISTE[SAT-ID],tab_SATLISTE[SAT-ID],"FEHLT")</f>
        <v>1k243</v>
      </c>
    </row>
    <row r="2152" spans="1:8" ht="15.9" customHeight="1" x14ac:dyDescent="0.3">
      <c r="A2152" s="171" t="s">
        <v>6460</v>
      </c>
      <c r="B2152" s="167" t="s">
        <v>11062</v>
      </c>
      <c r="C2152" s="167" t="str">
        <f>tab_SCHULLISTE[[#This Row],[SNR]]&amp;" - "&amp;tab_SCHULLISTE[[#This Row],[Name]]</f>
        <v xml:space="preserve">2658 - Grundschule Penzing  </v>
      </c>
      <c r="D2152" s="5" t="s">
        <v>2013</v>
      </c>
      <c r="E21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52" s="175" t="s">
        <v>18840</v>
      </c>
      <c r="G2152" s="175" t="s">
        <v>18841</v>
      </c>
      <c r="H2152" s="182" t="str">
        <f>_xlfn.XLOOKUP(tab_SCHULLISTE[[#This Row],[TKZ]],tab_SATLISTE[SAT-ID],tab_SATLISTE[SAT-ID],"FEHLT")</f>
        <v>1k324</v>
      </c>
    </row>
    <row r="2153" spans="1:8" ht="15.9" customHeight="1" x14ac:dyDescent="0.3">
      <c r="A2153" s="171" t="s">
        <v>6461</v>
      </c>
      <c r="B2153" s="167" t="s">
        <v>11063</v>
      </c>
      <c r="C2153" s="167" t="str">
        <f>tab_SCHULLISTE[[#This Row],[SNR]]&amp;" - "&amp;tab_SCHULLISTE[[#This Row],[Name]]</f>
        <v xml:space="preserve">2659 - Grundschule Vilgertshofen  </v>
      </c>
      <c r="D2153" s="5" t="s">
        <v>2150</v>
      </c>
      <c r="E21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53" s="175" t="s">
        <v>18840</v>
      </c>
      <c r="G2153" s="175" t="s">
        <v>18841</v>
      </c>
      <c r="H2153" s="182" t="str">
        <f>_xlfn.XLOOKUP(tab_SCHULLISTE[[#This Row],[TKZ]],tab_SATLISTE[SAT-ID],tab_SATLISTE[SAT-ID],"FEHLT")</f>
        <v>1k461</v>
      </c>
    </row>
    <row r="2154" spans="1:8" ht="15.9" customHeight="1" x14ac:dyDescent="0.3">
      <c r="A2154" s="171" t="s">
        <v>6462</v>
      </c>
      <c r="B2154" s="167" t="s">
        <v>11064</v>
      </c>
      <c r="C2154" s="167" t="str">
        <f>tab_SCHULLISTE[[#This Row],[SNR]]&amp;" - "&amp;tab_SCHULLISTE[[#This Row],[Name]]</f>
        <v xml:space="preserve">2661 - Grundschule Scheuring  </v>
      </c>
      <c r="D2154" s="5" t="s">
        <v>2070</v>
      </c>
      <c r="E21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54" s="175" t="s">
        <v>18840</v>
      </c>
      <c r="G2154" s="175" t="s">
        <v>18841</v>
      </c>
      <c r="H2154" s="182" t="str">
        <f>_xlfn.XLOOKUP(tab_SCHULLISTE[[#This Row],[TKZ]],tab_SATLISTE[SAT-ID],tab_SATLISTE[SAT-ID],"FEHLT")</f>
        <v>1k381</v>
      </c>
    </row>
    <row r="2155" spans="1:8" ht="15.9" customHeight="1" x14ac:dyDescent="0.3">
      <c r="A2155" s="171" t="s">
        <v>6463</v>
      </c>
      <c r="B2155" s="167" t="s">
        <v>11065</v>
      </c>
      <c r="C2155" s="167" t="str">
        <f>tab_SCHULLISTE[[#This Row],[SNR]]&amp;" - "&amp;tab_SCHULLISTE[[#This Row],[Name]]</f>
        <v xml:space="preserve">2662 - Grundschule Schondorf a.Ammersee  </v>
      </c>
      <c r="D2155" s="5" t="s">
        <v>2077</v>
      </c>
      <c r="E21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55" s="175" t="s">
        <v>18840</v>
      </c>
      <c r="G2155" s="175" t="s">
        <v>18841</v>
      </c>
      <c r="H2155" s="182" t="str">
        <f>_xlfn.XLOOKUP(tab_SCHULLISTE[[#This Row],[TKZ]],tab_SATLISTE[SAT-ID],tab_SATLISTE[SAT-ID],"FEHLT")</f>
        <v>1k388</v>
      </c>
    </row>
    <row r="2156" spans="1:8" ht="15.9" customHeight="1" x14ac:dyDescent="0.3">
      <c r="A2156" s="171" t="s">
        <v>6464</v>
      </c>
      <c r="B2156" s="167" t="s">
        <v>11066</v>
      </c>
      <c r="C2156" s="167" t="str">
        <f>tab_SCHULLISTE[[#This Row],[SNR]]&amp;" - "&amp;tab_SCHULLISTE[[#This Row],[Name]]</f>
        <v xml:space="preserve">2663 - Grundschule Pürgen  </v>
      </c>
      <c r="D2156" s="5" t="s">
        <v>2036</v>
      </c>
      <c r="E21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56" s="175" t="s">
        <v>18840</v>
      </c>
      <c r="G2156" s="175" t="s">
        <v>18841</v>
      </c>
      <c r="H2156" s="182" t="str">
        <f>_xlfn.XLOOKUP(tab_SCHULLISTE[[#This Row],[TKZ]],tab_SATLISTE[SAT-ID],tab_SATLISTE[SAT-ID],"FEHLT")</f>
        <v>1k347</v>
      </c>
    </row>
    <row r="2157" spans="1:8" ht="15.9" customHeight="1" x14ac:dyDescent="0.3">
      <c r="A2157" s="171" t="s">
        <v>6465</v>
      </c>
      <c r="B2157" s="167" t="s">
        <v>13023</v>
      </c>
      <c r="C2157" s="167" t="str">
        <f>tab_SCHULLISTE[[#This Row],[SNR]]&amp;" - "&amp;tab_SCHULLISTE[[#This Row],[Name]]</f>
        <v xml:space="preserve">2665 - Mittelschule Weil  </v>
      </c>
      <c r="D2157" s="5" t="s">
        <v>2167</v>
      </c>
      <c r="E21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57" s="175" t="s">
        <v>18840</v>
      </c>
      <c r="G2157" s="175" t="s">
        <v>18841</v>
      </c>
      <c r="H2157" s="182" t="str">
        <f>_xlfn.XLOOKUP(tab_SCHULLISTE[[#This Row],[TKZ]],tab_SATLISTE[SAT-ID],tab_SATLISTE[SAT-ID],"FEHLT")</f>
        <v>1k478</v>
      </c>
    </row>
    <row r="2158" spans="1:8" ht="15.9" customHeight="1" x14ac:dyDescent="0.3">
      <c r="A2158" s="171" t="s">
        <v>6466</v>
      </c>
      <c r="B2158" s="167" t="s">
        <v>11067</v>
      </c>
      <c r="C2158" s="167" t="str">
        <f>tab_SCHULLISTE[[#This Row],[SNR]]&amp;" - "&amp;tab_SCHULLISTE[[#This Row],[Name]]</f>
        <v xml:space="preserve">2666 - Grundschule Windach  </v>
      </c>
      <c r="D2158" s="5" t="s">
        <v>2179</v>
      </c>
      <c r="E21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58" s="175" t="s">
        <v>18840</v>
      </c>
      <c r="G2158" s="175" t="s">
        <v>18841</v>
      </c>
      <c r="H2158" s="182" t="str">
        <f>_xlfn.XLOOKUP(tab_SCHULLISTE[[#This Row],[TKZ]],tab_SATLISTE[SAT-ID],tab_SATLISTE[SAT-ID],"FEHLT")</f>
        <v>1k490</v>
      </c>
    </row>
    <row r="2159" spans="1:8" ht="15.9" customHeight="1" x14ac:dyDescent="0.3">
      <c r="A2159" s="171" t="s">
        <v>6467</v>
      </c>
      <c r="B2159" s="167" t="s">
        <v>13024</v>
      </c>
      <c r="C2159" s="167" t="str">
        <f>tab_SCHULLISTE[[#This Row],[SNR]]&amp;" - "&amp;tab_SCHULLISTE[[#This Row],[Name]]</f>
        <v xml:space="preserve">2667 - Mittelschule Landsberg am Lech  </v>
      </c>
      <c r="D2159" s="5" t="s">
        <v>1933</v>
      </c>
      <c r="E21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59" s="175" t="s">
        <v>18840</v>
      </c>
      <c r="G2159" s="175" t="s">
        <v>18841</v>
      </c>
      <c r="H2159" s="182" t="str">
        <f>_xlfn.XLOOKUP(tab_SCHULLISTE[[#This Row],[TKZ]],tab_SATLISTE[SAT-ID],tab_SATLISTE[SAT-ID],"FEHLT")</f>
        <v>1k243</v>
      </c>
    </row>
    <row r="2160" spans="1:8" ht="15.9" customHeight="1" x14ac:dyDescent="0.3">
      <c r="A2160" s="171" t="s">
        <v>6468</v>
      </c>
      <c r="B2160" s="167" t="s">
        <v>11068</v>
      </c>
      <c r="C2160" s="167" t="str">
        <f>tab_SCHULLISTE[[#This Row],[SNR]]&amp;" - "&amp;tab_SCHULLISTE[[#This Row],[Name]]</f>
        <v xml:space="preserve">2668 - Berglwald-Grundschule Oberschleißheim  </v>
      </c>
      <c r="D2160" s="5" t="s">
        <v>1995</v>
      </c>
      <c r="E21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60" s="175" t="s">
        <v>18840</v>
      </c>
      <c r="G2160" s="175" t="s">
        <v>18841</v>
      </c>
      <c r="H2160" s="182" t="str">
        <f>_xlfn.XLOOKUP(tab_SCHULLISTE[[#This Row],[TKZ]],tab_SATLISTE[SAT-ID],tab_SATLISTE[SAT-ID],"FEHLT")</f>
        <v>1k306</v>
      </c>
    </row>
    <row r="2161" spans="1:8" ht="15.9" customHeight="1" x14ac:dyDescent="0.3">
      <c r="A2161" s="171" t="s">
        <v>6469</v>
      </c>
      <c r="B2161" s="167" t="s">
        <v>11069</v>
      </c>
      <c r="C2161" s="167" t="str">
        <f>tab_SCHULLISTE[[#This Row],[SNR]]&amp;" - "&amp;tab_SCHULLISTE[[#This Row],[Name]]</f>
        <v xml:space="preserve">2669 - Grundschule Bad Wiessee  </v>
      </c>
      <c r="D2161" s="5" t="s">
        <v>1736</v>
      </c>
      <c r="E21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61" s="175" t="s">
        <v>18840</v>
      </c>
      <c r="G2161" s="175" t="s">
        <v>18841</v>
      </c>
      <c r="H2161" s="182" t="str">
        <f>_xlfn.XLOOKUP(tab_SCHULLISTE[[#This Row],[TKZ]],tab_SATLISTE[SAT-ID],tab_SATLISTE[SAT-ID],"FEHLT")</f>
        <v>1k040</v>
      </c>
    </row>
    <row r="2162" spans="1:8" ht="15.9" customHeight="1" x14ac:dyDescent="0.3">
      <c r="A2162" s="171" t="s">
        <v>6470</v>
      </c>
      <c r="B2162" s="167" t="s">
        <v>11070</v>
      </c>
      <c r="C2162" s="167" t="str">
        <f>tab_SCHULLISTE[[#This Row],[SNR]]&amp;" - "&amp;tab_SCHULLISTE[[#This Row],[Name]]</f>
        <v xml:space="preserve">2670 - Grundschule Bayrischzell  </v>
      </c>
      <c r="D2162" s="5" t="s">
        <v>1741</v>
      </c>
      <c r="E21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62" s="175" t="s">
        <v>18840</v>
      </c>
      <c r="G2162" s="175" t="s">
        <v>18841</v>
      </c>
      <c r="H2162" s="182" t="str">
        <f>_xlfn.XLOOKUP(tab_SCHULLISTE[[#This Row],[TKZ]],tab_SATLISTE[SAT-ID],tab_SATLISTE[SAT-ID],"FEHLT")</f>
        <v>1k045</v>
      </c>
    </row>
    <row r="2163" spans="1:8" ht="15.9" customHeight="1" x14ac:dyDescent="0.3">
      <c r="A2163" s="171" t="s">
        <v>6471</v>
      </c>
      <c r="B2163" s="167" t="s">
        <v>13025</v>
      </c>
      <c r="C2163" s="167" t="str">
        <f>tab_SCHULLISTE[[#This Row],[SNR]]&amp;" - "&amp;tab_SCHULLISTE[[#This Row],[Name]]</f>
        <v xml:space="preserve">2671 - Mittelschule Fischbachau  </v>
      </c>
      <c r="D2163" s="5" t="s">
        <v>1816</v>
      </c>
      <c r="E21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63" s="175" t="s">
        <v>18840</v>
      </c>
      <c r="G2163" s="175" t="s">
        <v>18841</v>
      </c>
      <c r="H2163" s="182" t="str">
        <f>_xlfn.XLOOKUP(tab_SCHULLISTE[[#This Row],[TKZ]],tab_SATLISTE[SAT-ID],tab_SATLISTE[SAT-ID],"FEHLT")</f>
        <v>1k122</v>
      </c>
    </row>
    <row r="2164" spans="1:8" ht="15.9" customHeight="1" x14ac:dyDescent="0.3">
      <c r="A2164" s="171" t="s">
        <v>6472</v>
      </c>
      <c r="B2164" s="167" t="s">
        <v>11071</v>
      </c>
      <c r="C2164" s="167" t="str">
        <f>tab_SCHULLISTE[[#This Row],[SNR]]&amp;" - "&amp;tab_SCHULLISTE[[#This Row],[Name]]</f>
        <v xml:space="preserve">2672 - Ignaz-Günther-Grundschule Altmannstein  </v>
      </c>
      <c r="D2164" s="5" t="s">
        <v>1704</v>
      </c>
      <c r="E21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64" s="175" t="s">
        <v>18840</v>
      </c>
      <c r="G2164" s="175" t="s">
        <v>18841</v>
      </c>
      <c r="H2164" s="182" t="str">
        <f>_xlfn.XLOOKUP(tab_SCHULLISTE[[#This Row],[TKZ]],tab_SATLISTE[SAT-ID],tab_SATLISTE[SAT-ID],"FEHLT")</f>
        <v>1k008</v>
      </c>
    </row>
    <row r="2165" spans="1:8" ht="15.9" customHeight="1" x14ac:dyDescent="0.3">
      <c r="A2165" s="171" t="s">
        <v>6473</v>
      </c>
      <c r="B2165" s="167" t="s">
        <v>11072</v>
      </c>
      <c r="C2165" s="167" t="str">
        <f>tab_SCHULLISTE[[#This Row],[SNR]]&amp;" - "&amp;tab_SCHULLISTE[[#This Row],[Name]]</f>
        <v xml:space="preserve">2673 - Grundschule Gmund a.Tegernsee  </v>
      </c>
      <c r="D2165" s="5" t="s">
        <v>1851</v>
      </c>
      <c r="E21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65" s="175" t="s">
        <v>18840</v>
      </c>
      <c r="G2165" s="175" t="s">
        <v>18841</v>
      </c>
      <c r="H2165" s="182" t="str">
        <f>_xlfn.XLOOKUP(tab_SCHULLISTE[[#This Row],[TKZ]],tab_SATLISTE[SAT-ID],tab_SATLISTE[SAT-ID],"FEHLT")</f>
        <v>1k160</v>
      </c>
    </row>
    <row r="2166" spans="1:8" ht="15.9" customHeight="1" x14ac:dyDescent="0.3">
      <c r="A2166" s="171" t="s">
        <v>6474</v>
      </c>
      <c r="B2166" s="167" t="s">
        <v>1156</v>
      </c>
      <c r="C2166" s="167" t="str">
        <f>tab_SCHULLISTE[[#This Row],[SNR]]&amp;" - "&amp;tab_SCHULLISTE[[#This Row],[Name]]</f>
        <v>2674 - Grundschule Kirchheim b.München, an der Martin-Luther-Straße</v>
      </c>
      <c r="D2166" s="5" t="s">
        <v>1918</v>
      </c>
      <c r="E21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66" s="175" t="s">
        <v>18840</v>
      </c>
      <c r="G2166" s="175" t="s">
        <v>18841</v>
      </c>
      <c r="H2166" s="182" t="str">
        <f>_xlfn.XLOOKUP(tab_SCHULLISTE[[#This Row],[TKZ]],tab_SATLISTE[SAT-ID],tab_SATLISTE[SAT-ID],"FEHLT")</f>
        <v>1k228</v>
      </c>
    </row>
    <row r="2167" spans="1:8" ht="15.9" customHeight="1" x14ac:dyDescent="0.3">
      <c r="A2167" s="171" t="s">
        <v>6475</v>
      </c>
      <c r="B2167" s="167" t="s">
        <v>13026</v>
      </c>
      <c r="C2167" s="167" t="str">
        <f>tab_SCHULLISTE[[#This Row],[SNR]]&amp;" - "&amp;tab_SCHULLISTE[[#This Row],[Name]]</f>
        <v xml:space="preserve">2675 - Mittelschule Hausham  </v>
      </c>
      <c r="D2167" s="5" t="s">
        <v>1873</v>
      </c>
      <c r="E21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67" s="175" t="s">
        <v>18840</v>
      </c>
      <c r="G2167" s="175" t="s">
        <v>18841</v>
      </c>
      <c r="H2167" s="182" t="str">
        <f>_xlfn.XLOOKUP(tab_SCHULLISTE[[#This Row],[TKZ]],tab_SATLISTE[SAT-ID],tab_SATLISTE[SAT-ID],"FEHLT")</f>
        <v>1k183</v>
      </c>
    </row>
    <row r="2168" spans="1:8" ht="15.9" customHeight="1" x14ac:dyDescent="0.3">
      <c r="A2168" s="171" t="s">
        <v>6476</v>
      </c>
      <c r="B2168" s="167" t="s">
        <v>11073</v>
      </c>
      <c r="C2168" s="167" t="str">
        <f>tab_SCHULLISTE[[#This Row],[SNR]]&amp;" - "&amp;tab_SCHULLISTE[[#This Row],[Name]]</f>
        <v xml:space="preserve">2676 - Grundschule Holzkirchen  </v>
      </c>
      <c r="D2168" s="5" t="s">
        <v>1887</v>
      </c>
      <c r="E21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68" s="175" t="s">
        <v>18840</v>
      </c>
      <c r="G2168" s="175" t="s">
        <v>18841</v>
      </c>
      <c r="H2168" s="182" t="str">
        <f>_xlfn.XLOOKUP(tab_SCHULLISTE[[#This Row],[TKZ]],tab_SATLISTE[SAT-ID],tab_SATLISTE[SAT-ID],"FEHLT")</f>
        <v>1k197</v>
      </c>
    </row>
    <row r="2169" spans="1:8" ht="15.9" customHeight="1" x14ac:dyDescent="0.3">
      <c r="A2169" s="171" t="s">
        <v>6477</v>
      </c>
      <c r="B2169" s="167" t="s">
        <v>11074</v>
      </c>
      <c r="C2169" s="167" t="str">
        <f>tab_SCHULLISTE[[#This Row],[SNR]]&amp;" - "&amp;tab_SCHULLISTE[[#This Row],[Name]]</f>
        <v xml:space="preserve">2677 - Grundschule Elbach in Fischbachau  </v>
      </c>
      <c r="D2169" s="5" t="s">
        <v>1816</v>
      </c>
      <c r="E21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69" s="175" t="s">
        <v>18840</v>
      </c>
      <c r="G2169" s="175" t="s">
        <v>18841</v>
      </c>
      <c r="H2169" s="182" t="str">
        <f>_xlfn.XLOOKUP(tab_SCHULLISTE[[#This Row],[TKZ]],tab_SATLISTE[SAT-ID],tab_SATLISTE[SAT-ID],"FEHLT")</f>
        <v>1k122</v>
      </c>
    </row>
    <row r="2170" spans="1:8" ht="15.9" customHeight="1" x14ac:dyDescent="0.3">
      <c r="A2170" s="171" t="s">
        <v>6478</v>
      </c>
      <c r="B2170" s="167" t="s">
        <v>11075</v>
      </c>
      <c r="C2170" s="167" t="str">
        <f>tab_SCHULLISTE[[#This Row],[SNR]]&amp;" - "&amp;tab_SCHULLISTE[[#This Row],[Name]]</f>
        <v xml:space="preserve">2678 - Grundschule Irschenberg  </v>
      </c>
      <c r="D2170" s="5" t="s">
        <v>1899</v>
      </c>
      <c r="E21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70" s="175" t="s">
        <v>18840</v>
      </c>
      <c r="G2170" s="175" t="s">
        <v>18841</v>
      </c>
      <c r="H2170" s="182" t="str">
        <f>_xlfn.XLOOKUP(tab_SCHULLISTE[[#This Row],[TKZ]],tab_SATLISTE[SAT-ID],tab_SATLISTE[SAT-ID],"FEHLT")</f>
        <v>1k209</v>
      </c>
    </row>
    <row r="2171" spans="1:8" ht="15.9" customHeight="1" x14ac:dyDescent="0.3">
      <c r="A2171" s="171" t="s">
        <v>6479</v>
      </c>
      <c r="B2171" s="167" t="s">
        <v>11076</v>
      </c>
      <c r="C2171" s="167" t="str">
        <f>tab_SCHULLISTE[[#This Row],[SNR]]&amp;" - "&amp;tab_SCHULLISTE[[#This Row],[Name]]</f>
        <v xml:space="preserve">2679 - Grundschule Mühldorf a.Inn - Altmühldorf  </v>
      </c>
      <c r="D2171" s="5" t="s">
        <v>1964</v>
      </c>
      <c r="E21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71" s="175" t="s">
        <v>18840</v>
      </c>
      <c r="G2171" s="175" t="s">
        <v>18841</v>
      </c>
      <c r="H2171" s="182" t="str">
        <f>_xlfn.XLOOKUP(tab_SCHULLISTE[[#This Row],[TKZ]],tab_SATLISTE[SAT-ID],tab_SATLISTE[SAT-ID],"FEHLT")</f>
        <v>1k275</v>
      </c>
    </row>
    <row r="2172" spans="1:8" ht="15.9" customHeight="1" x14ac:dyDescent="0.3">
      <c r="A2172" s="171" t="s">
        <v>6480</v>
      </c>
      <c r="B2172" s="167" t="s">
        <v>11077</v>
      </c>
      <c r="C2172" s="167" t="str">
        <f>tab_SCHULLISTE[[#This Row],[SNR]]&amp;" - "&amp;tab_SCHULLISTE[[#This Row],[Name]]</f>
        <v xml:space="preserve">2680 - Grundschule Miesbach  </v>
      </c>
      <c r="D2172" s="5" t="s">
        <v>1954</v>
      </c>
      <c r="E21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72" s="175" t="s">
        <v>18840</v>
      </c>
      <c r="G2172" s="175" t="s">
        <v>18841</v>
      </c>
      <c r="H2172" s="182" t="str">
        <f>_xlfn.XLOOKUP(tab_SCHULLISTE[[#This Row],[TKZ]],tab_SATLISTE[SAT-ID],tab_SATLISTE[SAT-ID],"FEHLT")</f>
        <v>1k265</v>
      </c>
    </row>
    <row r="2173" spans="1:8" ht="15.9" customHeight="1" x14ac:dyDescent="0.3">
      <c r="A2173" s="171" t="s">
        <v>6481</v>
      </c>
      <c r="B2173" s="167" t="s">
        <v>13027</v>
      </c>
      <c r="C2173" s="167" t="str">
        <f>tab_SCHULLISTE[[#This Row],[SNR]]&amp;" - "&amp;tab_SCHULLISTE[[#This Row],[Name]]</f>
        <v xml:space="preserve">2681 - Mittelschule Miesbach  </v>
      </c>
      <c r="D2173" s="5" t="s">
        <v>1955</v>
      </c>
      <c r="E21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73" s="175" t="s">
        <v>18840</v>
      </c>
      <c r="G2173" s="175" t="s">
        <v>18841</v>
      </c>
      <c r="H2173" s="182" t="str">
        <f>_xlfn.XLOOKUP(tab_SCHULLISTE[[#This Row],[TKZ]],tab_SATLISTE[SAT-ID],tab_SATLISTE[SAT-ID],"FEHLT")</f>
        <v>1k266</v>
      </c>
    </row>
    <row r="2174" spans="1:8" ht="15.9" customHeight="1" x14ac:dyDescent="0.3">
      <c r="A2174" s="171" t="s">
        <v>6482</v>
      </c>
      <c r="B2174" s="167" t="s">
        <v>11078</v>
      </c>
      <c r="C2174" s="167" t="str">
        <f>tab_SCHULLISTE[[#This Row],[SNR]]&amp;" - "&amp;tab_SCHULLISTE[[#This Row],[Name]]</f>
        <v xml:space="preserve">2682 - Grundschule Otterfing  </v>
      </c>
      <c r="D2174" s="5" t="s">
        <v>2003</v>
      </c>
      <c r="E21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74" s="175" t="s">
        <v>18840</v>
      </c>
      <c r="G2174" s="175" t="s">
        <v>18841</v>
      </c>
      <c r="H2174" s="182" t="str">
        <f>_xlfn.XLOOKUP(tab_SCHULLISTE[[#This Row],[TKZ]],tab_SATLISTE[SAT-ID],tab_SATLISTE[SAT-ID],"FEHLT")</f>
        <v>1k314</v>
      </c>
    </row>
    <row r="2175" spans="1:8" ht="15.9" customHeight="1" x14ac:dyDescent="0.3">
      <c r="A2175" s="171" t="s">
        <v>6483</v>
      </c>
      <c r="B2175" s="167" t="s">
        <v>11079</v>
      </c>
      <c r="C2175" s="167" t="str">
        <f>tab_SCHULLISTE[[#This Row],[SNR]]&amp;" - "&amp;tab_SCHULLISTE[[#This Row],[Name]]</f>
        <v xml:space="preserve">2683 - Grundschule Parsberg  in Miesbach  </v>
      </c>
      <c r="D2175" s="5" t="s">
        <v>2008</v>
      </c>
      <c r="E21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75" s="175" t="s">
        <v>18840</v>
      </c>
      <c r="G2175" s="175" t="s">
        <v>18841</v>
      </c>
      <c r="H2175" s="182" t="str">
        <f>_xlfn.XLOOKUP(tab_SCHULLISTE[[#This Row],[TKZ]],tab_SATLISTE[SAT-ID],tab_SATLISTE[SAT-ID],"FEHLT")</f>
        <v>1k319</v>
      </c>
    </row>
    <row r="2176" spans="1:8" ht="15.9" customHeight="1" x14ac:dyDescent="0.3">
      <c r="A2176" s="171" t="s">
        <v>6484</v>
      </c>
      <c r="B2176" s="167" t="s">
        <v>13028</v>
      </c>
      <c r="C2176" s="167" t="str">
        <f>tab_SCHULLISTE[[#This Row],[SNR]]&amp;" - "&amp;tab_SCHULLISTE[[#This Row],[Name]]</f>
        <v xml:space="preserve">2684 - Mittelschule Rottach-Egern  </v>
      </c>
      <c r="D2176" s="5" t="s">
        <v>2058</v>
      </c>
      <c r="E21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76" s="175" t="s">
        <v>18840</v>
      </c>
      <c r="G2176" s="175" t="s">
        <v>18841</v>
      </c>
      <c r="H2176" s="182" t="str">
        <f>_xlfn.XLOOKUP(tab_SCHULLISTE[[#This Row],[TKZ]],tab_SATLISTE[SAT-ID],tab_SATLISTE[SAT-ID],"FEHLT")</f>
        <v>1k369</v>
      </c>
    </row>
    <row r="2177" spans="1:8" ht="15.9" customHeight="1" x14ac:dyDescent="0.3">
      <c r="A2177" s="171" t="s">
        <v>6485</v>
      </c>
      <c r="B2177" s="167" t="s">
        <v>13029</v>
      </c>
      <c r="C2177" s="167" t="str">
        <f>tab_SCHULLISTE[[#This Row],[SNR]]&amp;" - "&amp;tab_SCHULLISTE[[#This Row],[Name]]</f>
        <v xml:space="preserve">2686 - Mittelschule Schliersee  </v>
      </c>
      <c r="D2177" s="5" t="s">
        <v>2074</v>
      </c>
      <c r="E21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77" s="175" t="s">
        <v>18840</v>
      </c>
      <c r="G2177" s="175" t="s">
        <v>18841</v>
      </c>
      <c r="H2177" s="182" t="str">
        <f>_xlfn.XLOOKUP(tab_SCHULLISTE[[#This Row],[TKZ]],tab_SATLISTE[SAT-ID],tab_SATLISTE[SAT-ID],"FEHLT")</f>
        <v>1k385</v>
      </c>
    </row>
    <row r="2178" spans="1:8" ht="15.9" customHeight="1" x14ac:dyDescent="0.3">
      <c r="A2178" s="171" t="s">
        <v>6486</v>
      </c>
      <c r="B2178" s="167" t="s">
        <v>11080</v>
      </c>
      <c r="C2178" s="167" t="str">
        <f>tab_SCHULLISTE[[#This Row],[SNR]]&amp;" - "&amp;tab_SCHULLISTE[[#This Row],[Name]]</f>
        <v xml:space="preserve">2687 - Grundschule Tegernsee  </v>
      </c>
      <c r="D2178" s="5" t="s">
        <v>2123</v>
      </c>
      <c r="E21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78" s="175" t="s">
        <v>18840</v>
      </c>
      <c r="G2178" s="175" t="s">
        <v>18841</v>
      </c>
      <c r="H2178" s="182" t="str">
        <f>_xlfn.XLOOKUP(tab_SCHULLISTE[[#This Row],[TKZ]],tab_SATLISTE[SAT-ID],tab_SATLISTE[SAT-ID],"FEHLT")</f>
        <v>1k434</v>
      </c>
    </row>
    <row r="2179" spans="1:8" ht="15.9" customHeight="1" x14ac:dyDescent="0.3">
      <c r="A2179" s="171" t="s">
        <v>6487</v>
      </c>
      <c r="B2179" s="167" t="s">
        <v>11081</v>
      </c>
      <c r="C2179" s="167" t="str">
        <f>tab_SCHULLISTE[[#This Row],[SNR]]&amp;" - "&amp;tab_SCHULLISTE[[#This Row],[Name]]</f>
        <v xml:space="preserve">2689 - Grundschule Wall in Warngau  </v>
      </c>
      <c r="D2179" s="5" t="s">
        <v>2161</v>
      </c>
      <c r="E21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79" s="175" t="s">
        <v>18840</v>
      </c>
      <c r="G2179" s="175" t="s">
        <v>18841</v>
      </c>
      <c r="H2179" s="182" t="str">
        <f>_xlfn.XLOOKUP(tab_SCHULLISTE[[#This Row],[TKZ]],tab_SATLISTE[SAT-ID],tab_SATLISTE[SAT-ID],"FEHLT")</f>
        <v>1k472</v>
      </c>
    </row>
    <row r="2180" spans="1:8" ht="15.9" customHeight="1" x14ac:dyDescent="0.3">
      <c r="A2180" s="171" t="s">
        <v>6488</v>
      </c>
      <c r="B2180" s="167" t="s">
        <v>11082</v>
      </c>
      <c r="C2180" s="167" t="str">
        <f>tab_SCHULLISTE[[#This Row],[SNR]]&amp;" - "&amp;tab_SCHULLISTE[[#This Row],[Name]]</f>
        <v xml:space="preserve">2690 - Grundschule Warngau  </v>
      </c>
      <c r="D2180" s="5" t="s">
        <v>2161</v>
      </c>
      <c r="E21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80" s="175" t="s">
        <v>18840</v>
      </c>
      <c r="G2180" s="175" t="s">
        <v>18841</v>
      </c>
      <c r="H2180" s="182" t="str">
        <f>_xlfn.XLOOKUP(tab_SCHULLISTE[[#This Row],[TKZ]],tab_SATLISTE[SAT-ID],tab_SATLISTE[SAT-ID],"FEHLT")</f>
        <v>1k472</v>
      </c>
    </row>
    <row r="2181" spans="1:8" ht="15.9" customHeight="1" x14ac:dyDescent="0.3">
      <c r="A2181" s="171" t="s">
        <v>6489</v>
      </c>
      <c r="B2181" s="167" t="s">
        <v>11083</v>
      </c>
      <c r="C2181" s="167" t="str">
        <f>tab_SCHULLISTE[[#This Row],[SNR]]&amp;" - "&amp;tab_SCHULLISTE[[#This Row],[Name]]</f>
        <v xml:space="preserve">2691 - Grundschule Weyarn  </v>
      </c>
      <c r="D2181" s="5" t="s">
        <v>2176</v>
      </c>
      <c r="E21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81" s="175" t="s">
        <v>18840</v>
      </c>
      <c r="G2181" s="175" t="s">
        <v>18841</v>
      </c>
      <c r="H2181" s="182" t="str">
        <f>_xlfn.XLOOKUP(tab_SCHULLISTE[[#This Row],[TKZ]],tab_SATLISTE[SAT-ID],tab_SATLISTE[SAT-ID],"FEHLT")</f>
        <v>1k487</v>
      </c>
    </row>
    <row r="2182" spans="1:8" ht="15.9" customHeight="1" x14ac:dyDescent="0.3">
      <c r="A2182" s="171" t="s">
        <v>6490</v>
      </c>
      <c r="B2182" s="167" t="s">
        <v>13030</v>
      </c>
      <c r="C2182" s="167" t="str">
        <f>tab_SCHULLISTE[[#This Row],[SNR]]&amp;" - "&amp;tab_SCHULLISTE[[#This Row],[Name]]</f>
        <v xml:space="preserve">2692 - Mittelschule Holzkirchen  </v>
      </c>
      <c r="D2182" s="5" t="s">
        <v>1888</v>
      </c>
      <c r="E21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82" s="175" t="s">
        <v>18840</v>
      </c>
      <c r="G2182" s="175" t="s">
        <v>18841</v>
      </c>
      <c r="H2182" s="182" t="str">
        <f>_xlfn.XLOOKUP(tab_SCHULLISTE[[#This Row],[TKZ]],tab_SATLISTE[SAT-ID],tab_SATLISTE[SAT-ID],"FEHLT")</f>
        <v>1k198</v>
      </c>
    </row>
    <row r="2183" spans="1:8" ht="15.9" customHeight="1" x14ac:dyDescent="0.3">
      <c r="A2183" s="171" t="s">
        <v>6491</v>
      </c>
      <c r="B2183" s="167" t="s">
        <v>11084</v>
      </c>
      <c r="C2183" s="167" t="str">
        <f>tab_SCHULLISTE[[#This Row],[SNR]]&amp;" - "&amp;tab_SCHULLISTE[[#This Row],[Name]]</f>
        <v xml:space="preserve">2693 - Grundschule Pförring  </v>
      </c>
      <c r="D2183" s="5" t="s">
        <v>2019</v>
      </c>
      <c r="E21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83" s="175" t="s">
        <v>18840</v>
      </c>
      <c r="G2183" s="175" t="s">
        <v>18841</v>
      </c>
      <c r="H2183" s="182" t="str">
        <f>_xlfn.XLOOKUP(tab_SCHULLISTE[[#This Row],[TKZ]],tab_SATLISTE[SAT-ID],tab_SATLISTE[SAT-ID],"FEHLT")</f>
        <v>1k330</v>
      </c>
    </row>
    <row r="2184" spans="1:8" ht="15.9" customHeight="1" x14ac:dyDescent="0.3">
      <c r="A2184" s="171" t="s">
        <v>6492</v>
      </c>
      <c r="B2184" s="167" t="s">
        <v>11085</v>
      </c>
      <c r="C2184" s="167" t="str">
        <f>tab_SCHULLISTE[[#This Row],[SNR]]&amp;" - "&amp;tab_SCHULLISTE[[#This Row],[Name]]</f>
        <v xml:space="preserve">2695 - Grundschule Ampfing  </v>
      </c>
      <c r="D2184" s="5" t="s">
        <v>1709</v>
      </c>
      <c r="E21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84" s="175" t="s">
        <v>18840</v>
      </c>
      <c r="G2184" s="175" t="s">
        <v>18841</v>
      </c>
      <c r="H2184" s="182" t="str">
        <f>_xlfn.XLOOKUP(tab_SCHULLISTE[[#This Row],[TKZ]],tab_SATLISTE[SAT-ID],tab_SATLISTE[SAT-ID],"FEHLT")</f>
        <v>1k013</v>
      </c>
    </row>
    <row r="2185" spans="1:8" ht="15.9" customHeight="1" x14ac:dyDescent="0.3">
      <c r="A2185" s="171" t="s">
        <v>6493</v>
      </c>
      <c r="B2185" s="167" t="s">
        <v>13031</v>
      </c>
      <c r="C2185" s="167" t="str">
        <f>tab_SCHULLISTE[[#This Row],[SNR]]&amp;" - "&amp;tab_SCHULLISTE[[#This Row],[Name]]</f>
        <v xml:space="preserve">2696 - Mittelschule Ampfing  </v>
      </c>
      <c r="D2185" s="5" t="s">
        <v>1710</v>
      </c>
      <c r="E21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85" s="175" t="s">
        <v>18840</v>
      </c>
      <c r="G2185" s="175" t="s">
        <v>18841</v>
      </c>
      <c r="H2185" s="182" t="str">
        <f>_xlfn.XLOOKUP(tab_SCHULLISTE[[#This Row],[TKZ]],tab_SATLISTE[SAT-ID],tab_SATLISTE[SAT-ID],"FEHLT")</f>
        <v>1k014</v>
      </c>
    </row>
    <row r="2186" spans="1:8" ht="15.9" customHeight="1" x14ac:dyDescent="0.3">
      <c r="A2186" s="171" t="s">
        <v>6494</v>
      </c>
      <c r="B2186" s="167" t="s">
        <v>11086</v>
      </c>
      <c r="C2186" s="167" t="str">
        <f>tab_SCHULLISTE[[#This Row],[SNR]]&amp;" - "&amp;tab_SCHULLISTE[[#This Row],[Name]]</f>
        <v xml:space="preserve">2697 - Papst Benedikt XVI. Grundschule Aschau a.Inn  </v>
      </c>
      <c r="D2186" s="5" t="s">
        <v>1716</v>
      </c>
      <c r="E21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86" s="175" t="s">
        <v>18840</v>
      </c>
      <c r="G2186" s="175" t="s">
        <v>18841</v>
      </c>
      <c r="H2186" s="182" t="str">
        <f>_xlfn.XLOOKUP(tab_SCHULLISTE[[#This Row],[TKZ]],tab_SATLISTE[SAT-ID],tab_SATLISTE[SAT-ID],"FEHLT")</f>
        <v>1k020</v>
      </c>
    </row>
    <row r="2187" spans="1:8" ht="15.9" customHeight="1" x14ac:dyDescent="0.3">
      <c r="A2187" s="171" t="s">
        <v>6495</v>
      </c>
      <c r="B2187" s="167" t="s">
        <v>13032</v>
      </c>
      <c r="C2187" s="167" t="str">
        <f>tab_SCHULLISTE[[#This Row],[SNR]]&amp;" - "&amp;tab_SCHULLISTE[[#This Row],[Name]]</f>
        <v xml:space="preserve">2698 - Mittelschule Buchbach  </v>
      </c>
      <c r="D2187" s="5" t="s">
        <v>1763</v>
      </c>
      <c r="E21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87" s="175" t="s">
        <v>18840</v>
      </c>
      <c r="G2187" s="175" t="s">
        <v>18841</v>
      </c>
      <c r="H2187" s="182" t="str">
        <f>_xlfn.XLOOKUP(tab_SCHULLISTE[[#This Row],[TKZ]],tab_SATLISTE[SAT-ID],tab_SATLISTE[SAT-ID],"FEHLT")</f>
        <v>1k068</v>
      </c>
    </row>
    <row r="2188" spans="1:8" ht="15.9" customHeight="1" x14ac:dyDescent="0.3">
      <c r="A2188" s="171" t="s">
        <v>6496</v>
      </c>
      <c r="B2188" s="167" t="s">
        <v>13033</v>
      </c>
      <c r="C2188" s="167" t="str">
        <f>tab_SCHULLISTE[[#This Row],[SNR]]&amp;" - "&amp;tab_SCHULLISTE[[#This Row],[Name]]</f>
        <v xml:space="preserve">2699 - Mittelschule Gars a.Inn  </v>
      </c>
      <c r="D2188" s="5" t="s">
        <v>1842</v>
      </c>
      <c r="E21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88" s="175" t="s">
        <v>18840</v>
      </c>
      <c r="G2188" s="175" t="s">
        <v>18841</v>
      </c>
      <c r="H2188" s="182" t="str">
        <f>_xlfn.XLOOKUP(tab_SCHULLISTE[[#This Row],[TKZ]],tab_SATLISTE[SAT-ID],tab_SATLISTE[SAT-ID],"FEHLT")</f>
        <v>1k149</v>
      </c>
    </row>
    <row r="2189" spans="1:8" ht="15.9" customHeight="1" x14ac:dyDescent="0.3">
      <c r="A2189" s="171" t="s">
        <v>6497</v>
      </c>
      <c r="B2189" s="167" t="s">
        <v>13034</v>
      </c>
      <c r="C2189" s="167" t="str">
        <f>tab_SCHULLISTE[[#This Row],[SNR]]&amp;" - "&amp;tab_SCHULLISTE[[#This Row],[Name]]</f>
        <v xml:space="preserve">2700 - Mittelschule Haag i.OB  </v>
      </c>
      <c r="D2189" s="5" t="s">
        <v>1866</v>
      </c>
      <c r="E21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89" s="175" t="s">
        <v>18840</v>
      </c>
      <c r="G2189" s="175" t="s">
        <v>18841</v>
      </c>
      <c r="H2189" s="182" t="str">
        <f>_xlfn.XLOOKUP(tab_SCHULLISTE[[#This Row],[TKZ]],tab_SATLISTE[SAT-ID],tab_SATLISTE[SAT-ID],"FEHLT")</f>
        <v>1k175</v>
      </c>
    </row>
    <row r="2190" spans="1:8" ht="15.9" customHeight="1" x14ac:dyDescent="0.3">
      <c r="A2190" s="171" t="s">
        <v>6498</v>
      </c>
      <c r="B2190" s="167" t="s">
        <v>11087</v>
      </c>
      <c r="C2190" s="167" t="str">
        <f>tab_SCHULLISTE[[#This Row],[SNR]]&amp;" - "&amp;tab_SCHULLISTE[[#This Row],[Name]]</f>
        <v xml:space="preserve">2701 - Grundschule Heldenstein  </v>
      </c>
      <c r="D2190" s="5" t="s">
        <v>1875</v>
      </c>
      <c r="E21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90" s="175" t="s">
        <v>18840</v>
      </c>
      <c r="G2190" s="175" t="s">
        <v>18841</v>
      </c>
      <c r="H2190" s="182" t="str">
        <f>_xlfn.XLOOKUP(tab_SCHULLISTE[[#This Row],[TKZ]],tab_SATLISTE[SAT-ID],tab_SATLISTE[SAT-ID],"FEHLT")</f>
        <v>1k185</v>
      </c>
    </row>
    <row r="2191" spans="1:8" ht="15.9" customHeight="1" x14ac:dyDescent="0.3">
      <c r="A2191" s="171" t="s">
        <v>6499</v>
      </c>
      <c r="B2191" s="167" t="s">
        <v>11088</v>
      </c>
      <c r="C2191" s="167" t="str">
        <f>tab_SCHULLISTE[[#This Row],[SNR]]&amp;" - "&amp;tab_SCHULLISTE[[#This Row],[Name]]</f>
        <v xml:space="preserve">2702 - Grundschule Kraiburg a.Inn  </v>
      </c>
      <c r="D2191" s="5" t="s">
        <v>1929</v>
      </c>
      <c r="E21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91" s="175" t="s">
        <v>18840</v>
      </c>
      <c r="G2191" s="175" t="s">
        <v>18841</v>
      </c>
      <c r="H2191" s="182" t="str">
        <f>_xlfn.XLOOKUP(tab_SCHULLISTE[[#This Row],[TKZ]],tab_SATLISTE[SAT-ID],tab_SATLISTE[SAT-ID],"FEHLT")</f>
        <v>1k239</v>
      </c>
    </row>
    <row r="2192" spans="1:8" ht="15.9" customHeight="1" x14ac:dyDescent="0.3">
      <c r="A2192" s="171" t="s">
        <v>6500</v>
      </c>
      <c r="B2192" s="167" t="s">
        <v>11089</v>
      </c>
      <c r="C2192" s="167" t="str">
        <f>tab_SCHULLISTE[[#This Row],[SNR]]&amp;" - "&amp;tab_SCHULLISTE[[#This Row],[Name]]</f>
        <v xml:space="preserve">2703 - Grundschule Lochham in Gräfelfing  </v>
      </c>
      <c r="D2192" s="5" t="s">
        <v>1853</v>
      </c>
      <c r="E21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92" s="175" t="s">
        <v>18840</v>
      </c>
      <c r="G2192" s="175" t="s">
        <v>18841</v>
      </c>
      <c r="H2192" s="182" t="str">
        <f>_xlfn.XLOOKUP(tab_SCHULLISTE[[#This Row],[TKZ]],tab_SATLISTE[SAT-ID],tab_SATLISTE[SAT-ID],"FEHLT")</f>
        <v>1k162</v>
      </c>
    </row>
    <row r="2193" spans="1:8" ht="15.9" customHeight="1" x14ac:dyDescent="0.3">
      <c r="A2193" s="171" t="s">
        <v>6501</v>
      </c>
      <c r="B2193" s="167" t="s">
        <v>11090</v>
      </c>
      <c r="C2193" s="167" t="str">
        <f>tab_SCHULLISTE[[#This Row],[SNR]]&amp;" - "&amp;tab_SCHULLISTE[[#This Row],[Name]]</f>
        <v xml:space="preserve">2704 - Grundschule Mettenheim  </v>
      </c>
      <c r="D2193" s="5" t="s">
        <v>1953</v>
      </c>
      <c r="E21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93" s="175" t="s">
        <v>18840</v>
      </c>
      <c r="G2193" s="175" t="s">
        <v>18841</v>
      </c>
      <c r="H2193" s="182" t="str">
        <f>_xlfn.XLOOKUP(tab_SCHULLISTE[[#This Row],[TKZ]],tab_SATLISTE[SAT-ID],tab_SATLISTE[SAT-ID],"FEHLT")</f>
        <v>1k264</v>
      </c>
    </row>
    <row r="2194" spans="1:8" ht="15.9" customHeight="1" x14ac:dyDescent="0.3">
      <c r="A2194" s="171" t="s">
        <v>6502</v>
      </c>
      <c r="B2194" s="167" t="s">
        <v>11091</v>
      </c>
      <c r="C2194" s="167" t="str">
        <f>tab_SCHULLISTE[[#This Row],[SNR]]&amp;" - "&amp;tab_SCHULLISTE[[#This Row],[Name]]</f>
        <v xml:space="preserve">2705 - Grundschule München, Pfeuferstraße 1  </v>
      </c>
      <c r="D2194" s="5" t="s">
        <v>1966</v>
      </c>
      <c r="E21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94" s="175" t="s">
        <v>18840</v>
      </c>
      <c r="G2194" s="175" t="s">
        <v>18841</v>
      </c>
      <c r="H2194" s="182" t="str">
        <f>_xlfn.XLOOKUP(tab_SCHULLISTE[[#This Row],[TKZ]],tab_SATLISTE[SAT-ID],tab_SATLISTE[SAT-ID],"FEHLT")</f>
        <v>1k277</v>
      </c>
    </row>
    <row r="2195" spans="1:8" ht="15.9" customHeight="1" x14ac:dyDescent="0.3">
      <c r="A2195" s="171" t="s">
        <v>6503</v>
      </c>
      <c r="B2195" s="167" t="s">
        <v>11092</v>
      </c>
      <c r="C2195" s="167" t="str">
        <f>tab_SCHULLISTE[[#This Row],[SNR]]&amp;" - "&amp;tab_SCHULLISTE[[#This Row],[Name]]</f>
        <v xml:space="preserve">2706 - Kerschensteinerschule Germering, Grundschule  </v>
      </c>
      <c r="D2195" s="5" t="s">
        <v>1847</v>
      </c>
      <c r="E21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95" s="175" t="s">
        <v>18840</v>
      </c>
      <c r="G2195" s="175" t="s">
        <v>18841</v>
      </c>
      <c r="H2195" s="182" t="str">
        <f>_xlfn.XLOOKUP(tab_SCHULLISTE[[#This Row],[TKZ]],tab_SATLISTE[SAT-ID],tab_SATLISTE[SAT-ID],"FEHLT")</f>
        <v>1k156</v>
      </c>
    </row>
    <row r="2196" spans="1:8" ht="15.9" customHeight="1" x14ac:dyDescent="0.3">
      <c r="A2196" s="171" t="s">
        <v>6504</v>
      </c>
      <c r="B2196" s="167" t="s">
        <v>13035</v>
      </c>
      <c r="C2196" s="167" t="str">
        <f>tab_SCHULLISTE[[#This Row],[SNR]]&amp;" - "&amp;tab_SCHULLISTE[[#This Row],[Name]]</f>
        <v xml:space="preserve">2707 - Mittelschule Mühldorf a.Inn  </v>
      </c>
      <c r="D2196" s="5" t="s">
        <v>1964</v>
      </c>
      <c r="E21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96" s="175" t="s">
        <v>18840</v>
      </c>
      <c r="G2196" s="175" t="s">
        <v>18841</v>
      </c>
      <c r="H2196" s="182" t="str">
        <f>_xlfn.XLOOKUP(tab_SCHULLISTE[[#This Row],[TKZ]],tab_SATLISTE[SAT-ID],tab_SATLISTE[SAT-ID],"FEHLT")</f>
        <v>1k275</v>
      </c>
    </row>
    <row r="2197" spans="1:8" ht="15.9" customHeight="1" x14ac:dyDescent="0.3">
      <c r="A2197" s="171" t="s">
        <v>6505</v>
      </c>
      <c r="B2197" s="167" t="s">
        <v>11093</v>
      </c>
      <c r="C2197" s="167" t="str">
        <f>tab_SCHULLISTE[[#This Row],[SNR]]&amp;" - "&amp;tab_SCHULLISTE[[#This Row],[Name]]</f>
        <v xml:space="preserve">2708 - Grundschule Mühldorf a.Inn-Mößling  </v>
      </c>
      <c r="D2197" s="5" t="s">
        <v>1964</v>
      </c>
      <c r="E21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97" s="175" t="s">
        <v>18840</v>
      </c>
      <c r="G2197" s="175" t="s">
        <v>18841</v>
      </c>
      <c r="H2197" s="182" t="str">
        <f>_xlfn.XLOOKUP(tab_SCHULLISTE[[#This Row],[TKZ]],tab_SATLISTE[SAT-ID],tab_SATLISTE[SAT-ID],"FEHLT")</f>
        <v>1k275</v>
      </c>
    </row>
    <row r="2198" spans="1:8" ht="15.9" customHeight="1" x14ac:dyDescent="0.3">
      <c r="A2198" s="171" t="s">
        <v>6506</v>
      </c>
      <c r="B2198" s="167" t="s">
        <v>11094</v>
      </c>
      <c r="C2198" s="167" t="str">
        <f>tab_SCHULLISTE[[#This Row],[SNR]]&amp;" - "&amp;tab_SCHULLISTE[[#This Row],[Name]]</f>
        <v xml:space="preserve">2709 - Grundschule Neumarkt-Sankt Veit  </v>
      </c>
      <c r="D2198" s="5" t="s">
        <v>1980</v>
      </c>
      <c r="E21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198" s="175" t="s">
        <v>18840</v>
      </c>
      <c r="G2198" s="175" t="s">
        <v>18841</v>
      </c>
      <c r="H2198" s="182" t="str">
        <f>_xlfn.XLOOKUP(tab_SCHULLISTE[[#This Row],[TKZ]],tab_SATLISTE[SAT-ID],tab_SATLISTE[SAT-ID],"FEHLT")</f>
        <v>1k291</v>
      </c>
    </row>
    <row r="2199" spans="1:8" ht="15.9" customHeight="1" x14ac:dyDescent="0.3">
      <c r="A2199" s="171" t="s">
        <v>6507</v>
      </c>
      <c r="B2199" s="167" t="s">
        <v>13036</v>
      </c>
      <c r="C2199" s="167" t="str">
        <f>tab_SCHULLISTE[[#This Row],[SNR]]&amp;" - "&amp;tab_SCHULLISTE[[#This Row],[Name]]</f>
        <v xml:space="preserve">2710 - Herzog-Heinrich-Mittelschule Neumarkt-Sankt Veit  </v>
      </c>
      <c r="D2199" s="5" t="s">
        <v>1981</v>
      </c>
      <c r="E21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199" s="175" t="s">
        <v>18840</v>
      </c>
      <c r="G2199" s="175" t="s">
        <v>18841</v>
      </c>
      <c r="H2199" s="182" t="str">
        <f>_xlfn.XLOOKUP(tab_SCHULLISTE[[#This Row],[TKZ]],tab_SATLISTE[SAT-ID],tab_SATLISTE[SAT-ID],"FEHLT")</f>
        <v>1k292</v>
      </c>
    </row>
    <row r="2200" spans="1:8" ht="15.9" customHeight="1" x14ac:dyDescent="0.3">
      <c r="A2200" s="171" t="s">
        <v>6508</v>
      </c>
      <c r="B2200" s="167" t="s">
        <v>11095</v>
      </c>
      <c r="C2200" s="167" t="str">
        <f>tab_SCHULLISTE[[#This Row],[SNR]]&amp;" - "&amp;tab_SCHULLISTE[[#This Row],[Name]]</f>
        <v xml:space="preserve">2711 - Grundschule Niederbergkirchen - Niedertaufkirchen  </v>
      </c>
      <c r="D2200" s="5" t="s">
        <v>1984</v>
      </c>
      <c r="E22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00" s="175" t="s">
        <v>18840</v>
      </c>
      <c r="G2200" s="175" t="s">
        <v>18841</v>
      </c>
      <c r="H2200" s="182" t="str">
        <f>_xlfn.XLOOKUP(tab_SCHULLISTE[[#This Row],[TKZ]],tab_SATLISTE[SAT-ID],tab_SATLISTE[SAT-ID],"FEHLT")</f>
        <v>1k295</v>
      </c>
    </row>
    <row r="2201" spans="1:8" ht="15.9" customHeight="1" x14ac:dyDescent="0.3">
      <c r="A2201" s="171" t="s">
        <v>6509</v>
      </c>
      <c r="B2201" s="167" t="s">
        <v>11096</v>
      </c>
      <c r="C2201" s="167" t="str">
        <f>tab_SCHULLISTE[[#This Row],[SNR]]&amp;" - "&amp;tab_SCHULLISTE[[#This Row],[Name]]</f>
        <v xml:space="preserve">2712 - Grundschule Oberbergkirchen  </v>
      </c>
      <c r="D2201" s="5" t="s">
        <v>1990</v>
      </c>
      <c r="E22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01" s="175" t="s">
        <v>18840</v>
      </c>
      <c r="G2201" s="175" t="s">
        <v>18841</v>
      </c>
      <c r="H2201" s="182" t="str">
        <f>_xlfn.XLOOKUP(tab_SCHULLISTE[[#This Row],[TKZ]],tab_SATLISTE[SAT-ID],tab_SATLISTE[SAT-ID],"FEHLT")</f>
        <v>1k301</v>
      </c>
    </row>
    <row r="2202" spans="1:8" ht="15.9" customHeight="1" x14ac:dyDescent="0.3">
      <c r="A2202" s="171" t="s">
        <v>6510</v>
      </c>
      <c r="B2202" s="167" t="s">
        <v>11097</v>
      </c>
      <c r="C2202" s="167" t="str">
        <f>tab_SCHULLISTE[[#This Row],[SNR]]&amp;" - "&amp;tab_SCHULLISTE[[#This Row],[Name]]</f>
        <v xml:space="preserve">2713 - Grundschule Obertaufkirchen  </v>
      </c>
      <c r="D2202" s="5" t="s">
        <v>1997</v>
      </c>
      <c r="E22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02" s="175" t="s">
        <v>18840</v>
      </c>
      <c r="G2202" s="175" t="s">
        <v>18841</v>
      </c>
      <c r="H2202" s="182" t="str">
        <f>_xlfn.XLOOKUP(tab_SCHULLISTE[[#This Row],[TKZ]],tab_SATLISTE[SAT-ID],tab_SATLISTE[SAT-ID],"FEHLT")</f>
        <v>1k308</v>
      </c>
    </row>
    <row r="2203" spans="1:8" ht="15.9" customHeight="1" x14ac:dyDescent="0.3">
      <c r="A2203" s="171" t="s">
        <v>6511</v>
      </c>
      <c r="B2203" s="167" t="s">
        <v>11098</v>
      </c>
      <c r="C2203" s="167" t="str">
        <f>tab_SCHULLISTE[[#This Row],[SNR]]&amp;" - "&amp;tab_SCHULLISTE[[#This Row],[Name]]</f>
        <v xml:space="preserve">2714 - Grundschule Polling  </v>
      </c>
      <c r="D2203" s="5" t="s">
        <v>2027</v>
      </c>
      <c r="E22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03" s="175" t="s">
        <v>18840</v>
      </c>
      <c r="G2203" s="175" t="s">
        <v>18841</v>
      </c>
      <c r="H2203" s="182" t="str">
        <f>_xlfn.XLOOKUP(tab_SCHULLISTE[[#This Row],[TKZ]],tab_SATLISTE[SAT-ID],tab_SATLISTE[SAT-ID],"FEHLT")</f>
        <v>1k338</v>
      </c>
    </row>
    <row r="2204" spans="1:8" ht="15.9" customHeight="1" x14ac:dyDescent="0.3">
      <c r="A2204" s="171" t="s">
        <v>6512</v>
      </c>
      <c r="B2204" s="167" t="s">
        <v>11099</v>
      </c>
      <c r="C2204" s="167" t="str">
        <f>tab_SCHULLISTE[[#This Row],[SNR]]&amp;" - "&amp;tab_SCHULLISTE[[#This Row],[Name]]</f>
        <v xml:space="preserve">2715 - Quirin-Regler-Grundschule Holzkirchen  </v>
      </c>
      <c r="D2204" s="5" t="s">
        <v>1887</v>
      </c>
      <c r="E22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04" s="175" t="s">
        <v>18840</v>
      </c>
      <c r="G2204" s="175" t="s">
        <v>18841</v>
      </c>
      <c r="H2204" s="182" t="str">
        <f>_xlfn.XLOOKUP(tab_SCHULLISTE[[#This Row],[TKZ]],tab_SATLISTE[SAT-ID],tab_SATLISTE[SAT-ID],"FEHLT")</f>
        <v>1k197</v>
      </c>
    </row>
    <row r="2205" spans="1:8" ht="15.9" customHeight="1" x14ac:dyDescent="0.3">
      <c r="A2205" s="171" t="s">
        <v>6513</v>
      </c>
      <c r="B2205" s="167" t="s">
        <v>11100</v>
      </c>
      <c r="C2205" s="167" t="str">
        <f>tab_SCHULLISTE[[#This Row],[SNR]]&amp;" - "&amp;tab_SCHULLISTE[[#This Row],[Name]]</f>
        <v xml:space="preserve">2716 - Grundschule Ramsau in Reichertsheim  </v>
      </c>
      <c r="D2205" s="5" t="s">
        <v>2039</v>
      </c>
      <c r="E22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05" s="175" t="s">
        <v>18840</v>
      </c>
      <c r="G2205" s="175" t="s">
        <v>18841</v>
      </c>
      <c r="H2205" s="182" t="str">
        <f>_xlfn.XLOOKUP(tab_SCHULLISTE[[#This Row],[TKZ]],tab_SATLISTE[SAT-ID],tab_SATLISTE[SAT-ID],"FEHLT")</f>
        <v>1k350</v>
      </c>
    </row>
    <row r="2206" spans="1:8" ht="15.9" customHeight="1" x14ac:dyDescent="0.3">
      <c r="A2206" s="171" t="s">
        <v>6514</v>
      </c>
      <c r="B2206" s="167" t="s">
        <v>11101</v>
      </c>
      <c r="C2206" s="167" t="str">
        <f>tab_SCHULLISTE[[#This Row],[SNR]]&amp;" - "&amp;tab_SCHULLISTE[[#This Row],[Name]]</f>
        <v xml:space="preserve">2718 - Grundschule Schwindegg  </v>
      </c>
      <c r="D2206" s="5" t="s">
        <v>2088</v>
      </c>
      <c r="E22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06" s="175" t="s">
        <v>18840</v>
      </c>
      <c r="G2206" s="175" t="s">
        <v>18841</v>
      </c>
      <c r="H2206" s="182" t="str">
        <f>_xlfn.XLOOKUP(tab_SCHULLISTE[[#This Row],[TKZ]],tab_SATLISTE[SAT-ID],tab_SATLISTE[SAT-ID],"FEHLT")</f>
        <v>1k399</v>
      </c>
    </row>
    <row r="2207" spans="1:8" ht="15.9" customHeight="1" x14ac:dyDescent="0.3">
      <c r="A2207" s="171" t="s">
        <v>6515</v>
      </c>
      <c r="B2207" s="167" t="s">
        <v>11102</v>
      </c>
      <c r="C2207" s="167" t="str">
        <f>tab_SCHULLISTE[[#This Row],[SNR]]&amp;" - "&amp;tab_SCHULLISTE[[#This Row],[Name]]</f>
        <v xml:space="preserve">2719 - Grundschule Taufkirchen -  Oberneukirchen  </v>
      </c>
      <c r="D2207" s="5" t="s">
        <v>2122</v>
      </c>
      <c r="E22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07" s="175" t="s">
        <v>18840</v>
      </c>
      <c r="G2207" s="175" t="s">
        <v>18841</v>
      </c>
      <c r="H2207" s="182" t="str">
        <f>_xlfn.XLOOKUP(tab_SCHULLISTE[[#This Row],[TKZ]],tab_SATLISTE[SAT-ID],tab_SATLISTE[SAT-ID],"FEHLT")</f>
        <v>1k433</v>
      </c>
    </row>
    <row r="2208" spans="1:8" ht="15.9" customHeight="1" x14ac:dyDescent="0.3">
      <c r="A2208" s="171" t="s">
        <v>6516</v>
      </c>
      <c r="B2208" s="167" t="s">
        <v>11103</v>
      </c>
      <c r="C2208" s="167" t="str">
        <f>tab_SCHULLISTE[[#This Row],[SNR]]&amp;" - "&amp;tab_SCHULLISTE[[#This Row],[Name]]</f>
        <v xml:space="preserve">2720 - Grundschule Waldkraiburg, an der Beethovenstraße  </v>
      </c>
      <c r="D2208" s="5" t="s">
        <v>2157</v>
      </c>
      <c r="E22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08" s="175" t="s">
        <v>18840</v>
      </c>
      <c r="G2208" s="175" t="s">
        <v>18841</v>
      </c>
      <c r="H2208" s="182" t="str">
        <f>_xlfn.XLOOKUP(tab_SCHULLISTE[[#This Row],[TKZ]],tab_SATLISTE[SAT-ID],tab_SATLISTE[SAT-ID],"FEHLT")</f>
        <v>1k468</v>
      </c>
    </row>
    <row r="2209" spans="1:8" ht="15.9" customHeight="1" x14ac:dyDescent="0.3">
      <c r="A2209" s="171" t="s">
        <v>6517</v>
      </c>
      <c r="B2209" s="167" t="s">
        <v>11104</v>
      </c>
      <c r="C2209" s="167" t="str">
        <f>tab_SCHULLISTE[[#This Row],[SNR]]&amp;" - "&amp;tab_SCHULLISTE[[#This Row],[Name]]</f>
        <v xml:space="preserve">2721 - Grundschule Waldkraiburg, an der Dieselstraße  </v>
      </c>
      <c r="D2209" s="5" t="s">
        <v>2157</v>
      </c>
      <c r="E22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09" s="175" t="s">
        <v>18840</v>
      </c>
      <c r="G2209" s="175" t="s">
        <v>18841</v>
      </c>
      <c r="H2209" s="182" t="str">
        <f>_xlfn.XLOOKUP(tab_SCHULLISTE[[#This Row],[TKZ]],tab_SATLISTE[SAT-ID],tab_SATLISTE[SAT-ID],"FEHLT")</f>
        <v>1k468</v>
      </c>
    </row>
    <row r="2210" spans="1:8" ht="15.9" customHeight="1" x14ac:dyDescent="0.3">
      <c r="A2210" s="171" t="s">
        <v>6518</v>
      </c>
      <c r="B2210" s="167" t="s">
        <v>13037</v>
      </c>
      <c r="C2210" s="167" t="str">
        <f>tab_SCHULLISTE[[#This Row],[SNR]]&amp;" - "&amp;tab_SCHULLISTE[[#This Row],[Name]]</f>
        <v xml:space="preserve">2722 - Mittelschule Waldkraiburg, an der Dieselstraße  </v>
      </c>
      <c r="D2210" s="5" t="s">
        <v>2157</v>
      </c>
      <c r="E22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10" s="175" t="s">
        <v>18840</v>
      </c>
      <c r="G2210" s="175" t="s">
        <v>18841</v>
      </c>
      <c r="H2210" s="182" t="str">
        <f>_xlfn.XLOOKUP(tab_SCHULLISTE[[#This Row],[TKZ]],tab_SATLISTE[SAT-ID],tab_SATLISTE[SAT-ID],"FEHLT")</f>
        <v>1k468</v>
      </c>
    </row>
    <row r="2211" spans="1:8" ht="15.9" customHeight="1" x14ac:dyDescent="0.3">
      <c r="A2211" s="171" t="s">
        <v>6519</v>
      </c>
      <c r="B2211" s="167" t="s">
        <v>1158</v>
      </c>
      <c r="C2211" s="167" t="str">
        <f>tab_SCHULLISTE[[#This Row],[SNR]]&amp;" - "&amp;tab_SCHULLISTE[[#This Row],[Name]]</f>
        <v>2723 - Mittelschule Waldkraiburg, an der Franz-Liszt-Straße</v>
      </c>
      <c r="D2211" s="5" t="s">
        <v>2157</v>
      </c>
      <c r="E22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11" s="175" t="s">
        <v>18840</v>
      </c>
      <c r="G2211" s="175" t="s">
        <v>18841</v>
      </c>
      <c r="H2211" s="182" t="str">
        <f>_xlfn.XLOOKUP(tab_SCHULLISTE[[#This Row],[TKZ]],tab_SATLISTE[SAT-ID],tab_SATLISTE[SAT-ID],"FEHLT")</f>
        <v>1k468</v>
      </c>
    </row>
    <row r="2212" spans="1:8" ht="15.9" customHeight="1" x14ac:dyDescent="0.3">
      <c r="A2212" s="171" t="s">
        <v>6520</v>
      </c>
      <c r="B2212" s="167" t="s">
        <v>11105</v>
      </c>
      <c r="C2212" s="167" t="str">
        <f>tab_SCHULLISTE[[#This Row],[SNR]]&amp;" - "&amp;tab_SCHULLISTE[[#This Row],[Name]]</f>
        <v xml:space="preserve">2724 - Grundschule Waldkraiburg, am Goetheplatz  </v>
      </c>
      <c r="D2212" s="5" t="s">
        <v>2157</v>
      </c>
      <c r="E22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12" s="175" t="s">
        <v>18840</v>
      </c>
      <c r="G2212" s="175" t="s">
        <v>18841</v>
      </c>
      <c r="H2212" s="182" t="str">
        <f>_xlfn.XLOOKUP(tab_SCHULLISTE[[#This Row],[TKZ]],tab_SATLISTE[SAT-ID],tab_SATLISTE[SAT-ID],"FEHLT")</f>
        <v>1k468</v>
      </c>
    </row>
    <row r="2213" spans="1:8" ht="15.9" customHeight="1" x14ac:dyDescent="0.3">
      <c r="A2213" s="171" t="s">
        <v>6521</v>
      </c>
      <c r="B2213" s="167" t="s">
        <v>11106</v>
      </c>
      <c r="C2213" s="167" t="str">
        <f>tab_SCHULLISTE[[#This Row],[SNR]]&amp;" - "&amp;tab_SCHULLISTE[[#This Row],[Name]]</f>
        <v xml:space="preserve">2725 - Grundschule Waldkraiburg, an der Graslitzer Straße  </v>
      </c>
      <c r="D2213" s="5" t="s">
        <v>2157</v>
      </c>
      <c r="E22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13" s="175" t="s">
        <v>18840</v>
      </c>
      <c r="G2213" s="175" t="s">
        <v>18841</v>
      </c>
      <c r="H2213" s="182" t="str">
        <f>_xlfn.XLOOKUP(tab_SCHULLISTE[[#This Row],[TKZ]],tab_SATLISTE[SAT-ID],tab_SATLISTE[SAT-ID],"FEHLT")</f>
        <v>1k468</v>
      </c>
    </row>
    <row r="2214" spans="1:8" ht="15.9" customHeight="1" x14ac:dyDescent="0.3">
      <c r="A2214" s="171" t="s">
        <v>6522</v>
      </c>
      <c r="B2214" s="167" t="s">
        <v>11107</v>
      </c>
      <c r="C2214" s="167" t="str">
        <f>tab_SCHULLISTE[[#This Row],[SNR]]&amp;" - "&amp;tab_SCHULLISTE[[#This Row],[Name]]</f>
        <v xml:space="preserve">2726 - Grundschule Haar, am Jagdfeldring  </v>
      </c>
      <c r="D2214" s="5" t="s">
        <v>1867</v>
      </c>
      <c r="E22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14" s="175" t="s">
        <v>18840</v>
      </c>
      <c r="G2214" s="175" t="s">
        <v>18841</v>
      </c>
      <c r="H2214" s="182" t="str">
        <f>_xlfn.XLOOKUP(tab_SCHULLISTE[[#This Row],[TKZ]],tab_SATLISTE[SAT-ID],tab_SATLISTE[SAT-ID],"FEHLT")</f>
        <v>1k176</v>
      </c>
    </row>
    <row r="2215" spans="1:8" ht="15.9" customHeight="1" x14ac:dyDescent="0.3">
      <c r="A2215" s="171" t="s">
        <v>6523</v>
      </c>
      <c r="B2215" s="167" t="s">
        <v>13038</v>
      </c>
      <c r="C2215" s="167" t="str">
        <f>tab_SCHULLISTE[[#This Row],[SNR]]&amp;" - "&amp;tab_SCHULLISTE[[#This Row],[Name]]</f>
        <v xml:space="preserve">2727 - Mittelschule München, Elisabeth-Kohn-Straße 4  </v>
      </c>
      <c r="D2215" s="5" t="s">
        <v>1966</v>
      </c>
      <c r="E22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15" s="175" t="s">
        <v>18840</v>
      </c>
      <c r="G2215" s="175" t="s">
        <v>18841</v>
      </c>
      <c r="H2215" s="182" t="str">
        <f>_xlfn.XLOOKUP(tab_SCHULLISTE[[#This Row],[TKZ]],tab_SATLISTE[SAT-ID],tab_SATLISTE[SAT-ID],"FEHLT")</f>
        <v>1k277</v>
      </c>
    </row>
    <row r="2216" spans="1:8" ht="15.9" customHeight="1" x14ac:dyDescent="0.3">
      <c r="A2216" s="171" t="s">
        <v>6524</v>
      </c>
      <c r="B2216" s="167" t="s">
        <v>11108</v>
      </c>
      <c r="C2216" s="167" t="str">
        <f>tab_SCHULLISTE[[#This Row],[SNR]]&amp;" - "&amp;tab_SCHULLISTE[[#This Row],[Name]]</f>
        <v xml:space="preserve">2728 - Kelten-Grundschule Aschheim  </v>
      </c>
      <c r="D2216" s="5" t="s">
        <v>1718</v>
      </c>
      <c r="E22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16" s="175" t="s">
        <v>18840</v>
      </c>
      <c r="G2216" s="175" t="s">
        <v>18841</v>
      </c>
      <c r="H2216" s="182" t="str">
        <f>_xlfn.XLOOKUP(tab_SCHULLISTE[[#This Row],[TKZ]],tab_SATLISTE[SAT-ID],tab_SATLISTE[SAT-ID],"FEHLT")</f>
        <v>1k022</v>
      </c>
    </row>
    <row r="2217" spans="1:8" ht="15.9" customHeight="1" x14ac:dyDescent="0.3">
      <c r="A2217" s="171" t="s">
        <v>6525</v>
      </c>
      <c r="B2217" s="167" t="s">
        <v>11109</v>
      </c>
      <c r="C2217" s="167" t="str">
        <f>tab_SCHULLISTE[[#This Row],[SNR]]&amp;" - "&amp;tab_SCHULLISTE[[#This Row],[Name]]</f>
        <v xml:space="preserve">2729 - Grundschule Baierbrunn  </v>
      </c>
      <c r="D2217" s="5" t="s">
        <v>1737</v>
      </c>
      <c r="E22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17" s="175" t="s">
        <v>18840</v>
      </c>
      <c r="G2217" s="175" t="s">
        <v>18841</v>
      </c>
      <c r="H2217" s="182" t="str">
        <f>_xlfn.XLOOKUP(tab_SCHULLISTE[[#This Row],[TKZ]],tab_SATLISTE[SAT-ID],tab_SATLISTE[SAT-ID],"FEHLT")</f>
        <v>1k041</v>
      </c>
    </row>
    <row r="2218" spans="1:8" ht="15.9" customHeight="1" x14ac:dyDescent="0.3">
      <c r="A2218" s="171" t="s">
        <v>6526</v>
      </c>
      <c r="B2218" s="167" t="s">
        <v>11110</v>
      </c>
      <c r="C2218" s="167" t="str">
        <f>tab_SCHULLISTE[[#This Row],[SNR]]&amp;" - "&amp;tab_SCHULLISTE[[#This Row],[Name]]</f>
        <v xml:space="preserve">2730 - Grundschule Brunnthal  </v>
      </c>
      <c r="D2218" s="5" t="s">
        <v>1762</v>
      </c>
      <c r="E22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18" s="175" t="s">
        <v>18840</v>
      </c>
      <c r="G2218" s="175" t="s">
        <v>18841</v>
      </c>
      <c r="H2218" s="182" t="str">
        <f>_xlfn.XLOOKUP(tab_SCHULLISTE[[#This Row],[TKZ]],tab_SATLISTE[SAT-ID],tab_SATLISTE[SAT-ID],"FEHLT")</f>
        <v>1k067</v>
      </c>
    </row>
    <row r="2219" spans="1:8" ht="15.9" customHeight="1" x14ac:dyDescent="0.3">
      <c r="A2219" s="171" t="s">
        <v>6527</v>
      </c>
      <c r="B2219" s="167" t="s">
        <v>11111</v>
      </c>
      <c r="C2219" s="167" t="str">
        <f>tab_SCHULLISTE[[#This Row],[SNR]]&amp;" - "&amp;tab_SCHULLISTE[[#This Row],[Name]]</f>
        <v xml:space="preserve">2731 - Grundschule Feldkirchen  </v>
      </c>
      <c r="D2219" s="5" t="s">
        <v>1810</v>
      </c>
      <c r="E22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19" s="175" t="s">
        <v>18840</v>
      </c>
      <c r="G2219" s="175" t="s">
        <v>18841</v>
      </c>
      <c r="H2219" s="182" t="str">
        <f>_xlfn.XLOOKUP(tab_SCHULLISTE[[#This Row],[TKZ]],tab_SATLISTE[SAT-ID],tab_SATLISTE[SAT-ID],"FEHLT")</f>
        <v>1k116</v>
      </c>
    </row>
    <row r="2220" spans="1:8" ht="15.9" customHeight="1" x14ac:dyDescent="0.3">
      <c r="A2220" s="171" t="s">
        <v>6528</v>
      </c>
      <c r="B2220" s="167" t="s">
        <v>11112</v>
      </c>
      <c r="C2220" s="167" t="str">
        <f>tab_SCHULLISTE[[#This Row],[SNR]]&amp;" - "&amp;tab_SCHULLISTE[[#This Row],[Name]]</f>
        <v xml:space="preserve">2732 - Grundschule Hochbrück in Garching b. München  </v>
      </c>
      <c r="D2220" s="5" t="s">
        <v>1839</v>
      </c>
      <c r="E22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20" s="175" t="s">
        <v>18840</v>
      </c>
      <c r="G2220" s="175" t="s">
        <v>18841</v>
      </c>
      <c r="H2220" s="182" t="str">
        <f>_xlfn.XLOOKUP(tab_SCHULLISTE[[#This Row],[TKZ]],tab_SATLISTE[SAT-ID],tab_SATLISTE[SAT-ID],"FEHLT")</f>
        <v>1k146</v>
      </c>
    </row>
    <row r="2221" spans="1:8" ht="15.9" customHeight="1" x14ac:dyDescent="0.3">
      <c r="A2221" s="171" t="s">
        <v>6529</v>
      </c>
      <c r="B2221" s="167" t="s">
        <v>11113</v>
      </c>
      <c r="C2221" s="167" t="str">
        <f>tab_SCHULLISTE[[#This Row],[SNR]]&amp;" - "&amp;tab_SCHULLISTE[[#This Row],[Name]]</f>
        <v xml:space="preserve">2733 - Grundschule Garching b. München, Ost  </v>
      </c>
      <c r="D2221" s="5" t="s">
        <v>1839</v>
      </c>
      <c r="E22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21" s="175" t="s">
        <v>18840</v>
      </c>
      <c r="G2221" s="175" t="s">
        <v>18841</v>
      </c>
      <c r="H2221" s="182" t="str">
        <f>_xlfn.XLOOKUP(tab_SCHULLISTE[[#This Row],[TKZ]],tab_SATLISTE[SAT-ID],tab_SATLISTE[SAT-ID],"FEHLT")</f>
        <v>1k146</v>
      </c>
    </row>
    <row r="2222" spans="1:8" ht="15.9" customHeight="1" x14ac:dyDescent="0.3">
      <c r="A2222" s="171" t="s">
        <v>6530</v>
      </c>
      <c r="B2222" s="167" t="s">
        <v>13039</v>
      </c>
      <c r="C2222" s="167" t="str">
        <f>tab_SCHULLISTE[[#This Row],[SNR]]&amp;" - "&amp;tab_SCHULLISTE[[#This Row],[Name]]</f>
        <v xml:space="preserve">2734 - Carl-Steinmeier-Mittelschule Hohenbrunn  </v>
      </c>
      <c r="D2222" s="5" t="s">
        <v>1770</v>
      </c>
      <c r="E22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22" s="175" t="s">
        <v>18840</v>
      </c>
      <c r="G2222" s="175" t="s">
        <v>18841</v>
      </c>
      <c r="H2222" s="182" t="str">
        <f>_xlfn.XLOOKUP(tab_SCHULLISTE[[#This Row],[TKZ]],tab_SATLISTE[SAT-ID],tab_SATLISTE[SAT-ID],"FEHLT")</f>
        <v>1k076</v>
      </c>
    </row>
    <row r="2223" spans="1:8" ht="15.9" customHeight="1" x14ac:dyDescent="0.3">
      <c r="A2223" s="171" t="s">
        <v>6531</v>
      </c>
      <c r="B2223" s="167" t="s">
        <v>13040</v>
      </c>
      <c r="C2223" s="167" t="str">
        <f>tab_SCHULLISTE[[#This Row],[SNR]]&amp;" - "&amp;tab_SCHULLISTE[[#This Row],[Name]]</f>
        <v xml:space="preserve">2735 - Mittelschule Lochham  in Gräfelfing  </v>
      </c>
      <c r="D2223" s="5" t="s">
        <v>1853</v>
      </c>
      <c r="E22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23" s="175" t="s">
        <v>18840</v>
      </c>
      <c r="G2223" s="175" t="s">
        <v>18841</v>
      </c>
      <c r="H2223" s="182" t="str">
        <f>_xlfn.XLOOKUP(tab_SCHULLISTE[[#This Row],[TKZ]],tab_SATLISTE[SAT-ID],tab_SATLISTE[SAT-ID],"FEHLT")</f>
        <v>1k162</v>
      </c>
    </row>
    <row r="2224" spans="1:8" ht="15.9" customHeight="1" x14ac:dyDescent="0.3">
      <c r="A2224" s="171" t="s">
        <v>6532</v>
      </c>
      <c r="B2224" s="167" t="s">
        <v>11114</v>
      </c>
      <c r="C2224" s="167" t="str">
        <f>tab_SCHULLISTE[[#This Row],[SNR]]&amp;" - "&amp;tab_SCHULLISTE[[#This Row],[Name]]</f>
        <v xml:space="preserve">2736 - Grundschule Gräfelfing  </v>
      </c>
      <c r="D2224" s="5" t="s">
        <v>1853</v>
      </c>
      <c r="E22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24" s="175" t="s">
        <v>18840</v>
      </c>
      <c r="G2224" s="175" t="s">
        <v>18841</v>
      </c>
      <c r="H2224" s="182" t="str">
        <f>_xlfn.XLOOKUP(tab_SCHULLISTE[[#This Row],[TKZ]],tab_SATLISTE[SAT-ID],tab_SATLISTE[SAT-ID],"FEHLT")</f>
        <v>1k162</v>
      </c>
    </row>
    <row r="2225" spans="1:8" ht="15.9" customHeight="1" x14ac:dyDescent="0.3">
      <c r="A2225" s="171" t="s">
        <v>6533</v>
      </c>
      <c r="B2225" s="167" t="s">
        <v>11115</v>
      </c>
      <c r="C2225" s="167" t="str">
        <f>tab_SCHULLISTE[[#This Row],[SNR]]&amp;" - "&amp;tab_SCHULLISTE[[#This Row],[Name]]</f>
        <v xml:space="preserve">2737 - Grundschule Neukeferloh in Grasbrunn  </v>
      </c>
      <c r="D2225" s="5" t="s">
        <v>1857</v>
      </c>
      <c r="E22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25" s="175" t="s">
        <v>18840</v>
      </c>
      <c r="G2225" s="175" t="s">
        <v>18841</v>
      </c>
      <c r="H2225" s="182" t="str">
        <f>_xlfn.XLOOKUP(tab_SCHULLISTE[[#This Row],[TKZ]],tab_SATLISTE[SAT-ID],tab_SATLISTE[SAT-ID],"FEHLT")</f>
        <v>1k166</v>
      </c>
    </row>
    <row r="2226" spans="1:8" ht="15.9" customHeight="1" x14ac:dyDescent="0.3">
      <c r="A2226" s="171" t="s">
        <v>6534</v>
      </c>
      <c r="B2226" s="167" t="s">
        <v>11116</v>
      </c>
      <c r="C2226" s="167" t="str">
        <f>tab_SCHULLISTE[[#This Row],[SNR]]&amp;" - "&amp;tab_SCHULLISTE[[#This Row],[Name]]</f>
        <v xml:space="preserve">2738 - Martin-Kneidl-Grundschule Grünwald  </v>
      </c>
      <c r="D2226" s="5" t="s">
        <v>1864</v>
      </c>
      <c r="E22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26" s="175" t="s">
        <v>18840</v>
      </c>
      <c r="G2226" s="175" t="s">
        <v>18841</v>
      </c>
      <c r="H2226" s="182" t="str">
        <f>_xlfn.XLOOKUP(tab_SCHULLISTE[[#This Row],[TKZ]],tab_SATLISTE[SAT-ID],tab_SATLISTE[SAT-ID],"FEHLT")</f>
        <v>1k173</v>
      </c>
    </row>
    <row r="2227" spans="1:8" ht="15.9" customHeight="1" x14ac:dyDescent="0.3">
      <c r="A2227" s="171" t="s">
        <v>6535</v>
      </c>
      <c r="B2227" s="167" t="s">
        <v>11117</v>
      </c>
      <c r="C2227" s="167" t="str">
        <f>tab_SCHULLISTE[[#This Row],[SNR]]&amp;" - "&amp;tab_SCHULLISTE[[#This Row],[Name]]</f>
        <v xml:space="preserve">2739 - Grundschule Haar,  an der St.-Konrad-Straße  </v>
      </c>
      <c r="D2227" s="5" t="s">
        <v>1867</v>
      </c>
      <c r="E22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27" s="175" t="s">
        <v>18840</v>
      </c>
      <c r="G2227" s="175" t="s">
        <v>18841</v>
      </c>
      <c r="H2227" s="182" t="str">
        <f>_xlfn.XLOOKUP(tab_SCHULLISTE[[#This Row],[TKZ]],tab_SATLISTE[SAT-ID],tab_SATLISTE[SAT-ID],"FEHLT")</f>
        <v>1k176</v>
      </c>
    </row>
    <row r="2228" spans="1:8" ht="15.9" customHeight="1" x14ac:dyDescent="0.3">
      <c r="A2228" s="171" t="s">
        <v>6536</v>
      </c>
      <c r="B2228" s="167" t="s">
        <v>11118</v>
      </c>
      <c r="C2228" s="167" t="str">
        <f>tab_SCHULLISTE[[#This Row],[SNR]]&amp;" - "&amp;tab_SCHULLISTE[[#This Row],[Name]]</f>
        <v xml:space="preserve">2740 - Grundschule Poing, an der Karl-Sittler-Straße  </v>
      </c>
      <c r="D2228" s="5" t="s">
        <v>2025</v>
      </c>
      <c r="E22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28" s="175" t="s">
        <v>18840</v>
      </c>
      <c r="G2228" s="175" t="s">
        <v>18841</v>
      </c>
      <c r="H2228" s="182" t="str">
        <f>_xlfn.XLOOKUP(tab_SCHULLISTE[[#This Row],[TKZ]],tab_SATLISTE[SAT-ID],tab_SATLISTE[SAT-ID],"FEHLT")</f>
        <v>1k336</v>
      </c>
    </row>
    <row r="2229" spans="1:8" ht="15.9" customHeight="1" x14ac:dyDescent="0.3">
      <c r="A2229" s="171" t="s">
        <v>6537</v>
      </c>
      <c r="B2229" s="167" t="s">
        <v>1160</v>
      </c>
      <c r="C2229" s="167" t="str">
        <f>tab_SCHULLISTE[[#This Row],[SNR]]&amp;" - "&amp;tab_SCHULLISTE[[#This Row],[Name]]</f>
        <v>2741 - Sigoho-Marchwart-Grundschule Höhenkirchen-Siegertsbrunn</v>
      </c>
      <c r="D2229" s="5" t="s">
        <v>1883</v>
      </c>
      <c r="E22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29" s="175" t="s">
        <v>18840</v>
      </c>
      <c r="G2229" s="175" t="s">
        <v>18841</v>
      </c>
      <c r="H2229" s="182" t="str">
        <f>_xlfn.XLOOKUP(tab_SCHULLISTE[[#This Row],[TKZ]],tab_SATLISTE[SAT-ID],tab_SATLISTE[SAT-ID],"FEHLT")</f>
        <v>1k193</v>
      </c>
    </row>
    <row r="2230" spans="1:8" ht="15.9" customHeight="1" x14ac:dyDescent="0.3">
      <c r="A2230" s="171" t="s">
        <v>6538</v>
      </c>
      <c r="B2230" s="167" t="s">
        <v>1161</v>
      </c>
      <c r="C2230" s="167" t="str">
        <f>tab_SCHULLISTE[[#This Row],[SNR]]&amp;" - "&amp;tab_SCHULLISTE[[#This Row],[Name]]</f>
        <v>2742 - Grundschule Fürstenfeldbruck, an der Theodor-Heuss-Straße</v>
      </c>
      <c r="D2230" s="5" t="s">
        <v>1830</v>
      </c>
      <c r="E22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30" s="175" t="s">
        <v>18840</v>
      </c>
      <c r="G2230" s="175" t="s">
        <v>18841</v>
      </c>
      <c r="H2230" s="182" t="str">
        <f>_xlfn.XLOOKUP(tab_SCHULLISTE[[#This Row],[TKZ]],tab_SATLISTE[SAT-ID],tab_SATLISTE[SAT-ID],"FEHLT")</f>
        <v>1k137</v>
      </c>
    </row>
    <row r="2231" spans="1:8" ht="15.9" customHeight="1" x14ac:dyDescent="0.3">
      <c r="A2231" s="171" t="s">
        <v>6539</v>
      </c>
      <c r="B2231" s="167" t="s">
        <v>11119</v>
      </c>
      <c r="C2231" s="167" t="str">
        <f>tab_SCHULLISTE[[#This Row],[SNR]]&amp;" - "&amp;tab_SCHULLISTE[[#This Row],[Name]]</f>
        <v xml:space="preserve">2743 - Grundschule Hohenbrunn  </v>
      </c>
      <c r="D2231" s="5" t="s">
        <v>1880</v>
      </c>
      <c r="E22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31" s="175" t="s">
        <v>18840</v>
      </c>
      <c r="G2231" s="175" t="s">
        <v>18841</v>
      </c>
      <c r="H2231" s="182" t="str">
        <f>_xlfn.XLOOKUP(tab_SCHULLISTE[[#This Row],[TKZ]],tab_SATLISTE[SAT-ID],tab_SATLISTE[SAT-ID],"FEHLT")</f>
        <v>1k190</v>
      </c>
    </row>
    <row r="2232" spans="1:8" ht="15.9" customHeight="1" x14ac:dyDescent="0.3">
      <c r="A2232" s="171" t="s">
        <v>6540</v>
      </c>
      <c r="B2232" s="167" t="s">
        <v>1162</v>
      </c>
      <c r="C2232" s="167" t="str">
        <f>tab_SCHULLISTE[[#This Row],[SNR]]&amp;" - "&amp;tab_SCHULLISTE[[#This Row],[Name]]</f>
        <v>2744 - Mittelschule Ismaning, an der Erich-Zeitler-Straße</v>
      </c>
      <c r="D2232" s="5" t="s">
        <v>1902</v>
      </c>
      <c r="E22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32" s="175" t="s">
        <v>18840</v>
      </c>
      <c r="G2232" s="175" t="s">
        <v>18841</v>
      </c>
      <c r="H2232" s="182" t="str">
        <f>_xlfn.XLOOKUP(tab_SCHULLISTE[[#This Row],[TKZ]],tab_SATLISTE[SAT-ID],tab_SATLISTE[SAT-ID],"FEHLT")</f>
        <v>1k212</v>
      </c>
    </row>
    <row r="2233" spans="1:8" ht="15.9" customHeight="1" x14ac:dyDescent="0.3">
      <c r="A2233" s="171" t="s">
        <v>6541</v>
      </c>
      <c r="B2233" s="167" t="s">
        <v>11120</v>
      </c>
      <c r="C2233" s="167" t="str">
        <f>tab_SCHULLISTE[[#This Row],[SNR]]&amp;" - "&amp;tab_SCHULLISTE[[#This Row],[Name]]</f>
        <v xml:space="preserve">2745 - Grundschule Ismaning am Kirchplatz  </v>
      </c>
      <c r="D2233" s="5" t="s">
        <v>1902</v>
      </c>
      <c r="E22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33" s="175" t="s">
        <v>18840</v>
      </c>
      <c r="G2233" s="175" t="s">
        <v>18841</v>
      </c>
      <c r="H2233" s="182" t="str">
        <f>_xlfn.XLOOKUP(tab_SCHULLISTE[[#This Row],[TKZ]],tab_SATLISTE[SAT-ID],tab_SATLISTE[SAT-ID],"FEHLT")</f>
        <v>1k212</v>
      </c>
    </row>
    <row r="2234" spans="1:8" ht="15.9" customHeight="1" x14ac:dyDescent="0.3">
      <c r="A2234" s="171" t="s">
        <v>6542</v>
      </c>
      <c r="B2234" s="167" t="s">
        <v>1163</v>
      </c>
      <c r="C2234" s="167" t="str">
        <f>tab_SCHULLISTE[[#This Row],[SNR]]&amp;" - "&amp;tab_SCHULLISTE[[#This Row],[Name]]</f>
        <v>2746 - Grundschule Kirchheim b.München, an der Heimstettner Straße</v>
      </c>
      <c r="D2234" s="5" t="s">
        <v>1918</v>
      </c>
      <c r="E22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34" s="175" t="s">
        <v>18840</v>
      </c>
      <c r="G2234" s="175" t="s">
        <v>18841</v>
      </c>
      <c r="H2234" s="182" t="str">
        <f>_xlfn.XLOOKUP(tab_SCHULLISTE[[#This Row],[TKZ]],tab_SATLISTE[SAT-ID],tab_SATLISTE[SAT-ID],"FEHLT")</f>
        <v>1k228</v>
      </c>
    </row>
    <row r="2235" spans="1:8" ht="15.9" customHeight="1" x14ac:dyDescent="0.3">
      <c r="A2235" s="171" t="s">
        <v>6543</v>
      </c>
      <c r="B2235" s="167" t="s">
        <v>11121</v>
      </c>
      <c r="C2235" s="167" t="str">
        <f>tab_SCHULLISTE[[#This Row],[SNR]]&amp;" - "&amp;tab_SCHULLISTE[[#This Row],[Name]]</f>
        <v xml:space="preserve">2747 - Grundschule Neuried  </v>
      </c>
      <c r="D2235" s="5" t="s">
        <v>1983</v>
      </c>
      <c r="E22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35" s="175" t="s">
        <v>18840</v>
      </c>
      <c r="G2235" s="175" t="s">
        <v>18841</v>
      </c>
      <c r="H2235" s="182" t="str">
        <f>_xlfn.XLOOKUP(tab_SCHULLISTE[[#This Row],[TKZ]],tab_SATLISTE[SAT-ID],tab_SATLISTE[SAT-ID],"FEHLT")</f>
        <v>1k294</v>
      </c>
    </row>
    <row r="2236" spans="1:8" ht="15.9" customHeight="1" x14ac:dyDescent="0.3">
      <c r="A2236" s="171" t="s">
        <v>6544</v>
      </c>
      <c r="B2236" s="167" t="s">
        <v>11122</v>
      </c>
      <c r="C2236" s="167" t="str">
        <f>tab_SCHULLISTE[[#This Row],[SNR]]&amp;" - "&amp;tab_SCHULLISTE[[#This Row],[Name]]</f>
        <v xml:space="preserve">2748 - Grundschule Oberhaching, am Kirchplatz  </v>
      </c>
      <c r="D2236" s="5" t="s">
        <v>1992</v>
      </c>
      <c r="E22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36" s="175" t="s">
        <v>18840</v>
      </c>
      <c r="G2236" s="175" t="s">
        <v>18841</v>
      </c>
      <c r="H2236" s="182" t="str">
        <f>_xlfn.XLOOKUP(tab_SCHULLISTE[[#This Row],[TKZ]],tab_SATLISTE[SAT-ID],tab_SATLISTE[SAT-ID],"FEHLT")</f>
        <v>1k303</v>
      </c>
    </row>
    <row r="2237" spans="1:8" ht="15.9" customHeight="1" x14ac:dyDescent="0.3">
      <c r="A2237" s="171" t="s">
        <v>6545</v>
      </c>
      <c r="B2237" s="167" t="s">
        <v>13041</v>
      </c>
      <c r="C2237" s="167" t="str">
        <f>tab_SCHULLISTE[[#This Row],[SNR]]&amp;" - "&amp;tab_SCHULLISTE[[#This Row],[Name]]</f>
        <v xml:space="preserve">2749 - Mittelschule Oberhaching  </v>
      </c>
      <c r="D2237" s="5" t="s">
        <v>1992</v>
      </c>
      <c r="E22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37" s="175" t="s">
        <v>18840</v>
      </c>
      <c r="G2237" s="175" t="s">
        <v>18841</v>
      </c>
      <c r="H2237" s="182" t="str">
        <f>_xlfn.XLOOKUP(tab_SCHULLISTE[[#This Row],[TKZ]],tab_SATLISTE[SAT-ID],tab_SATLISTE[SAT-ID],"FEHLT")</f>
        <v>1k303</v>
      </c>
    </row>
    <row r="2238" spans="1:8" ht="15.9" customHeight="1" x14ac:dyDescent="0.3">
      <c r="A2238" s="171" t="s">
        <v>6546</v>
      </c>
      <c r="B2238" s="167" t="s">
        <v>13042</v>
      </c>
      <c r="C2238" s="167" t="str">
        <f>tab_SCHULLISTE[[#This Row],[SNR]]&amp;" - "&amp;tab_SCHULLISTE[[#This Row],[Name]]</f>
        <v xml:space="preserve">2750 - Berglwald-Mittelschule Oberschleißheim  </v>
      </c>
      <c r="D2238" s="5" t="s">
        <v>1995</v>
      </c>
      <c r="E22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38" s="175" t="s">
        <v>18840</v>
      </c>
      <c r="G2238" s="175" t="s">
        <v>18841</v>
      </c>
      <c r="H2238" s="182" t="str">
        <f>_xlfn.XLOOKUP(tab_SCHULLISTE[[#This Row],[TKZ]],tab_SATLISTE[SAT-ID],tab_SATLISTE[SAT-ID],"FEHLT")</f>
        <v>1k306</v>
      </c>
    </row>
    <row r="2239" spans="1:8" ht="15.9" customHeight="1" x14ac:dyDescent="0.3">
      <c r="A2239" s="171" t="s">
        <v>6547</v>
      </c>
      <c r="B2239" s="167" t="s">
        <v>11123</v>
      </c>
      <c r="C2239" s="167" t="str">
        <f>tab_SCHULLISTE[[#This Row],[SNR]]&amp;" - "&amp;tab_SCHULLISTE[[#This Row],[Name]]</f>
        <v xml:space="preserve">2751 - Grundschule Oberschleißheim in der Parksiedlung  </v>
      </c>
      <c r="D2239" s="5" t="s">
        <v>1995</v>
      </c>
      <c r="E22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39" s="175" t="s">
        <v>18840</v>
      </c>
      <c r="G2239" s="175" t="s">
        <v>18841</v>
      </c>
      <c r="H2239" s="182" t="str">
        <f>_xlfn.XLOOKUP(tab_SCHULLISTE[[#This Row],[TKZ]],tab_SATLISTE[SAT-ID],tab_SATLISTE[SAT-ID],"FEHLT")</f>
        <v>1k306</v>
      </c>
    </row>
    <row r="2240" spans="1:8" ht="15.9" customHeight="1" x14ac:dyDescent="0.3">
      <c r="A2240" s="171" t="s">
        <v>6548</v>
      </c>
      <c r="B2240" s="167" t="s">
        <v>11124</v>
      </c>
      <c r="C2240" s="167" t="str">
        <f>tab_SCHULLISTE[[#This Row],[SNR]]&amp;" - "&amp;tab_SCHULLISTE[[#This Row],[Name]]</f>
        <v xml:space="preserve">2752 - Grundschule Ottobrunn, an der Friedenstraße  </v>
      </c>
      <c r="D2240" s="5" t="s">
        <v>2005</v>
      </c>
      <c r="E22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40" s="175" t="s">
        <v>18840</v>
      </c>
      <c r="G2240" s="175" t="s">
        <v>18841</v>
      </c>
      <c r="H2240" s="182" t="str">
        <f>_xlfn.XLOOKUP(tab_SCHULLISTE[[#This Row],[TKZ]],tab_SATLISTE[SAT-ID],tab_SATLISTE[SAT-ID],"FEHLT")</f>
        <v>1k316</v>
      </c>
    </row>
    <row r="2241" spans="1:8" ht="15.9" customHeight="1" x14ac:dyDescent="0.3">
      <c r="A2241" s="171" t="s">
        <v>6549</v>
      </c>
      <c r="B2241" s="167" t="s">
        <v>11125</v>
      </c>
      <c r="C2241" s="167" t="str">
        <f>tab_SCHULLISTE[[#This Row],[SNR]]&amp;" - "&amp;tab_SCHULLISTE[[#This Row],[Name]]</f>
        <v xml:space="preserve">2753 - Grundschule Ottobrunn, an der Lenbachallee  </v>
      </c>
      <c r="D2241" s="5" t="s">
        <v>2005</v>
      </c>
      <c r="E22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41" s="175" t="s">
        <v>18840</v>
      </c>
      <c r="G2241" s="175" t="s">
        <v>18841</v>
      </c>
      <c r="H2241" s="182" t="str">
        <f>_xlfn.XLOOKUP(tab_SCHULLISTE[[#This Row],[TKZ]],tab_SATLISTE[SAT-ID],tab_SATLISTE[SAT-ID],"FEHLT")</f>
        <v>1k316</v>
      </c>
    </row>
    <row r="2242" spans="1:8" ht="15.9" customHeight="1" x14ac:dyDescent="0.3">
      <c r="A2242" s="171" t="s">
        <v>6550</v>
      </c>
      <c r="B2242" s="167" t="s">
        <v>1164</v>
      </c>
      <c r="C2242" s="167" t="str">
        <f>tab_SCHULLISTE[[#This Row],[SNR]]&amp;" - "&amp;tab_SCHULLISTE[[#This Row],[Name]]</f>
        <v>2754 - Grundschule Ottobrunn, an der Albert-Schweitzer-Straße</v>
      </c>
      <c r="D2242" s="5" t="s">
        <v>2005</v>
      </c>
      <c r="E22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42" s="175" t="s">
        <v>18840</v>
      </c>
      <c r="G2242" s="175" t="s">
        <v>18841</v>
      </c>
      <c r="H2242" s="182" t="str">
        <f>_xlfn.XLOOKUP(tab_SCHULLISTE[[#This Row],[TKZ]],tab_SATLISTE[SAT-ID],tab_SATLISTE[SAT-ID],"FEHLT")</f>
        <v>1k316</v>
      </c>
    </row>
    <row r="2243" spans="1:8" ht="15.9" customHeight="1" x14ac:dyDescent="0.3">
      <c r="A2243" s="171" t="s">
        <v>6551</v>
      </c>
      <c r="B2243" s="167" t="s">
        <v>11126</v>
      </c>
      <c r="C2243" s="167" t="str">
        <f>tab_SCHULLISTE[[#This Row],[SNR]]&amp;" - "&amp;tab_SCHULLISTE[[#This Row],[Name]]</f>
        <v xml:space="preserve">2755 - Grundschule Helfendorf in Aying  </v>
      </c>
      <c r="D2243" s="5" t="s">
        <v>1722</v>
      </c>
      <c r="E22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43" s="175" t="s">
        <v>18840</v>
      </c>
      <c r="G2243" s="175" t="s">
        <v>18841</v>
      </c>
      <c r="H2243" s="182" t="str">
        <f>_xlfn.XLOOKUP(tab_SCHULLISTE[[#This Row],[TKZ]],tab_SATLISTE[SAT-ID],tab_SATLISTE[SAT-ID],"FEHLT")</f>
        <v>1k026</v>
      </c>
    </row>
    <row r="2244" spans="1:8" ht="15.9" customHeight="1" x14ac:dyDescent="0.3">
      <c r="A2244" s="171" t="s">
        <v>6552</v>
      </c>
      <c r="B2244" s="167" t="s">
        <v>11127</v>
      </c>
      <c r="C2244" s="167" t="str">
        <f>tab_SCHULLISTE[[#This Row],[SNR]]&amp;" - "&amp;tab_SCHULLISTE[[#This Row],[Name]]</f>
        <v xml:space="preserve">2756 - Grundschule Planegg  </v>
      </c>
      <c r="D2244" s="5" t="s">
        <v>2021</v>
      </c>
      <c r="E22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44" s="175" t="s">
        <v>18840</v>
      </c>
      <c r="G2244" s="175" t="s">
        <v>18841</v>
      </c>
      <c r="H2244" s="182" t="str">
        <f>_xlfn.XLOOKUP(tab_SCHULLISTE[[#This Row],[TKZ]],tab_SATLISTE[SAT-ID],tab_SATLISTE[SAT-ID],"FEHLT")</f>
        <v>1k332</v>
      </c>
    </row>
    <row r="2245" spans="1:8" ht="15.9" customHeight="1" x14ac:dyDescent="0.3">
      <c r="A2245" s="171" t="s">
        <v>6553</v>
      </c>
      <c r="B2245" s="167" t="s">
        <v>11128</v>
      </c>
      <c r="C2245" s="167" t="str">
        <f>tab_SCHULLISTE[[#This Row],[SNR]]&amp;" - "&amp;tab_SCHULLISTE[[#This Row],[Name]]</f>
        <v xml:space="preserve">2757 - Grundschule Pullach i.Isartal  </v>
      </c>
      <c r="D2245" s="5" t="s">
        <v>2035</v>
      </c>
      <c r="E22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45" s="175" t="s">
        <v>18840</v>
      </c>
      <c r="G2245" s="175" t="s">
        <v>18841</v>
      </c>
      <c r="H2245" s="182" t="str">
        <f>_xlfn.XLOOKUP(tab_SCHULLISTE[[#This Row],[TKZ]],tab_SATLISTE[SAT-ID],tab_SATLISTE[SAT-ID],"FEHLT")</f>
        <v>1k346</v>
      </c>
    </row>
    <row r="2246" spans="1:8" ht="15.9" customHeight="1" x14ac:dyDescent="0.3">
      <c r="A2246" s="171" t="s">
        <v>6554</v>
      </c>
      <c r="B2246" s="167" t="s">
        <v>989</v>
      </c>
      <c r="C2246" s="167" t="str">
        <f>tab_SCHULLISTE[[#This Row],[SNR]]&amp;" - "&amp;tab_SCHULLISTE[[#This Row],[Name]]</f>
        <v>2758 - Erzbischöfliche Pater-Rupert-Mayer-Volksschule Pullach</v>
      </c>
      <c r="D2246" s="5" t="s">
        <v>2243</v>
      </c>
      <c r="E22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2246" s="175" t="s">
        <v>18840</v>
      </c>
      <c r="G2246" s="175" t="s">
        <v>18841</v>
      </c>
      <c r="H2246" s="182" t="str">
        <f>_xlfn.XLOOKUP(tab_SCHULLISTE[[#This Row],[TKZ]],tab_SATLISTE[SAT-ID],tab_SATLISTE[SAT-ID],"FEHLT")</f>
        <v>1p044</v>
      </c>
    </row>
    <row r="2247" spans="1:8" ht="15.9" customHeight="1" x14ac:dyDescent="0.3">
      <c r="A2247" s="171" t="s">
        <v>6555</v>
      </c>
      <c r="B2247" s="167" t="s">
        <v>11129</v>
      </c>
      <c r="C2247" s="167" t="str">
        <f>tab_SCHULLISTE[[#This Row],[SNR]]&amp;" - "&amp;tab_SCHULLISTE[[#This Row],[Name]]</f>
        <v xml:space="preserve">2759 - Grundschule Putzbrunn  </v>
      </c>
      <c r="D2247" s="5" t="s">
        <v>2037</v>
      </c>
      <c r="E22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47" s="175" t="s">
        <v>18840</v>
      </c>
      <c r="G2247" s="175" t="s">
        <v>18841</v>
      </c>
      <c r="H2247" s="182" t="str">
        <f>_xlfn.XLOOKUP(tab_SCHULLISTE[[#This Row],[TKZ]],tab_SATLISTE[SAT-ID],tab_SATLISTE[SAT-ID],"FEHLT")</f>
        <v>1k348</v>
      </c>
    </row>
    <row r="2248" spans="1:8" ht="15.9" customHeight="1" x14ac:dyDescent="0.3">
      <c r="A2248" s="171" t="s">
        <v>6556</v>
      </c>
      <c r="B2248" s="167" t="s">
        <v>11130</v>
      </c>
      <c r="C2248" s="167" t="str">
        <f>tab_SCHULLISTE[[#This Row],[SNR]]&amp;" - "&amp;tab_SCHULLISTE[[#This Row],[Name]]</f>
        <v xml:space="preserve">2760 - Friedrich-v.-Aychsteter-Grundschule Sauerlach  </v>
      </c>
      <c r="D2248" s="5" t="s">
        <v>2065</v>
      </c>
      <c r="E22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48" s="175" t="s">
        <v>18840</v>
      </c>
      <c r="G2248" s="175" t="s">
        <v>18841</v>
      </c>
      <c r="H2248" s="182" t="str">
        <f>_xlfn.XLOOKUP(tab_SCHULLISTE[[#This Row],[TKZ]],tab_SATLISTE[SAT-ID],tab_SATLISTE[SAT-ID],"FEHLT")</f>
        <v>1k376</v>
      </c>
    </row>
    <row r="2249" spans="1:8" ht="15.9" customHeight="1" x14ac:dyDescent="0.3">
      <c r="A2249" s="171" t="s">
        <v>6557</v>
      </c>
      <c r="B2249" s="167" t="s">
        <v>11131</v>
      </c>
      <c r="C2249" s="167" t="str">
        <f>tab_SCHULLISTE[[#This Row],[SNR]]&amp;" - "&amp;tab_SCHULLISTE[[#This Row],[Name]]</f>
        <v xml:space="preserve">2761 - Grundschule Schäftlarn  </v>
      </c>
      <c r="D2249" s="5" t="s">
        <v>2067</v>
      </c>
      <c r="E22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49" s="175" t="s">
        <v>18840</v>
      </c>
      <c r="G2249" s="175" t="s">
        <v>18841</v>
      </c>
      <c r="H2249" s="182" t="str">
        <f>_xlfn.XLOOKUP(tab_SCHULLISTE[[#This Row],[TKZ]],tab_SATLISTE[SAT-ID],tab_SATLISTE[SAT-ID],"FEHLT")</f>
        <v>1k378</v>
      </c>
    </row>
    <row r="2250" spans="1:8" ht="15.9" customHeight="1" x14ac:dyDescent="0.3">
      <c r="A2250" s="171" t="s">
        <v>6558</v>
      </c>
      <c r="B2250" s="167" t="s">
        <v>11132</v>
      </c>
      <c r="C2250" s="167" t="str">
        <f>tab_SCHULLISTE[[#This Row],[SNR]]&amp;" - "&amp;tab_SCHULLISTE[[#This Row],[Name]]</f>
        <v xml:space="preserve">2762 - Grundschule Straßlach  </v>
      </c>
      <c r="D2250" s="5" t="s">
        <v>2114</v>
      </c>
      <c r="E22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50" s="175" t="s">
        <v>18840</v>
      </c>
      <c r="G2250" s="175" t="s">
        <v>18841</v>
      </c>
      <c r="H2250" s="182" t="str">
        <f>_xlfn.XLOOKUP(tab_SCHULLISTE[[#This Row],[TKZ]],tab_SATLISTE[SAT-ID],tab_SATLISTE[SAT-ID],"FEHLT")</f>
        <v>1k425</v>
      </c>
    </row>
    <row r="2251" spans="1:8" ht="15.9" customHeight="1" x14ac:dyDescent="0.3">
      <c r="A2251" s="171" t="s">
        <v>6559</v>
      </c>
      <c r="B2251" s="167" t="s">
        <v>11133</v>
      </c>
      <c r="C2251" s="167" t="str">
        <f>tab_SCHULLISTE[[#This Row],[SNR]]&amp;" - "&amp;tab_SCHULLISTE[[#This Row],[Name]]</f>
        <v xml:space="preserve">2763 - Grundschule Taufkirchen, an der Dorfstraße  </v>
      </c>
      <c r="D2251" s="5" t="s">
        <v>2121</v>
      </c>
      <c r="E22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51" s="175" t="s">
        <v>18840</v>
      </c>
      <c r="G2251" s="175" t="s">
        <v>18841</v>
      </c>
      <c r="H2251" s="182" t="str">
        <f>_xlfn.XLOOKUP(tab_SCHULLISTE[[#This Row],[TKZ]],tab_SATLISTE[SAT-ID],tab_SATLISTE[SAT-ID],"FEHLT")</f>
        <v>1k432</v>
      </c>
    </row>
    <row r="2252" spans="1:8" ht="15.9" customHeight="1" x14ac:dyDescent="0.3">
      <c r="A2252" s="171" t="s">
        <v>6560</v>
      </c>
      <c r="B2252" s="167" t="s">
        <v>13043</v>
      </c>
      <c r="C2252" s="167" t="str">
        <f>tab_SCHULLISTE[[#This Row],[SNR]]&amp;" - "&amp;tab_SCHULLISTE[[#This Row],[Name]]</f>
        <v xml:space="preserve">2764 - Mittelschule Taufkirchen, am Lindenring  </v>
      </c>
      <c r="D2252" s="5" t="s">
        <v>2121</v>
      </c>
      <c r="E22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52" s="175" t="s">
        <v>18840</v>
      </c>
      <c r="G2252" s="175" t="s">
        <v>18841</v>
      </c>
      <c r="H2252" s="182" t="str">
        <f>_xlfn.XLOOKUP(tab_SCHULLISTE[[#This Row],[TKZ]],tab_SATLISTE[SAT-ID],tab_SATLISTE[SAT-ID],"FEHLT")</f>
        <v>1k432</v>
      </c>
    </row>
    <row r="2253" spans="1:8" ht="15.9" customHeight="1" x14ac:dyDescent="0.3">
      <c r="A2253" s="171" t="s">
        <v>6561</v>
      </c>
      <c r="B2253" s="167" t="s">
        <v>11134</v>
      </c>
      <c r="C2253" s="167" t="str">
        <f>tab_SCHULLISTE[[#This Row],[SNR]]&amp;" - "&amp;tab_SCHULLISTE[[#This Row],[Name]]</f>
        <v xml:space="preserve">2765 - Grundschule Neubiberg  </v>
      </c>
      <c r="D2253" s="5" t="s">
        <v>1976</v>
      </c>
      <c r="E22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53" s="175" t="s">
        <v>18840</v>
      </c>
      <c r="G2253" s="175" t="s">
        <v>18841</v>
      </c>
      <c r="H2253" s="182" t="str">
        <f>_xlfn.XLOOKUP(tab_SCHULLISTE[[#This Row],[TKZ]],tab_SATLISTE[SAT-ID],tab_SATLISTE[SAT-ID],"FEHLT")</f>
        <v>1k287</v>
      </c>
    </row>
    <row r="2254" spans="1:8" ht="15.9" customHeight="1" x14ac:dyDescent="0.3">
      <c r="A2254" s="171" t="s">
        <v>6562</v>
      </c>
      <c r="B2254" s="167" t="s">
        <v>18698</v>
      </c>
      <c r="C2254" s="167" t="str">
        <f>tab_SCHULLISTE[[#This Row],[SNR]]&amp;" - "&amp;tab_SCHULLISTE[[#This Row],[Name]]</f>
        <v xml:space="preserve">2766 - Grundschule an der Bahnhofstraße, Unterföhring  </v>
      </c>
      <c r="D2254" s="5" t="s">
        <v>2140</v>
      </c>
      <c r="E22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54" s="175" t="s">
        <v>18840</v>
      </c>
      <c r="G2254" s="175" t="s">
        <v>18841</v>
      </c>
      <c r="H2254" s="182" t="str">
        <f>_xlfn.XLOOKUP(tab_SCHULLISTE[[#This Row],[TKZ]],tab_SATLISTE[SAT-ID],tab_SATLISTE[SAT-ID],"FEHLT")</f>
        <v>1k451</v>
      </c>
    </row>
    <row r="2255" spans="1:8" ht="15.9" customHeight="1" x14ac:dyDescent="0.3">
      <c r="A2255" s="171" t="s">
        <v>6563</v>
      </c>
      <c r="B2255" s="167" t="s">
        <v>11135</v>
      </c>
      <c r="C2255" s="167" t="str">
        <f>tab_SCHULLISTE[[#This Row],[SNR]]&amp;" - "&amp;tab_SCHULLISTE[[#This Row],[Name]]</f>
        <v xml:space="preserve">2767 - Bischof-Sailer-Grundschule Aresing  </v>
      </c>
      <c r="D2255" s="5" t="s">
        <v>1715</v>
      </c>
      <c r="E22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55" s="175" t="s">
        <v>18840</v>
      </c>
      <c r="G2255" s="175" t="s">
        <v>18841</v>
      </c>
      <c r="H2255" s="182" t="str">
        <f>_xlfn.XLOOKUP(tab_SCHULLISTE[[#This Row],[TKZ]],tab_SATLISTE[SAT-ID],tab_SATLISTE[SAT-ID],"FEHLT")</f>
        <v>1k019</v>
      </c>
    </row>
    <row r="2256" spans="1:8" ht="15.9" customHeight="1" x14ac:dyDescent="0.3">
      <c r="A2256" s="171" t="s">
        <v>6564</v>
      </c>
      <c r="B2256" s="167" t="s">
        <v>11136</v>
      </c>
      <c r="C2256" s="167" t="str">
        <f>tab_SCHULLISTE[[#This Row],[SNR]]&amp;" - "&amp;tab_SCHULLISTE[[#This Row],[Name]]</f>
        <v xml:space="preserve">2768 - Grundschule Unterhaching, an der Jahnstraße  </v>
      </c>
      <c r="D2256" s="5" t="s">
        <v>2141</v>
      </c>
      <c r="E22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56" s="175" t="s">
        <v>18840</v>
      </c>
      <c r="G2256" s="175" t="s">
        <v>18841</v>
      </c>
      <c r="H2256" s="182" t="str">
        <f>_xlfn.XLOOKUP(tab_SCHULLISTE[[#This Row],[TKZ]],tab_SATLISTE[SAT-ID],tab_SATLISTE[SAT-ID],"FEHLT")</f>
        <v>1k452</v>
      </c>
    </row>
    <row r="2257" spans="1:8" ht="15.9" customHeight="1" x14ac:dyDescent="0.3">
      <c r="A2257" s="171" t="s">
        <v>6565</v>
      </c>
      <c r="B2257" s="167" t="s">
        <v>11137</v>
      </c>
      <c r="C2257" s="167" t="str">
        <f>tab_SCHULLISTE[[#This Row],[SNR]]&amp;" - "&amp;tab_SCHULLISTE[[#This Row],[Name]]</f>
        <v xml:space="preserve">2769 - Grundschule Unterhaching, am Sportpark  </v>
      </c>
      <c r="D2257" s="5" t="s">
        <v>2141</v>
      </c>
      <c r="E22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57" s="175" t="s">
        <v>18840</v>
      </c>
      <c r="G2257" s="175" t="s">
        <v>18841</v>
      </c>
      <c r="H2257" s="182" t="str">
        <f>_xlfn.XLOOKUP(tab_SCHULLISTE[[#This Row],[TKZ]],tab_SATLISTE[SAT-ID],tab_SATLISTE[SAT-ID],"FEHLT")</f>
        <v>1k452</v>
      </c>
    </row>
    <row r="2258" spans="1:8" ht="15.9" customHeight="1" x14ac:dyDescent="0.3">
      <c r="A2258" s="171" t="s">
        <v>6566</v>
      </c>
      <c r="B2258" s="167" t="s">
        <v>1165</v>
      </c>
      <c r="C2258" s="167" t="str">
        <f>tab_SCHULLISTE[[#This Row],[SNR]]&amp;" - "&amp;tab_SCHULLISTE[[#This Row],[Name]]</f>
        <v>2770 - Mittelschule Unterschleißheim, an der Johann-Schmid-Straße</v>
      </c>
      <c r="D2258" s="5" t="s">
        <v>2143</v>
      </c>
      <c r="E22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58" s="175" t="s">
        <v>18840</v>
      </c>
      <c r="G2258" s="175" t="s">
        <v>18841</v>
      </c>
      <c r="H2258" s="182" t="str">
        <f>_xlfn.XLOOKUP(tab_SCHULLISTE[[#This Row],[TKZ]],tab_SATLISTE[SAT-ID],tab_SATLISTE[SAT-ID],"FEHLT")</f>
        <v>1k454</v>
      </c>
    </row>
    <row r="2259" spans="1:8" ht="15.9" customHeight="1" x14ac:dyDescent="0.3">
      <c r="A2259" s="171" t="s">
        <v>6567</v>
      </c>
      <c r="B2259" s="167" t="s">
        <v>13044</v>
      </c>
      <c r="C2259" s="167" t="str">
        <f>tab_SCHULLISTE[[#This Row],[SNR]]&amp;" - "&amp;tab_SCHULLISTE[[#This Row],[Name]]</f>
        <v xml:space="preserve">2771 - Mittelschule Aresing  </v>
      </c>
      <c r="D2259" s="5" t="s">
        <v>1715</v>
      </c>
      <c r="E22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59" s="175" t="s">
        <v>18840</v>
      </c>
      <c r="G2259" s="175" t="s">
        <v>18841</v>
      </c>
      <c r="H2259" s="182" t="str">
        <f>_xlfn.XLOOKUP(tab_SCHULLISTE[[#This Row],[TKZ]],tab_SATLISTE[SAT-ID],tab_SATLISTE[SAT-ID],"FEHLT")</f>
        <v>1k019</v>
      </c>
    </row>
    <row r="2260" spans="1:8" ht="15.9" customHeight="1" x14ac:dyDescent="0.3">
      <c r="A2260" s="171" t="s">
        <v>6568</v>
      </c>
      <c r="B2260" s="167" t="s">
        <v>11138</v>
      </c>
      <c r="C2260" s="167" t="str">
        <f>tab_SCHULLISTE[[#This Row],[SNR]]&amp;" - "&amp;tab_SCHULLISTE[[#This Row],[Name]]</f>
        <v xml:space="preserve">2772 - Grundschule Berg im Gau  </v>
      </c>
      <c r="D2260" s="5" t="s">
        <v>1746</v>
      </c>
      <c r="E22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60" s="175" t="s">
        <v>18840</v>
      </c>
      <c r="G2260" s="175" t="s">
        <v>18841</v>
      </c>
      <c r="H2260" s="182" t="str">
        <f>_xlfn.XLOOKUP(tab_SCHULLISTE[[#This Row],[TKZ]],tab_SATLISTE[SAT-ID],tab_SATLISTE[SAT-ID],"FEHLT")</f>
        <v>1k051</v>
      </c>
    </row>
    <row r="2261" spans="1:8" ht="15.9" customHeight="1" x14ac:dyDescent="0.3">
      <c r="A2261" s="171" t="s">
        <v>6569</v>
      </c>
      <c r="B2261" s="167" t="s">
        <v>13045</v>
      </c>
      <c r="C2261" s="167" t="str">
        <f>tab_SCHULLISTE[[#This Row],[SNR]]&amp;" - "&amp;tab_SCHULLISTE[[#This Row],[Name]]</f>
        <v xml:space="preserve">2773 - Mittelschule Burgheim  </v>
      </c>
      <c r="D2261" s="5" t="s">
        <v>1767</v>
      </c>
      <c r="E22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61" s="175" t="s">
        <v>18840</v>
      </c>
      <c r="G2261" s="175" t="s">
        <v>18841</v>
      </c>
      <c r="H2261" s="182" t="str">
        <f>_xlfn.XLOOKUP(tab_SCHULLISTE[[#This Row],[TKZ]],tab_SATLISTE[SAT-ID],tab_SATLISTE[SAT-ID],"FEHLT")</f>
        <v>1k072</v>
      </c>
    </row>
    <row r="2262" spans="1:8" ht="15.9" customHeight="1" x14ac:dyDescent="0.3">
      <c r="A2262" s="171" t="s">
        <v>6570</v>
      </c>
      <c r="B2262" s="167" t="s">
        <v>13046</v>
      </c>
      <c r="C2262" s="167" t="str">
        <f>tab_SCHULLISTE[[#This Row],[SNR]]&amp;" - "&amp;tab_SCHULLISTE[[#This Row],[Name]]</f>
        <v xml:space="preserve">2774 - Mittelschule Ehekirchen  </v>
      </c>
      <c r="D2262" s="5" t="s">
        <v>1790</v>
      </c>
      <c r="E22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62" s="175" t="s">
        <v>18840</v>
      </c>
      <c r="G2262" s="175" t="s">
        <v>18841</v>
      </c>
      <c r="H2262" s="182" t="str">
        <f>_xlfn.XLOOKUP(tab_SCHULLISTE[[#This Row],[TKZ]],tab_SATLISTE[SAT-ID],tab_SATLISTE[SAT-ID],"FEHLT")</f>
        <v>1k096</v>
      </c>
    </row>
    <row r="2263" spans="1:8" ht="15.9" customHeight="1" x14ac:dyDescent="0.3">
      <c r="A2263" s="171" t="s">
        <v>6571</v>
      </c>
      <c r="B2263" s="167" t="s">
        <v>13047</v>
      </c>
      <c r="C2263" s="167" t="str">
        <f>tab_SCHULLISTE[[#This Row],[SNR]]&amp;" - "&amp;tab_SCHULLISTE[[#This Row],[Name]]</f>
        <v xml:space="preserve">2775 - Maurus-Gerle-Mittelschule  Karlshuld  </v>
      </c>
      <c r="D2263" s="5" t="s">
        <v>1907</v>
      </c>
      <c r="E22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63" s="175" t="s">
        <v>18840</v>
      </c>
      <c r="G2263" s="175" t="s">
        <v>18841</v>
      </c>
      <c r="H2263" s="182" t="str">
        <f>_xlfn.XLOOKUP(tab_SCHULLISTE[[#This Row],[TKZ]],tab_SATLISTE[SAT-ID],tab_SATLISTE[SAT-ID],"FEHLT")</f>
        <v>1k217</v>
      </c>
    </row>
    <row r="2264" spans="1:8" ht="15.9" customHeight="1" x14ac:dyDescent="0.3">
      <c r="A2264" s="171" t="s">
        <v>6572</v>
      </c>
      <c r="B2264" s="167" t="s">
        <v>13048</v>
      </c>
      <c r="C2264" s="167" t="str">
        <f>tab_SCHULLISTE[[#This Row],[SNR]]&amp;" - "&amp;tab_SCHULLISTE[[#This Row],[Name]]</f>
        <v xml:space="preserve">2776 - Freiherr-von-Hertling-Mittelschule Karlskron  </v>
      </c>
      <c r="D2264" s="5" t="s">
        <v>1909</v>
      </c>
      <c r="E22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64" s="175" t="s">
        <v>18840</v>
      </c>
      <c r="G2264" s="175" t="s">
        <v>18841</v>
      </c>
      <c r="H2264" s="182" t="str">
        <f>_xlfn.XLOOKUP(tab_SCHULLISTE[[#This Row],[TKZ]],tab_SATLISTE[SAT-ID],tab_SATLISTE[SAT-ID],"FEHLT")</f>
        <v>1k219</v>
      </c>
    </row>
    <row r="2265" spans="1:8" ht="15.9" customHeight="1" x14ac:dyDescent="0.3">
      <c r="A2265" s="171" t="s">
        <v>6573</v>
      </c>
      <c r="B2265" s="167" t="s">
        <v>11139</v>
      </c>
      <c r="C2265" s="167" t="str">
        <f>tab_SCHULLISTE[[#This Row],[SNR]]&amp;" - "&amp;tab_SCHULLISTE[[#This Row],[Name]]</f>
        <v xml:space="preserve">2777 - Grundschule Türkenfeld  </v>
      </c>
      <c r="D2265" s="5" t="s">
        <v>2134</v>
      </c>
      <c r="E22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65" s="175" t="s">
        <v>18840</v>
      </c>
      <c r="G2265" s="175" t="s">
        <v>18841</v>
      </c>
      <c r="H2265" s="182" t="str">
        <f>_xlfn.XLOOKUP(tab_SCHULLISTE[[#This Row],[TKZ]],tab_SATLISTE[SAT-ID],tab_SATLISTE[SAT-ID],"FEHLT")</f>
        <v>1k445</v>
      </c>
    </row>
    <row r="2266" spans="1:8" ht="15.9" customHeight="1" x14ac:dyDescent="0.3">
      <c r="A2266" s="171" t="s">
        <v>6574</v>
      </c>
      <c r="B2266" s="167" t="s">
        <v>11140</v>
      </c>
      <c r="C2266" s="167" t="str">
        <f>tab_SCHULLISTE[[#This Row],[SNR]]&amp;" - "&amp;tab_SCHULLISTE[[#This Row],[Name]]</f>
        <v xml:space="preserve">2778 - Grundschule Königsmoos  </v>
      </c>
      <c r="D2266" s="5" t="s">
        <v>1927</v>
      </c>
      <c r="E22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66" s="175" t="s">
        <v>18840</v>
      </c>
      <c r="G2266" s="175" t="s">
        <v>18841</v>
      </c>
      <c r="H2266" s="182" t="str">
        <f>_xlfn.XLOOKUP(tab_SCHULLISTE[[#This Row],[TKZ]],tab_SATLISTE[SAT-ID],tab_SATLISTE[SAT-ID],"FEHLT")</f>
        <v>1k237</v>
      </c>
    </row>
    <row r="2267" spans="1:8" ht="15.9" customHeight="1" x14ac:dyDescent="0.3">
      <c r="A2267" s="171" t="s">
        <v>6575</v>
      </c>
      <c r="B2267" s="167" t="s">
        <v>11141</v>
      </c>
      <c r="C2267" s="167" t="str">
        <f>tab_SCHULLISTE[[#This Row],[SNR]]&amp;" - "&amp;tab_SCHULLISTE[[#This Row],[Name]]</f>
        <v xml:space="preserve">2779 - Grundschule Rennertshofen  </v>
      </c>
      <c r="D2267" s="5" t="s">
        <v>2048</v>
      </c>
      <c r="E22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67" s="175" t="s">
        <v>18840</v>
      </c>
      <c r="G2267" s="175" t="s">
        <v>18841</v>
      </c>
      <c r="H2267" s="182" t="str">
        <f>_xlfn.XLOOKUP(tab_SCHULLISTE[[#This Row],[TKZ]],tab_SATLISTE[SAT-ID],tab_SATLISTE[SAT-ID],"FEHLT")</f>
        <v>1k359</v>
      </c>
    </row>
    <row r="2268" spans="1:8" ht="15.9" customHeight="1" x14ac:dyDescent="0.3">
      <c r="A2268" s="171" t="s">
        <v>6576</v>
      </c>
      <c r="B2268" s="167" t="s">
        <v>13049</v>
      </c>
      <c r="C2268" s="167" t="str">
        <f>tab_SCHULLISTE[[#This Row],[SNR]]&amp;" - "&amp;tab_SCHULLISTE[[#This Row],[Name]]</f>
        <v xml:space="preserve">2780 - Starzelbachschule Mittelschule Eichenau  </v>
      </c>
      <c r="D2268" s="5" t="s">
        <v>1791</v>
      </c>
      <c r="E22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68" s="175" t="s">
        <v>18840</v>
      </c>
      <c r="G2268" s="175" t="s">
        <v>18841</v>
      </c>
      <c r="H2268" s="182" t="str">
        <f>_xlfn.XLOOKUP(tab_SCHULLISTE[[#This Row],[TKZ]],tab_SATLISTE[SAT-ID],tab_SATLISTE[SAT-ID],"FEHLT")</f>
        <v>1k097</v>
      </c>
    </row>
    <row r="2269" spans="1:8" ht="15.9" customHeight="1" x14ac:dyDescent="0.3">
      <c r="A2269" s="171" t="s">
        <v>6577</v>
      </c>
      <c r="B2269" s="167" t="s">
        <v>11142</v>
      </c>
      <c r="C2269" s="167" t="str">
        <f>tab_SCHULLISTE[[#This Row],[SNR]]&amp;" - "&amp;tab_SCHULLISTE[[#This Row],[Name]]</f>
        <v xml:space="preserve">2781 - Grundschule Emmering  </v>
      </c>
      <c r="D2269" s="5" t="s">
        <v>1797</v>
      </c>
      <c r="E22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69" s="175" t="s">
        <v>18840</v>
      </c>
      <c r="G2269" s="175" t="s">
        <v>18841</v>
      </c>
      <c r="H2269" s="182" t="str">
        <f>_xlfn.XLOOKUP(tab_SCHULLISTE[[#This Row],[TKZ]],tab_SATLISTE[SAT-ID],tab_SATLISTE[SAT-ID],"FEHLT")</f>
        <v>1k103</v>
      </c>
    </row>
    <row r="2270" spans="1:8" ht="15.9" customHeight="1" x14ac:dyDescent="0.3">
      <c r="A2270" s="171" t="s">
        <v>6578</v>
      </c>
      <c r="B2270" s="167" t="s">
        <v>11143</v>
      </c>
      <c r="C2270" s="167" t="str">
        <f>tab_SCHULLISTE[[#This Row],[SNR]]&amp;" - "&amp;tab_SCHULLISTE[[#This Row],[Name]]</f>
        <v xml:space="preserve">2782 - Grundschule Neuburg a.d.Donau im Englischen Garten  </v>
      </c>
      <c r="D2270" s="5" t="s">
        <v>1977</v>
      </c>
      <c r="E22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70" s="175" t="s">
        <v>18840</v>
      </c>
      <c r="G2270" s="175" t="s">
        <v>18841</v>
      </c>
      <c r="H2270" s="182" t="str">
        <f>_xlfn.XLOOKUP(tab_SCHULLISTE[[#This Row],[TKZ]],tab_SATLISTE[SAT-ID],tab_SATLISTE[SAT-ID],"FEHLT")</f>
        <v>1k288</v>
      </c>
    </row>
    <row r="2271" spans="1:8" ht="15.9" customHeight="1" x14ac:dyDescent="0.3">
      <c r="A2271" s="171" t="s">
        <v>6579</v>
      </c>
      <c r="B2271" s="167" t="s">
        <v>11144</v>
      </c>
      <c r="C2271" s="167" t="str">
        <f>tab_SCHULLISTE[[#This Row],[SNR]]&amp;" - "&amp;tab_SCHULLISTE[[#This Row],[Name]]</f>
        <v xml:space="preserve">2783 - Grundschule Neuburg a.d.Donau, Am Schwalbanger  </v>
      </c>
      <c r="D2271" s="5" t="s">
        <v>1977</v>
      </c>
      <c r="E22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71" s="175" t="s">
        <v>18840</v>
      </c>
      <c r="G2271" s="175" t="s">
        <v>18841</v>
      </c>
      <c r="H2271" s="182" t="str">
        <f>_xlfn.XLOOKUP(tab_SCHULLISTE[[#This Row],[TKZ]],tab_SATLISTE[SAT-ID],tab_SATLISTE[SAT-ID],"FEHLT")</f>
        <v>1k288</v>
      </c>
    </row>
    <row r="2272" spans="1:8" ht="15.9" customHeight="1" x14ac:dyDescent="0.3">
      <c r="A2272" s="171" t="s">
        <v>6580</v>
      </c>
      <c r="B2272" s="167" t="s">
        <v>11145</v>
      </c>
      <c r="C2272" s="167" t="str">
        <f>tab_SCHULLISTE[[#This Row],[SNR]]&amp;" - "&amp;tab_SCHULLISTE[[#This Row],[Name]]</f>
        <v xml:space="preserve">2784 - Grundschule Neuburg a.d.Donau-Ost  </v>
      </c>
      <c r="D2272" s="5" t="s">
        <v>1977</v>
      </c>
      <c r="E22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72" s="175" t="s">
        <v>18840</v>
      </c>
      <c r="G2272" s="175" t="s">
        <v>18841</v>
      </c>
      <c r="H2272" s="182" t="str">
        <f>_xlfn.XLOOKUP(tab_SCHULLISTE[[#This Row],[TKZ]],tab_SATLISTE[SAT-ID],tab_SATLISTE[SAT-ID],"FEHLT")</f>
        <v>1k288</v>
      </c>
    </row>
    <row r="2273" spans="1:8" ht="15.9" customHeight="1" x14ac:dyDescent="0.3">
      <c r="A2273" s="171" t="s">
        <v>6581</v>
      </c>
      <c r="B2273" s="167" t="s">
        <v>11146</v>
      </c>
      <c r="C2273" s="167" t="str">
        <f>tab_SCHULLISTE[[#This Row],[SNR]]&amp;" - "&amp;tab_SCHULLISTE[[#This Row],[Name]]</f>
        <v xml:space="preserve">2785 - Grundschule Oberhausen  </v>
      </c>
      <c r="D2273" s="5" t="s">
        <v>1993</v>
      </c>
      <c r="E22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73" s="175" t="s">
        <v>18840</v>
      </c>
      <c r="G2273" s="175" t="s">
        <v>18841</v>
      </c>
      <c r="H2273" s="182" t="str">
        <f>_xlfn.XLOOKUP(tab_SCHULLISTE[[#This Row],[TKZ]],tab_SATLISTE[SAT-ID],tab_SATLISTE[SAT-ID],"FEHLT")</f>
        <v>1k304</v>
      </c>
    </row>
    <row r="2274" spans="1:8" ht="15.9" customHeight="1" x14ac:dyDescent="0.3">
      <c r="A2274" s="171" t="s">
        <v>6582</v>
      </c>
      <c r="B2274" s="167" t="s">
        <v>11147</v>
      </c>
      <c r="C2274" s="167" t="str">
        <f>tab_SCHULLISTE[[#This Row],[SNR]]&amp;" - "&amp;tab_SCHULLISTE[[#This Row],[Name]]</f>
        <v xml:space="preserve">2786 - Grundschule Bergheim  </v>
      </c>
      <c r="D2274" s="5" t="s">
        <v>1749</v>
      </c>
      <c r="E22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74" s="175" t="s">
        <v>18840</v>
      </c>
      <c r="G2274" s="175" t="s">
        <v>18841</v>
      </c>
      <c r="H2274" s="182" t="str">
        <f>_xlfn.XLOOKUP(tab_SCHULLISTE[[#This Row],[TKZ]],tab_SATLISTE[SAT-ID],tab_SATLISTE[SAT-ID],"FEHLT")</f>
        <v>1k054</v>
      </c>
    </row>
    <row r="2275" spans="1:8" ht="15.9" customHeight="1" x14ac:dyDescent="0.3">
      <c r="A2275" s="171" t="s">
        <v>6583</v>
      </c>
      <c r="B2275" s="167" t="s">
        <v>11148</v>
      </c>
      <c r="C2275" s="167" t="str">
        <f>tab_SCHULLISTE[[#This Row],[SNR]]&amp;" - "&amp;tab_SCHULLISTE[[#This Row],[Name]]</f>
        <v xml:space="preserve">2788 - Grundschule Gröbenzell - Gröbenbachschule  </v>
      </c>
      <c r="D2275" s="5" t="s">
        <v>1860</v>
      </c>
      <c r="E22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75" s="175" t="s">
        <v>18840</v>
      </c>
      <c r="G2275" s="175" t="s">
        <v>18841</v>
      </c>
      <c r="H2275" s="182" t="str">
        <f>_xlfn.XLOOKUP(tab_SCHULLISTE[[#This Row],[TKZ]],tab_SATLISTE[SAT-ID],tab_SATLISTE[SAT-ID],"FEHLT")</f>
        <v>1k169</v>
      </c>
    </row>
    <row r="2276" spans="1:8" ht="15.9" customHeight="1" x14ac:dyDescent="0.3">
      <c r="A2276" s="171" t="s">
        <v>6584</v>
      </c>
      <c r="B2276" s="167" t="s">
        <v>13050</v>
      </c>
      <c r="C2276" s="167" t="str">
        <f>tab_SCHULLISTE[[#This Row],[SNR]]&amp;" - "&amp;tab_SCHULLISTE[[#This Row],[Name]]</f>
        <v xml:space="preserve">2789 - Michael-Sommer-Mittelschule  Schrobenhausen  </v>
      </c>
      <c r="D2276" s="5" t="s">
        <v>2080</v>
      </c>
      <c r="E22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76" s="175" t="s">
        <v>18840</v>
      </c>
      <c r="G2276" s="175" t="s">
        <v>18841</v>
      </c>
      <c r="H2276" s="182" t="str">
        <f>_xlfn.XLOOKUP(tab_SCHULLISTE[[#This Row],[TKZ]],tab_SATLISTE[SAT-ID],tab_SATLISTE[SAT-ID],"FEHLT")</f>
        <v>1k391</v>
      </c>
    </row>
    <row r="2277" spans="1:8" ht="15.9" customHeight="1" x14ac:dyDescent="0.3">
      <c r="A2277" s="171" t="s">
        <v>6585</v>
      </c>
      <c r="B2277" s="167" t="s">
        <v>11149</v>
      </c>
      <c r="C2277" s="167" t="str">
        <f>tab_SCHULLISTE[[#This Row],[SNR]]&amp;" - "&amp;tab_SCHULLISTE[[#This Row],[Name]]</f>
        <v xml:space="preserve">2790 - Franziska-Umfahrer-Grundschule Schrobenhausen  </v>
      </c>
      <c r="D2277" s="5" t="s">
        <v>2081</v>
      </c>
      <c r="E22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77" s="175" t="s">
        <v>18840</v>
      </c>
      <c r="G2277" s="175" t="s">
        <v>18841</v>
      </c>
      <c r="H2277" s="182" t="str">
        <f>_xlfn.XLOOKUP(tab_SCHULLISTE[[#This Row],[TKZ]],tab_SATLISTE[SAT-ID],tab_SATLISTE[SAT-ID],"FEHLT")</f>
        <v>1k392</v>
      </c>
    </row>
    <row r="2278" spans="1:8" ht="15.9" customHeight="1" x14ac:dyDescent="0.3">
      <c r="A2278" s="171" t="s">
        <v>6586</v>
      </c>
      <c r="B2278" s="167" t="s">
        <v>11150</v>
      </c>
      <c r="C2278" s="167" t="str">
        <f>tab_SCHULLISTE[[#This Row],[SNR]]&amp;" - "&amp;tab_SCHULLISTE[[#This Row],[Name]]</f>
        <v xml:space="preserve">2791 - Grundschule Waidhofen  </v>
      </c>
      <c r="D2278" s="5" t="s">
        <v>2156</v>
      </c>
      <c r="E22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78" s="175" t="s">
        <v>18840</v>
      </c>
      <c r="G2278" s="175" t="s">
        <v>18841</v>
      </c>
      <c r="H2278" s="182" t="str">
        <f>_xlfn.XLOOKUP(tab_SCHULLISTE[[#This Row],[TKZ]],tab_SATLISTE[SAT-ID],tab_SATLISTE[SAT-ID],"FEHLT")</f>
        <v>1k467</v>
      </c>
    </row>
    <row r="2279" spans="1:8" ht="15.9" customHeight="1" x14ac:dyDescent="0.3">
      <c r="A2279" s="171" t="s">
        <v>6587</v>
      </c>
      <c r="B2279" s="167" t="s">
        <v>11151</v>
      </c>
      <c r="C2279" s="167" t="str">
        <f>tab_SCHULLISTE[[#This Row],[SNR]]&amp;" - "&amp;tab_SCHULLISTE[[#This Row],[Name]]</f>
        <v xml:space="preserve">2792 - Grundschule Weichering  </v>
      </c>
      <c r="D2279" s="5" t="s">
        <v>2165</v>
      </c>
      <c r="E22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79" s="175" t="s">
        <v>18840</v>
      </c>
      <c r="G2279" s="175" t="s">
        <v>18841</v>
      </c>
      <c r="H2279" s="182" t="str">
        <f>_xlfn.XLOOKUP(tab_SCHULLISTE[[#This Row],[TKZ]],tab_SATLISTE[SAT-ID],tab_SATLISTE[SAT-ID],"FEHLT")</f>
        <v>1k476</v>
      </c>
    </row>
    <row r="2280" spans="1:8" ht="15.9" customHeight="1" x14ac:dyDescent="0.3">
      <c r="A2280" s="171" t="s">
        <v>6588</v>
      </c>
      <c r="B2280" s="167" t="s">
        <v>11152</v>
      </c>
      <c r="C2280" s="167" t="str">
        <f>tab_SCHULLISTE[[#This Row],[SNR]]&amp;" - "&amp;tab_SCHULLISTE[[#This Row],[Name]]</f>
        <v xml:space="preserve">2793 - Grundschule Taufkirchen, am Wald  </v>
      </c>
      <c r="D2280" s="5" t="s">
        <v>2121</v>
      </c>
      <c r="E22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80" s="175" t="s">
        <v>18840</v>
      </c>
      <c r="G2280" s="175" t="s">
        <v>18841</v>
      </c>
      <c r="H2280" s="182" t="str">
        <f>_xlfn.XLOOKUP(tab_SCHULLISTE[[#This Row],[TKZ]],tab_SATLISTE[SAT-ID],tab_SATLISTE[SAT-ID],"FEHLT")</f>
        <v>1k432</v>
      </c>
    </row>
    <row r="2281" spans="1:8" ht="15.9" customHeight="1" x14ac:dyDescent="0.3">
      <c r="A2281" s="171" t="s">
        <v>6589</v>
      </c>
      <c r="B2281" s="167" t="s">
        <v>1167</v>
      </c>
      <c r="C2281" s="167" t="str">
        <f>tab_SCHULLISTE[[#This Row],[SNR]]&amp;" - "&amp;tab_SCHULLISTE[[#This Row],[Name]]</f>
        <v>2794 - Grundschule Unterschleißheim, an der Ganghoferstraße</v>
      </c>
      <c r="D2281" s="5" t="s">
        <v>2143</v>
      </c>
      <c r="E22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81" s="175" t="s">
        <v>18840</v>
      </c>
      <c r="G2281" s="175" t="s">
        <v>18841</v>
      </c>
      <c r="H2281" s="182" t="str">
        <f>_xlfn.XLOOKUP(tab_SCHULLISTE[[#This Row],[TKZ]],tab_SATLISTE[SAT-ID],tab_SATLISTE[SAT-ID],"FEHLT")</f>
        <v>1k454</v>
      </c>
    </row>
    <row r="2282" spans="1:8" ht="15.9" customHeight="1" x14ac:dyDescent="0.3">
      <c r="A2282" s="171" t="s">
        <v>6590</v>
      </c>
      <c r="B2282" s="167" t="s">
        <v>1168</v>
      </c>
      <c r="C2282" s="167" t="str">
        <f>tab_SCHULLISTE[[#This Row],[SNR]]&amp;" - "&amp;tab_SCHULLISTE[[#This Row],[Name]]</f>
        <v>2795 - Grundschule Unterschleißheim, an der Johann-Schmid-Straße</v>
      </c>
      <c r="D2282" s="5" t="s">
        <v>2143</v>
      </c>
      <c r="E22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82" s="175" t="s">
        <v>18840</v>
      </c>
      <c r="G2282" s="175" t="s">
        <v>18841</v>
      </c>
      <c r="H2282" s="182" t="str">
        <f>_xlfn.XLOOKUP(tab_SCHULLISTE[[#This Row],[TKZ]],tab_SATLISTE[SAT-ID],tab_SATLISTE[SAT-ID],"FEHLT")</f>
        <v>1k454</v>
      </c>
    </row>
    <row r="2283" spans="1:8" ht="15.9" customHeight="1" x14ac:dyDescent="0.3">
      <c r="A2283" s="171" t="s">
        <v>6591</v>
      </c>
      <c r="B2283" s="167" t="s">
        <v>11153</v>
      </c>
      <c r="C2283" s="167" t="str">
        <f>tab_SCHULLISTE[[#This Row],[SNR]]&amp;" - "&amp;tab_SCHULLISTE[[#This Row],[Name]]</f>
        <v xml:space="preserve">2796 - Michael-Ende-Grundschule Unterschleißheim  </v>
      </c>
      <c r="D2283" s="5" t="s">
        <v>2143</v>
      </c>
      <c r="E22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83" s="175" t="s">
        <v>18840</v>
      </c>
      <c r="G2283" s="175" t="s">
        <v>18841</v>
      </c>
      <c r="H2283" s="182" t="str">
        <f>_xlfn.XLOOKUP(tab_SCHULLISTE[[#This Row],[TKZ]],tab_SATLISTE[SAT-ID],tab_SATLISTE[SAT-ID],"FEHLT")</f>
        <v>1k454</v>
      </c>
    </row>
    <row r="2284" spans="1:8" ht="15.9" customHeight="1" x14ac:dyDescent="0.3">
      <c r="A2284" s="171" t="s">
        <v>6592</v>
      </c>
      <c r="B2284" s="167" t="s">
        <v>11154</v>
      </c>
      <c r="C2284" s="167" t="str">
        <f>tab_SCHULLISTE[[#This Row],[SNR]]&amp;" - "&amp;tab_SCHULLISTE[[#This Row],[Name]]</f>
        <v xml:space="preserve">2797 - Grundschule Baar-Ebenhausen  </v>
      </c>
      <c r="D2284" s="5" t="s">
        <v>1723</v>
      </c>
      <c r="E22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84" s="175" t="s">
        <v>18840</v>
      </c>
      <c r="G2284" s="175" t="s">
        <v>18841</v>
      </c>
      <c r="H2284" s="182" t="str">
        <f>_xlfn.XLOOKUP(tab_SCHULLISTE[[#This Row],[TKZ]],tab_SATLISTE[SAT-ID],tab_SATLISTE[SAT-ID],"FEHLT")</f>
        <v>1k027</v>
      </c>
    </row>
    <row r="2285" spans="1:8" ht="15.9" customHeight="1" x14ac:dyDescent="0.3">
      <c r="A2285" s="171" t="s">
        <v>6593</v>
      </c>
      <c r="B2285" s="167" t="s">
        <v>11155</v>
      </c>
      <c r="C2285" s="167" t="str">
        <f>tab_SCHULLISTE[[#This Row],[SNR]]&amp;" - "&amp;tab_SCHULLISTE[[#This Row],[Name]]</f>
        <v xml:space="preserve">2798 - Grundschule Ernsgaden  </v>
      </c>
      <c r="D2285" s="5" t="s">
        <v>1803</v>
      </c>
      <c r="E22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85" s="175" t="s">
        <v>18840</v>
      </c>
      <c r="G2285" s="175" t="s">
        <v>18841</v>
      </c>
      <c r="H2285" s="182" t="str">
        <f>_xlfn.XLOOKUP(tab_SCHULLISTE[[#This Row],[TKZ]],tab_SATLISTE[SAT-ID],tab_SATLISTE[SAT-ID],"FEHLT")</f>
        <v>1k109</v>
      </c>
    </row>
    <row r="2286" spans="1:8" ht="15.9" customHeight="1" x14ac:dyDescent="0.3">
      <c r="A2286" s="171" t="s">
        <v>6594</v>
      </c>
      <c r="B2286" s="167" t="s">
        <v>11156</v>
      </c>
      <c r="C2286" s="167" t="str">
        <f>tab_SCHULLISTE[[#This Row],[SNR]]&amp;" - "&amp;tab_SCHULLISTE[[#This Row],[Name]]</f>
        <v xml:space="preserve">2799 - Irlanda-Riedl-Grundschule Geisenfeld  </v>
      </c>
      <c r="D2286" s="5" t="s">
        <v>1844</v>
      </c>
      <c r="E22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86" s="175" t="s">
        <v>18840</v>
      </c>
      <c r="G2286" s="175" t="s">
        <v>18841</v>
      </c>
      <c r="H2286" s="182" t="str">
        <f>_xlfn.XLOOKUP(tab_SCHULLISTE[[#This Row],[TKZ]],tab_SATLISTE[SAT-ID],tab_SATLISTE[SAT-ID],"FEHLT")</f>
        <v>1k152</v>
      </c>
    </row>
    <row r="2287" spans="1:8" ht="15.9" customHeight="1" x14ac:dyDescent="0.3">
      <c r="A2287" s="171" t="s">
        <v>6595</v>
      </c>
      <c r="B2287" s="167" t="s">
        <v>11157</v>
      </c>
      <c r="C2287" s="167" t="str">
        <f>tab_SCHULLISTE[[#This Row],[SNR]]&amp;" - "&amp;tab_SCHULLISTE[[#This Row],[Name]]</f>
        <v xml:space="preserve">2801 - Grundschule Gerolsbach  </v>
      </c>
      <c r="D2287" s="5" t="s">
        <v>1848</v>
      </c>
      <c r="E22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87" s="175" t="s">
        <v>18840</v>
      </c>
      <c r="G2287" s="175" t="s">
        <v>18841</v>
      </c>
      <c r="H2287" s="182" t="str">
        <f>_xlfn.XLOOKUP(tab_SCHULLISTE[[#This Row],[TKZ]],tab_SATLISTE[SAT-ID],tab_SATLISTE[SAT-ID],"FEHLT")</f>
        <v>1k157</v>
      </c>
    </row>
    <row r="2288" spans="1:8" ht="15.9" customHeight="1" x14ac:dyDescent="0.3">
      <c r="A2288" s="171" t="s">
        <v>6596</v>
      </c>
      <c r="B2288" s="167" t="s">
        <v>11158</v>
      </c>
      <c r="C2288" s="167" t="str">
        <f>tab_SCHULLISTE[[#This Row],[SNR]]&amp;" - "&amp;tab_SCHULLISTE[[#This Row],[Name]]</f>
        <v xml:space="preserve">2802 - Grundschule Hohenwart  </v>
      </c>
      <c r="D2288" s="5" t="s">
        <v>1886</v>
      </c>
      <c r="E22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88" s="175" t="s">
        <v>18840</v>
      </c>
      <c r="G2288" s="175" t="s">
        <v>18841</v>
      </c>
      <c r="H2288" s="182" t="str">
        <f>_xlfn.XLOOKUP(tab_SCHULLISTE[[#This Row],[TKZ]],tab_SATLISTE[SAT-ID],tab_SATLISTE[SAT-ID],"FEHLT")</f>
        <v>1k196</v>
      </c>
    </row>
    <row r="2289" spans="1:8" ht="15.9" customHeight="1" x14ac:dyDescent="0.3">
      <c r="A2289" s="171" t="s">
        <v>6597</v>
      </c>
      <c r="B2289" s="167" t="s">
        <v>11159</v>
      </c>
      <c r="C2289" s="167" t="str">
        <f>tab_SCHULLISTE[[#This Row],[SNR]]&amp;" - "&amp;tab_SCHULLISTE[[#This Row],[Name]]</f>
        <v xml:space="preserve">2803 - Grundschule Ilmmünster  </v>
      </c>
      <c r="D2289" s="5" t="s">
        <v>1894</v>
      </c>
      <c r="E22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89" s="175" t="s">
        <v>18840</v>
      </c>
      <c r="G2289" s="175" t="s">
        <v>18841</v>
      </c>
      <c r="H2289" s="182" t="str">
        <f>_xlfn.XLOOKUP(tab_SCHULLISTE[[#This Row],[TKZ]],tab_SATLISTE[SAT-ID],tab_SATLISTE[SAT-ID],"FEHLT")</f>
        <v>1k204</v>
      </c>
    </row>
    <row r="2290" spans="1:8" ht="15.9" customHeight="1" x14ac:dyDescent="0.3">
      <c r="A2290" s="171" t="s">
        <v>6598</v>
      </c>
      <c r="B2290" s="167" t="s">
        <v>11160</v>
      </c>
      <c r="C2290" s="167" t="str">
        <f>tab_SCHULLISTE[[#This Row],[SNR]]&amp;" - "&amp;tab_SCHULLISTE[[#This Row],[Name]]</f>
        <v xml:space="preserve">2804 - Grundschule Jetzendorf  </v>
      </c>
      <c r="D2290" s="5" t="s">
        <v>1905</v>
      </c>
      <c r="E22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90" s="175" t="s">
        <v>18840</v>
      </c>
      <c r="G2290" s="175" t="s">
        <v>18841</v>
      </c>
      <c r="H2290" s="182" t="str">
        <f>_xlfn.XLOOKUP(tab_SCHULLISTE[[#This Row],[TKZ]],tab_SATLISTE[SAT-ID],tab_SATLISTE[SAT-ID],"FEHLT")</f>
        <v>1k215</v>
      </c>
    </row>
    <row r="2291" spans="1:8" ht="15.9" customHeight="1" x14ac:dyDescent="0.3">
      <c r="A2291" s="171" t="s">
        <v>6599</v>
      </c>
      <c r="B2291" s="167" t="s">
        <v>11161</v>
      </c>
      <c r="C2291" s="167" t="str">
        <f>tab_SCHULLISTE[[#This Row],[SNR]]&amp;" - "&amp;tab_SCHULLISTE[[#This Row],[Name]]</f>
        <v xml:space="preserve">2805 - Grundschule Tutzing  </v>
      </c>
      <c r="D2291" s="5" t="s">
        <v>2136</v>
      </c>
      <c r="E22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91" s="175" t="s">
        <v>18840</v>
      </c>
      <c r="G2291" s="175" t="s">
        <v>18841</v>
      </c>
      <c r="H2291" s="182" t="str">
        <f>_xlfn.XLOOKUP(tab_SCHULLISTE[[#This Row],[TKZ]],tab_SATLISTE[SAT-ID],tab_SATLISTE[SAT-ID],"FEHLT")</f>
        <v>1k447</v>
      </c>
    </row>
    <row r="2292" spans="1:8" ht="15.9" customHeight="1" x14ac:dyDescent="0.3">
      <c r="A2292" s="171" t="s">
        <v>6600</v>
      </c>
      <c r="B2292" s="167" t="s">
        <v>13051</v>
      </c>
      <c r="C2292" s="167" t="str">
        <f>tab_SCHULLISTE[[#This Row],[SNR]]&amp;" - "&amp;tab_SCHULLISTE[[#This Row],[Name]]</f>
        <v xml:space="preserve">2806 - Mittelschule Manching, im Lindenkreuz  </v>
      </c>
      <c r="D2292" s="5" t="s">
        <v>1944</v>
      </c>
      <c r="E22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92" s="175" t="s">
        <v>18840</v>
      </c>
      <c r="G2292" s="175" t="s">
        <v>18841</v>
      </c>
      <c r="H2292" s="182" t="str">
        <f>_xlfn.XLOOKUP(tab_SCHULLISTE[[#This Row],[TKZ]],tab_SATLISTE[SAT-ID],tab_SATLISTE[SAT-ID],"FEHLT")</f>
        <v>1k255</v>
      </c>
    </row>
    <row r="2293" spans="1:8" ht="15.9" customHeight="1" x14ac:dyDescent="0.3">
      <c r="A2293" s="171" t="s">
        <v>6601</v>
      </c>
      <c r="B2293" s="167" t="s">
        <v>11162</v>
      </c>
      <c r="C2293" s="167" t="str">
        <f>tab_SCHULLISTE[[#This Row],[SNR]]&amp;" - "&amp;tab_SCHULLISTE[[#This Row],[Name]]</f>
        <v xml:space="preserve">2807 - Grundschule Manching, im Lindenkreuz  </v>
      </c>
      <c r="D2293" s="5" t="s">
        <v>1944</v>
      </c>
      <c r="E22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93" s="175" t="s">
        <v>18840</v>
      </c>
      <c r="G2293" s="175" t="s">
        <v>18841</v>
      </c>
      <c r="H2293" s="182" t="str">
        <f>_xlfn.XLOOKUP(tab_SCHULLISTE[[#This Row],[TKZ]],tab_SATLISTE[SAT-ID],tab_SATLISTE[SAT-ID],"FEHLT")</f>
        <v>1k255</v>
      </c>
    </row>
    <row r="2294" spans="1:8" ht="15.9" customHeight="1" x14ac:dyDescent="0.3">
      <c r="A2294" s="171" t="s">
        <v>6602</v>
      </c>
      <c r="B2294" s="167" t="s">
        <v>11163</v>
      </c>
      <c r="C2294" s="167" t="str">
        <f>tab_SCHULLISTE[[#This Row],[SNR]]&amp;" - "&amp;tab_SCHULLISTE[[#This Row],[Name]]</f>
        <v xml:space="preserve">2808 - Grundschule Münchsmünster  </v>
      </c>
      <c r="D2294" s="5" t="s">
        <v>1969</v>
      </c>
      <c r="E22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94" s="175" t="s">
        <v>18840</v>
      </c>
      <c r="G2294" s="175" t="s">
        <v>18841</v>
      </c>
      <c r="H2294" s="182" t="str">
        <f>_xlfn.XLOOKUP(tab_SCHULLISTE[[#This Row],[TKZ]],tab_SATLISTE[SAT-ID],tab_SATLISTE[SAT-ID],"FEHLT")</f>
        <v>1k280</v>
      </c>
    </row>
    <row r="2295" spans="1:8" ht="15.9" customHeight="1" x14ac:dyDescent="0.3">
      <c r="A2295" s="171" t="s">
        <v>6603</v>
      </c>
      <c r="B2295" s="167" t="s">
        <v>13052</v>
      </c>
      <c r="C2295" s="167" t="str">
        <f>tab_SCHULLISTE[[#This Row],[SNR]]&amp;" - "&amp;tab_SCHULLISTE[[#This Row],[Name]]</f>
        <v xml:space="preserve">2809 - Mittelschule Neuburg a.d.Donau  </v>
      </c>
      <c r="D2295" s="5" t="s">
        <v>1977</v>
      </c>
      <c r="E22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295" s="175" t="s">
        <v>18840</v>
      </c>
      <c r="G2295" s="175" t="s">
        <v>18841</v>
      </c>
      <c r="H2295" s="182" t="str">
        <f>_xlfn.XLOOKUP(tab_SCHULLISTE[[#This Row],[TKZ]],tab_SATLISTE[SAT-ID],tab_SATLISTE[SAT-ID],"FEHLT")</f>
        <v>1k288</v>
      </c>
    </row>
    <row r="2296" spans="1:8" ht="15.9" customHeight="1" x14ac:dyDescent="0.3">
      <c r="A2296" s="171" t="s">
        <v>6604</v>
      </c>
      <c r="B2296" s="167" t="s">
        <v>11164</v>
      </c>
      <c r="C2296" s="167" t="str">
        <f>tab_SCHULLISTE[[#This Row],[SNR]]&amp;" - "&amp;tab_SCHULLISTE[[#This Row],[Name]]</f>
        <v xml:space="preserve">2810 - Grundschule Oberstimm in Manching  </v>
      </c>
      <c r="D2296" s="5" t="s">
        <v>1944</v>
      </c>
      <c r="E22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96" s="175" t="s">
        <v>18840</v>
      </c>
      <c r="G2296" s="175" t="s">
        <v>18841</v>
      </c>
      <c r="H2296" s="182" t="str">
        <f>_xlfn.XLOOKUP(tab_SCHULLISTE[[#This Row],[TKZ]],tab_SATLISTE[SAT-ID],tab_SATLISTE[SAT-ID],"FEHLT")</f>
        <v>1k255</v>
      </c>
    </row>
    <row r="2297" spans="1:8" ht="15.9" customHeight="1" x14ac:dyDescent="0.3">
      <c r="A2297" s="171" t="s">
        <v>6605</v>
      </c>
      <c r="B2297" s="167" t="s">
        <v>11165</v>
      </c>
      <c r="C2297" s="167" t="str">
        <f>tab_SCHULLISTE[[#This Row],[SNR]]&amp;" - "&amp;tab_SCHULLISTE[[#This Row],[Name]]</f>
        <v xml:space="preserve">2811 - Josef-Maria-Lutz-Grundschule Pfaffenhofen a.d.Ilm  </v>
      </c>
      <c r="D2297" s="5" t="s">
        <v>2016</v>
      </c>
      <c r="E22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97" s="175" t="s">
        <v>18840</v>
      </c>
      <c r="G2297" s="175" t="s">
        <v>18841</v>
      </c>
      <c r="H2297" s="182" t="str">
        <f>_xlfn.XLOOKUP(tab_SCHULLISTE[[#This Row],[TKZ]],tab_SATLISTE[SAT-ID],tab_SATLISTE[SAT-ID],"FEHLT")</f>
        <v>1k327</v>
      </c>
    </row>
    <row r="2298" spans="1:8" ht="15.9" customHeight="1" x14ac:dyDescent="0.3">
      <c r="A2298" s="171" t="s">
        <v>6606</v>
      </c>
      <c r="B2298" s="167" t="s">
        <v>11166</v>
      </c>
      <c r="C2298" s="167" t="str">
        <f>tab_SCHULLISTE[[#This Row],[SNR]]&amp;" - "&amp;tab_SCHULLISTE[[#This Row],[Name]]</f>
        <v xml:space="preserve">2812 - Grundschule Pfaffenhofen a.d.Ilm  </v>
      </c>
      <c r="D2298" s="5" t="s">
        <v>2016</v>
      </c>
      <c r="E22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98" s="175" t="s">
        <v>18840</v>
      </c>
      <c r="G2298" s="175" t="s">
        <v>18841</v>
      </c>
      <c r="H2298" s="182" t="str">
        <f>_xlfn.XLOOKUP(tab_SCHULLISTE[[#This Row],[TKZ]],tab_SATLISTE[SAT-ID],tab_SATLISTE[SAT-ID],"FEHLT")</f>
        <v>1k327</v>
      </c>
    </row>
    <row r="2299" spans="1:8" ht="15.9" customHeight="1" x14ac:dyDescent="0.3">
      <c r="A2299" s="171" t="s">
        <v>6607</v>
      </c>
      <c r="B2299" s="167" t="s">
        <v>1169</v>
      </c>
      <c r="C2299" s="167" t="str">
        <f>tab_SCHULLISTE[[#This Row],[SNR]]&amp;" - "&amp;tab_SCHULLISTE[[#This Row],[Name]]</f>
        <v>2814 - Grundschule Landsberg a.Lech, in der Katharinenvorstadt</v>
      </c>
      <c r="D2299" s="5" t="s">
        <v>1933</v>
      </c>
      <c r="E22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299" s="175" t="s">
        <v>18840</v>
      </c>
      <c r="G2299" s="175" t="s">
        <v>18841</v>
      </c>
      <c r="H2299" s="182" t="str">
        <f>_xlfn.XLOOKUP(tab_SCHULLISTE[[#This Row],[TKZ]],tab_SATLISTE[SAT-ID],tab_SATLISTE[SAT-ID],"FEHLT")</f>
        <v>1k243</v>
      </c>
    </row>
    <row r="2300" spans="1:8" ht="15.9" customHeight="1" x14ac:dyDescent="0.3">
      <c r="A2300" s="171" t="s">
        <v>6608</v>
      </c>
      <c r="B2300" s="167" t="s">
        <v>1044</v>
      </c>
      <c r="C2300" s="167" t="str">
        <f>tab_SCHULLISTE[[#This Row],[SNR]]&amp;" - "&amp;tab_SCHULLISTE[[#This Row],[Name]]</f>
        <v>2815 - Montessori-Schule Neuötting, private Volksschule (Grund- und Hauptsch.) d.Montessori-Neuötting e.V.</v>
      </c>
      <c r="D2300" s="5" t="s">
        <v>2353</v>
      </c>
      <c r="E23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00" s="175" t="s">
        <v>18840</v>
      </c>
      <c r="G2300" s="175" t="s">
        <v>18841</v>
      </c>
      <c r="H2300" s="182" t="str">
        <f>_xlfn.XLOOKUP(tab_SCHULLISTE[[#This Row],[TKZ]],tab_SATLISTE[SAT-ID],tab_SATLISTE[SAT-ID],"FEHLT")</f>
        <v>1p161</v>
      </c>
    </row>
    <row r="2301" spans="1:8" ht="15.9" customHeight="1" x14ac:dyDescent="0.3">
      <c r="A2301" s="171" t="s">
        <v>6609</v>
      </c>
      <c r="B2301" s="167" t="s">
        <v>11167</v>
      </c>
      <c r="C2301" s="167" t="str">
        <f>tab_SCHULLISTE[[#This Row],[SNR]]&amp;" - "&amp;tab_SCHULLISTE[[#This Row],[Name]]</f>
        <v xml:space="preserve">2816 - Grundschule Reichertshausen  </v>
      </c>
      <c r="D2301" s="5" t="s">
        <v>2044</v>
      </c>
      <c r="E23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01" s="175" t="s">
        <v>18840</v>
      </c>
      <c r="G2301" s="175" t="s">
        <v>18841</v>
      </c>
      <c r="H2301" s="182" t="str">
        <f>_xlfn.XLOOKUP(tab_SCHULLISTE[[#This Row],[TKZ]],tab_SATLISTE[SAT-ID],tab_SATLISTE[SAT-ID],"FEHLT")</f>
        <v>1k355</v>
      </c>
    </row>
    <row r="2302" spans="1:8" ht="15.9" customHeight="1" x14ac:dyDescent="0.3">
      <c r="A2302" s="171" t="s">
        <v>6610</v>
      </c>
      <c r="B2302" s="167" t="s">
        <v>11168</v>
      </c>
      <c r="C2302" s="167" t="str">
        <f>tab_SCHULLISTE[[#This Row],[SNR]]&amp;" - "&amp;tab_SCHULLISTE[[#This Row],[Name]]</f>
        <v xml:space="preserve">2817 - Grundschule Reichertshofen  </v>
      </c>
      <c r="D2302" s="5" t="s">
        <v>2045</v>
      </c>
      <c r="E23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02" s="175" t="s">
        <v>18840</v>
      </c>
      <c r="G2302" s="175" t="s">
        <v>18841</v>
      </c>
      <c r="H2302" s="182" t="str">
        <f>_xlfn.XLOOKUP(tab_SCHULLISTE[[#This Row],[TKZ]],tab_SATLISTE[SAT-ID],tab_SATLISTE[SAT-ID],"FEHLT")</f>
        <v>1k356</v>
      </c>
    </row>
    <row r="2303" spans="1:8" ht="15.9" customHeight="1" x14ac:dyDescent="0.3">
      <c r="A2303" s="171" t="s">
        <v>6611</v>
      </c>
      <c r="B2303" s="167" t="s">
        <v>11169</v>
      </c>
      <c r="C2303" s="167" t="str">
        <f>tab_SCHULLISTE[[#This Row],[SNR]]&amp;" - "&amp;tab_SCHULLISTE[[#This Row],[Name]]</f>
        <v xml:space="preserve">2818 - Landrat-von-Koch-Grundschule Rohrbach  </v>
      </c>
      <c r="D2303" s="5" t="s">
        <v>2051</v>
      </c>
      <c r="E23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03" s="175" t="s">
        <v>18840</v>
      </c>
      <c r="G2303" s="175" t="s">
        <v>18841</v>
      </c>
      <c r="H2303" s="182" t="str">
        <f>_xlfn.XLOOKUP(tab_SCHULLISTE[[#This Row],[TKZ]],tab_SATLISTE[SAT-ID],tab_SATLISTE[SAT-ID],"FEHLT")</f>
        <v>1k362</v>
      </c>
    </row>
    <row r="2304" spans="1:8" ht="15.9" customHeight="1" x14ac:dyDescent="0.3">
      <c r="A2304" s="171" t="s">
        <v>6612</v>
      </c>
      <c r="B2304" s="167" t="s">
        <v>11170</v>
      </c>
      <c r="C2304" s="167" t="str">
        <f>tab_SCHULLISTE[[#This Row],[SNR]]&amp;" - "&amp;tab_SCHULLISTE[[#This Row],[Name]]</f>
        <v xml:space="preserve">2819 - Grundschule Scheyern  </v>
      </c>
      <c r="D2304" s="5" t="s">
        <v>2071</v>
      </c>
      <c r="E23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04" s="175" t="s">
        <v>18840</v>
      </c>
      <c r="G2304" s="175" t="s">
        <v>18841</v>
      </c>
      <c r="H2304" s="182" t="str">
        <f>_xlfn.XLOOKUP(tab_SCHULLISTE[[#This Row],[TKZ]],tab_SATLISTE[SAT-ID],tab_SATLISTE[SAT-ID],"FEHLT")</f>
        <v>1k382</v>
      </c>
    </row>
    <row r="2305" spans="1:8" ht="15.9" customHeight="1" x14ac:dyDescent="0.3">
      <c r="A2305" s="171" t="s">
        <v>6613</v>
      </c>
      <c r="B2305" s="167" t="s">
        <v>11171</v>
      </c>
      <c r="C2305" s="167" t="str">
        <f>tab_SCHULLISTE[[#This Row],[SNR]]&amp;" - "&amp;tab_SCHULLISTE[[#This Row],[Name]]</f>
        <v xml:space="preserve">2820 - Grundschule Schweitenkirchen- Paunzhausen  </v>
      </c>
      <c r="D2305" s="5" t="s">
        <v>2087</v>
      </c>
      <c r="E23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05" s="175" t="s">
        <v>18840</v>
      </c>
      <c r="G2305" s="175" t="s">
        <v>18841</v>
      </c>
      <c r="H2305" s="182" t="str">
        <f>_xlfn.XLOOKUP(tab_SCHULLISTE[[#This Row],[TKZ]],tab_SATLISTE[SAT-ID],tab_SATLISTE[SAT-ID],"FEHLT")</f>
        <v>1k398</v>
      </c>
    </row>
    <row r="2306" spans="1:8" ht="15.9" customHeight="1" x14ac:dyDescent="0.3">
      <c r="A2306" s="171" t="s">
        <v>6614</v>
      </c>
      <c r="B2306" s="167" t="s">
        <v>11172</v>
      </c>
      <c r="C2306" s="167" t="str">
        <f>tab_SCHULLISTE[[#This Row],[SNR]]&amp;" - "&amp;tab_SCHULLISTE[[#This Row],[Name]]</f>
        <v xml:space="preserve">2821 - Grundschule Vohburg a.d.Donau  </v>
      </c>
      <c r="D2306" s="5" t="s">
        <v>2152</v>
      </c>
      <c r="E23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06" s="175" t="s">
        <v>18840</v>
      </c>
      <c r="G2306" s="175" t="s">
        <v>18841</v>
      </c>
      <c r="H2306" s="182" t="str">
        <f>_xlfn.XLOOKUP(tab_SCHULLISTE[[#This Row],[TKZ]],tab_SATLISTE[SAT-ID],tab_SATLISTE[SAT-ID],"FEHLT")</f>
        <v>1k463</v>
      </c>
    </row>
    <row r="2307" spans="1:8" ht="15.9" customHeight="1" x14ac:dyDescent="0.3">
      <c r="A2307" s="171" t="s">
        <v>6615</v>
      </c>
      <c r="B2307" s="167" t="s">
        <v>11173</v>
      </c>
      <c r="C2307" s="167" t="str">
        <f>tab_SCHULLISTE[[#This Row],[SNR]]&amp;" - "&amp;tab_SCHULLISTE[[#This Row],[Name]]</f>
        <v xml:space="preserve">2822 - Grundschule Wolnzach  </v>
      </c>
      <c r="D2307" s="5" t="s">
        <v>2184</v>
      </c>
      <c r="E23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07" s="175" t="s">
        <v>18840</v>
      </c>
      <c r="G2307" s="175" t="s">
        <v>18841</v>
      </c>
      <c r="H2307" s="182" t="str">
        <f>_xlfn.XLOOKUP(tab_SCHULLISTE[[#This Row],[TKZ]],tab_SATLISTE[SAT-ID],tab_SATLISTE[SAT-ID],"FEHLT")</f>
        <v>1k495</v>
      </c>
    </row>
    <row r="2308" spans="1:8" ht="15.9" customHeight="1" x14ac:dyDescent="0.3">
      <c r="A2308" s="171" t="s">
        <v>6616</v>
      </c>
      <c r="B2308" s="167" t="s">
        <v>13053</v>
      </c>
      <c r="C2308" s="167" t="str">
        <f>tab_SCHULLISTE[[#This Row],[SNR]]&amp;" - "&amp;tab_SCHULLISTE[[#This Row],[Name]]</f>
        <v xml:space="preserve">2823 - Mittelschule Wolnzach  </v>
      </c>
      <c r="D2308" s="5" t="s">
        <v>2184</v>
      </c>
      <c r="E23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08" s="175" t="s">
        <v>18840</v>
      </c>
      <c r="G2308" s="175" t="s">
        <v>18841</v>
      </c>
      <c r="H2308" s="182" t="str">
        <f>_xlfn.XLOOKUP(tab_SCHULLISTE[[#This Row],[TKZ]],tab_SATLISTE[SAT-ID],tab_SATLISTE[SAT-ID],"FEHLT")</f>
        <v>1k495</v>
      </c>
    </row>
    <row r="2309" spans="1:8" ht="15.9" customHeight="1" x14ac:dyDescent="0.3">
      <c r="A2309" s="171" t="s">
        <v>6617</v>
      </c>
      <c r="B2309" s="167" t="s">
        <v>11174</v>
      </c>
      <c r="C2309" s="167" t="str">
        <f>tab_SCHULLISTE[[#This Row],[SNR]]&amp;" - "&amp;tab_SCHULLISTE[[#This Row],[Name]]</f>
        <v xml:space="preserve">2824 - Grundschule Langenbruck in Reichertshofen  </v>
      </c>
      <c r="D2309" s="5" t="s">
        <v>2030</v>
      </c>
      <c r="E23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09" s="175" t="s">
        <v>18840</v>
      </c>
      <c r="G2309" s="175" t="s">
        <v>18841</v>
      </c>
      <c r="H2309" s="182" t="str">
        <f>_xlfn.XLOOKUP(tab_SCHULLISTE[[#This Row],[TKZ]],tab_SATLISTE[SAT-ID],tab_SATLISTE[SAT-ID],"FEHLT")</f>
        <v>1k341</v>
      </c>
    </row>
    <row r="2310" spans="1:8" ht="15.9" customHeight="1" x14ac:dyDescent="0.3">
      <c r="A2310" s="171" t="s">
        <v>6618</v>
      </c>
      <c r="B2310" s="167" t="s">
        <v>13054</v>
      </c>
      <c r="C2310" s="167" t="str">
        <f>tab_SCHULLISTE[[#This Row],[SNR]]&amp;" - "&amp;tab_SCHULLISTE[[#This Row],[Name]]</f>
        <v xml:space="preserve">2825 - Josef-Breher-Mittelschule Pullach i. Isartal  </v>
      </c>
      <c r="D2310" s="5" t="s">
        <v>2035</v>
      </c>
      <c r="E23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10" s="175" t="s">
        <v>18840</v>
      </c>
      <c r="G2310" s="175" t="s">
        <v>18841</v>
      </c>
      <c r="H2310" s="182" t="str">
        <f>_xlfn.XLOOKUP(tab_SCHULLISTE[[#This Row],[TKZ]],tab_SATLISTE[SAT-ID],tab_SATLISTE[SAT-ID],"FEHLT")</f>
        <v>1k346</v>
      </c>
    </row>
    <row r="2311" spans="1:8" ht="15.9" customHeight="1" x14ac:dyDescent="0.3">
      <c r="A2311" s="171" t="s">
        <v>6619</v>
      </c>
      <c r="B2311" s="167" t="s">
        <v>11175</v>
      </c>
      <c r="C2311" s="167" t="str">
        <f>tab_SCHULLISTE[[#This Row],[SNR]]&amp;" - "&amp;tab_SCHULLISTE[[#This Row],[Name]]</f>
        <v xml:space="preserve">2826 - Grundschule Rosenheim-Aising  </v>
      </c>
      <c r="D2311" s="5" t="s">
        <v>2055</v>
      </c>
      <c r="E23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11" s="175" t="s">
        <v>18840</v>
      </c>
      <c r="G2311" s="175" t="s">
        <v>18841</v>
      </c>
      <c r="H2311" s="182" t="str">
        <f>_xlfn.XLOOKUP(tab_SCHULLISTE[[#This Row],[TKZ]],tab_SATLISTE[SAT-ID],tab_SATLISTE[SAT-ID],"FEHLT")</f>
        <v>1k366</v>
      </c>
    </row>
    <row r="2312" spans="1:8" ht="15.9" customHeight="1" x14ac:dyDescent="0.3">
      <c r="A2312" s="171" t="s">
        <v>6620</v>
      </c>
      <c r="B2312" s="167" t="s">
        <v>11176</v>
      </c>
      <c r="C2312" s="167" t="str">
        <f>tab_SCHULLISTE[[#This Row],[SNR]]&amp;" - "&amp;tab_SCHULLISTE[[#This Row],[Name]]</f>
        <v xml:space="preserve">2827 - Grundschule Amerang  </v>
      </c>
      <c r="D2312" s="5" t="s">
        <v>1708</v>
      </c>
      <c r="E23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12" s="175" t="s">
        <v>18840</v>
      </c>
      <c r="G2312" s="175" t="s">
        <v>18841</v>
      </c>
      <c r="H2312" s="182" t="str">
        <f>_xlfn.XLOOKUP(tab_SCHULLISTE[[#This Row],[TKZ]],tab_SATLISTE[SAT-ID],tab_SATLISTE[SAT-ID],"FEHLT")</f>
        <v>1k012</v>
      </c>
    </row>
    <row r="2313" spans="1:8" ht="15.9" customHeight="1" x14ac:dyDescent="0.3">
      <c r="A2313" s="171" t="s">
        <v>6621</v>
      </c>
      <c r="B2313" s="167" t="s">
        <v>11177</v>
      </c>
      <c r="C2313" s="167" t="str">
        <f>tab_SCHULLISTE[[#This Row],[SNR]]&amp;" - "&amp;tab_SCHULLISTE[[#This Row],[Name]]</f>
        <v xml:space="preserve">2828 - Preysing-Grundschule Aschau i.Chiemgau  </v>
      </c>
      <c r="D2313" s="5" t="s">
        <v>1717</v>
      </c>
      <c r="E23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13" s="175" t="s">
        <v>18840</v>
      </c>
      <c r="G2313" s="175" t="s">
        <v>18841</v>
      </c>
      <c r="H2313" s="182" t="str">
        <f>_xlfn.XLOOKUP(tab_SCHULLISTE[[#This Row],[TKZ]],tab_SATLISTE[SAT-ID],tab_SATLISTE[SAT-ID],"FEHLT")</f>
        <v>1k021</v>
      </c>
    </row>
    <row r="2314" spans="1:8" ht="15.9" customHeight="1" x14ac:dyDescent="0.3">
      <c r="A2314" s="171" t="s">
        <v>6622</v>
      </c>
      <c r="B2314" s="167" t="s">
        <v>11178</v>
      </c>
      <c r="C2314" s="167" t="str">
        <f>tab_SCHULLISTE[[#This Row],[SNR]]&amp;" - "&amp;tab_SCHULLISTE[[#This Row],[Name]]</f>
        <v xml:space="preserve">2829 - Grundschule Reitmehring in Wasserburg a. Inn  </v>
      </c>
      <c r="D2314" s="5" t="s">
        <v>2164</v>
      </c>
      <c r="E23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14" s="175" t="s">
        <v>18840</v>
      </c>
      <c r="G2314" s="175" t="s">
        <v>18841</v>
      </c>
      <c r="H2314" s="182" t="str">
        <f>_xlfn.XLOOKUP(tab_SCHULLISTE[[#This Row],[TKZ]],tab_SATLISTE[SAT-ID],tab_SATLISTE[SAT-ID],"FEHLT")</f>
        <v>1k475</v>
      </c>
    </row>
    <row r="2315" spans="1:8" ht="15.9" customHeight="1" x14ac:dyDescent="0.3">
      <c r="A2315" s="171" t="s">
        <v>6623</v>
      </c>
      <c r="B2315" s="167" t="s">
        <v>11179</v>
      </c>
      <c r="C2315" s="167" t="str">
        <f>tab_SCHULLISTE[[#This Row],[SNR]]&amp;" - "&amp;tab_SCHULLISTE[[#This Row],[Name]]</f>
        <v xml:space="preserve">2830 - Grundschule Babensham  </v>
      </c>
      <c r="D2315" s="5" t="s">
        <v>1724</v>
      </c>
      <c r="E23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15" s="175" t="s">
        <v>18840</v>
      </c>
      <c r="G2315" s="175" t="s">
        <v>18841</v>
      </c>
      <c r="H2315" s="182" t="str">
        <f>_xlfn.XLOOKUP(tab_SCHULLISTE[[#This Row],[TKZ]],tab_SATLISTE[SAT-ID],tab_SATLISTE[SAT-ID],"FEHLT")</f>
        <v>1k028</v>
      </c>
    </row>
    <row r="2316" spans="1:8" ht="15.9" customHeight="1" x14ac:dyDescent="0.3">
      <c r="A2316" s="171" t="s">
        <v>6624</v>
      </c>
      <c r="B2316" s="167" t="s">
        <v>18699</v>
      </c>
      <c r="C2316" s="167" t="str">
        <f>tab_SCHULLISTE[[#This Row],[SNR]]&amp;" - "&amp;tab_SCHULLISTE[[#This Row],[Name]]</f>
        <v xml:space="preserve">2831 - Luitpold-Grundschule Bad Aibling  </v>
      </c>
      <c r="D2316" s="5" t="s">
        <v>1725</v>
      </c>
      <c r="E23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16" s="175" t="s">
        <v>18840</v>
      </c>
      <c r="G2316" s="175" t="s">
        <v>18841</v>
      </c>
      <c r="H2316" s="182" t="str">
        <f>_xlfn.XLOOKUP(tab_SCHULLISTE[[#This Row],[TKZ]],tab_SATLISTE[SAT-ID],tab_SATLISTE[SAT-ID],"FEHLT")</f>
        <v>1k029</v>
      </c>
    </row>
    <row r="2317" spans="1:8" ht="15.9" customHeight="1" x14ac:dyDescent="0.3">
      <c r="A2317" s="171" t="s">
        <v>6625</v>
      </c>
      <c r="B2317" s="167" t="s">
        <v>11180</v>
      </c>
      <c r="C2317" s="167" t="str">
        <f>tab_SCHULLISTE[[#This Row],[SNR]]&amp;" - "&amp;tab_SCHULLISTE[[#This Row],[Name]]</f>
        <v xml:space="preserve">2832 - St.-Georg-Grundschule Bad Aibling  </v>
      </c>
      <c r="D2317" s="5" t="s">
        <v>1725</v>
      </c>
      <c r="E23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17" s="175" t="s">
        <v>18840</v>
      </c>
      <c r="G2317" s="175" t="s">
        <v>18841</v>
      </c>
      <c r="H2317" s="182" t="str">
        <f>_xlfn.XLOOKUP(tab_SCHULLISTE[[#This Row],[TKZ]],tab_SATLISTE[SAT-ID],tab_SATLISTE[SAT-ID],"FEHLT")</f>
        <v>1k029</v>
      </c>
    </row>
    <row r="2318" spans="1:8" ht="15.9" customHeight="1" x14ac:dyDescent="0.3">
      <c r="A2318" s="171" t="s">
        <v>6626</v>
      </c>
      <c r="B2318" s="167" t="s">
        <v>1170</v>
      </c>
      <c r="C2318" s="167" t="str">
        <f>tab_SCHULLISTE[[#This Row],[SNR]]&amp;" - "&amp;tab_SCHULLISTE[[#This Row],[Name]]</f>
        <v>2833 - Christian-Morgenstern-Grundschule Herrsching a.Ammersee</v>
      </c>
      <c r="D2318" s="5" t="s">
        <v>1877</v>
      </c>
      <c r="E23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18" s="175" t="s">
        <v>18840</v>
      </c>
      <c r="G2318" s="175" t="s">
        <v>18841</v>
      </c>
      <c r="H2318" s="182" t="str">
        <f>_xlfn.XLOOKUP(tab_SCHULLISTE[[#This Row],[TKZ]],tab_SATLISTE[SAT-ID],tab_SATLISTE[SAT-ID],"FEHLT")</f>
        <v>1k187</v>
      </c>
    </row>
    <row r="2319" spans="1:8" ht="15.9" customHeight="1" x14ac:dyDescent="0.3">
      <c r="A2319" s="171" t="s">
        <v>6627</v>
      </c>
      <c r="B2319" s="167" t="s">
        <v>11181</v>
      </c>
      <c r="C2319" s="167" t="str">
        <f>tab_SCHULLISTE[[#This Row],[SNR]]&amp;" - "&amp;tab_SCHULLISTE[[#This Row],[Name]]</f>
        <v xml:space="preserve">2834 - Grundschule Bernau a.Chiemsee  </v>
      </c>
      <c r="D2319" s="5" t="s">
        <v>1752</v>
      </c>
      <c r="E23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19" s="175" t="s">
        <v>18840</v>
      </c>
      <c r="G2319" s="175" t="s">
        <v>18841</v>
      </c>
      <c r="H2319" s="182" t="str">
        <f>_xlfn.XLOOKUP(tab_SCHULLISTE[[#This Row],[TKZ]],tab_SATLISTE[SAT-ID],tab_SATLISTE[SAT-ID],"FEHLT")</f>
        <v>1k057</v>
      </c>
    </row>
    <row r="2320" spans="1:8" ht="15.9" customHeight="1" x14ac:dyDescent="0.3">
      <c r="A2320" s="171" t="s">
        <v>6628</v>
      </c>
      <c r="B2320" s="167" t="s">
        <v>1172</v>
      </c>
      <c r="C2320" s="167" t="str">
        <f>tab_SCHULLISTE[[#This Row],[SNR]]&amp;" - "&amp;tab_SCHULLISTE[[#This Row],[Name]]</f>
        <v>2835 - Fritz-Schäffer-Grundschule Ostermünchen in Tuntenhausen</v>
      </c>
      <c r="D2320" s="5" t="s">
        <v>2133</v>
      </c>
      <c r="E23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20" s="175" t="s">
        <v>18840</v>
      </c>
      <c r="G2320" s="175" t="s">
        <v>18841</v>
      </c>
      <c r="H2320" s="182" t="str">
        <f>_xlfn.XLOOKUP(tab_SCHULLISTE[[#This Row],[TKZ]],tab_SATLISTE[SAT-ID],tab_SATLISTE[SAT-ID],"FEHLT")</f>
        <v>1k444</v>
      </c>
    </row>
    <row r="2321" spans="1:8" ht="15.9" customHeight="1" x14ac:dyDescent="0.3">
      <c r="A2321" s="171" t="s">
        <v>6629</v>
      </c>
      <c r="B2321" s="167" t="s">
        <v>11182</v>
      </c>
      <c r="C2321" s="167" t="str">
        <f>tab_SCHULLISTE[[#This Row],[SNR]]&amp;" - "&amp;tab_SCHULLISTE[[#This Row],[Name]]</f>
        <v xml:space="preserve">2836 - Maria-Caspar-Filser-Grundschule Brannenburg  </v>
      </c>
      <c r="D2321" s="5" t="s">
        <v>1759</v>
      </c>
      <c r="E23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21" s="175" t="s">
        <v>18840</v>
      </c>
      <c r="G2321" s="175" t="s">
        <v>18841</v>
      </c>
      <c r="H2321" s="182" t="str">
        <f>_xlfn.XLOOKUP(tab_SCHULLISTE[[#This Row],[TKZ]],tab_SATLISTE[SAT-ID],tab_SATLISTE[SAT-ID],"FEHLT")</f>
        <v>1k064</v>
      </c>
    </row>
    <row r="2322" spans="1:8" ht="15.9" customHeight="1" x14ac:dyDescent="0.3">
      <c r="A2322" s="171" t="s">
        <v>6630</v>
      </c>
      <c r="B2322" s="167" t="s">
        <v>11183</v>
      </c>
      <c r="C2322" s="167" t="str">
        <f>tab_SCHULLISTE[[#This Row],[SNR]]&amp;" - "&amp;tab_SCHULLISTE[[#This Row],[Name]]</f>
        <v xml:space="preserve">2837 - Grundschule Breitbrunn-Gstadt a.Chiemsee  </v>
      </c>
      <c r="D2322" s="5" t="s">
        <v>1760</v>
      </c>
      <c r="E23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22" s="175" t="s">
        <v>18840</v>
      </c>
      <c r="G2322" s="175" t="s">
        <v>18841</v>
      </c>
      <c r="H2322" s="182" t="str">
        <f>_xlfn.XLOOKUP(tab_SCHULLISTE[[#This Row],[TKZ]],tab_SATLISTE[SAT-ID],tab_SATLISTE[SAT-ID],"FEHLT")</f>
        <v>1k065</v>
      </c>
    </row>
    <row r="2323" spans="1:8" ht="15.9" customHeight="1" x14ac:dyDescent="0.3">
      <c r="A2323" s="171" t="s">
        <v>6631</v>
      </c>
      <c r="B2323" s="167" t="s">
        <v>11184</v>
      </c>
      <c r="C2323" s="167" t="str">
        <f>tab_SCHULLISTE[[#This Row],[SNR]]&amp;" - "&amp;tab_SCHULLISTE[[#This Row],[Name]]</f>
        <v xml:space="preserve">2838 - Holnstainer-Grundschule Bruckmühl  </v>
      </c>
      <c r="D2323" s="5" t="s">
        <v>1761</v>
      </c>
      <c r="E23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23" s="175" t="s">
        <v>18840</v>
      </c>
      <c r="G2323" s="175" t="s">
        <v>18841</v>
      </c>
      <c r="H2323" s="182" t="str">
        <f>_xlfn.XLOOKUP(tab_SCHULLISTE[[#This Row],[TKZ]],tab_SATLISTE[SAT-ID],tab_SATLISTE[SAT-ID],"FEHLT")</f>
        <v>1k066</v>
      </c>
    </row>
    <row r="2324" spans="1:8" ht="15.9" customHeight="1" x14ac:dyDescent="0.3">
      <c r="A2324" s="171" t="s">
        <v>6632</v>
      </c>
      <c r="B2324" s="167" t="s">
        <v>1173</v>
      </c>
      <c r="C2324" s="167" t="str">
        <f>tab_SCHULLISTE[[#This Row],[SNR]]&amp;" - "&amp;tab_SCHULLISTE[[#This Row],[Name]]</f>
        <v>2839 - Justus-von-Liebig-Grundschule Heufeld, Markt Bruckmühl</v>
      </c>
      <c r="D2324" s="5" t="s">
        <v>1761</v>
      </c>
      <c r="E23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24" s="175" t="s">
        <v>18840</v>
      </c>
      <c r="G2324" s="175" t="s">
        <v>18841</v>
      </c>
      <c r="H2324" s="182" t="str">
        <f>_xlfn.XLOOKUP(tab_SCHULLISTE[[#This Row],[TKZ]],tab_SATLISTE[SAT-ID],tab_SATLISTE[SAT-ID],"FEHLT")</f>
        <v>1k066</v>
      </c>
    </row>
    <row r="2325" spans="1:8" ht="15.9" customHeight="1" x14ac:dyDescent="0.3">
      <c r="A2325" s="171" t="s">
        <v>6633</v>
      </c>
      <c r="B2325" s="167" t="s">
        <v>11185</v>
      </c>
      <c r="C2325" s="167" t="str">
        <f>tab_SCHULLISTE[[#This Row],[SNR]]&amp;" - "&amp;tab_SCHULLISTE[[#This Row],[Name]]</f>
        <v xml:space="preserve">2840 - Mangfallschule Grundschule Kolbermoor  </v>
      </c>
      <c r="D2325" s="5" t="s">
        <v>1923</v>
      </c>
      <c r="E23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25" s="175" t="s">
        <v>18840</v>
      </c>
      <c r="G2325" s="175" t="s">
        <v>18841</v>
      </c>
      <c r="H2325" s="182" t="str">
        <f>_xlfn.XLOOKUP(tab_SCHULLISTE[[#This Row],[TKZ]],tab_SATLISTE[SAT-ID],tab_SATLISTE[SAT-ID],"FEHLT")</f>
        <v>1k233</v>
      </c>
    </row>
    <row r="2326" spans="1:8" ht="15.9" customHeight="1" x14ac:dyDescent="0.3">
      <c r="A2326" s="171" t="s">
        <v>6634</v>
      </c>
      <c r="B2326" s="167" t="s">
        <v>11186</v>
      </c>
      <c r="C2326" s="167" t="str">
        <f>tab_SCHULLISTE[[#This Row],[SNR]]&amp;" - "&amp;tab_SCHULLISTE[[#This Row],[Name]]</f>
        <v xml:space="preserve">2841 - Franziska-Lechner-Grundschule Edling  </v>
      </c>
      <c r="D2326" s="5" t="s">
        <v>1785</v>
      </c>
      <c r="E23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26" s="175" t="s">
        <v>18840</v>
      </c>
      <c r="G2326" s="175" t="s">
        <v>18841</v>
      </c>
      <c r="H2326" s="182" t="str">
        <f>_xlfn.XLOOKUP(tab_SCHULLISTE[[#This Row],[TKZ]],tab_SATLISTE[SAT-ID],tab_SATLISTE[SAT-ID],"FEHLT")</f>
        <v>1k091</v>
      </c>
    </row>
    <row r="2327" spans="1:8" ht="15.9" customHeight="1" x14ac:dyDescent="0.3">
      <c r="A2327" s="171" t="s">
        <v>6635</v>
      </c>
      <c r="B2327" s="167" t="s">
        <v>11187</v>
      </c>
      <c r="C2327" s="167" t="str">
        <f>tab_SCHULLISTE[[#This Row],[SNR]]&amp;" - "&amp;tab_SCHULLISTE[[#This Row],[Name]]</f>
        <v xml:space="preserve">2842 - Grundschule Eggstätt  </v>
      </c>
      <c r="D2327" s="5" t="s">
        <v>1787</v>
      </c>
      <c r="E23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27" s="175" t="s">
        <v>18840</v>
      </c>
      <c r="G2327" s="175" t="s">
        <v>18841</v>
      </c>
      <c r="H2327" s="182" t="str">
        <f>_xlfn.XLOOKUP(tab_SCHULLISTE[[#This Row],[TKZ]],tab_SATLISTE[SAT-ID],tab_SATLISTE[SAT-ID],"FEHLT")</f>
        <v>1k093</v>
      </c>
    </row>
    <row r="2328" spans="1:8" ht="15.9" customHeight="1" x14ac:dyDescent="0.3">
      <c r="A2328" s="171" t="s">
        <v>6636</v>
      </c>
      <c r="B2328" s="167" t="s">
        <v>11188</v>
      </c>
      <c r="C2328" s="167" t="str">
        <f>tab_SCHULLISTE[[#This Row],[SNR]]&amp;" - "&amp;tab_SCHULLISTE[[#This Row],[Name]]</f>
        <v xml:space="preserve">2843 - Grundschule Eiselfing  </v>
      </c>
      <c r="D2328" s="5" t="s">
        <v>1794</v>
      </c>
      <c r="E23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28" s="175" t="s">
        <v>18840</v>
      </c>
      <c r="G2328" s="175" t="s">
        <v>18841</v>
      </c>
      <c r="H2328" s="182" t="str">
        <f>_xlfn.XLOOKUP(tab_SCHULLISTE[[#This Row],[TKZ]],tab_SATLISTE[SAT-ID],tab_SATLISTE[SAT-ID],"FEHLT")</f>
        <v>1k100</v>
      </c>
    </row>
    <row r="2329" spans="1:8" ht="15.9" customHeight="1" x14ac:dyDescent="0.3">
      <c r="A2329" s="171" t="s">
        <v>6637</v>
      </c>
      <c r="B2329" s="167" t="s">
        <v>11189</v>
      </c>
      <c r="C2329" s="167" t="str">
        <f>tab_SCHULLISTE[[#This Row],[SNR]]&amp;" - "&amp;tab_SCHULLISTE[[#This Row],[Name]]</f>
        <v xml:space="preserve">2844 - Grundschule Markt Bad Endorf  </v>
      </c>
      <c r="D2329" s="5" t="s">
        <v>1728</v>
      </c>
      <c r="E23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29" s="175" t="s">
        <v>18840</v>
      </c>
      <c r="G2329" s="175" t="s">
        <v>18841</v>
      </c>
      <c r="H2329" s="182" t="str">
        <f>_xlfn.XLOOKUP(tab_SCHULLISTE[[#This Row],[TKZ]],tab_SATLISTE[SAT-ID],tab_SATLISTE[SAT-ID],"FEHLT")</f>
        <v>1k032</v>
      </c>
    </row>
    <row r="2330" spans="1:8" ht="15.9" customHeight="1" x14ac:dyDescent="0.3">
      <c r="A2330" s="171" t="s">
        <v>6638</v>
      </c>
      <c r="B2330" s="167" t="s">
        <v>11190</v>
      </c>
      <c r="C2330" s="167" t="str">
        <f>tab_SCHULLISTE[[#This Row],[SNR]]&amp;" - "&amp;tab_SCHULLISTE[[#This Row],[Name]]</f>
        <v xml:space="preserve">2845 - Leo-von-Welden-Grundschule Bad Feilnbach  </v>
      </c>
      <c r="D2330" s="5" t="s">
        <v>1730</v>
      </c>
      <c r="E23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30" s="175" t="s">
        <v>18840</v>
      </c>
      <c r="G2330" s="175" t="s">
        <v>18841</v>
      </c>
      <c r="H2330" s="182" t="str">
        <f>_xlfn.XLOOKUP(tab_SCHULLISTE[[#This Row],[TKZ]],tab_SATLISTE[SAT-ID],tab_SATLISTE[SAT-ID],"FEHLT")</f>
        <v>1k034</v>
      </c>
    </row>
    <row r="2331" spans="1:8" ht="15.9" customHeight="1" x14ac:dyDescent="0.3">
      <c r="A2331" s="171" t="s">
        <v>6639</v>
      </c>
      <c r="B2331" s="167" t="s">
        <v>11191</v>
      </c>
      <c r="C2331" s="167" t="str">
        <f>tab_SCHULLISTE[[#This Row],[SNR]]&amp;" - "&amp;tab_SCHULLISTE[[#This Row],[Name]]</f>
        <v xml:space="preserve">2846 - Grundschule Au b.Bad Aibling in Bad Feilnbach  </v>
      </c>
      <c r="D2331" s="5" t="s">
        <v>1730</v>
      </c>
      <c r="E23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31" s="175" t="s">
        <v>18840</v>
      </c>
      <c r="G2331" s="175" t="s">
        <v>18841</v>
      </c>
      <c r="H2331" s="182" t="str">
        <f>_xlfn.XLOOKUP(tab_SCHULLISTE[[#This Row],[TKZ]],tab_SATLISTE[SAT-ID],tab_SATLISTE[SAT-ID],"FEHLT")</f>
        <v>1k034</v>
      </c>
    </row>
    <row r="2332" spans="1:8" ht="15.9" customHeight="1" x14ac:dyDescent="0.3">
      <c r="A2332" s="171" t="s">
        <v>6640</v>
      </c>
      <c r="B2332" s="167" t="s">
        <v>11192</v>
      </c>
      <c r="C2332" s="167" t="str">
        <f>tab_SCHULLISTE[[#This Row],[SNR]]&amp;" - "&amp;tab_SCHULLISTE[[#This Row],[Name]]</f>
        <v xml:space="preserve">2847 - Grundschule Feldkirchen-Westerham  </v>
      </c>
      <c r="D2332" s="5" t="s">
        <v>1811</v>
      </c>
      <c r="E23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32" s="175" t="s">
        <v>18840</v>
      </c>
      <c r="G2332" s="175" t="s">
        <v>18841</v>
      </c>
      <c r="H2332" s="182" t="str">
        <f>_xlfn.XLOOKUP(tab_SCHULLISTE[[#This Row],[TKZ]],tab_SATLISTE[SAT-ID],tab_SATLISTE[SAT-ID],"FEHLT")</f>
        <v>1k117</v>
      </c>
    </row>
    <row r="2333" spans="1:8" ht="15.9" customHeight="1" x14ac:dyDescent="0.3">
      <c r="A2333" s="171" t="s">
        <v>6641</v>
      </c>
      <c r="B2333" s="167" t="s">
        <v>13055</v>
      </c>
      <c r="C2333" s="167" t="str">
        <f>tab_SCHULLISTE[[#This Row],[SNR]]&amp;" - "&amp;tab_SCHULLISTE[[#This Row],[Name]]</f>
        <v xml:space="preserve">2848 - Mittelschule Feldkirchen-Westerham  </v>
      </c>
      <c r="D2333" s="5" t="s">
        <v>1812</v>
      </c>
      <c r="E23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33" s="175" t="s">
        <v>18840</v>
      </c>
      <c r="G2333" s="175" t="s">
        <v>18841</v>
      </c>
      <c r="H2333" s="182" t="str">
        <f>_xlfn.XLOOKUP(tab_SCHULLISTE[[#This Row],[TKZ]],tab_SATLISTE[SAT-ID],tab_SATLISTE[SAT-ID],"FEHLT")</f>
        <v>1k118</v>
      </c>
    </row>
    <row r="2334" spans="1:8" ht="15.9" customHeight="1" x14ac:dyDescent="0.3">
      <c r="A2334" s="171" t="s">
        <v>6642</v>
      </c>
      <c r="B2334" s="167" t="s">
        <v>11193</v>
      </c>
      <c r="C2334" s="167" t="str">
        <f>tab_SCHULLISTE[[#This Row],[SNR]]&amp;" - "&amp;tab_SCHULLISTE[[#This Row],[Name]]</f>
        <v xml:space="preserve">2849 - Grundschule Flintsbach a.Inn  </v>
      </c>
      <c r="D2334" s="5" t="s">
        <v>1817</v>
      </c>
      <c r="E23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34" s="175" t="s">
        <v>18840</v>
      </c>
      <c r="G2334" s="175" t="s">
        <v>18841</v>
      </c>
      <c r="H2334" s="182" t="str">
        <f>_xlfn.XLOOKUP(tab_SCHULLISTE[[#This Row],[TKZ]],tab_SATLISTE[SAT-ID],tab_SATLISTE[SAT-ID],"FEHLT")</f>
        <v>1k123</v>
      </c>
    </row>
    <row r="2335" spans="1:8" ht="15.9" customHeight="1" x14ac:dyDescent="0.3">
      <c r="A2335" s="171" t="s">
        <v>6643</v>
      </c>
      <c r="B2335" s="167" t="s">
        <v>11194</v>
      </c>
      <c r="C2335" s="167" t="str">
        <f>tab_SCHULLISTE[[#This Row],[SNR]]&amp;" - "&amp;tab_SCHULLISTE[[#This Row],[Name]]</f>
        <v xml:space="preserve">2850 - Wastl-Fanderl-Grundschule  Frasdorf  </v>
      </c>
      <c r="D2335" s="5" t="s">
        <v>1821</v>
      </c>
      <c r="E23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35" s="175" t="s">
        <v>18840</v>
      </c>
      <c r="G2335" s="175" t="s">
        <v>18841</v>
      </c>
      <c r="H2335" s="182" t="str">
        <f>_xlfn.XLOOKUP(tab_SCHULLISTE[[#This Row],[TKZ]],tab_SATLISTE[SAT-ID],tab_SATLISTE[SAT-ID],"FEHLT")</f>
        <v>1k127</v>
      </c>
    </row>
    <row r="2336" spans="1:8" ht="15.9" customHeight="1" x14ac:dyDescent="0.3">
      <c r="A2336" s="171" t="s">
        <v>6644</v>
      </c>
      <c r="B2336" s="167" t="s">
        <v>11195</v>
      </c>
      <c r="C2336" s="167" t="str">
        <f>tab_SCHULLISTE[[#This Row],[SNR]]&amp;" - "&amp;tab_SCHULLISTE[[#This Row],[Name]]</f>
        <v xml:space="preserve">2852 - Grundschule Griesstätt  </v>
      </c>
      <c r="D2336" s="5" t="s">
        <v>1859</v>
      </c>
      <c r="E23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36" s="175" t="s">
        <v>18840</v>
      </c>
      <c r="G2336" s="175" t="s">
        <v>18841</v>
      </c>
      <c r="H2336" s="182" t="str">
        <f>_xlfn.XLOOKUP(tab_SCHULLISTE[[#This Row],[TKZ]],tab_SATLISTE[SAT-ID],tab_SATLISTE[SAT-ID],"FEHLT")</f>
        <v>1k168</v>
      </c>
    </row>
    <row r="2337" spans="1:8" ht="15.9" customHeight="1" x14ac:dyDescent="0.3">
      <c r="A2337" s="171" t="s">
        <v>6645</v>
      </c>
      <c r="B2337" s="167" t="s">
        <v>990</v>
      </c>
      <c r="C2337" s="167" t="str">
        <f>tab_SCHULLISTE[[#This Row],[SNR]]&amp;" - "&amp;tab_SCHULLISTE[[#This Row],[Name]]</f>
        <v>2853 - Luise-Kiesselbach-Grundschule München, private inklusive Grundschule der IKF GmbH</v>
      </c>
      <c r="D2337" s="5" t="s">
        <v>2289</v>
      </c>
      <c r="E23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37" s="175" t="s">
        <v>18840</v>
      </c>
      <c r="G2337" s="175" t="s">
        <v>18841</v>
      </c>
      <c r="H2337" s="182" t="str">
        <f>_xlfn.XLOOKUP(tab_SCHULLISTE[[#This Row],[TKZ]],tab_SATLISTE[SAT-ID],tab_SATLISTE[SAT-ID],"FEHLT")</f>
        <v>1p093</v>
      </c>
    </row>
    <row r="2338" spans="1:8" ht="15.9" customHeight="1" x14ac:dyDescent="0.3">
      <c r="A2338" s="171" t="s">
        <v>6646</v>
      </c>
      <c r="B2338" s="167" t="s">
        <v>11196</v>
      </c>
      <c r="C2338" s="167" t="str">
        <f>tab_SCHULLISTE[[#This Row],[SNR]]&amp;" - "&amp;tab_SCHULLISTE[[#This Row],[Name]]</f>
        <v xml:space="preserve">2854 - Grundschule Großholzhausen in Raubling  </v>
      </c>
      <c r="D2338" s="5" t="s">
        <v>2041</v>
      </c>
      <c r="E23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38" s="175" t="s">
        <v>18840</v>
      </c>
      <c r="G2338" s="175" t="s">
        <v>18841</v>
      </c>
      <c r="H2338" s="182" t="str">
        <f>_xlfn.XLOOKUP(tab_SCHULLISTE[[#This Row],[TKZ]],tab_SATLISTE[SAT-ID],tab_SATLISTE[SAT-ID],"FEHLT")</f>
        <v>1k352</v>
      </c>
    </row>
    <row r="2339" spans="1:8" ht="15.9" customHeight="1" x14ac:dyDescent="0.3">
      <c r="A2339" s="171" t="s">
        <v>6647</v>
      </c>
      <c r="B2339" s="167" t="s">
        <v>11197</v>
      </c>
      <c r="C2339" s="167" t="str">
        <f>tab_SCHULLISTE[[#This Row],[SNR]]&amp;" - "&amp;tab_SCHULLISTE[[#This Row],[Name]]</f>
        <v xml:space="preserve">2855 - Max-Joseph-Grundschule Großkarolinenfeld  </v>
      </c>
      <c r="D2339" s="5" t="s">
        <v>1861</v>
      </c>
      <c r="E23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39" s="175" t="s">
        <v>18840</v>
      </c>
      <c r="G2339" s="175" t="s">
        <v>18841</v>
      </c>
      <c r="H2339" s="182" t="str">
        <f>_xlfn.XLOOKUP(tab_SCHULLISTE[[#This Row],[TKZ]],tab_SATLISTE[SAT-ID],tab_SATLISTE[SAT-ID],"FEHLT")</f>
        <v>1k170</v>
      </c>
    </row>
    <row r="2340" spans="1:8" ht="15.9" customHeight="1" x14ac:dyDescent="0.3">
      <c r="A2340" s="171" t="s">
        <v>6648</v>
      </c>
      <c r="B2340" s="167" t="s">
        <v>11198</v>
      </c>
      <c r="C2340" s="167" t="str">
        <f>tab_SCHULLISTE[[#This Row],[SNR]]&amp;" - "&amp;tab_SCHULLISTE[[#This Row],[Name]]</f>
        <v xml:space="preserve">2856 - Grundschule Halfing  </v>
      </c>
      <c r="D2340" s="5" t="s">
        <v>1870</v>
      </c>
      <c r="E23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40" s="175" t="s">
        <v>18840</v>
      </c>
      <c r="G2340" s="175" t="s">
        <v>18841</v>
      </c>
      <c r="H2340" s="182" t="str">
        <f>_xlfn.XLOOKUP(tab_SCHULLISTE[[#This Row],[TKZ]],tab_SATLISTE[SAT-ID],tab_SATLISTE[SAT-ID],"FEHLT")</f>
        <v>1k180</v>
      </c>
    </row>
    <row r="2341" spans="1:8" ht="15.9" customHeight="1" x14ac:dyDescent="0.3">
      <c r="A2341" s="171" t="s">
        <v>6649</v>
      </c>
      <c r="B2341" s="167" t="s">
        <v>11199</v>
      </c>
      <c r="C2341" s="167" t="str">
        <f>tab_SCHULLISTE[[#This Row],[SNR]]&amp;" - "&amp;tab_SCHULLISTE[[#This Row],[Name]]</f>
        <v xml:space="preserve">2857 - Grundschule Hochstätt in Schechen  </v>
      </c>
      <c r="D2341" s="5" t="s">
        <v>2068</v>
      </c>
      <c r="E23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41" s="175" t="s">
        <v>18840</v>
      </c>
      <c r="G2341" s="175" t="s">
        <v>18841</v>
      </c>
      <c r="H2341" s="182" t="str">
        <f>_xlfn.XLOOKUP(tab_SCHULLISTE[[#This Row],[TKZ]],tab_SATLISTE[SAT-ID],tab_SATLISTE[SAT-ID],"FEHLT")</f>
        <v>1k379</v>
      </c>
    </row>
    <row r="2342" spans="1:8" ht="15.9" customHeight="1" x14ac:dyDescent="0.3">
      <c r="A2342" s="171" t="s">
        <v>6650</v>
      </c>
      <c r="B2342" s="167" t="s">
        <v>11200</v>
      </c>
      <c r="C2342" s="167" t="str">
        <f>tab_SCHULLISTE[[#This Row],[SNR]]&amp;" - "&amp;tab_SCHULLISTE[[#This Row],[Name]]</f>
        <v xml:space="preserve">2858 - Grundschule Höhenrain in Feldkirchen-Westerham  </v>
      </c>
      <c r="D2342" s="5" t="s">
        <v>1813</v>
      </c>
      <c r="E23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42" s="175" t="s">
        <v>18840</v>
      </c>
      <c r="G2342" s="175" t="s">
        <v>18841</v>
      </c>
      <c r="H2342" s="182" t="str">
        <f>_xlfn.XLOOKUP(tab_SCHULLISTE[[#This Row],[TKZ]],tab_SATLISTE[SAT-ID],tab_SATLISTE[SAT-ID],"FEHLT")</f>
        <v>1k119</v>
      </c>
    </row>
    <row r="2343" spans="1:8" ht="15.9" customHeight="1" x14ac:dyDescent="0.3">
      <c r="A2343" s="171" t="s">
        <v>6651</v>
      </c>
      <c r="B2343" s="167" t="s">
        <v>11201</v>
      </c>
      <c r="C2343" s="167" t="str">
        <f>tab_SCHULLISTE[[#This Row],[SNR]]&amp;" - "&amp;tab_SCHULLISTE[[#This Row],[Name]]</f>
        <v xml:space="preserve">2859 - Grundschule Höslwang-Hemhof/Bad Endorf  </v>
      </c>
      <c r="D2343" s="5" t="s">
        <v>1729</v>
      </c>
      <c r="E23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43" s="175" t="s">
        <v>18840</v>
      </c>
      <c r="G2343" s="175" t="s">
        <v>18841</v>
      </c>
      <c r="H2343" s="182" t="str">
        <f>_xlfn.XLOOKUP(tab_SCHULLISTE[[#This Row],[TKZ]],tab_SATLISTE[SAT-ID],tab_SATLISTE[SAT-ID],"FEHLT")</f>
        <v>1k033</v>
      </c>
    </row>
    <row r="2344" spans="1:8" ht="15.9" customHeight="1" x14ac:dyDescent="0.3">
      <c r="A2344" s="171" t="s">
        <v>6652</v>
      </c>
      <c r="B2344" s="167" t="s">
        <v>11202</v>
      </c>
      <c r="C2344" s="167" t="str">
        <f>tab_SCHULLISTE[[#This Row],[SNR]]&amp;" - "&amp;tab_SCHULLISTE[[#This Row],[Name]]</f>
        <v xml:space="preserve">2860 - Grundschule Schönau in Tuntenhausen  </v>
      </c>
      <c r="D2344" s="5" t="s">
        <v>2133</v>
      </c>
      <c r="E23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44" s="175" t="s">
        <v>18840</v>
      </c>
      <c r="G2344" s="175" t="s">
        <v>18841</v>
      </c>
      <c r="H2344" s="182" t="str">
        <f>_xlfn.XLOOKUP(tab_SCHULLISTE[[#This Row],[TKZ]],tab_SATLISTE[SAT-ID],tab_SATLISTE[SAT-ID],"FEHLT")</f>
        <v>1k444</v>
      </c>
    </row>
    <row r="2345" spans="1:8" ht="15.9" customHeight="1" x14ac:dyDescent="0.3">
      <c r="A2345" s="171" t="s">
        <v>6653</v>
      </c>
      <c r="B2345" s="167" t="s">
        <v>11203</v>
      </c>
      <c r="C2345" s="167" t="str">
        <f>tab_SCHULLISTE[[#This Row],[SNR]]&amp;" - "&amp;tab_SCHULLISTE[[#This Row],[Name]]</f>
        <v xml:space="preserve">2861 - Grundschule Oberes Inntal in Kiefersfelden  </v>
      </c>
      <c r="D2345" s="5" t="s">
        <v>1912</v>
      </c>
      <c r="E23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45" s="175" t="s">
        <v>18840</v>
      </c>
      <c r="G2345" s="175" t="s">
        <v>18841</v>
      </c>
      <c r="H2345" s="182" t="str">
        <f>_xlfn.XLOOKUP(tab_SCHULLISTE[[#This Row],[TKZ]],tab_SATLISTE[SAT-ID],tab_SATLISTE[SAT-ID],"FEHLT")</f>
        <v>1k222</v>
      </c>
    </row>
    <row r="2346" spans="1:8" ht="15.9" customHeight="1" x14ac:dyDescent="0.3">
      <c r="A2346" s="171" t="s">
        <v>6654</v>
      </c>
      <c r="B2346" s="167" t="s">
        <v>11204</v>
      </c>
      <c r="C2346" s="167" t="str">
        <f>tab_SCHULLISTE[[#This Row],[SNR]]&amp;" - "&amp;tab_SCHULLISTE[[#This Row],[Name]]</f>
        <v xml:space="preserve">2862 - Adolf-Rasp-Grundschule  Kolbermoor  </v>
      </c>
      <c r="D2346" s="5" t="s">
        <v>1923</v>
      </c>
      <c r="E23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46" s="175" t="s">
        <v>18840</v>
      </c>
      <c r="G2346" s="175" t="s">
        <v>18841</v>
      </c>
      <c r="H2346" s="182" t="str">
        <f>_xlfn.XLOOKUP(tab_SCHULLISTE[[#This Row],[TKZ]],tab_SATLISTE[SAT-ID],tab_SATLISTE[SAT-ID],"FEHLT")</f>
        <v>1k233</v>
      </c>
    </row>
    <row r="2347" spans="1:8" ht="15.9" customHeight="1" x14ac:dyDescent="0.3">
      <c r="A2347" s="171" t="s">
        <v>6655</v>
      </c>
      <c r="B2347" s="167" t="s">
        <v>13056</v>
      </c>
      <c r="C2347" s="167" t="str">
        <f>tab_SCHULLISTE[[#This Row],[SNR]]&amp;" - "&amp;tab_SCHULLISTE[[#This Row],[Name]]</f>
        <v xml:space="preserve">2863 - Pauline-Thoma-Mittelschule Kolbermoor  </v>
      </c>
      <c r="D2347" s="5" t="s">
        <v>1923</v>
      </c>
      <c r="E23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47" s="175" t="s">
        <v>18840</v>
      </c>
      <c r="G2347" s="175" t="s">
        <v>18841</v>
      </c>
      <c r="H2347" s="182" t="str">
        <f>_xlfn.XLOOKUP(tab_SCHULLISTE[[#This Row],[TKZ]],tab_SATLISTE[SAT-ID],tab_SATLISTE[SAT-ID],"FEHLT")</f>
        <v>1k233</v>
      </c>
    </row>
    <row r="2348" spans="1:8" ht="15.9" customHeight="1" x14ac:dyDescent="0.3">
      <c r="A2348" s="171" t="s">
        <v>6656</v>
      </c>
      <c r="B2348" s="167" t="s">
        <v>11205</v>
      </c>
      <c r="C2348" s="167" t="str">
        <f>tab_SCHULLISTE[[#This Row],[SNR]]&amp;" - "&amp;tab_SCHULLISTE[[#This Row],[Name]]</f>
        <v xml:space="preserve">2864 - Grundschule Nußdorf a.Inn  </v>
      </c>
      <c r="D2348" s="5" t="s">
        <v>1985</v>
      </c>
      <c r="E23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48" s="175" t="s">
        <v>18840</v>
      </c>
      <c r="G2348" s="175" t="s">
        <v>18841</v>
      </c>
      <c r="H2348" s="182" t="str">
        <f>_xlfn.XLOOKUP(tab_SCHULLISTE[[#This Row],[TKZ]],tab_SATLISTE[SAT-ID],tab_SATLISTE[SAT-ID],"FEHLT")</f>
        <v>1k296</v>
      </c>
    </row>
    <row r="2349" spans="1:8" ht="15.9" customHeight="1" x14ac:dyDescent="0.3">
      <c r="A2349" s="171" t="s">
        <v>6657</v>
      </c>
      <c r="B2349" s="167" t="s">
        <v>11206</v>
      </c>
      <c r="C2349" s="167" t="str">
        <f>tab_SCHULLISTE[[#This Row],[SNR]]&amp;" - "&amp;tab_SCHULLISTE[[#This Row],[Name]]</f>
        <v xml:space="preserve">2865 - Grundschule Oberaudorf  </v>
      </c>
      <c r="D2349" s="5" t="s">
        <v>1989</v>
      </c>
      <c r="E23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49" s="175" t="s">
        <v>18840</v>
      </c>
      <c r="G2349" s="175" t="s">
        <v>18841</v>
      </c>
      <c r="H2349" s="182" t="str">
        <f>_xlfn.XLOOKUP(tab_SCHULLISTE[[#This Row],[TKZ]],tab_SATLISTE[SAT-ID],tab_SATLISTE[SAT-ID],"FEHLT")</f>
        <v>1k300</v>
      </c>
    </row>
    <row r="2350" spans="1:8" ht="15.9" customHeight="1" x14ac:dyDescent="0.3">
      <c r="A2350" s="171" t="s">
        <v>6658</v>
      </c>
      <c r="B2350" s="167" t="s">
        <v>1045</v>
      </c>
      <c r="C2350" s="167" t="str">
        <f>tab_SCHULLISTE[[#This Row],[SNR]]&amp;" - "&amp;tab_SCHULLISTE[[#This Row],[Name]]</f>
        <v>2866 - International Bilingual School Munich, Priv. Grundschule München</v>
      </c>
      <c r="D2350" s="5" t="s">
        <v>2294</v>
      </c>
      <c r="E23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50" s="175" t="s">
        <v>18840</v>
      </c>
      <c r="G2350" s="175" t="s">
        <v>18841</v>
      </c>
      <c r="H2350" s="182" t="str">
        <f>_xlfn.XLOOKUP(tab_SCHULLISTE[[#This Row],[TKZ]],tab_SATLISTE[SAT-ID],tab_SATLISTE[SAT-ID],"FEHLT")</f>
        <v>1p099</v>
      </c>
    </row>
    <row r="2351" spans="1:8" ht="15.9" customHeight="1" x14ac:dyDescent="0.3">
      <c r="A2351" s="171" t="s">
        <v>6659</v>
      </c>
      <c r="B2351" s="167" t="s">
        <v>11207</v>
      </c>
      <c r="C2351" s="167" t="str">
        <f>tab_SCHULLISTE[[#This Row],[SNR]]&amp;" - "&amp;tab_SCHULLISTE[[#This Row],[Name]]</f>
        <v xml:space="preserve">2867 - Grundschule Rosenheim-Pang  </v>
      </c>
      <c r="D2351" s="5" t="s">
        <v>2055</v>
      </c>
      <c r="E23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51" s="175" t="s">
        <v>18840</v>
      </c>
      <c r="G2351" s="175" t="s">
        <v>18841</v>
      </c>
      <c r="H2351" s="182" t="str">
        <f>_xlfn.XLOOKUP(tab_SCHULLISTE[[#This Row],[TKZ]],tab_SATLISTE[SAT-ID],tab_SATLISTE[SAT-ID],"FEHLT")</f>
        <v>1k366</v>
      </c>
    </row>
    <row r="2352" spans="1:8" ht="15.9" customHeight="1" x14ac:dyDescent="0.3">
      <c r="A2352" s="171" t="s">
        <v>6660</v>
      </c>
      <c r="B2352" s="167" t="s">
        <v>11208</v>
      </c>
      <c r="C2352" s="167" t="str">
        <f>tab_SCHULLISTE[[#This Row],[SNR]]&amp;" - "&amp;tab_SCHULLISTE[[#This Row],[Name]]</f>
        <v xml:space="preserve">2868 - Grundschule Pfaffing  </v>
      </c>
      <c r="D2352" s="5" t="s">
        <v>2018</v>
      </c>
      <c r="E23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52" s="175" t="s">
        <v>18840</v>
      </c>
      <c r="G2352" s="175" t="s">
        <v>18841</v>
      </c>
      <c r="H2352" s="182" t="str">
        <f>_xlfn.XLOOKUP(tab_SCHULLISTE[[#This Row],[TKZ]],tab_SATLISTE[SAT-ID],tab_SATLISTE[SAT-ID],"FEHLT")</f>
        <v>1k329</v>
      </c>
    </row>
    <row r="2353" spans="1:8" ht="15.9" customHeight="1" x14ac:dyDescent="0.3">
      <c r="A2353" s="171" t="s">
        <v>6661</v>
      </c>
      <c r="B2353" s="167" t="s">
        <v>11209</v>
      </c>
      <c r="C2353" s="167" t="str">
        <f>tab_SCHULLISTE[[#This Row],[SNR]]&amp;" - "&amp;tab_SCHULLISTE[[#This Row],[Name]]</f>
        <v xml:space="preserve">2869 - Grundschule Salzachtal in Fridolfing  </v>
      </c>
      <c r="D2353" s="5" t="s">
        <v>1827</v>
      </c>
      <c r="E23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53" s="175" t="s">
        <v>18840</v>
      </c>
      <c r="G2353" s="175" t="s">
        <v>18841</v>
      </c>
      <c r="H2353" s="182" t="str">
        <f>_xlfn.XLOOKUP(tab_SCHULLISTE[[#This Row],[TKZ]],tab_SATLISTE[SAT-ID],tab_SATLISTE[SAT-ID],"FEHLT")</f>
        <v>1k134</v>
      </c>
    </row>
    <row r="2354" spans="1:8" ht="15.9" customHeight="1" x14ac:dyDescent="0.3">
      <c r="A2354" s="171" t="s">
        <v>6662</v>
      </c>
      <c r="B2354" s="167" t="s">
        <v>11210</v>
      </c>
      <c r="C2354" s="167" t="str">
        <f>tab_SCHULLISTE[[#This Row],[SNR]]&amp;" - "&amp;tab_SCHULLISTE[[#This Row],[Name]]</f>
        <v xml:space="preserve">2870 - Grundschule Prutting  </v>
      </c>
      <c r="D2354" s="5" t="s">
        <v>2033</v>
      </c>
      <c r="E23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54" s="175" t="s">
        <v>18840</v>
      </c>
      <c r="G2354" s="175" t="s">
        <v>18841</v>
      </c>
      <c r="H2354" s="182" t="str">
        <f>_xlfn.XLOOKUP(tab_SCHULLISTE[[#This Row],[TKZ]],tab_SATLISTE[SAT-ID],tab_SATLISTE[SAT-ID],"FEHLT")</f>
        <v>1k344</v>
      </c>
    </row>
    <row r="2355" spans="1:8" ht="15.9" customHeight="1" x14ac:dyDescent="0.3">
      <c r="A2355" s="171" t="s">
        <v>6663</v>
      </c>
      <c r="B2355" s="167" t="s">
        <v>11211</v>
      </c>
      <c r="C2355" s="167" t="str">
        <f>tab_SCHULLISTE[[#This Row],[SNR]]&amp;" - "&amp;tab_SCHULLISTE[[#This Row],[Name]]</f>
        <v xml:space="preserve">2871 - Michael-Ende-Grundschule Raubling  </v>
      </c>
      <c r="D2355" s="5" t="s">
        <v>2041</v>
      </c>
      <c r="E23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55" s="175" t="s">
        <v>18840</v>
      </c>
      <c r="G2355" s="175" t="s">
        <v>18841</v>
      </c>
      <c r="H2355" s="182" t="str">
        <f>_xlfn.XLOOKUP(tab_SCHULLISTE[[#This Row],[TKZ]],tab_SATLISTE[SAT-ID],tab_SATLISTE[SAT-ID],"FEHLT")</f>
        <v>1k352</v>
      </c>
    </row>
    <row r="2356" spans="1:8" ht="15.9" customHeight="1" x14ac:dyDescent="0.3">
      <c r="A2356" s="171" t="s">
        <v>6664</v>
      </c>
      <c r="B2356" s="167" t="s">
        <v>11212</v>
      </c>
      <c r="C2356" s="167" t="str">
        <f>tab_SCHULLISTE[[#This Row],[SNR]]&amp;" - "&amp;tab_SCHULLISTE[[#This Row],[Name]]</f>
        <v xml:space="preserve">2872 - Annette-Thoma-Grundschule  Riedering  </v>
      </c>
      <c r="D2356" s="5" t="s">
        <v>2049</v>
      </c>
      <c r="E23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56" s="175" t="s">
        <v>18840</v>
      </c>
      <c r="G2356" s="175" t="s">
        <v>18841</v>
      </c>
      <c r="H2356" s="182" t="str">
        <f>_xlfn.XLOOKUP(tab_SCHULLISTE[[#This Row],[TKZ]],tab_SATLISTE[SAT-ID],tab_SATLISTE[SAT-ID],"FEHLT")</f>
        <v>1k360</v>
      </c>
    </row>
    <row r="2357" spans="1:8" ht="15.9" customHeight="1" x14ac:dyDescent="0.3">
      <c r="A2357" s="171" t="s">
        <v>6665</v>
      </c>
      <c r="B2357" s="167" t="s">
        <v>11213</v>
      </c>
      <c r="C2357" s="167" t="str">
        <f>tab_SCHULLISTE[[#This Row],[SNR]]&amp;" - "&amp;tab_SCHULLISTE[[#This Row],[Name]]</f>
        <v xml:space="preserve">2873 - Grundschule Rimsting  </v>
      </c>
      <c r="D2357" s="5" t="s">
        <v>2050</v>
      </c>
      <c r="E23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57" s="175" t="s">
        <v>18840</v>
      </c>
      <c r="G2357" s="175" t="s">
        <v>18841</v>
      </c>
      <c r="H2357" s="182" t="str">
        <f>_xlfn.XLOOKUP(tab_SCHULLISTE[[#This Row],[TKZ]],tab_SATLISTE[SAT-ID],tab_SATLISTE[SAT-ID],"FEHLT")</f>
        <v>1k361</v>
      </c>
    </row>
    <row r="2358" spans="1:8" ht="15.9" customHeight="1" x14ac:dyDescent="0.3">
      <c r="A2358" s="171" t="s">
        <v>6666</v>
      </c>
      <c r="B2358" s="167" t="s">
        <v>11214</v>
      </c>
      <c r="C2358" s="167" t="str">
        <f>tab_SCHULLISTE[[#This Row],[SNR]]&amp;" - "&amp;tab_SCHULLISTE[[#This Row],[Name]]</f>
        <v xml:space="preserve">2874 - Grundschule Rohrdorf  </v>
      </c>
      <c r="D2358" s="5" t="s">
        <v>2053</v>
      </c>
      <c r="E23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58" s="175" t="s">
        <v>18840</v>
      </c>
      <c r="G2358" s="175" t="s">
        <v>18841</v>
      </c>
      <c r="H2358" s="182" t="str">
        <f>_xlfn.XLOOKUP(tab_SCHULLISTE[[#This Row],[TKZ]],tab_SATLISTE[SAT-ID],tab_SATLISTE[SAT-ID],"FEHLT")</f>
        <v>1k364</v>
      </c>
    </row>
    <row r="2359" spans="1:8" ht="15.9" customHeight="1" x14ac:dyDescent="0.3">
      <c r="A2359" s="171" t="s">
        <v>6667</v>
      </c>
      <c r="B2359" s="167" t="s">
        <v>11215</v>
      </c>
      <c r="C2359" s="167" t="str">
        <f>tab_SCHULLISTE[[#This Row],[SNR]]&amp;" - "&amp;tab_SCHULLISTE[[#This Row],[Name]]</f>
        <v xml:space="preserve">2875 - Grundschule Rott a.Inn  </v>
      </c>
      <c r="D2359" s="5" t="s">
        <v>2057</v>
      </c>
      <c r="E23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59" s="175" t="s">
        <v>18840</v>
      </c>
      <c r="G2359" s="175" t="s">
        <v>18841</v>
      </c>
      <c r="H2359" s="182" t="str">
        <f>_xlfn.XLOOKUP(tab_SCHULLISTE[[#This Row],[TKZ]],tab_SATLISTE[SAT-ID],tab_SATLISTE[SAT-ID],"FEHLT")</f>
        <v>1k368</v>
      </c>
    </row>
    <row r="2360" spans="1:8" ht="15.9" customHeight="1" x14ac:dyDescent="0.3">
      <c r="A2360" s="171" t="s">
        <v>6668</v>
      </c>
      <c r="B2360" s="167" t="s">
        <v>11216</v>
      </c>
      <c r="C2360" s="167" t="str">
        <f>tab_SCHULLISTE[[#This Row],[SNR]]&amp;" - "&amp;tab_SCHULLISTE[[#This Row],[Name]]</f>
        <v xml:space="preserve">2876 - Grundschule Samerberg  </v>
      </c>
      <c r="D2360" s="5" t="s">
        <v>2063</v>
      </c>
      <c r="E23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60" s="175" t="s">
        <v>18840</v>
      </c>
      <c r="G2360" s="175" t="s">
        <v>18841</v>
      </c>
      <c r="H2360" s="182" t="str">
        <f>_xlfn.XLOOKUP(tab_SCHULLISTE[[#This Row],[TKZ]],tab_SATLISTE[SAT-ID],tab_SATLISTE[SAT-ID],"FEHLT")</f>
        <v>1k374</v>
      </c>
    </row>
    <row r="2361" spans="1:8" ht="15.9" customHeight="1" x14ac:dyDescent="0.3">
      <c r="A2361" s="171" t="s">
        <v>6669</v>
      </c>
      <c r="B2361" s="167" t="s">
        <v>11217</v>
      </c>
      <c r="C2361" s="167" t="str">
        <f>tab_SCHULLISTE[[#This Row],[SNR]]&amp;" - "&amp;tab_SCHULLISTE[[#This Row],[Name]]</f>
        <v xml:space="preserve">2877 - Grundschule Söchtenau  </v>
      </c>
      <c r="D2361" s="5" t="s">
        <v>2093</v>
      </c>
      <c r="E23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61" s="175" t="s">
        <v>18840</v>
      </c>
      <c r="G2361" s="175" t="s">
        <v>18841</v>
      </c>
      <c r="H2361" s="182" t="str">
        <f>_xlfn.XLOOKUP(tab_SCHULLISTE[[#This Row],[TKZ]],tab_SATLISTE[SAT-ID],tab_SATLISTE[SAT-ID],"FEHLT")</f>
        <v>1k404</v>
      </c>
    </row>
    <row r="2362" spans="1:8" ht="15.9" customHeight="1" x14ac:dyDescent="0.3">
      <c r="A2362" s="171" t="s">
        <v>6670</v>
      </c>
      <c r="B2362" s="167" t="s">
        <v>11218</v>
      </c>
      <c r="C2362" s="167" t="str">
        <f>tab_SCHULLISTE[[#This Row],[SNR]]&amp;" - "&amp;tab_SCHULLISTE[[#This Row],[Name]]</f>
        <v xml:space="preserve">2878 - Grundschule Söllhuben  in Riedering  </v>
      </c>
      <c r="D2362" s="5" t="s">
        <v>2049</v>
      </c>
      <c r="E23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62" s="175" t="s">
        <v>18840</v>
      </c>
      <c r="G2362" s="175" t="s">
        <v>18841</v>
      </c>
      <c r="H2362" s="182" t="str">
        <f>_xlfn.XLOOKUP(tab_SCHULLISTE[[#This Row],[TKZ]],tab_SATLISTE[SAT-ID],tab_SATLISTE[SAT-ID],"FEHLT")</f>
        <v>1k360</v>
      </c>
    </row>
    <row r="2363" spans="1:8" ht="15.9" customHeight="1" x14ac:dyDescent="0.3">
      <c r="A2363" s="171" t="s">
        <v>6671</v>
      </c>
      <c r="B2363" s="167" t="s">
        <v>11219</v>
      </c>
      <c r="C2363" s="167" t="str">
        <f>tab_SCHULLISTE[[#This Row],[SNR]]&amp;" - "&amp;tab_SCHULLISTE[[#This Row],[Name]]</f>
        <v xml:space="preserve">2879 - Grundschule Soyen  </v>
      </c>
      <c r="D2363" s="5" t="s">
        <v>2094</v>
      </c>
      <c r="E23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63" s="175" t="s">
        <v>18840</v>
      </c>
      <c r="G2363" s="175" t="s">
        <v>18841</v>
      </c>
      <c r="H2363" s="182" t="str">
        <f>_xlfn.XLOOKUP(tab_SCHULLISTE[[#This Row],[TKZ]],tab_SATLISTE[SAT-ID],tab_SATLISTE[SAT-ID],"FEHLT")</f>
        <v>1k405</v>
      </c>
    </row>
    <row r="2364" spans="1:8" ht="15.9" customHeight="1" x14ac:dyDescent="0.3">
      <c r="A2364" s="171" t="s">
        <v>6672</v>
      </c>
      <c r="B2364" s="167" t="s">
        <v>11220</v>
      </c>
      <c r="C2364" s="167" t="str">
        <f>tab_SCHULLISTE[[#This Row],[SNR]]&amp;" - "&amp;tab_SCHULLISTE[[#This Row],[Name]]</f>
        <v xml:space="preserve">2880 - Otfried-Preußler-Grundschule Stephanskirchen  </v>
      </c>
      <c r="D2364" s="5" t="s">
        <v>2113</v>
      </c>
      <c r="E23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64" s="175" t="s">
        <v>18840</v>
      </c>
      <c r="G2364" s="175" t="s">
        <v>18841</v>
      </c>
      <c r="H2364" s="182" t="str">
        <f>_xlfn.XLOOKUP(tab_SCHULLISTE[[#This Row],[TKZ]],tab_SATLISTE[SAT-ID],tab_SATLISTE[SAT-ID],"FEHLT")</f>
        <v>1k424</v>
      </c>
    </row>
    <row r="2365" spans="1:8" ht="15.9" customHeight="1" x14ac:dyDescent="0.3">
      <c r="A2365" s="171" t="s">
        <v>6673</v>
      </c>
      <c r="B2365" s="167" t="s">
        <v>11221</v>
      </c>
      <c r="C2365" s="167" t="str">
        <f>tab_SCHULLISTE[[#This Row],[SNR]]&amp;" - "&amp;tab_SCHULLISTE[[#This Row],[Name]]</f>
        <v xml:space="preserve">2881 - Grundschule Schloßberg in Stephanskirchen  </v>
      </c>
      <c r="D2365" s="5" t="s">
        <v>2113</v>
      </c>
      <c r="E23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65" s="175" t="s">
        <v>18840</v>
      </c>
      <c r="G2365" s="175" t="s">
        <v>18841</v>
      </c>
      <c r="H2365" s="182" t="str">
        <f>_xlfn.XLOOKUP(tab_SCHULLISTE[[#This Row],[TKZ]],tab_SATLISTE[SAT-ID],tab_SATLISTE[SAT-ID],"FEHLT")</f>
        <v>1k424</v>
      </c>
    </row>
    <row r="2366" spans="1:8" ht="15.9" customHeight="1" x14ac:dyDescent="0.3">
      <c r="A2366" s="171" t="s">
        <v>6674</v>
      </c>
      <c r="B2366" s="167" t="s">
        <v>11222</v>
      </c>
      <c r="C2366" s="167" t="str">
        <f>tab_SCHULLISTE[[#This Row],[SNR]]&amp;" - "&amp;tab_SCHULLISTE[[#This Row],[Name]]</f>
        <v xml:space="preserve">2882 - Grundschule Altenmarkt a.d.Alz  </v>
      </c>
      <c r="D2366" s="5" t="s">
        <v>1701</v>
      </c>
      <c r="E23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66" s="175" t="s">
        <v>18840</v>
      </c>
      <c r="G2366" s="175" t="s">
        <v>18841</v>
      </c>
      <c r="H2366" s="182" t="str">
        <f>_xlfn.XLOOKUP(tab_SCHULLISTE[[#This Row],[TKZ]],tab_SATLISTE[SAT-ID],tab_SATLISTE[SAT-ID],"FEHLT")</f>
        <v>1k005</v>
      </c>
    </row>
    <row r="2367" spans="1:8" ht="15.9" customHeight="1" x14ac:dyDescent="0.3">
      <c r="A2367" s="171" t="s">
        <v>6675</v>
      </c>
      <c r="B2367" s="167" t="s">
        <v>11223</v>
      </c>
      <c r="C2367" s="167" t="str">
        <f>tab_SCHULLISTE[[#This Row],[SNR]]&amp;" - "&amp;tab_SCHULLISTE[[#This Row],[Name]]</f>
        <v xml:space="preserve">2883 - Grundschule Vogtareuth  </v>
      </c>
      <c r="D2367" s="5" t="s">
        <v>2151</v>
      </c>
      <c r="E23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67" s="175" t="s">
        <v>18840</v>
      </c>
      <c r="G2367" s="175" t="s">
        <v>18841</v>
      </c>
      <c r="H2367" s="182" t="str">
        <f>_xlfn.XLOOKUP(tab_SCHULLISTE[[#This Row],[TKZ]],tab_SATLISTE[SAT-ID],tab_SATLISTE[SAT-ID],"FEHLT")</f>
        <v>1k462</v>
      </c>
    </row>
    <row r="2368" spans="1:8" ht="15.9" customHeight="1" x14ac:dyDescent="0.3">
      <c r="A2368" s="171" t="s">
        <v>6676</v>
      </c>
      <c r="B2368" s="167" t="s">
        <v>11224</v>
      </c>
      <c r="C2368" s="167" t="str">
        <f>tab_SCHULLISTE[[#This Row],[SNR]]&amp;" - "&amp;tab_SCHULLISTE[[#This Row],[Name]]</f>
        <v xml:space="preserve">2884 - Grundschule Wasserburg a. Inn  </v>
      </c>
      <c r="D2368" s="5" t="s">
        <v>2164</v>
      </c>
      <c r="E23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68" s="175" t="s">
        <v>18840</v>
      </c>
      <c r="G2368" s="175" t="s">
        <v>18841</v>
      </c>
      <c r="H2368" s="182" t="str">
        <f>_xlfn.XLOOKUP(tab_SCHULLISTE[[#This Row],[TKZ]],tab_SATLISTE[SAT-ID],tab_SATLISTE[SAT-ID],"FEHLT")</f>
        <v>1k475</v>
      </c>
    </row>
    <row r="2369" spans="1:8" ht="15.9" customHeight="1" x14ac:dyDescent="0.3">
      <c r="A2369" s="171" t="s">
        <v>6677</v>
      </c>
      <c r="B2369" s="167" t="s">
        <v>13057</v>
      </c>
      <c r="C2369" s="167" t="str">
        <f>tab_SCHULLISTE[[#This Row],[SNR]]&amp;" - "&amp;tab_SCHULLISTE[[#This Row],[Name]]</f>
        <v xml:space="preserve">2885 - Mittelschule Wasserburg a. Inn  </v>
      </c>
      <c r="D2369" s="5" t="s">
        <v>2164</v>
      </c>
      <c r="E23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69" s="175" t="s">
        <v>18840</v>
      </c>
      <c r="G2369" s="175" t="s">
        <v>18841</v>
      </c>
      <c r="H2369" s="182" t="str">
        <f>_xlfn.XLOOKUP(tab_SCHULLISTE[[#This Row],[TKZ]],tab_SATLISTE[SAT-ID],tab_SATLISTE[SAT-ID],"FEHLT")</f>
        <v>1k475</v>
      </c>
    </row>
    <row r="2370" spans="1:8" ht="15.9" customHeight="1" x14ac:dyDescent="0.3">
      <c r="A2370" s="171" t="s">
        <v>6678</v>
      </c>
      <c r="B2370" s="167" t="s">
        <v>11225</v>
      </c>
      <c r="C2370" s="167" t="str">
        <f>tab_SCHULLISTE[[#This Row],[SNR]]&amp;" - "&amp;tab_SCHULLISTE[[#This Row],[Name]]</f>
        <v xml:space="preserve">2886 - Grundschule Rosenheim-Westerndorf St.Peter  </v>
      </c>
      <c r="D2370" s="5" t="s">
        <v>2055</v>
      </c>
      <c r="E23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70" s="175" t="s">
        <v>18840</v>
      </c>
      <c r="G2370" s="175" t="s">
        <v>18841</v>
      </c>
      <c r="H2370" s="182" t="str">
        <f>_xlfn.XLOOKUP(tab_SCHULLISTE[[#This Row],[TKZ]],tab_SATLISTE[SAT-ID],tab_SATLISTE[SAT-ID],"FEHLT")</f>
        <v>1k366</v>
      </c>
    </row>
    <row r="2371" spans="1:8" ht="15.9" customHeight="1" x14ac:dyDescent="0.3">
      <c r="A2371" s="171" t="s">
        <v>6679</v>
      </c>
      <c r="B2371" s="167" t="s">
        <v>11226</v>
      </c>
      <c r="C2371" s="167" t="str">
        <f>tab_SCHULLISTE[[#This Row],[SNR]]&amp;" - "&amp;tab_SCHULLISTE[[#This Row],[Name]]</f>
        <v xml:space="preserve">2888 - Hohenau-Grundschule Neubeuern  </v>
      </c>
      <c r="D2371" s="5" t="s">
        <v>1975</v>
      </c>
      <c r="E23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71" s="175" t="s">
        <v>18840</v>
      </c>
      <c r="G2371" s="175" t="s">
        <v>18841</v>
      </c>
      <c r="H2371" s="182" t="str">
        <f>_xlfn.XLOOKUP(tab_SCHULLISTE[[#This Row],[TKZ]],tab_SATLISTE[SAT-ID],tab_SATLISTE[SAT-ID],"FEHLT")</f>
        <v>1k286</v>
      </c>
    </row>
    <row r="2372" spans="1:8" ht="15.9" customHeight="1" x14ac:dyDescent="0.3">
      <c r="A2372" s="171" t="s">
        <v>6680</v>
      </c>
      <c r="B2372" s="167" t="s">
        <v>1176</v>
      </c>
      <c r="C2372" s="167" t="str">
        <f>tab_SCHULLISTE[[#This Row],[SNR]]&amp;" - "&amp;tab_SCHULLISTE[[#This Row],[Name]]</f>
        <v>2889 - Erich Kästner-Grundschule Höhenkirchen-Siegertsbrunn</v>
      </c>
      <c r="D2372" s="5" t="s">
        <v>1883</v>
      </c>
      <c r="E23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72" s="175" t="s">
        <v>18840</v>
      </c>
      <c r="G2372" s="175" t="s">
        <v>18841</v>
      </c>
      <c r="H2372" s="182" t="str">
        <f>_xlfn.XLOOKUP(tab_SCHULLISTE[[#This Row],[TKZ]],tab_SATLISTE[SAT-ID],tab_SATLISTE[SAT-ID],"FEHLT")</f>
        <v>1k193</v>
      </c>
    </row>
    <row r="2373" spans="1:8" ht="15.9" customHeight="1" x14ac:dyDescent="0.3">
      <c r="A2373" s="171" t="s">
        <v>6681</v>
      </c>
      <c r="B2373" s="167" t="s">
        <v>11227</v>
      </c>
      <c r="C2373" s="167" t="str">
        <f>tab_SCHULLISTE[[#This Row],[SNR]]&amp;" - "&amp;tab_SCHULLISTE[[#This Row],[Name]]</f>
        <v xml:space="preserve">2890 - Oskar-Maria-Graf-Grundschule Berg in Aufkirchen  </v>
      </c>
      <c r="D2373" s="5" t="s">
        <v>1747</v>
      </c>
      <c r="E23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73" s="175" t="s">
        <v>18840</v>
      </c>
      <c r="G2373" s="175" t="s">
        <v>18841</v>
      </c>
      <c r="H2373" s="182" t="str">
        <f>_xlfn.XLOOKUP(tab_SCHULLISTE[[#This Row],[TKZ]],tab_SATLISTE[SAT-ID],tab_SATLISTE[SAT-ID],"FEHLT")</f>
        <v>1k052</v>
      </c>
    </row>
    <row r="2374" spans="1:8" ht="15.9" customHeight="1" x14ac:dyDescent="0.3">
      <c r="A2374" s="171" t="s">
        <v>6682</v>
      </c>
      <c r="B2374" s="167" t="s">
        <v>11228</v>
      </c>
      <c r="C2374" s="167" t="str">
        <f>tab_SCHULLISTE[[#This Row],[SNR]]&amp;" - "&amp;tab_SCHULLISTE[[#This Row],[Name]]</f>
        <v xml:space="preserve">2891 - Carl-Orff-Grundschule Andechs  </v>
      </c>
      <c r="D2374" s="5" t="s">
        <v>1711</v>
      </c>
      <c r="E23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74" s="175" t="s">
        <v>18840</v>
      </c>
      <c r="G2374" s="175" t="s">
        <v>18841</v>
      </c>
      <c r="H2374" s="182" t="str">
        <f>_xlfn.XLOOKUP(tab_SCHULLISTE[[#This Row],[TKZ]],tab_SATLISTE[SAT-ID],tab_SATLISTE[SAT-ID],"FEHLT")</f>
        <v>1k015</v>
      </c>
    </row>
    <row r="2375" spans="1:8" ht="15.9" customHeight="1" x14ac:dyDescent="0.3">
      <c r="A2375" s="171" t="s">
        <v>6683</v>
      </c>
      <c r="B2375" s="167" t="s">
        <v>11229</v>
      </c>
      <c r="C2375" s="167" t="str">
        <f>tab_SCHULLISTE[[#This Row],[SNR]]&amp;" - "&amp;tab_SCHULLISTE[[#This Row],[Name]]</f>
        <v xml:space="preserve">2892 - Otto-Bernheimer-Grundschule Feldafing  </v>
      </c>
      <c r="D2375" s="5" t="s">
        <v>1809</v>
      </c>
      <c r="E23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75" s="175" t="s">
        <v>18840</v>
      </c>
      <c r="G2375" s="175" t="s">
        <v>18841</v>
      </c>
      <c r="H2375" s="182" t="str">
        <f>_xlfn.XLOOKUP(tab_SCHULLISTE[[#This Row],[TKZ]],tab_SATLISTE[SAT-ID],tab_SATLISTE[SAT-ID],"FEHLT")</f>
        <v>1k115</v>
      </c>
    </row>
    <row r="2376" spans="1:8" ht="15.9" customHeight="1" x14ac:dyDescent="0.3">
      <c r="A2376" s="171" t="s">
        <v>6684</v>
      </c>
      <c r="B2376" s="167" t="s">
        <v>11230</v>
      </c>
      <c r="C2376" s="167" t="str">
        <f>tab_SCHULLISTE[[#This Row],[SNR]]&amp;" - "&amp;tab_SCHULLISTE[[#This Row],[Name]]</f>
        <v xml:space="preserve">2893 - Josef-Dosch-Grundschule Gauting  </v>
      </c>
      <c r="D2376" s="5" t="s">
        <v>1843</v>
      </c>
      <c r="E23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76" s="175" t="s">
        <v>18840</v>
      </c>
      <c r="G2376" s="175" t="s">
        <v>18841</v>
      </c>
      <c r="H2376" s="182" t="str">
        <f>_xlfn.XLOOKUP(tab_SCHULLISTE[[#This Row],[TKZ]],tab_SATLISTE[SAT-ID],tab_SATLISTE[SAT-ID],"FEHLT")</f>
        <v>1k151</v>
      </c>
    </row>
    <row r="2377" spans="1:8" ht="15.9" customHeight="1" x14ac:dyDescent="0.3">
      <c r="A2377" s="171" t="s">
        <v>6685</v>
      </c>
      <c r="B2377" s="167" t="s">
        <v>13058</v>
      </c>
      <c r="C2377" s="167" t="str">
        <f>tab_SCHULLISTE[[#This Row],[SNR]]&amp;" - "&amp;tab_SCHULLISTE[[#This Row],[Name]]</f>
        <v xml:space="preserve">2894 - Paul-Hey-Mittelschule Gauting  </v>
      </c>
      <c r="D2377" s="5" t="s">
        <v>1843</v>
      </c>
      <c r="E23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77" s="175" t="s">
        <v>18840</v>
      </c>
      <c r="G2377" s="175" t="s">
        <v>18841</v>
      </c>
      <c r="H2377" s="182" t="str">
        <f>_xlfn.XLOOKUP(tab_SCHULLISTE[[#This Row],[TKZ]],tab_SATLISTE[SAT-ID],tab_SATLISTE[SAT-ID],"FEHLT")</f>
        <v>1k151</v>
      </c>
    </row>
    <row r="2378" spans="1:8" ht="15.9" customHeight="1" x14ac:dyDescent="0.3">
      <c r="A2378" s="171" t="s">
        <v>6686</v>
      </c>
      <c r="B2378" s="167" t="s">
        <v>11231</v>
      </c>
      <c r="C2378" s="167" t="str">
        <f>tab_SCHULLISTE[[#This Row],[SNR]]&amp;" - "&amp;tab_SCHULLISTE[[#This Row],[Name]]</f>
        <v xml:space="preserve">2895 - Grundschule an der Würm Stockdorf  </v>
      </c>
      <c r="D2378" s="5" t="s">
        <v>1843</v>
      </c>
      <c r="E23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78" s="175" t="s">
        <v>18840</v>
      </c>
      <c r="G2378" s="175" t="s">
        <v>18841</v>
      </c>
      <c r="H2378" s="182" t="str">
        <f>_xlfn.XLOOKUP(tab_SCHULLISTE[[#This Row],[TKZ]],tab_SATLISTE[SAT-ID],tab_SATLISTE[SAT-ID],"FEHLT")</f>
        <v>1k151</v>
      </c>
    </row>
    <row r="2379" spans="1:8" ht="15.9" customHeight="1" x14ac:dyDescent="0.3">
      <c r="A2379" s="171" t="s">
        <v>6687</v>
      </c>
      <c r="B2379" s="167" t="s">
        <v>11232</v>
      </c>
      <c r="C2379" s="167" t="str">
        <f>tab_SCHULLISTE[[#This Row],[SNR]]&amp;" - "&amp;tab_SCHULLISTE[[#This Row],[Name]]</f>
        <v xml:space="preserve">2896 - Arnoldus-Grundschule Gilching  </v>
      </c>
      <c r="D2379" s="5" t="s">
        <v>1849</v>
      </c>
      <c r="E23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79" s="175" t="s">
        <v>18840</v>
      </c>
      <c r="G2379" s="175" t="s">
        <v>18841</v>
      </c>
      <c r="H2379" s="182" t="str">
        <f>_xlfn.XLOOKUP(tab_SCHULLISTE[[#This Row],[TKZ]],tab_SATLISTE[SAT-ID],tab_SATLISTE[SAT-ID],"FEHLT")</f>
        <v>1k158</v>
      </c>
    </row>
    <row r="2380" spans="1:8" ht="15.9" customHeight="1" x14ac:dyDescent="0.3">
      <c r="A2380" s="171" t="s">
        <v>6688</v>
      </c>
      <c r="B2380" s="167" t="s">
        <v>1177</v>
      </c>
      <c r="C2380" s="167" t="str">
        <f>tab_SCHULLISTE[[#This Row],[SNR]]&amp;" - "&amp;tab_SCHULLISTE[[#This Row],[Name]]</f>
        <v>2897 - Christian-Morgenstern-Mittelschule Herrsching a.Ammersee</v>
      </c>
      <c r="D2380" s="5" t="s">
        <v>1877</v>
      </c>
      <c r="E23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80" s="175" t="s">
        <v>18840</v>
      </c>
      <c r="G2380" s="175" t="s">
        <v>18841</v>
      </c>
      <c r="H2380" s="182" t="str">
        <f>_xlfn.XLOOKUP(tab_SCHULLISTE[[#This Row],[TKZ]],tab_SATLISTE[SAT-ID],tab_SATLISTE[SAT-ID],"FEHLT")</f>
        <v>1k187</v>
      </c>
    </row>
    <row r="2381" spans="1:8" ht="15.9" customHeight="1" x14ac:dyDescent="0.3">
      <c r="A2381" s="171" t="s">
        <v>6689</v>
      </c>
      <c r="B2381" s="167" t="s">
        <v>11233</v>
      </c>
      <c r="C2381" s="167" t="str">
        <f>tab_SCHULLISTE[[#This Row],[SNR]]&amp;" - "&amp;tab_SCHULLISTE[[#This Row],[Name]]</f>
        <v xml:space="preserve">2898 - Private Montessorischule Gilching (Grundschule)  </v>
      </c>
      <c r="D2381" s="5" t="s">
        <v>2251</v>
      </c>
      <c r="E23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81" s="175" t="s">
        <v>18840</v>
      </c>
      <c r="G2381" s="175" t="s">
        <v>18841</v>
      </c>
      <c r="H2381" s="182" t="str">
        <f>_xlfn.XLOOKUP(tab_SCHULLISTE[[#This Row],[TKZ]],tab_SATLISTE[SAT-ID],tab_SATLISTE[SAT-ID],"FEHLT")</f>
        <v>1p053</v>
      </c>
    </row>
    <row r="2382" spans="1:8" ht="15.9" customHeight="1" x14ac:dyDescent="0.3">
      <c r="A2382" s="171" t="s">
        <v>6690</v>
      </c>
      <c r="B2382" s="167" t="s">
        <v>11234</v>
      </c>
      <c r="C2382" s="167" t="str">
        <f>tab_SCHULLISTE[[#This Row],[SNR]]&amp;" - "&amp;tab_SCHULLISTE[[#This Row],[Name]]</f>
        <v xml:space="preserve">2899 - Grundschule Inning a.Ammersee  </v>
      </c>
      <c r="D2382" s="5" t="s">
        <v>1896</v>
      </c>
      <c r="E23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82" s="175" t="s">
        <v>18840</v>
      </c>
      <c r="G2382" s="175" t="s">
        <v>18841</v>
      </c>
      <c r="H2382" s="182" t="str">
        <f>_xlfn.XLOOKUP(tab_SCHULLISTE[[#This Row],[TKZ]],tab_SATLISTE[SAT-ID],tab_SATLISTE[SAT-ID],"FEHLT")</f>
        <v>1k206</v>
      </c>
    </row>
    <row r="2383" spans="1:8" ht="15.9" customHeight="1" x14ac:dyDescent="0.3">
      <c r="A2383" s="171" t="s">
        <v>6691</v>
      </c>
      <c r="B2383" s="167" t="s">
        <v>11235</v>
      </c>
      <c r="C2383" s="167" t="str">
        <f>tab_SCHULLISTE[[#This Row],[SNR]]&amp;" - "&amp;tab_SCHULLISTE[[#This Row],[Name]]</f>
        <v xml:space="preserve">2900 - Grundschule Krailling  </v>
      </c>
      <c r="D2383" s="5" t="s">
        <v>1930</v>
      </c>
      <c r="E23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83" s="175" t="s">
        <v>18840</v>
      </c>
      <c r="G2383" s="175" t="s">
        <v>18841</v>
      </c>
      <c r="H2383" s="182" t="str">
        <f>_xlfn.XLOOKUP(tab_SCHULLISTE[[#This Row],[TKZ]],tab_SATLISTE[SAT-ID],tab_SATLISTE[SAT-ID],"FEHLT")</f>
        <v>1k240</v>
      </c>
    </row>
    <row r="2384" spans="1:8" ht="15.9" customHeight="1" x14ac:dyDescent="0.3">
      <c r="A2384" s="171" t="s">
        <v>6692</v>
      </c>
      <c r="B2384" s="167" t="s">
        <v>11236</v>
      </c>
      <c r="C2384" s="167" t="str">
        <f>tab_SCHULLISTE[[#This Row],[SNR]]&amp;" - "&amp;tab_SCHULLISTE[[#This Row],[Name]]</f>
        <v xml:space="preserve">2901 - Grundschule am Pilsensee, Seefeld  </v>
      </c>
      <c r="D2384" s="5" t="s">
        <v>2089</v>
      </c>
      <c r="E23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84" s="175" t="s">
        <v>18840</v>
      </c>
      <c r="G2384" s="175" t="s">
        <v>18841</v>
      </c>
      <c r="H2384" s="182" t="str">
        <f>_xlfn.XLOOKUP(tab_SCHULLISTE[[#This Row],[TKZ]],tab_SATLISTE[SAT-ID],tab_SATLISTE[SAT-ID],"FEHLT")</f>
        <v>1k400</v>
      </c>
    </row>
    <row r="2385" spans="1:8" ht="15.9" customHeight="1" x14ac:dyDescent="0.3">
      <c r="A2385" s="171" t="s">
        <v>6693</v>
      </c>
      <c r="B2385" s="167" t="s">
        <v>11237</v>
      </c>
      <c r="C2385" s="167" t="str">
        <f>tab_SCHULLISTE[[#This Row],[SNR]]&amp;" - "&amp;tab_SCHULLISTE[[#This Row],[Name]]</f>
        <v xml:space="preserve">2902 - Grundschule Percha in Starnberg  </v>
      </c>
      <c r="D2385" s="5" t="s">
        <v>2110</v>
      </c>
      <c r="E23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85" s="175" t="s">
        <v>18840</v>
      </c>
      <c r="G2385" s="175" t="s">
        <v>18841</v>
      </c>
      <c r="H2385" s="182" t="str">
        <f>_xlfn.XLOOKUP(tab_SCHULLISTE[[#This Row],[TKZ]],tab_SATLISTE[SAT-ID],tab_SATLISTE[SAT-ID],"FEHLT")</f>
        <v>1k421</v>
      </c>
    </row>
    <row r="2386" spans="1:8" ht="15.9" customHeight="1" x14ac:dyDescent="0.3">
      <c r="A2386" s="171" t="s">
        <v>6694</v>
      </c>
      <c r="B2386" s="167" t="s">
        <v>11238</v>
      </c>
      <c r="C2386" s="167" t="str">
        <f>tab_SCHULLISTE[[#This Row],[SNR]]&amp;" - "&amp;tab_SCHULLISTE[[#This Row],[Name]]</f>
        <v xml:space="preserve">2903 - Grundschule Pöcking  </v>
      </c>
      <c r="D2386" s="5" t="s">
        <v>2024</v>
      </c>
      <c r="E23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86" s="175" t="s">
        <v>18840</v>
      </c>
      <c r="G2386" s="175" t="s">
        <v>18841</v>
      </c>
      <c r="H2386" s="182" t="str">
        <f>_xlfn.XLOOKUP(tab_SCHULLISTE[[#This Row],[TKZ]],tab_SATLISTE[SAT-ID],tab_SATLISTE[SAT-ID],"FEHLT")</f>
        <v>1k335</v>
      </c>
    </row>
    <row r="2387" spans="1:8" ht="15.9" customHeight="1" x14ac:dyDescent="0.3">
      <c r="A2387" s="171" t="s">
        <v>6695</v>
      </c>
      <c r="B2387" s="167" t="s">
        <v>11239</v>
      </c>
      <c r="C2387" s="167" t="str">
        <f>tab_SCHULLISTE[[#This Row],[SNR]]&amp;" - "&amp;tab_SCHULLISTE[[#This Row],[Name]]</f>
        <v xml:space="preserve">2904 - Grundschule Söcking in Starnberg  </v>
      </c>
      <c r="D2387" s="5" t="s">
        <v>2110</v>
      </c>
      <c r="E23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87" s="175" t="s">
        <v>18840</v>
      </c>
      <c r="G2387" s="175" t="s">
        <v>18841</v>
      </c>
      <c r="H2387" s="182" t="str">
        <f>_xlfn.XLOOKUP(tab_SCHULLISTE[[#This Row],[TKZ]],tab_SATLISTE[SAT-ID],tab_SATLISTE[SAT-ID],"FEHLT")</f>
        <v>1k421</v>
      </c>
    </row>
    <row r="2388" spans="1:8" ht="15.9" customHeight="1" x14ac:dyDescent="0.3">
      <c r="A2388" s="171" t="s">
        <v>6696</v>
      </c>
      <c r="B2388" s="167" t="s">
        <v>11240</v>
      </c>
      <c r="C2388" s="167" t="str">
        <f>tab_SCHULLISTE[[#This Row],[SNR]]&amp;" - "&amp;tab_SCHULLISTE[[#This Row],[Name]]</f>
        <v xml:space="preserve">2905 - Grundschule Starnberg  </v>
      </c>
      <c r="D2388" s="5" t="s">
        <v>2110</v>
      </c>
      <c r="E23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88" s="175" t="s">
        <v>18840</v>
      </c>
      <c r="G2388" s="175" t="s">
        <v>18841</v>
      </c>
      <c r="H2388" s="182" t="str">
        <f>_xlfn.XLOOKUP(tab_SCHULLISTE[[#This Row],[TKZ]],tab_SATLISTE[SAT-ID],tab_SATLISTE[SAT-ID],"FEHLT")</f>
        <v>1k421</v>
      </c>
    </row>
    <row r="2389" spans="1:8" ht="15.9" customHeight="1" x14ac:dyDescent="0.3">
      <c r="A2389" s="171" t="s">
        <v>6697</v>
      </c>
      <c r="B2389" s="167" t="s">
        <v>13059</v>
      </c>
      <c r="C2389" s="167" t="str">
        <f>tab_SCHULLISTE[[#This Row],[SNR]]&amp;" - "&amp;tab_SCHULLISTE[[#This Row],[Name]]</f>
        <v xml:space="preserve">2906 - Mittelschule Starnberg  </v>
      </c>
      <c r="D2389" s="5" t="s">
        <v>2110</v>
      </c>
      <c r="E23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89" s="175" t="s">
        <v>18840</v>
      </c>
      <c r="G2389" s="175" t="s">
        <v>18841</v>
      </c>
      <c r="H2389" s="182" t="str">
        <f>_xlfn.XLOOKUP(tab_SCHULLISTE[[#This Row],[TKZ]],tab_SATLISTE[SAT-ID],tab_SATLISTE[SAT-ID],"FEHLT")</f>
        <v>1k421</v>
      </c>
    </row>
    <row r="2390" spans="1:8" ht="15.9" customHeight="1" x14ac:dyDescent="0.3">
      <c r="A2390" s="171" t="s">
        <v>6698</v>
      </c>
      <c r="B2390" s="167" t="s">
        <v>11241</v>
      </c>
      <c r="C2390" s="167" t="str">
        <f>tab_SCHULLISTE[[#This Row],[SNR]]&amp;" - "&amp;tab_SCHULLISTE[[#This Row],[Name]]</f>
        <v xml:space="preserve">2907 - Grundschule Traubing in Tutzing  </v>
      </c>
      <c r="D2390" s="5" t="s">
        <v>2136</v>
      </c>
      <c r="E23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90" s="175" t="s">
        <v>18840</v>
      </c>
      <c r="G2390" s="175" t="s">
        <v>18841</v>
      </c>
      <c r="H2390" s="182" t="str">
        <f>_xlfn.XLOOKUP(tab_SCHULLISTE[[#This Row],[TKZ]],tab_SATLISTE[SAT-ID],tab_SATLISTE[SAT-ID],"FEHLT")</f>
        <v>1k447</v>
      </c>
    </row>
    <row r="2391" spans="1:8" ht="15.9" customHeight="1" x14ac:dyDescent="0.3">
      <c r="A2391" s="171" t="s">
        <v>6699</v>
      </c>
      <c r="B2391" s="167" t="s">
        <v>13060</v>
      </c>
      <c r="C2391" s="167" t="str">
        <f>tab_SCHULLISTE[[#This Row],[SNR]]&amp;" - "&amp;tab_SCHULLISTE[[#This Row],[Name]]</f>
        <v xml:space="preserve">2908 - Mittelschule Tutzing  </v>
      </c>
      <c r="D2391" s="5" t="s">
        <v>2136</v>
      </c>
      <c r="E23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91" s="175" t="s">
        <v>18840</v>
      </c>
      <c r="G2391" s="175" t="s">
        <v>18841</v>
      </c>
      <c r="H2391" s="182" t="str">
        <f>_xlfn.XLOOKUP(tab_SCHULLISTE[[#This Row],[TKZ]],tab_SATLISTE[SAT-ID],tab_SATLISTE[SAT-ID],"FEHLT")</f>
        <v>1k447</v>
      </c>
    </row>
    <row r="2392" spans="1:8" ht="15.9" customHeight="1" x14ac:dyDescent="0.3">
      <c r="A2392" s="171" t="s">
        <v>6700</v>
      </c>
      <c r="B2392" s="167" t="s">
        <v>11242</v>
      </c>
      <c r="C2392" s="167" t="str">
        <f>tab_SCHULLISTE[[#This Row],[SNR]]&amp;" - "&amp;tab_SCHULLISTE[[#This Row],[Name]]</f>
        <v xml:space="preserve">2909 - Grundschule Weßling  </v>
      </c>
      <c r="D2392" s="5" t="s">
        <v>2173</v>
      </c>
      <c r="E23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92" s="175" t="s">
        <v>18840</v>
      </c>
      <c r="G2392" s="175" t="s">
        <v>18841</v>
      </c>
      <c r="H2392" s="182" t="str">
        <f>_xlfn.XLOOKUP(tab_SCHULLISTE[[#This Row],[TKZ]],tab_SATLISTE[SAT-ID],tab_SATLISTE[SAT-ID],"FEHLT")</f>
        <v>1k484</v>
      </c>
    </row>
    <row r="2393" spans="1:8" ht="15.9" customHeight="1" x14ac:dyDescent="0.3">
      <c r="A2393" s="171" t="s">
        <v>6701</v>
      </c>
      <c r="B2393" s="167" t="s">
        <v>11243</v>
      </c>
      <c r="C2393" s="167" t="str">
        <f>tab_SCHULLISTE[[#This Row],[SNR]]&amp;" - "&amp;tab_SCHULLISTE[[#This Row],[Name]]</f>
        <v xml:space="preserve">2910 - Grundschule Wörthsee  </v>
      </c>
      <c r="D2393" s="5" t="s">
        <v>2186</v>
      </c>
      <c r="E23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93" s="175" t="s">
        <v>18840</v>
      </c>
      <c r="G2393" s="175" t="s">
        <v>18841</v>
      </c>
      <c r="H2393" s="182" t="str">
        <f>_xlfn.XLOOKUP(tab_SCHULLISTE[[#This Row],[TKZ]],tab_SATLISTE[SAT-ID],tab_SATLISTE[SAT-ID],"FEHLT")</f>
        <v>1k497</v>
      </c>
    </row>
    <row r="2394" spans="1:8" ht="15.9" customHeight="1" x14ac:dyDescent="0.3">
      <c r="A2394" s="171" t="s">
        <v>6702</v>
      </c>
      <c r="B2394" s="167" t="s">
        <v>11244</v>
      </c>
      <c r="C2394" s="167" t="str">
        <f>tab_SCHULLISTE[[#This Row],[SNR]]&amp;" - "&amp;tab_SCHULLISTE[[#This Row],[Name]]</f>
        <v xml:space="preserve">2911 - Grundschule Ingolstadt-Oberhaunstadt  </v>
      </c>
      <c r="D2394" s="5" t="s">
        <v>1895</v>
      </c>
      <c r="E23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94" s="175" t="s">
        <v>18840</v>
      </c>
      <c r="G2394" s="175" t="s">
        <v>18841</v>
      </c>
      <c r="H2394" s="182" t="str">
        <f>_xlfn.XLOOKUP(tab_SCHULLISTE[[#This Row],[TKZ]],tab_SATLISTE[SAT-ID],tab_SATLISTE[SAT-ID],"FEHLT")</f>
        <v>1k205</v>
      </c>
    </row>
    <row r="2395" spans="1:8" ht="15.9" customHeight="1" x14ac:dyDescent="0.3">
      <c r="A2395" s="171" t="s">
        <v>6703</v>
      </c>
      <c r="B2395" s="167" t="s">
        <v>6704</v>
      </c>
      <c r="C2395" s="167" t="str">
        <f>tab_SCHULLISTE[[#This Row],[SNR]]&amp;" - "&amp;tab_SCHULLISTE[[#This Row],[Name]]</f>
        <v>2912 - Munich International School e.V., priv. Volksschule (GS u. HS) Schloss Buchhof, Starnberg/</v>
      </c>
      <c r="D2395" s="5" t="s">
        <v>2363</v>
      </c>
      <c r="E23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2395" s="175" t="s">
        <v>18840</v>
      </c>
      <c r="G2395" s="175" t="s">
        <v>18841</v>
      </c>
      <c r="H2395" s="182" t="str">
        <f>_xlfn.XLOOKUP(tab_SCHULLISTE[[#This Row],[TKZ]],tab_SATLISTE[SAT-ID],tab_SATLISTE[SAT-ID],"FEHLT")</f>
        <v>1p170</v>
      </c>
    </row>
    <row r="2396" spans="1:8" ht="15.9" customHeight="1" x14ac:dyDescent="0.3">
      <c r="A2396" s="171" t="s">
        <v>6705</v>
      </c>
      <c r="B2396" s="167" t="s">
        <v>11245</v>
      </c>
      <c r="C2396" s="167" t="str">
        <f>tab_SCHULLISTE[[#This Row],[SNR]]&amp;" - "&amp;tab_SCHULLISTE[[#This Row],[Name]]</f>
        <v>2913 - Private Grundschule Eggenberg der St. Anna Colleg gemeinnützige GmbH in Icking</v>
      </c>
      <c r="D2396" s="5" t="s">
        <v>2399</v>
      </c>
      <c r="E23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96" s="175" t="s">
        <v>18840</v>
      </c>
      <c r="G2396" s="175" t="s">
        <v>18841</v>
      </c>
      <c r="H2396" s="182" t="str">
        <f>_xlfn.XLOOKUP(tab_SCHULLISTE[[#This Row],[TKZ]],tab_SATLISTE[SAT-ID],tab_SATLISTE[SAT-ID],"FEHLT")</f>
        <v>1p209</v>
      </c>
    </row>
    <row r="2397" spans="1:8" ht="15.9" customHeight="1" x14ac:dyDescent="0.3">
      <c r="A2397" s="171" t="s">
        <v>6706</v>
      </c>
      <c r="B2397" s="167" t="s">
        <v>13061</v>
      </c>
      <c r="C2397" s="167" t="str">
        <f>tab_SCHULLISTE[[#This Row],[SNR]]&amp;" - "&amp;tab_SCHULLISTE[[#This Row],[Name]]</f>
        <v xml:space="preserve">2916 - Mittelschule Chieming  </v>
      </c>
      <c r="D2397" s="5" t="s">
        <v>1771</v>
      </c>
      <c r="E23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397" s="175" t="s">
        <v>18840</v>
      </c>
      <c r="G2397" s="175" t="s">
        <v>18841</v>
      </c>
      <c r="H2397" s="182" t="str">
        <f>_xlfn.XLOOKUP(tab_SCHULLISTE[[#This Row],[TKZ]],tab_SATLISTE[SAT-ID],tab_SATLISTE[SAT-ID],"FEHLT")</f>
        <v>1k077</v>
      </c>
    </row>
    <row r="2398" spans="1:8" ht="15.9" customHeight="1" x14ac:dyDescent="0.3">
      <c r="A2398" s="171" t="s">
        <v>6707</v>
      </c>
      <c r="B2398" s="167" t="s">
        <v>11246</v>
      </c>
      <c r="C2398" s="167" t="str">
        <f>tab_SCHULLISTE[[#This Row],[SNR]]&amp;" - "&amp;tab_SCHULLISTE[[#This Row],[Name]]</f>
        <v xml:space="preserve">2917 - Grundschule Engelsberg  </v>
      </c>
      <c r="D2398" s="5" t="s">
        <v>1799</v>
      </c>
      <c r="E23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98" s="175" t="s">
        <v>18840</v>
      </c>
      <c r="G2398" s="175" t="s">
        <v>18841</v>
      </c>
      <c r="H2398" s="182" t="str">
        <f>_xlfn.XLOOKUP(tab_SCHULLISTE[[#This Row],[TKZ]],tab_SATLISTE[SAT-ID],tab_SATLISTE[SAT-ID],"FEHLT")</f>
        <v>1k105</v>
      </c>
    </row>
    <row r="2399" spans="1:8" ht="15.9" customHeight="1" x14ac:dyDescent="0.3">
      <c r="A2399" s="171" t="s">
        <v>6708</v>
      </c>
      <c r="B2399" s="167" t="s">
        <v>11247</v>
      </c>
      <c r="C2399" s="167" t="str">
        <f>tab_SCHULLISTE[[#This Row],[SNR]]&amp;" - "&amp;tab_SCHULLISTE[[#This Row],[Name]]</f>
        <v xml:space="preserve">2918 - Grundschule Fraunberg  </v>
      </c>
      <c r="D2399" s="5" t="s">
        <v>1823</v>
      </c>
      <c r="E23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399" s="175" t="s">
        <v>18840</v>
      </c>
      <c r="G2399" s="175" t="s">
        <v>18841</v>
      </c>
      <c r="H2399" s="182" t="str">
        <f>_xlfn.XLOOKUP(tab_SCHULLISTE[[#This Row],[TKZ]],tab_SATLISTE[SAT-ID],tab_SATLISTE[SAT-ID],"FEHLT")</f>
        <v>1k129</v>
      </c>
    </row>
    <row r="2400" spans="1:8" ht="15.9" customHeight="1" x14ac:dyDescent="0.3">
      <c r="A2400" s="171" t="s">
        <v>6709</v>
      </c>
      <c r="B2400" s="167" t="s">
        <v>13062</v>
      </c>
      <c r="C2400" s="167" t="str">
        <f>tab_SCHULLISTE[[#This Row],[SNR]]&amp;" - "&amp;tab_SCHULLISTE[[#This Row],[Name]]</f>
        <v xml:space="preserve">2919 - Mittelschule Salzachtal  in Fridolfing  </v>
      </c>
      <c r="D2400" s="5" t="s">
        <v>2190</v>
      </c>
      <c r="E24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00" s="175" t="s">
        <v>18840</v>
      </c>
      <c r="G2400" s="175" t="s">
        <v>18841</v>
      </c>
      <c r="H2400" s="182" t="str">
        <f>_xlfn.XLOOKUP(tab_SCHULLISTE[[#This Row],[TKZ]],tab_SATLISTE[SAT-ID],tab_SATLISTE[SAT-ID],"FEHLT")</f>
        <v>1k501</v>
      </c>
    </row>
    <row r="2401" spans="1:8" ht="15.9" customHeight="1" x14ac:dyDescent="0.3">
      <c r="A2401" s="171" t="s">
        <v>6710</v>
      </c>
      <c r="B2401" s="167" t="s">
        <v>11248</v>
      </c>
      <c r="C2401" s="167" t="str">
        <f>tab_SCHULLISTE[[#This Row],[SNR]]&amp;" - "&amp;tab_SCHULLISTE[[#This Row],[Name]]</f>
        <v xml:space="preserve">2920 - Grundschule Grabenstätt  </v>
      </c>
      <c r="D2401" s="5" t="s">
        <v>1852</v>
      </c>
      <c r="E24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01" s="175" t="s">
        <v>18840</v>
      </c>
      <c r="G2401" s="175" t="s">
        <v>18841</v>
      </c>
      <c r="H2401" s="182" t="str">
        <f>_xlfn.XLOOKUP(tab_SCHULLISTE[[#This Row],[TKZ]],tab_SATLISTE[SAT-ID],tab_SATLISTE[SAT-ID],"FEHLT")</f>
        <v>1k161</v>
      </c>
    </row>
    <row r="2402" spans="1:8" ht="15.9" customHeight="1" x14ac:dyDescent="0.3">
      <c r="A2402" s="171" t="s">
        <v>6711</v>
      </c>
      <c r="B2402" s="167" t="s">
        <v>13063</v>
      </c>
      <c r="C2402" s="167" t="str">
        <f>tab_SCHULLISTE[[#This Row],[SNR]]&amp;" - "&amp;tab_SCHULLISTE[[#This Row],[Name]]</f>
        <v xml:space="preserve">2921 - Mittelschule Grassau  </v>
      </c>
      <c r="D2402" s="5" t="s">
        <v>1858</v>
      </c>
      <c r="E24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02" s="175" t="s">
        <v>18840</v>
      </c>
      <c r="G2402" s="175" t="s">
        <v>18841</v>
      </c>
      <c r="H2402" s="182" t="str">
        <f>_xlfn.XLOOKUP(tab_SCHULLISTE[[#This Row],[TKZ]],tab_SATLISTE[SAT-ID],tab_SATLISTE[SAT-ID],"FEHLT")</f>
        <v>1k167</v>
      </c>
    </row>
    <row r="2403" spans="1:8" ht="15.9" customHeight="1" x14ac:dyDescent="0.3">
      <c r="A2403" s="171" t="s">
        <v>6712</v>
      </c>
      <c r="B2403" s="167" t="s">
        <v>11249</v>
      </c>
      <c r="C2403" s="167" t="str">
        <f>tab_SCHULLISTE[[#This Row],[SNR]]&amp;" - "&amp;tab_SCHULLISTE[[#This Row],[Name]]</f>
        <v xml:space="preserve">2922 - Grundschule Haslach in Traunstein  </v>
      </c>
      <c r="D2403" s="5" t="s">
        <v>2130</v>
      </c>
      <c r="E24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03" s="175" t="s">
        <v>18840</v>
      </c>
      <c r="G2403" s="175" t="s">
        <v>18841</v>
      </c>
      <c r="H2403" s="182" t="str">
        <f>_xlfn.XLOOKUP(tab_SCHULLISTE[[#This Row],[TKZ]],tab_SATLISTE[SAT-ID],tab_SATLISTE[SAT-ID],"FEHLT")</f>
        <v>1k441</v>
      </c>
    </row>
    <row r="2404" spans="1:8" ht="15.9" customHeight="1" x14ac:dyDescent="0.3">
      <c r="A2404" s="171" t="s">
        <v>6713</v>
      </c>
      <c r="B2404" s="167" t="s">
        <v>11250</v>
      </c>
      <c r="C2404" s="167" t="str">
        <f>tab_SCHULLISTE[[#This Row],[SNR]]&amp;" - "&amp;tab_SCHULLISTE[[#This Row],[Name]]</f>
        <v xml:space="preserve">2923 - Grundschule Heiligkreuz in Trostberg  </v>
      </c>
      <c r="D2404" s="5" t="s">
        <v>2132</v>
      </c>
      <c r="E24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04" s="175" t="s">
        <v>18840</v>
      </c>
      <c r="G2404" s="175" t="s">
        <v>18841</v>
      </c>
      <c r="H2404" s="182" t="str">
        <f>_xlfn.XLOOKUP(tab_SCHULLISTE[[#This Row],[TKZ]],tab_SATLISTE[SAT-ID],tab_SATLISTE[SAT-ID],"FEHLT")</f>
        <v>1k443</v>
      </c>
    </row>
    <row r="2405" spans="1:8" ht="15.9" customHeight="1" x14ac:dyDescent="0.3">
      <c r="A2405" s="171" t="s">
        <v>6714</v>
      </c>
      <c r="B2405" s="167" t="s">
        <v>11251</v>
      </c>
      <c r="C2405" s="167" t="str">
        <f>tab_SCHULLISTE[[#This Row],[SNR]]&amp;" - "&amp;tab_SCHULLISTE[[#This Row],[Name]]</f>
        <v xml:space="preserve">2925 - Grundschule Kienberg-Peterskirchen in Kienberg  </v>
      </c>
      <c r="D2405" s="5" t="s">
        <v>1913</v>
      </c>
      <c r="E24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05" s="175" t="s">
        <v>18840</v>
      </c>
      <c r="G2405" s="175" t="s">
        <v>18841</v>
      </c>
      <c r="H2405" s="182" t="str">
        <f>_xlfn.XLOOKUP(tab_SCHULLISTE[[#This Row],[TKZ]],tab_SATLISTE[SAT-ID],tab_SATLISTE[SAT-ID],"FEHLT")</f>
        <v>1k223</v>
      </c>
    </row>
    <row r="2406" spans="1:8" ht="15.9" customHeight="1" x14ac:dyDescent="0.3">
      <c r="A2406" s="171" t="s">
        <v>6715</v>
      </c>
      <c r="B2406" s="167" t="s">
        <v>11252</v>
      </c>
      <c r="C2406" s="167" t="str">
        <f>tab_SCHULLISTE[[#This Row],[SNR]]&amp;" - "&amp;tab_SCHULLISTE[[#This Row],[Name]]</f>
        <v xml:space="preserve">2926 - Grundschule Kirchanschöring  </v>
      </c>
      <c r="D2406" s="5" t="s">
        <v>1916</v>
      </c>
      <c r="E24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06" s="175" t="s">
        <v>18840</v>
      </c>
      <c r="G2406" s="175" t="s">
        <v>18841</v>
      </c>
      <c r="H2406" s="182" t="str">
        <f>_xlfn.XLOOKUP(tab_SCHULLISTE[[#This Row],[TKZ]],tab_SATLISTE[SAT-ID],tab_SATLISTE[SAT-ID],"FEHLT")</f>
        <v>1k226</v>
      </c>
    </row>
    <row r="2407" spans="1:8" ht="15.9" customHeight="1" x14ac:dyDescent="0.3">
      <c r="A2407" s="171" t="s">
        <v>6716</v>
      </c>
      <c r="B2407" s="167" t="s">
        <v>11253</v>
      </c>
      <c r="C2407" s="167" t="str">
        <f>tab_SCHULLISTE[[#This Row],[SNR]]&amp;" - "&amp;tab_SCHULLISTE[[#This Row],[Name]]</f>
        <v xml:space="preserve">2927 - Grundschule Marquartstein  </v>
      </c>
      <c r="D2407" s="5" t="s">
        <v>1949</v>
      </c>
      <c r="E24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07" s="175" t="s">
        <v>18840</v>
      </c>
      <c r="G2407" s="175" t="s">
        <v>18841</v>
      </c>
      <c r="H2407" s="182" t="str">
        <f>_xlfn.XLOOKUP(tab_SCHULLISTE[[#This Row],[TKZ]],tab_SATLISTE[SAT-ID],tab_SATLISTE[SAT-ID],"FEHLT")</f>
        <v>1k260</v>
      </c>
    </row>
    <row r="2408" spans="1:8" ht="15.9" customHeight="1" x14ac:dyDescent="0.3">
      <c r="A2408" s="171" t="s">
        <v>6717</v>
      </c>
      <c r="B2408" s="167" t="s">
        <v>6718</v>
      </c>
      <c r="C2408" s="167" t="str">
        <f>tab_SCHULLISTE[[#This Row],[SNR]]&amp;" - "&amp;tab_SCHULLISTE[[#This Row],[Name]]</f>
        <v>2928 - Franz von Sales Schule, Schloß Niedernfels, Marquartstein, staatl. anerk. GS u. HS</v>
      </c>
      <c r="D2408" s="5" t="s">
        <v>2307</v>
      </c>
      <c r="E24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2408" s="175" t="s">
        <v>18840</v>
      </c>
      <c r="G2408" s="175" t="s">
        <v>18841</v>
      </c>
      <c r="H2408" s="182" t="str">
        <f>_xlfn.XLOOKUP(tab_SCHULLISTE[[#This Row],[TKZ]],tab_SATLISTE[SAT-ID],tab_SATLISTE[SAT-ID],"FEHLT")</f>
        <v>1p113</v>
      </c>
    </row>
    <row r="2409" spans="1:8" ht="15.9" customHeight="1" x14ac:dyDescent="0.3">
      <c r="A2409" s="171" t="s">
        <v>6719</v>
      </c>
      <c r="B2409" s="167" t="s">
        <v>11254</v>
      </c>
      <c r="C2409" s="167" t="str">
        <f>tab_SCHULLISTE[[#This Row],[SNR]]&amp;" - "&amp;tab_SCHULLISTE[[#This Row],[Name]]</f>
        <v xml:space="preserve">2929 - Grundschule Nußdorf  </v>
      </c>
      <c r="D2409" s="5" t="s">
        <v>1986</v>
      </c>
      <c r="E24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09" s="175" t="s">
        <v>18840</v>
      </c>
      <c r="G2409" s="175" t="s">
        <v>18841</v>
      </c>
      <c r="H2409" s="182" t="str">
        <f>_xlfn.XLOOKUP(tab_SCHULLISTE[[#This Row],[TKZ]],tab_SATLISTE[SAT-ID],tab_SATLISTE[SAT-ID],"FEHLT")</f>
        <v>1k297</v>
      </c>
    </row>
    <row r="2410" spans="1:8" ht="15.9" customHeight="1" x14ac:dyDescent="0.3">
      <c r="A2410" s="171" t="s">
        <v>6720</v>
      </c>
      <c r="B2410" s="167" t="s">
        <v>13064</v>
      </c>
      <c r="C2410" s="167" t="str">
        <f>tab_SCHULLISTE[[#This Row],[SNR]]&amp;" - "&amp;tab_SCHULLISTE[[#This Row],[Name]]</f>
        <v xml:space="preserve">2930 - Mittelschule Obing  </v>
      </c>
      <c r="D2410" s="5" t="s">
        <v>1998</v>
      </c>
      <c r="E24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10" s="175" t="s">
        <v>18840</v>
      </c>
      <c r="G2410" s="175" t="s">
        <v>18841</v>
      </c>
      <c r="H2410" s="182" t="str">
        <f>_xlfn.XLOOKUP(tab_SCHULLISTE[[#This Row],[TKZ]],tab_SATLISTE[SAT-ID],tab_SATLISTE[SAT-ID],"FEHLT")</f>
        <v>1k309</v>
      </c>
    </row>
    <row r="2411" spans="1:8" ht="15.9" customHeight="1" x14ac:dyDescent="0.3">
      <c r="A2411" s="171" t="s">
        <v>6721</v>
      </c>
      <c r="B2411" s="167" t="s">
        <v>11255</v>
      </c>
      <c r="C2411" s="167" t="str">
        <f>tab_SCHULLISTE[[#This Row],[SNR]]&amp;" - "&amp;tab_SCHULLISTE[[#This Row],[Name]]</f>
        <v xml:space="preserve">2931 - Grundschule Palling  </v>
      </c>
      <c r="D2411" s="5" t="s">
        <v>2007</v>
      </c>
      <c r="E24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11" s="175" t="s">
        <v>18840</v>
      </c>
      <c r="G2411" s="175" t="s">
        <v>18841</v>
      </c>
      <c r="H2411" s="182" t="str">
        <f>_xlfn.XLOOKUP(tab_SCHULLISTE[[#This Row],[TKZ]],tab_SATLISTE[SAT-ID],tab_SATLISTE[SAT-ID],"FEHLT")</f>
        <v>1k318</v>
      </c>
    </row>
    <row r="2412" spans="1:8" ht="15.9" customHeight="1" x14ac:dyDescent="0.3">
      <c r="A2412" s="171" t="s">
        <v>6722</v>
      </c>
      <c r="B2412" s="167" t="s">
        <v>11256</v>
      </c>
      <c r="C2412" s="167" t="str">
        <f>tab_SCHULLISTE[[#This Row],[SNR]]&amp;" - "&amp;tab_SCHULLISTE[[#This Row],[Name]]</f>
        <v xml:space="preserve">2932 - Grundschule Ismaning, Camerloherstraße  </v>
      </c>
      <c r="D2412" s="5" t="s">
        <v>1902</v>
      </c>
      <c r="E24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12" s="175" t="s">
        <v>18840</v>
      </c>
      <c r="G2412" s="175" t="s">
        <v>18841</v>
      </c>
      <c r="H2412" s="182" t="str">
        <f>_xlfn.XLOOKUP(tab_SCHULLISTE[[#This Row],[TKZ]],tab_SATLISTE[SAT-ID],tab_SATLISTE[SAT-ID],"FEHLT")</f>
        <v>1k212</v>
      </c>
    </row>
    <row r="2413" spans="1:8" ht="15.9" customHeight="1" x14ac:dyDescent="0.3">
      <c r="A2413" s="171" t="s">
        <v>6723</v>
      </c>
      <c r="B2413" s="167" t="s">
        <v>11257</v>
      </c>
      <c r="C2413" s="167" t="str">
        <f>tab_SCHULLISTE[[#This Row],[SNR]]&amp;" - "&amp;tab_SCHULLISTE[[#This Row],[Name]]</f>
        <v xml:space="preserve">2933 - Grundschule Petting  </v>
      </c>
      <c r="D2413" s="5" t="s">
        <v>2015</v>
      </c>
      <c r="E24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13" s="175" t="s">
        <v>18840</v>
      </c>
      <c r="G2413" s="175" t="s">
        <v>18841</v>
      </c>
      <c r="H2413" s="182" t="str">
        <f>_xlfn.XLOOKUP(tab_SCHULLISTE[[#This Row],[TKZ]],tab_SATLISTE[SAT-ID],tab_SATLISTE[SAT-ID],"FEHLT")</f>
        <v>1k326</v>
      </c>
    </row>
    <row r="2414" spans="1:8" ht="15.9" customHeight="1" x14ac:dyDescent="0.3">
      <c r="A2414" s="171" t="s">
        <v>6724</v>
      </c>
      <c r="B2414" s="167" t="s">
        <v>1046</v>
      </c>
      <c r="C2414" s="167" t="str">
        <f>tab_SCHULLISTE[[#This Row],[SNR]]&amp;" - "&amp;tab_SCHULLISTE[[#This Row],[Name]]</f>
        <v>2934 - Montessori-Schule Oberschweinbach in Günzlhofen, priv. Grund- und Hauptschule</v>
      </c>
      <c r="D2414" s="5" t="s">
        <v>2352</v>
      </c>
      <c r="E24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14" s="175" t="s">
        <v>18840</v>
      </c>
      <c r="G2414" s="175" t="s">
        <v>18841</v>
      </c>
      <c r="H2414" s="182" t="str">
        <f>_xlfn.XLOOKUP(tab_SCHULLISTE[[#This Row],[TKZ]],tab_SATLISTE[SAT-ID],tab_SATLISTE[SAT-ID],"FEHLT")</f>
        <v>1p160</v>
      </c>
    </row>
    <row r="2415" spans="1:8" ht="15.9" customHeight="1" x14ac:dyDescent="0.3">
      <c r="A2415" s="171" t="s">
        <v>6725</v>
      </c>
      <c r="B2415" s="167" t="s">
        <v>11258</v>
      </c>
      <c r="C2415" s="167" t="str">
        <f>tab_SCHULLISTE[[#This Row],[SNR]]&amp;" - "&amp;tab_SCHULLISTE[[#This Row],[Name]]</f>
        <v xml:space="preserve">2935 - Grundschule Reit im Winkl  </v>
      </c>
      <c r="D2415" s="5" t="s">
        <v>2047</v>
      </c>
      <c r="E24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15" s="175" t="s">
        <v>18840</v>
      </c>
      <c r="G2415" s="175" t="s">
        <v>18841</v>
      </c>
      <c r="H2415" s="182" t="str">
        <f>_xlfn.XLOOKUP(tab_SCHULLISTE[[#This Row],[TKZ]],tab_SATLISTE[SAT-ID],tab_SATLISTE[SAT-ID],"FEHLT")</f>
        <v>1k358</v>
      </c>
    </row>
    <row r="2416" spans="1:8" ht="15.9" customHeight="1" x14ac:dyDescent="0.3">
      <c r="A2416" s="171" t="s">
        <v>6726</v>
      </c>
      <c r="B2416" s="167" t="s">
        <v>13065</v>
      </c>
      <c r="C2416" s="167" t="str">
        <f>tab_SCHULLISTE[[#This Row],[SNR]]&amp;" - "&amp;tab_SCHULLISTE[[#This Row],[Name]]</f>
        <v xml:space="preserve">2936 - Mittelschule Ruhpolding  </v>
      </c>
      <c r="D2416" s="5" t="s">
        <v>2061</v>
      </c>
      <c r="E24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16" s="175" t="s">
        <v>18840</v>
      </c>
      <c r="G2416" s="175" t="s">
        <v>18841</v>
      </c>
      <c r="H2416" s="182" t="str">
        <f>_xlfn.XLOOKUP(tab_SCHULLISTE[[#This Row],[TKZ]],tab_SATLISTE[SAT-ID],tab_SATLISTE[SAT-ID],"FEHLT")</f>
        <v>1k372</v>
      </c>
    </row>
    <row r="2417" spans="1:8" ht="15.9" customHeight="1" x14ac:dyDescent="0.3">
      <c r="A2417" s="171" t="s">
        <v>6727</v>
      </c>
      <c r="B2417" s="167" t="s">
        <v>11259</v>
      </c>
      <c r="C2417" s="167" t="str">
        <f>tab_SCHULLISTE[[#This Row],[SNR]]&amp;" - "&amp;tab_SCHULLISTE[[#This Row],[Name]]</f>
        <v xml:space="preserve">2937 - Grundschule Schleching  </v>
      </c>
      <c r="D2417" s="5" t="s">
        <v>2073</v>
      </c>
      <c r="E24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17" s="175" t="s">
        <v>18840</v>
      </c>
      <c r="G2417" s="175" t="s">
        <v>18841</v>
      </c>
      <c r="H2417" s="182" t="str">
        <f>_xlfn.XLOOKUP(tab_SCHULLISTE[[#This Row],[TKZ]],tab_SATLISTE[SAT-ID],tab_SATLISTE[SAT-ID],"FEHLT")</f>
        <v>1k384</v>
      </c>
    </row>
    <row r="2418" spans="1:8" ht="15.9" customHeight="1" x14ac:dyDescent="0.3">
      <c r="A2418" s="171" t="s">
        <v>6728</v>
      </c>
      <c r="B2418" s="167" t="s">
        <v>13066</v>
      </c>
      <c r="C2418" s="167" t="str">
        <f>tab_SCHULLISTE[[#This Row],[SNR]]&amp;" - "&amp;tab_SCHULLISTE[[#This Row],[Name]]</f>
        <v xml:space="preserve">2938 - Mittelschule Schnaitsee  </v>
      </c>
      <c r="D2418" s="5" t="s">
        <v>2075</v>
      </c>
      <c r="E24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18" s="175" t="s">
        <v>18840</v>
      </c>
      <c r="G2418" s="175" t="s">
        <v>18841</v>
      </c>
      <c r="H2418" s="182" t="str">
        <f>_xlfn.XLOOKUP(tab_SCHULLISTE[[#This Row],[TKZ]],tab_SATLISTE[SAT-ID],tab_SATLISTE[SAT-ID],"FEHLT")</f>
        <v>1k386</v>
      </c>
    </row>
    <row r="2419" spans="1:8" ht="15.9" customHeight="1" x14ac:dyDescent="0.3">
      <c r="A2419" s="171" t="s">
        <v>6729</v>
      </c>
      <c r="B2419" s="167" t="s">
        <v>11260</v>
      </c>
      <c r="C2419" s="167" t="str">
        <f>tab_SCHULLISTE[[#This Row],[SNR]]&amp;" - "&amp;tab_SCHULLISTE[[#This Row],[Name]]</f>
        <v xml:space="preserve">2939 - Grundschule Seeon-Seebruck  </v>
      </c>
      <c r="D2419" s="5" t="s">
        <v>2090</v>
      </c>
      <c r="E24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19" s="175" t="s">
        <v>18840</v>
      </c>
      <c r="G2419" s="175" t="s">
        <v>18841</v>
      </c>
      <c r="H2419" s="182" t="str">
        <f>_xlfn.XLOOKUP(tab_SCHULLISTE[[#This Row],[TKZ]],tab_SATLISTE[SAT-ID],tab_SATLISTE[SAT-ID],"FEHLT")</f>
        <v>1k401</v>
      </c>
    </row>
    <row r="2420" spans="1:8" ht="15.9" customHeight="1" x14ac:dyDescent="0.3">
      <c r="A2420" s="171" t="s">
        <v>6730</v>
      </c>
      <c r="B2420" s="167" t="s">
        <v>13067</v>
      </c>
      <c r="C2420" s="167" t="str">
        <f>tab_SCHULLISTE[[#This Row],[SNR]]&amp;" - "&amp;tab_SCHULLISTE[[#This Row],[Name]]</f>
        <v xml:space="preserve">2940 - Mittelschule Siegsdorf  </v>
      </c>
      <c r="D2420" s="5" t="s">
        <v>2092</v>
      </c>
      <c r="E24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20" s="175" t="s">
        <v>18840</v>
      </c>
      <c r="G2420" s="175" t="s">
        <v>18841</v>
      </c>
      <c r="H2420" s="182" t="str">
        <f>_xlfn.XLOOKUP(tab_SCHULLISTE[[#This Row],[TKZ]],tab_SATLISTE[SAT-ID],tab_SATLISTE[SAT-ID],"FEHLT")</f>
        <v>1k403</v>
      </c>
    </row>
    <row r="2421" spans="1:8" ht="15.9" customHeight="1" x14ac:dyDescent="0.3">
      <c r="A2421" s="171" t="s">
        <v>6731</v>
      </c>
      <c r="B2421" s="167" t="s">
        <v>11261</v>
      </c>
      <c r="C2421" s="167" t="str">
        <f>tab_SCHULLISTE[[#This Row],[SNR]]&amp;" - "&amp;tab_SCHULLISTE[[#This Row],[Name]]</f>
        <v xml:space="preserve">2941 - Grundschule St.Georgen - Sonnenschule in Traunreut  </v>
      </c>
      <c r="D2421" s="5" t="s">
        <v>2129</v>
      </c>
      <c r="E24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21" s="175" t="s">
        <v>18840</v>
      </c>
      <c r="G2421" s="175" t="s">
        <v>18841</v>
      </c>
      <c r="H2421" s="182" t="str">
        <f>_xlfn.XLOOKUP(tab_SCHULLISTE[[#This Row],[TKZ]],tab_SATLISTE[SAT-ID],tab_SATLISTE[SAT-ID],"FEHLT")</f>
        <v>1k440</v>
      </c>
    </row>
    <row r="2422" spans="1:8" ht="15.9" customHeight="1" x14ac:dyDescent="0.3">
      <c r="A2422" s="171" t="s">
        <v>6732</v>
      </c>
      <c r="B2422" s="167" t="s">
        <v>11262</v>
      </c>
      <c r="C2422" s="167" t="str">
        <f>tab_SCHULLISTE[[#This Row],[SNR]]&amp;" - "&amp;tab_SCHULLISTE[[#This Row],[Name]]</f>
        <v xml:space="preserve">2942 - Grundschule Surberg  </v>
      </c>
      <c r="D2422" s="5" t="s">
        <v>2115</v>
      </c>
      <c r="E24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22" s="175" t="s">
        <v>18840</v>
      </c>
      <c r="G2422" s="175" t="s">
        <v>18841</v>
      </c>
      <c r="H2422" s="182" t="str">
        <f>_xlfn.XLOOKUP(tab_SCHULLISTE[[#This Row],[TKZ]],tab_SATLISTE[SAT-ID],tab_SATLISTE[SAT-ID],"FEHLT")</f>
        <v>1k426</v>
      </c>
    </row>
    <row r="2423" spans="1:8" ht="15.9" customHeight="1" x14ac:dyDescent="0.3">
      <c r="A2423" s="171" t="s">
        <v>6733</v>
      </c>
      <c r="B2423" s="167" t="s">
        <v>13068</v>
      </c>
      <c r="C2423" s="167" t="str">
        <f>tab_SCHULLISTE[[#This Row],[SNR]]&amp;" - "&amp;tab_SCHULLISTE[[#This Row],[Name]]</f>
        <v xml:space="preserve">2943 - Mittelschule Tacherting  </v>
      </c>
      <c r="D2423" s="5" t="s">
        <v>2116</v>
      </c>
      <c r="E24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23" s="175" t="s">
        <v>18840</v>
      </c>
      <c r="G2423" s="175" t="s">
        <v>18841</v>
      </c>
      <c r="H2423" s="182" t="str">
        <f>_xlfn.XLOOKUP(tab_SCHULLISTE[[#This Row],[TKZ]],tab_SATLISTE[SAT-ID],tab_SATLISTE[SAT-ID],"FEHLT")</f>
        <v>1k427</v>
      </c>
    </row>
    <row r="2424" spans="1:8" ht="15.9" customHeight="1" x14ac:dyDescent="0.3">
      <c r="A2424" s="171" t="s">
        <v>6734</v>
      </c>
      <c r="B2424" s="167" t="s">
        <v>11263</v>
      </c>
      <c r="C2424" s="167" t="str">
        <f>tab_SCHULLISTE[[#This Row],[SNR]]&amp;" - "&amp;tab_SCHULLISTE[[#This Row],[Name]]</f>
        <v xml:space="preserve">2944 - Grundschule Taching a.See  </v>
      </c>
      <c r="D2424" s="5" t="s">
        <v>2117</v>
      </c>
      <c r="E24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24" s="175" t="s">
        <v>18840</v>
      </c>
      <c r="G2424" s="175" t="s">
        <v>18841</v>
      </c>
      <c r="H2424" s="182" t="str">
        <f>_xlfn.XLOOKUP(tab_SCHULLISTE[[#This Row],[TKZ]],tab_SATLISTE[SAT-ID],tab_SATLISTE[SAT-ID],"FEHLT")</f>
        <v>1k428</v>
      </c>
    </row>
    <row r="2425" spans="1:8" ht="15.9" customHeight="1" x14ac:dyDescent="0.3">
      <c r="A2425" s="171" t="s">
        <v>6735</v>
      </c>
      <c r="B2425" s="167" t="s">
        <v>11264</v>
      </c>
      <c r="C2425" s="167" t="str">
        <f>tab_SCHULLISTE[[#This Row],[SNR]]&amp;" - "&amp;tab_SCHULLISTE[[#This Row],[Name]]</f>
        <v xml:space="preserve">2945 - Grundschule Tittmoning  </v>
      </c>
      <c r="D2425" s="5" t="s">
        <v>2127</v>
      </c>
      <c r="E24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25" s="175" t="s">
        <v>18840</v>
      </c>
      <c r="G2425" s="175" t="s">
        <v>18841</v>
      </c>
      <c r="H2425" s="182" t="str">
        <f>_xlfn.XLOOKUP(tab_SCHULLISTE[[#This Row],[TKZ]],tab_SATLISTE[SAT-ID],tab_SATLISTE[SAT-ID],"FEHLT")</f>
        <v>1k438</v>
      </c>
    </row>
    <row r="2426" spans="1:8" ht="15.9" customHeight="1" x14ac:dyDescent="0.3">
      <c r="A2426" s="171" t="s">
        <v>6736</v>
      </c>
      <c r="B2426" s="167" t="s">
        <v>13069</v>
      </c>
      <c r="C2426" s="167" t="str">
        <f>tab_SCHULLISTE[[#This Row],[SNR]]&amp;" - "&amp;tab_SCHULLISTE[[#This Row],[Name]]</f>
        <v xml:space="preserve">2946 - Werner-von-Siemens-Mittelschule Traunreut  </v>
      </c>
      <c r="D2426" s="5" t="s">
        <v>2129</v>
      </c>
      <c r="E24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26" s="175" t="s">
        <v>18840</v>
      </c>
      <c r="G2426" s="175" t="s">
        <v>18841</v>
      </c>
      <c r="H2426" s="182" t="str">
        <f>_xlfn.XLOOKUP(tab_SCHULLISTE[[#This Row],[TKZ]],tab_SATLISTE[SAT-ID],tab_SATLISTE[SAT-ID],"FEHLT")</f>
        <v>1k440</v>
      </c>
    </row>
    <row r="2427" spans="1:8" ht="15.9" customHeight="1" x14ac:dyDescent="0.3">
      <c r="A2427" s="171" t="s">
        <v>6737</v>
      </c>
      <c r="B2427" s="167" t="s">
        <v>11265</v>
      </c>
      <c r="C2427" s="167" t="str">
        <f>tab_SCHULLISTE[[#This Row],[SNR]]&amp;" - "&amp;tab_SCHULLISTE[[#This Row],[Name]]</f>
        <v xml:space="preserve">2948 - Grundschule Tacherting  </v>
      </c>
      <c r="D2427" s="5" t="s">
        <v>2116</v>
      </c>
      <c r="E24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27" s="175" t="s">
        <v>18840</v>
      </c>
      <c r="G2427" s="175" t="s">
        <v>18841</v>
      </c>
      <c r="H2427" s="182" t="str">
        <f>_xlfn.XLOOKUP(tab_SCHULLISTE[[#This Row],[TKZ]],tab_SATLISTE[SAT-ID],tab_SATLISTE[SAT-ID],"FEHLT")</f>
        <v>1k427</v>
      </c>
    </row>
    <row r="2428" spans="1:8" ht="15.9" customHeight="1" x14ac:dyDescent="0.3">
      <c r="A2428" s="171" t="s">
        <v>6738</v>
      </c>
      <c r="B2428" s="167" t="s">
        <v>11266</v>
      </c>
      <c r="C2428" s="167" t="str">
        <f>tab_SCHULLISTE[[#This Row],[SNR]]&amp;" - "&amp;tab_SCHULLISTE[[#This Row],[Name]]</f>
        <v xml:space="preserve">2949 - Grundschule Ingolstadt-Friedrichshofen  </v>
      </c>
      <c r="D2428" s="5" t="s">
        <v>1895</v>
      </c>
      <c r="E24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28" s="175" t="s">
        <v>18840</v>
      </c>
      <c r="G2428" s="175" t="s">
        <v>18841</v>
      </c>
      <c r="H2428" s="182" t="str">
        <f>_xlfn.XLOOKUP(tab_SCHULLISTE[[#This Row],[TKZ]],tab_SATLISTE[SAT-ID],tab_SATLISTE[SAT-ID],"FEHLT")</f>
        <v>1k205</v>
      </c>
    </row>
    <row r="2429" spans="1:8" ht="15.9" customHeight="1" x14ac:dyDescent="0.3">
      <c r="A2429" s="171" t="s">
        <v>6739</v>
      </c>
      <c r="B2429" s="167" t="s">
        <v>1047</v>
      </c>
      <c r="C2429" s="167" t="str">
        <f>tab_SCHULLISTE[[#This Row],[SNR]]&amp;" - "&amp;tab_SCHULLISTE[[#This Row],[Name]]</f>
        <v>2950 - Bavarian Internat.School Haimhausen, priv. Volksschule (Grund- und Hauptschule)</v>
      </c>
      <c r="D2429" s="5" t="s">
        <v>2204</v>
      </c>
      <c r="E24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29" s="175" t="s">
        <v>18840</v>
      </c>
      <c r="G2429" s="175" t="s">
        <v>18841</v>
      </c>
      <c r="H2429" s="182" t="str">
        <f>_xlfn.XLOOKUP(tab_SCHULLISTE[[#This Row],[TKZ]],tab_SATLISTE[SAT-ID],tab_SATLISTE[SAT-ID],"FEHLT")</f>
        <v>1p004</v>
      </c>
    </row>
    <row r="2430" spans="1:8" ht="15.9" customHeight="1" x14ac:dyDescent="0.3">
      <c r="A2430" s="171" t="s">
        <v>6740</v>
      </c>
      <c r="B2430" s="167" t="s">
        <v>11267</v>
      </c>
      <c r="C2430" s="167" t="str">
        <f>tab_SCHULLISTE[[#This Row],[SNR]]&amp;" - "&amp;tab_SCHULLISTE[[#This Row],[Name]]</f>
        <v xml:space="preserve">2951 - Carl-Orff-Grundschule Traunwalchen in Traunreut  </v>
      </c>
      <c r="D2430" s="5" t="s">
        <v>2129</v>
      </c>
      <c r="E24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30" s="175" t="s">
        <v>18840</v>
      </c>
      <c r="G2430" s="175" t="s">
        <v>18841</v>
      </c>
      <c r="H2430" s="182" t="str">
        <f>_xlfn.XLOOKUP(tab_SCHULLISTE[[#This Row],[TKZ]],tab_SATLISTE[SAT-ID],tab_SATLISTE[SAT-ID],"FEHLT")</f>
        <v>1k440</v>
      </c>
    </row>
    <row r="2431" spans="1:8" ht="15.9" customHeight="1" x14ac:dyDescent="0.3">
      <c r="A2431" s="171" t="s">
        <v>6741</v>
      </c>
      <c r="B2431" s="167" t="s">
        <v>18700</v>
      </c>
      <c r="C2431" s="167" t="str">
        <f>tab_SCHULLISTE[[#This Row],[SNR]]&amp;" - "&amp;tab_SCHULLISTE[[#This Row],[Name]]</f>
        <v xml:space="preserve">2952 - Heinrich-Braun-Grundschule Trostberg  </v>
      </c>
      <c r="D2431" s="5" t="s">
        <v>2132</v>
      </c>
      <c r="E24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31" s="175" t="s">
        <v>18840</v>
      </c>
      <c r="G2431" s="175" t="s">
        <v>18841</v>
      </c>
      <c r="H2431" s="182" t="str">
        <f>_xlfn.XLOOKUP(tab_SCHULLISTE[[#This Row],[TKZ]],tab_SATLISTE[SAT-ID],tab_SATLISTE[SAT-ID],"FEHLT")</f>
        <v>1k443</v>
      </c>
    </row>
    <row r="2432" spans="1:8" ht="15.9" customHeight="1" x14ac:dyDescent="0.3">
      <c r="A2432" s="171" t="s">
        <v>6742</v>
      </c>
      <c r="B2432" s="167" t="s">
        <v>11268</v>
      </c>
      <c r="C2432" s="167" t="str">
        <f>tab_SCHULLISTE[[#This Row],[SNR]]&amp;" - "&amp;tab_SCHULLISTE[[#This Row],[Name]]</f>
        <v xml:space="preserve">2953 - Grundschule Steingaden  </v>
      </c>
      <c r="D2432" s="5" t="s">
        <v>2111</v>
      </c>
      <c r="E24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32" s="175" t="s">
        <v>18840</v>
      </c>
      <c r="G2432" s="175" t="s">
        <v>18841</v>
      </c>
      <c r="H2432" s="182" t="str">
        <f>_xlfn.XLOOKUP(tab_SCHULLISTE[[#This Row],[TKZ]],tab_SATLISTE[SAT-ID],tab_SATLISTE[SAT-ID],"FEHLT")</f>
        <v>1k422</v>
      </c>
    </row>
    <row r="2433" spans="1:8" ht="15.9" customHeight="1" x14ac:dyDescent="0.3">
      <c r="A2433" s="171" t="s">
        <v>6743</v>
      </c>
      <c r="B2433" s="167" t="s">
        <v>13070</v>
      </c>
      <c r="C2433" s="167" t="str">
        <f>tab_SCHULLISTE[[#This Row],[SNR]]&amp;" - "&amp;tab_SCHULLISTE[[#This Row],[Name]]</f>
        <v xml:space="preserve">2955 - Mittelschule Unterwössen  </v>
      </c>
      <c r="D2433" s="5" t="s">
        <v>2144</v>
      </c>
      <c r="E24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33" s="175" t="s">
        <v>18840</v>
      </c>
      <c r="G2433" s="175" t="s">
        <v>18841</v>
      </c>
      <c r="H2433" s="182" t="str">
        <f>_xlfn.XLOOKUP(tab_SCHULLISTE[[#This Row],[TKZ]],tab_SATLISTE[SAT-ID],tab_SATLISTE[SAT-ID],"FEHLT")</f>
        <v>1k455</v>
      </c>
    </row>
    <row r="2434" spans="1:8" ht="15.9" customHeight="1" x14ac:dyDescent="0.3">
      <c r="A2434" s="171" t="s">
        <v>6744</v>
      </c>
      <c r="B2434" s="167" t="s">
        <v>11269</v>
      </c>
      <c r="C2434" s="167" t="str">
        <f>tab_SCHULLISTE[[#This Row],[SNR]]&amp;" - "&amp;tab_SCHULLISTE[[#This Row],[Name]]</f>
        <v xml:space="preserve">2956 - Grundschule Vachendorf  </v>
      </c>
      <c r="D2434" s="5" t="s">
        <v>2146</v>
      </c>
      <c r="E24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34" s="175" t="s">
        <v>18840</v>
      </c>
      <c r="G2434" s="175" t="s">
        <v>18841</v>
      </c>
      <c r="H2434" s="182" t="str">
        <f>_xlfn.XLOOKUP(tab_SCHULLISTE[[#This Row],[TKZ]],tab_SATLISTE[SAT-ID],tab_SATLISTE[SAT-ID],"FEHLT")</f>
        <v>1k457</v>
      </c>
    </row>
    <row r="2435" spans="1:8" ht="15.9" customHeight="1" x14ac:dyDescent="0.3">
      <c r="A2435" s="171" t="s">
        <v>6745</v>
      </c>
      <c r="B2435" s="167" t="s">
        <v>11270</v>
      </c>
      <c r="C2435" s="167" t="str">
        <f>tab_SCHULLISTE[[#This Row],[SNR]]&amp;" - "&amp;tab_SCHULLISTE[[#This Row],[Name]]</f>
        <v xml:space="preserve">2957 - Grundschule Waging a.See  </v>
      </c>
      <c r="D2435" s="5" t="s">
        <v>2155</v>
      </c>
      <c r="E24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35" s="175" t="s">
        <v>18840</v>
      </c>
      <c r="G2435" s="175" t="s">
        <v>18841</v>
      </c>
      <c r="H2435" s="182" t="str">
        <f>_xlfn.XLOOKUP(tab_SCHULLISTE[[#This Row],[TKZ]],tab_SATLISTE[SAT-ID],tab_SATLISTE[SAT-ID],"FEHLT")</f>
        <v>1k466</v>
      </c>
    </row>
    <row r="2436" spans="1:8" ht="15.9" customHeight="1" x14ac:dyDescent="0.3">
      <c r="A2436" s="171" t="s">
        <v>6746</v>
      </c>
      <c r="B2436" s="167" t="s">
        <v>13071</v>
      </c>
      <c r="C2436" s="167" t="str">
        <f>tab_SCHULLISTE[[#This Row],[SNR]]&amp;" - "&amp;tab_SCHULLISTE[[#This Row],[Name]]</f>
        <v xml:space="preserve">2958 - Mittelschule Waging a.See  </v>
      </c>
      <c r="D2436" s="5" t="s">
        <v>2155</v>
      </c>
      <c r="E24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36" s="175" t="s">
        <v>18840</v>
      </c>
      <c r="G2436" s="175" t="s">
        <v>18841</v>
      </c>
      <c r="H2436" s="182" t="str">
        <f>_xlfn.XLOOKUP(tab_SCHULLISTE[[#This Row],[TKZ]],tab_SATLISTE[SAT-ID],tab_SATLISTE[SAT-ID],"FEHLT")</f>
        <v>1k466</v>
      </c>
    </row>
    <row r="2437" spans="1:8" ht="15.9" customHeight="1" x14ac:dyDescent="0.3">
      <c r="A2437" s="171" t="s">
        <v>6747</v>
      </c>
      <c r="B2437" s="167" t="s">
        <v>11271</v>
      </c>
      <c r="C2437" s="167" t="str">
        <f>tab_SCHULLISTE[[#This Row],[SNR]]&amp;" - "&amp;tab_SCHULLISTE[[#This Row],[Name]]</f>
        <v xml:space="preserve">2959 - Grundschule Otting-Wonneberg  </v>
      </c>
      <c r="D2437" s="5" t="s">
        <v>2004</v>
      </c>
      <c r="E24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37" s="175" t="s">
        <v>18840</v>
      </c>
      <c r="G2437" s="175" t="s">
        <v>18841</v>
      </c>
      <c r="H2437" s="182" t="str">
        <f>_xlfn.XLOOKUP(tab_SCHULLISTE[[#This Row],[TKZ]],tab_SATLISTE[SAT-ID],tab_SATLISTE[SAT-ID],"FEHLT")</f>
        <v>1k315</v>
      </c>
    </row>
    <row r="2438" spans="1:8" ht="15.9" customHeight="1" x14ac:dyDescent="0.3">
      <c r="A2438" s="171" t="s">
        <v>6748</v>
      </c>
      <c r="B2438" s="167" t="s">
        <v>11272</v>
      </c>
      <c r="C2438" s="167" t="str">
        <f>tab_SCHULLISTE[[#This Row],[SNR]]&amp;" - "&amp;tab_SCHULLISTE[[#This Row],[Name]]</f>
        <v xml:space="preserve">2960 - Grundschule Traunreut-Nord  </v>
      </c>
      <c r="D2438" s="5" t="s">
        <v>2129</v>
      </c>
      <c r="E24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38" s="175" t="s">
        <v>18840</v>
      </c>
      <c r="G2438" s="175" t="s">
        <v>18841</v>
      </c>
      <c r="H2438" s="182" t="str">
        <f>_xlfn.XLOOKUP(tab_SCHULLISTE[[#This Row],[TKZ]],tab_SATLISTE[SAT-ID],tab_SATLISTE[SAT-ID],"FEHLT")</f>
        <v>1k440</v>
      </c>
    </row>
    <row r="2439" spans="1:8" ht="15.9" customHeight="1" x14ac:dyDescent="0.3">
      <c r="A2439" s="171" t="s">
        <v>6749</v>
      </c>
      <c r="B2439" s="167" t="s">
        <v>18701</v>
      </c>
      <c r="C2439" s="167" t="str">
        <f>tab_SCHULLISTE[[#This Row],[SNR]]&amp;" - "&amp;tab_SCHULLISTE[[#This Row],[Name]]</f>
        <v xml:space="preserve">2961 - Grundschule Traunstein  </v>
      </c>
      <c r="D2439" s="5" t="s">
        <v>2130</v>
      </c>
      <c r="E24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39" s="175" t="s">
        <v>18840</v>
      </c>
      <c r="G2439" s="175" t="s">
        <v>18841</v>
      </c>
      <c r="H2439" s="182" t="str">
        <f>_xlfn.XLOOKUP(tab_SCHULLISTE[[#This Row],[TKZ]],tab_SATLISTE[SAT-ID],tab_SATLISTE[SAT-ID],"FEHLT")</f>
        <v>1k441</v>
      </c>
    </row>
    <row r="2440" spans="1:8" ht="15.9" customHeight="1" x14ac:dyDescent="0.3">
      <c r="A2440" s="171" t="s">
        <v>6750</v>
      </c>
      <c r="B2440" s="167" t="s">
        <v>11273</v>
      </c>
      <c r="C2440" s="167" t="str">
        <f>tab_SCHULLISTE[[#This Row],[SNR]]&amp;" - "&amp;tab_SCHULLISTE[[#This Row],[Name]]</f>
        <v xml:space="preserve">2962 - Grundschule Altenstadt  </v>
      </c>
      <c r="D2440" s="5" t="s">
        <v>1702</v>
      </c>
      <c r="E24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40" s="175" t="s">
        <v>18840</v>
      </c>
      <c r="G2440" s="175" t="s">
        <v>18841</v>
      </c>
      <c r="H2440" s="182" t="str">
        <f>_xlfn.XLOOKUP(tab_SCHULLISTE[[#This Row],[TKZ]],tab_SATLISTE[SAT-ID],tab_SATLISTE[SAT-ID],"FEHLT")</f>
        <v>1k006</v>
      </c>
    </row>
    <row r="2441" spans="1:8" ht="15.9" customHeight="1" x14ac:dyDescent="0.3">
      <c r="A2441" s="171" t="s">
        <v>6751</v>
      </c>
      <c r="B2441" s="167" t="s">
        <v>11274</v>
      </c>
      <c r="C2441" s="167" t="str">
        <f>tab_SCHULLISTE[[#This Row],[SNR]]&amp;" - "&amp;tab_SCHULLISTE[[#This Row],[Name]]</f>
        <v xml:space="preserve">2963 - Grundschule Bernbeuren  </v>
      </c>
      <c r="D2441" s="5" t="s">
        <v>1753</v>
      </c>
      <c r="E24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41" s="175" t="s">
        <v>18840</v>
      </c>
      <c r="G2441" s="175" t="s">
        <v>18841</v>
      </c>
      <c r="H2441" s="182" t="str">
        <f>_xlfn.XLOOKUP(tab_SCHULLISTE[[#This Row],[TKZ]],tab_SATLISTE[SAT-ID],tab_SATLISTE[SAT-ID],"FEHLT")</f>
        <v>1k058</v>
      </c>
    </row>
    <row r="2442" spans="1:8" ht="15.9" customHeight="1" x14ac:dyDescent="0.3">
      <c r="A2442" s="171" t="s">
        <v>6752</v>
      </c>
      <c r="B2442" s="167" t="s">
        <v>11275</v>
      </c>
      <c r="C2442" s="167" t="str">
        <f>tab_SCHULLISTE[[#This Row],[SNR]]&amp;" - "&amp;tab_SCHULLISTE[[#This Row],[Name]]</f>
        <v xml:space="preserve">2964 - Grundschule Bernried am Starnberger See  </v>
      </c>
      <c r="D2442" s="5" t="s">
        <v>1754</v>
      </c>
      <c r="E24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42" s="175" t="s">
        <v>18840</v>
      </c>
      <c r="G2442" s="175" t="s">
        <v>18841</v>
      </c>
      <c r="H2442" s="182" t="str">
        <f>_xlfn.XLOOKUP(tab_SCHULLISTE[[#This Row],[TKZ]],tab_SATLISTE[SAT-ID],tab_SATLISTE[SAT-ID],"FEHLT")</f>
        <v>1k059</v>
      </c>
    </row>
    <row r="2443" spans="1:8" ht="15.9" customHeight="1" x14ac:dyDescent="0.3">
      <c r="A2443" s="171" t="s">
        <v>6753</v>
      </c>
      <c r="B2443" s="167" t="s">
        <v>11276</v>
      </c>
      <c r="C2443" s="167" t="str">
        <f>tab_SCHULLISTE[[#This Row],[SNR]]&amp;" - "&amp;tab_SCHULLISTE[[#This Row],[Name]]</f>
        <v xml:space="preserve">2965 - Grundschule Böbing  </v>
      </c>
      <c r="D2443" s="5" t="s">
        <v>1757</v>
      </c>
      <c r="E24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43" s="175" t="s">
        <v>18840</v>
      </c>
      <c r="G2443" s="175" t="s">
        <v>18841</v>
      </c>
      <c r="H2443" s="182" t="str">
        <f>_xlfn.XLOOKUP(tab_SCHULLISTE[[#This Row],[TKZ]],tab_SATLISTE[SAT-ID],tab_SATLISTE[SAT-ID],"FEHLT")</f>
        <v>1k062</v>
      </c>
    </row>
    <row r="2444" spans="1:8" ht="15.9" customHeight="1" x14ac:dyDescent="0.3">
      <c r="A2444" s="171" t="s">
        <v>6754</v>
      </c>
      <c r="B2444" s="167" t="s">
        <v>11277</v>
      </c>
      <c r="C2444" s="167" t="str">
        <f>tab_SCHULLISTE[[#This Row],[SNR]]&amp;" - "&amp;tab_SCHULLISTE[[#This Row],[Name]]</f>
        <v xml:space="preserve">2966 - Grundschule Burggen  </v>
      </c>
      <c r="D2444" s="5" t="s">
        <v>1765</v>
      </c>
      <c r="E24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44" s="175" t="s">
        <v>18840</v>
      </c>
      <c r="G2444" s="175" t="s">
        <v>18841</v>
      </c>
      <c r="H2444" s="182" t="str">
        <f>_xlfn.XLOOKUP(tab_SCHULLISTE[[#This Row],[TKZ]],tab_SATLISTE[SAT-ID],tab_SATLISTE[SAT-ID],"FEHLT")</f>
        <v>1k070</v>
      </c>
    </row>
    <row r="2445" spans="1:8" ht="15.9" customHeight="1" x14ac:dyDescent="0.3">
      <c r="A2445" s="171" t="s">
        <v>6755</v>
      </c>
      <c r="B2445" s="167" t="s">
        <v>11278</v>
      </c>
      <c r="C2445" s="167" t="str">
        <f>tab_SCHULLISTE[[#This Row],[SNR]]&amp;" - "&amp;tab_SCHULLISTE[[#This Row],[Name]]</f>
        <v xml:space="preserve">2967 - Grundschule Eberfing  </v>
      </c>
      <c r="D2445" s="5" t="s">
        <v>1781</v>
      </c>
      <c r="E24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45" s="175" t="s">
        <v>18840</v>
      </c>
      <c r="G2445" s="175" t="s">
        <v>18841</v>
      </c>
      <c r="H2445" s="182" t="str">
        <f>_xlfn.XLOOKUP(tab_SCHULLISTE[[#This Row],[TKZ]],tab_SATLISTE[SAT-ID],tab_SATLISTE[SAT-ID],"FEHLT")</f>
        <v>1k087</v>
      </c>
    </row>
    <row r="2446" spans="1:8" ht="15.9" customHeight="1" x14ac:dyDescent="0.3">
      <c r="A2446" s="171" t="s">
        <v>6756</v>
      </c>
      <c r="B2446" s="167" t="s">
        <v>11279</v>
      </c>
      <c r="C2446" s="167" t="str">
        <f>tab_SCHULLISTE[[#This Row],[SNR]]&amp;" - "&amp;tab_SCHULLISTE[[#This Row],[Name]]</f>
        <v xml:space="preserve">2968 - Grundschule Wessobrunn in Forst  </v>
      </c>
      <c r="D2446" s="5" t="s">
        <v>2174</v>
      </c>
      <c r="E24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46" s="175" t="s">
        <v>18840</v>
      </c>
      <c r="G2446" s="175" t="s">
        <v>18841</v>
      </c>
      <c r="H2446" s="182" t="str">
        <f>_xlfn.XLOOKUP(tab_SCHULLISTE[[#This Row],[TKZ]],tab_SATLISTE[SAT-ID],tab_SATLISTE[SAT-ID],"FEHLT")</f>
        <v>1k485</v>
      </c>
    </row>
    <row r="2447" spans="1:8" ht="15.9" customHeight="1" x14ac:dyDescent="0.3">
      <c r="A2447" s="171" t="s">
        <v>6757</v>
      </c>
      <c r="B2447" s="167" t="s">
        <v>11280</v>
      </c>
      <c r="C2447" s="167" t="str">
        <f>tab_SCHULLISTE[[#This Row],[SNR]]&amp;" - "&amp;tab_SCHULLISTE[[#This Row],[Name]]</f>
        <v xml:space="preserve">2969 - Grundschule Hohenfurch  </v>
      </c>
      <c r="D2447" s="5" t="s">
        <v>1881</v>
      </c>
      <c r="E24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47" s="175" t="s">
        <v>18840</v>
      </c>
      <c r="G2447" s="175" t="s">
        <v>18841</v>
      </c>
      <c r="H2447" s="182" t="str">
        <f>_xlfn.XLOOKUP(tab_SCHULLISTE[[#This Row],[TKZ]],tab_SATLISTE[SAT-ID],tab_SATLISTE[SAT-ID],"FEHLT")</f>
        <v>1k191</v>
      </c>
    </row>
    <row r="2448" spans="1:8" ht="15.9" customHeight="1" x14ac:dyDescent="0.3">
      <c r="A2448" s="171" t="s">
        <v>6758</v>
      </c>
      <c r="B2448" s="167" t="s">
        <v>11281</v>
      </c>
      <c r="C2448" s="167" t="str">
        <f>tab_SCHULLISTE[[#This Row],[SNR]]&amp;" - "&amp;tab_SCHULLISTE[[#This Row],[Name]]</f>
        <v xml:space="preserve">2970 - Primus-Koch-Grundschule Hohenpeißenberg  </v>
      </c>
      <c r="D2448" s="5" t="s">
        <v>1885</v>
      </c>
      <c r="E24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48" s="175" t="s">
        <v>18840</v>
      </c>
      <c r="G2448" s="175" t="s">
        <v>18841</v>
      </c>
      <c r="H2448" s="182" t="str">
        <f>_xlfn.XLOOKUP(tab_SCHULLISTE[[#This Row],[TKZ]],tab_SATLISTE[SAT-ID],tab_SATLISTE[SAT-ID],"FEHLT")</f>
        <v>1k195</v>
      </c>
    </row>
    <row r="2449" spans="1:8" ht="15.9" customHeight="1" x14ac:dyDescent="0.3">
      <c r="A2449" s="171" t="s">
        <v>6759</v>
      </c>
      <c r="B2449" s="167" t="s">
        <v>13072</v>
      </c>
      <c r="C2449" s="167" t="str">
        <f>tab_SCHULLISTE[[#This Row],[SNR]]&amp;" - "&amp;tab_SCHULLISTE[[#This Row],[Name]]</f>
        <v xml:space="preserve">2971 - Mittelschule Huglfing  </v>
      </c>
      <c r="D2449" s="5" t="s">
        <v>1890</v>
      </c>
      <c r="E24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49" s="175" t="s">
        <v>18840</v>
      </c>
      <c r="G2449" s="175" t="s">
        <v>18841</v>
      </c>
      <c r="H2449" s="182" t="str">
        <f>_xlfn.XLOOKUP(tab_SCHULLISTE[[#This Row],[TKZ]],tab_SATLISTE[SAT-ID],tab_SATLISTE[SAT-ID],"FEHLT")</f>
        <v>1k200</v>
      </c>
    </row>
    <row r="2450" spans="1:8" ht="15.9" customHeight="1" x14ac:dyDescent="0.3">
      <c r="A2450" s="171" t="s">
        <v>6760</v>
      </c>
      <c r="B2450" s="167" t="s">
        <v>11282</v>
      </c>
      <c r="C2450" s="167" t="str">
        <f>tab_SCHULLISTE[[#This Row],[SNR]]&amp;" - "&amp;tab_SCHULLISTE[[#This Row],[Name]]</f>
        <v xml:space="preserve">2972 - Grundschule Iffeldorf  </v>
      </c>
      <c r="D2450" s="5" t="s">
        <v>1892</v>
      </c>
      <c r="E24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50" s="175" t="s">
        <v>18840</v>
      </c>
      <c r="G2450" s="175" t="s">
        <v>18841</v>
      </c>
      <c r="H2450" s="182" t="str">
        <f>_xlfn.XLOOKUP(tab_SCHULLISTE[[#This Row],[TKZ]],tab_SATLISTE[SAT-ID],tab_SATLISTE[SAT-ID],"FEHLT")</f>
        <v>1k202</v>
      </c>
    </row>
    <row r="2451" spans="1:8" ht="15.9" customHeight="1" x14ac:dyDescent="0.3">
      <c r="A2451" s="171" t="s">
        <v>6761</v>
      </c>
      <c r="B2451" s="167" t="s">
        <v>10643</v>
      </c>
      <c r="C2451" s="167" t="str">
        <f>tab_SCHULLISTE[[#This Row],[SNR]]&amp;" - "&amp;tab_SCHULLISTE[[#This Row],[Name]]</f>
        <v>2973 - Montessori-Schule Rohrdorf, Private Volksschule  (Grund- und Hauptschule)</v>
      </c>
      <c r="D2451" s="5" t="s">
        <v>2355</v>
      </c>
      <c r="E24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51" s="175" t="s">
        <v>18840</v>
      </c>
      <c r="G2451" s="175" t="s">
        <v>18841</v>
      </c>
      <c r="H2451" s="182" t="str">
        <f>_xlfn.XLOOKUP(tab_SCHULLISTE[[#This Row],[TKZ]],tab_SATLISTE[SAT-ID],tab_SATLISTE[SAT-ID],"FEHLT")</f>
        <v>1p163</v>
      </c>
    </row>
    <row r="2452" spans="1:8" ht="15.9" customHeight="1" x14ac:dyDescent="0.3">
      <c r="A2452" s="171" t="s">
        <v>6762</v>
      </c>
      <c r="B2452" s="167" t="s">
        <v>11283</v>
      </c>
      <c r="C2452" s="167" t="str">
        <f>tab_SCHULLISTE[[#This Row],[SNR]]&amp;" - "&amp;tab_SCHULLISTE[[#This Row],[Name]]</f>
        <v xml:space="preserve">2974 - Grundschule Obersöchering  </v>
      </c>
      <c r="D2452" s="5" t="s">
        <v>1996</v>
      </c>
      <c r="E24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52" s="175" t="s">
        <v>18840</v>
      </c>
      <c r="G2452" s="175" t="s">
        <v>18841</v>
      </c>
      <c r="H2452" s="182" t="str">
        <f>_xlfn.XLOOKUP(tab_SCHULLISTE[[#This Row],[TKZ]],tab_SATLISTE[SAT-ID],tab_SATLISTE[SAT-ID],"FEHLT")</f>
        <v>1k307</v>
      </c>
    </row>
    <row r="2453" spans="1:8" ht="15.9" customHeight="1" x14ac:dyDescent="0.3">
      <c r="A2453" s="171" t="s">
        <v>6763</v>
      </c>
      <c r="B2453" s="167" t="s">
        <v>13073</v>
      </c>
      <c r="C2453" s="167" t="str">
        <f>tab_SCHULLISTE[[#This Row],[SNR]]&amp;" - "&amp;tab_SCHULLISTE[[#This Row],[Name]]</f>
        <v xml:space="preserve">2975 - Josef-Zerhoch-Mittelschule  Peißenberg  </v>
      </c>
      <c r="D2453" s="5" t="s">
        <v>2010</v>
      </c>
      <c r="E24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53" s="175" t="s">
        <v>18840</v>
      </c>
      <c r="G2453" s="175" t="s">
        <v>18841</v>
      </c>
      <c r="H2453" s="182" t="str">
        <f>_xlfn.XLOOKUP(tab_SCHULLISTE[[#This Row],[TKZ]],tab_SATLISTE[SAT-ID],tab_SATLISTE[SAT-ID],"FEHLT")</f>
        <v>1k321</v>
      </c>
    </row>
    <row r="2454" spans="1:8" ht="15.9" customHeight="1" x14ac:dyDescent="0.3">
      <c r="A2454" s="171" t="s">
        <v>6764</v>
      </c>
      <c r="B2454" s="167" t="s">
        <v>11284</v>
      </c>
      <c r="C2454" s="167" t="str">
        <f>tab_SCHULLISTE[[#This Row],[SNR]]&amp;" - "&amp;tab_SCHULLISTE[[#This Row],[Name]]</f>
        <v xml:space="preserve">2976 - Grundschule St. Johann in Peißenberg  </v>
      </c>
      <c r="D2454" s="5" t="s">
        <v>2010</v>
      </c>
      <c r="E24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54" s="175" t="s">
        <v>18840</v>
      </c>
      <c r="G2454" s="175" t="s">
        <v>18841</v>
      </c>
      <c r="H2454" s="182" t="str">
        <f>_xlfn.XLOOKUP(tab_SCHULLISTE[[#This Row],[TKZ]],tab_SATLISTE[SAT-ID],tab_SATLISTE[SAT-ID],"FEHLT")</f>
        <v>1k321</v>
      </c>
    </row>
    <row r="2455" spans="1:8" ht="15.9" customHeight="1" x14ac:dyDescent="0.3">
      <c r="A2455" s="171" t="s">
        <v>6765</v>
      </c>
      <c r="B2455" s="167" t="s">
        <v>11285</v>
      </c>
      <c r="C2455" s="167" t="str">
        <f>tab_SCHULLISTE[[#This Row],[SNR]]&amp;" - "&amp;tab_SCHULLISTE[[#This Row],[Name]]</f>
        <v xml:space="preserve">2977 - Josef-Zerhoch-Grundschule Peißenberg  </v>
      </c>
      <c r="D2455" s="5" t="s">
        <v>2010</v>
      </c>
      <c r="E24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55" s="175" t="s">
        <v>18840</v>
      </c>
      <c r="G2455" s="175" t="s">
        <v>18841</v>
      </c>
      <c r="H2455" s="182" t="str">
        <f>_xlfn.XLOOKUP(tab_SCHULLISTE[[#This Row],[TKZ]],tab_SATLISTE[SAT-ID],tab_SATLISTE[SAT-ID],"FEHLT")</f>
        <v>1k321</v>
      </c>
    </row>
    <row r="2456" spans="1:8" ht="15.9" customHeight="1" x14ac:dyDescent="0.3">
      <c r="A2456" s="171" t="s">
        <v>6766</v>
      </c>
      <c r="B2456" s="167" t="s">
        <v>11286</v>
      </c>
      <c r="C2456" s="167" t="str">
        <f>tab_SCHULLISTE[[#This Row],[SNR]]&amp;" - "&amp;tab_SCHULLISTE[[#This Row],[Name]]</f>
        <v xml:space="preserve">2978 - Joseph-Friedrich-Lentner- Grundschule Peiting  </v>
      </c>
      <c r="D2456" s="5" t="s">
        <v>2011</v>
      </c>
      <c r="E24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56" s="175" t="s">
        <v>18840</v>
      </c>
      <c r="G2456" s="175" t="s">
        <v>18841</v>
      </c>
      <c r="H2456" s="182" t="str">
        <f>_xlfn.XLOOKUP(tab_SCHULLISTE[[#This Row],[TKZ]],tab_SATLISTE[SAT-ID],tab_SATLISTE[SAT-ID],"FEHLT")</f>
        <v>1k322</v>
      </c>
    </row>
    <row r="2457" spans="1:8" ht="15.9" customHeight="1" x14ac:dyDescent="0.3">
      <c r="A2457" s="171" t="s">
        <v>6767</v>
      </c>
      <c r="B2457" s="167" t="s">
        <v>13074</v>
      </c>
      <c r="C2457" s="167" t="str">
        <f>tab_SCHULLISTE[[#This Row],[SNR]]&amp;" - "&amp;tab_SCHULLISTE[[#This Row],[Name]]</f>
        <v xml:space="preserve">2979 - Mittelschule Peiting  </v>
      </c>
      <c r="D2457" s="5" t="s">
        <v>2011</v>
      </c>
      <c r="E24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57" s="175" t="s">
        <v>18840</v>
      </c>
      <c r="G2457" s="175" t="s">
        <v>18841</v>
      </c>
      <c r="H2457" s="182" t="str">
        <f>_xlfn.XLOOKUP(tab_SCHULLISTE[[#This Row],[TKZ]],tab_SATLISTE[SAT-ID],tab_SATLISTE[SAT-ID],"FEHLT")</f>
        <v>1k322</v>
      </c>
    </row>
    <row r="2458" spans="1:8" ht="15.9" customHeight="1" x14ac:dyDescent="0.3">
      <c r="A2458" s="171" t="s">
        <v>6768</v>
      </c>
      <c r="B2458" s="167" t="s">
        <v>11287</v>
      </c>
      <c r="C2458" s="167" t="str">
        <f>tab_SCHULLISTE[[#This Row],[SNR]]&amp;" - "&amp;tab_SCHULLISTE[[#This Row],[Name]]</f>
        <v xml:space="preserve">2980 - Bürgermeister-Prandl-Grundschule Penzberg  </v>
      </c>
      <c r="D2458" s="5" t="s">
        <v>2012</v>
      </c>
      <c r="E24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58" s="175" t="s">
        <v>18840</v>
      </c>
      <c r="G2458" s="175" t="s">
        <v>18841</v>
      </c>
      <c r="H2458" s="182" t="str">
        <f>_xlfn.XLOOKUP(tab_SCHULLISTE[[#This Row],[TKZ]],tab_SATLISTE[SAT-ID],tab_SATLISTE[SAT-ID],"FEHLT")</f>
        <v>1k323</v>
      </c>
    </row>
    <row r="2459" spans="1:8" ht="15.9" customHeight="1" x14ac:dyDescent="0.3">
      <c r="A2459" s="171" t="s">
        <v>6769</v>
      </c>
      <c r="B2459" s="167" t="s">
        <v>13075</v>
      </c>
      <c r="C2459" s="167" t="str">
        <f>tab_SCHULLISTE[[#This Row],[SNR]]&amp;" - "&amp;tab_SCHULLISTE[[#This Row],[Name]]</f>
        <v xml:space="preserve">2981 - Bürgermeister-Prandl-Mittelschule Penzberg  </v>
      </c>
      <c r="D2459" s="5" t="s">
        <v>2012</v>
      </c>
      <c r="E24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59" s="175" t="s">
        <v>18840</v>
      </c>
      <c r="G2459" s="175" t="s">
        <v>18841</v>
      </c>
      <c r="H2459" s="182" t="str">
        <f>_xlfn.XLOOKUP(tab_SCHULLISTE[[#This Row],[TKZ]],tab_SATLISTE[SAT-ID],tab_SATLISTE[SAT-ID],"FEHLT")</f>
        <v>1k323</v>
      </c>
    </row>
    <row r="2460" spans="1:8" ht="15.9" customHeight="1" x14ac:dyDescent="0.3">
      <c r="A2460" s="171" t="s">
        <v>6770</v>
      </c>
      <c r="B2460" s="167" t="s">
        <v>11288</v>
      </c>
      <c r="C2460" s="167" t="str">
        <f>tab_SCHULLISTE[[#This Row],[SNR]]&amp;" - "&amp;tab_SCHULLISTE[[#This Row],[Name]]</f>
        <v xml:space="preserve">2982 - Grundschule Polling im Pfaffenwinkel  </v>
      </c>
      <c r="D2460" s="5" t="s">
        <v>2028</v>
      </c>
      <c r="E24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60" s="175" t="s">
        <v>18840</v>
      </c>
      <c r="G2460" s="175" t="s">
        <v>18841</v>
      </c>
      <c r="H2460" s="182" t="str">
        <f>_xlfn.XLOOKUP(tab_SCHULLISTE[[#This Row],[TKZ]],tab_SATLISTE[SAT-ID],tab_SATLISTE[SAT-ID],"FEHLT")</f>
        <v>1k339</v>
      </c>
    </row>
    <row r="2461" spans="1:8" ht="15.9" customHeight="1" x14ac:dyDescent="0.3">
      <c r="A2461" s="171" t="s">
        <v>6771</v>
      </c>
      <c r="B2461" s="167" t="s">
        <v>11289</v>
      </c>
      <c r="C2461" s="167" t="str">
        <f>tab_SCHULLISTE[[#This Row],[SNR]]&amp;" - "&amp;tab_SCHULLISTE[[#This Row],[Name]]</f>
        <v xml:space="preserve">2983 - Grundschule Raisting  </v>
      </c>
      <c r="D2461" s="5" t="s">
        <v>2038</v>
      </c>
      <c r="E24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61" s="175" t="s">
        <v>18840</v>
      </c>
      <c r="G2461" s="175" t="s">
        <v>18841</v>
      </c>
      <c r="H2461" s="182" t="str">
        <f>_xlfn.XLOOKUP(tab_SCHULLISTE[[#This Row],[TKZ]],tab_SATLISTE[SAT-ID],tab_SATLISTE[SAT-ID],"FEHLT")</f>
        <v>1k349</v>
      </c>
    </row>
    <row r="2462" spans="1:8" ht="15.9" customHeight="1" x14ac:dyDescent="0.3">
      <c r="A2462" s="171" t="s">
        <v>6772</v>
      </c>
      <c r="B2462" s="167" t="s">
        <v>11290</v>
      </c>
      <c r="C2462" s="167" t="str">
        <f>tab_SCHULLISTE[[#This Row],[SNR]]&amp;" - "&amp;tab_SCHULLISTE[[#This Row],[Name]]</f>
        <v xml:space="preserve">2984 - Grundschule Rottenbuch  </v>
      </c>
      <c r="D2462" s="5" t="s">
        <v>2059</v>
      </c>
      <c r="E24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62" s="175" t="s">
        <v>18840</v>
      </c>
      <c r="G2462" s="175" t="s">
        <v>18841</v>
      </c>
      <c r="H2462" s="182" t="str">
        <f>_xlfn.XLOOKUP(tab_SCHULLISTE[[#This Row],[TKZ]],tab_SATLISTE[SAT-ID],tab_SATLISTE[SAT-ID],"FEHLT")</f>
        <v>1k370</v>
      </c>
    </row>
    <row r="2463" spans="1:8" ht="15.9" customHeight="1" x14ac:dyDescent="0.3">
      <c r="A2463" s="171" t="s">
        <v>6773</v>
      </c>
      <c r="B2463" s="167" t="s">
        <v>13076</v>
      </c>
      <c r="C2463" s="167" t="str">
        <f>tab_SCHULLISTE[[#This Row],[SNR]]&amp;" - "&amp;tab_SCHULLISTE[[#This Row],[Name]]</f>
        <v xml:space="preserve">2985 - Mittelschule Schongau  </v>
      </c>
      <c r="D2463" s="5" t="s">
        <v>2078</v>
      </c>
      <c r="E24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63" s="175" t="s">
        <v>18840</v>
      </c>
      <c r="G2463" s="175" t="s">
        <v>18841</v>
      </c>
      <c r="H2463" s="182" t="str">
        <f>_xlfn.XLOOKUP(tab_SCHULLISTE[[#This Row],[TKZ]],tab_SATLISTE[SAT-ID],tab_SATLISTE[SAT-ID],"FEHLT")</f>
        <v>1k389</v>
      </c>
    </row>
    <row r="2464" spans="1:8" ht="15.9" customHeight="1" x14ac:dyDescent="0.3">
      <c r="A2464" s="171" t="s">
        <v>6774</v>
      </c>
      <c r="B2464" s="167" t="s">
        <v>11291</v>
      </c>
      <c r="C2464" s="167" t="str">
        <f>tab_SCHULLISTE[[#This Row],[SNR]]&amp;" - "&amp;tab_SCHULLISTE[[#This Row],[Name]]</f>
        <v xml:space="preserve">2986 - Staufer-Grundschule Schongau  </v>
      </c>
      <c r="D2464" s="5" t="s">
        <v>2079</v>
      </c>
      <c r="E24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64" s="175" t="s">
        <v>18840</v>
      </c>
      <c r="G2464" s="175" t="s">
        <v>18841</v>
      </c>
      <c r="H2464" s="182" t="str">
        <f>_xlfn.XLOOKUP(tab_SCHULLISTE[[#This Row],[TKZ]],tab_SATLISTE[SAT-ID],tab_SATLISTE[SAT-ID],"FEHLT")</f>
        <v>1k390</v>
      </c>
    </row>
    <row r="2465" spans="1:8" ht="15.9" customHeight="1" x14ac:dyDescent="0.3">
      <c r="A2465" s="171" t="s">
        <v>6775</v>
      </c>
      <c r="B2465" s="167" t="s">
        <v>18702</v>
      </c>
      <c r="C2465" s="167" t="str">
        <f>tab_SCHULLISTE[[#This Row],[SNR]]&amp;" - "&amp;tab_SCHULLISTE[[#This Row],[Name]]</f>
        <v xml:space="preserve">2987 - Lettenholz-Grundschule Bad Tölz  </v>
      </c>
      <c r="D2465" s="5" t="s">
        <v>1734</v>
      </c>
      <c r="E24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65" s="175" t="s">
        <v>18840</v>
      </c>
      <c r="G2465" s="175" t="s">
        <v>18841</v>
      </c>
      <c r="H2465" s="182" t="str">
        <f>_xlfn.XLOOKUP(tab_SCHULLISTE[[#This Row],[TKZ]],tab_SATLISTE[SAT-ID],tab_SATLISTE[SAT-ID],"FEHLT")</f>
        <v>1k038</v>
      </c>
    </row>
    <row r="2466" spans="1:8" ht="15.9" customHeight="1" x14ac:dyDescent="0.3">
      <c r="A2466" s="171" t="s">
        <v>6776</v>
      </c>
      <c r="B2466" s="167" t="s">
        <v>11292</v>
      </c>
      <c r="C2466" s="167" t="str">
        <f>tab_SCHULLISTE[[#This Row],[SNR]]&amp;" - "&amp;tab_SCHULLISTE[[#This Row],[Name]]</f>
        <v xml:space="preserve">2988 - Grundschule Schwabbruck-Schwabsoien  </v>
      </c>
      <c r="D2466" s="5" t="s">
        <v>2084</v>
      </c>
      <c r="E24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66" s="175" t="s">
        <v>18840</v>
      </c>
      <c r="G2466" s="175" t="s">
        <v>18841</v>
      </c>
      <c r="H2466" s="182" t="str">
        <f>_xlfn.XLOOKUP(tab_SCHULLISTE[[#This Row],[TKZ]],tab_SATLISTE[SAT-ID],tab_SATLISTE[SAT-ID],"FEHLT")</f>
        <v>1k395</v>
      </c>
    </row>
    <row r="2467" spans="1:8" ht="15.9" customHeight="1" x14ac:dyDescent="0.3">
      <c r="A2467" s="171" t="s">
        <v>6777</v>
      </c>
      <c r="B2467" s="167" t="s">
        <v>11293</v>
      </c>
      <c r="C2467" s="167" t="str">
        <f>tab_SCHULLISTE[[#This Row],[SNR]]&amp;" - "&amp;tab_SCHULLISTE[[#This Row],[Name]]</f>
        <v xml:space="preserve">2989 - Grundschule Seeshaupt  </v>
      </c>
      <c r="D2467" s="5" t="s">
        <v>2091</v>
      </c>
      <c r="E24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67" s="175" t="s">
        <v>18840</v>
      </c>
      <c r="G2467" s="175" t="s">
        <v>18841</v>
      </c>
      <c r="H2467" s="182" t="str">
        <f>_xlfn.XLOOKUP(tab_SCHULLISTE[[#This Row],[TKZ]],tab_SATLISTE[SAT-ID],tab_SATLISTE[SAT-ID],"FEHLT")</f>
        <v>1k402</v>
      </c>
    </row>
    <row r="2468" spans="1:8" ht="15.9" customHeight="1" x14ac:dyDescent="0.3">
      <c r="A2468" s="171" t="s">
        <v>6778</v>
      </c>
      <c r="B2468" s="167" t="s">
        <v>13077</v>
      </c>
      <c r="C2468" s="167" t="str">
        <f>tab_SCHULLISTE[[#This Row],[SNR]]&amp;" - "&amp;tab_SCHULLISTE[[#This Row],[Name]]</f>
        <v xml:space="preserve">2990 - Mittelschule Steingaden  </v>
      </c>
      <c r="D2468" s="5" t="s">
        <v>2111</v>
      </c>
      <c r="E24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68" s="175" t="s">
        <v>18840</v>
      </c>
      <c r="G2468" s="175" t="s">
        <v>18841</v>
      </c>
      <c r="H2468" s="182" t="str">
        <f>_xlfn.XLOOKUP(tab_SCHULLISTE[[#This Row],[TKZ]],tab_SATLISTE[SAT-ID],tab_SATLISTE[SAT-ID],"FEHLT")</f>
        <v>1k422</v>
      </c>
    </row>
    <row r="2469" spans="1:8" ht="15.9" customHeight="1" x14ac:dyDescent="0.3">
      <c r="A2469" s="171" t="s">
        <v>6779</v>
      </c>
      <c r="B2469" s="167" t="s">
        <v>11294</v>
      </c>
      <c r="C2469" s="167" t="str">
        <f>tab_SCHULLISTE[[#This Row],[SNR]]&amp;" - "&amp;tab_SCHULLISTE[[#This Row],[Name]]</f>
        <v xml:space="preserve">2991 - Grundschule Weilheim i.OB, an der Ammer  </v>
      </c>
      <c r="D2469" s="5" t="s">
        <v>2169</v>
      </c>
      <c r="E24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69" s="175" t="s">
        <v>18840</v>
      </c>
      <c r="G2469" s="175" t="s">
        <v>18841</v>
      </c>
      <c r="H2469" s="182" t="str">
        <f>_xlfn.XLOOKUP(tab_SCHULLISTE[[#This Row],[TKZ]],tab_SATLISTE[SAT-ID],tab_SATLISTE[SAT-ID],"FEHLT")</f>
        <v>1k480</v>
      </c>
    </row>
    <row r="2470" spans="1:8" ht="15.9" customHeight="1" x14ac:dyDescent="0.3">
      <c r="A2470" s="171" t="s">
        <v>6780</v>
      </c>
      <c r="B2470" s="167" t="s">
        <v>11295</v>
      </c>
      <c r="C2470" s="167" t="str">
        <f>tab_SCHULLISTE[[#This Row],[SNR]]&amp;" - "&amp;tab_SCHULLISTE[[#This Row],[Name]]</f>
        <v xml:space="preserve">2992 - Grundschule Weilheim i.OB, am Hardt  </v>
      </c>
      <c r="D2470" s="5" t="s">
        <v>2169</v>
      </c>
      <c r="E24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70" s="175" t="s">
        <v>18840</v>
      </c>
      <c r="G2470" s="175" t="s">
        <v>18841</v>
      </c>
      <c r="H2470" s="182" t="str">
        <f>_xlfn.XLOOKUP(tab_SCHULLISTE[[#This Row],[TKZ]],tab_SATLISTE[SAT-ID],tab_SATLISTE[SAT-ID],"FEHLT")</f>
        <v>1k480</v>
      </c>
    </row>
    <row r="2471" spans="1:8" ht="15.9" customHeight="1" x14ac:dyDescent="0.3">
      <c r="A2471" s="171" t="s">
        <v>6781</v>
      </c>
      <c r="B2471" s="167" t="s">
        <v>13078</v>
      </c>
      <c r="C2471" s="167" t="str">
        <f>tab_SCHULLISTE[[#This Row],[SNR]]&amp;" - "&amp;tab_SCHULLISTE[[#This Row],[Name]]</f>
        <v xml:space="preserve">2993 - Wilhelm-Conrad-Röntgen-Mittelschule Weilheim i.OB  </v>
      </c>
      <c r="D2471" s="5" t="s">
        <v>2168</v>
      </c>
      <c r="E24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71" s="175" t="s">
        <v>18840</v>
      </c>
      <c r="G2471" s="175" t="s">
        <v>18841</v>
      </c>
      <c r="H2471" s="182" t="str">
        <f>_xlfn.XLOOKUP(tab_SCHULLISTE[[#This Row],[TKZ]],tab_SATLISTE[SAT-ID],tab_SATLISTE[SAT-ID],"FEHLT")</f>
        <v>1k479</v>
      </c>
    </row>
    <row r="2472" spans="1:8" ht="15.9" customHeight="1" x14ac:dyDescent="0.3">
      <c r="A2472" s="171" t="s">
        <v>6782</v>
      </c>
      <c r="B2472" s="167" t="s">
        <v>11296</v>
      </c>
      <c r="C2472" s="167" t="str">
        <f>tab_SCHULLISTE[[#This Row],[SNR]]&amp;" - "&amp;tab_SCHULLISTE[[#This Row],[Name]]</f>
        <v xml:space="preserve">2994 - Grundschule Wielenbach  </v>
      </c>
      <c r="D2472" s="5" t="s">
        <v>2177</v>
      </c>
      <c r="E24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72" s="175" t="s">
        <v>18840</v>
      </c>
      <c r="G2472" s="175" t="s">
        <v>18841</v>
      </c>
      <c r="H2472" s="182" t="str">
        <f>_xlfn.XLOOKUP(tab_SCHULLISTE[[#This Row],[TKZ]],tab_SATLISTE[SAT-ID],tab_SATLISTE[SAT-ID],"FEHLT")</f>
        <v>1k488</v>
      </c>
    </row>
    <row r="2473" spans="1:8" ht="15.9" customHeight="1" x14ac:dyDescent="0.3">
      <c r="A2473" s="171" t="s">
        <v>6783</v>
      </c>
      <c r="B2473" s="167" t="s">
        <v>11297</v>
      </c>
      <c r="C2473" s="167" t="str">
        <f>tab_SCHULLISTE[[#This Row],[SNR]]&amp;" - "&amp;tab_SCHULLISTE[[#This Row],[Name]]</f>
        <v xml:space="preserve">2995 - Ambrosius-Mößmer-Grundschule Wildsteig  </v>
      </c>
      <c r="D2473" s="5" t="s">
        <v>2178</v>
      </c>
      <c r="E24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73" s="175" t="s">
        <v>18840</v>
      </c>
      <c r="G2473" s="175" t="s">
        <v>18841</v>
      </c>
      <c r="H2473" s="182" t="str">
        <f>_xlfn.XLOOKUP(tab_SCHULLISTE[[#This Row],[TKZ]],tab_SATLISTE[SAT-ID],tab_SATLISTE[SAT-ID],"FEHLT")</f>
        <v>1k489</v>
      </c>
    </row>
    <row r="2474" spans="1:8" ht="15.9" customHeight="1" x14ac:dyDescent="0.3">
      <c r="A2474" s="171" t="s">
        <v>6784</v>
      </c>
      <c r="B2474" s="167" t="s">
        <v>13079</v>
      </c>
      <c r="C2474" s="167" t="str">
        <f>tab_SCHULLISTE[[#This Row],[SNR]]&amp;" - "&amp;tab_SCHULLISTE[[#This Row],[Name]]</f>
        <v xml:space="preserve">2996 - Franz-von-Kohlbrenner-Mittelschule Traunstein  </v>
      </c>
      <c r="D2474" s="5" t="s">
        <v>2130</v>
      </c>
      <c r="E24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74" s="175" t="s">
        <v>18840</v>
      </c>
      <c r="G2474" s="175" t="s">
        <v>18841</v>
      </c>
      <c r="H2474" s="182" t="str">
        <f>_xlfn.XLOOKUP(tab_SCHULLISTE[[#This Row],[TKZ]],tab_SATLISTE[SAT-ID],tab_SATLISTE[SAT-ID],"FEHLT")</f>
        <v>1k441</v>
      </c>
    </row>
    <row r="2475" spans="1:8" ht="15.9" customHeight="1" x14ac:dyDescent="0.3">
      <c r="A2475" s="171" t="s">
        <v>6785</v>
      </c>
      <c r="B2475" s="167" t="s">
        <v>11298</v>
      </c>
      <c r="C2475" s="167" t="str">
        <f>tab_SCHULLISTE[[#This Row],[SNR]]&amp;" - "&amp;tab_SCHULLISTE[[#This Row],[Name]]</f>
        <v xml:space="preserve">2997 - Grundschule  Rechtmehring-Maitenbeth  </v>
      </c>
      <c r="D2475" s="5" t="s">
        <v>2042</v>
      </c>
      <c r="E24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75" s="175" t="s">
        <v>18840</v>
      </c>
      <c r="G2475" s="175" t="s">
        <v>18841</v>
      </c>
      <c r="H2475" s="182" t="str">
        <f>_xlfn.XLOOKUP(tab_SCHULLISTE[[#This Row],[TKZ]],tab_SATLISTE[SAT-ID],tab_SATLISTE[SAT-ID],"FEHLT")</f>
        <v>1k353</v>
      </c>
    </row>
    <row r="2476" spans="1:8" ht="15.9" customHeight="1" x14ac:dyDescent="0.3">
      <c r="A2476" s="171" t="s">
        <v>6786</v>
      </c>
      <c r="B2476" s="167" t="s">
        <v>11299</v>
      </c>
      <c r="C2476" s="167" t="str">
        <f>tab_SCHULLISTE[[#This Row],[SNR]]&amp;" - "&amp;tab_SCHULLISTE[[#This Row],[Name]]</f>
        <v xml:space="preserve">2998 - Franziska-Hager-Grundschule Prien a.Chiemsee  </v>
      </c>
      <c r="D2476" s="5" t="s">
        <v>2032</v>
      </c>
      <c r="E24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476" s="175" t="s">
        <v>18840</v>
      </c>
      <c r="G2476" s="175" t="s">
        <v>18841</v>
      </c>
      <c r="H2476" s="182" t="str">
        <f>_xlfn.XLOOKUP(tab_SCHULLISTE[[#This Row],[TKZ]],tab_SATLISTE[SAT-ID],tab_SATLISTE[SAT-ID],"FEHLT")</f>
        <v>1k343</v>
      </c>
    </row>
    <row r="2477" spans="1:8" ht="15.9" customHeight="1" x14ac:dyDescent="0.3">
      <c r="A2477" s="171" t="s">
        <v>6787</v>
      </c>
      <c r="B2477" s="167" t="s">
        <v>13080</v>
      </c>
      <c r="C2477" s="167" t="str">
        <f>tab_SCHULLISTE[[#This Row],[SNR]]&amp;" - "&amp;tab_SCHULLISTE[[#This Row],[Name]]</f>
        <v xml:space="preserve">2999 - Franziska-Hager-Mittelschule  Prien a.Chiemsee  </v>
      </c>
      <c r="D2477" s="5" t="s">
        <v>2031</v>
      </c>
      <c r="E24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477" s="175" t="s">
        <v>18840</v>
      </c>
      <c r="G2477" s="175" t="s">
        <v>18841</v>
      </c>
      <c r="H2477" s="182" t="str">
        <f>_xlfn.XLOOKUP(tab_SCHULLISTE[[#This Row],[TKZ]],tab_SATLISTE[SAT-ID],tab_SATLISTE[SAT-ID],"FEHLT")</f>
        <v>1k342</v>
      </c>
    </row>
    <row r="2478" spans="1:8" ht="15.9" customHeight="1" x14ac:dyDescent="0.3">
      <c r="A2478" s="171" t="s">
        <v>6788</v>
      </c>
      <c r="B2478" s="167" t="s">
        <v>795</v>
      </c>
      <c r="C2478" s="167" t="str">
        <f>tab_SCHULLISTE[[#This Row],[SNR]]&amp;" - "&amp;tab_SCHULLISTE[[#This Row],[Name]]</f>
        <v>3000 - St.-Benedikt-Schule Sonderpädagogisches Förderzentrum Mallersdorf-Pfaffenberg</v>
      </c>
      <c r="D2478" s="5" t="s">
        <v>2639</v>
      </c>
      <c r="E24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78" s="175" t="s">
        <v>18830</v>
      </c>
      <c r="G2478" s="175" t="s">
        <v>18831</v>
      </c>
      <c r="H2478" s="182" t="str">
        <f>_xlfn.XLOOKUP(tab_SCHULLISTE[[#This Row],[TKZ]],tab_SATLISTE[SAT-ID],tab_SATLISTE[SAT-ID],"FEHLT")</f>
        <v>2k225</v>
      </c>
    </row>
    <row r="2479" spans="1:8" ht="15.9" customHeight="1" x14ac:dyDescent="0.3">
      <c r="A2479" s="171" t="s">
        <v>6789</v>
      </c>
      <c r="B2479" s="167" t="s">
        <v>796</v>
      </c>
      <c r="C2479" s="167" t="str">
        <f>tab_SCHULLISTE[[#This Row],[SNR]]&amp;" - "&amp;tab_SCHULLISTE[[#This Row],[Name]]</f>
        <v>3001 - Schule an der Bina, Sonderpädagogisches Förderzentrum Bonbruck in Bodenkirchen</v>
      </c>
      <c r="D2479" s="5" t="s">
        <v>2531</v>
      </c>
      <c r="E24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79" s="175" t="s">
        <v>18830</v>
      </c>
      <c r="G2479" s="175" t="s">
        <v>18831</v>
      </c>
      <c r="H2479" s="182" t="str">
        <f>_xlfn.XLOOKUP(tab_SCHULLISTE[[#This Row],[TKZ]],tab_SATLISTE[SAT-ID],tab_SATLISTE[SAT-ID],"FEHLT")</f>
        <v>2k118</v>
      </c>
    </row>
    <row r="2480" spans="1:8" ht="15.9" customHeight="1" x14ac:dyDescent="0.3">
      <c r="A2480" s="171" t="s">
        <v>6790</v>
      </c>
      <c r="B2480" s="167" t="s">
        <v>797</v>
      </c>
      <c r="C2480" s="167" t="str">
        <f>tab_SCHULLISTE[[#This Row],[SNR]]&amp;" - "&amp;tab_SCHULLISTE[[#This Row],[Name]]</f>
        <v>3002 - Pestalozzischule Deggendorf Sonderpädagogisches Förderzentrum</v>
      </c>
      <c r="D2480" s="5" t="s">
        <v>2457</v>
      </c>
      <c r="E24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80" s="175" t="s">
        <v>18830</v>
      </c>
      <c r="G2480" s="175" t="s">
        <v>18831</v>
      </c>
      <c r="H2480" s="182" t="str">
        <f>_xlfn.XLOOKUP(tab_SCHULLISTE[[#This Row],[TKZ]],tab_SATLISTE[SAT-ID],tab_SATLISTE[SAT-ID],"FEHLT")</f>
        <v>2k041</v>
      </c>
    </row>
    <row r="2481" spans="1:8" ht="15.9" customHeight="1" x14ac:dyDescent="0.3">
      <c r="A2481" s="171" t="s">
        <v>6791</v>
      </c>
      <c r="B2481" s="167" t="s">
        <v>798</v>
      </c>
      <c r="C2481" s="167" t="str">
        <f>tab_SCHULLISTE[[#This Row],[SNR]]&amp;" - "&amp;tab_SCHULLISTE[[#This Row],[Name]]</f>
        <v>3003 - Herzog-Georg-Schule Sonderpädagogisches Förderzentrum Dingolfing</v>
      </c>
      <c r="D2481" s="5" t="s">
        <v>2460</v>
      </c>
      <c r="E24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81" s="175" t="s">
        <v>18830</v>
      </c>
      <c r="G2481" s="175" t="s">
        <v>18831</v>
      </c>
      <c r="H2481" s="182" t="str">
        <f>_xlfn.XLOOKUP(tab_SCHULLISTE[[#This Row],[TKZ]],tab_SATLISTE[SAT-ID],tab_SATLISTE[SAT-ID],"FEHLT")</f>
        <v>2k044</v>
      </c>
    </row>
    <row r="2482" spans="1:8" ht="15.9" customHeight="1" x14ac:dyDescent="0.3">
      <c r="A2482" s="171" t="s">
        <v>6792</v>
      </c>
      <c r="B2482" s="167" t="s">
        <v>500</v>
      </c>
      <c r="C2482" s="167" t="str">
        <f>tab_SCHULLISTE[[#This Row],[SNR]]&amp;" - "&amp;tab_SCHULLISTE[[#This Row],[Name]]</f>
        <v>3004 - Priv. Fachakademie für Sozialpädagogik in Pfarrkirchen des KWA Kuratorium Wohnen im Alter</v>
      </c>
      <c r="D2482" s="5" t="s">
        <v>2713</v>
      </c>
      <c r="E24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482" s="175" t="s">
        <v>18844</v>
      </c>
      <c r="G2482" s="175" t="s">
        <v>18845</v>
      </c>
      <c r="H2482" s="182" t="str">
        <f>_xlfn.XLOOKUP(tab_SCHULLISTE[[#This Row],[TKZ]],tab_SATLISTE[SAT-ID],tab_SATLISTE[SAT-ID],"FEHLT")</f>
        <v>2p037</v>
      </c>
    </row>
    <row r="2483" spans="1:8" ht="15.9" customHeight="1" x14ac:dyDescent="0.3">
      <c r="A2483" s="171" t="s">
        <v>6793</v>
      </c>
      <c r="B2483" s="167" t="s">
        <v>14215</v>
      </c>
      <c r="C2483" s="167" t="str">
        <f>tab_SCHULLISTE[[#This Row],[SNR]]&amp;" - "&amp;tab_SCHULLISTE[[#This Row],[Name]]</f>
        <v>3006 - DON BOSCO-Schule Grafenau Sonderpädagogisches Förderzentrum</v>
      </c>
      <c r="D2483" s="5" t="s">
        <v>2477</v>
      </c>
      <c r="E24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83" s="175" t="s">
        <v>18830</v>
      </c>
      <c r="G2483" s="175" t="s">
        <v>18831</v>
      </c>
      <c r="H2483" s="182" t="str">
        <f>_xlfn.XLOOKUP(tab_SCHULLISTE[[#This Row],[TKZ]],tab_SATLISTE[SAT-ID],tab_SATLISTE[SAT-ID],"FEHLT")</f>
        <v>2k062</v>
      </c>
    </row>
    <row r="2484" spans="1:8" ht="15.9" customHeight="1" x14ac:dyDescent="0.3">
      <c r="A2484" s="171" t="s">
        <v>6794</v>
      </c>
      <c r="B2484" s="167" t="s">
        <v>799</v>
      </c>
      <c r="C2484" s="167" t="str">
        <f>tab_SCHULLISTE[[#This Row],[SNR]]&amp;" - "&amp;tab_SCHULLISTE[[#This Row],[Name]]</f>
        <v>3007 - Michael-Atzesberger-Schule Sonderpädagogisches Förderzentrum Hauzenberg</v>
      </c>
      <c r="D2484" s="5" t="s">
        <v>2578</v>
      </c>
      <c r="E24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84" s="175" t="s">
        <v>18830</v>
      </c>
      <c r="G2484" s="175" t="s">
        <v>18831</v>
      </c>
      <c r="H2484" s="182" t="str">
        <f>_xlfn.XLOOKUP(tab_SCHULLISTE[[#This Row],[TKZ]],tab_SATLISTE[SAT-ID],tab_SATLISTE[SAT-ID],"FEHLT")</f>
        <v>2k164</v>
      </c>
    </row>
    <row r="2485" spans="1:8" ht="15.9" customHeight="1" x14ac:dyDescent="0.3">
      <c r="A2485" s="171" t="s">
        <v>6795</v>
      </c>
      <c r="B2485" s="167" t="s">
        <v>800</v>
      </c>
      <c r="C2485" s="167" t="str">
        <f>tab_SCHULLISTE[[#This Row],[SNR]]&amp;" - "&amp;tab_SCHULLISTE[[#This Row],[Name]]</f>
        <v>3008 - Eduard-Staudt-Schule, Sonderpädagogisches Förderzentrum Kelheim</v>
      </c>
      <c r="D2485" s="5" t="s">
        <v>2514</v>
      </c>
      <c r="E24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85" s="175" t="s">
        <v>18830</v>
      </c>
      <c r="G2485" s="175" t="s">
        <v>18831</v>
      </c>
      <c r="H2485" s="182" t="str">
        <f>_xlfn.XLOOKUP(tab_SCHULLISTE[[#This Row],[TKZ]],tab_SATLISTE[SAT-ID],tab_SATLISTE[SAT-ID],"FEHLT")</f>
        <v>2k101</v>
      </c>
    </row>
    <row r="2486" spans="1:8" ht="15.9" customHeight="1" x14ac:dyDescent="0.3">
      <c r="A2486" s="171" t="s">
        <v>6796</v>
      </c>
      <c r="B2486" s="167" t="s">
        <v>150</v>
      </c>
      <c r="C2486" s="167" t="str">
        <f>tab_SCHULLISTE[[#This Row],[SNR]]&amp;" - "&amp;tab_SCHULLISTE[[#This Row],[Name]]</f>
        <v>3009 - Berufsfachschule für Krankenpflegehilfe am DONAUISAR Klinikum Deggendorf</v>
      </c>
      <c r="D2486" s="5" t="s">
        <v>2461</v>
      </c>
      <c r="E24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486" s="175" t="s">
        <v>18842</v>
      </c>
      <c r="G2486" s="175" t="s">
        <v>18843</v>
      </c>
      <c r="H2486" s="182" t="str">
        <f>_xlfn.XLOOKUP(tab_SCHULLISTE[[#This Row],[TKZ]],tab_SATLISTE[SAT-ID],tab_SATLISTE[SAT-ID],"FEHLT")</f>
        <v>2k045</v>
      </c>
    </row>
    <row r="2487" spans="1:8" ht="15.9" customHeight="1" x14ac:dyDescent="0.3">
      <c r="A2487" s="171" t="s">
        <v>6797</v>
      </c>
      <c r="B2487" s="167" t="s">
        <v>801</v>
      </c>
      <c r="C2487" s="167" t="str">
        <f>tab_SCHULLISTE[[#This Row],[SNR]]&amp;" - "&amp;tab_SCHULLISTE[[#This Row],[Name]]</f>
        <v>3010 - Pfarrer-Huber-Schule Sonderpädagogisches Förderzentrum Landau a.d.Isar</v>
      </c>
      <c r="D2487" s="5" t="s">
        <v>2460</v>
      </c>
      <c r="E24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87" s="175" t="s">
        <v>18830</v>
      </c>
      <c r="G2487" s="175" t="s">
        <v>18831</v>
      </c>
      <c r="H2487" s="182" t="str">
        <f>_xlfn.XLOOKUP(tab_SCHULLISTE[[#This Row],[TKZ]],tab_SATLISTE[SAT-ID],tab_SATLISTE[SAT-ID],"FEHLT")</f>
        <v>2k044</v>
      </c>
    </row>
    <row r="2488" spans="1:8" ht="15.9" customHeight="1" x14ac:dyDescent="0.3">
      <c r="A2488" s="171" t="s">
        <v>6798</v>
      </c>
      <c r="B2488" s="167" t="s">
        <v>949</v>
      </c>
      <c r="C2488" s="167" t="str">
        <f>tab_SCHULLISTE[[#This Row],[SNR]]&amp;" - "&amp;tab_SCHULLISTE[[#This Row],[Name]]</f>
        <v>3011 - Staatliche Fachschule (Technikerschule) für Fahrzeugtechnik und Elektromobilität</v>
      </c>
      <c r="D2488" s="5" t="s">
        <v>2457</v>
      </c>
      <c r="E24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488" s="175" t="s">
        <v>18848</v>
      </c>
      <c r="G2488" s="175" t="s">
        <v>18849</v>
      </c>
      <c r="H2488" s="182" t="str">
        <f>_xlfn.XLOOKUP(tab_SCHULLISTE[[#This Row],[TKZ]],tab_SATLISTE[SAT-ID],tab_SATLISTE[SAT-ID],"FEHLT")</f>
        <v>2k041</v>
      </c>
    </row>
    <row r="2489" spans="1:8" ht="15.9" customHeight="1" x14ac:dyDescent="0.3">
      <c r="A2489" s="171" t="s">
        <v>6799</v>
      </c>
      <c r="B2489" s="167" t="s">
        <v>802</v>
      </c>
      <c r="C2489" s="167" t="str">
        <f>tab_SCHULLISTE[[#This Row],[SNR]]&amp;" - "&amp;tab_SCHULLISTE[[#This Row],[Name]]</f>
        <v>3013 - Hans-Bayerlein-Schule Sonderpädagogisches Förderzentrum Passau</v>
      </c>
      <c r="D2489" s="5" t="s">
        <v>2577</v>
      </c>
      <c r="E24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89" s="175" t="s">
        <v>18830</v>
      </c>
      <c r="G2489" s="175" t="s">
        <v>18831</v>
      </c>
      <c r="H2489" s="182" t="str">
        <f>_xlfn.XLOOKUP(tab_SCHULLISTE[[#This Row],[TKZ]],tab_SATLISTE[SAT-ID],tab_SATLISTE[SAT-ID],"FEHLT")</f>
        <v>2k163</v>
      </c>
    </row>
    <row r="2490" spans="1:8" ht="15.9" customHeight="1" x14ac:dyDescent="0.3">
      <c r="A2490" s="171" t="s">
        <v>6800</v>
      </c>
      <c r="B2490" s="167" t="s">
        <v>803</v>
      </c>
      <c r="C2490" s="167" t="str">
        <f>tab_SCHULLISTE[[#This Row],[SNR]]&amp;" - "&amp;tab_SCHULLISTE[[#This Row],[Name]]</f>
        <v>3014 - Betty-Greif-Schule Sonderpädagogisches Förderzentrum Pfarrkirchen</v>
      </c>
      <c r="D2490" s="5" t="s">
        <v>2610</v>
      </c>
      <c r="E24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90" s="175" t="s">
        <v>18830</v>
      </c>
      <c r="G2490" s="175" t="s">
        <v>18831</v>
      </c>
      <c r="H2490" s="182" t="str">
        <f>_xlfn.XLOOKUP(tab_SCHULLISTE[[#This Row],[TKZ]],tab_SATLISTE[SAT-ID],tab_SATLISTE[SAT-ID],"FEHLT")</f>
        <v>2k196</v>
      </c>
    </row>
    <row r="2491" spans="1:8" ht="15.9" customHeight="1" x14ac:dyDescent="0.3">
      <c r="A2491" s="171" t="s">
        <v>6801</v>
      </c>
      <c r="B2491" s="167" t="s">
        <v>804</v>
      </c>
      <c r="C2491" s="167" t="str">
        <f>tab_SCHULLISTE[[#This Row],[SNR]]&amp;" - "&amp;tab_SCHULLISTE[[#This Row],[Name]]</f>
        <v>3016 - Sonderpädagogisches Förderzentrum Pocking, Anne-Frank-Schule</v>
      </c>
      <c r="D2491" s="5" t="s">
        <v>2578</v>
      </c>
      <c r="E24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91" s="175" t="s">
        <v>18830</v>
      </c>
      <c r="G2491" s="175" t="s">
        <v>18831</v>
      </c>
      <c r="H2491" s="182" t="str">
        <f>_xlfn.XLOOKUP(tab_SCHULLISTE[[#This Row],[TKZ]],tab_SATLISTE[SAT-ID],tab_SATLISTE[SAT-ID],"FEHLT")</f>
        <v>2k164</v>
      </c>
    </row>
    <row r="2492" spans="1:8" ht="15.9" customHeight="1" x14ac:dyDescent="0.3">
      <c r="A2492" s="171" t="s">
        <v>6802</v>
      </c>
      <c r="B2492" s="167" t="s">
        <v>805</v>
      </c>
      <c r="C2492" s="167" t="str">
        <f>tab_SCHULLISTE[[#This Row],[SNR]]&amp;" - "&amp;tab_SCHULLISTE[[#This Row],[Name]]</f>
        <v>3017 - Schule am Weinberg Sonderpädagogisches Förderzentrum Regen</v>
      </c>
      <c r="D2492" s="5" t="s">
        <v>2597</v>
      </c>
      <c r="E24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92" s="175" t="s">
        <v>18830</v>
      </c>
      <c r="G2492" s="175" t="s">
        <v>18831</v>
      </c>
      <c r="H2492" s="182" t="str">
        <f>_xlfn.XLOOKUP(tab_SCHULLISTE[[#This Row],[TKZ]],tab_SATLISTE[SAT-ID],tab_SATLISTE[SAT-ID],"FEHLT")</f>
        <v>2k183</v>
      </c>
    </row>
    <row r="2493" spans="1:8" ht="15.9" customHeight="1" x14ac:dyDescent="0.3">
      <c r="A2493" s="171" t="s">
        <v>6803</v>
      </c>
      <c r="B2493" s="167" t="s">
        <v>806</v>
      </c>
      <c r="C2493" s="167" t="str">
        <f>tab_SCHULLISTE[[#This Row],[SNR]]&amp;" - "&amp;tab_SCHULLISTE[[#This Row],[Name]]</f>
        <v>3018 - Sonderpädagogisches Förderzentrum Schöllnach - Osterhofen</v>
      </c>
      <c r="D2493" s="5" t="s">
        <v>2457</v>
      </c>
      <c r="E24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93" s="175" t="s">
        <v>18830</v>
      </c>
      <c r="G2493" s="175" t="s">
        <v>18831</v>
      </c>
      <c r="H2493" s="182" t="str">
        <f>_xlfn.XLOOKUP(tab_SCHULLISTE[[#This Row],[TKZ]],tab_SATLISTE[SAT-ID],tab_SATLISTE[SAT-ID],"FEHLT")</f>
        <v>2k041</v>
      </c>
    </row>
    <row r="2494" spans="1:8" ht="15.9" customHeight="1" x14ac:dyDescent="0.3">
      <c r="A2494" s="171" t="s">
        <v>6804</v>
      </c>
      <c r="B2494" s="167" t="s">
        <v>14216</v>
      </c>
      <c r="C2494" s="167" t="str">
        <f>tab_SCHULLISTE[[#This Row],[SNR]]&amp;" - "&amp;tab_SCHULLISTE[[#This Row],[Name]]</f>
        <v xml:space="preserve">3019 - Sonderpädagogisches Förderzentrum Straubing  </v>
      </c>
      <c r="D2494" s="5" t="s">
        <v>2637</v>
      </c>
      <c r="E24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94" s="175" t="s">
        <v>18830</v>
      </c>
      <c r="G2494" s="175" t="s">
        <v>18831</v>
      </c>
      <c r="H2494" s="182" t="str">
        <f>_xlfn.XLOOKUP(tab_SCHULLISTE[[#This Row],[TKZ]],tab_SATLISTE[SAT-ID],tab_SATLISTE[SAT-ID],"FEHLT")</f>
        <v>2k223</v>
      </c>
    </row>
    <row r="2495" spans="1:8" ht="15.9" customHeight="1" x14ac:dyDescent="0.3">
      <c r="A2495" s="171" t="s">
        <v>6805</v>
      </c>
      <c r="B2495" s="167" t="s">
        <v>18703</v>
      </c>
      <c r="C2495" s="167" t="str">
        <f>tab_SCHULLISTE[[#This Row],[SNR]]&amp;" - "&amp;tab_SCHULLISTE[[#This Row],[Name]]</f>
        <v>3020 - Sonderpädagogisches Förderzentrum Viechtach Paul-Maurer-Schule</v>
      </c>
      <c r="D2495" s="5" t="s">
        <v>2597</v>
      </c>
      <c r="E24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95" s="175" t="s">
        <v>18830</v>
      </c>
      <c r="G2495" s="175" t="s">
        <v>18831</v>
      </c>
      <c r="H2495" s="182" t="str">
        <f>_xlfn.XLOOKUP(tab_SCHULLISTE[[#This Row],[TKZ]],tab_SATLISTE[SAT-ID],tab_SATLISTE[SAT-ID],"FEHLT")</f>
        <v>2k183</v>
      </c>
    </row>
    <row r="2496" spans="1:8" ht="15.9" customHeight="1" x14ac:dyDescent="0.3">
      <c r="A2496" s="171" t="s">
        <v>6806</v>
      </c>
      <c r="B2496" s="167" t="s">
        <v>807</v>
      </c>
      <c r="C2496" s="167" t="str">
        <f>tab_SCHULLISTE[[#This Row],[SNR]]&amp;" - "&amp;tab_SCHULLISTE[[#This Row],[Name]]</f>
        <v>3021 - Schule am Stadtpark Waldkirchen, Sonderpädagogisches Förderzentrum</v>
      </c>
      <c r="D2496" s="5" t="s">
        <v>2477</v>
      </c>
      <c r="E24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96" s="175" t="s">
        <v>18830</v>
      </c>
      <c r="G2496" s="175" t="s">
        <v>18831</v>
      </c>
      <c r="H2496" s="182" t="str">
        <f>_xlfn.XLOOKUP(tab_SCHULLISTE[[#This Row],[TKZ]],tab_SATLISTE[SAT-ID],tab_SATLISTE[SAT-ID],"FEHLT")</f>
        <v>2k062</v>
      </c>
    </row>
    <row r="2497" spans="1:8" ht="15.9" customHeight="1" x14ac:dyDescent="0.3">
      <c r="A2497" s="171" t="s">
        <v>6807</v>
      </c>
      <c r="B2497" s="167" t="s">
        <v>950</v>
      </c>
      <c r="C2497" s="167" t="str">
        <f>tab_SCHULLISTE[[#This Row],[SNR]]&amp;" - "&amp;tab_SCHULLISTE[[#This Row],[Name]]</f>
        <v>3022 - Staatliche Fachschule (Technikerschule) für Maschinenbautechnik Passau</v>
      </c>
      <c r="D2497" s="5" t="s">
        <v>2576</v>
      </c>
      <c r="E24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497" s="175" t="s">
        <v>18848</v>
      </c>
      <c r="G2497" s="175" t="s">
        <v>18849</v>
      </c>
      <c r="H2497" s="182" t="str">
        <f>_xlfn.XLOOKUP(tab_SCHULLISTE[[#This Row],[TKZ]],tab_SATLISTE[SAT-ID],tab_SATLISTE[SAT-ID],"FEHLT")</f>
        <v>2k162</v>
      </c>
    </row>
    <row r="2498" spans="1:8" ht="15.9" customHeight="1" x14ac:dyDescent="0.3">
      <c r="A2498" s="171" t="s">
        <v>6808</v>
      </c>
      <c r="B2498" s="167" t="s">
        <v>730</v>
      </c>
      <c r="C2498" s="167" t="str">
        <f>tab_SCHULLISTE[[#This Row],[SNR]]&amp;" - "&amp;tab_SCHULLISTE[[#This Row],[Name]]</f>
        <v>3023 - Pestalozzischule, Priv. Förderzentrum, Förderschwerpunkt geistige Entwicklung Landshut</v>
      </c>
      <c r="D2498" s="5" t="s">
        <v>2739</v>
      </c>
      <c r="E24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98" s="175" t="s">
        <v>18830</v>
      </c>
      <c r="G2498" s="175" t="s">
        <v>18831</v>
      </c>
      <c r="H2498" s="182" t="str">
        <f>_xlfn.XLOOKUP(tab_SCHULLISTE[[#This Row],[TKZ]],tab_SATLISTE[SAT-ID],tab_SATLISTE[SAT-ID],"FEHLT")</f>
        <v>2p066</v>
      </c>
    </row>
    <row r="2499" spans="1:8" ht="15.9" customHeight="1" x14ac:dyDescent="0.3">
      <c r="A2499" s="171" t="s">
        <v>6809</v>
      </c>
      <c r="B2499" s="167" t="s">
        <v>611</v>
      </c>
      <c r="C2499" s="167" t="str">
        <f>tab_SCHULLISTE[[#This Row],[SNR]]&amp;" - "&amp;tab_SCHULLISTE[[#This Row],[Name]]</f>
        <v>3024 - Caritas-Förderzentrum St.-Severin-Schule Passau, Förderschwerpunkt geist. Entwickl. Passau</v>
      </c>
      <c r="D2499" s="5" t="s">
        <v>2694</v>
      </c>
      <c r="E24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499" s="175" t="s">
        <v>18830</v>
      </c>
      <c r="G2499" s="175" t="s">
        <v>18831</v>
      </c>
      <c r="H2499" s="182" t="str">
        <f>_xlfn.XLOOKUP(tab_SCHULLISTE[[#This Row],[TKZ]],tab_SATLISTE[SAT-ID],tab_SATLISTE[SAT-ID],"FEHLT")</f>
        <v>2p013</v>
      </c>
    </row>
    <row r="2500" spans="1:8" ht="15.9" customHeight="1" x14ac:dyDescent="0.3">
      <c r="A2500" s="171" t="s">
        <v>6810</v>
      </c>
      <c r="B2500" s="167" t="s">
        <v>14292</v>
      </c>
      <c r="C2500" s="167" t="str">
        <f>tab_SCHULLISTE[[#This Row],[SNR]]&amp;" - "&amp;tab_SCHULLISTE[[#This Row],[Name]]</f>
        <v xml:space="preserve">3025 - Hans-Glas-Schule, Staatl. Berufsschule Dingolfing  </v>
      </c>
      <c r="D2500" s="5" t="s">
        <v>2460</v>
      </c>
      <c r="E25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00" s="175" t="s">
        <v>18856</v>
      </c>
      <c r="G2500" s="175" t="s">
        <v>18857</v>
      </c>
      <c r="H2500" s="182" t="str">
        <f>_xlfn.XLOOKUP(tab_SCHULLISTE[[#This Row],[TKZ]],tab_SATLISTE[SAT-ID],tab_SATLISTE[SAT-ID],"FEHLT")</f>
        <v>2k044</v>
      </c>
    </row>
    <row r="2501" spans="1:8" ht="15.9" customHeight="1" x14ac:dyDescent="0.3">
      <c r="A2501" s="171" t="s">
        <v>6811</v>
      </c>
      <c r="B2501" s="167" t="s">
        <v>14293</v>
      </c>
      <c r="C2501" s="167" t="str">
        <f>tab_SCHULLISTE[[#This Row],[SNR]]&amp;" - "&amp;tab_SCHULLISTE[[#This Row],[Name]]</f>
        <v xml:space="preserve">3026 - Staatl. Berufsschule II Deggendorf  </v>
      </c>
      <c r="D2501" s="5" t="s">
        <v>2457</v>
      </c>
      <c r="E25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01" s="175" t="s">
        <v>18856</v>
      </c>
      <c r="G2501" s="175" t="s">
        <v>18857</v>
      </c>
      <c r="H2501" s="182" t="str">
        <f>_xlfn.XLOOKUP(tab_SCHULLISTE[[#This Row],[TKZ]],tab_SATLISTE[SAT-ID],tab_SATLISTE[SAT-ID],"FEHLT")</f>
        <v>2k041</v>
      </c>
    </row>
    <row r="2502" spans="1:8" ht="15.9" customHeight="1" x14ac:dyDescent="0.3">
      <c r="A2502" s="171" t="s">
        <v>6812</v>
      </c>
      <c r="B2502" s="167" t="s">
        <v>14294</v>
      </c>
      <c r="C2502" s="167" t="str">
        <f>tab_SCHULLISTE[[#This Row],[SNR]]&amp;" - "&amp;tab_SCHULLISTE[[#This Row],[Name]]</f>
        <v xml:space="preserve">3027 - Staatl. Berufsschule Kelheim  </v>
      </c>
      <c r="D2502" s="5" t="s">
        <v>2514</v>
      </c>
      <c r="E25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02" s="175" t="s">
        <v>18856</v>
      </c>
      <c r="G2502" s="175" t="s">
        <v>18857</v>
      </c>
      <c r="H2502" s="182" t="str">
        <f>_xlfn.XLOOKUP(tab_SCHULLISTE[[#This Row],[TKZ]],tab_SATLISTE[SAT-ID],tab_SATLISTE[SAT-ID],"FEHLT")</f>
        <v>2k101</v>
      </c>
    </row>
    <row r="2503" spans="1:8" ht="15.9" customHeight="1" x14ac:dyDescent="0.3">
      <c r="A2503" s="171" t="s">
        <v>6813</v>
      </c>
      <c r="B2503" s="167" t="s">
        <v>14295</v>
      </c>
      <c r="C2503" s="167" t="str">
        <f>tab_SCHULLISTE[[#This Row],[SNR]]&amp;" - "&amp;tab_SCHULLISTE[[#This Row],[Name]]</f>
        <v xml:space="preserve">3028 - Staatl. Berufsschule Pfarrkirchen  </v>
      </c>
      <c r="D2503" s="5" t="s">
        <v>2610</v>
      </c>
      <c r="E25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03" s="175" t="s">
        <v>18856</v>
      </c>
      <c r="G2503" s="175" t="s">
        <v>18857</v>
      </c>
      <c r="H2503" s="182" t="str">
        <f>_xlfn.XLOOKUP(tab_SCHULLISTE[[#This Row],[TKZ]],tab_SATLISTE[SAT-ID],tab_SATLISTE[SAT-ID],"FEHLT")</f>
        <v>2k196</v>
      </c>
    </row>
    <row r="2504" spans="1:8" ht="15.9" customHeight="1" x14ac:dyDescent="0.3">
      <c r="A2504" s="171" t="s">
        <v>6814</v>
      </c>
      <c r="B2504" s="167" t="s">
        <v>14296</v>
      </c>
      <c r="C2504" s="167" t="str">
        <f>tab_SCHULLISTE[[#This Row],[SNR]]&amp;" - "&amp;tab_SCHULLISTE[[#This Row],[Name]]</f>
        <v xml:space="preserve">3029 - Staatl. Berufsschule I Deggendorf  </v>
      </c>
      <c r="D2504" s="5" t="s">
        <v>2457</v>
      </c>
      <c r="E25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04" s="175" t="s">
        <v>18856</v>
      </c>
      <c r="G2504" s="175" t="s">
        <v>18857</v>
      </c>
      <c r="H2504" s="182" t="str">
        <f>_xlfn.XLOOKUP(tab_SCHULLISTE[[#This Row],[TKZ]],tab_SATLISTE[SAT-ID],tab_SATLISTE[SAT-ID],"FEHLT")</f>
        <v>2k041</v>
      </c>
    </row>
    <row r="2505" spans="1:8" ht="15.9" customHeight="1" x14ac:dyDescent="0.3">
      <c r="A2505" s="171" t="s">
        <v>6815</v>
      </c>
      <c r="B2505" s="167" t="s">
        <v>14297</v>
      </c>
      <c r="C2505" s="167" t="str">
        <f>tab_SCHULLISTE[[#This Row],[SNR]]&amp;" - "&amp;tab_SCHULLISTE[[#This Row],[Name]]</f>
        <v xml:space="preserve">3031 - Staatl. Berufsschule II Landshut  </v>
      </c>
      <c r="D2505" s="5" t="s">
        <v>2442</v>
      </c>
      <c r="E25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05" s="175" t="s">
        <v>18856</v>
      </c>
      <c r="G2505" s="175" t="s">
        <v>18857</v>
      </c>
      <c r="H2505" s="182" t="str">
        <f>_xlfn.XLOOKUP(tab_SCHULLISTE[[#This Row],[TKZ]],tab_SATLISTE[SAT-ID],tab_SATLISTE[SAT-ID],"FEHLT")</f>
        <v>2k025</v>
      </c>
    </row>
    <row r="2506" spans="1:8" ht="15.9" customHeight="1" x14ac:dyDescent="0.3">
      <c r="A2506" s="171" t="s">
        <v>6816</v>
      </c>
      <c r="B2506" s="167" t="s">
        <v>18704</v>
      </c>
      <c r="C2506" s="167" t="str">
        <f>tab_SCHULLISTE[[#This Row],[SNR]]&amp;" - "&amp;tab_SCHULLISTE[[#This Row],[Name]]</f>
        <v xml:space="preserve">3032 - Staatl. Berufsschule I Landshut  </v>
      </c>
      <c r="D2506" s="5" t="s">
        <v>2442</v>
      </c>
      <c r="E25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06" s="175" t="s">
        <v>18856</v>
      </c>
      <c r="G2506" s="175" t="s">
        <v>18857</v>
      </c>
      <c r="H2506" s="182" t="str">
        <f>_xlfn.XLOOKUP(tab_SCHULLISTE[[#This Row],[TKZ]],tab_SATLISTE[SAT-ID],tab_SATLISTE[SAT-ID],"FEHLT")</f>
        <v>2k025</v>
      </c>
    </row>
    <row r="2507" spans="1:8" ht="15.9" customHeight="1" x14ac:dyDescent="0.3">
      <c r="A2507" s="171" t="s">
        <v>6817</v>
      </c>
      <c r="B2507" s="167" t="s">
        <v>14298</v>
      </c>
      <c r="C2507" s="167" t="str">
        <f>tab_SCHULLISTE[[#This Row],[SNR]]&amp;" - "&amp;tab_SCHULLISTE[[#This Row],[Name]]</f>
        <v xml:space="preserve">3033 - Staatl. Berufsschule III für Keramik Landshut  </v>
      </c>
      <c r="D2507" s="5" t="s">
        <v>2530</v>
      </c>
      <c r="E25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07" s="175" t="s">
        <v>18856</v>
      </c>
      <c r="G2507" s="175" t="s">
        <v>18857</v>
      </c>
      <c r="H2507" s="182" t="str">
        <f>_xlfn.XLOOKUP(tab_SCHULLISTE[[#This Row],[TKZ]],tab_SATLISTE[SAT-ID],tab_SATLISTE[SAT-ID],"FEHLT")</f>
        <v>2k117</v>
      </c>
    </row>
    <row r="2508" spans="1:8" ht="15.9" customHeight="1" x14ac:dyDescent="0.3">
      <c r="A2508" s="171" t="s">
        <v>6818</v>
      </c>
      <c r="B2508" s="167" t="s">
        <v>429</v>
      </c>
      <c r="C2508" s="167" t="str">
        <f>tab_SCHULLISTE[[#This Row],[SNR]]&amp;" - "&amp;tab_SCHULLISTE[[#This Row],[Name]]</f>
        <v>3034 - Karl-Peter-Obermaier-Schule Passau Staatl. Berufsschule I</v>
      </c>
      <c r="D2508" s="5" t="s">
        <v>2576</v>
      </c>
      <c r="E25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08" s="175" t="s">
        <v>18856</v>
      </c>
      <c r="G2508" s="175" t="s">
        <v>18857</v>
      </c>
      <c r="H2508" s="182" t="str">
        <f>_xlfn.XLOOKUP(tab_SCHULLISTE[[#This Row],[TKZ]],tab_SATLISTE[SAT-ID],tab_SATLISTE[SAT-ID],"FEHLT")</f>
        <v>2k162</v>
      </c>
    </row>
    <row r="2509" spans="1:8" ht="15.9" customHeight="1" x14ac:dyDescent="0.3">
      <c r="A2509" s="171" t="s">
        <v>6819</v>
      </c>
      <c r="B2509" s="167" t="s">
        <v>14299</v>
      </c>
      <c r="C2509" s="167" t="str">
        <f>tab_SCHULLISTE[[#This Row],[SNR]]&amp;" - "&amp;tab_SCHULLISTE[[#This Row],[Name]]</f>
        <v>3035 - Joseph-von-Fraunhofer-Schule Staatl. Berufsschule I Straubing-Bogen</v>
      </c>
      <c r="D2509" s="5" t="s">
        <v>2638</v>
      </c>
      <c r="E25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09" s="175" t="s">
        <v>18856</v>
      </c>
      <c r="G2509" s="175" t="s">
        <v>18857</v>
      </c>
      <c r="H2509" s="182" t="str">
        <f>_xlfn.XLOOKUP(tab_SCHULLISTE[[#This Row],[TKZ]],tab_SATLISTE[SAT-ID],tab_SATLISTE[SAT-ID],"FEHLT")</f>
        <v>2k224</v>
      </c>
    </row>
    <row r="2510" spans="1:8" ht="15.9" customHeight="1" x14ac:dyDescent="0.3">
      <c r="A2510" s="171" t="s">
        <v>6820</v>
      </c>
      <c r="B2510" s="167" t="s">
        <v>14300</v>
      </c>
      <c r="C2510" s="167" t="str">
        <f>tab_SCHULLISTE[[#This Row],[SNR]]&amp;" - "&amp;tab_SCHULLISTE[[#This Row],[Name]]</f>
        <v xml:space="preserve">3036 - Staatl. Berufsschule II Passau  </v>
      </c>
      <c r="D2510" s="5" t="s">
        <v>2576</v>
      </c>
      <c r="E25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10" s="175" t="s">
        <v>18856</v>
      </c>
      <c r="G2510" s="175" t="s">
        <v>18857</v>
      </c>
      <c r="H2510" s="182" t="str">
        <f>_xlfn.XLOOKUP(tab_SCHULLISTE[[#This Row],[TKZ]],tab_SATLISTE[SAT-ID],tab_SATLISTE[SAT-ID],"FEHLT")</f>
        <v>2k162</v>
      </c>
    </row>
    <row r="2511" spans="1:8" ht="15.9" customHeight="1" x14ac:dyDescent="0.3">
      <c r="A2511" s="171" t="s">
        <v>6821</v>
      </c>
      <c r="B2511" s="167" t="s">
        <v>14301</v>
      </c>
      <c r="C2511" s="167" t="str">
        <f>tab_SCHULLISTE[[#This Row],[SNR]]&amp;" - "&amp;tab_SCHULLISTE[[#This Row],[Name]]</f>
        <v xml:space="preserve">3037 - Staatl. Berufsschule Waldkirchen  </v>
      </c>
      <c r="D2511" s="5" t="s">
        <v>2477</v>
      </c>
      <c r="E25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11" s="175" t="s">
        <v>18856</v>
      </c>
      <c r="G2511" s="175" t="s">
        <v>18857</v>
      </c>
      <c r="H2511" s="182" t="str">
        <f>_xlfn.XLOOKUP(tab_SCHULLISTE[[#This Row],[TKZ]],tab_SATLISTE[SAT-ID],tab_SATLISTE[SAT-ID],"FEHLT")</f>
        <v>2k062</v>
      </c>
    </row>
    <row r="2512" spans="1:8" ht="15.9" customHeight="1" x14ac:dyDescent="0.3">
      <c r="A2512" s="171" t="s">
        <v>6822</v>
      </c>
      <c r="B2512" s="167" t="s">
        <v>451</v>
      </c>
      <c r="C2512" s="167" t="str">
        <f>tab_SCHULLISTE[[#This Row],[SNR]]&amp;" - "&amp;tab_SCHULLISTE[[#This Row],[Name]]</f>
        <v>3038 - Berufsschule St.Erhard, St.anerk.priv.Berufsschule z.sonderpäd. Förd.,Förderschwerp.Lernen Plattling</v>
      </c>
      <c r="D2512" s="5" t="s">
        <v>2707</v>
      </c>
      <c r="E25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12" s="175" t="s">
        <v>18870</v>
      </c>
      <c r="G2512" s="175" t="s">
        <v>18871</v>
      </c>
      <c r="H2512" s="182" t="str">
        <f>_xlfn.XLOOKUP(tab_SCHULLISTE[[#This Row],[TKZ]],tab_SATLISTE[SAT-ID],tab_SATLISTE[SAT-ID],"FEHLT")</f>
        <v>2p028</v>
      </c>
    </row>
    <row r="2513" spans="1:8" ht="15.9" customHeight="1" x14ac:dyDescent="0.3">
      <c r="A2513" s="171" t="s">
        <v>6823</v>
      </c>
      <c r="B2513" s="167" t="s">
        <v>14302</v>
      </c>
      <c r="C2513" s="167" t="str">
        <f>tab_SCHULLISTE[[#This Row],[SNR]]&amp;" - "&amp;tab_SCHULLISTE[[#This Row],[Name]]</f>
        <v xml:space="preserve">3039 - Staatl. Berufsschule Regen  </v>
      </c>
      <c r="D2513" s="5" t="s">
        <v>2597</v>
      </c>
      <c r="E25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13" s="175" t="s">
        <v>18856</v>
      </c>
      <c r="G2513" s="175" t="s">
        <v>18857</v>
      </c>
      <c r="H2513" s="182" t="str">
        <f>_xlfn.XLOOKUP(tab_SCHULLISTE[[#This Row],[TKZ]],tab_SATLISTE[SAT-ID],tab_SATLISTE[SAT-ID],"FEHLT")</f>
        <v>2k183</v>
      </c>
    </row>
    <row r="2514" spans="1:8" ht="15.9" customHeight="1" x14ac:dyDescent="0.3">
      <c r="A2514" s="171" t="s">
        <v>6824</v>
      </c>
      <c r="B2514" s="167" t="s">
        <v>1332</v>
      </c>
      <c r="C2514" s="167" t="str">
        <f>tab_SCHULLISTE[[#This Row],[SNR]]&amp;" - "&amp;tab_SCHULLISTE[[#This Row],[Name]]</f>
        <v>3040 - Priv. Fachschule f.Heilerziehungspflege Passau d.berufl.Fortbildungszentren d. Bayer. Wirtschaft</v>
      </c>
      <c r="D2514" s="5" t="s">
        <v>2691</v>
      </c>
      <c r="E25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14" s="175" t="s">
        <v>18850</v>
      </c>
      <c r="G2514" s="175" t="s">
        <v>18851</v>
      </c>
      <c r="H2514" s="182" t="str">
        <f>_xlfn.XLOOKUP(tab_SCHULLISTE[[#This Row],[TKZ]],tab_SATLISTE[SAT-ID],tab_SATLISTE[SAT-ID],"FEHLT")</f>
        <v>2p010</v>
      </c>
    </row>
    <row r="2515" spans="1:8" ht="15.9" customHeight="1" x14ac:dyDescent="0.3">
      <c r="A2515" s="171" t="s">
        <v>6825</v>
      </c>
      <c r="B2515" s="167" t="s">
        <v>612</v>
      </c>
      <c r="C2515" s="167" t="str">
        <f>tab_SCHULLISTE[[#This Row],[SNR]]&amp;" - "&amp;tab_SCHULLISTE[[#This Row],[Name]]</f>
        <v>3041 - Cabrini-Schule Offenstetten, Priv. Förderzentrum Förderschwerp. geist.Entwickl. d. Kath.Jugendfürs.</v>
      </c>
      <c r="D2515" s="5" t="s">
        <v>2707</v>
      </c>
      <c r="E25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15" s="175" t="s">
        <v>18830</v>
      </c>
      <c r="G2515" s="175" t="s">
        <v>18831</v>
      </c>
      <c r="H2515" s="182" t="str">
        <f>_xlfn.XLOOKUP(tab_SCHULLISTE[[#This Row],[TKZ]],tab_SATLISTE[SAT-ID],tab_SATLISTE[SAT-ID],"FEHLT")</f>
        <v>2p028</v>
      </c>
    </row>
    <row r="2516" spans="1:8" ht="15.9" customHeight="1" x14ac:dyDescent="0.3">
      <c r="A2516" s="171" t="s">
        <v>6826</v>
      </c>
      <c r="B2516" s="167" t="s">
        <v>1333</v>
      </c>
      <c r="C2516" s="167" t="str">
        <f>tab_SCHULLISTE[[#This Row],[SNR]]&amp;" - "&amp;tab_SCHULLISTE[[#This Row],[Name]]</f>
        <v>3042 - Priv. Fachschule f. Heilerziehungspflegehilfe Passau d.ber.Fortbildungszentren d.Bayer.Wirtsch.</v>
      </c>
      <c r="D2516" s="5" t="s">
        <v>2691</v>
      </c>
      <c r="E25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16" s="175" t="s">
        <v>18850</v>
      </c>
      <c r="G2516" s="175" t="s">
        <v>18851</v>
      </c>
      <c r="H2516" s="182" t="str">
        <f>_xlfn.XLOOKUP(tab_SCHULLISTE[[#This Row],[TKZ]],tab_SATLISTE[SAT-ID],tab_SATLISTE[SAT-ID],"FEHLT")</f>
        <v>2p010</v>
      </c>
    </row>
    <row r="2517" spans="1:8" ht="15.9" customHeight="1" x14ac:dyDescent="0.3">
      <c r="A2517" s="171" t="s">
        <v>6827</v>
      </c>
      <c r="B2517" s="167" t="s">
        <v>1049</v>
      </c>
      <c r="C2517" s="167" t="str">
        <f>tab_SCHULLISTE[[#This Row],[SNR]]&amp;" - "&amp;tab_SCHULLISTE[[#This Row],[Name]]</f>
        <v>3043 - Montessori-Schule Freising, private Grundschule des Montessori Landkreis Freising e.V.</v>
      </c>
      <c r="D2517" s="5" t="s">
        <v>2344</v>
      </c>
      <c r="E25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17" s="175" t="s">
        <v>18840</v>
      </c>
      <c r="G2517" s="175" t="s">
        <v>18841</v>
      </c>
      <c r="H2517" s="182" t="str">
        <f>_xlfn.XLOOKUP(tab_SCHULLISTE[[#This Row],[TKZ]],tab_SATLISTE[SAT-ID],tab_SATLISTE[SAT-ID],"FEHLT")</f>
        <v>1p152</v>
      </c>
    </row>
    <row r="2518" spans="1:8" ht="15.9" customHeight="1" x14ac:dyDescent="0.3">
      <c r="A2518" s="171" t="s">
        <v>6828</v>
      </c>
      <c r="B2518" s="167" t="s">
        <v>11300</v>
      </c>
      <c r="C2518" s="167" t="str">
        <f>tab_SCHULLISTE[[#This Row],[SNR]]&amp;" - "&amp;tab_SCHULLISTE[[#This Row],[Name]]</f>
        <v>3044 - Montessori-Schule Dietramszell, private Grundschule  des Montessori-Trägerverein e.V.</v>
      </c>
      <c r="D2518" s="5" t="s">
        <v>2357</v>
      </c>
      <c r="E25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18" s="175" t="s">
        <v>18840</v>
      </c>
      <c r="G2518" s="175" t="s">
        <v>18841</v>
      </c>
      <c r="H2518" s="182" t="str">
        <f>_xlfn.XLOOKUP(tab_SCHULLISTE[[#This Row],[TKZ]],tab_SATLISTE[SAT-ID],tab_SATLISTE[SAT-ID],"FEHLT")</f>
        <v>1p165</v>
      </c>
    </row>
    <row r="2519" spans="1:8" ht="15.9" customHeight="1" x14ac:dyDescent="0.3">
      <c r="A2519" s="171" t="s">
        <v>6829</v>
      </c>
      <c r="B2519" s="167" t="s">
        <v>14390</v>
      </c>
      <c r="C2519" s="167" t="str">
        <f>tab_SCHULLISTE[[#This Row],[SNR]]&amp;" - "&amp;tab_SCHULLISTE[[#This Row],[Name]]</f>
        <v xml:space="preserve">3045 - Staatliche Wirtschaftsschule Abensberg  </v>
      </c>
      <c r="D2519" s="5" t="s">
        <v>2419</v>
      </c>
      <c r="E25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19" s="175" t="s">
        <v>18852</v>
      </c>
      <c r="G2519" s="175" t="s">
        <v>18853</v>
      </c>
      <c r="H2519" s="182" t="str">
        <f>_xlfn.XLOOKUP(tab_SCHULLISTE[[#This Row],[TKZ]],tab_SATLISTE[SAT-ID],tab_SATLISTE[SAT-ID],"FEHLT")</f>
        <v>2k001</v>
      </c>
    </row>
    <row r="2520" spans="1:8" ht="15.9" customHeight="1" x14ac:dyDescent="0.3">
      <c r="A2520" s="171" t="s">
        <v>6830</v>
      </c>
      <c r="B2520" s="167" t="s">
        <v>13081</v>
      </c>
      <c r="C2520" s="167" t="str">
        <f>tab_SCHULLISTE[[#This Row],[SNR]]&amp;" - "&amp;tab_SCHULLISTE[[#This Row],[Name]]</f>
        <v>3046 - Private Montessori Mittelschule  Kösching des Montessorivereins Kösching e.V. in Kösching</v>
      </c>
      <c r="D2520" s="5" t="s">
        <v>2348</v>
      </c>
      <c r="E25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20" s="175" t="s">
        <v>18840</v>
      </c>
      <c r="G2520" s="175" t="s">
        <v>18841</v>
      </c>
      <c r="H2520" s="182" t="str">
        <f>_xlfn.XLOOKUP(tab_SCHULLISTE[[#This Row],[TKZ]],tab_SATLISTE[SAT-ID],tab_SATLISTE[SAT-ID],"FEHLT")</f>
        <v>1p156</v>
      </c>
    </row>
    <row r="2521" spans="1:8" ht="15.9" customHeight="1" x14ac:dyDescent="0.3">
      <c r="A2521" s="171" t="s">
        <v>6831</v>
      </c>
      <c r="B2521" s="167" t="s">
        <v>951</v>
      </c>
      <c r="C2521" s="167" t="str">
        <f>tab_SCHULLISTE[[#This Row],[SNR]]&amp;" - "&amp;tab_SCHULLISTE[[#This Row],[Name]]</f>
        <v>3050 - Staatl. Fachschule (Technikerschule) für Stahl- und Metallbau Pfarrkirchen</v>
      </c>
      <c r="D2521" s="5" t="s">
        <v>2610</v>
      </c>
      <c r="E25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21" s="175" t="s">
        <v>18848</v>
      </c>
      <c r="G2521" s="175" t="s">
        <v>18849</v>
      </c>
      <c r="H2521" s="182" t="str">
        <f>_xlfn.XLOOKUP(tab_SCHULLISTE[[#This Row],[TKZ]],tab_SATLISTE[SAT-ID],tab_SATLISTE[SAT-ID],"FEHLT")</f>
        <v>2k196</v>
      </c>
    </row>
    <row r="2522" spans="1:8" ht="15.9" customHeight="1" x14ac:dyDescent="0.3">
      <c r="A2522" s="171" t="s">
        <v>6832</v>
      </c>
      <c r="B2522" s="167" t="s">
        <v>808</v>
      </c>
      <c r="C2522" s="167" t="str">
        <f>tab_SCHULLISTE[[#This Row],[SNR]]&amp;" - "&amp;tab_SCHULLISTE[[#This Row],[Name]]</f>
        <v>3052 - Sonderpädagogisches Förderzentrum Landshut-Land in Ergolding</v>
      </c>
      <c r="D2522" s="5" t="s">
        <v>2531</v>
      </c>
      <c r="E25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22" s="175" t="s">
        <v>18830</v>
      </c>
      <c r="G2522" s="175" t="s">
        <v>18831</v>
      </c>
      <c r="H2522" s="182" t="str">
        <f>_xlfn.XLOOKUP(tab_SCHULLISTE[[#This Row],[TKZ]],tab_SATLISTE[SAT-ID],tab_SATLISTE[SAT-ID],"FEHLT")</f>
        <v>2k118</v>
      </c>
    </row>
    <row r="2523" spans="1:8" ht="15.9" customHeight="1" x14ac:dyDescent="0.3">
      <c r="A2523" s="171" t="s">
        <v>6833</v>
      </c>
      <c r="B2523" s="167" t="s">
        <v>11301</v>
      </c>
      <c r="C2523" s="167" t="str">
        <f>tab_SCHULLISTE[[#This Row],[SNR]]&amp;" - "&amp;tab_SCHULLISTE[[#This Row],[Name]]</f>
        <v xml:space="preserve">3053 - Grundschule München, Ilse-von-Twardowski 1  </v>
      </c>
      <c r="D2523" s="5" t="s">
        <v>1966</v>
      </c>
      <c r="E25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23" s="175" t="s">
        <v>18840</v>
      </c>
      <c r="G2523" s="175" t="s">
        <v>18841</v>
      </c>
      <c r="H2523" s="182" t="str">
        <f>_xlfn.XLOOKUP(tab_SCHULLISTE[[#This Row],[TKZ]],tab_SATLISTE[SAT-ID],tab_SATLISTE[SAT-ID],"FEHLT")</f>
        <v>1k277</v>
      </c>
    </row>
    <row r="2524" spans="1:8" ht="15.9" customHeight="1" x14ac:dyDescent="0.3">
      <c r="A2524" s="171" t="s">
        <v>6834</v>
      </c>
      <c r="B2524" s="167" t="s">
        <v>14790</v>
      </c>
      <c r="C2524" s="167" t="str">
        <f>tab_SCHULLISTE[[#This Row],[SNR]]&amp;" - "&amp;tab_SCHULLISTE[[#This Row],[Name]]</f>
        <v>3054 - Komm.  Fachschule (Technikerschule) für Maschinenbautechnik in Straubing</v>
      </c>
      <c r="D2524" s="5" t="s">
        <v>2638</v>
      </c>
      <c r="E25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24" s="175" t="s">
        <v>18848</v>
      </c>
      <c r="G2524" s="175" t="s">
        <v>18849</v>
      </c>
      <c r="H2524" s="182" t="str">
        <f>_xlfn.XLOOKUP(tab_SCHULLISTE[[#This Row],[TKZ]],tab_SATLISTE[SAT-ID],tab_SATLISTE[SAT-ID],"FEHLT")</f>
        <v>2k224</v>
      </c>
    </row>
    <row r="2525" spans="1:8" ht="15.9" customHeight="1" x14ac:dyDescent="0.3">
      <c r="A2525" s="171" t="s">
        <v>6835</v>
      </c>
      <c r="B2525" s="167" t="s">
        <v>1050</v>
      </c>
      <c r="C2525" s="167" t="str">
        <f>tab_SCHULLISTE[[#This Row],[SNR]]&amp;" - "&amp;tab_SCHULLISTE[[#This Row],[Name]]</f>
        <v>3055 - Montessori-Schule Grassau, priv. Grundschule der Montessori-Fördergemeinschaft Chiemgau e.V.</v>
      </c>
      <c r="D2525" s="5" t="s">
        <v>2351</v>
      </c>
      <c r="E25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25" s="175" t="s">
        <v>18840</v>
      </c>
      <c r="G2525" s="175" t="s">
        <v>18841</v>
      </c>
      <c r="H2525" s="182" t="str">
        <f>_xlfn.XLOOKUP(tab_SCHULLISTE[[#This Row],[TKZ]],tab_SATLISTE[SAT-ID],tab_SATLISTE[SAT-ID],"FEHLT")</f>
        <v>1p159</v>
      </c>
    </row>
    <row r="2526" spans="1:8" ht="15.9" customHeight="1" x14ac:dyDescent="0.3">
      <c r="A2526" s="171" t="s">
        <v>6836</v>
      </c>
      <c r="B2526" s="167" t="s">
        <v>13082</v>
      </c>
      <c r="C2526" s="167" t="str">
        <f>tab_SCHULLISTE[[#This Row],[SNR]]&amp;" - "&amp;tab_SCHULLISTE[[#This Row],[Name]]</f>
        <v>3056 - Private Petö Mittelschule der Petö und Inklusion gGmbH, Oberaudorf</v>
      </c>
      <c r="D2526" s="5" t="s">
        <v>2367</v>
      </c>
      <c r="E25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26" s="175" t="s">
        <v>18840</v>
      </c>
      <c r="G2526" s="175" t="s">
        <v>18841</v>
      </c>
      <c r="H2526" s="182" t="str">
        <f>_xlfn.XLOOKUP(tab_SCHULLISTE[[#This Row],[TKZ]],tab_SATLISTE[SAT-ID],tab_SATLISTE[SAT-ID],"FEHLT")</f>
        <v>1p175</v>
      </c>
    </row>
    <row r="2527" spans="1:8" ht="15.9" customHeight="1" x14ac:dyDescent="0.3">
      <c r="A2527" s="171" t="s">
        <v>6837</v>
      </c>
      <c r="B2527" s="167" t="s">
        <v>13083</v>
      </c>
      <c r="C2527" s="167" t="str">
        <f>tab_SCHULLISTE[[#This Row],[SNR]]&amp;" - "&amp;tab_SCHULLISTE[[#This Row],[Name]]</f>
        <v>3057 - Aktive Schule Petershausen gGmbH - Mittelschule in freier Trägerschaft</v>
      </c>
      <c r="D2527" s="5" t="s">
        <v>14879</v>
      </c>
      <c r="E25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27" s="175" t="s">
        <v>18840</v>
      </c>
      <c r="G2527" s="175" t="s">
        <v>18841</v>
      </c>
      <c r="H2527" s="182" t="str">
        <f>_xlfn.XLOOKUP(tab_SCHULLISTE[[#This Row],[TKZ]],tab_SATLISTE[SAT-ID],tab_SATLISTE[SAT-ID],"FEHLT")</f>
        <v>1p242</v>
      </c>
    </row>
    <row r="2528" spans="1:8" ht="15.9" customHeight="1" x14ac:dyDescent="0.3">
      <c r="A2528" s="171" t="s">
        <v>10522</v>
      </c>
      <c r="B2528" s="167" t="s">
        <v>14509</v>
      </c>
      <c r="C2528" s="167" t="str">
        <f>tab_SCHULLISTE[[#This Row],[SNR]]&amp;" - "&amp;tab_SCHULLISTE[[#This Row],[Name]]</f>
        <v>3058 - Berufsfachschule für Krankenpflegehilfe der Rottal-Inn Kliniken Kommunaluntern. Eggenfelden</v>
      </c>
      <c r="D2528" s="5" t="s">
        <v>2609</v>
      </c>
      <c r="E25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28" s="175" t="s">
        <v>18842</v>
      </c>
      <c r="G2528" s="175" t="s">
        <v>18843</v>
      </c>
      <c r="H2528" s="182" t="str">
        <f>_xlfn.XLOOKUP(tab_SCHULLISTE[[#This Row],[TKZ]],tab_SATLISTE[SAT-ID],tab_SATLISTE[SAT-ID],"FEHLT")</f>
        <v>2k195</v>
      </c>
    </row>
    <row r="2529" spans="1:8" ht="15.9" customHeight="1" x14ac:dyDescent="0.3">
      <c r="A2529" s="171" t="s">
        <v>6838</v>
      </c>
      <c r="B2529" s="167" t="s">
        <v>11302</v>
      </c>
      <c r="C2529" s="167" t="str">
        <f>tab_SCHULLISTE[[#This Row],[SNR]]&amp;" - "&amp;tab_SCHULLISTE[[#This Row],[Name]]</f>
        <v xml:space="preserve">3059 - Grundschule München, Baierbrunner Str. 53  </v>
      </c>
      <c r="D2529" s="5" t="s">
        <v>1966</v>
      </c>
      <c r="E25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29" s="175" t="s">
        <v>18840</v>
      </c>
      <c r="G2529" s="175" t="s">
        <v>18841</v>
      </c>
      <c r="H2529" s="182" t="str">
        <f>_xlfn.XLOOKUP(tab_SCHULLISTE[[#This Row],[TKZ]],tab_SATLISTE[SAT-ID],tab_SATLISTE[SAT-ID],"FEHLT")</f>
        <v>1k277</v>
      </c>
    </row>
    <row r="2530" spans="1:8" ht="15.9" customHeight="1" x14ac:dyDescent="0.3">
      <c r="A2530" s="171" t="s">
        <v>6839</v>
      </c>
      <c r="B2530" s="167" t="s">
        <v>1051</v>
      </c>
      <c r="C2530" s="167" t="str">
        <f>tab_SCHULLISTE[[#This Row],[SNR]]&amp;" - "&amp;tab_SCHULLISTE[[#This Row],[Name]]</f>
        <v>3061 - Montessori-Schule Eichstätt, private Grundschule des Montessori-Eichstätt e.V.</v>
      </c>
      <c r="D2530" s="5" t="s">
        <v>2349</v>
      </c>
      <c r="E25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30" s="175" t="s">
        <v>18840</v>
      </c>
      <c r="G2530" s="175" t="s">
        <v>18841</v>
      </c>
      <c r="H2530" s="182" t="str">
        <f>_xlfn.XLOOKUP(tab_SCHULLISTE[[#This Row],[TKZ]],tab_SATLISTE[SAT-ID],tab_SATLISTE[SAT-ID],"FEHLT")</f>
        <v>1p157</v>
      </c>
    </row>
    <row r="2531" spans="1:8" ht="15.9" customHeight="1" x14ac:dyDescent="0.3">
      <c r="A2531" s="171" t="s">
        <v>6840</v>
      </c>
      <c r="B2531" s="167" t="s">
        <v>1052</v>
      </c>
      <c r="C2531" s="167" t="str">
        <f>tab_SCHULLISTE[[#This Row],[SNR]]&amp;" - "&amp;tab_SCHULLISTE[[#This Row],[Name]]</f>
        <v>3062 - Staatl.gen. DBBC-Privatschule - Mittelsch. - Diakon.Institut f.Bild. u.Soz.in Bad Aibling</v>
      </c>
      <c r="D2531" s="5" t="s">
        <v>2232</v>
      </c>
      <c r="E25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31" s="175" t="s">
        <v>18840</v>
      </c>
      <c r="G2531" s="175" t="s">
        <v>18841</v>
      </c>
      <c r="H2531" s="182" t="str">
        <f>_xlfn.XLOOKUP(tab_SCHULLISTE[[#This Row],[TKZ]],tab_SATLISTE[SAT-ID],tab_SATLISTE[SAT-ID],"FEHLT")</f>
        <v>1p033</v>
      </c>
    </row>
    <row r="2532" spans="1:8" ht="15.9" customHeight="1" x14ac:dyDescent="0.3">
      <c r="A2532" s="171" t="s">
        <v>6841</v>
      </c>
      <c r="B2532" s="167" t="s">
        <v>11303</v>
      </c>
      <c r="C2532" s="167" t="str">
        <f>tab_SCHULLISTE[[#This Row],[SNR]]&amp;" - "&amp;tab_SCHULLISTE[[#This Row],[Name]]</f>
        <v xml:space="preserve">3063 - Grundschule Poing, Am Bergfeld  </v>
      </c>
      <c r="D2532" s="5" t="s">
        <v>2025</v>
      </c>
      <c r="E25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32" s="175" t="s">
        <v>18840</v>
      </c>
      <c r="G2532" s="175" t="s">
        <v>18841</v>
      </c>
      <c r="H2532" s="182" t="str">
        <f>_xlfn.XLOOKUP(tab_SCHULLISTE[[#This Row],[TKZ]],tab_SATLISTE[SAT-ID],tab_SATLISTE[SAT-ID],"FEHLT")</f>
        <v>1k336</v>
      </c>
    </row>
    <row r="2533" spans="1:8" ht="15.9" customHeight="1" x14ac:dyDescent="0.3">
      <c r="A2533" s="171" t="s">
        <v>6842</v>
      </c>
      <c r="B2533" s="167" t="s">
        <v>18705</v>
      </c>
      <c r="C2533" s="167" t="str">
        <f>tab_SCHULLISTE[[#This Row],[SNR]]&amp;" - "&amp;tab_SCHULLISTE[[#This Row],[Name]]</f>
        <v xml:space="preserve">3064 - Grundschule München, Bauhausplatz 9  </v>
      </c>
      <c r="D2533" s="5" t="s">
        <v>1966</v>
      </c>
      <c r="E25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33" s="175" t="s">
        <v>18840</v>
      </c>
      <c r="G2533" s="175" t="s">
        <v>18841</v>
      </c>
      <c r="H2533" s="182" t="str">
        <f>_xlfn.XLOOKUP(tab_SCHULLISTE[[#This Row],[TKZ]],tab_SATLISTE[SAT-ID],tab_SATLISTE[SAT-ID],"FEHLT")</f>
        <v>1k277</v>
      </c>
    </row>
    <row r="2534" spans="1:8" ht="15.9" customHeight="1" x14ac:dyDescent="0.3">
      <c r="A2534" s="171" t="s">
        <v>6843</v>
      </c>
      <c r="B2534" s="167" t="s">
        <v>1053</v>
      </c>
      <c r="C2534" s="167" t="str">
        <f>tab_SCHULLISTE[[#This Row],[SNR]]&amp;" - "&amp;tab_SCHULLISTE[[#This Row],[Name]]</f>
        <v>3065 - Aktive Projekt-Schule Stephanskirchen, Private Mittelschule d. Evang. Schulvereins</v>
      </c>
      <c r="D2534" s="5" t="s">
        <v>2247</v>
      </c>
      <c r="E25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34" s="175" t="s">
        <v>18840</v>
      </c>
      <c r="G2534" s="175" t="s">
        <v>18841</v>
      </c>
      <c r="H2534" s="182" t="str">
        <f>_xlfn.XLOOKUP(tab_SCHULLISTE[[#This Row],[TKZ]],tab_SATLISTE[SAT-ID],tab_SATLISTE[SAT-ID],"FEHLT")</f>
        <v>1p048</v>
      </c>
    </row>
    <row r="2535" spans="1:8" ht="15.9" customHeight="1" x14ac:dyDescent="0.3">
      <c r="A2535" s="171" t="s">
        <v>6844</v>
      </c>
      <c r="B2535" s="167" t="s">
        <v>204</v>
      </c>
      <c r="C2535" s="167" t="str">
        <f>tab_SCHULLISTE[[#This Row],[SNR]]&amp;" - "&amp;tab_SCHULLISTE[[#This Row],[Name]]</f>
        <v>3066 - Priv. Berufsfachschule für Altenpflegehilfe des Kuratorium Wohnen im Alter Pfarrkirchen</v>
      </c>
      <c r="D2535" s="5" t="s">
        <v>2713</v>
      </c>
      <c r="E25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35" s="175" t="s">
        <v>18842</v>
      </c>
      <c r="G2535" s="175" t="s">
        <v>18843</v>
      </c>
      <c r="H2535" s="182" t="str">
        <f>_xlfn.XLOOKUP(tab_SCHULLISTE[[#This Row],[TKZ]],tab_SATLISTE[SAT-ID],tab_SATLISTE[SAT-ID],"FEHLT")</f>
        <v>2p037</v>
      </c>
    </row>
    <row r="2536" spans="1:8" ht="15.9" customHeight="1" x14ac:dyDescent="0.3">
      <c r="A2536" s="171" t="s">
        <v>6845</v>
      </c>
      <c r="B2536" s="167" t="s">
        <v>11304</v>
      </c>
      <c r="C2536" s="167" t="str">
        <f>tab_SCHULLISTE[[#This Row],[SNR]]&amp;" - "&amp;tab_SCHULLISTE[[#This Row],[Name]]</f>
        <v xml:space="preserve">3067 - Grundschule München, St.-Veit-Straße 46  </v>
      </c>
      <c r="D2536" s="5" t="s">
        <v>1966</v>
      </c>
      <c r="E25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36" s="175" t="s">
        <v>18840</v>
      </c>
      <c r="G2536" s="175" t="s">
        <v>18841</v>
      </c>
      <c r="H2536" s="182" t="str">
        <f>_xlfn.XLOOKUP(tab_SCHULLISTE[[#This Row],[TKZ]],tab_SATLISTE[SAT-ID],tab_SATLISTE[SAT-ID],"FEHLT")</f>
        <v>1k277</v>
      </c>
    </row>
    <row r="2537" spans="1:8" ht="15.9" customHeight="1" x14ac:dyDescent="0.3">
      <c r="A2537" s="171" t="s">
        <v>6846</v>
      </c>
      <c r="B2537" s="167" t="s">
        <v>1054</v>
      </c>
      <c r="C2537" s="167" t="str">
        <f>tab_SCHULLISTE[[#This Row],[SNR]]&amp;" - "&amp;tab_SCHULLISTE[[#This Row],[Name]]</f>
        <v>3068 - St.-Franziskus-Schule, Kath. Freie Grundschule Neuburg a.d. Donau</v>
      </c>
      <c r="D2537" s="5" t="s">
        <v>2393</v>
      </c>
      <c r="E25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37" s="175" t="s">
        <v>18840</v>
      </c>
      <c r="G2537" s="175" t="s">
        <v>18841</v>
      </c>
      <c r="H2537" s="182" t="str">
        <f>_xlfn.XLOOKUP(tab_SCHULLISTE[[#This Row],[TKZ]],tab_SATLISTE[SAT-ID],tab_SATLISTE[SAT-ID],"FEHLT")</f>
        <v>1p202</v>
      </c>
    </row>
    <row r="2538" spans="1:8" ht="15.9" customHeight="1" x14ac:dyDescent="0.3">
      <c r="A2538" s="171" t="s">
        <v>6847</v>
      </c>
      <c r="B2538" s="167" t="s">
        <v>11305</v>
      </c>
      <c r="C2538" s="167" t="str">
        <f>tab_SCHULLISTE[[#This Row],[SNR]]&amp;" - "&amp;tab_SCHULLISTE[[#This Row],[Name]]</f>
        <v xml:space="preserve">3069 - Grundschule München, Helmut-Schmidt-Allee 45  </v>
      </c>
      <c r="D2538" s="5" t="s">
        <v>1966</v>
      </c>
      <c r="E25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38" s="175" t="s">
        <v>18840</v>
      </c>
      <c r="G2538" s="175" t="s">
        <v>18841</v>
      </c>
      <c r="H2538" s="182" t="str">
        <f>_xlfn.XLOOKUP(tab_SCHULLISTE[[#This Row],[TKZ]],tab_SATLISTE[SAT-ID],tab_SATLISTE[SAT-ID],"FEHLT")</f>
        <v>1k277</v>
      </c>
    </row>
    <row r="2539" spans="1:8" ht="15.9" customHeight="1" x14ac:dyDescent="0.3">
      <c r="A2539" s="171" t="s">
        <v>6848</v>
      </c>
      <c r="B2539" s="167" t="s">
        <v>11306</v>
      </c>
      <c r="C2539" s="167" t="str">
        <f>tab_SCHULLISTE[[#This Row],[SNR]]&amp;" - "&amp;tab_SCHULLISTE[[#This Row],[Name]]</f>
        <v xml:space="preserve">3070 - Erzbischöfliche Franziskus-Grundschule München  </v>
      </c>
      <c r="D2539" s="5" t="s">
        <v>2243</v>
      </c>
      <c r="E25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539" s="175" t="s">
        <v>18840</v>
      </c>
      <c r="G2539" s="175" t="s">
        <v>18841</v>
      </c>
      <c r="H2539" s="182" t="str">
        <f>_xlfn.XLOOKUP(tab_SCHULLISTE[[#This Row],[TKZ]],tab_SATLISTE[SAT-ID],tab_SATLISTE[SAT-ID],"FEHLT")</f>
        <v>1p044</v>
      </c>
    </row>
    <row r="2540" spans="1:8" ht="15.9" customHeight="1" x14ac:dyDescent="0.3">
      <c r="A2540" s="171" t="s">
        <v>6849</v>
      </c>
      <c r="B2540" s="167" t="s">
        <v>13084</v>
      </c>
      <c r="C2540" s="167" t="str">
        <f>tab_SCHULLISTE[[#This Row],[SNR]]&amp;" - "&amp;tab_SCHULLISTE[[#This Row],[Name]]</f>
        <v>3071 - Campus di Monaco, private internationale Montessori-Mittelschule München</v>
      </c>
      <c r="D2540" s="5" t="s">
        <v>4195</v>
      </c>
      <c r="E25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540" s="175" t="s">
        <v>18840</v>
      </c>
      <c r="G2540" s="175" t="s">
        <v>18841</v>
      </c>
      <c r="H2540" s="182" t="str">
        <f>_xlfn.XLOOKUP(tab_SCHULLISTE[[#This Row],[TKZ]],tab_SATLISTE[SAT-ID],tab_SATLISTE[SAT-ID],"FEHLT")</f>
        <v>1p235</v>
      </c>
    </row>
    <row r="2541" spans="1:8" ht="15.9" customHeight="1" x14ac:dyDescent="0.3">
      <c r="A2541" s="171" t="s">
        <v>6850</v>
      </c>
      <c r="B2541" s="167" t="s">
        <v>18706</v>
      </c>
      <c r="C2541" s="167" t="str">
        <f>tab_SCHULLISTE[[#This Row],[SNR]]&amp;" - "&amp;tab_SCHULLISTE[[#This Row],[Name]]</f>
        <v xml:space="preserve">3072 - Berufsfachschule für Pflege am Klinikum Landshut  </v>
      </c>
      <c r="D2541" s="5" t="s">
        <v>18707</v>
      </c>
      <c r="E25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41" s="175" t="s">
        <v>18842</v>
      </c>
      <c r="G2541" s="175" t="s">
        <v>18843</v>
      </c>
      <c r="H2541" s="182" t="str">
        <f>_xlfn.XLOOKUP(tab_SCHULLISTE[[#This Row],[TKZ]],tab_SATLISTE[SAT-ID],tab_SATLISTE[SAT-ID],"FEHLT")</f>
        <v>2k267</v>
      </c>
    </row>
    <row r="2542" spans="1:8" ht="15.9" customHeight="1" x14ac:dyDescent="0.3">
      <c r="A2542" s="171" t="s">
        <v>6851</v>
      </c>
      <c r="B2542" s="167" t="s">
        <v>14510</v>
      </c>
      <c r="C2542" s="167" t="str">
        <f>tab_SCHULLISTE[[#This Row],[SNR]]&amp;" - "&amp;tab_SCHULLISTE[[#This Row],[Name]]</f>
        <v xml:space="preserve">3073 - Berufsfachschule für Pflege am Klinikum Passau  </v>
      </c>
      <c r="D2542" s="5" t="s">
        <v>2577</v>
      </c>
      <c r="E25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42" s="175" t="s">
        <v>18842</v>
      </c>
      <c r="G2542" s="175" t="s">
        <v>18843</v>
      </c>
      <c r="H2542" s="182" t="str">
        <f>_xlfn.XLOOKUP(tab_SCHULLISTE[[#This Row],[TKZ]],tab_SATLISTE[SAT-ID],tab_SATLISTE[SAT-ID],"FEHLT")</f>
        <v>2k163</v>
      </c>
    </row>
    <row r="2543" spans="1:8" ht="15.9" customHeight="1" x14ac:dyDescent="0.3">
      <c r="A2543" s="171" t="s">
        <v>6852</v>
      </c>
      <c r="B2543" s="167" t="s">
        <v>452</v>
      </c>
      <c r="C2543" s="167" t="str">
        <f>tab_SCHULLISTE[[#This Row],[SNR]]&amp;" - "&amp;tab_SCHULLISTE[[#This Row],[Name]]</f>
        <v>3074 - Berufsschule St.Franziskus Abensb.,Berufsschule z. sonderpäd.Förd.d.Kath.Jugendf.d.Diöz.Regensb.e.V.</v>
      </c>
      <c r="D2543" s="5" t="s">
        <v>2707</v>
      </c>
      <c r="E25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43" s="175" t="s">
        <v>18870</v>
      </c>
      <c r="G2543" s="175" t="s">
        <v>18871</v>
      </c>
      <c r="H2543" s="182" t="str">
        <f>_xlfn.XLOOKUP(tab_SCHULLISTE[[#This Row],[TKZ]],tab_SATLISTE[SAT-ID],tab_SATLISTE[SAT-ID],"FEHLT")</f>
        <v>2p028</v>
      </c>
    </row>
    <row r="2544" spans="1:8" ht="15.9" customHeight="1" x14ac:dyDescent="0.3">
      <c r="A2544" s="171" t="s">
        <v>6853</v>
      </c>
      <c r="B2544" s="167" t="s">
        <v>6854</v>
      </c>
      <c r="C2544" s="167" t="str">
        <f>tab_SCHULLISTE[[#This Row],[SNR]]&amp;" - "&amp;tab_SCHULLISTE[[#This Row],[Name]]</f>
        <v>3075 - Berufsfachschule für Pflege der Pflegeakademie Bayerischer Wald gGmbH</v>
      </c>
      <c r="D2544" s="5" t="s">
        <v>2684</v>
      </c>
      <c r="E25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44" s="175" t="s">
        <v>18842</v>
      </c>
      <c r="G2544" s="175" t="s">
        <v>18843</v>
      </c>
      <c r="H2544" s="182" t="str">
        <f>_xlfn.XLOOKUP(tab_SCHULLISTE[[#This Row],[TKZ]],tab_SATLISTE[SAT-ID],tab_SATLISTE[SAT-ID],"FEHLT")</f>
        <v>2p003</v>
      </c>
    </row>
    <row r="2545" spans="1:8" ht="15.9" customHeight="1" x14ac:dyDescent="0.3">
      <c r="A2545" s="171" t="s">
        <v>6855</v>
      </c>
      <c r="B2545" s="167" t="s">
        <v>14511</v>
      </c>
      <c r="C2545" s="167" t="str">
        <f>tab_SCHULLISTE[[#This Row],[SNR]]&amp;" - "&amp;tab_SCHULLISTE[[#This Row],[Name]]</f>
        <v>3076 - Berufsfachschule für Pflege des Caritasverbandes für die Diözese Passau e.V., Zwiesel</v>
      </c>
      <c r="D2545" s="5" t="s">
        <v>2694</v>
      </c>
      <c r="E25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45" s="175" t="s">
        <v>18842</v>
      </c>
      <c r="G2545" s="175" t="s">
        <v>18843</v>
      </c>
      <c r="H2545" s="182" t="str">
        <f>_xlfn.XLOOKUP(tab_SCHULLISTE[[#This Row],[TKZ]],tab_SATLISTE[SAT-ID],tab_SATLISTE[SAT-ID],"FEHLT")</f>
        <v>2p013</v>
      </c>
    </row>
    <row r="2546" spans="1:8" ht="15.9" customHeight="1" x14ac:dyDescent="0.3">
      <c r="A2546" s="171" t="s">
        <v>6856</v>
      </c>
      <c r="B2546" s="167" t="s">
        <v>6857</v>
      </c>
      <c r="C2546" s="167" t="str">
        <f>tab_SCHULLISTE[[#This Row],[SNR]]&amp;" - "&amp;tab_SCHULLISTE[[#This Row],[Name]]</f>
        <v>3077 - Berufsfachschule für Pflege der Kinderklinik Dritter Orden Passau</v>
      </c>
      <c r="D2546" s="5" t="s">
        <v>2709</v>
      </c>
      <c r="E25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46" s="175" t="s">
        <v>18842</v>
      </c>
      <c r="G2546" s="175" t="s">
        <v>18843</v>
      </c>
      <c r="H2546" s="182" t="str">
        <f>_xlfn.XLOOKUP(tab_SCHULLISTE[[#This Row],[TKZ]],tab_SATLISTE[SAT-ID],tab_SATLISTE[SAT-ID],"FEHLT")</f>
        <v>2p031</v>
      </c>
    </row>
    <row r="2547" spans="1:8" ht="15.9" customHeight="1" x14ac:dyDescent="0.3">
      <c r="A2547" s="171" t="s">
        <v>6858</v>
      </c>
      <c r="B2547" s="167" t="s">
        <v>6859</v>
      </c>
      <c r="C2547" s="167" t="str">
        <f>tab_SCHULLISTE[[#This Row],[SNR]]&amp;" - "&amp;tab_SCHULLISTE[[#This Row],[Name]]</f>
        <v>3078 - Berufsfachschule f. Pflege Mainb. d.Inst.f. Aus-, Fort-u. Weiterbild. im Gesundheitswesen e.V.</v>
      </c>
      <c r="D2547" s="5" t="s">
        <v>2705</v>
      </c>
      <c r="E25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47" s="175" t="s">
        <v>18842</v>
      </c>
      <c r="G2547" s="175" t="s">
        <v>18843</v>
      </c>
      <c r="H2547" s="182" t="str">
        <f>_xlfn.XLOOKUP(tab_SCHULLISTE[[#This Row],[TKZ]],tab_SATLISTE[SAT-ID],tab_SATLISTE[SAT-ID],"FEHLT")</f>
        <v>2p026</v>
      </c>
    </row>
    <row r="2548" spans="1:8" ht="15.9" customHeight="1" x14ac:dyDescent="0.3">
      <c r="A2548" s="171" t="s">
        <v>6860</v>
      </c>
      <c r="B2548" s="167" t="s">
        <v>14512</v>
      </c>
      <c r="C2548" s="167" t="str">
        <f>tab_SCHULLISTE[[#This Row],[SNR]]&amp;" - "&amp;tab_SCHULLISTE[[#This Row],[Name]]</f>
        <v>3079 - Berufsfachschule für Pflege am Klinikum St. Elisabeth Straubing</v>
      </c>
      <c r="D2548" s="5" t="s">
        <v>2698</v>
      </c>
      <c r="E25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48" s="175" t="s">
        <v>18842</v>
      </c>
      <c r="G2548" s="175" t="s">
        <v>18843</v>
      </c>
      <c r="H2548" s="182" t="str">
        <f>_xlfn.XLOOKUP(tab_SCHULLISTE[[#This Row],[TKZ]],tab_SATLISTE[SAT-ID],tab_SATLISTE[SAT-ID],"FEHLT")</f>
        <v>2p018</v>
      </c>
    </row>
    <row r="2549" spans="1:8" ht="15.9" customHeight="1" x14ac:dyDescent="0.3">
      <c r="A2549" s="171" t="s">
        <v>6861</v>
      </c>
      <c r="B2549" s="167" t="s">
        <v>453</v>
      </c>
      <c r="C2549" s="167" t="str">
        <f>tab_SCHULLISTE[[#This Row],[SNR]]&amp;" - "&amp;tab_SCHULLISTE[[#This Row],[Name]]</f>
        <v>3080 - Private Berufsschule zur sonderpäd. Förderung, Förderschwerpunkt Lernen in Vilshofen</v>
      </c>
      <c r="D2549" s="5" t="s">
        <v>2738</v>
      </c>
      <c r="E25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49" s="175" t="s">
        <v>18870</v>
      </c>
      <c r="G2549" s="175" t="s">
        <v>18871</v>
      </c>
      <c r="H2549" s="182" t="str">
        <f>_xlfn.XLOOKUP(tab_SCHULLISTE[[#This Row],[TKZ]],tab_SATLISTE[SAT-ID],tab_SATLISTE[SAT-ID],"FEHLT")</f>
        <v>2p065</v>
      </c>
    </row>
    <row r="2550" spans="1:8" ht="15.9" customHeight="1" x14ac:dyDescent="0.3">
      <c r="A2550" s="171" t="s">
        <v>6862</v>
      </c>
      <c r="B2550" s="167" t="s">
        <v>6863</v>
      </c>
      <c r="C2550" s="167" t="str">
        <f>tab_SCHULLISTE[[#This Row],[SNR]]&amp;" - "&amp;tab_SCHULLISTE[[#This Row],[Name]]</f>
        <v>3082 - Private Berufsfachschule für Pflege des Bayerischen Roten Kreuzes Plattling</v>
      </c>
      <c r="D2550" s="5" t="s">
        <v>2693</v>
      </c>
      <c r="E25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50" s="175" t="s">
        <v>18842</v>
      </c>
      <c r="G2550" s="175" t="s">
        <v>18843</v>
      </c>
      <c r="H2550" s="182" t="str">
        <f>_xlfn.XLOOKUP(tab_SCHULLISTE[[#This Row],[TKZ]],tab_SATLISTE[SAT-ID],tab_SATLISTE[SAT-ID],"FEHLT")</f>
        <v>2p012</v>
      </c>
    </row>
    <row r="2551" spans="1:8" ht="15.9" customHeight="1" x14ac:dyDescent="0.3">
      <c r="A2551" s="171" t="s">
        <v>6864</v>
      </c>
      <c r="B2551" s="167" t="s">
        <v>613</v>
      </c>
      <c r="C2551" s="167" t="str">
        <f>tab_SCHULLISTE[[#This Row],[SNR]]&amp;" - "&amp;tab_SCHULLISTE[[#This Row],[Name]]</f>
        <v>3083 - Prälat-Michael-Thaller-Schule, Priv. Sonderpäd. Förderzentrum Abensberg d. Kath. Jugendf. Regensb.</v>
      </c>
      <c r="D2551" s="5" t="s">
        <v>2707</v>
      </c>
      <c r="E25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51" s="175" t="s">
        <v>18830</v>
      </c>
      <c r="G2551" s="175" t="s">
        <v>18831</v>
      </c>
      <c r="H2551" s="182" t="str">
        <f>_xlfn.XLOOKUP(tab_SCHULLISTE[[#This Row],[TKZ]],tab_SATLISTE[SAT-ID],tab_SATLISTE[SAT-ID],"FEHLT")</f>
        <v>2p028</v>
      </c>
    </row>
    <row r="2552" spans="1:8" ht="15.9" customHeight="1" x14ac:dyDescent="0.3">
      <c r="A2552" s="171" t="s">
        <v>6865</v>
      </c>
      <c r="B2552" s="167" t="s">
        <v>614</v>
      </c>
      <c r="C2552" s="167" t="str">
        <f>tab_SCHULLISTE[[#This Row],[SNR]]&amp;" - "&amp;tab_SCHULLISTE[[#This Row],[Name]]</f>
        <v>3084 - Franz-Xaver-Eggersdorfer-Schule Priv. Sonderpädagogisches Förderzentrum Vilshofen</v>
      </c>
      <c r="D2552" s="5" t="s">
        <v>2738</v>
      </c>
      <c r="E25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52" s="175" t="s">
        <v>18830</v>
      </c>
      <c r="G2552" s="175" t="s">
        <v>18831</v>
      </c>
      <c r="H2552" s="182" t="str">
        <f>_xlfn.XLOOKUP(tab_SCHULLISTE[[#This Row],[TKZ]],tab_SATLISTE[SAT-ID],tab_SATLISTE[SAT-ID],"FEHLT")</f>
        <v>2p065</v>
      </c>
    </row>
    <row r="2553" spans="1:8" ht="15.9" customHeight="1" x14ac:dyDescent="0.3">
      <c r="A2553" s="171" t="s">
        <v>6866</v>
      </c>
      <c r="B2553" s="167" t="s">
        <v>6867</v>
      </c>
      <c r="C2553" s="167" t="str">
        <f>tab_SCHULLISTE[[#This Row],[SNR]]&amp;" - "&amp;tab_SCHULLISTE[[#This Row],[Name]]</f>
        <v>3085 - Berufsfachschule für Pflege am DONAUISAR Klinikum Deggendorf</v>
      </c>
      <c r="D2553" s="5" t="s">
        <v>2461</v>
      </c>
      <c r="E25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53" s="175" t="s">
        <v>18842</v>
      </c>
      <c r="G2553" s="175" t="s">
        <v>18843</v>
      </c>
      <c r="H2553" s="182" t="str">
        <f>_xlfn.XLOOKUP(tab_SCHULLISTE[[#This Row],[TKZ]],tab_SATLISTE[SAT-ID],tab_SATLISTE[SAT-ID],"FEHLT")</f>
        <v>2k045</v>
      </c>
    </row>
    <row r="2554" spans="1:8" ht="15.9" customHeight="1" x14ac:dyDescent="0.3">
      <c r="A2554" s="171" t="s">
        <v>6868</v>
      </c>
      <c r="B2554" s="167" t="s">
        <v>904</v>
      </c>
      <c r="C2554" s="167" t="str">
        <f>tab_SCHULLISTE[[#This Row],[SNR]]&amp;" - "&amp;tab_SCHULLISTE[[#This Row],[Name]]</f>
        <v>3086 - Staatliche Berufsfachschule für Maschinenbau Landshut</v>
      </c>
      <c r="D2554" s="5" t="s">
        <v>2530</v>
      </c>
      <c r="E25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54" s="175" t="s">
        <v>18846</v>
      </c>
      <c r="G2554" s="175" t="s">
        <v>18847</v>
      </c>
      <c r="H2554" s="182" t="str">
        <f>_xlfn.XLOOKUP(tab_SCHULLISTE[[#This Row],[TKZ]],tab_SATLISTE[SAT-ID],tab_SATLISTE[SAT-ID],"FEHLT")</f>
        <v>2k117</v>
      </c>
    </row>
    <row r="2555" spans="1:8" ht="15.9" customHeight="1" x14ac:dyDescent="0.3">
      <c r="A2555" s="171" t="s">
        <v>6869</v>
      </c>
      <c r="B2555" s="167" t="s">
        <v>14513</v>
      </c>
      <c r="C2555" s="167" t="str">
        <f>tab_SCHULLISTE[[#This Row],[SNR]]&amp;" - "&amp;tab_SCHULLISTE[[#This Row],[Name]]</f>
        <v xml:space="preserve">3087 - Berufsfachschule für Pflege der vhs Landshut e.V.  </v>
      </c>
      <c r="D2555" s="5" t="s">
        <v>2742</v>
      </c>
      <c r="E25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55" s="175" t="s">
        <v>18842</v>
      </c>
      <c r="G2555" s="175" t="s">
        <v>18843</v>
      </c>
      <c r="H2555" s="182" t="str">
        <f>_xlfn.XLOOKUP(tab_SCHULLISTE[[#This Row],[TKZ]],tab_SATLISTE[SAT-ID],tab_SATLISTE[SAT-ID],"FEHLT")</f>
        <v>2p069</v>
      </c>
    </row>
    <row r="2556" spans="1:8" ht="15.9" customHeight="1" x14ac:dyDescent="0.3">
      <c r="A2556" s="171" t="s">
        <v>6870</v>
      </c>
      <c r="B2556" s="167" t="s">
        <v>46</v>
      </c>
      <c r="C2556" s="167" t="str">
        <f>tab_SCHULLISTE[[#This Row],[SNR]]&amp;" - "&amp;tab_SCHULLISTE[[#This Row],[Name]]</f>
        <v>3088 - Priv. Berufsfachschule f.Sozialpfl. d. Kuratoriums Wohnen im Alter gemeinn. AG Pfarrkirchen</v>
      </c>
      <c r="D2556" s="5" t="s">
        <v>2713</v>
      </c>
      <c r="E25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56" s="175" t="s">
        <v>18854</v>
      </c>
      <c r="G2556" s="175" t="s">
        <v>18855</v>
      </c>
      <c r="H2556" s="182" t="str">
        <f>_xlfn.XLOOKUP(tab_SCHULLISTE[[#This Row],[TKZ]],tab_SATLISTE[SAT-ID],tab_SATLISTE[SAT-ID],"FEHLT")</f>
        <v>2p037</v>
      </c>
    </row>
    <row r="2557" spans="1:8" ht="15.9" customHeight="1" x14ac:dyDescent="0.3">
      <c r="A2557" s="171" t="s">
        <v>6871</v>
      </c>
      <c r="B2557" s="167" t="s">
        <v>14391</v>
      </c>
      <c r="C2557" s="167" t="str">
        <f>tab_SCHULLISTE[[#This Row],[SNR]]&amp;" - "&amp;tab_SCHULLISTE[[#This Row],[Name]]</f>
        <v xml:space="preserve">3089 - Staatl. Wirtschaftsschule Landshut  </v>
      </c>
      <c r="D2557" s="5" t="s">
        <v>2530</v>
      </c>
      <c r="E25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57" s="175" t="s">
        <v>18852</v>
      </c>
      <c r="G2557" s="175" t="s">
        <v>18853</v>
      </c>
      <c r="H2557" s="182" t="str">
        <f>_xlfn.XLOOKUP(tab_SCHULLISTE[[#This Row],[TKZ]],tab_SATLISTE[SAT-ID],tab_SATLISTE[SAT-ID],"FEHLT")</f>
        <v>2k117</v>
      </c>
    </row>
    <row r="2558" spans="1:8" ht="15.9" customHeight="1" x14ac:dyDescent="0.3">
      <c r="A2558" s="171" t="s">
        <v>6872</v>
      </c>
      <c r="B2558" s="167" t="s">
        <v>14392</v>
      </c>
      <c r="C2558" s="167" t="str">
        <f>tab_SCHULLISTE[[#This Row],[SNR]]&amp;" - "&amp;tab_SCHULLISTE[[#This Row],[Name]]</f>
        <v xml:space="preserve">3090 - Staatliche Wirtschaftsschule Deggendorf  </v>
      </c>
      <c r="D2558" s="5" t="s">
        <v>2457</v>
      </c>
      <c r="E25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58" s="175" t="s">
        <v>18852</v>
      </c>
      <c r="G2558" s="175" t="s">
        <v>18853</v>
      </c>
      <c r="H2558" s="182" t="str">
        <f>_xlfn.XLOOKUP(tab_SCHULLISTE[[#This Row],[TKZ]],tab_SATLISTE[SAT-ID],tab_SATLISTE[SAT-ID],"FEHLT")</f>
        <v>2k041</v>
      </c>
    </row>
    <row r="2559" spans="1:8" ht="15.9" customHeight="1" x14ac:dyDescent="0.3">
      <c r="A2559" s="171" t="s">
        <v>6873</v>
      </c>
      <c r="B2559" s="167" t="s">
        <v>14514</v>
      </c>
      <c r="C2559" s="167" t="str">
        <f>tab_SCHULLISTE[[#This Row],[SNR]]&amp;" - "&amp;tab_SCHULLISTE[[#This Row],[Name]]</f>
        <v>3091 - BFS f. Pflege Landau a.d. Isar d. Gemeinn. Gesellschaft f. soz. Dienste - DAA - mbH</v>
      </c>
      <c r="D2559" s="5" t="s">
        <v>14888</v>
      </c>
      <c r="E25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59" s="175" t="s">
        <v>18842</v>
      </c>
      <c r="G2559" s="175" t="s">
        <v>18843</v>
      </c>
      <c r="H2559" s="182" t="str">
        <f>_xlfn.XLOOKUP(tab_SCHULLISTE[[#This Row],[TKZ]],tab_SATLISTE[SAT-ID],tab_SATLISTE[SAT-ID],"FEHLT")</f>
        <v>2p074</v>
      </c>
    </row>
    <row r="2560" spans="1:8" ht="15.9" customHeight="1" x14ac:dyDescent="0.3">
      <c r="A2560" s="171" t="s">
        <v>6874</v>
      </c>
      <c r="B2560" s="167" t="s">
        <v>1616</v>
      </c>
      <c r="C2560" s="167" t="str">
        <f>tab_SCHULLISTE[[#This Row],[SNR]]&amp;" - "&amp;tab_SCHULLISTE[[#This Row],[Name]]</f>
        <v>3092 - Private Wirtschaftsschule der Schulstiftung Seligenthal in Landshut</v>
      </c>
      <c r="D2560" s="5" t="s">
        <v>2736</v>
      </c>
      <c r="E25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60" s="175" t="s">
        <v>18852</v>
      </c>
      <c r="G2560" s="175" t="s">
        <v>18853</v>
      </c>
      <c r="H2560" s="182" t="str">
        <f>_xlfn.XLOOKUP(tab_SCHULLISTE[[#This Row],[TKZ]],tab_SATLISTE[SAT-ID],tab_SATLISTE[SAT-ID],"FEHLT")</f>
        <v>2p063</v>
      </c>
    </row>
    <row r="2561" spans="1:8" ht="15.9" customHeight="1" x14ac:dyDescent="0.3">
      <c r="A2561" s="171" t="s">
        <v>6875</v>
      </c>
      <c r="B2561" s="167" t="s">
        <v>6876</v>
      </c>
      <c r="C2561" s="167" t="str">
        <f>tab_SCHULLISTE[[#This Row],[SNR]]&amp;" - "&amp;tab_SCHULLISTE[[#This Row],[Name]]</f>
        <v>3093 - Berufsfachschule für Pflege der Kliniken Am Goldenen Steig gGmbH in Freyung</v>
      </c>
      <c r="D2561" s="5" t="s">
        <v>2708</v>
      </c>
      <c r="E25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61" s="175" t="s">
        <v>18842</v>
      </c>
      <c r="G2561" s="175" t="s">
        <v>18843</v>
      </c>
      <c r="H2561" s="182" t="str">
        <f>_xlfn.XLOOKUP(tab_SCHULLISTE[[#This Row],[TKZ]],tab_SATLISTE[SAT-ID],tab_SATLISTE[SAT-ID],"FEHLT")</f>
        <v>2p030</v>
      </c>
    </row>
    <row r="2562" spans="1:8" ht="15.9" customHeight="1" x14ac:dyDescent="0.3">
      <c r="A2562" s="171" t="s">
        <v>6877</v>
      </c>
      <c r="B2562" s="167" t="s">
        <v>6878</v>
      </c>
      <c r="C2562" s="167" t="str">
        <f>tab_SCHULLISTE[[#This Row],[SNR]]&amp;" - "&amp;tab_SCHULLISTE[[#This Row],[Name]]</f>
        <v>3096 - Berufsfachschule für Pflege d. Caritasverb.f.d. Diözese Regensburg e.V. Landshut</v>
      </c>
      <c r="D2562" s="5" t="s">
        <v>2695</v>
      </c>
      <c r="E25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62" s="175" t="s">
        <v>18842</v>
      </c>
      <c r="G2562" s="175" t="s">
        <v>18843</v>
      </c>
      <c r="H2562" s="182" t="str">
        <f>_xlfn.XLOOKUP(tab_SCHULLISTE[[#This Row],[TKZ]],tab_SATLISTE[SAT-ID],tab_SATLISTE[SAT-ID],"FEHLT")</f>
        <v>2p014</v>
      </c>
    </row>
    <row r="2563" spans="1:8" ht="15.9" customHeight="1" x14ac:dyDescent="0.3">
      <c r="A2563" s="171" t="s">
        <v>6879</v>
      </c>
      <c r="B2563" s="167" t="s">
        <v>14515</v>
      </c>
      <c r="C2563" s="167" t="str">
        <f>tab_SCHULLISTE[[#This Row],[SNR]]&amp;" - "&amp;tab_SCHULLISTE[[#This Row],[Name]]</f>
        <v xml:space="preserve">3097 - KWA Berufsfachschule für Pflege Pfarrkirchen  </v>
      </c>
      <c r="D2563" s="5" t="s">
        <v>2713</v>
      </c>
      <c r="E25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63" s="175" t="s">
        <v>18842</v>
      </c>
      <c r="G2563" s="175" t="s">
        <v>18843</v>
      </c>
      <c r="H2563" s="182" t="str">
        <f>_xlfn.XLOOKUP(tab_SCHULLISTE[[#This Row],[TKZ]],tab_SATLISTE[SAT-ID],tab_SATLISTE[SAT-ID],"FEHLT")</f>
        <v>2p037</v>
      </c>
    </row>
    <row r="2564" spans="1:8" ht="15.9" customHeight="1" x14ac:dyDescent="0.3">
      <c r="A2564" s="171" t="s">
        <v>6880</v>
      </c>
      <c r="B2564" s="167" t="s">
        <v>6881</v>
      </c>
      <c r="C2564" s="167" t="str">
        <f>tab_SCHULLISTE[[#This Row],[SNR]]&amp;" - "&amp;tab_SCHULLISTE[[#This Row],[Name]]</f>
        <v>3098 - Berufsfachschule für Pflege am Bezirksklinikum Mainkofen</v>
      </c>
      <c r="D2564" s="5" t="s">
        <v>2444</v>
      </c>
      <c r="E25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64" s="175" t="s">
        <v>18842</v>
      </c>
      <c r="G2564" s="175" t="s">
        <v>18843</v>
      </c>
      <c r="H2564" s="182" t="str">
        <f>_xlfn.XLOOKUP(tab_SCHULLISTE[[#This Row],[TKZ]],tab_SATLISTE[SAT-ID],tab_SATLISTE[SAT-ID],"FEHLT")</f>
        <v>2k027</v>
      </c>
    </row>
    <row r="2565" spans="1:8" ht="15.9" customHeight="1" x14ac:dyDescent="0.3">
      <c r="A2565" s="171" t="s">
        <v>6882</v>
      </c>
      <c r="B2565" s="167" t="s">
        <v>6883</v>
      </c>
      <c r="C2565" s="167" t="str">
        <f>tab_SCHULLISTE[[#This Row],[SNR]]&amp;" - "&amp;tab_SCHULLISTE[[#This Row],[Name]]</f>
        <v>3099 - Berufsfachschule für Pflege der Kinderkrankenhaus St. Marien gGmbH in Vilsbiburg</v>
      </c>
      <c r="D2565" s="5" t="s">
        <v>18707</v>
      </c>
      <c r="E25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65" s="175" t="s">
        <v>18842</v>
      </c>
      <c r="G2565" s="175" t="s">
        <v>18843</v>
      </c>
      <c r="H2565" s="182" t="str">
        <f>_xlfn.XLOOKUP(tab_SCHULLISTE[[#This Row],[TKZ]],tab_SATLISTE[SAT-ID],tab_SATLISTE[SAT-ID],"FEHLT")</f>
        <v>2k267</v>
      </c>
    </row>
    <row r="2566" spans="1:8" ht="15.9" customHeight="1" x14ac:dyDescent="0.3">
      <c r="A2566" s="171" t="s">
        <v>6884</v>
      </c>
      <c r="B2566" s="167" t="s">
        <v>6885</v>
      </c>
      <c r="C2566" s="167" t="str">
        <f>tab_SCHULLISTE[[#This Row],[SNR]]&amp;" - "&amp;tab_SCHULLISTE[[#This Row],[Name]]</f>
        <v>3101 - Kommunale Berufsfachschule für Pflege des Landkreises in Vilsbiburg</v>
      </c>
      <c r="D2566" s="5" t="s">
        <v>2531</v>
      </c>
      <c r="E25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66" s="175" t="s">
        <v>18842</v>
      </c>
      <c r="G2566" s="175" t="s">
        <v>18843</v>
      </c>
      <c r="H2566" s="182" t="str">
        <f>_xlfn.XLOOKUP(tab_SCHULLISTE[[#This Row],[TKZ]],tab_SATLISTE[SAT-ID],tab_SATLISTE[SAT-ID],"FEHLT")</f>
        <v>2k118</v>
      </c>
    </row>
    <row r="2567" spans="1:8" ht="15.9" customHeight="1" x14ac:dyDescent="0.3">
      <c r="A2567" s="171" t="s">
        <v>6886</v>
      </c>
      <c r="B2567" s="167" t="s">
        <v>6887</v>
      </c>
      <c r="C2567" s="167" t="str">
        <f>tab_SCHULLISTE[[#This Row],[SNR]]&amp;" - "&amp;tab_SCHULLISTE[[#This Row],[Name]]</f>
        <v>3102 - Private Berufsfachschule für Pflege der Franziskanerinnen in Aiterhofen</v>
      </c>
      <c r="D2567" s="5" t="s">
        <v>2703</v>
      </c>
      <c r="E25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67" s="175" t="s">
        <v>18842</v>
      </c>
      <c r="G2567" s="175" t="s">
        <v>18843</v>
      </c>
      <c r="H2567" s="182" t="str">
        <f>_xlfn.XLOOKUP(tab_SCHULLISTE[[#This Row],[TKZ]],tab_SATLISTE[SAT-ID],tab_SATLISTE[SAT-ID],"FEHLT")</f>
        <v>2p023</v>
      </c>
    </row>
    <row r="2568" spans="1:8" ht="15.9" customHeight="1" x14ac:dyDescent="0.3">
      <c r="A2568" s="171" t="s">
        <v>6888</v>
      </c>
      <c r="B2568" s="167" t="s">
        <v>6889</v>
      </c>
      <c r="C2568" s="167" t="str">
        <f>tab_SCHULLISTE[[#This Row],[SNR]]&amp;" - "&amp;tab_SCHULLISTE[[#This Row],[Name]]</f>
        <v>3103 - Berufsfachschule f.Pflege d.Priv. Berufsakademie f Aus-u.Weiterbildung Passau gGmbH</v>
      </c>
      <c r="D2568" s="5" t="s">
        <v>2731</v>
      </c>
      <c r="E25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68" s="175" t="s">
        <v>18842</v>
      </c>
      <c r="G2568" s="175" t="s">
        <v>18843</v>
      </c>
      <c r="H2568" s="182" t="str">
        <f>_xlfn.XLOOKUP(tab_SCHULLISTE[[#This Row],[TKZ]],tab_SATLISTE[SAT-ID],tab_SATLISTE[SAT-ID],"FEHLT")</f>
        <v>2p057</v>
      </c>
    </row>
    <row r="2569" spans="1:8" ht="15.9" customHeight="1" x14ac:dyDescent="0.3">
      <c r="A2569" s="171" t="s">
        <v>6890</v>
      </c>
      <c r="B2569" s="167" t="s">
        <v>6891</v>
      </c>
      <c r="C2569" s="167" t="str">
        <f>tab_SCHULLISTE[[#This Row],[SNR]]&amp;" - "&amp;tab_SCHULLISTE[[#This Row],[Name]]</f>
        <v>3104 - Berufsfachschule für Pflege der Landkreis Passau Krankenhaus GmbH in Rotthalmünster</v>
      </c>
      <c r="D2569" s="5" t="s">
        <v>2714</v>
      </c>
      <c r="E25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69" s="175" t="s">
        <v>18842</v>
      </c>
      <c r="G2569" s="175" t="s">
        <v>18843</v>
      </c>
      <c r="H2569" s="182" t="str">
        <f>_xlfn.XLOOKUP(tab_SCHULLISTE[[#This Row],[TKZ]],tab_SATLISTE[SAT-ID],tab_SATLISTE[SAT-ID],"FEHLT")</f>
        <v>2p038</v>
      </c>
    </row>
    <row r="2570" spans="1:8" ht="15.9" customHeight="1" x14ac:dyDescent="0.3">
      <c r="A2570" s="171" t="s">
        <v>6892</v>
      </c>
      <c r="B2570" s="167" t="s">
        <v>14458</v>
      </c>
      <c r="C2570" s="167" t="str">
        <f>tab_SCHULLISTE[[#This Row],[SNR]]&amp;" - "&amp;tab_SCHULLISTE[[#This Row],[Name]]</f>
        <v xml:space="preserve">3110 - Staatl. Berufsfachschule für Kinderpflege Grafenau  </v>
      </c>
      <c r="D2570" s="5" t="s">
        <v>2477</v>
      </c>
      <c r="E25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70" s="175" t="s">
        <v>18854</v>
      </c>
      <c r="G2570" s="175" t="s">
        <v>18855</v>
      </c>
      <c r="H2570" s="182" t="str">
        <f>_xlfn.XLOOKUP(tab_SCHULLISTE[[#This Row],[TKZ]],tab_SATLISTE[SAT-ID],tab_SATLISTE[SAT-ID],"FEHLT")</f>
        <v>2k062</v>
      </c>
    </row>
    <row r="2571" spans="1:8" ht="15.9" customHeight="1" x14ac:dyDescent="0.3">
      <c r="A2571" s="171" t="s">
        <v>6893</v>
      </c>
      <c r="B2571" s="167" t="s">
        <v>14459</v>
      </c>
      <c r="C2571" s="167" t="str">
        <f>tab_SCHULLISTE[[#This Row],[SNR]]&amp;" - "&amp;tab_SCHULLISTE[[#This Row],[Name]]</f>
        <v>3111 - Staatl. Berufsfachschule für Kinderpflege Landshut-Schönbrunn</v>
      </c>
      <c r="D2571" s="5" t="s">
        <v>2531</v>
      </c>
      <c r="E25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71" s="175" t="s">
        <v>18854</v>
      </c>
      <c r="G2571" s="175" t="s">
        <v>18855</v>
      </c>
      <c r="H2571" s="182" t="str">
        <f>_xlfn.XLOOKUP(tab_SCHULLISTE[[#This Row],[TKZ]],tab_SATLISTE[SAT-ID],tab_SATLISTE[SAT-ID],"FEHLT")</f>
        <v>2k118</v>
      </c>
    </row>
    <row r="2572" spans="1:8" ht="15.9" customHeight="1" x14ac:dyDescent="0.3">
      <c r="A2572" s="171" t="s">
        <v>6894</v>
      </c>
      <c r="B2572" s="167" t="s">
        <v>68</v>
      </c>
      <c r="C2572" s="167" t="str">
        <f>tab_SCHULLISTE[[#This Row],[SNR]]&amp;" - "&amp;tab_SCHULLISTE[[#This Row],[Name]]</f>
        <v>3112 - Staatl. Berufsfachschule f. Kinderpflege Pfarrkirchen</v>
      </c>
      <c r="D2572" s="5" t="s">
        <v>2610</v>
      </c>
      <c r="E25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72" s="175" t="s">
        <v>18854</v>
      </c>
      <c r="G2572" s="175" t="s">
        <v>18855</v>
      </c>
      <c r="H2572" s="182" t="str">
        <f>_xlfn.XLOOKUP(tab_SCHULLISTE[[#This Row],[TKZ]],tab_SATLISTE[SAT-ID],tab_SATLISTE[SAT-ID],"FEHLT")</f>
        <v>2k196</v>
      </c>
    </row>
    <row r="2573" spans="1:8" ht="15.9" customHeight="1" x14ac:dyDescent="0.3">
      <c r="A2573" s="171" t="s">
        <v>6895</v>
      </c>
      <c r="B2573" s="167" t="s">
        <v>69</v>
      </c>
      <c r="C2573" s="167" t="str">
        <f>tab_SCHULLISTE[[#This Row],[SNR]]&amp;" - "&amp;tab_SCHULLISTE[[#This Row],[Name]]</f>
        <v>3113 - Staatl. Berufsfachschule für Kinderpflege Mitterfels</v>
      </c>
      <c r="D2573" s="5" t="s">
        <v>2639</v>
      </c>
      <c r="E25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73" s="175" t="s">
        <v>18854</v>
      </c>
      <c r="G2573" s="175" t="s">
        <v>18855</v>
      </c>
      <c r="H2573" s="182" t="str">
        <f>_xlfn.XLOOKUP(tab_SCHULLISTE[[#This Row],[TKZ]],tab_SATLISTE[SAT-ID],tab_SATLISTE[SAT-ID],"FEHLT")</f>
        <v>2k225</v>
      </c>
    </row>
    <row r="2574" spans="1:8" ht="15.9" customHeight="1" x14ac:dyDescent="0.3">
      <c r="A2574" s="171" t="s">
        <v>6896</v>
      </c>
      <c r="B2574" s="167" t="s">
        <v>360</v>
      </c>
      <c r="C2574" s="167" t="str">
        <f>tab_SCHULLISTE[[#This Row],[SNR]]&amp;" - "&amp;tab_SCHULLISTE[[#This Row],[Name]]</f>
        <v>3115 - Komm. Berufsfachschule für biol.-techn. Assist. des Berufsschulverbandes Straubing-Bogen in Straub</v>
      </c>
      <c r="D2574" s="5" t="s">
        <v>2638</v>
      </c>
      <c r="E25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74" s="175" t="s">
        <v>18866</v>
      </c>
      <c r="G2574" s="175" t="s">
        <v>18867</v>
      </c>
      <c r="H2574" s="182" t="str">
        <f>_xlfn.XLOOKUP(tab_SCHULLISTE[[#This Row],[TKZ]],tab_SATLISTE[SAT-ID],tab_SATLISTE[SAT-ID],"FEHLT")</f>
        <v>2k224</v>
      </c>
    </row>
    <row r="2575" spans="1:8" ht="15.9" customHeight="1" x14ac:dyDescent="0.3">
      <c r="A2575" s="171" t="s">
        <v>6897</v>
      </c>
      <c r="B2575" s="167" t="s">
        <v>14516</v>
      </c>
      <c r="C2575" s="167" t="str">
        <f>tab_SCHULLISTE[[#This Row],[SNR]]&amp;" - "&amp;tab_SCHULLISTE[[#This Row],[Name]]</f>
        <v xml:space="preserve">3117 - KWA Berufsfachschule für Pflege, Bad Griesbach  </v>
      </c>
      <c r="D2575" s="5" t="s">
        <v>2713</v>
      </c>
      <c r="E25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75" s="175" t="s">
        <v>18842</v>
      </c>
      <c r="G2575" s="175" t="s">
        <v>18843</v>
      </c>
      <c r="H2575" s="182" t="str">
        <f>_xlfn.XLOOKUP(tab_SCHULLISTE[[#This Row],[TKZ]],tab_SATLISTE[SAT-ID],tab_SATLISTE[SAT-ID],"FEHLT")</f>
        <v>2p037</v>
      </c>
    </row>
    <row r="2576" spans="1:8" ht="15.9" customHeight="1" x14ac:dyDescent="0.3">
      <c r="A2576" s="171" t="s">
        <v>6898</v>
      </c>
      <c r="B2576" s="167" t="s">
        <v>6899</v>
      </c>
      <c r="C2576" s="167" t="str">
        <f>tab_SCHULLISTE[[#This Row],[SNR]]&amp;" - "&amp;tab_SCHULLISTE[[#This Row],[Name]]</f>
        <v>3118 - Berufsfachschule für Pflege der Rottal-Inn Kliniken Kommunalunternehmen in Eggenfelden</v>
      </c>
      <c r="D2576" s="5" t="s">
        <v>2609</v>
      </c>
      <c r="E25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76" s="175" t="s">
        <v>18842</v>
      </c>
      <c r="G2576" s="175" t="s">
        <v>18843</v>
      </c>
      <c r="H2576" s="182" t="str">
        <f>_xlfn.XLOOKUP(tab_SCHULLISTE[[#This Row],[TKZ]],tab_SATLISTE[SAT-ID],tab_SATLISTE[SAT-ID],"FEHLT")</f>
        <v>2k195</v>
      </c>
    </row>
    <row r="2577" spans="1:8" ht="15.9" customHeight="1" x14ac:dyDescent="0.3">
      <c r="A2577" s="171" t="s">
        <v>6900</v>
      </c>
      <c r="B2577" s="167" t="s">
        <v>6901</v>
      </c>
      <c r="C2577" s="167" t="str">
        <f>tab_SCHULLISTE[[#This Row],[SNR]]&amp;" - "&amp;tab_SCHULLISTE[[#This Row],[Name]]</f>
        <v>3119 - Berufsfachschule für Pflege der Gemeinn. Gesellschaft f. soziale Dienste DAA-mbH Rosenheim</v>
      </c>
      <c r="D2577" s="5" t="s">
        <v>2269</v>
      </c>
      <c r="E25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77" s="175" t="s">
        <v>18842</v>
      </c>
      <c r="G2577" s="175" t="s">
        <v>18843</v>
      </c>
      <c r="H2577" s="182" t="str">
        <f>_xlfn.XLOOKUP(tab_SCHULLISTE[[#This Row],[TKZ]],tab_SATLISTE[SAT-ID],tab_SATLISTE[SAT-ID],"FEHLT")</f>
        <v>1p072</v>
      </c>
    </row>
    <row r="2578" spans="1:8" ht="15.9" customHeight="1" x14ac:dyDescent="0.3">
      <c r="A2578" s="171" t="s">
        <v>6902</v>
      </c>
      <c r="B2578" s="167" t="s">
        <v>6903</v>
      </c>
      <c r="C2578" s="167" t="str">
        <f>tab_SCHULLISTE[[#This Row],[SNR]]&amp;" - "&amp;tab_SCHULLISTE[[#This Row],[Name]]</f>
        <v>3120 - Förderzentrum, Förderschwerpunkt Sprache am Institut für Hören und Sprache in Straubing</v>
      </c>
      <c r="D2578" s="5" t="s">
        <v>2444</v>
      </c>
      <c r="E25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78" s="175" t="s">
        <v>18830</v>
      </c>
      <c r="G2578" s="175" t="s">
        <v>18831</v>
      </c>
      <c r="H2578" s="182" t="str">
        <f>_xlfn.XLOOKUP(tab_SCHULLISTE[[#This Row],[TKZ]],tab_SATLISTE[SAT-ID],tab_SATLISTE[SAT-ID],"FEHLT")</f>
        <v>2k027</v>
      </c>
    </row>
    <row r="2579" spans="1:8" ht="15.9" customHeight="1" x14ac:dyDescent="0.3">
      <c r="A2579" s="171" t="s">
        <v>6904</v>
      </c>
      <c r="B2579" s="167" t="s">
        <v>18708</v>
      </c>
      <c r="C2579" s="167" t="str">
        <f>tab_SCHULLISTE[[#This Row],[SNR]]&amp;" - "&amp;tab_SCHULLISTE[[#This Row],[Name]]</f>
        <v>3121 - Berufsfachschule für Pflege Neuburg a. d. Donau d. KJF Klinik St. Elisabeth gGmbH</v>
      </c>
      <c r="D2579" s="5" t="s">
        <v>18709</v>
      </c>
      <c r="E25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79" s="175" t="s">
        <v>18842</v>
      </c>
      <c r="G2579" s="175" t="s">
        <v>18843</v>
      </c>
      <c r="H2579" s="182" t="str">
        <f>_xlfn.XLOOKUP(tab_SCHULLISTE[[#This Row],[TKZ]],tab_SATLISTE[SAT-ID],tab_SATLISTE[SAT-ID],"FEHLT")</f>
        <v>1p245</v>
      </c>
    </row>
    <row r="2580" spans="1:8" ht="15.9" customHeight="1" x14ac:dyDescent="0.3">
      <c r="A2580" s="171" t="s">
        <v>6905</v>
      </c>
      <c r="B2580" s="167" t="s">
        <v>6906</v>
      </c>
      <c r="C2580" s="167" t="str">
        <f>tab_SCHULLISTE[[#This Row],[SNR]]&amp;" - "&amp;tab_SCHULLISTE[[#This Row],[Name]]</f>
        <v>3122 - Berufsfachschule für Pflege Bad Reichenhall der Kliniken Südostbayern AG</v>
      </c>
      <c r="D2580" s="5" t="s">
        <v>2316</v>
      </c>
      <c r="E25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80" s="175" t="s">
        <v>18842</v>
      </c>
      <c r="G2580" s="175" t="s">
        <v>18843</v>
      </c>
      <c r="H2580" s="182" t="str">
        <f>_xlfn.XLOOKUP(tab_SCHULLISTE[[#This Row],[TKZ]],tab_SATLISTE[SAT-ID],tab_SATLISTE[SAT-ID],"FEHLT")</f>
        <v>1p122</v>
      </c>
    </row>
    <row r="2581" spans="1:8" ht="15.9" customHeight="1" x14ac:dyDescent="0.3">
      <c r="A2581" s="171" t="s">
        <v>6907</v>
      </c>
      <c r="B2581" s="167" t="s">
        <v>6908</v>
      </c>
      <c r="C2581" s="167" t="str">
        <f>tab_SCHULLISTE[[#This Row],[SNR]]&amp;" - "&amp;tab_SCHULLISTE[[#This Row],[Name]]</f>
        <v>3123 - Berufsfachschule für Pflege der Asklepios Krankenpflegeschulen gGmbH, Bad Tölz</v>
      </c>
      <c r="D2581" s="5" t="s">
        <v>2202</v>
      </c>
      <c r="E25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81" s="175" t="s">
        <v>18842</v>
      </c>
      <c r="G2581" s="175" t="s">
        <v>18843</v>
      </c>
      <c r="H2581" s="182" t="str">
        <f>_xlfn.XLOOKUP(tab_SCHULLISTE[[#This Row],[TKZ]],tab_SATLISTE[SAT-ID],tab_SATLISTE[SAT-ID],"FEHLT")</f>
        <v>1p002</v>
      </c>
    </row>
    <row r="2582" spans="1:8" ht="15.9" customHeight="1" x14ac:dyDescent="0.3">
      <c r="A2582" s="171" t="s">
        <v>6909</v>
      </c>
      <c r="B2582" s="167" t="s">
        <v>14756</v>
      </c>
      <c r="C2582" s="167" t="str">
        <f>tab_SCHULLISTE[[#This Row],[SNR]]&amp;" - "&amp;tab_SCHULLISTE[[#This Row],[Name]]</f>
        <v>3125 - Fachakademie für Sozialpädagogik des Caritasverbandes für die Diözese Passau e.V., Zwie</v>
      </c>
      <c r="D2582" s="5" t="s">
        <v>2694</v>
      </c>
      <c r="E25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82" s="175" t="s">
        <v>18844</v>
      </c>
      <c r="G2582" s="175" t="s">
        <v>18845</v>
      </c>
      <c r="H2582" s="182" t="str">
        <f>_xlfn.XLOOKUP(tab_SCHULLISTE[[#This Row],[TKZ]],tab_SATLISTE[SAT-ID],tab_SATLISTE[SAT-ID],"FEHLT")</f>
        <v>2p013</v>
      </c>
    </row>
    <row r="2583" spans="1:8" ht="15.9" customHeight="1" x14ac:dyDescent="0.3">
      <c r="A2583" s="171" t="s">
        <v>6910</v>
      </c>
      <c r="B2583" s="167" t="s">
        <v>476</v>
      </c>
      <c r="C2583" s="167" t="str">
        <f>tab_SCHULLISTE[[#This Row],[SNR]]&amp;" - "&amp;tab_SCHULLISTE[[#This Row],[Name]]</f>
        <v>3126 - Fachakademie für Ernährungs- und Versorgungsmanagement in Vilshofen</v>
      </c>
      <c r="D2583" s="5" t="s">
        <v>2576</v>
      </c>
      <c r="E25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83" s="175" t="s">
        <v>18844</v>
      </c>
      <c r="G2583" s="175" t="s">
        <v>18845</v>
      </c>
      <c r="H2583" s="182" t="str">
        <f>_xlfn.XLOOKUP(tab_SCHULLISTE[[#This Row],[TKZ]],tab_SATLISTE[SAT-ID],tab_SATLISTE[SAT-ID],"FEHLT")</f>
        <v>2k162</v>
      </c>
    </row>
    <row r="2584" spans="1:8" ht="15.9" customHeight="1" x14ac:dyDescent="0.3">
      <c r="A2584" s="171" t="s">
        <v>6911</v>
      </c>
      <c r="B2584" s="167" t="s">
        <v>477</v>
      </c>
      <c r="C2584" s="167" t="str">
        <f>tab_SCHULLISTE[[#This Row],[SNR]]&amp;" - "&amp;tab_SCHULLISTE[[#This Row],[Name]]</f>
        <v>3127 - Fachakademie für Sozialpädagogik des Landkreises Deggendorf in Plattling</v>
      </c>
      <c r="D2584" s="5" t="s">
        <v>2457</v>
      </c>
      <c r="E25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84" s="175" t="s">
        <v>18844</v>
      </c>
      <c r="G2584" s="175" t="s">
        <v>18845</v>
      </c>
      <c r="H2584" s="182" t="str">
        <f>_xlfn.XLOOKUP(tab_SCHULLISTE[[#This Row],[TKZ]],tab_SATLISTE[SAT-ID],tab_SATLISTE[SAT-ID],"FEHLT")</f>
        <v>2k041</v>
      </c>
    </row>
    <row r="2585" spans="1:8" ht="15.9" customHeight="1" x14ac:dyDescent="0.3">
      <c r="A2585" s="171" t="s">
        <v>6912</v>
      </c>
      <c r="B2585" s="167" t="s">
        <v>501</v>
      </c>
      <c r="C2585" s="167" t="str">
        <f>tab_SCHULLISTE[[#This Row],[SNR]]&amp;" - "&amp;tab_SCHULLISTE[[#This Row],[Name]]</f>
        <v>3128 - Fachakademie für Sozialpädagogik der Schulstiftung Seligenthal in Landshut</v>
      </c>
      <c r="D2585" s="5" t="s">
        <v>2736</v>
      </c>
      <c r="E25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85" s="175" t="s">
        <v>18844</v>
      </c>
      <c r="G2585" s="175" t="s">
        <v>18845</v>
      </c>
      <c r="H2585" s="182" t="str">
        <f>_xlfn.XLOOKUP(tab_SCHULLISTE[[#This Row],[TKZ]],tab_SATLISTE[SAT-ID],tab_SATLISTE[SAT-ID],"FEHLT")</f>
        <v>2p063</v>
      </c>
    </row>
    <row r="2586" spans="1:8" ht="15.9" customHeight="1" x14ac:dyDescent="0.3">
      <c r="A2586" s="171" t="s">
        <v>6913</v>
      </c>
      <c r="B2586" s="167" t="s">
        <v>14757</v>
      </c>
      <c r="C2586" s="167" t="str">
        <f>tab_SCHULLISTE[[#This Row],[SNR]]&amp;" - "&amp;tab_SCHULLISTE[[#This Row],[Name]]</f>
        <v>3129 - Fachakademie f. Sozialpäd. d.Ordensgemeinschaft d. Armen Franzisk. v.d. Hl. Familie zu Mallersdorf</v>
      </c>
      <c r="D2586" s="5" t="s">
        <v>2711</v>
      </c>
      <c r="E25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86" s="175" t="s">
        <v>18844</v>
      </c>
      <c r="G2586" s="175" t="s">
        <v>18845</v>
      </c>
      <c r="H2586" s="182" t="str">
        <f>_xlfn.XLOOKUP(tab_SCHULLISTE[[#This Row],[TKZ]],tab_SATLISTE[SAT-ID],tab_SATLISTE[SAT-ID],"FEHLT")</f>
        <v>2p035</v>
      </c>
    </row>
    <row r="2587" spans="1:8" ht="15.9" customHeight="1" x14ac:dyDescent="0.3">
      <c r="A2587" s="171" t="s">
        <v>6914</v>
      </c>
      <c r="B2587" s="167" t="s">
        <v>18710</v>
      </c>
      <c r="C2587" s="167" t="str">
        <f>tab_SCHULLISTE[[#This Row],[SNR]]&amp;" - "&amp;tab_SCHULLISTE[[#This Row],[Name]]</f>
        <v>3130 - Fachakademie für Sozialpädagogik d.Selbstständigen Hauses d.Deutschordensschwestern Passau</v>
      </c>
      <c r="D2587" s="5" t="s">
        <v>2733</v>
      </c>
      <c r="E25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87" s="175" t="s">
        <v>18844</v>
      </c>
      <c r="G2587" s="175" t="s">
        <v>18845</v>
      </c>
      <c r="H2587" s="182" t="str">
        <f>_xlfn.XLOOKUP(tab_SCHULLISTE[[#This Row],[TKZ]],tab_SATLISTE[SAT-ID],tab_SATLISTE[SAT-ID],"FEHLT")</f>
        <v>2p060</v>
      </c>
    </row>
    <row r="2588" spans="1:8" ht="15.9" customHeight="1" x14ac:dyDescent="0.3">
      <c r="A2588" s="171" t="s">
        <v>6915</v>
      </c>
      <c r="B2588" s="167" t="s">
        <v>809</v>
      </c>
      <c r="C2588" s="167" t="str">
        <f>tab_SCHULLISTE[[#This Row],[SNR]]&amp;" - "&amp;tab_SCHULLISTE[[#This Row],[Name]]</f>
        <v>3131 - Albertus-Schule Sonderpädagogisches Förderzentrum Bogen</v>
      </c>
      <c r="D2588" s="5" t="s">
        <v>2639</v>
      </c>
      <c r="E25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88" s="175" t="s">
        <v>18830</v>
      </c>
      <c r="G2588" s="175" t="s">
        <v>18831</v>
      </c>
      <c r="H2588" s="182" t="str">
        <f>_xlfn.XLOOKUP(tab_SCHULLISTE[[#This Row],[TKZ]],tab_SATLISTE[SAT-ID],tab_SATLISTE[SAT-ID],"FEHLT")</f>
        <v>2k225</v>
      </c>
    </row>
    <row r="2589" spans="1:8" ht="15.9" customHeight="1" x14ac:dyDescent="0.3">
      <c r="A2589" s="171" t="s">
        <v>6916</v>
      </c>
      <c r="B2589" s="167" t="s">
        <v>810</v>
      </c>
      <c r="C2589" s="167" t="str">
        <f>tab_SCHULLISTE[[#This Row],[SNR]]&amp;" - "&amp;tab_SCHULLISTE[[#This Row],[Name]]</f>
        <v>3132 - Astrid-Lindgren-Schule Rottenburg Sonderpädagogisches Förderzentrum</v>
      </c>
      <c r="D2589" s="5" t="s">
        <v>2531</v>
      </c>
      <c r="E25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89" s="175" t="s">
        <v>18830</v>
      </c>
      <c r="G2589" s="175" t="s">
        <v>18831</v>
      </c>
      <c r="H2589" s="182" t="str">
        <f>_xlfn.XLOOKUP(tab_SCHULLISTE[[#This Row],[TKZ]],tab_SATLISTE[SAT-ID],tab_SATLISTE[SAT-ID],"FEHLT")</f>
        <v>2k118</v>
      </c>
    </row>
    <row r="2590" spans="1:8" ht="15.9" customHeight="1" x14ac:dyDescent="0.3">
      <c r="A2590" s="171" t="s">
        <v>6917</v>
      </c>
      <c r="B2590" s="167" t="s">
        <v>6918</v>
      </c>
      <c r="C2590" s="167" t="str">
        <f>tab_SCHULLISTE[[#This Row],[SNR]]&amp;" - "&amp;tab_SCHULLISTE[[#This Row],[Name]]</f>
        <v>3133 - Berufsfachschule für Krankenpflegehilfe der Klinikum Freising GmbH in Freising</v>
      </c>
      <c r="D2590" s="5" t="s">
        <v>2323</v>
      </c>
      <c r="E25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90" s="175" t="s">
        <v>18842</v>
      </c>
      <c r="G2590" s="175" t="s">
        <v>18843</v>
      </c>
      <c r="H2590" s="182" t="str">
        <f>_xlfn.XLOOKUP(tab_SCHULLISTE[[#This Row],[TKZ]],tab_SATLISTE[SAT-ID],tab_SATLISTE[SAT-ID],"FEHLT")</f>
        <v>1p129</v>
      </c>
    </row>
    <row r="2591" spans="1:8" ht="15.9" customHeight="1" x14ac:dyDescent="0.3">
      <c r="A2591" s="171" t="s">
        <v>6919</v>
      </c>
      <c r="B2591" s="167" t="s">
        <v>615</v>
      </c>
      <c r="C2591" s="167" t="str">
        <f>tab_SCHULLISTE[[#This Row],[SNR]]&amp;" - "&amp;tab_SCHULLISTE[[#This Row],[Name]]</f>
        <v>3135 - Caritasschule St. Elisabeth Freyung, Priv. Förderzentrum, Förderschwerp. geistige Entwickl.</v>
      </c>
      <c r="D2591" s="5" t="s">
        <v>2712</v>
      </c>
      <c r="E25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91" s="175" t="s">
        <v>18830</v>
      </c>
      <c r="G2591" s="175" t="s">
        <v>18831</v>
      </c>
      <c r="H2591" s="182" t="str">
        <f>_xlfn.XLOOKUP(tab_SCHULLISTE[[#This Row],[TKZ]],tab_SATLISTE[SAT-ID],tab_SATLISTE[SAT-ID],"FEHLT")</f>
        <v>2p036</v>
      </c>
    </row>
    <row r="2592" spans="1:8" ht="15.9" customHeight="1" x14ac:dyDescent="0.3">
      <c r="A2592" s="171" t="s">
        <v>6920</v>
      </c>
      <c r="B2592" s="167" t="s">
        <v>616</v>
      </c>
      <c r="C2592" s="167" t="str">
        <f>tab_SCHULLISTE[[#This Row],[SNR]]&amp;" - "&amp;tab_SCHULLISTE[[#This Row],[Name]]</f>
        <v>3136 - Caritas-Förderzentrum St. Ulrich-Schule Pocking, Förderschwerpunkt geist. Entwickl. Pocking</v>
      </c>
      <c r="D2592" s="5" t="s">
        <v>2694</v>
      </c>
      <c r="E25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92" s="175" t="s">
        <v>18830</v>
      </c>
      <c r="G2592" s="175" t="s">
        <v>18831</v>
      </c>
      <c r="H2592" s="182" t="str">
        <f>_xlfn.XLOOKUP(tab_SCHULLISTE[[#This Row],[TKZ]],tab_SATLISTE[SAT-ID],tab_SATLISTE[SAT-ID],"FEHLT")</f>
        <v>2p013</v>
      </c>
    </row>
    <row r="2593" spans="1:8" ht="15.9" customHeight="1" x14ac:dyDescent="0.3">
      <c r="A2593" s="171" t="s">
        <v>6921</v>
      </c>
      <c r="B2593" s="167" t="s">
        <v>14517</v>
      </c>
      <c r="C2593" s="167" t="str">
        <f>tab_SCHULLISTE[[#This Row],[SNR]]&amp;" - "&amp;tab_SCHULLISTE[[#This Row],[Name]]</f>
        <v>3137 - Berufsfachschule für Altenpflegehilfe des Caritasverbandes für die Diözese Passau e.V., Zwie</v>
      </c>
      <c r="D2593" s="5" t="s">
        <v>2694</v>
      </c>
      <c r="E25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93" s="175" t="s">
        <v>18842</v>
      </c>
      <c r="G2593" s="175" t="s">
        <v>18843</v>
      </c>
      <c r="H2593" s="182" t="str">
        <f>_xlfn.XLOOKUP(tab_SCHULLISTE[[#This Row],[TKZ]],tab_SATLISTE[SAT-ID],tab_SATLISTE[SAT-ID],"FEHLT")</f>
        <v>2p013</v>
      </c>
    </row>
    <row r="2594" spans="1:8" ht="15.9" customHeight="1" x14ac:dyDescent="0.3">
      <c r="A2594" s="171" t="s">
        <v>6922</v>
      </c>
      <c r="B2594" s="167" t="s">
        <v>6923</v>
      </c>
      <c r="C2594" s="167" t="str">
        <f>tab_SCHULLISTE[[#This Row],[SNR]]&amp;" - "&amp;tab_SCHULLISTE[[#This Row],[Name]]</f>
        <v>3139 - Münchner Rotkreuz Akademie Berufsfachschule f. Notfallsanitäter d. BRK Kreisverband München</v>
      </c>
      <c r="D2594" s="5" t="s">
        <v>10440</v>
      </c>
      <c r="E25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94" s="175" t="s">
        <v>18842</v>
      </c>
      <c r="G2594" s="175" t="s">
        <v>18843</v>
      </c>
      <c r="H2594" s="182" t="str">
        <f>_xlfn.XLOOKUP(tab_SCHULLISTE[[#This Row],[TKZ]],tab_SATLISTE[SAT-ID],tab_SATLISTE[SAT-ID],"FEHLT")</f>
        <v>1p234</v>
      </c>
    </row>
    <row r="2595" spans="1:8" ht="15.9" customHeight="1" x14ac:dyDescent="0.3">
      <c r="A2595" s="171" t="s">
        <v>6924</v>
      </c>
      <c r="B2595" s="167" t="s">
        <v>731</v>
      </c>
      <c r="C2595" s="167" t="str">
        <f>tab_SCHULLISTE[[#This Row],[SNR]]&amp;" - "&amp;tab_SCHULLISTE[[#This Row],[Name]]</f>
        <v>3142 - Lebenshilfeschule Förderzentrum, Förderschwerpunkt geist. Entwicklung, Landau a.d.Isar</v>
      </c>
      <c r="D2595" s="5" t="s">
        <v>2716</v>
      </c>
      <c r="E25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595" s="175" t="s">
        <v>18830</v>
      </c>
      <c r="G2595" s="175" t="s">
        <v>18831</v>
      </c>
      <c r="H2595" s="182" t="str">
        <f>_xlfn.XLOOKUP(tab_SCHULLISTE[[#This Row],[TKZ]],tab_SATLISTE[SAT-ID],tab_SATLISTE[SAT-ID],"FEHLT")</f>
        <v>2p040</v>
      </c>
    </row>
    <row r="2596" spans="1:8" ht="15.9" customHeight="1" x14ac:dyDescent="0.3">
      <c r="A2596" s="171" t="s">
        <v>6925</v>
      </c>
      <c r="B2596" s="167" t="s">
        <v>207</v>
      </c>
      <c r="C2596" s="167" t="str">
        <f>tab_SCHULLISTE[[#This Row],[SNR]]&amp;" - "&amp;tab_SCHULLISTE[[#This Row],[Name]]</f>
        <v>3145 - Berufsfachschule f.Altenpflegehilfe d.Priv. Berufsakad.f. Aus- und Weiterbildung Passau gGmbH</v>
      </c>
      <c r="D2596" s="5" t="s">
        <v>2731</v>
      </c>
      <c r="E25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96" s="175" t="s">
        <v>18842</v>
      </c>
      <c r="G2596" s="175" t="s">
        <v>18843</v>
      </c>
      <c r="H2596" s="182" t="str">
        <f>_xlfn.XLOOKUP(tab_SCHULLISTE[[#This Row],[TKZ]],tab_SATLISTE[SAT-ID],tab_SATLISTE[SAT-ID],"FEHLT")</f>
        <v>2p057</v>
      </c>
    </row>
    <row r="2597" spans="1:8" ht="15.9" customHeight="1" x14ac:dyDescent="0.3">
      <c r="A2597" s="171" t="s">
        <v>6926</v>
      </c>
      <c r="B2597" s="167" t="s">
        <v>14518</v>
      </c>
      <c r="C2597" s="167" t="str">
        <f>tab_SCHULLISTE[[#This Row],[SNR]]&amp;" - "&amp;tab_SCHULLISTE[[#This Row],[Name]]</f>
        <v>3148 - BFS f. Altenpflegehilfe Landau a.d.Isar d. Gemeinn. Gesellschaft f. soz. Dienste - DAA - mbH</v>
      </c>
      <c r="D2597" s="5" t="s">
        <v>14888</v>
      </c>
      <c r="E25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97" s="175" t="s">
        <v>18842</v>
      </c>
      <c r="G2597" s="175" t="s">
        <v>18843</v>
      </c>
      <c r="H2597" s="182" t="str">
        <f>_xlfn.XLOOKUP(tab_SCHULLISTE[[#This Row],[TKZ]],tab_SATLISTE[SAT-ID],tab_SATLISTE[SAT-ID],"FEHLT")</f>
        <v>2p074</v>
      </c>
    </row>
    <row r="2598" spans="1:8" ht="15.9" customHeight="1" x14ac:dyDescent="0.3">
      <c r="A2598" s="171" t="s">
        <v>6927</v>
      </c>
      <c r="B2598" s="167" t="s">
        <v>208</v>
      </c>
      <c r="C2598" s="167" t="str">
        <f>tab_SCHULLISTE[[#This Row],[SNR]]&amp;" - "&amp;tab_SCHULLISTE[[#This Row],[Name]]</f>
        <v>3149 - Berufsfachschule für Altenpflegehilfe d. Altenpflegeakademie Bayerischer Wald Grafenau</v>
      </c>
      <c r="D2598" s="5" t="s">
        <v>2684</v>
      </c>
      <c r="E25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98" s="175" t="s">
        <v>18842</v>
      </c>
      <c r="G2598" s="175" t="s">
        <v>18843</v>
      </c>
      <c r="H2598" s="182" t="str">
        <f>_xlfn.XLOOKUP(tab_SCHULLISTE[[#This Row],[TKZ]],tab_SATLISTE[SAT-ID],tab_SATLISTE[SAT-ID],"FEHLT")</f>
        <v>2p003</v>
      </c>
    </row>
    <row r="2599" spans="1:8" ht="15.9" customHeight="1" x14ac:dyDescent="0.3">
      <c r="A2599" s="171" t="s">
        <v>6928</v>
      </c>
      <c r="B2599" s="167" t="s">
        <v>209</v>
      </c>
      <c r="C2599" s="167" t="str">
        <f>tab_SCHULLISTE[[#This Row],[SNR]]&amp;" - "&amp;tab_SCHULLISTE[[#This Row],[Name]]</f>
        <v>3150 - Priv. Berufsfachschule für Altenpflegehilfe der Volkshochschule Landshut e.V.</v>
      </c>
      <c r="D2599" s="5" t="s">
        <v>2742</v>
      </c>
      <c r="E25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599" s="175" t="s">
        <v>18842</v>
      </c>
      <c r="G2599" s="175" t="s">
        <v>18843</v>
      </c>
      <c r="H2599" s="182" t="str">
        <f>_xlfn.XLOOKUP(tab_SCHULLISTE[[#This Row],[TKZ]],tab_SATLISTE[SAT-ID],tab_SATLISTE[SAT-ID],"FEHLT")</f>
        <v>2p069</v>
      </c>
    </row>
    <row r="2600" spans="1:8" ht="15.9" customHeight="1" x14ac:dyDescent="0.3">
      <c r="A2600" s="171" t="s">
        <v>6929</v>
      </c>
      <c r="B2600" s="167" t="s">
        <v>1334</v>
      </c>
      <c r="C2600" s="167" t="str">
        <f>tab_SCHULLISTE[[#This Row],[SNR]]&amp;" - "&amp;tab_SCHULLISTE[[#This Row],[Name]]</f>
        <v>3151 - Priv. Fachschule für Heilerziehungspflege des Kuratorium Wohnen im Alter Pfarrkirchen</v>
      </c>
      <c r="D2600" s="5" t="s">
        <v>2713</v>
      </c>
      <c r="E26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00" s="175" t="s">
        <v>18850</v>
      </c>
      <c r="G2600" s="175" t="s">
        <v>18851</v>
      </c>
      <c r="H2600" s="182" t="str">
        <f>_xlfn.XLOOKUP(tab_SCHULLISTE[[#This Row],[TKZ]],tab_SATLISTE[SAT-ID],tab_SATLISTE[SAT-ID],"FEHLT")</f>
        <v>2p037</v>
      </c>
    </row>
    <row r="2601" spans="1:8" ht="15.9" customHeight="1" x14ac:dyDescent="0.3">
      <c r="A2601" s="171" t="s">
        <v>6930</v>
      </c>
      <c r="B2601" s="167" t="s">
        <v>14519</v>
      </c>
      <c r="C2601" s="167" t="str">
        <f>tab_SCHULLISTE[[#This Row],[SNR]]&amp;" - "&amp;tab_SCHULLISTE[[#This Row],[Name]]</f>
        <v>3152 - Berufsfachschule für Altenpflegehilfe Plattling des Bayerischen Roten Kreuzes</v>
      </c>
      <c r="D2601" s="5" t="s">
        <v>2693</v>
      </c>
      <c r="E26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01" s="175" t="s">
        <v>18842</v>
      </c>
      <c r="G2601" s="175" t="s">
        <v>18843</v>
      </c>
      <c r="H2601" s="182" t="str">
        <f>_xlfn.XLOOKUP(tab_SCHULLISTE[[#This Row],[TKZ]],tab_SATLISTE[SAT-ID],tab_SATLISTE[SAT-ID],"FEHLT")</f>
        <v>2p012</v>
      </c>
    </row>
    <row r="2602" spans="1:8" ht="15.9" customHeight="1" x14ac:dyDescent="0.3">
      <c r="A2602" s="171" t="s">
        <v>6931</v>
      </c>
      <c r="B2602" s="167" t="s">
        <v>617</v>
      </c>
      <c r="C2602" s="167" t="str">
        <f>tab_SCHULLISTE[[#This Row],[SNR]]&amp;" - "&amp;tab_SCHULLISTE[[#This Row],[Name]]</f>
        <v>3154 - Caritas-Förderzentrum Don-Bosco-Schule Passau, Förderschwp körp. u. mot. Entwickl. Passau</v>
      </c>
      <c r="D2602" s="5" t="s">
        <v>2694</v>
      </c>
      <c r="E26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02" s="175" t="s">
        <v>18830</v>
      </c>
      <c r="G2602" s="175" t="s">
        <v>18831</v>
      </c>
      <c r="H2602" s="182" t="str">
        <f>_xlfn.XLOOKUP(tab_SCHULLISTE[[#This Row],[TKZ]],tab_SATLISTE[SAT-ID],tab_SATLISTE[SAT-ID],"FEHLT")</f>
        <v>2p013</v>
      </c>
    </row>
    <row r="2603" spans="1:8" ht="15.9" customHeight="1" x14ac:dyDescent="0.3">
      <c r="A2603" s="171" t="s">
        <v>6932</v>
      </c>
      <c r="B2603" s="167" t="s">
        <v>503</v>
      </c>
      <c r="C2603" s="167" t="str">
        <f>tab_SCHULLISTE[[#This Row],[SNR]]&amp;" - "&amp;tab_SCHULLISTE[[#This Row],[Name]]</f>
        <v>3155 - Priv. Fachakademie für Sozialpädagogik der Ursulinen-Schulstiftung in Straubing</v>
      </c>
      <c r="D2603" s="5" t="s">
        <v>2737</v>
      </c>
      <c r="E26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03" s="175" t="s">
        <v>18844</v>
      </c>
      <c r="G2603" s="175" t="s">
        <v>18845</v>
      </c>
      <c r="H2603" s="182" t="str">
        <f>_xlfn.XLOOKUP(tab_SCHULLISTE[[#This Row],[TKZ]],tab_SATLISTE[SAT-ID],tab_SATLISTE[SAT-ID],"FEHLT")</f>
        <v>2p064</v>
      </c>
    </row>
    <row r="2604" spans="1:8" ht="15.9" customHeight="1" x14ac:dyDescent="0.3">
      <c r="A2604" s="171" t="s">
        <v>6933</v>
      </c>
      <c r="B2604" s="167" t="s">
        <v>211</v>
      </c>
      <c r="C2604" s="167" t="str">
        <f>tab_SCHULLISTE[[#This Row],[SNR]]&amp;" - "&amp;tab_SCHULLISTE[[#This Row],[Name]]</f>
        <v>3157 - Priv. Berufsfachschule für Altenpflegehilfe des Kuratorium Wohnen im Alter Bad Griesbach im Rottal</v>
      </c>
      <c r="D2604" s="5" t="s">
        <v>2713</v>
      </c>
      <c r="E26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04" s="175" t="s">
        <v>18842</v>
      </c>
      <c r="G2604" s="175" t="s">
        <v>18843</v>
      </c>
      <c r="H2604" s="182" t="str">
        <f>_xlfn.XLOOKUP(tab_SCHULLISTE[[#This Row],[TKZ]],tab_SATLISTE[SAT-ID],tab_SATLISTE[SAT-ID],"FEHLT")</f>
        <v>2p037</v>
      </c>
    </row>
    <row r="2605" spans="1:8" ht="15.9" customHeight="1" x14ac:dyDescent="0.3">
      <c r="A2605" s="171" t="s">
        <v>6934</v>
      </c>
      <c r="B2605" s="167" t="s">
        <v>212</v>
      </c>
      <c r="C2605" s="167" t="str">
        <f>tab_SCHULLISTE[[#This Row],[SNR]]&amp;" - "&amp;tab_SCHULLISTE[[#This Row],[Name]]</f>
        <v>3159 - Priv.Berufsfachschule für Altenpflegehilfe des Caritasverb. f.d. Diöz.Regensburg e.V. in Landshut</v>
      </c>
      <c r="D2605" s="5" t="s">
        <v>2695</v>
      </c>
      <c r="E26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05" s="175" t="s">
        <v>18842</v>
      </c>
      <c r="G2605" s="175" t="s">
        <v>18843</v>
      </c>
      <c r="H2605" s="182" t="str">
        <f>_xlfn.XLOOKUP(tab_SCHULLISTE[[#This Row],[TKZ]],tab_SATLISTE[SAT-ID],tab_SATLISTE[SAT-ID],"FEHLT")</f>
        <v>2p014</v>
      </c>
    </row>
    <row r="2606" spans="1:8" ht="15.9" customHeight="1" x14ac:dyDescent="0.3">
      <c r="A2606" s="171" t="s">
        <v>6935</v>
      </c>
      <c r="B2606" s="167" t="s">
        <v>213</v>
      </c>
      <c r="C2606" s="167" t="str">
        <f>tab_SCHULLISTE[[#This Row],[SNR]]&amp;" - "&amp;tab_SCHULLISTE[[#This Row],[Name]]</f>
        <v>3160 - Priv. Berufsfachschule für Ergotherapie der ZB-Privatschule gGmbH in Vilshofen</v>
      </c>
      <c r="D2606" s="5" t="s">
        <v>2744</v>
      </c>
      <c r="E26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06" s="175" t="s">
        <v>18842</v>
      </c>
      <c r="G2606" s="175" t="s">
        <v>18843</v>
      </c>
      <c r="H2606" s="182" t="str">
        <f>_xlfn.XLOOKUP(tab_SCHULLISTE[[#This Row],[TKZ]],tab_SATLISTE[SAT-ID],tab_SATLISTE[SAT-ID],"FEHLT")</f>
        <v>2p071</v>
      </c>
    </row>
    <row r="2607" spans="1:8" ht="15.9" customHeight="1" x14ac:dyDescent="0.3">
      <c r="A2607" s="171" t="s">
        <v>6936</v>
      </c>
      <c r="B2607" s="167" t="s">
        <v>618</v>
      </c>
      <c r="C2607" s="167" t="str">
        <f>tab_SCHULLISTE[[#This Row],[SNR]]&amp;" - "&amp;tab_SCHULLISTE[[#This Row],[Name]]</f>
        <v>3161 - St.-Notker-Schule, Priv. Förderzentrum, Förderschwerp. geistige Entw. Deggendorf</v>
      </c>
      <c r="D2607" s="5" t="s">
        <v>2715</v>
      </c>
      <c r="E26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07" s="175" t="s">
        <v>18830</v>
      </c>
      <c r="G2607" s="175" t="s">
        <v>18831</v>
      </c>
      <c r="H2607" s="182" t="str">
        <f>_xlfn.XLOOKUP(tab_SCHULLISTE[[#This Row],[TKZ]],tab_SATLISTE[SAT-ID],tab_SATLISTE[SAT-ID],"FEHLT")</f>
        <v>2p039</v>
      </c>
    </row>
    <row r="2608" spans="1:8" ht="15.9" customHeight="1" x14ac:dyDescent="0.3">
      <c r="A2608" s="171" t="s">
        <v>6937</v>
      </c>
      <c r="B2608" s="167" t="s">
        <v>619</v>
      </c>
      <c r="C2608" s="167" t="str">
        <f>tab_SCHULLISTE[[#This Row],[SNR]]&amp;" - "&amp;tab_SCHULLISTE[[#This Row],[Name]]</f>
        <v>3162 - St.-Wolfgang-Schule, Priv. Förderzentrum, Förderschwerpunkt geistige Entwicklung Straubing</v>
      </c>
      <c r="D2608" s="5" t="s">
        <v>2707</v>
      </c>
      <c r="E26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08" s="175" t="s">
        <v>18830</v>
      </c>
      <c r="G2608" s="175" t="s">
        <v>18831</v>
      </c>
      <c r="H2608" s="182" t="str">
        <f>_xlfn.XLOOKUP(tab_SCHULLISTE[[#This Row],[TKZ]],tab_SATLISTE[SAT-ID],tab_SATLISTE[SAT-ID],"FEHLT")</f>
        <v>2p028</v>
      </c>
    </row>
    <row r="2609" spans="1:8" ht="15.9" customHeight="1" x14ac:dyDescent="0.3">
      <c r="A2609" s="171" t="s">
        <v>6938</v>
      </c>
      <c r="B2609" s="167" t="s">
        <v>70</v>
      </c>
      <c r="C2609" s="167" t="str">
        <f>tab_SCHULLISTE[[#This Row],[SNR]]&amp;" - "&amp;tab_SCHULLISTE[[#This Row],[Name]]</f>
        <v>3165 - Staatl. Berufsfachschule für Assistenten für Hotel- und Tourismusmanagement Grafenau</v>
      </c>
      <c r="D2609" s="5" t="s">
        <v>2477</v>
      </c>
      <c r="E26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09" s="175" t="s">
        <v>18854</v>
      </c>
      <c r="G2609" s="175" t="s">
        <v>18855</v>
      </c>
      <c r="H2609" s="182" t="str">
        <f>_xlfn.XLOOKUP(tab_SCHULLISTE[[#This Row],[TKZ]],tab_SATLISTE[SAT-ID],tab_SATLISTE[SAT-ID],"FEHLT")</f>
        <v>2k062</v>
      </c>
    </row>
    <row r="2610" spans="1:8" ht="15.9" customHeight="1" x14ac:dyDescent="0.3">
      <c r="A2610" s="171" t="s">
        <v>6939</v>
      </c>
      <c r="B2610" s="167" t="s">
        <v>214</v>
      </c>
      <c r="C2610" s="167" t="str">
        <f>tab_SCHULLISTE[[#This Row],[SNR]]&amp;" - "&amp;tab_SCHULLISTE[[#This Row],[Name]]</f>
        <v>3166 - Berufsfachschule f.Altenpflegehilfe des Franziskanerinnenklosters St. Josef in Aiterhofen</v>
      </c>
      <c r="D2610" s="5" t="s">
        <v>2703</v>
      </c>
      <c r="E26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10" s="175" t="s">
        <v>18842</v>
      </c>
      <c r="G2610" s="175" t="s">
        <v>18843</v>
      </c>
      <c r="H2610" s="182" t="str">
        <f>_xlfn.XLOOKUP(tab_SCHULLISTE[[#This Row],[TKZ]],tab_SATLISTE[SAT-ID],tab_SATLISTE[SAT-ID],"FEHLT")</f>
        <v>2p023</v>
      </c>
    </row>
    <row r="2611" spans="1:8" ht="15.9" customHeight="1" x14ac:dyDescent="0.3">
      <c r="A2611" s="171" t="s">
        <v>6940</v>
      </c>
      <c r="B2611" s="167" t="s">
        <v>14520</v>
      </c>
      <c r="C2611" s="167" t="str">
        <f>tab_SCHULLISTE[[#This Row],[SNR]]&amp;" - "&amp;tab_SCHULLISTE[[#This Row],[Name]]</f>
        <v>3167 - BFS für Pflege am Klinikum der Ludwig-Maximilians-Universität München</v>
      </c>
      <c r="D2611" s="5" t="s">
        <v>2192</v>
      </c>
      <c r="E26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11" s="175" t="s">
        <v>18842</v>
      </c>
      <c r="G2611" s="175" t="s">
        <v>18843</v>
      </c>
      <c r="H2611" s="182" t="str">
        <f>_xlfn.XLOOKUP(tab_SCHULLISTE[[#This Row],[TKZ]],tab_SATLISTE[SAT-ID],tab_SATLISTE[SAT-ID],"FEHLT")</f>
        <v>1x901</v>
      </c>
    </row>
    <row r="2612" spans="1:8" ht="15.9" customHeight="1" x14ac:dyDescent="0.3">
      <c r="A2612" s="171" t="s">
        <v>6941</v>
      </c>
      <c r="B2612" s="167" t="s">
        <v>620</v>
      </c>
      <c r="C2612" s="167" t="str">
        <f>tab_SCHULLISTE[[#This Row],[SNR]]&amp;" - "&amp;tab_SCHULLISTE[[#This Row],[Name]]</f>
        <v>3169 - St.-Rupert-Schule, Priv. Förderzentrum, Förderschwerp. geistige Entw. Eggenfelden</v>
      </c>
      <c r="D2612" s="5" t="s">
        <v>2707</v>
      </c>
      <c r="E26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12" s="175" t="s">
        <v>18830</v>
      </c>
      <c r="G2612" s="175" t="s">
        <v>18831</v>
      </c>
      <c r="H2612" s="182" t="str">
        <f>_xlfn.XLOOKUP(tab_SCHULLISTE[[#This Row],[TKZ]],tab_SATLISTE[SAT-ID],tab_SATLISTE[SAT-ID],"FEHLT")</f>
        <v>2p028</v>
      </c>
    </row>
    <row r="2613" spans="1:8" ht="15.9" customHeight="1" x14ac:dyDescent="0.3">
      <c r="A2613" s="171" t="s">
        <v>6942</v>
      </c>
      <c r="B2613" s="167" t="s">
        <v>351</v>
      </c>
      <c r="C2613" s="167" t="str">
        <f>tab_SCHULLISTE[[#This Row],[SNR]]&amp;" - "&amp;tab_SCHULLISTE[[#This Row],[Name]]</f>
        <v>3171 - Berufsfachschule für Musik des Landkreises Deggendorf in Plattling</v>
      </c>
      <c r="D2613" s="5" t="s">
        <v>2457</v>
      </c>
      <c r="E26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13" s="175" t="s">
        <v>18862</v>
      </c>
      <c r="G2613" s="175" t="s">
        <v>18863</v>
      </c>
      <c r="H2613" s="182" t="str">
        <f>_xlfn.XLOOKUP(tab_SCHULLISTE[[#This Row],[TKZ]],tab_SATLISTE[SAT-ID],tab_SATLISTE[SAT-ID],"FEHLT")</f>
        <v>2k041</v>
      </c>
    </row>
    <row r="2614" spans="1:8" ht="15.9" customHeight="1" x14ac:dyDescent="0.3">
      <c r="A2614" s="171" t="s">
        <v>6943</v>
      </c>
      <c r="B2614" s="167" t="s">
        <v>14521</v>
      </c>
      <c r="C2614" s="167" t="str">
        <f>tab_SCHULLISTE[[#This Row],[SNR]]&amp;" - "&amp;tab_SCHULLISTE[[#This Row],[Name]]</f>
        <v xml:space="preserve">3172 - Staatl. Berufsfachschule für Pflege Mühldorf a.Inn  </v>
      </c>
      <c r="D2614" s="5" t="s">
        <v>1965</v>
      </c>
      <c r="E26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14" s="175" t="s">
        <v>18842</v>
      </c>
      <c r="G2614" s="175" t="s">
        <v>18843</v>
      </c>
      <c r="H2614" s="182" t="str">
        <f>_xlfn.XLOOKUP(tab_SCHULLISTE[[#This Row],[TKZ]],tab_SATLISTE[SAT-ID],tab_SATLISTE[SAT-ID],"FEHLT")</f>
        <v>1k276</v>
      </c>
    </row>
    <row r="2615" spans="1:8" ht="15.9" customHeight="1" x14ac:dyDescent="0.3">
      <c r="A2615" s="171" t="s">
        <v>6944</v>
      </c>
      <c r="B2615" s="167" t="s">
        <v>732</v>
      </c>
      <c r="C2615" s="167" t="str">
        <f>tab_SCHULLISTE[[#This Row],[SNR]]&amp;" - "&amp;tab_SCHULLISTE[[#This Row],[Name]]</f>
        <v>3174 - Christophorus-Schule, Priv. Förderzentrum, Förderschwerpunkt geistige Entwicklung Schweinhütt</v>
      </c>
      <c r="D2615" s="5" t="s">
        <v>2717</v>
      </c>
      <c r="E26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15" s="175" t="s">
        <v>18830</v>
      </c>
      <c r="G2615" s="175" t="s">
        <v>18831</v>
      </c>
      <c r="H2615" s="182" t="str">
        <f>_xlfn.XLOOKUP(tab_SCHULLISTE[[#This Row],[TKZ]],tab_SATLISTE[SAT-ID],tab_SATLISTE[SAT-ID],"FEHLT")</f>
        <v>2p041</v>
      </c>
    </row>
    <row r="2616" spans="1:8" ht="15.9" customHeight="1" x14ac:dyDescent="0.3">
      <c r="A2616" s="171" t="s">
        <v>6945</v>
      </c>
      <c r="B2616" s="167" t="s">
        <v>6946</v>
      </c>
      <c r="C2616" s="167" t="str">
        <f>tab_SCHULLISTE[[#This Row],[SNR]]&amp;" - "&amp;tab_SCHULLISTE[[#This Row],[Name]]</f>
        <v>3176 - Förderzentrum, Förderschwerpunkt Hören am Institut für Hören und Sprache des Bezirks Ndb. in Straubin</v>
      </c>
      <c r="D2616" s="5" t="s">
        <v>2444</v>
      </c>
      <c r="E26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16" s="175" t="s">
        <v>18830</v>
      </c>
      <c r="G2616" s="175" t="s">
        <v>18831</v>
      </c>
      <c r="H2616" s="182" t="str">
        <f>_xlfn.XLOOKUP(tab_SCHULLISTE[[#This Row],[TKZ]],tab_SATLISTE[SAT-ID],tab_SATLISTE[SAT-ID],"FEHLT")</f>
        <v>2k027</v>
      </c>
    </row>
    <row r="2617" spans="1:8" ht="15.9" customHeight="1" x14ac:dyDescent="0.3">
      <c r="A2617" s="171" t="s">
        <v>6947</v>
      </c>
      <c r="B2617" s="167" t="s">
        <v>6948</v>
      </c>
      <c r="C2617" s="167" t="str">
        <f>tab_SCHULLISTE[[#This Row],[SNR]]&amp;" - "&amp;tab_SCHULLISTE[[#This Row],[Name]]</f>
        <v>3177 - Private Berufsfachschule für Altenpflegehilfe Kelheim der Döpfer Schulen Regensburg GmbH</v>
      </c>
      <c r="D2617" s="5" t="s">
        <v>6949</v>
      </c>
      <c r="E26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17" s="175" t="s">
        <v>18842</v>
      </c>
      <c r="G2617" s="175" t="s">
        <v>18843</v>
      </c>
      <c r="H2617" s="182" t="str">
        <f>_xlfn.XLOOKUP(tab_SCHULLISTE[[#This Row],[TKZ]],tab_SATLISTE[SAT-ID],tab_SATLISTE[SAT-ID],"FEHLT")</f>
        <v>2p072</v>
      </c>
    </row>
    <row r="2618" spans="1:8" ht="15.9" customHeight="1" x14ac:dyDescent="0.3">
      <c r="A2618" s="171" t="s">
        <v>6950</v>
      </c>
      <c r="B2618" s="167" t="s">
        <v>952</v>
      </c>
      <c r="C2618" s="167" t="str">
        <f>tab_SCHULLISTE[[#This Row],[SNR]]&amp;" - "&amp;tab_SCHULLISTE[[#This Row],[Name]]</f>
        <v>3178 - Staatl.Fachschule (Technikerschule) für Elektrotechnik Passau</v>
      </c>
      <c r="D2618" s="5" t="s">
        <v>2576</v>
      </c>
      <c r="E26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18" s="175" t="s">
        <v>18848</v>
      </c>
      <c r="G2618" s="175" t="s">
        <v>18849</v>
      </c>
      <c r="H2618" s="182" t="str">
        <f>_xlfn.XLOOKUP(tab_SCHULLISTE[[#This Row],[TKZ]],tab_SATLISTE[SAT-ID],tab_SATLISTE[SAT-ID],"FEHLT")</f>
        <v>2k162</v>
      </c>
    </row>
    <row r="2619" spans="1:8" ht="15.9" customHeight="1" x14ac:dyDescent="0.3">
      <c r="A2619" s="171" t="s">
        <v>6951</v>
      </c>
      <c r="B2619" s="167" t="s">
        <v>939</v>
      </c>
      <c r="C2619" s="167" t="str">
        <f>tab_SCHULLISTE[[#This Row],[SNR]]&amp;" - "&amp;tab_SCHULLISTE[[#This Row],[Name]]</f>
        <v>3179 - Fachschule f.d. Bauhandwerk der Baufachschule Niederbayern gGmbH in Ergolding</v>
      </c>
      <c r="D2619" s="5" t="s">
        <v>2686</v>
      </c>
      <c r="E26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19" s="175" t="s">
        <v>18848</v>
      </c>
      <c r="G2619" s="175" t="s">
        <v>18849</v>
      </c>
      <c r="H2619" s="182" t="str">
        <f>_xlfn.XLOOKUP(tab_SCHULLISTE[[#This Row],[TKZ]],tab_SATLISTE[SAT-ID],tab_SATLISTE[SAT-ID],"FEHLT")</f>
        <v>2p005</v>
      </c>
    </row>
    <row r="2620" spans="1:8" ht="15.9" customHeight="1" x14ac:dyDescent="0.3">
      <c r="A2620" s="171" t="s">
        <v>6952</v>
      </c>
      <c r="B2620" s="167" t="s">
        <v>1356</v>
      </c>
      <c r="C2620" s="167" t="str">
        <f>tab_SCHULLISTE[[#This Row],[SNR]]&amp;" - "&amp;tab_SCHULLISTE[[#This Row],[Name]]</f>
        <v>3185 - Kommunale Berufsfachschule für kaufm. Assistenten Straubing</v>
      </c>
      <c r="D2620" s="5" t="s">
        <v>2638</v>
      </c>
      <c r="E26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20" s="175" t="s">
        <v>18860</v>
      </c>
      <c r="G2620" s="175" t="s">
        <v>18861</v>
      </c>
      <c r="H2620" s="182" t="str">
        <f>_xlfn.XLOOKUP(tab_SCHULLISTE[[#This Row],[TKZ]],tab_SATLISTE[SAT-ID],tab_SATLISTE[SAT-ID],"FEHLT")</f>
        <v>2k224</v>
      </c>
    </row>
    <row r="2621" spans="1:8" ht="15.9" customHeight="1" x14ac:dyDescent="0.3">
      <c r="A2621" s="171" t="s">
        <v>6953</v>
      </c>
      <c r="B2621" s="167" t="s">
        <v>14393</v>
      </c>
      <c r="C2621" s="167" t="str">
        <f>tab_SCHULLISTE[[#This Row],[SNR]]&amp;" - "&amp;tab_SCHULLISTE[[#This Row],[Name]]</f>
        <v>3188 - Private Wirtschaftsschule Kasberger-Wildmann Straubing</v>
      </c>
      <c r="D2621" s="5" t="s">
        <v>2732</v>
      </c>
      <c r="E26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21" s="175" t="s">
        <v>18852</v>
      </c>
      <c r="G2621" s="175" t="s">
        <v>18853</v>
      </c>
      <c r="H2621" s="182" t="str">
        <f>_xlfn.XLOOKUP(tab_SCHULLISTE[[#This Row],[TKZ]],tab_SATLISTE[SAT-ID],tab_SATLISTE[SAT-ID],"FEHLT")</f>
        <v>2p058</v>
      </c>
    </row>
    <row r="2622" spans="1:8" ht="15.9" customHeight="1" x14ac:dyDescent="0.3">
      <c r="A2622" s="171" t="s">
        <v>6954</v>
      </c>
      <c r="B2622" s="167" t="s">
        <v>1362</v>
      </c>
      <c r="C2622" s="167" t="str">
        <f>tab_SCHULLISTE[[#This Row],[SNR]]&amp;" - "&amp;tab_SCHULLISTE[[#This Row],[Name]]</f>
        <v>3192 - Priv. Berufsfachschule für informations- und telekommunikationstechnische Berufe Passau</v>
      </c>
      <c r="D2622" s="5" t="s">
        <v>2731</v>
      </c>
      <c r="E26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22" s="175" t="s">
        <v>18860</v>
      </c>
      <c r="G2622" s="175" t="s">
        <v>18861</v>
      </c>
      <c r="H2622" s="182" t="str">
        <f>_xlfn.XLOOKUP(tab_SCHULLISTE[[#This Row],[TKZ]],tab_SATLISTE[SAT-ID],tab_SATLISTE[SAT-ID],"FEHLT")</f>
        <v>2p057</v>
      </c>
    </row>
    <row r="2623" spans="1:8" ht="15.9" customHeight="1" x14ac:dyDescent="0.3">
      <c r="A2623" s="171" t="s">
        <v>6955</v>
      </c>
      <c r="B2623" s="167" t="s">
        <v>14303</v>
      </c>
      <c r="C2623" s="167" t="str">
        <f>tab_SCHULLISTE[[#This Row],[SNR]]&amp;" - "&amp;tab_SCHULLISTE[[#This Row],[Name]]</f>
        <v xml:space="preserve">3193 - Staatl. Berufsschule IV Landshut-Schönbrunn  </v>
      </c>
      <c r="D2623" s="5" t="s">
        <v>2531</v>
      </c>
      <c r="E26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23" s="175" t="s">
        <v>18856</v>
      </c>
      <c r="G2623" s="175" t="s">
        <v>18857</v>
      </c>
      <c r="H2623" s="182" t="str">
        <f>_xlfn.XLOOKUP(tab_SCHULLISTE[[#This Row],[TKZ]],tab_SATLISTE[SAT-ID],tab_SATLISTE[SAT-ID],"FEHLT")</f>
        <v>2k118</v>
      </c>
    </row>
    <row r="2624" spans="1:8" ht="15.9" customHeight="1" x14ac:dyDescent="0.3">
      <c r="A2624" s="171" t="s">
        <v>6956</v>
      </c>
      <c r="B2624" s="167" t="s">
        <v>14460</v>
      </c>
      <c r="C2624" s="167" t="str">
        <f>tab_SCHULLISTE[[#This Row],[SNR]]&amp;" - "&amp;tab_SCHULLISTE[[#This Row],[Name]]</f>
        <v>3195 - Staatl. Berufsfachschule für Ernährung und Versorgung Landshut-Schönbrunn</v>
      </c>
      <c r="D2624" s="5" t="s">
        <v>2531</v>
      </c>
      <c r="E26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24" s="175" t="s">
        <v>18854</v>
      </c>
      <c r="G2624" s="175" t="s">
        <v>18855</v>
      </c>
      <c r="H2624" s="182" t="str">
        <f>_xlfn.XLOOKUP(tab_SCHULLISTE[[#This Row],[TKZ]],tab_SATLISTE[SAT-ID],tab_SATLISTE[SAT-ID],"FEHLT")</f>
        <v>2k118</v>
      </c>
    </row>
    <row r="2625" spans="1:8" ht="15.9" customHeight="1" x14ac:dyDescent="0.3">
      <c r="A2625" s="171" t="s">
        <v>6957</v>
      </c>
      <c r="B2625" s="167" t="s">
        <v>365</v>
      </c>
      <c r="C2625" s="167" t="str">
        <f>tab_SCHULLISTE[[#This Row],[SNR]]&amp;" - "&amp;tab_SCHULLISTE[[#This Row],[Name]]</f>
        <v>3196 - Staatl. Berufsfachschule für techn. Assistenten für Informatik - Landshut</v>
      </c>
      <c r="D2625" s="5" t="s">
        <v>2442</v>
      </c>
      <c r="E26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25" s="175" t="s">
        <v>18866</v>
      </c>
      <c r="G2625" s="175" t="s">
        <v>18867</v>
      </c>
      <c r="H2625" s="182" t="str">
        <f>_xlfn.XLOOKUP(tab_SCHULLISTE[[#This Row],[TKZ]],tab_SATLISTE[SAT-ID],tab_SATLISTE[SAT-ID],"FEHLT")</f>
        <v>2k025</v>
      </c>
    </row>
    <row r="2626" spans="1:8" ht="15.9" customHeight="1" x14ac:dyDescent="0.3">
      <c r="A2626" s="171" t="s">
        <v>6958</v>
      </c>
      <c r="B2626" s="167" t="s">
        <v>48</v>
      </c>
      <c r="C2626" s="167" t="str">
        <f>tab_SCHULLISTE[[#This Row],[SNR]]&amp;" - "&amp;tab_SCHULLISTE[[#This Row],[Name]]</f>
        <v>3197 - Berufsfachschule für Sozialpflege d. Altenpflegeakademie Bayerischer Wald Grafenau</v>
      </c>
      <c r="D2626" s="5" t="s">
        <v>2684</v>
      </c>
      <c r="E26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26" s="175" t="s">
        <v>18854</v>
      </c>
      <c r="G2626" s="175" t="s">
        <v>18855</v>
      </c>
      <c r="H2626" s="182" t="str">
        <f>_xlfn.XLOOKUP(tab_SCHULLISTE[[#This Row],[TKZ]],tab_SATLISTE[SAT-ID],tab_SATLISTE[SAT-ID],"FEHLT")</f>
        <v>2p003</v>
      </c>
    </row>
    <row r="2627" spans="1:8" ht="15.9" customHeight="1" x14ac:dyDescent="0.3">
      <c r="A2627" s="171" t="s">
        <v>6959</v>
      </c>
      <c r="B2627" s="167" t="s">
        <v>811</v>
      </c>
      <c r="C2627" s="167" t="str">
        <f>tab_SCHULLISTE[[#This Row],[SNR]]&amp;" - "&amp;tab_SCHULLISTE[[#This Row],[Name]]</f>
        <v>3199 - Johannes-Still-Schule Sonderpädagogisches Förderzentrum Eggenfelden</v>
      </c>
      <c r="D2627" s="5" t="s">
        <v>2610</v>
      </c>
      <c r="E26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27" s="175" t="s">
        <v>18830</v>
      </c>
      <c r="G2627" s="175" t="s">
        <v>18831</v>
      </c>
      <c r="H2627" s="182" t="str">
        <f>_xlfn.XLOOKUP(tab_SCHULLISTE[[#This Row],[TKZ]],tab_SATLISTE[SAT-ID],tab_SATLISTE[SAT-ID],"FEHLT")</f>
        <v>2k196</v>
      </c>
    </row>
    <row r="2628" spans="1:8" ht="15.9" customHeight="1" x14ac:dyDescent="0.3">
      <c r="A2628" s="171" t="s">
        <v>6960</v>
      </c>
      <c r="B2628" s="167" t="s">
        <v>14427</v>
      </c>
      <c r="C2628" s="167" t="str">
        <f>tab_SCHULLISTE[[#This Row],[SNR]]&amp;" - "&amp;tab_SCHULLISTE[[#This Row],[Name]]</f>
        <v xml:space="preserve">3200 - Staatl. Berufsfachschule für Keramik Landshut  </v>
      </c>
      <c r="D2628" s="5" t="s">
        <v>2530</v>
      </c>
      <c r="E26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28" s="175" t="s">
        <v>18846</v>
      </c>
      <c r="G2628" s="175" t="s">
        <v>18847</v>
      </c>
      <c r="H2628" s="182" t="str">
        <f>_xlfn.XLOOKUP(tab_SCHULLISTE[[#This Row],[TKZ]],tab_SATLISTE[SAT-ID],tab_SATLISTE[SAT-ID],"FEHLT")</f>
        <v>2k117</v>
      </c>
    </row>
    <row r="2629" spans="1:8" ht="15.9" customHeight="1" x14ac:dyDescent="0.3">
      <c r="A2629" s="171" t="s">
        <v>6961</v>
      </c>
      <c r="B2629" s="167" t="s">
        <v>953</v>
      </c>
      <c r="C2629" s="167" t="str">
        <f>tab_SCHULLISTE[[#This Row],[SNR]]&amp;" - "&amp;tab_SCHULLISTE[[#This Row],[Name]]</f>
        <v>3201 - Staatl. Fachschule für Keramik und Design Landshut (Meisterschule)</v>
      </c>
      <c r="D2629" s="5" t="s">
        <v>2530</v>
      </c>
      <c r="E26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29" s="175" t="s">
        <v>18848</v>
      </c>
      <c r="G2629" s="175" t="s">
        <v>18849</v>
      </c>
      <c r="H2629" s="182" t="str">
        <f>_xlfn.XLOOKUP(tab_SCHULLISTE[[#This Row],[TKZ]],tab_SATLISTE[SAT-ID],tab_SATLISTE[SAT-ID],"FEHLT")</f>
        <v>2k117</v>
      </c>
    </row>
    <row r="2630" spans="1:8" ht="15.9" customHeight="1" x14ac:dyDescent="0.3">
      <c r="A2630" s="171" t="s">
        <v>6962</v>
      </c>
      <c r="B2630" s="167" t="s">
        <v>215</v>
      </c>
      <c r="C2630" s="167" t="str">
        <f>tab_SCHULLISTE[[#This Row],[SNR]]&amp;" - "&amp;tab_SCHULLISTE[[#This Row],[Name]]</f>
        <v>3202 - Priv. Berufsfachschule für Physiotherapie der VPT Berufsfachschule GmbH in Bad Birnbach</v>
      </c>
      <c r="D2630" s="5" t="s">
        <v>2743</v>
      </c>
      <c r="E26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30" s="175" t="s">
        <v>18842</v>
      </c>
      <c r="G2630" s="175" t="s">
        <v>18843</v>
      </c>
      <c r="H2630" s="182" t="str">
        <f>_xlfn.XLOOKUP(tab_SCHULLISTE[[#This Row],[TKZ]],tab_SATLISTE[SAT-ID],tab_SATLISTE[SAT-ID],"FEHLT")</f>
        <v>2p070</v>
      </c>
    </row>
    <row r="2631" spans="1:8" ht="15.9" customHeight="1" x14ac:dyDescent="0.3">
      <c r="A2631" s="171" t="s">
        <v>6963</v>
      </c>
      <c r="B2631" s="167" t="s">
        <v>621</v>
      </c>
      <c r="C2631" s="167" t="str">
        <f>tab_SCHULLISTE[[#This Row],[SNR]]&amp;" - "&amp;tab_SCHULLISTE[[#This Row],[Name]]</f>
        <v>3203 - Papst-Benedikt-Schule Straubing, Priv.Förderzentr. Förderschwerp. körperliche u. motorische Entwickl.</v>
      </c>
      <c r="D2631" s="5" t="s">
        <v>2707</v>
      </c>
      <c r="E26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31" s="175" t="s">
        <v>18830</v>
      </c>
      <c r="G2631" s="175" t="s">
        <v>18831</v>
      </c>
      <c r="H2631" s="182" t="str">
        <f>_xlfn.XLOOKUP(tab_SCHULLISTE[[#This Row],[TKZ]],tab_SATLISTE[SAT-ID],tab_SATLISTE[SAT-ID],"FEHLT")</f>
        <v>2p028</v>
      </c>
    </row>
    <row r="2632" spans="1:8" ht="15.9" customHeight="1" x14ac:dyDescent="0.3">
      <c r="A2632" s="171" t="s">
        <v>6964</v>
      </c>
      <c r="B2632" s="167" t="s">
        <v>14394</v>
      </c>
      <c r="C2632" s="167" t="str">
        <f>tab_SCHULLISTE[[#This Row],[SNR]]&amp;" - "&amp;tab_SCHULLISTE[[#This Row],[Name]]</f>
        <v xml:space="preserve">3204 - Staatl. Wirtschaftsschule Passau  </v>
      </c>
      <c r="D2632" s="5" t="s">
        <v>2577</v>
      </c>
      <c r="E26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32" s="175" t="s">
        <v>18852</v>
      </c>
      <c r="G2632" s="175" t="s">
        <v>18853</v>
      </c>
      <c r="H2632" s="182" t="str">
        <f>_xlfn.XLOOKUP(tab_SCHULLISTE[[#This Row],[TKZ]],tab_SATLISTE[SAT-ID],tab_SATLISTE[SAT-ID],"FEHLT")</f>
        <v>2k163</v>
      </c>
    </row>
    <row r="2633" spans="1:8" ht="15.9" customHeight="1" x14ac:dyDescent="0.3">
      <c r="A2633" s="171" t="s">
        <v>6965</v>
      </c>
      <c r="B2633" s="167" t="s">
        <v>342</v>
      </c>
      <c r="C2633" s="167" t="str">
        <f>tab_SCHULLISTE[[#This Row],[SNR]]&amp;" - "&amp;tab_SCHULLISTE[[#This Row],[Name]]</f>
        <v>3207 - Staatl. anerk. Berufsfachschule für Fremdsprachenberufe Passau</v>
      </c>
      <c r="D2633" s="5" t="s">
        <v>2731</v>
      </c>
      <c r="E26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33" s="175" t="s">
        <v>18864</v>
      </c>
      <c r="G2633" s="175" t="s">
        <v>18865</v>
      </c>
      <c r="H2633" s="182" t="str">
        <f>_xlfn.XLOOKUP(tab_SCHULLISTE[[#This Row],[TKZ]],tab_SATLISTE[SAT-ID],tab_SATLISTE[SAT-ID],"FEHLT")</f>
        <v>2p057</v>
      </c>
    </row>
    <row r="2634" spans="1:8" ht="15.9" customHeight="1" x14ac:dyDescent="0.3">
      <c r="A2634" s="171" t="s">
        <v>6966</v>
      </c>
      <c r="B2634" s="167" t="s">
        <v>71</v>
      </c>
      <c r="C2634" s="167" t="str">
        <f>tab_SCHULLISTE[[#This Row],[SNR]]&amp;" - "&amp;tab_SCHULLISTE[[#This Row],[Name]]</f>
        <v>3211 - Staatl. Berufsfachschule für Ernährung und Versorgung Pfarrkirchen</v>
      </c>
      <c r="D2634" s="5" t="s">
        <v>2610</v>
      </c>
      <c r="E26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34" s="175" t="s">
        <v>18854</v>
      </c>
      <c r="G2634" s="175" t="s">
        <v>18855</v>
      </c>
      <c r="H2634" s="182" t="str">
        <f>_xlfn.XLOOKUP(tab_SCHULLISTE[[#This Row],[TKZ]],tab_SATLISTE[SAT-ID],tab_SATLISTE[SAT-ID],"FEHLT")</f>
        <v>2k196</v>
      </c>
    </row>
    <row r="2635" spans="1:8" ht="15.9" customHeight="1" x14ac:dyDescent="0.3">
      <c r="A2635" s="171" t="s">
        <v>6967</v>
      </c>
      <c r="B2635" s="167" t="s">
        <v>18711</v>
      </c>
      <c r="C2635" s="167" t="str">
        <f>tab_SCHULLISTE[[#This Row],[SNR]]&amp;" - "&amp;tab_SCHULLISTE[[#This Row],[Name]]</f>
        <v>3212 - Priv. Berufsfachschule für Physiotherapie der Ludwig Fresenius Schulen gGmbH in Landshut</v>
      </c>
      <c r="D2635" s="5" t="s">
        <v>2718</v>
      </c>
      <c r="E26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35" s="175" t="s">
        <v>18842</v>
      </c>
      <c r="G2635" s="175" t="s">
        <v>18843</v>
      </c>
      <c r="H2635" s="182" t="str">
        <f>_xlfn.XLOOKUP(tab_SCHULLISTE[[#This Row],[TKZ]],tab_SATLISTE[SAT-ID],tab_SATLISTE[SAT-ID],"FEHLT")</f>
        <v>2p042</v>
      </c>
    </row>
    <row r="2636" spans="1:8" ht="15.9" customHeight="1" x14ac:dyDescent="0.3">
      <c r="A2636" s="171" t="s">
        <v>6968</v>
      </c>
      <c r="B2636" s="167" t="s">
        <v>954</v>
      </c>
      <c r="C2636" s="167" t="str">
        <f>tab_SCHULLISTE[[#This Row],[SNR]]&amp;" - "&amp;tab_SCHULLISTE[[#This Row],[Name]]</f>
        <v>3214 - Staatl. Fachschule (Technikerschule) für Elektrotechnik in Straubing</v>
      </c>
      <c r="D2636" s="5" t="s">
        <v>2638</v>
      </c>
      <c r="E26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36" s="175" t="s">
        <v>18848</v>
      </c>
      <c r="G2636" s="175" t="s">
        <v>18849</v>
      </c>
      <c r="H2636" s="182" t="str">
        <f>_xlfn.XLOOKUP(tab_SCHULLISTE[[#This Row],[TKZ]],tab_SATLISTE[SAT-ID],tab_SATLISTE[SAT-ID],"FEHLT")</f>
        <v>2k224</v>
      </c>
    </row>
    <row r="2637" spans="1:8" ht="15.9" customHeight="1" x14ac:dyDescent="0.3">
      <c r="A2637" s="171" t="s">
        <v>6969</v>
      </c>
      <c r="B2637" s="167" t="s">
        <v>14304</v>
      </c>
      <c r="C2637" s="167" t="str">
        <f>tab_SCHULLISTE[[#This Row],[SNR]]&amp;" - "&amp;tab_SCHULLISTE[[#This Row],[Name]]</f>
        <v xml:space="preserve">3215 - Staatl. Berufsschule Vilshofen a.d.Donau  </v>
      </c>
      <c r="D2637" s="5" t="s">
        <v>2576</v>
      </c>
      <c r="E26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37" s="175" t="s">
        <v>18856</v>
      </c>
      <c r="G2637" s="175" t="s">
        <v>18857</v>
      </c>
      <c r="H2637" s="182" t="str">
        <f>_xlfn.XLOOKUP(tab_SCHULLISTE[[#This Row],[TKZ]],tab_SATLISTE[SAT-ID],tab_SATLISTE[SAT-ID],"FEHLT")</f>
        <v>2k162</v>
      </c>
    </row>
    <row r="2638" spans="1:8" ht="15.9" customHeight="1" x14ac:dyDescent="0.3">
      <c r="A2638" s="171" t="s">
        <v>6970</v>
      </c>
      <c r="B2638" s="167" t="s">
        <v>72</v>
      </c>
      <c r="C2638" s="167" t="str">
        <f>tab_SCHULLISTE[[#This Row],[SNR]]&amp;" - "&amp;tab_SCHULLISTE[[#This Row],[Name]]</f>
        <v>3217 - Staatl. Berufsfachschule für Ernährung und Versorgung Vilshofen a.d.Donau</v>
      </c>
      <c r="D2638" s="5" t="s">
        <v>2576</v>
      </c>
      <c r="E26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38" s="175" t="s">
        <v>18854</v>
      </c>
      <c r="G2638" s="175" t="s">
        <v>18855</v>
      </c>
      <c r="H2638" s="182" t="str">
        <f>_xlfn.XLOOKUP(tab_SCHULLISTE[[#This Row],[TKZ]],tab_SATLISTE[SAT-ID],tab_SATLISTE[SAT-ID],"FEHLT")</f>
        <v>2k162</v>
      </c>
    </row>
    <row r="2639" spans="1:8" ht="15.9" customHeight="1" x14ac:dyDescent="0.3">
      <c r="A2639" s="171" t="s">
        <v>6971</v>
      </c>
      <c r="B2639" s="167" t="s">
        <v>73</v>
      </c>
      <c r="C2639" s="167" t="str">
        <f>tab_SCHULLISTE[[#This Row],[SNR]]&amp;" - "&amp;tab_SCHULLISTE[[#This Row],[Name]]</f>
        <v>3218 - Staatl. Berufsfachschule f. Kinderpflege Vilshofen a.d.Donau</v>
      </c>
      <c r="D2639" s="5" t="s">
        <v>2576</v>
      </c>
      <c r="E26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39" s="175" t="s">
        <v>18854</v>
      </c>
      <c r="G2639" s="175" t="s">
        <v>18855</v>
      </c>
      <c r="H2639" s="182" t="str">
        <f>_xlfn.XLOOKUP(tab_SCHULLISTE[[#This Row],[TKZ]],tab_SATLISTE[SAT-ID],tab_SATLISTE[SAT-ID],"FEHLT")</f>
        <v>2k162</v>
      </c>
    </row>
    <row r="2640" spans="1:8" ht="15.9" customHeight="1" x14ac:dyDescent="0.3">
      <c r="A2640" s="171" t="s">
        <v>6972</v>
      </c>
      <c r="B2640" s="167" t="s">
        <v>812</v>
      </c>
      <c r="C2640" s="167" t="str">
        <f>tab_SCHULLISTE[[#This Row],[SNR]]&amp;" - "&amp;tab_SCHULLISTE[[#This Row],[Name]]</f>
        <v>3220 - Staatl. Schule für Kranke im RBZ Niederbayern Landshut</v>
      </c>
      <c r="D2640" s="5" t="s">
        <v>2444</v>
      </c>
      <c r="E26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40" s="175" t="s">
        <v>18830</v>
      </c>
      <c r="G2640" s="175" t="s">
        <v>18831</v>
      </c>
      <c r="H2640" s="182" t="str">
        <f>_xlfn.XLOOKUP(tab_SCHULLISTE[[#This Row],[TKZ]],tab_SATLISTE[SAT-ID],tab_SATLISTE[SAT-ID],"FEHLT")</f>
        <v>2k027</v>
      </c>
    </row>
    <row r="2641" spans="1:8" ht="15.9" customHeight="1" x14ac:dyDescent="0.3">
      <c r="A2641" s="171" t="s">
        <v>6973</v>
      </c>
      <c r="B2641" s="167" t="s">
        <v>14305</v>
      </c>
      <c r="C2641" s="167" t="str">
        <f>tab_SCHULLISTE[[#This Row],[SNR]]&amp;" - "&amp;tab_SCHULLISTE[[#This Row],[Name]]</f>
        <v xml:space="preserve">3222 - Staatl. Berufsschule für Glasberufe Zwiesel  </v>
      </c>
      <c r="D2641" s="5" t="s">
        <v>2597</v>
      </c>
      <c r="E26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41" s="175" t="s">
        <v>18856</v>
      </c>
      <c r="G2641" s="175" t="s">
        <v>18857</v>
      </c>
      <c r="H2641" s="182" t="str">
        <f>_xlfn.XLOOKUP(tab_SCHULLISTE[[#This Row],[TKZ]],tab_SATLISTE[SAT-ID],tab_SATLISTE[SAT-ID],"FEHLT")</f>
        <v>2k183</v>
      </c>
    </row>
    <row r="2642" spans="1:8" ht="15.9" customHeight="1" x14ac:dyDescent="0.3">
      <c r="A2642" s="171" t="s">
        <v>6974</v>
      </c>
      <c r="B2642" s="167" t="s">
        <v>14428</v>
      </c>
      <c r="C2642" s="167" t="str">
        <f>tab_SCHULLISTE[[#This Row],[SNR]]&amp;" - "&amp;tab_SCHULLISTE[[#This Row],[Name]]</f>
        <v xml:space="preserve">3223 - Staatl. Berufsfachschule für Glas Zwiesel  </v>
      </c>
      <c r="D2642" s="5" t="s">
        <v>2597</v>
      </c>
      <c r="E26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42" s="175" t="s">
        <v>18846</v>
      </c>
      <c r="G2642" s="175" t="s">
        <v>18847</v>
      </c>
      <c r="H2642" s="182" t="str">
        <f>_xlfn.XLOOKUP(tab_SCHULLISTE[[#This Row],[TKZ]],tab_SATLISTE[SAT-ID],tab_SATLISTE[SAT-ID],"FEHLT")</f>
        <v>2k183</v>
      </c>
    </row>
    <row r="2643" spans="1:8" ht="15.9" customHeight="1" x14ac:dyDescent="0.3">
      <c r="A2643" s="171" t="s">
        <v>6975</v>
      </c>
      <c r="B2643" s="167" t="s">
        <v>14791</v>
      </c>
      <c r="C2643" s="167" t="str">
        <f>tab_SCHULLISTE[[#This Row],[SNR]]&amp;" - "&amp;tab_SCHULLISTE[[#This Row],[Name]]</f>
        <v xml:space="preserve">3224 - Staatl. Fachschule für Glas Zwiesel  </v>
      </c>
      <c r="D2643" s="5" t="s">
        <v>2597</v>
      </c>
      <c r="E26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43" s="175" t="s">
        <v>18848</v>
      </c>
      <c r="G2643" s="175" t="s">
        <v>18849</v>
      </c>
      <c r="H2643" s="182" t="str">
        <f>_xlfn.XLOOKUP(tab_SCHULLISTE[[#This Row],[TKZ]],tab_SATLISTE[SAT-ID],tab_SATLISTE[SAT-ID],"FEHLT")</f>
        <v>2k183</v>
      </c>
    </row>
    <row r="2644" spans="1:8" ht="15.9" customHeight="1" x14ac:dyDescent="0.3">
      <c r="A2644" s="171" t="s">
        <v>6976</v>
      </c>
      <c r="B2644" s="167" t="s">
        <v>14306</v>
      </c>
      <c r="C2644" s="167" t="str">
        <f>tab_SCHULLISTE[[#This Row],[SNR]]&amp;" - "&amp;tab_SCHULLISTE[[#This Row],[Name]]</f>
        <v>3226 - Mathias-von-Flurl-Schule Staatl. Berufsschule II Straubing-Bogen</v>
      </c>
      <c r="D2644" s="5" t="s">
        <v>2638</v>
      </c>
      <c r="E26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44" s="175" t="s">
        <v>18856</v>
      </c>
      <c r="G2644" s="175" t="s">
        <v>18857</v>
      </c>
      <c r="H2644" s="182" t="str">
        <f>_xlfn.XLOOKUP(tab_SCHULLISTE[[#This Row],[TKZ]],tab_SATLISTE[SAT-ID],tab_SATLISTE[SAT-ID],"FEHLT")</f>
        <v>2k224</v>
      </c>
    </row>
    <row r="2645" spans="1:8" ht="15.9" customHeight="1" x14ac:dyDescent="0.3">
      <c r="A2645" s="171" t="s">
        <v>6977</v>
      </c>
      <c r="B2645" s="167" t="s">
        <v>14307</v>
      </c>
      <c r="C2645" s="167" t="str">
        <f>tab_SCHULLISTE[[#This Row],[SNR]]&amp;" - "&amp;tab_SCHULLISTE[[#This Row],[Name]]</f>
        <v>3228 - Marianne-Rosenbaum-Schule, Staatl. Berufsschule III Straubing-Bogen</v>
      </c>
      <c r="D2645" s="5" t="s">
        <v>2638</v>
      </c>
      <c r="E26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45" s="175" t="s">
        <v>18856</v>
      </c>
      <c r="G2645" s="175" t="s">
        <v>18857</v>
      </c>
      <c r="H2645" s="182" t="str">
        <f>_xlfn.XLOOKUP(tab_SCHULLISTE[[#This Row],[TKZ]],tab_SATLISTE[SAT-ID],tab_SATLISTE[SAT-ID],"FEHLT")</f>
        <v>2k224</v>
      </c>
    </row>
    <row r="2646" spans="1:8" ht="15.9" customHeight="1" x14ac:dyDescent="0.3">
      <c r="A2646" s="171" t="s">
        <v>6978</v>
      </c>
      <c r="B2646" s="167" t="s">
        <v>74</v>
      </c>
      <c r="C2646" s="167" t="str">
        <f>tab_SCHULLISTE[[#This Row],[SNR]]&amp;" - "&amp;tab_SCHULLISTE[[#This Row],[Name]]</f>
        <v>3229 - Staatl. Berufsfachschule für Ernährung und Versorgung Mitterfels</v>
      </c>
      <c r="D2646" s="5" t="s">
        <v>2639</v>
      </c>
      <c r="E26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46" s="175" t="s">
        <v>18854</v>
      </c>
      <c r="G2646" s="175" t="s">
        <v>18855</v>
      </c>
      <c r="H2646" s="182" t="str">
        <f>_xlfn.XLOOKUP(tab_SCHULLISTE[[#This Row],[TKZ]],tab_SATLISTE[SAT-ID],tab_SATLISTE[SAT-ID],"FEHLT")</f>
        <v>2k225</v>
      </c>
    </row>
    <row r="2647" spans="1:8" ht="15.9" customHeight="1" x14ac:dyDescent="0.3">
      <c r="A2647" s="171" t="s">
        <v>6979</v>
      </c>
      <c r="B2647" s="167" t="s">
        <v>1335</v>
      </c>
      <c r="C2647" s="167" t="str">
        <f>tab_SCHULLISTE[[#This Row],[SNR]]&amp;" - "&amp;tab_SCHULLISTE[[#This Row],[Name]]</f>
        <v>3230 - Fachschule für Heilerziehungspflegehilfe in Pfarrkirchen des KWA Kuratorium Wohnen im Alter</v>
      </c>
      <c r="D2647" s="5" t="s">
        <v>2713</v>
      </c>
      <c r="E26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47" s="175" t="s">
        <v>18850</v>
      </c>
      <c r="G2647" s="175" t="s">
        <v>18851</v>
      </c>
      <c r="H2647" s="182" t="str">
        <f>_xlfn.XLOOKUP(tab_SCHULLISTE[[#This Row],[TKZ]],tab_SATLISTE[SAT-ID],tab_SATLISTE[SAT-ID],"FEHLT")</f>
        <v>2p037</v>
      </c>
    </row>
    <row r="2648" spans="1:8" ht="15.9" customHeight="1" x14ac:dyDescent="0.3">
      <c r="A2648" s="171" t="s">
        <v>6980</v>
      </c>
      <c r="B2648" s="167" t="s">
        <v>151</v>
      </c>
      <c r="C2648" s="167" t="str">
        <f>tab_SCHULLISTE[[#This Row],[SNR]]&amp;" - "&amp;tab_SCHULLISTE[[#This Row],[Name]]</f>
        <v>3231 - Berufsfachschule für Physiotherapie am DONAUISAR Klinikum Deggendorf</v>
      </c>
      <c r="D2648" s="5" t="s">
        <v>2461</v>
      </c>
      <c r="E26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48" s="175" t="s">
        <v>18842</v>
      </c>
      <c r="G2648" s="175" t="s">
        <v>18843</v>
      </c>
      <c r="H2648" s="182" t="str">
        <f>_xlfn.XLOOKUP(tab_SCHULLISTE[[#This Row],[TKZ]],tab_SATLISTE[SAT-ID],tab_SATLISTE[SAT-ID],"FEHLT")</f>
        <v>2k045</v>
      </c>
    </row>
    <row r="2649" spans="1:8" ht="15.9" customHeight="1" x14ac:dyDescent="0.3">
      <c r="A2649" s="171" t="s">
        <v>6981</v>
      </c>
      <c r="B2649" s="167" t="s">
        <v>6982</v>
      </c>
      <c r="C2649" s="167" t="str">
        <f>tab_SCHULLISTE[[#This Row],[SNR]]&amp;" - "&amp;tab_SCHULLISTE[[#This Row],[Name]]</f>
        <v>3232 - Private Berufsfachschule für Pflege Kelheim der Döpfer Schulen Regensburg GmbH</v>
      </c>
      <c r="D2649" s="5" t="s">
        <v>6949</v>
      </c>
      <c r="E26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49" s="175" t="s">
        <v>18842</v>
      </c>
      <c r="G2649" s="175" t="s">
        <v>18843</v>
      </c>
      <c r="H2649" s="182" t="str">
        <f>_xlfn.XLOOKUP(tab_SCHULLISTE[[#This Row],[TKZ]],tab_SATLISTE[SAT-ID],tab_SATLISTE[SAT-ID],"FEHLT")</f>
        <v>2p072</v>
      </c>
    </row>
    <row r="2650" spans="1:8" ht="15.9" customHeight="1" x14ac:dyDescent="0.3">
      <c r="A2650" s="171" t="s">
        <v>6983</v>
      </c>
      <c r="B2650" s="167" t="s">
        <v>216</v>
      </c>
      <c r="C2650" s="167" t="str">
        <f>tab_SCHULLISTE[[#This Row],[SNR]]&amp;" - "&amp;tab_SCHULLISTE[[#This Row],[Name]]</f>
        <v>3233 - Berufsfachschule f. Masseure u. medizin. Bademeister d. Johannesbad Akademie in Bad Füssing</v>
      </c>
      <c r="D2650" s="5" t="s">
        <v>2706</v>
      </c>
      <c r="E26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50" s="175" t="s">
        <v>18842</v>
      </c>
      <c r="G2650" s="175" t="s">
        <v>18843</v>
      </c>
      <c r="H2650" s="182" t="str">
        <f>_xlfn.XLOOKUP(tab_SCHULLISTE[[#This Row],[TKZ]],tab_SATLISTE[SAT-ID],tab_SATLISTE[SAT-ID],"FEHLT")</f>
        <v>2p027</v>
      </c>
    </row>
    <row r="2651" spans="1:8" ht="15.9" customHeight="1" x14ac:dyDescent="0.3">
      <c r="A2651" s="171" t="s">
        <v>6984</v>
      </c>
      <c r="B2651" s="167" t="s">
        <v>217</v>
      </c>
      <c r="C2651" s="167" t="str">
        <f>tab_SCHULLISTE[[#This Row],[SNR]]&amp;" - "&amp;tab_SCHULLISTE[[#This Row],[Name]]</f>
        <v>3234 - Berufsfachschule für pharm.-techn. Assistenten in Passau - staatl. anerkannt</v>
      </c>
      <c r="D2651" s="5" t="s">
        <v>2741</v>
      </c>
      <c r="E26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51" s="175" t="s">
        <v>18842</v>
      </c>
      <c r="G2651" s="175" t="s">
        <v>18843</v>
      </c>
      <c r="H2651" s="182" t="str">
        <f>_xlfn.XLOOKUP(tab_SCHULLISTE[[#This Row],[TKZ]],tab_SATLISTE[SAT-ID],tab_SATLISTE[SAT-ID],"FEHLT")</f>
        <v>2p068</v>
      </c>
    </row>
    <row r="2652" spans="1:8" ht="15.9" customHeight="1" x14ac:dyDescent="0.3">
      <c r="A2652" s="171" t="s">
        <v>10491</v>
      </c>
      <c r="B2652" s="167" t="s">
        <v>11307</v>
      </c>
      <c r="C2652" s="167" t="str">
        <f>tab_SCHULLISTE[[#This Row],[SNR]]&amp;" - "&amp;tab_SCHULLISTE[[#This Row],[Name]]</f>
        <v xml:space="preserve">3242 - Grundschule München, Emmy-Noether-Str.  </v>
      </c>
      <c r="D2652" s="5" t="s">
        <v>1966</v>
      </c>
      <c r="E26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652" s="175" t="s">
        <v>18840</v>
      </c>
      <c r="G2652" s="175" t="s">
        <v>18841</v>
      </c>
      <c r="H2652" s="182" t="str">
        <f>_xlfn.XLOOKUP(tab_SCHULLISTE[[#This Row],[TKZ]],tab_SATLISTE[SAT-ID],tab_SATLISTE[SAT-ID],"FEHLT")</f>
        <v>1k277</v>
      </c>
    </row>
    <row r="2653" spans="1:8" ht="15.9" customHeight="1" x14ac:dyDescent="0.3">
      <c r="A2653" s="171" t="s">
        <v>10585</v>
      </c>
      <c r="B2653" s="167" t="s">
        <v>14758</v>
      </c>
      <c r="C2653" s="167" t="str">
        <f>tab_SCHULLISTE[[#This Row],[SNR]]&amp;" - "&amp;tab_SCHULLISTE[[#This Row],[Name]]</f>
        <v>3247 - Städt. Fachakademie für Sozialpädagogik München Mitte</v>
      </c>
      <c r="D2653" s="5" t="s">
        <v>1966</v>
      </c>
      <c r="E26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53" s="175" t="s">
        <v>18844</v>
      </c>
      <c r="G2653" s="175" t="s">
        <v>18845</v>
      </c>
      <c r="H2653" s="182" t="str">
        <f>_xlfn.XLOOKUP(tab_SCHULLISTE[[#This Row],[TKZ]],tab_SATLISTE[SAT-ID],tab_SATLISTE[SAT-ID],"FEHLT")</f>
        <v>1k277</v>
      </c>
    </row>
    <row r="2654" spans="1:8" ht="15.9" customHeight="1" x14ac:dyDescent="0.3">
      <c r="A2654" s="171" t="s">
        <v>10508</v>
      </c>
      <c r="B2654" s="167" t="s">
        <v>14308</v>
      </c>
      <c r="C2654" s="167" t="str">
        <f>tab_SCHULLISTE[[#This Row],[SNR]]&amp;" - "&amp;tab_SCHULLISTE[[#This Row],[Name]]</f>
        <v>3251 - Städtische Berufsschule für Fachinformatik Systemintegration</v>
      </c>
      <c r="D2654" s="5" t="s">
        <v>1966</v>
      </c>
      <c r="E26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54" s="175" t="s">
        <v>18856</v>
      </c>
      <c r="G2654" s="175" t="s">
        <v>18857</v>
      </c>
      <c r="H2654" s="182" t="str">
        <f>_xlfn.XLOOKUP(tab_SCHULLISTE[[#This Row],[TKZ]],tab_SATLISTE[SAT-ID],tab_SATLISTE[SAT-ID],"FEHLT")</f>
        <v>1k277</v>
      </c>
    </row>
    <row r="2655" spans="1:8" ht="15.9" customHeight="1" x14ac:dyDescent="0.3">
      <c r="A2655" s="171" t="s">
        <v>10452</v>
      </c>
      <c r="B2655" s="167" t="s">
        <v>10461</v>
      </c>
      <c r="C2655" s="167" t="str">
        <f>tab_SCHULLISTE[[#This Row],[SNR]]&amp;" - "&amp;tab_SCHULLISTE[[#This Row],[Name]]</f>
        <v>3252 - kbo-Fachschule für Heilerziehungspflege, Kliniken des Bezirks Oberbayern, Haar</v>
      </c>
      <c r="D2655" s="5" t="s">
        <v>1925</v>
      </c>
      <c r="E26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55" s="175" t="s">
        <v>18850</v>
      </c>
      <c r="G2655" s="175" t="s">
        <v>18851</v>
      </c>
      <c r="H2655" s="182" t="str">
        <f>_xlfn.XLOOKUP(tab_SCHULLISTE[[#This Row],[TKZ]],tab_SATLISTE[SAT-ID],tab_SATLISTE[SAT-ID],"FEHLT")</f>
        <v>1k235</v>
      </c>
    </row>
    <row r="2656" spans="1:8" ht="15.9" customHeight="1" x14ac:dyDescent="0.3">
      <c r="A2656" s="171" t="s">
        <v>6985</v>
      </c>
      <c r="B2656" s="167" t="s">
        <v>18712</v>
      </c>
      <c r="C2656" s="167" t="str">
        <f>tab_SCHULLISTE[[#This Row],[SNR]]&amp;" - "&amp;tab_SCHULLISTE[[#This Row],[Name]]</f>
        <v>3253 - Priv. Fachschule f.Heilerziehungspflege in Abensberg d.Kath.Jugendfürsorge Regensburg e.V.</v>
      </c>
      <c r="D2656" s="5" t="s">
        <v>2707</v>
      </c>
      <c r="E26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56" s="175" t="s">
        <v>18850</v>
      </c>
      <c r="G2656" s="175" t="s">
        <v>18851</v>
      </c>
      <c r="H2656" s="182" t="str">
        <f>_xlfn.XLOOKUP(tab_SCHULLISTE[[#This Row],[TKZ]],tab_SATLISTE[SAT-ID],tab_SATLISTE[SAT-ID],"FEHLT")</f>
        <v>2p028</v>
      </c>
    </row>
    <row r="2657" spans="1:8" ht="15.9" customHeight="1" x14ac:dyDescent="0.3">
      <c r="A2657" s="171" t="s">
        <v>10523</v>
      </c>
      <c r="B2657" s="167" t="s">
        <v>14522</v>
      </c>
      <c r="C2657" s="167" t="str">
        <f>tab_SCHULLISTE[[#This Row],[SNR]]&amp;" - "&amp;tab_SCHULLISTE[[#This Row],[Name]]</f>
        <v>3255 - Berufsfachschule für Pflege Pfaffenhofen der Gemeinnützigen Gesellschaft für soziale Dienste-DA</v>
      </c>
      <c r="D2657" s="5" t="s">
        <v>2269</v>
      </c>
      <c r="E26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57" s="175" t="s">
        <v>18842</v>
      </c>
      <c r="G2657" s="175" t="s">
        <v>18843</v>
      </c>
      <c r="H2657" s="182" t="str">
        <f>_xlfn.XLOOKUP(tab_SCHULLISTE[[#This Row],[TKZ]],tab_SATLISTE[SAT-ID],tab_SATLISTE[SAT-ID],"FEHLT")</f>
        <v>1p072</v>
      </c>
    </row>
    <row r="2658" spans="1:8" ht="15.9" customHeight="1" x14ac:dyDescent="0.3">
      <c r="A2658" s="171" t="s">
        <v>6986</v>
      </c>
      <c r="B2658" s="167" t="s">
        <v>219</v>
      </c>
      <c r="C2658" s="167" t="str">
        <f>tab_SCHULLISTE[[#This Row],[SNR]]&amp;" - "&amp;tab_SCHULLISTE[[#This Row],[Name]]</f>
        <v>3258 - Priv. Berufsfachschule für Massage der VPT Berufsfachschule GmbH in Bad Birnbach</v>
      </c>
      <c r="D2658" s="5" t="s">
        <v>2743</v>
      </c>
      <c r="E26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58" s="175" t="s">
        <v>18842</v>
      </c>
      <c r="G2658" s="175" t="s">
        <v>18843</v>
      </c>
      <c r="H2658" s="182" t="str">
        <f>_xlfn.XLOOKUP(tab_SCHULLISTE[[#This Row],[TKZ]],tab_SATLISTE[SAT-ID],tab_SATLISTE[SAT-ID],"FEHLT")</f>
        <v>2p070</v>
      </c>
    </row>
    <row r="2659" spans="1:8" ht="15.9" customHeight="1" x14ac:dyDescent="0.3">
      <c r="A2659" s="171" t="s">
        <v>6987</v>
      </c>
      <c r="B2659" s="167" t="s">
        <v>14217</v>
      </c>
      <c r="C2659" s="167" t="str">
        <f>tab_SCHULLISTE[[#This Row],[SNR]]&amp;" - "&amp;tab_SCHULLISTE[[#This Row],[Name]]</f>
        <v xml:space="preserve">3259 - Sonderpädagogisches Förderzentrum Landshut-Stadt  </v>
      </c>
      <c r="D2659" s="5" t="s">
        <v>2530</v>
      </c>
      <c r="E26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59" s="175" t="s">
        <v>18830</v>
      </c>
      <c r="G2659" s="175" t="s">
        <v>18831</v>
      </c>
      <c r="H2659" s="182" t="str">
        <f>_xlfn.XLOOKUP(tab_SCHULLISTE[[#This Row],[TKZ]],tab_SATLISTE[SAT-ID],tab_SATLISTE[SAT-ID],"FEHLT")</f>
        <v>2k117</v>
      </c>
    </row>
    <row r="2660" spans="1:8" ht="15.9" customHeight="1" x14ac:dyDescent="0.3">
      <c r="A2660" s="171" t="s">
        <v>6988</v>
      </c>
      <c r="B2660" s="167" t="s">
        <v>14799</v>
      </c>
      <c r="C2660" s="167" t="str">
        <f>tab_SCHULLISTE[[#This Row],[SNR]]&amp;" - "&amp;tab_SCHULLISTE[[#This Row],[Name]]</f>
        <v>3261 - Fachschule für  Wirtschaftsinformatik Plattling des Landkreises Deggendorf</v>
      </c>
      <c r="D2660" s="5" t="s">
        <v>2457</v>
      </c>
      <c r="E26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60" s="175" t="s">
        <v>18872</v>
      </c>
      <c r="G2660" s="175" t="s">
        <v>18873</v>
      </c>
      <c r="H2660" s="182" t="str">
        <f>_xlfn.XLOOKUP(tab_SCHULLISTE[[#This Row],[TKZ]],tab_SATLISTE[SAT-ID],tab_SATLISTE[SAT-ID],"FEHLT")</f>
        <v>2k041</v>
      </c>
    </row>
    <row r="2661" spans="1:8" ht="15.9" customHeight="1" x14ac:dyDescent="0.3">
      <c r="A2661" s="171" t="s">
        <v>6989</v>
      </c>
      <c r="B2661" s="167" t="s">
        <v>1357</v>
      </c>
      <c r="C2661" s="167" t="str">
        <f>tab_SCHULLISTE[[#This Row],[SNR]]&amp;" - "&amp;tab_SCHULLISTE[[#This Row],[Name]]</f>
        <v>3262 - Berufsfachschule f.informations- u.telekomm.techn. Berufe d.Lkr.Deggendorf,Plattling</v>
      </c>
      <c r="D2661" s="5" t="s">
        <v>2457</v>
      </c>
      <c r="E26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61" s="175" t="s">
        <v>18860</v>
      </c>
      <c r="G2661" s="175" t="s">
        <v>18861</v>
      </c>
      <c r="H2661" s="182" t="str">
        <f>_xlfn.XLOOKUP(tab_SCHULLISTE[[#This Row],[TKZ]],tab_SATLISTE[SAT-ID],tab_SATLISTE[SAT-ID],"FEHLT")</f>
        <v>2k041</v>
      </c>
    </row>
    <row r="2662" spans="1:8" ht="15.9" customHeight="1" x14ac:dyDescent="0.3">
      <c r="A2662" s="171" t="s">
        <v>6990</v>
      </c>
      <c r="B2662" s="167" t="s">
        <v>220</v>
      </c>
      <c r="C2662" s="167" t="str">
        <f>tab_SCHULLISTE[[#This Row],[SNR]]&amp;" - "&amp;tab_SCHULLISTE[[#This Row],[Name]]</f>
        <v>3264 - Berufsfachschule für Physiotherapie der PhysioFRG gGmbH in Freyung</v>
      </c>
      <c r="D2662" s="5" t="s">
        <v>2729</v>
      </c>
      <c r="E26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62" s="175" t="s">
        <v>18842</v>
      </c>
      <c r="G2662" s="175" t="s">
        <v>18843</v>
      </c>
      <c r="H2662" s="182" t="str">
        <f>_xlfn.XLOOKUP(tab_SCHULLISTE[[#This Row],[TKZ]],tab_SATLISTE[SAT-ID],tab_SATLISTE[SAT-ID],"FEHLT")</f>
        <v>2p055</v>
      </c>
    </row>
    <row r="2663" spans="1:8" ht="15.9" customHeight="1" x14ac:dyDescent="0.3">
      <c r="A2663" s="171" t="s">
        <v>6991</v>
      </c>
      <c r="B2663" s="167" t="s">
        <v>955</v>
      </c>
      <c r="C2663" s="167" t="str">
        <f>tab_SCHULLISTE[[#This Row],[SNR]]&amp;" - "&amp;tab_SCHULLISTE[[#This Row],[Name]]</f>
        <v>3266 - Staatl.Fachschule (Technikerschule) für Bau- und Glasbautechnik Vilshofen a.d.Donau</v>
      </c>
      <c r="D2663" s="5" t="s">
        <v>2576</v>
      </c>
      <c r="E26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63" s="175" t="s">
        <v>18848</v>
      </c>
      <c r="G2663" s="175" t="s">
        <v>18849</v>
      </c>
      <c r="H2663" s="182" t="str">
        <f>_xlfn.XLOOKUP(tab_SCHULLISTE[[#This Row],[TKZ]],tab_SATLISTE[SAT-ID],tab_SATLISTE[SAT-ID],"FEHLT")</f>
        <v>2k162</v>
      </c>
    </row>
    <row r="2664" spans="1:8" ht="15.9" customHeight="1" x14ac:dyDescent="0.3">
      <c r="A2664" s="171" t="s">
        <v>6992</v>
      </c>
      <c r="B2664" s="167" t="s">
        <v>75</v>
      </c>
      <c r="C2664" s="167" t="str">
        <f>tab_SCHULLISTE[[#This Row],[SNR]]&amp;" - "&amp;tab_SCHULLISTE[[#This Row],[Name]]</f>
        <v>3268 - Staatl. Berufsfachschule für Sozialpflege Straubing</v>
      </c>
      <c r="D2664" s="5" t="s">
        <v>2638</v>
      </c>
      <c r="E26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64" s="175" t="s">
        <v>18854</v>
      </c>
      <c r="G2664" s="175" t="s">
        <v>18855</v>
      </c>
      <c r="H2664" s="182" t="str">
        <f>_xlfn.XLOOKUP(tab_SCHULLISTE[[#This Row],[TKZ]],tab_SATLISTE[SAT-ID],tab_SATLISTE[SAT-ID],"FEHLT")</f>
        <v>2k224</v>
      </c>
    </row>
    <row r="2665" spans="1:8" ht="15.9" customHeight="1" x14ac:dyDescent="0.3">
      <c r="A2665" s="171" t="s">
        <v>6993</v>
      </c>
      <c r="B2665" s="167" t="s">
        <v>221</v>
      </c>
      <c r="C2665" s="167" t="str">
        <f>tab_SCHULLISTE[[#This Row],[SNR]]&amp;" - "&amp;tab_SCHULLISTE[[#This Row],[Name]]</f>
        <v>3269 - Priv.Berufsfachschule f.Krankenpflegehilfe Mainb. d.Instit.f.Aus-,Fort-u.Weiterbild.im Gesundheitsw.</v>
      </c>
      <c r="D2665" s="5" t="s">
        <v>2705</v>
      </c>
      <c r="E26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65" s="175" t="s">
        <v>18842</v>
      </c>
      <c r="G2665" s="175" t="s">
        <v>18843</v>
      </c>
      <c r="H2665" s="182" t="str">
        <f>_xlfn.XLOOKUP(tab_SCHULLISTE[[#This Row],[TKZ]],tab_SATLISTE[SAT-ID],tab_SATLISTE[SAT-ID],"FEHLT")</f>
        <v>2p026</v>
      </c>
    </row>
    <row r="2666" spans="1:8" ht="15.9" customHeight="1" x14ac:dyDescent="0.3">
      <c r="A2666" s="171" t="s">
        <v>6994</v>
      </c>
      <c r="B2666" s="167" t="s">
        <v>956</v>
      </c>
      <c r="C2666" s="167" t="str">
        <f>tab_SCHULLISTE[[#This Row],[SNR]]&amp;" - "&amp;tab_SCHULLISTE[[#This Row],[Name]]</f>
        <v>3272 - Staatl. Fachschule (Technikerschule) für Maschinenbautechnik in Landshut</v>
      </c>
      <c r="D2666" s="5" t="s">
        <v>2530</v>
      </c>
      <c r="E26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66" s="175" t="s">
        <v>18848</v>
      </c>
      <c r="G2666" s="175" t="s">
        <v>18849</v>
      </c>
      <c r="H2666" s="182" t="str">
        <f>_xlfn.XLOOKUP(tab_SCHULLISTE[[#This Row],[TKZ]],tab_SATLISTE[SAT-ID],tab_SATLISTE[SAT-ID],"FEHLT")</f>
        <v>2k117</v>
      </c>
    </row>
    <row r="2667" spans="1:8" ht="15.9" customHeight="1" x14ac:dyDescent="0.3">
      <c r="A2667" s="171" t="s">
        <v>6995</v>
      </c>
      <c r="B2667" s="167" t="s">
        <v>343</v>
      </c>
      <c r="C2667" s="167" t="str">
        <f>tab_SCHULLISTE[[#This Row],[SNR]]&amp;" - "&amp;tab_SCHULLISTE[[#This Row],[Name]]</f>
        <v>3274 - Private Berufsfachschule für Fremdsprachenberufe der Volkshochschule Landshut e.V.</v>
      </c>
      <c r="D2667" s="5" t="s">
        <v>2742</v>
      </c>
      <c r="E26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67" s="175" t="s">
        <v>18864</v>
      </c>
      <c r="G2667" s="175" t="s">
        <v>18865</v>
      </c>
      <c r="H2667" s="182" t="str">
        <f>_xlfn.XLOOKUP(tab_SCHULLISTE[[#This Row],[TKZ]],tab_SATLISTE[SAT-ID],tab_SATLISTE[SAT-ID],"FEHLT")</f>
        <v>2p069</v>
      </c>
    </row>
    <row r="2668" spans="1:8" ht="15.9" customHeight="1" x14ac:dyDescent="0.3">
      <c r="A2668" s="171" t="s">
        <v>6996</v>
      </c>
      <c r="B2668" s="167" t="s">
        <v>14801</v>
      </c>
      <c r="C2668" s="167" t="str">
        <f>tab_SCHULLISTE[[#This Row],[SNR]]&amp;" - "&amp;tab_SCHULLISTE[[#This Row],[Name]]</f>
        <v>3279 - Johannes-Grande-Schule, Fachschule für Heilerziehungspflegehilfe d. B.B.B. gGmbH Straubin</v>
      </c>
      <c r="D2668" s="5" t="s">
        <v>2685</v>
      </c>
      <c r="E26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68" s="175" t="s">
        <v>18850</v>
      </c>
      <c r="G2668" s="175" t="s">
        <v>18851</v>
      </c>
      <c r="H2668" s="182" t="str">
        <f>_xlfn.XLOOKUP(tab_SCHULLISTE[[#This Row],[TKZ]],tab_SATLISTE[SAT-ID],tab_SATLISTE[SAT-ID],"FEHLT")</f>
        <v>2p004</v>
      </c>
    </row>
    <row r="2669" spans="1:8" ht="15.9" customHeight="1" x14ac:dyDescent="0.3">
      <c r="A2669" s="171" t="s">
        <v>6997</v>
      </c>
      <c r="B2669" s="167" t="s">
        <v>222</v>
      </c>
      <c r="C2669" s="167" t="str">
        <f>tab_SCHULLISTE[[#This Row],[SNR]]&amp;" - "&amp;tab_SCHULLISTE[[#This Row],[Name]]</f>
        <v>3287 - Berufsfachschule f. Physiotherapie d.Bildungszentr.f.Gesundheitsberufe Bad Gögging</v>
      </c>
      <c r="D2669" s="5" t="s">
        <v>2692</v>
      </c>
      <c r="E26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69" s="175" t="s">
        <v>18842</v>
      </c>
      <c r="G2669" s="175" t="s">
        <v>18843</v>
      </c>
      <c r="H2669" s="182" t="str">
        <f>_xlfn.XLOOKUP(tab_SCHULLISTE[[#This Row],[TKZ]],tab_SATLISTE[SAT-ID],tab_SATLISTE[SAT-ID],"FEHLT")</f>
        <v>2p011</v>
      </c>
    </row>
    <row r="2670" spans="1:8" ht="15.9" customHeight="1" x14ac:dyDescent="0.3">
      <c r="A2670" s="171" t="s">
        <v>10510</v>
      </c>
      <c r="B2670" s="167" t="s">
        <v>14461</v>
      </c>
      <c r="C2670" s="167" t="str">
        <f>tab_SCHULLISTE[[#This Row],[SNR]]&amp;" - "&amp;tab_SCHULLISTE[[#This Row],[Name]]</f>
        <v>3291 - Staatliche Berufsfachschule für Kinderpflege München-Land</v>
      </c>
      <c r="D2670" s="5" t="s">
        <v>1967</v>
      </c>
      <c r="E26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70" s="175" t="s">
        <v>18854</v>
      </c>
      <c r="G2670" s="175" t="s">
        <v>18855</v>
      </c>
      <c r="H2670" s="182" t="str">
        <f>_xlfn.XLOOKUP(tab_SCHULLISTE[[#This Row],[TKZ]],tab_SATLISTE[SAT-ID],tab_SATLISTE[SAT-ID],"FEHLT")</f>
        <v>1k278</v>
      </c>
    </row>
    <row r="2671" spans="1:8" ht="15.9" customHeight="1" x14ac:dyDescent="0.3">
      <c r="A2671" s="171" t="s">
        <v>10511</v>
      </c>
      <c r="B2671" s="167" t="s">
        <v>14462</v>
      </c>
      <c r="C2671" s="167" t="str">
        <f>tab_SCHULLISTE[[#This Row],[SNR]]&amp;" - "&amp;tab_SCHULLISTE[[#This Row],[Name]]</f>
        <v>3292 - Staatliche Berufsfachschule für Kinderpflege Erding</v>
      </c>
      <c r="D2671" s="5" t="s">
        <v>1800</v>
      </c>
      <c r="E26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71" s="175" t="s">
        <v>18854</v>
      </c>
      <c r="G2671" s="175" t="s">
        <v>18855</v>
      </c>
      <c r="H2671" s="182" t="str">
        <f>_xlfn.XLOOKUP(tab_SCHULLISTE[[#This Row],[TKZ]],tab_SATLISTE[SAT-ID],tab_SATLISTE[SAT-ID],"FEHLT")</f>
        <v>1k106</v>
      </c>
    </row>
    <row r="2672" spans="1:8" ht="15.9" customHeight="1" x14ac:dyDescent="0.3">
      <c r="A2672" s="171" t="s">
        <v>10492</v>
      </c>
      <c r="B2672" s="167" t="s">
        <v>11308</v>
      </c>
      <c r="C2672" s="167" t="str">
        <f>tab_SCHULLISTE[[#This Row],[SNR]]&amp;" - "&amp;tab_SCHULLISTE[[#This Row],[Name]]</f>
        <v>3293 - Staatl. Grundschule München Hermine-von-Parish-Str. 15</v>
      </c>
      <c r="D2672" s="5" t="s">
        <v>1966</v>
      </c>
      <c r="E26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672" s="175" t="s">
        <v>18840</v>
      </c>
      <c r="G2672" s="175" t="s">
        <v>18841</v>
      </c>
      <c r="H2672" s="182" t="str">
        <f>_xlfn.XLOOKUP(tab_SCHULLISTE[[#This Row],[TKZ]],tab_SATLISTE[SAT-ID],tab_SATLISTE[SAT-ID],"FEHLT")</f>
        <v>1k277</v>
      </c>
    </row>
    <row r="2673" spans="1:8" ht="15.9" customHeight="1" x14ac:dyDescent="0.3">
      <c r="A2673" s="171" t="s">
        <v>10512</v>
      </c>
      <c r="B2673" s="167" t="s">
        <v>14463</v>
      </c>
      <c r="C2673" s="167" t="str">
        <f>tab_SCHULLISTE[[#This Row],[SNR]]&amp;" - "&amp;tab_SCHULLISTE[[#This Row],[Name]]</f>
        <v>3294 - Staatliche Berufsfachschule für Sozialpflege Vilshofen an der Donau</v>
      </c>
      <c r="D2673" s="5" t="s">
        <v>2576</v>
      </c>
      <c r="E26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73" s="175" t="s">
        <v>18854</v>
      </c>
      <c r="G2673" s="175" t="s">
        <v>18855</v>
      </c>
      <c r="H2673" s="182" t="str">
        <f>_xlfn.XLOOKUP(tab_SCHULLISTE[[#This Row],[TKZ]],tab_SATLISTE[SAT-ID],tab_SATLISTE[SAT-ID],"FEHLT")</f>
        <v>2k162</v>
      </c>
    </row>
    <row r="2674" spans="1:8" ht="15.9" customHeight="1" x14ac:dyDescent="0.3">
      <c r="A2674" s="171" t="s">
        <v>10493</v>
      </c>
      <c r="B2674" s="167" t="s">
        <v>11309</v>
      </c>
      <c r="C2674" s="167" t="str">
        <f>tab_SCHULLISTE[[#This Row],[SNR]]&amp;" - "&amp;tab_SCHULLISTE[[#This Row],[Name]]</f>
        <v xml:space="preserve">3295 - Staatl. Grundschule München Infanteriestr. 25  </v>
      </c>
      <c r="D2674" s="5" t="s">
        <v>1966</v>
      </c>
      <c r="E26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674" s="175" t="s">
        <v>18840</v>
      </c>
      <c r="G2674" s="175" t="s">
        <v>18841</v>
      </c>
      <c r="H2674" s="182" t="str">
        <f>_xlfn.XLOOKUP(tab_SCHULLISTE[[#This Row],[TKZ]],tab_SATLISTE[SAT-ID],tab_SATLISTE[SAT-ID],"FEHLT")</f>
        <v>1k277</v>
      </c>
    </row>
    <row r="2675" spans="1:8" ht="15.9" customHeight="1" x14ac:dyDescent="0.3">
      <c r="A2675" s="171" t="s">
        <v>10494</v>
      </c>
      <c r="B2675" s="167" t="s">
        <v>11310</v>
      </c>
      <c r="C2675" s="167" t="str">
        <f>tab_SCHULLISTE[[#This Row],[SNR]]&amp;" - "&amp;tab_SCHULLISTE[[#This Row],[Name]]</f>
        <v>3296 - St.-Josef-Schule, Kath. Freie Grundschule des Schulwerks der Diözese Augsburg</v>
      </c>
      <c r="D2675" s="5" t="s">
        <v>4178</v>
      </c>
      <c r="E26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675" s="175" t="s">
        <v>18840</v>
      </c>
      <c r="G2675" s="175" t="s">
        <v>18841</v>
      </c>
      <c r="H2675" s="182" t="str">
        <f>_xlfn.XLOOKUP(tab_SCHULLISTE[[#This Row],[TKZ]],tab_SATLISTE[SAT-ID],tab_SATLISTE[SAT-ID],"FEHLT")</f>
        <v>7p062</v>
      </c>
    </row>
    <row r="2676" spans="1:8" ht="15.9" customHeight="1" x14ac:dyDescent="0.3">
      <c r="A2676" s="171" t="s">
        <v>10495</v>
      </c>
      <c r="B2676" s="167" t="s">
        <v>11311</v>
      </c>
      <c r="C2676" s="167" t="str">
        <f>tab_SCHULLISTE[[#This Row],[SNR]]&amp;" - "&amp;tab_SCHULLISTE[[#This Row],[Name]]</f>
        <v>3297 - Staatl. Grundschule München Theodor-Fischer-Str. 73</v>
      </c>
      <c r="D2676" s="5" t="s">
        <v>1966</v>
      </c>
      <c r="E26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676" s="175" t="s">
        <v>18840</v>
      </c>
      <c r="G2676" s="175" t="s">
        <v>18841</v>
      </c>
      <c r="H2676" s="182" t="str">
        <f>_xlfn.XLOOKUP(tab_SCHULLISTE[[#This Row],[TKZ]],tab_SATLISTE[SAT-ID],tab_SATLISTE[SAT-ID],"FEHLT")</f>
        <v>1k277</v>
      </c>
    </row>
    <row r="2677" spans="1:8" ht="15.9" customHeight="1" x14ac:dyDescent="0.3">
      <c r="A2677" s="171" t="s">
        <v>10513</v>
      </c>
      <c r="B2677" s="167" t="s">
        <v>14464</v>
      </c>
      <c r="C2677" s="167" t="str">
        <f>tab_SCHULLISTE[[#This Row],[SNR]]&amp;" - "&amp;tab_SCHULLISTE[[#This Row],[Name]]</f>
        <v>3298 - Staatliche Berufsfachschule für Kinderpflege Kelheim</v>
      </c>
      <c r="D2677" s="5" t="s">
        <v>2514</v>
      </c>
      <c r="E26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77" s="175" t="s">
        <v>18854</v>
      </c>
      <c r="G2677" s="175" t="s">
        <v>18855</v>
      </c>
      <c r="H2677" s="182" t="str">
        <f>_xlfn.XLOOKUP(tab_SCHULLISTE[[#This Row],[TKZ]],tab_SATLISTE[SAT-ID],tab_SATLISTE[SAT-ID],"FEHLT")</f>
        <v>2k101</v>
      </c>
    </row>
    <row r="2678" spans="1:8" ht="15.9" customHeight="1" x14ac:dyDescent="0.3">
      <c r="A2678" s="171" t="s">
        <v>10593</v>
      </c>
      <c r="B2678" s="167" t="s">
        <v>14802</v>
      </c>
      <c r="C2678" s="167" t="str">
        <f>tab_SCHULLISTE[[#This Row],[SNR]]&amp;" - "&amp;tab_SCHULLISTE[[#This Row],[Name]]</f>
        <v>3299 - Staatliche Fachschule für Heilerziehungspflege Traunstein</v>
      </c>
      <c r="D2678" s="5" t="s">
        <v>2131</v>
      </c>
      <c r="E26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78" s="175" t="s">
        <v>18850</v>
      </c>
      <c r="G2678" s="175" t="s">
        <v>18851</v>
      </c>
      <c r="H2678" s="182" t="str">
        <f>_xlfn.XLOOKUP(tab_SCHULLISTE[[#This Row],[TKZ]],tab_SATLISTE[SAT-ID],tab_SATLISTE[SAT-ID],"FEHLT")</f>
        <v>1k442</v>
      </c>
    </row>
    <row r="2679" spans="1:8" ht="15.9" customHeight="1" x14ac:dyDescent="0.3">
      <c r="A2679" s="171" t="s">
        <v>10504</v>
      </c>
      <c r="B2679" s="167" t="s">
        <v>14218</v>
      </c>
      <c r="C2679" s="167" t="str">
        <f>tab_SCHULLISTE[[#This Row],[SNR]]&amp;" - "&amp;tab_SCHULLISTE[[#This Row],[Name]]</f>
        <v>3300 - Förderzentrum mit Schwerpunkt geistige Entwicklung München-Ost a. d. Fehwiesenstr.</v>
      </c>
      <c r="D2679" s="5" t="s">
        <v>1966</v>
      </c>
      <c r="E26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79" s="175" t="s">
        <v>18830</v>
      </c>
      <c r="G2679" s="175" t="s">
        <v>18831</v>
      </c>
      <c r="H2679" s="182" t="str">
        <f>_xlfn.XLOOKUP(tab_SCHULLISTE[[#This Row],[TKZ]],tab_SATLISTE[SAT-ID],tab_SATLISTE[SAT-ID],"FEHLT")</f>
        <v>1k277</v>
      </c>
    </row>
    <row r="2680" spans="1:8" ht="15.9" customHeight="1" x14ac:dyDescent="0.3">
      <c r="A2680" s="171" t="s">
        <v>10514</v>
      </c>
      <c r="B2680" s="167" t="s">
        <v>14465</v>
      </c>
      <c r="C2680" s="167" t="str">
        <f>tab_SCHULLISTE[[#This Row],[SNR]]&amp;" - "&amp;tab_SCHULLISTE[[#This Row],[Name]]</f>
        <v>3301 - Staatliche Berufsfachschule für Kinderpflege Dachau</v>
      </c>
      <c r="D2680" s="5" t="s">
        <v>1773</v>
      </c>
      <c r="E26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80" s="175" t="s">
        <v>18854</v>
      </c>
      <c r="G2680" s="175" t="s">
        <v>18855</v>
      </c>
      <c r="H2680" s="182" t="str">
        <f>_xlfn.XLOOKUP(tab_SCHULLISTE[[#This Row],[TKZ]],tab_SATLISTE[SAT-ID],tab_SATLISTE[SAT-ID],"FEHLT")</f>
        <v>1k079</v>
      </c>
    </row>
    <row r="2681" spans="1:8" ht="15.9" customHeight="1" x14ac:dyDescent="0.3">
      <c r="A2681" s="171" t="s">
        <v>10584</v>
      </c>
      <c r="B2681" s="167" t="s">
        <v>14744</v>
      </c>
      <c r="C2681" s="167" t="str">
        <f>tab_SCHULLISTE[[#This Row],[SNR]]&amp;" - "&amp;tab_SCHULLISTE[[#This Row],[Name]]</f>
        <v xml:space="preserve">3303 - Montessori Fachoberschule Geisenhausen  </v>
      </c>
      <c r="D2681" s="5" t="s">
        <v>2701</v>
      </c>
      <c r="E26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81" s="175" t="s">
        <v>18834</v>
      </c>
      <c r="G2681" s="175" t="s">
        <v>18835</v>
      </c>
      <c r="H2681" s="182" t="str">
        <f>_xlfn.XLOOKUP(tab_SCHULLISTE[[#This Row],[TKZ]],tab_SATLISTE[SAT-ID],tab_SATLISTE[SAT-ID],"FEHLT")</f>
        <v>2p021</v>
      </c>
    </row>
    <row r="2682" spans="1:8" ht="15.9" customHeight="1" x14ac:dyDescent="0.3">
      <c r="A2682" s="171" t="s">
        <v>10460</v>
      </c>
      <c r="B2682" s="167" t="s">
        <v>14523</v>
      </c>
      <c r="C2682" s="167" t="str">
        <f>tab_SCHULLISTE[[#This Row],[SNR]]&amp;" - "&amp;tab_SCHULLISTE[[#This Row],[Name]]</f>
        <v>3304 - Priv. Berufsfachschule für Physiotherapie der Pschick Group Schulen gem. GmbH Rosenheim</v>
      </c>
      <c r="D2682" s="5" t="s">
        <v>10441</v>
      </c>
      <c r="E26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82" s="175" t="s">
        <v>18842</v>
      </c>
      <c r="G2682" s="175" t="s">
        <v>18843</v>
      </c>
      <c r="H2682" s="182" t="str">
        <f>_xlfn.XLOOKUP(tab_SCHULLISTE[[#This Row],[TKZ]],tab_SATLISTE[SAT-ID],tab_SATLISTE[SAT-ID],"FEHLT")</f>
        <v>1p237</v>
      </c>
    </row>
    <row r="2683" spans="1:8" ht="15.9" customHeight="1" x14ac:dyDescent="0.3">
      <c r="A2683" s="171" t="s">
        <v>10454</v>
      </c>
      <c r="B2683" s="167" t="s">
        <v>11312</v>
      </c>
      <c r="C2683" s="167" t="str">
        <f>tab_SCHULLISTE[[#This Row],[SNR]]&amp;" - "&amp;tab_SCHULLISTE[[#This Row],[Name]]</f>
        <v>3305 - Campus di Monaco, private Internationale Montessori-Grundschule München</v>
      </c>
      <c r="D2683" s="5" t="s">
        <v>4195</v>
      </c>
      <c r="E26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683" s="175" t="s">
        <v>18840</v>
      </c>
      <c r="G2683" s="175" t="s">
        <v>18841</v>
      </c>
      <c r="H2683" s="182" t="str">
        <f>_xlfn.XLOOKUP(tab_SCHULLISTE[[#This Row],[TKZ]],tab_SATLISTE[SAT-ID],tab_SATLISTE[SAT-ID],"FEHLT")</f>
        <v>1p235</v>
      </c>
    </row>
    <row r="2684" spans="1:8" ht="15.9" customHeight="1" x14ac:dyDescent="0.3">
      <c r="A2684" s="171" t="s">
        <v>10496</v>
      </c>
      <c r="B2684" s="167" t="s">
        <v>11313</v>
      </c>
      <c r="C2684" s="167" t="str">
        <f>tab_SCHULLISTE[[#This Row],[SNR]]&amp;" - "&amp;tab_SCHULLISTE[[#This Row],[Name]]</f>
        <v xml:space="preserve">3306 - Grundschule München, Aubinger Allee 152  </v>
      </c>
      <c r="D2684" s="5" t="s">
        <v>1966</v>
      </c>
      <c r="E26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684" s="175" t="s">
        <v>18840</v>
      </c>
      <c r="G2684" s="175" t="s">
        <v>18841</v>
      </c>
      <c r="H2684" s="182" t="str">
        <f>_xlfn.XLOOKUP(tab_SCHULLISTE[[#This Row],[TKZ]],tab_SATLISTE[SAT-ID],tab_SATLISTE[SAT-ID],"FEHLT")</f>
        <v>1k277</v>
      </c>
    </row>
    <row r="2685" spans="1:8" ht="15.9" customHeight="1" x14ac:dyDescent="0.3">
      <c r="A2685" s="171" t="s">
        <v>10524</v>
      </c>
      <c r="B2685" s="167" t="s">
        <v>14524</v>
      </c>
      <c r="C2685" s="167" t="str">
        <f>tab_SCHULLISTE[[#This Row],[SNR]]&amp;" - "&amp;tab_SCHULLISTE[[#This Row],[Name]]</f>
        <v>3307 - KWA Kuratorium Wohnen im Alter gAG Berufsfachschule für Altenpflegehilfe in München</v>
      </c>
      <c r="D2685" s="5" t="s">
        <v>14889</v>
      </c>
      <c r="E26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85" s="175" t="s">
        <v>18842</v>
      </c>
      <c r="G2685" s="175" t="s">
        <v>18843</v>
      </c>
      <c r="H2685" s="182" t="str">
        <f>_xlfn.XLOOKUP(tab_SCHULLISTE[[#This Row],[TKZ]],tab_SATLISTE[SAT-ID],tab_SATLISTE[SAT-ID],"FEHLT")</f>
        <v>1p239</v>
      </c>
    </row>
    <row r="2686" spans="1:8" ht="15.9" customHeight="1" x14ac:dyDescent="0.3">
      <c r="A2686" s="171" t="s">
        <v>10525</v>
      </c>
      <c r="B2686" s="167" t="s">
        <v>14525</v>
      </c>
      <c r="C2686" s="167" t="str">
        <f>tab_SCHULLISTE[[#This Row],[SNR]]&amp;" - "&amp;tab_SCHULLISTE[[#This Row],[Name]]</f>
        <v>3308 - BFS f.Anästhesietech. Assistent/innen sow. Operationstechn. Assistent/innen München</v>
      </c>
      <c r="D2686" s="5" t="s">
        <v>14890</v>
      </c>
      <c r="E26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86" s="175" t="s">
        <v>18842</v>
      </c>
      <c r="G2686" s="175" t="s">
        <v>18843</v>
      </c>
      <c r="H2686" s="182" t="str">
        <f>_xlfn.XLOOKUP(tab_SCHULLISTE[[#This Row],[TKZ]],tab_SATLISTE[SAT-ID],tab_SATLISTE[SAT-ID],"FEHLT")</f>
        <v>1p240</v>
      </c>
    </row>
    <row r="2687" spans="1:8" ht="15.9" customHeight="1" x14ac:dyDescent="0.3">
      <c r="A2687" s="171" t="s">
        <v>10526</v>
      </c>
      <c r="B2687" s="167" t="s">
        <v>14526</v>
      </c>
      <c r="C2687" s="167" t="str">
        <f>tab_SCHULLISTE[[#This Row],[SNR]]&amp;" - "&amp;tab_SCHULLISTE[[#This Row],[Name]]</f>
        <v>3309 - Berufsfachschule für anästhesietech.und operationstechn. Assistent/innen Ingolstadt</v>
      </c>
      <c r="D2687" s="5" t="s">
        <v>1931</v>
      </c>
      <c r="E26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87" s="175" t="s">
        <v>18842</v>
      </c>
      <c r="G2687" s="175" t="s">
        <v>18843</v>
      </c>
      <c r="H2687" s="182" t="str">
        <f>_xlfn.XLOOKUP(tab_SCHULLISTE[[#This Row],[TKZ]],tab_SATLISTE[SAT-ID],tab_SATLISTE[SAT-ID],"FEHLT")</f>
        <v>1k241</v>
      </c>
    </row>
    <row r="2688" spans="1:8" ht="15.9" customHeight="1" x14ac:dyDescent="0.3">
      <c r="A2688" s="171" t="s">
        <v>10527</v>
      </c>
      <c r="B2688" s="167" t="s">
        <v>14527</v>
      </c>
      <c r="C2688" s="167" t="str">
        <f>tab_SCHULLISTE[[#This Row],[SNR]]&amp;" - "&amp;tab_SCHULLISTE[[#This Row],[Name]]</f>
        <v>3310 - BFS für Anästhesietech. Assistent/innen sowie Operationstechn. Assistent/innen München</v>
      </c>
      <c r="D2688" s="5" t="s">
        <v>2401</v>
      </c>
      <c r="E26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88" s="175" t="s">
        <v>18842</v>
      </c>
      <c r="G2688" s="175" t="s">
        <v>18843</v>
      </c>
      <c r="H2688" s="182" t="str">
        <f>_xlfn.XLOOKUP(tab_SCHULLISTE[[#This Row],[TKZ]],tab_SATLISTE[SAT-ID],tab_SATLISTE[SAT-ID],"FEHLT")</f>
        <v>1p211</v>
      </c>
    </row>
    <row r="2689" spans="1:8" ht="15.9" customHeight="1" x14ac:dyDescent="0.3">
      <c r="A2689" s="171" t="s">
        <v>10528</v>
      </c>
      <c r="B2689" s="167" t="s">
        <v>14528</v>
      </c>
      <c r="C2689" s="167" t="str">
        <f>tab_SCHULLISTE[[#This Row],[SNR]]&amp;" - "&amp;tab_SCHULLISTE[[#This Row],[Name]]</f>
        <v>3311 - Berufsfachschule f.Operations- u. Anästhesietechnische Assistent/innen Gilching des</v>
      </c>
      <c r="D2689" s="5" t="s">
        <v>2288</v>
      </c>
      <c r="E26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89" s="175" t="s">
        <v>18842</v>
      </c>
      <c r="G2689" s="175" t="s">
        <v>18843</v>
      </c>
      <c r="H2689" s="182" t="str">
        <f>_xlfn.XLOOKUP(tab_SCHULLISTE[[#This Row],[TKZ]],tab_SATLISTE[SAT-ID],tab_SATLISTE[SAT-ID],"FEHLT")</f>
        <v>1p092</v>
      </c>
    </row>
    <row r="2690" spans="1:8" ht="15.9" customHeight="1" x14ac:dyDescent="0.3">
      <c r="A2690" s="171" t="s">
        <v>10529</v>
      </c>
      <c r="B2690" s="167" t="s">
        <v>14529</v>
      </c>
      <c r="C2690" s="167" t="str">
        <f>tab_SCHULLISTE[[#This Row],[SNR]]&amp;" - "&amp;tab_SCHULLISTE[[#This Row],[Name]]</f>
        <v>3312 - BFS für Anästhesietech. Assistent/innen sowie Operationstechn. Assistent/innen Rosenheim</v>
      </c>
      <c r="D2690" s="5" t="s">
        <v>2314</v>
      </c>
      <c r="E26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90" s="175" t="s">
        <v>18842</v>
      </c>
      <c r="G2690" s="175" t="s">
        <v>18843</v>
      </c>
      <c r="H2690" s="182" t="str">
        <f>_xlfn.XLOOKUP(tab_SCHULLISTE[[#This Row],[TKZ]],tab_SATLISTE[SAT-ID],tab_SATLISTE[SAT-ID],"FEHLT")</f>
        <v>1p120</v>
      </c>
    </row>
    <row r="2691" spans="1:8" ht="15.9" customHeight="1" x14ac:dyDescent="0.3">
      <c r="A2691" s="171" t="s">
        <v>10530</v>
      </c>
      <c r="B2691" s="167" t="s">
        <v>14530</v>
      </c>
      <c r="C2691" s="167" t="str">
        <f>tab_SCHULLISTE[[#This Row],[SNR]]&amp;" - "&amp;tab_SCHULLISTE[[#This Row],[Name]]</f>
        <v>3313 - KWA Kuratorium Wohnen im Alter gAG Berufsfachschule für Pflege in München</v>
      </c>
      <c r="D2691" s="5" t="s">
        <v>14889</v>
      </c>
      <c r="E26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91" s="175" t="s">
        <v>18842</v>
      </c>
      <c r="G2691" s="175" t="s">
        <v>18843</v>
      </c>
      <c r="H2691" s="182" t="str">
        <f>_xlfn.XLOOKUP(tab_SCHULLISTE[[#This Row],[TKZ]],tab_SATLISTE[SAT-ID],tab_SATLISTE[SAT-ID],"FEHLT")</f>
        <v>1p239</v>
      </c>
    </row>
    <row r="2692" spans="1:8" ht="15.9" customHeight="1" x14ac:dyDescent="0.3">
      <c r="A2692" s="171" t="s">
        <v>10531</v>
      </c>
      <c r="B2692" s="167" t="s">
        <v>14531</v>
      </c>
      <c r="C2692" s="167" t="str">
        <f>tab_SCHULLISTE[[#This Row],[SNR]]&amp;" - "&amp;tab_SCHULLISTE[[#This Row],[Name]]</f>
        <v>3314 - BFS für Anästhesietech. Assistent/innen sowie Operationstechn. Assistent/innen Traunstein</v>
      </c>
      <c r="D2692" s="5" t="s">
        <v>2316</v>
      </c>
      <c r="E26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92" s="175" t="s">
        <v>18842</v>
      </c>
      <c r="G2692" s="175" t="s">
        <v>18843</v>
      </c>
      <c r="H2692" s="182" t="str">
        <f>_xlfn.XLOOKUP(tab_SCHULLISTE[[#This Row],[TKZ]],tab_SATLISTE[SAT-ID],tab_SATLISTE[SAT-ID],"FEHLT")</f>
        <v>1p122</v>
      </c>
    </row>
    <row r="2693" spans="1:8" ht="15.9" customHeight="1" x14ac:dyDescent="0.3">
      <c r="A2693" s="171" t="s">
        <v>10532</v>
      </c>
      <c r="B2693" s="167" t="s">
        <v>14532</v>
      </c>
      <c r="C2693" s="167" t="str">
        <f>tab_SCHULLISTE[[#This Row],[SNR]]&amp;" - "&amp;tab_SCHULLISTE[[#This Row],[Name]]</f>
        <v>3315 - BFS für Anästhesietech. Assistent/innen so.Operationstechn. Assistent/innen der TU München</v>
      </c>
      <c r="D2693" s="5" t="s">
        <v>14891</v>
      </c>
      <c r="E26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93" s="175" t="s">
        <v>18842</v>
      </c>
      <c r="G2693" s="175" t="s">
        <v>18843</v>
      </c>
      <c r="H2693" s="182" t="str">
        <f>_xlfn.XLOOKUP(tab_SCHULLISTE[[#This Row],[TKZ]],tab_SATLISTE[SAT-ID],tab_SATLISTE[SAT-ID],"FEHLT")</f>
        <v>1k504</v>
      </c>
    </row>
    <row r="2694" spans="1:8" ht="15.9" customHeight="1" x14ac:dyDescent="0.3">
      <c r="A2694" s="171" t="s">
        <v>10515</v>
      </c>
      <c r="B2694" s="167" t="s">
        <v>14466</v>
      </c>
      <c r="C2694" s="167" t="str">
        <f>tab_SCHULLISTE[[#This Row],[SNR]]&amp;" - "&amp;tab_SCHULLISTE[[#This Row],[Name]]</f>
        <v>3316 - Staatliche Berufsfachschule für Kinderpflege Ebersberg</v>
      </c>
      <c r="D2694" s="5" t="s">
        <v>1782</v>
      </c>
      <c r="E26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94" s="175" t="s">
        <v>18854</v>
      </c>
      <c r="G2694" s="175" t="s">
        <v>18855</v>
      </c>
      <c r="H2694" s="182" t="str">
        <f>_xlfn.XLOOKUP(tab_SCHULLISTE[[#This Row],[TKZ]],tab_SATLISTE[SAT-ID],tab_SATLISTE[SAT-ID],"FEHLT")</f>
        <v>1k088</v>
      </c>
    </row>
    <row r="2695" spans="1:8" ht="15.9" customHeight="1" x14ac:dyDescent="0.3">
      <c r="A2695" s="171" t="s">
        <v>10497</v>
      </c>
      <c r="B2695" s="167" t="s">
        <v>11314</v>
      </c>
      <c r="C2695" s="167" t="str">
        <f>tab_SCHULLISTE[[#This Row],[SNR]]&amp;" - "&amp;tab_SCHULLISTE[[#This Row],[Name]]</f>
        <v>3317 - Grundschule Fürstenfeldbruck, an der Richard-Higgins-Straße</v>
      </c>
      <c r="D2695" s="5" t="s">
        <v>1830</v>
      </c>
      <c r="E26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695" s="175" t="s">
        <v>18840</v>
      </c>
      <c r="G2695" s="175" t="s">
        <v>18841</v>
      </c>
      <c r="H2695" s="182" t="str">
        <f>_xlfn.XLOOKUP(tab_SCHULLISTE[[#This Row],[TKZ]],tab_SATLISTE[SAT-ID],tab_SATLISTE[SAT-ID],"FEHLT")</f>
        <v>1k137</v>
      </c>
    </row>
    <row r="2696" spans="1:8" ht="15.9" customHeight="1" x14ac:dyDescent="0.3">
      <c r="A2696" s="171" t="s">
        <v>10516</v>
      </c>
      <c r="B2696" s="167" t="s">
        <v>14467</v>
      </c>
      <c r="C2696" s="167" t="str">
        <f>tab_SCHULLISTE[[#This Row],[SNR]]&amp;" - "&amp;tab_SCHULLISTE[[#This Row],[Name]]</f>
        <v>3318 - Staatl. Berufsfachschule für Kinderpflege Pfaffenhofen a.d.Ilm</v>
      </c>
      <c r="D2696" s="5" t="s">
        <v>2017</v>
      </c>
      <c r="E26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96" s="175" t="s">
        <v>18854</v>
      </c>
      <c r="G2696" s="175" t="s">
        <v>18855</v>
      </c>
      <c r="H2696" s="182" t="str">
        <f>_xlfn.XLOOKUP(tab_SCHULLISTE[[#This Row],[TKZ]],tab_SATLISTE[SAT-ID],tab_SATLISTE[SAT-ID],"FEHLT")</f>
        <v>1k328</v>
      </c>
    </row>
    <row r="2697" spans="1:8" ht="15.9" customHeight="1" x14ac:dyDescent="0.3">
      <c r="A2697" s="171" t="s">
        <v>10586</v>
      </c>
      <c r="B2697" s="167" t="s">
        <v>14759</v>
      </c>
      <c r="C2697" s="167" t="str">
        <f>tab_SCHULLISTE[[#This Row],[SNR]]&amp;" - "&amp;tab_SCHULLISTE[[#This Row],[Name]]</f>
        <v>3319 - Staatl. Fachakademie für Sozialpädagogik Landshut-Schönbrunn</v>
      </c>
      <c r="D2697" s="5" t="s">
        <v>2531</v>
      </c>
      <c r="E26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97" s="175" t="s">
        <v>18844</v>
      </c>
      <c r="G2697" s="175" t="s">
        <v>18845</v>
      </c>
      <c r="H2697" s="182" t="str">
        <f>_xlfn.XLOOKUP(tab_SCHULLISTE[[#This Row],[TKZ]],tab_SATLISTE[SAT-ID],tab_SATLISTE[SAT-ID],"FEHLT")</f>
        <v>2k118</v>
      </c>
    </row>
    <row r="2698" spans="1:8" ht="15.9" customHeight="1" x14ac:dyDescent="0.3">
      <c r="A2698" s="171" t="s">
        <v>10505</v>
      </c>
      <c r="B2698" s="167" t="s">
        <v>14219</v>
      </c>
      <c r="C2698" s="167" t="str">
        <f>tab_SCHULLISTE[[#This Row],[SNR]]&amp;" - "&amp;tab_SCHULLISTE[[#This Row],[Name]]</f>
        <v>3320 - Mathilde-Eller-Schule 2 Klenzestraße, Förderzentrum mit Schwerpunkt geistige Entwicklung</v>
      </c>
      <c r="D2698" s="5" t="s">
        <v>1966</v>
      </c>
      <c r="E26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698" s="175" t="s">
        <v>18830</v>
      </c>
      <c r="G2698" s="175" t="s">
        <v>18831</v>
      </c>
      <c r="H2698" s="182" t="str">
        <f>_xlfn.XLOOKUP(tab_SCHULLISTE[[#This Row],[TKZ]],tab_SATLISTE[SAT-ID],tab_SATLISTE[SAT-ID],"FEHLT")</f>
        <v>1k277</v>
      </c>
    </row>
    <row r="2699" spans="1:8" ht="15.9" customHeight="1" x14ac:dyDescent="0.3">
      <c r="A2699" s="171" t="s">
        <v>10517</v>
      </c>
      <c r="B2699" s="167" t="s">
        <v>14468</v>
      </c>
      <c r="C2699" s="167" t="str">
        <f>tab_SCHULLISTE[[#This Row],[SNR]]&amp;" - "&amp;tab_SCHULLISTE[[#This Row],[Name]]</f>
        <v>3321 - Staatliche Berufsfachschule für Kinderpflege Rosenheim</v>
      </c>
      <c r="D2699" s="5" t="s">
        <v>2056</v>
      </c>
      <c r="E26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699" s="175" t="s">
        <v>18854</v>
      </c>
      <c r="G2699" s="175" t="s">
        <v>18855</v>
      </c>
      <c r="H2699" s="182" t="str">
        <f>_xlfn.XLOOKUP(tab_SCHULLISTE[[#This Row],[TKZ]],tab_SATLISTE[SAT-ID],tab_SATLISTE[SAT-ID],"FEHLT")</f>
        <v>1k367</v>
      </c>
    </row>
    <row r="2700" spans="1:8" ht="15.9" customHeight="1" x14ac:dyDescent="0.3">
      <c r="A2700" s="171" t="s">
        <v>10518</v>
      </c>
      <c r="B2700" s="167" t="s">
        <v>14469</v>
      </c>
      <c r="C2700" s="167" t="str">
        <f>tab_SCHULLISTE[[#This Row],[SNR]]&amp;" - "&amp;tab_SCHULLISTE[[#This Row],[Name]]</f>
        <v>3322 - Staatliche Berufsfachschule für Kinderpflege Eichstätt</v>
      </c>
      <c r="D2700" s="5" t="s">
        <v>1793</v>
      </c>
      <c r="E27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00" s="175" t="s">
        <v>18854</v>
      </c>
      <c r="G2700" s="175" t="s">
        <v>18855</v>
      </c>
      <c r="H2700" s="182" t="str">
        <f>_xlfn.XLOOKUP(tab_SCHULLISTE[[#This Row],[TKZ]],tab_SATLISTE[SAT-ID],tab_SATLISTE[SAT-ID],"FEHLT")</f>
        <v>1k099</v>
      </c>
    </row>
    <row r="2701" spans="1:8" ht="15.9" customHeight="1" x14ac:dyDescent="0.3">
      <c r="A2701" s="171" t="s">
        <v>10519</v>
      </c>
      <c r="B2701" s="167" t="s">
        <v>14470</v>
      </c>
      <c r="C2701" s="167" t="str">
        <f>tab_SCHULLISTE[[#This Row],[SNR]]&amp;" - "&amp;tab_SCHULLISTE[[#This Row],[Name]]</f>
        <v>3323 - Staatliche Berufsfachschule für Kinderpflege Garmisch-Partenkirchen</v>
      </c>
      <c r="D2701" s="5" t="s">
        <v>1841</v>
      </c>
      <c r="E27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01" s="175" t="s">
        <v>18854</v>
      </c>
      <c r="G2701" s="175" t="s">
        <v>18855</v>
      </c>
      <c r="H2701" s="182" t="str">
        <f>_xlfn.XLOOKUP(tab_SCHULLISTE[[#This Row],[TKZ]],tab_SATLISTE[SAT-ID],tab_SATLISTE[SAT-ID],"FEHLT")</f>
        <v>1k148</v>
      </c>
    </row>
    <row r="2702" spans="1:8" ht="15.9" customHeight="1" x14ac:dyDescent="0.3">
      <c r="A2702" s="171" t="s">
        <v>10533</v>
      </c>
      <c r="B2702" s="167" t="s">
        <v>14533</v>
      </c>
      <c r="C2702" s="167" t="str">
        <f>tab_SCHULLISTE[[#This Row],[SNR]]&amp;" - "&amp;tab_SCHULLISTE[[#This Row],[Name]]</f>
        <v>3324 - Berufsfachschule f. Altenpflegehilfe d.Berufl. Fortbildungszentren (bfz) in Rosenheim</v>
      </c>
      <c r="D2702" s="5" t="s">
        <v>2212</v>
      </c>
      <c r="E27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02" s="175" t="s">
        <v>18842</v>
      </c>
      <c r="G2702" s="175" t="s">
        <v>18843</v>
      </c>
      <c r="H2702" s="182" t="str">
        <f>_xlfn.XLOOKUP(tab_SCHULLISTE[[#This Row],[TKZ]],tab_SATLISTE[SAT-ID],tab_SATLISTE[SAT-ID],"FEHLT")</f>
        <v>1p012</v>
      </c>
    </row>
    <row r="2703" spans="1:8" ht="15.9" customHeight="1" x14ac:dyDescent="0.3">
      <c r="A2703" s="171" t="s">
        <v>10534</v>
      </c>
      <c r="B2703" s="167" t="s">
        <v>14534</v>
      </c>
      <c r="C2703" s="167" t="str">
        <f>tab_SCHULLISTE[[#This Row],[SNR]]&amp;" - "&amp;tab_SCHULLISTE[[#This Row],[Name]]</f>
        <v>3325 - Berufsfachschule f.Krankenpflegehilfe d.Kliniken d.Stadt u.d.Lkr. Rosenheim GmbH, Wasserburg am Inn</v>
      </c>
      <c r="D2703" s="5" t="s">
        <v>2314</v>
      </c>
      <c r="E27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03" s="175" t="s">
        <v>18842</v>
      </c>
      <c r="G2703" s="175" t="s">
        <v>18843</v>
      </c>
      <c r="H2703" s="182" t="str">
        <f>_xlfn.XLOOKUP(tab_SCHULLISTE[[#This Row],[TKZ]],tab_SATLISTE[SAT-ID],tab_SATLISTE[SAT-ID],"FEHLT")</f>
        <v>1p120</v>
      </c>
    </row>
    <row r="2704" spans="1:8" ht="15.9" customHeight="1" x14ac:dyDescent="0.3">
      <c r="A2704" s="171" t="s">
        <v>10535</v>
      </c>
      <c r="B2704" s="167" t="s">
        <v>14535</v>
      </c>
      <c r="C2704" s="167" t="str">
        <f>tab_SCHULLISTE[[#This Row],[SNR]]&amp;" - "&amp;tab_SCHULLISTE[[#This Row],[Name]]</f>
        <v>3326 - Komm. BFS f.Anästhesietech. Assistent/innen sow.Operationstechn.Assistent/innen Vilsbiburg</v>
      </c>
      <c r="D2704" s="5" t="s">
        <v>2531</v>
      </c>
      <c r="E27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04" s="175" t="s">
        <v>18842</v>
      </c>
      <c r="G2704" s="175" t="s">
        <v>18843</v>
      </c>
      <c r="H2704" s="182" t="str">
        <f>_xlfn.XLOOKUP(tab_SCHULLISTE[[#This Row],[TKZ]],tab_SATLISTE[SAT-ID],tab_SATLISTE[SAT-ID],"FEHLT")</f>
        <v>2k118</v>
      </c>
    </row>
    <row r="2705" spans="1:8" ht="15.9" customHeight="1" x14ac:dyDescent="0.3">
      <c r="A2705" s="171" t="s">
        <v>10536</v>
      </c>
      <c r="B2705" s="167" t="s">
        <v>14536</v>
      </c>
      <c r="C2705" s="167" t="str">
        <f>tab_SCHULLISTE[[#This Row],[SNR]]&amp;" - "&amp;tab_SCHULLISTE[[#This Row],[Name]]</f>
        <v>3327 - Berufsfachschule für Pflege der Benedictus Krankenhaus Tutzing GmbH &amp; Co. KG</v>
      </c>
      <c r="D2705" s="5" t="s">
        <v>14892</v>
      </c>
      <c r="E27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05" s="175" t="s">
        <v>18842</v>
      </c>
      <c r="G2705" s="175" t="s">
        <v>18843</v>
      </c>
      <c r="H2705" s="182" t="str">
        <f>_xlfn.XLOOKUP(tab_SCHULLISTE[[#This Row],[TKZ]],tab_SATLISTE[SAT-ID],tab_SATLISTE[SAT-ID],"FEHLT")</f>
        <v>1p241</v>
      </c>
    </row>
    <row r="2706" spans="1:8" ht="15.9" customHeight="1" x14ac:dyDescent="0.3">
      <c r="A2706" s="171" t="s">
        <v>10601</v>
      </c>
      <c r="B2706" s="167" t="s">
        <v>18713</v>
      </c>
      <c r="C2706" s="167" t="str">
        <f>tab_SCHULLISTE[[#This Row],[SNR]]&amp;" - "&amp;tab_SCHULLISTE[[#This Row],[Name]]</f>
        <v>3328 - Berufsfachschule für Krankenpflegehilfe der Benedictus Krankenhaus Tutzing GmbH &amp; Co. KG</v>
      </c>
      <c r="D2706" s="5" t="s">
        <v>14892</v>
      </c>
      <c r="E27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06" s="175" t="s">
        <v>18842</v>
      </c>
      <c r="G2706" s="175" t="s">
        <v>18843</v>
      </c>
      <c r="H2706" s="182" t="str">
        <f>_xlfn.XLOOKUP(tab_SCHULLISTE[[#This Row],[TKZ]],tab_SATLISTE[SAT-ID],tab_SATLISTE[SAT-ID],"FEHLT")</f>
        <v>1p241</v>
      </c>
    </row>
    <row r="2707" spans="1:8" ht="15.9" customHeight="1" x14ac:dyDescent="0.3">
      <c r="A2707" s="171" t="s">
        <v>10537</v>
      </c>
      <c r="B2707" s="167" t="s">
        <v>14537</v>
      </c>
      <c r="C2707" s="167" t="str">
        <f>tab_SCHULLISTE[[#This Row],[SNR]]&amp;" - "&amp;tab_SCHULLISTE[[#This Row],[Name]]</f>
        <v>3329 - Berufsfachschule für Medizinische Technologie Radiologie Rosenheim</v>
      </c>
      <c r="D2707" s="5" t="s">
        <v>2314</v>
      </c>
      <c r="E27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07" s="175" t="s">
        <v>18842</v>
      </c>
      <c r="G2707" s="175" t="s">
        <v>18843</v>
      </c>
      <c r="H2707" s="182" t="str">
        <f>_xlfn.XLOOKUP(tab_SCHULLISTE[[#This Row],[TKZ]],tab_SATLISTE[SAT-ID],tab_SATLISTE[SAT-ID],"FEHLT")</f>
        <v>1p120</v>
      </c>
    </row>
    <row r="2708" spans="1:8" ht="15.9" customHeight="1" x14ac:dyDescent="0.3">
      <c r="A2708" s="171" t="s">
        <v>10538</v>
      </c>
      <c r="B2708" s="167" t="s">
        <v>14538</v>
      </c>
      <c r="C2708" s="167" t="str">
        <f>tab_SCHULLISTE[[#This Row],[SNR]]&amp;" - "&amp;tab_SCHULLISTE[[#This Row],[Name]]</f>
        <v>3330 - Berufsfachschule für Medizinische Technologie für Radiologie des Krankenhauszweckverbands Ingolstadt</v>
      </c>
      <c r="D2708" s="5" t="s">
        <v>1931</v>
      </c>
      <c r="E27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08" s="175" t="s">
        <v>18842</v>
      </c>
      <c r="G2708" s="175" t="s">
        <v>18843</v>
      </c>
      <c r="H2708" s="182" t="str">
        <f>_xlfn.XLOOKUP(tab_SCHULLISTE[[#This Row],[TKZ]],tab_SATLISTE[SAT-ID],tab_SATLISTE[SAT-ID],"FEHLT")</f>
        <v>1k241</v>
      </c>
    </row>
    <row r="2709" spans="1:8" ht="15.9" customHeight="1" x14ac:dyDescent="0.3">
      <c r="A2709" s="171" t="s">
        <v>10539</v>
      </c>
      <c r="B2709" s="167" t="s">
        <v>14539</v>
      </c>
      <c r="C2709" s="167" t="str">
        <f>tab_SCHULLISTE[[#This Row],[SNR]]&amp;" - "&amp;tab_SCHULLISTE[[#This Row],[Name]]</f>
        <v>3331 - Berufsfachschule für Pflege der Berufl. Fortbildungszentren (bfz) in Rosenheim</v>
      </c>
      <c r="D2709" s="5" t="s">
        <v>2212</v>
      </c>
      <c r="E27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09" s="175" t="s">
        <v>18842</v>
      </c>
      <c r="G2709" s="175" t="s">
        <v>18843</v>
      </c>
      <c r="H2709" s="182" t="str">
        <f>_xlfn.XLOOKUP(tab_SCHULLISTE[[#This Row],[TKZ]],tab_SATLISTE[SAT-ID],tab_SATLISTE[SAT-ID],"FEHLT")</f>
        <v>1p012</v>
      </c>
    </row>
    <row r="2710" spans="1:8" ht="15.9" customHeight="1" x14ac:dyDescent="0.3">
      <c r="A2710" s="171" t="s">
        <v>10540</v>
      </c>
      <c r="B2710" s="167" t="s">
        <v>14540</v>
      </c>
      <c r="C2710" s="167" t="str">
        <f>tab_SCHULLISTE[[#This Row],[SNR]]&amp;" - "&amp;tab_SCHULLISTE[[#This Row],[Name]]</f>
        <v>3332 - Münchner Rotkreuz Akademie Berufsfachschule für Pflege des BRK Kreisverband München</v>
      </c>
      <c r="D2710" s="5" t="s">
        <v>10440</v>
      </c>
      <c r="E27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10" s="175" t="s">
        <v>18842</v>
      </c>
      <c r="G2710" s="175" t="s">
        <v>18843</v>
      </c>
      <c r="H2710" s="182" t="str">
        <f>_xlfn.XLOOKUP(tab_SCHULLISTE[[#This Row],[TKZ]],tab_SATLISTE[SAT-ID],tab_SATLISTE[SAT-ID],"FEHLT")</f>
        <v>1p234</v>
      </c>
    </row>
    <row r="2711" spans="1:8" ht="15.9" customHeight="1" x14ac:dyDescent="0.3">
      <c r="A2711" s="171" t="s">
        <v>10594</v>
      </c>
      <c r="B2711" s="167" t="s">
        <v>14803</v>
      </c>
      <c r="C2711" s="167" t="str">
        <f>tab_SCHULLISTE[[#This Row],[SNR]]&amp;" - "&amp;tab_SCHULLISTE[[#This Row],[Name]]</f>
        <v>3333 - Private Fachschule für Heilerziehungspflegehilfe in Abensberg</v>
      </c>
      <c r="D2711" s="5" t="s">
        <v>2707</v>
      </c>
      <c r="E27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11" s="175" t="s">
        <v>18850</v>
      </c>
      <c r="G2711" s="175" t="s">
        <v>18851</v>
      </c>
      <c r="H2711" s="182" t="str">
        <f>_xlfn.XLOOKUP(tab_SCHULLISTE[[#This Row],[TKZ]],tab_SATLISTE[SAT-ID],tab_SATLISTE[SAT-ID],"FEHLT")</f>
        <v>2p028</v>
      </c>
    </row>
    <row r="2712" spans="1:8" ht="15.9" customHeight="1" x14ac:dyDescent="0.3">
      <c r="A2712" s="171" t="s">
        <v>18714</v>
      </c>
      <c r="B2712" s="167" t="s">
        <v>18715</v>
      </c>
      <c r="C2712" s="167" t="str">
        <f>tab_SCHULLISTE[[#This Row],[SNR]]&amp;" - "&amp;tab_SCHULLISTE[[#This Row],[Name]]</f>
        <v>3334 - Staatliche Fachakademie für Sozialpädagogik München-Land</v>
      </c>
      <c r="D2712" s="5" t="s">
        <v>1967</v>
      </c>
      <c r="E27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12" s="175" t="s">
        <v>18844</v>
      </c>
      <c r="G2712" s="175" t="s">
        <v>18845</v>
      </c>
      <c r="H2712" s="182" t="str">
        <f>_xlfn.XLOOKUP(tab_SCHULLISTE[[#This Row],[TKZ]],tab_SATLISTE[SAT-ID],tab_SATLISTE[SAT-ID],"FEHLT")</f>
        <v>1k278</v>
      </c>
    </row>
    <row r="2713" spans="1:8" ht="15.9" customHeight="1" x14ac:dyDescent="0.3">
      <c r="A2713" s="171" t="s">
        <v>10541</v>
      </c>
      <c r="B2713" s="167" t="s">
        <v>14541</v>
      </c>
      <c r="C2713" s="167" t="str">
        <f>tab_SCHULLISTE[[#This Row],[SNR]]&amp;" - "&amp;tab_SCHULLISTE[[#This Row],[Name]]</f>
        <v>3335 - Staatl. Berufsfachschule für Medizinische Technologie für Laboratoriumsanalytik München</v>
      </c>
      <c r="D2713" s="5" t="s">
        <v>14893</v>
      </c>
      <c r="E27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13" s="175" t="s">
        <v>18842</v>
      </c>
      <c r="G2713" s="175" t="s">
        <v>18843</v>
      </c>
      <c r="H2713" s="182" t="str">
        <f>_xlfn.XLOOKUP(tab_SCHULLISTE[[#This Row],[TKZ]],tab_SATLISTE[SAT-ID],tab_SATLISTE[SAT-ID],"FEHLT")</f>
        <v>1x913</v>
      </c>
    </row>
    <row r="2714" spans="1:8" ht="15.9" customHeight="1" x14ac:dyDescent="0.3">
      <c r="A2714" s="171" t="s">
        <v>10542</v>
      </c>
      <c r="B2714" s="167" t="s">
        <v>14542</v>
      </c>
      <c r="C2714" s="167" t="str">
        <f>tab_SCHULLISTE[[#This Row],[SNR]]&amp;" - "&amp;tab_SCHULLISTE[[#This Row],[Name]]</f>
        <v>3336 - Staatl.Berufsfachschule f.Medizinische Technologie f.Radiologie a.Klinikum d.Univ. München</v>
      </c>
      <c r="D2714" s="5" t="s">
        <v>14894</v>
      </c>
      <c r="E27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14" s="175" t="s">
        <v>18842</v>
      </c>
      <c r="G2714" s="175" t="s">
        <v>18843</v>
      </c>
      <c r="H2714" s="182" t="str">
        <f>_xlfn.XLOOKUP(tab_SCHULLISTE[[#This Row],[TKZ]],tab_SATLISTE[SAT-ID],tab_SATLISTE[SAT-ID],"FEHLT")</f>
        <v>1x914</v>
      </c>
    </row>
    <row r="2715" spans="1:8" ht="15.9" customHeight="1" x14ac:dyDescent="0.3">
      <c r="A2715" s="171" t="s">
        <v>10543</v>
      </c>
      <c r="B2715" s="167" t="s">
        <v>14543</v>
      </c>
      <c r="C2715" s="167" t="str">
        <f>tab_SCHULLISTE[[#This Row],[SNR]]&amp;" - "&amp;tab_SCHULLISTE[[#This Row],[Name]]</f>
        <v>3337 - Staatl. Berufsfachschule für Medizinische Technologie für Veterinärmedizin Oberschleißheim</v>
      </c>
      <c r="D2715" s="5" t="s">
        <v>1738</v>
      </c>
      <c r="E27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15" s="175" t="s">
        <v>18842</v>
      </c>
      <c r="G2715" s="175" t="s">
        <v>18843</v>
      </c>
      <c r="H2715" s="182" t="str">
        <f>_xlfn.XLOOKUP(tab_SCHULLISTE[[#This Row],[TKZ]],tab_SATLISTE[SAT-ID],tab_SATLISTE[SAT-ID],"FEHLT")</f>
        <v>1k042</v>
      </c>
    </row>
    <row r="2716" spans="1:8" ht="15.9" customHeight="1" x14ac:dyDescent="0.3">
      <c r="A2716" s="171" t="s">
        <v>10595</v>
      </c>
      <c r="B2716" s="167" t="s">
        <v>14804</v>
      </c>
      <c r="C2716" s="167" t="str">
        <f>tab_SCHULLISTE[[#This Row],[SNR]]&amp;" - "&amp;tab_SCHULLISTE[[#This Row],[Name]]</f>
        <v>3338 - Priv.Fachschule f.Heilerziehungspflege d.Caritasverb.f.d.Stadt u.d.Landkreis Landshut e.V</v>
      </c>
      <c r="D2716" s="5" t="s">
        <v>14905</v>
      </c>
      <c r="E27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16" s="175" t="s">
        <v>18850</v>
      </c>
      <c r="G2716" s="175" t="s">
        <v>18851</v>
      </c>
      <c r="H2716" s="182" t="str">
        <f>_xlfn.XLOOKUP(tab_SCHULLISTE[[#This Row],[TKZ]],tab_SATLISTE[SAT-ID],tab_SATLISTE[SAT-ID],"FEHLT")</f>
        <v>2p075</v>
      </c>
    </row>
    <row r="2717" spans="1:8" ht="15.9" customHeight="1" x14ac:dyDescent="0.3">
      <c r="A2717" s="171" t="s">
        <v>10602</v>
      </c>
      <c r="B2717" s="167" t="s">
        <v>14864</v>
      </c>
      <c r="C2717" s="167" t="str">
        <f>tab_SCHULLISTE[[#This Row],[SNR]]&amp;" - "&amp;tab_SCHULLISTE[[#This Row],[Name]]</f>
        <v>3340 - Staatl. Berufsfachschule für Kinderpflege Landau a.d.Isar</v>
      </c>
      <c r="D2717" s="5" t="s">
        <v>2460</v>
      </c>
      <c r="E27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17" s="175" t="s">
        <v>18854</v>
      </c>
      <c r="G2717" s="175" t="s">
        <v>18855</v>
      </c>
      <c r="H2717" s="182" t="str">
        <f>_xlfn.XLOOKUP(tab_SCHULLISTE[[#This Row],[TKZ]],tab_SATLISTE[SAT-ID],tab_SATLISTE[SAT-ID],"FEHLT")</f>
        <v>2k044</v>
      </c>
    </row>
    <row r="2718" spans="1:8" ht="15.9" customHeight="1" x14ac:dyDescent="0.3">
      <c r="A2718" s="171" t="s">
        <v>10603</v>
      </c>
      <c r="B2718" s="167" t="s">
        <v>14865</v>
      </c>
      <c r="C2718" s="167" t="str">
        <f>tab_SCHULLISTE[[#This Row],[SNR]]&amp;" - "&amp;tab_SCHULLISTE[[#This Row],[Name]]</f>
        <v>3341 - Berufsfachschule für Krankenpflegehilfe am Klinikum St. Elisabeth Straubing</v>
      </c>
      <c r="D2718" s="5" t="s">
        <v>2698</v>
      </c>
      <c r="E27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18" s="175" t="s">
        <v>18842</v>
      </c>
      <c r="G2718" s="175" t="s">
        <v>18843</v>
      </c>
      <c r="H2718" s="182" t="str">
        <f>_xlfn.XLOOKUP(tab_SCHULLISTE[[#This Row],[TKZ]],tab_SATLISTE[SAT-ID],tab_SATLISTE[SAT-ID],"FEHLT")</f>
        <v>2p018</v>
      </c>
    </row>
    <row r="2719" spans="1:8" ht="15.9" customHeight="1" x14ac:dyDescent="0.3">
      <c r="A2719" s="171" t="s">
        <v>10604</v>
      </c>
      <c r="B2719" s="167" t="s">
        <v>14866</v>
      </c>
      <c r="C2719" s="167" t="str">
        <f>tab_SCHULLISTE[[#This Row],[SNR]]&amp;" - "&amp;tab_SCHULLISTE[[#This Row],[Name]]</f>
        <v>3342 - Staatliche Fachakademie für Sozialpädagogik Freilassing</v>
      </c>
      <c r="D2719" s="5" t="s">
        <v>1745</v>
      </c>
      <c r="E27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19" s="175" t="s">
        <v>18844</v>
      </c>
      <c r="G2719" s="175" t="s">
        <v>18845</v>
      </c>
      <c r="H2719" s="182" t="str">
        <f>_xlfn.XLOOKUP(tab_SCHULLISTE[[#This Row],[TKZ]],tab_SATLISTE[SAT-ID],tab_SATLISTE[SAT-ID],"FEHLT")</f>
        <v>1k050</v>
      </c>
    </row>
    <row r="2720" spans="1:8" ht="15.9" customHeight="1" x14ac:dyDescent="0.3">
      <c r="A2720" s="171" t="s">
        <v>10605</v>
      </c>
      <c r="B2720" s="167" t="s">
        <v>18716</v>
      </c>
      <c r="C2720" s="167" t="str">
        <f>tab_SCHULLISTE[[#This Row],[SNR]]&amp;" - "&amp;tab_SCHULLISTE[[#This Row],[Name]]</f>
        <v>3343 - Staatl. Fachakademie f. Sozialpädagogik Berufl. Schulzentrum Dachau Nikolaus-Lehner-Schulen</v>
      </c>
      <c r="D2720" s="5" t="s">
        <v>1773</v>
      </c>
      <c r="E27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20" s="175" t="s">
        <v>18844</v>
      </c>
      <c r="G2720" s="175" t="s">
        <v>18845</v>
      </c>
      <c r="H2720" s="182" t="str">
        <f>_xlfn.XLOOKUP(tab_SCHULLISTE[[#This Row],[TKZ]],tab_SATLISTE[SAT-ID],tab_SATLISTE[SAT-ID],"FEHLT")</f>
        <v>1k079</v>
      </c>
    </row>
    <row r="2721" spans="1:8" ht="15.9" customHeight="1" x14ac:dyDescent="0.3">
      <c r="A2721" s="171" t="s">
        <v>10606</v>
      </c>
      <c r="B2721" s="167" t="s">
        <v>14867</v>
      </c>
      <c r="C2721" s="167" t="str">
        <f>tab_SCHULLISTE[[#This Row],[SNR]]&amp;" - "&amp;tab_SCHULLISTE[[#This Row],[Name]]</f>
        <v>3344 - Private Berufsfachschule für Ergotherapie der Ludwig Fresenius Schulen gem. GmbH München</v>
      </c>
      <c r="D2721" s="5" t="s">
        <v>2331</v>
      </c>
      <c r="E27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21" s="175" t="s">
        <v>18842</v>
      </c>
      <c r="G2721" s="175" t="s">
        <v>18843</v>
      </c>
      <c r="H2721" s="182" t="str">
        <f>_xlfn.XLOOKUP(tab_SCHULLISTE[[#This Row],[TKZ]],tab_SATLISTE[SAT-ID],tab_SATLISTE[SAT-ID],"FEHLT")</f>
        <v>1p139</v>
      </c>
    </row>
    <row r="2722" spans="1:8" ht="15.9" customHeight="1" x14ac:dyDescent="0.3">
      <c r="A2722" s="171" t="s">
        <v>10607</v>
      </c>
      <c r="B2722" s="167" t="s">
        <v>14868</v>
      </c>
      <c r="C2722" s="167" t="str">
        <f>tab_SCHULLISTE[[#This Row],[SNR]]&amp;" - "&amp;tab_SCHULLISTE[[#This Row],[Name]]</f>
        <v>3345 - Berufsfachschule für Krankenpflegehilfe am Klinikum Passau</v>
      </c>
      <c r="D2722" s="5" t="s">
        <v>2577</v>
      </c>
      <c r="E27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22" s="175" t="s">
        <v>18842</v>
      </c>
      <c r="G2722" s="175" t="s">
        <v>18843</v>
      </c>
      <c r="H2722" s="182" t="str">
        <f>_xlfn.XLOOKUP(tab_SCHULLISTE[[#This Row],[TKZ]],tab_SATLISTE[SAT-ID],tab_SATLISTE[SAT-ID],"FEHLT")</f>
        <v>2k163</v>
      </c>
    </row>
    <row r="2723" spans="1:8" ht="15.9" customHeight="1" x14ac:dyDescent="0.3">
      <c r="A2723" s="171" t="s">
        <v>10608</v>
      </c>
      <c r="B2723" s="167" t="s">
        <v>18717</v>
      </c>
      <c r="C2723" s="167" t="str">
        <f>tab_SCHULLISTE[[#This Row],[SNR]]&amp;" - "&amp;tab_SCHULLISTE[[#This Row],[Name]]</f>
        <v>3346 - Berufsfachschule f.Altenpflegehilfe d.Caritasverb. d.Erzdiöz. M u. FS in Garmisch-Partenk.</v>
      </c>
      <c r="D2723" s="5" t="s">
        <v>2225</v>
      </c>
      <c r="E27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23" s="175" t="s">
        <v>18842</v>
      </c>
      <c r="G2723" s="175" t="s">
        <v>18843</v>
      </c>
      <c r="H2723" s="182" t="str">
        <f>_xlfn.XLOOKUP(tab_SCHULLISTE[[#This Row],[TKZ]],tab_SATLISTE[SAT-ID],tab_SATLISTE[SAT-ID],"FEHLT")</f>
        <v>1p025</v>
      </c>
    </row>
    <row r="2724" spans="1:8" ht="15.9" customHeight="1" x14ac:dyDescent="0.3">
      <c r="A2724" s="171" t="s">
        <v>10609</v>
      </c>
      <c r="B2724" s="167" t="s">
        <v>14869</v>
      </c>
      <c r="C2724" s="167" t="str">
        <f>tab_SCHULLISTE[[#This Row],[SNR]]&amp;" - "&amp;tab_SCHULLISTE[[#This Row],[Name]]</f>
        <v>3347 - Staatliche Fachakademie für Sozialpädagogik in Erding, Dr.-Herbert-Weinberger-Schule</v>
      </c>
      <c r="D2724" s="5" t="s">
        <v>1800</v>
      </c>
      <c r="E27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24" s="175" t="s">
        <v>18844</v>
      </c>
      <c r="G2724" s="175" t="s">
        <v>18845</v>
      </c>
      <c r="H2724" s="182" t="str">
        <f>_xlfn.XLOOKUP(tab_SCHULLISTE[[#This Row],[TKZ]],tab_SATLISTE[SAT-ID],tab_SATLISTE[SAT-ID],"FEHLT")</f>
        <v>1k106</v>
      </c>
    </row>
    <row r="2725" spans="1:8" ht="15.9" customHeight="1" x14ac:dyDescent="0.3">
      <c r="A2725" s="171" t="s">
        <v>10610</v>
      </c>
      <c r="B2725" s="167" t="s">
        <v>18718</v>
      </c>
      <c r="C2725" s="167" t="str">
        <f>tab_SCHULLISTE[[#This Row],[SNR]]&amp;" - "&amp;tab_SCHULLISTE[[#This Row],[Name]]</f>
        <v>3350 - Johannes-Grande-Schule, Fachschule für Heilerziehungspflege d. B.B.B. gGmbH Straubing</v>
      </c>
      <c r="D2725" s="5" t="s">
        <v>2685</v>
      </c>
      <c r="E27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25" s="175" t="s">
        <v>18850</v>
      </c>
      <c r="G2725" s="175" t="s">
        <v>18851</v>
      </c>
      <c r="H2725" s="182" t="str">
        <f>_xlfn.XLOOKUP(tab_SCHULLISTE[[#This Row],[TKZ]],tab_SATLISTE[SAT-ID],tab_SATLISTE[SAT-ID],"FEHLT")</f>
        <v>2p004</v>
      </c>
    </row>
    <row r="2726" spans="1:8" ht="15.9" customHeight="1" x14ac:dyDescent="0.3">
      <c r="A2726" s="171" t="s">
        <v>10611</v>
      </c>
      <c r="B2726" s="167" t="s">
        <v>14870</v>
      </c>
      <c r="C2726" s="167" t="str">
        <f>tab_SCHULLISTE[[#This Row],[SNR]]&amp;" - "&amp;tab_SCHULLISTE[[#This Row],[Name]]</f>
        <v>3351 - Berufsfachschule für Altenpflegehilfe Erding der Schwesternschaft München vom BRK e.V.</v>
      </c>
      <c r="D2726" s="5" t="s">
        <v>2206</v>
      </c>
      <c r="E27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26" s="175" t="s">
        <v>18842</v>
      </c>
      <c r="G2726" s="175" t="s">
        <v>18843</v>
      </c>
      <c r="H2726" s="182" t="str">
        <f>_xlfn.XLOOKUP(tab_SCHULLISTE[[#This Row],[TKZ]],tab_SATLISTE[SAT-ID],tab_SATLISTE[SAT-ID],"FEHLT")</f>
        <v>1p006</v>
      </c>
    </row>
    <row r="2727" spans="1:8" ht="15.9" customHeight="1" x14ac:dyDescent="0.3">
      <c r="A2727" s="171" t="s">
        <v>10612</v>
      </c>
      <c r="B2727" s="167" t="s">
        <v>18719</v>
      </c>
      <c r="C2727" s="167" t="str">
        <f>tab_SCHULLISTE[[#This Row],[SNR]]&amp;" - "&amp;tab_SCHULLISTE[[#This Row],[Name]]</f>
        <v>3352 - Kom. Berufsfachschule f. Pflege d. Kreiskliniken Bogen-Mallersdorf in Mallersdorf-Pfaffen.</v>
      </c>
      <c r="D2727" s="5" t="s">
        <v>14907</v>
      </c>
      <c r="E27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27" s="175" t="s">
        <v>18842</v>
      </c>
      <c r="G2727" s="175" t="s">
        <v>18843</v>
      </c>
      <c r="H2727" s="182" t="str">
        <f>_xlfn.XLOOKUP(tab_SCHULLISTE[[#This Row],[TKZ]],tab_SATLISTE[SAT-ID],tab_SATLISTE[SAT-ID],"FEHLT")</f>
        <v>2p076</v>
      </c>
    </row>
    <row r="2728" spans="1:8" ht="15.9" customHeight="1" x14ac:dyDescent="0.3">
      <c r="A2728" s="171" t="s">
        <v>10613</v>
      </c>
      <c r="B2728" s="167" t="s">
        <v>18720</v>
      </c>
      <c r="C2728" s="167" t="str">
        <f>tab_SCHULLISTE[[#This Row],[SNR]]&amp;" - "&amp;tab_SCHULLISTE[[#This Row],[Name]]</f>
        <v>3353 - Berufsfachschule für Altenpflegehilfe der Stiftung St. Johannes in Neuburg an der Donau</v>
      </c>
      <c r="D2728" s="5" t="s">
        <v>2409</v>
      </c>
      <c r="E27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28" s="175" t="s">
        <v>18842</v>
      </c>
      <c r="G2728" s="175" t="s">
        <v>18843</v>
      </c>
      <c r="H2728" s="182" t="str">
        <f>_xlfn.XLOOKUP(tab_SCHULLISTE[[#This Row],[TKZ]],tab_SATLISTE[SAT-ID],tab_SATLISTE[SAT-ID],"FEHLT")</f>
        <v>1p221</v>
      </c>
    </row>
    <row r="2729" spans="1:8" ht="15.9" customHeight="1" x14ac:dyDescent="0.3">
      <c r="A2729" s="171" t="s">
        <v>10614</v>
      </c>
      <c r="B2729" s="167" t="s">
        <v>18721</v>
      </c>
      <c r="C2729" s="167" t="str">
        <f>tab_SCHULLISTE[[#This Row],[SNR]]&amp;" - "&amp;tab_SCHULLISTE[[#This Row],[Name]]</f>
        <v>3354 - Schule für Kranke, Kirinus Tagesklinik Nymphenburg München, d. Kirinus Tagesklinik 2 GmbH</v>
      </c>
      <c r="D2729" s="5" t="s">
        <v>14908</v>
      </c>
      <c r="E27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729" s="175" t="s">
        <v>18830</v>
      </c>
      <c r="G2729" s="175" t="s">
        <v>18831</v>
      </c>
      <c r="H2729" s="182" t="str">
        <f>_xlfn.XLOOKUP(tab_SCHULLISTE[[#This Row],[TKZ]],tab_SATLISTE[SAT-ID],tab_SATLISTE[SAT-ID],"FEHLT")</f>
        <v>1p243</v>
      </c>
    </row>
    <row r="2730" spans="1:8" ht="15.9" customHeight="1" x14ac:dyDescent="0.3">
      <c r="A2730" s="171" t="s">
        <v>10615</v>
      </c>
      <c r="B2730" s="167" t="s">
        <v>18722</v>
      </c>
      <c r="C2730" s="167" t="str">
        <f>tab_SCHULLISTE[[#This Row],[SNR]]&amp;" - "&amp;tab_SCHULLISTE[[#This Row],[Name]]</f>
        <v>3356 - Münchner Rotkreuz Akademie Berufsfachschule f. Krankenpflegehilfe d.BRK Kreisverb. München</v>
      </c>
      <c r="D2730" s="5" t="s">
        <v>10440</v>
      </c>
      <c r="E27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30" s="175" t="s">
        <v>18842</v>
      </c>
      <c r="G2730" s="175" t="s">
        <v>18843</v>
      </c>
      <c r="H2730" s="182" t="str">
        <f>_xlfn.XLOOKUP(tab_SCHULLISTE[[#This Row],[TKZ]],tab_SATLISTE[SAT-ID],tab_SATLISTE[SAT-ID],"FEHLT")</f>
        <v>1p234</v>
      </c>
    </row>
    <row r="2731" spans="1:8" ht="15.9" customHeight="1" x14ac:dyDescent="0.3">
      <c r="A2731" s="171" t="s">
        <v>6998</v>
      </c>
      <c r="B2731" s="167" t="s">
        <v>454</v>
      </c>
      <c r="C2731" s="167" t="str">
        <f>tab_SCHULLISTE[[#This Row],[SNR]]&amp;" - "&amp;tab_SCHULLISTE[[#This Row],[Name]]</f>
        <v>3383 - Adolph-Kolping-Schule, Berufsschule zur sonderpäd. Förderung, Förderschwerpunkt Lernen in Regen</v>
      </c>
      <c r="D2731" s="5" t="s">
        <v>2710</v>
      </c>
      <c r="E27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2731" s="175" t="s">
        <v>18870</v>
      </c>
      <c r="G2731" s="175" t="s">
        <v>18871</v>
      </c>
      <c r="H2731" s="182" t="str">
        <f>_xlfn.XLOOKUP(tab_SCHULLISTE[[#This Row],[TKZ]],tab_SATLISTE[SAT-ID],tab_SATLISTE[SAT-ID],"FEHLT")</f>
        <v>2p034</v>
      </c>
    </row>
    <row r="2732" spans="1:8" ht="15.9" customHeight="1" x14ac:dyDescent="0.3">
      <c r="A2732" s="171" t="s">
        <v>6999</v>
      </c>
      <c r="B2732" s="167" t="s">
        <v>18723</v>
      </c>
      <c r="C2732" s="167" t="str">
        <f>tab_SCHULLISTE[[#This Row],[SNR]]&amp;" - "&amp;tab_SCHULLISTE[[#This Row],[Name]]</f>
        <v>3392 - Berufsfachschule für Kinderpflege des Caritasverbandes für die Diözese Passau e.V., Zwie</v>
      </c>
      <c r="D2732" s="5" t="s">
        <v>2694</v>
      </c>
      <c r="E27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32" s="175" t="s">
        <v>18854</v>
      </c>
      <c r="G2732" s="175" t="s">
        <v>18855</v>
      </c>
      <c r="H2732" s="182" t="str">
        <f>_xlfn.XLOOKUP(tab_SCHULLISTE[[#This Row],[TKZ]],tab_SATLISTE[SAT-ID],tab_SATLISTE[SAT-ID],"FEHLT")</f>
        <v>2p013</v>
      </c>
    </row>
    <row r="2733" spans="1:8" ht="15.9" customHeight="1" x14ac:dyDescent="0.3">
      <c r="A2733" s="171" t="s">
        <v>7000</v>
      </c>
      <c r="B2733" s="167" t="s">
        <v>224</v>
      </c>
      <c r="C2733" s="167" t="str">
        <f>tab_SCHULLISTE[[#This Row],[SNR]]&amp;" - "&amp;tab_SCHULLISTE[[#This Row],[Name]]</f>
        <v>3498 - Berufsfachschule für Physiotherapie der Akademie für Gesundheitsberufe gGmbH in Rotthalmünster</v>
      </c>
      <c r="D2733" s="5" t="s">
        <v>2683</v>
      </c>
      <c r="E27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2733" s="175" t="s">
        <v>18842</v>
      </c>
      <c r="G2733" s="175" t="s">
        <v>18843</v>
      </c>
      <c r="H2733" s="182" t="str">
        <f>_xlfn.XLOOKUP(tab_SCHULLISTE[[#This Row],[TKZ]],tab_SATLISTE[SAT-ID],tab_SATLISTE[SAT-ID],"FEHLT")</f>
        <v>2p002</v>
      </c>
    </row>
    <row r="2734" spans="1:8" ht="15.9" customHeight="1" x14ac:dyDescent="0.3">
      <c r="A2734" s="171" t="s">
        <v>7001</v>
      </c>
      <c r="B2734" s="167" t="s">
        <v>11315</v>
      </c>
      <c r="C2734" s="167" t="str">
        <f>tab_SCHULLISTE[[#This Row],[SNR]]&amp;" - "&amp;tab_SCHULLISTE[[#This Row],[Name]]</f>
        <v xml:space="preserve">3500 - Grundschule Landshut-Berg  </v>
      </c>
      <c r="D2734" s="5" t="s">
        <v>2530</v>
      </c>
      <c r="E27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34" s="175" t="s">
        <v>18840</v>
      </c>
      <c r="G2734" s="175" t="s">
        <v>18841</v>
      </c>
      <c r="H2734" s="182" t="str">
        <f>_xlfn.XLOOKUP(tab_SCHULLISTE[[#This Row],[TKZ]],tab_SATLISTE[SAT-ID],tab_SATLISTE[SAT-ID],"FEHLT")</f>
        <v>2k117</v>
      </c>
    </row>
    <row r="2735" spans="1:8" ht="15.9" customHeight="1" x14ac:dyDescent="0.3">
      <c r="A2735" s="171" t="s">
        <v>7002</v>
      </c>
      <c r="B2735" s="167" t="s">
        <v>11316</v>
      </c>
      <c r="C2735" s="167" t="str">
        <f>tab_SCHULLISTE[[#This Row],[SNR]]&amp;" - "&amp;tab_SCHULLISTE[[#This Row],[Name]]</f>
        <v xml:space="preserve">3501 - Grundschule Karl-Heiß Landshut  </v>
      </c>
      <c r="D2735" s="5" t="s">
        <v>2530</v>
      </c>
      <c r="E27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35" s="175" t="s">
        <v>18840</v>
      </c>
      <c r="G2735" s="175" t="s">
        <v>18841</v>
      </c>
      <c r="H2735" s="182" t="str">
        <f>_xlfn.XLOOKUP(tab_SCHULLISTE[[#This Row],[TKZ]],tab_SATLISTE[SAT-ID],tab_SATLISTE[SAT-ID],"FEHLT")</f>
        <v>2k117</v>
      </c>
    </row>
    <row r="2736" spans="1:8" ht="15.9" customHeight="1" x14ac:dyDescent="0.3">
      <c r="A2736" s="171" t="s">
        <v>7003</v>
      </c>
      <c r="B2736" s="167" t="s">
        <v>18724</v>
      </c>
      <c r="C2736" s="167" t="str">
        <f>tab_SCHULLISTE[[#This Row],[SNR]]&amp;" - "&amp;tab_SCHULLISTE[[#This Row],[Name]]</f>
        <v xml:space="preserve">3503 - Grundschule St. Nikola Landshut  </v>
      </c>
      <c r="D2736" s="5" t="s">
        <v>2530</v>
      </c>
      <c r="E27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36" s="175" t="s">
        <v>18840</v>
      </c>
      <c r="G2736" s="175" t="s">
        <v>18841</v>
      </c>
      <c r="H2736" s="182" t="str">
        <f>_xlfn.XLOOKUP(tab_SCHULLISTE[[#This Row],[TKZ]],tab_SATLISTE[SAT-ID],tab_SATLISTE[SAT-ID],"FEHLT")</f>
        <v>2k117</v>
      </c>
    </row>
    <row r="2737" spans="1:8" ht="15.9" customHeight="1" x14ac:dyDescent="0.3">
      <c r="A2737" s="171" t="s">
        <v>7004</v>
      </c>
      <c r="B2737" s="167" t="s">
        <v>13085</v>
      </c>
      <c r="C2737" s="167" t="str">
        <f>tab_SCHULLISTE[[#This Row],[SNR]]&amp;" - "&amp;tab_SCHULLISTE[[#This Row],[Name]]</f>
        <v xml:space="preserve">3504 - St. Nikola Mittelschule Landshut  </v>
      </c>
      <c r="D2737" s="5" t="s">
        <v>2530</v>
      </c>
      <c r="E27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37" s="175" t="s">
        <v>18840</v>
      </c>
      <c r="G2737" s="175" t="s">
        <v>18841</v>
      </c>
      <c r="H2737" s="182" t="str">
        <f>_xlfn.XLOOKUP(tab_SCHULLISTE[[#This Row],[TKZ]],tab_SATLISTE[SAT-ID],tab_SATLISTE[SAT-ID],"FEHLT")</f>
        <v>2k117</v>
      </c>
    </row>
    <row r="2738" spans="1:8" ht="15.9" customHeight="1" x14ac:dyDescent="0.3">
      <c r="A2738" s="171" t="s">
        <v>7005</v>
      </c>
      <c r="B2738" s="167" t="s">
        <v>11317</v>
      </c>
      <c r="C2738" s="167" t="str">
        <f>tab_SCHULLISTE[[#This Row],[SNR]]&amp;" - "&amp;tab_SCHULLISTE[[#This Row],[Name]]</f>
        <v xml:space="preserve">3505 - Grundschule St. Peter und Paul  Landshut  </v>
      </c>
      <c r="D2738" s="5" t="s">
        <v>2530</v>
      </c>
      <c r="E27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38" s="175" t="s">
        <v>18840</v>
      </c>
      <c r="G2738" s="175" t="s">
        <v>18841</v>
      </c>
      <c r="H2738" s="182" t="str">
        <f>_xlfn.XLOOKUP(tab_SCHULLISTE[[#This Row],[TKZ]],tab_SATLISTE[SAT-ID],tab_SATLISTE[SAT-ID],"FEHLT")</f>
        <v>2k117</v>
      </c>
    </row>
    <row r="2739" spans="1:8" ht="15.9" customHeight="1" x14ac:dyDescent="0.3">
      <c r="A2739" s="171" t="s">
        <v>7006</v>
      </c>
      <c r="B2739" s="167" t="s">
        <v>11318</v>
      </c>
      <c r="C2739" s="167" t="str">
        <f>tab_SCHULLISTE[[#This Row],[SNR]]&amp;" - "&amp;tab_SCHULLISTE[[#This Row],[Name]]</f>
        <v xml:space="preserve">3506 - Grundschule St. Wolfgang Landshut  </v>
      </c>
      <c r="D2739" s="5" t="s">
        <v>2530</v>
      </c>
      <c r="E27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39" s="175" t="s">
        <v>18840</v>
      </c>
      <c r="G2739" s="175" t="s">
        <v>18841</v>
      </c>
      <c r="H2739" s="182" t="str">
        <f>_xlfn.XLOOKUP(tab_SCHULLISTE[[#This Row],[TKZ]],tab_SATLISTE[SAT-ID],tab_SATLISTE[SAT-ID],"FEHLT")</f>
        <v>2k117</v>
      </c>
    </row>
    <row r="2740" spans="1:8" ht="15.9" customHeight="1" x14ac:dyDescent="0.3">
      <c r="A2740" s="171" t="s">
        <v>7007</v>
      </c>
      <c r="B2740" s="27" t="s">
        <v>13086</v>
      </c>
      <c r="C2740" s="167" t="str">
        <f>tab_SCHULLISTE[[#This Row],[SNR]]&amp;" - "&amp;tab_SCHULLISTE[[#This Row],[Name]]</f>
        <v xml:space="preserve">3508 - St. Wolfgang Mittelschule Landshut  </v>
      </c>
      <c r="D2740" s="43" t="s">
        <v>2530</v>
      </c>
      <c r="E27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40" s="175" t="s">
        <v>18840</v>
      </c>
      <c r="G2740" s="175" t="s">
        <v>18841</v>
      </c>
      <c r="H2740" s="182" t="str">
        <f>_xlfn.XLOOKUP(tab_SCHULLISTE[[#This Row],[TKZ]],tab_SATLISTE[SAT-ID],tab_SATLISTE[SAT-ID],"FEHLT")</f>
        <v>2k117</v>
      </c>
    </row>
    <row r="2741" spans="1:8" ht="15.9" customHeight="1" x14ac:dyDescent="0.3">
      <c r="A2741" s="171" t="s">
        <v>7008</v>
      </c>
      <c r="B2741" s="167" t="s">
        <v>11319</v>
      </c>
      <c r="C2741" s="167" t="str">
        <f>tab_SCHULLISTE[[#This Row],[SNR]]&amp;" - "&amp;tab_SCHULLISTE[[#This Row],[Name]]</f>
        <v xml:space="preserve">3509 - Grundschule Lalling  </v>
      </c>
      <c r="D2741" s="5" t="s">
        <v>2528</v>
      </c>
      <c r="E27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41" s="175" t="s">
        <v>18840</v>
      </c>
      <c r="G2741" s="175" t="s">
        <v>18841</v>
      </c>
      <c r="H2741" s="182" t="str">
        <f>_xlfn.XLOOKUP(tab_SCHULLISTE[[#This Row],[TKZ]],tab_SATLISTE[SAT-ID],tab_SATLISTE[SAT-ID],"FEHLT")</f>
        <v>2k115</v>
      </c>
    </row>
    <row r="2742" spans="1:8" ht="15.9" customHeight="1" x14ac:dyDescent="0.3">
      <c r="A2742" s="171" t="s">
        <v>7009</v>
      </c>
      <c r="B2742" s="167" t="s">
        <v>18725</v>
      </c>
      <c r="C2742" s="167" t="str">
        <f>tab_SCHULLISTE[[#This Row],[SNR]]&amp;" - "&amp;tab_SCHULLISTE[[#This Row],[Name]]</f>
        <v xml:space="preserve">3511 - Grundschule Carl-Orff Landshut  </v>
      </c>
      <c r="D2742" s="5" t="s">
        <v>2530</v>
      </c>
      <c r="E27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42" s="175" t="s">
        <v>18840</v>
      </c>
      <c r="G2742" s="175" t="s">
        <v>18841</v>
      </c>
      <c r="H2742" s="182" t="str">
        <f>_xlfn.XLOOKUP(tab_SCHULLISTE[[#This Row],[TKZ]],tab_SATLISTE[SAT-ID],tab_SATLISTE[SAT-ID],"FEHLT")</f>
        <v>2k117</v>
      </c>
    </row>
    <row r="2743" spans="1:8" ht="15.9" customHeight="1" x14ac:dyDescent="0.3">
      <c r="A2743" s="171" t="s">
        <v>7010</v>
      </c>
      <c r="B2743" s="167" t="s">
        <v>13087</v>
      </c>
      <c r="C2743" s="167" t="str">
        <f>tab_SCHULLISTE[[#This Row],[SNR]]&amp;" - "&amp;tab_SCHULLISTE[[#This Row],[Name]]</f>
        <v xml:space="preserve">3512 - Mittelschule Landshut-Schönbrunn  </v>
      </c>
      <c r="D2743" s="5" t="s">
        <v>2530</v>
      </c>
      <c r="E27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43" s="175" t="s">
        <v>18840</v>
      </c>
      <c r="G2743" s="175" t="s">
        <v>18841</v>
      </c>
      <c r="H2743" s="182" t="str">
        <f>_xlfn.XLOOKUP(tab_SCHULLISTE[[#This Row],[TKZ]],tab_SATLISTE[SAT-ID],tab_SATLISTE[SAT-ID],"FEHLT")</f>
        <v>2k117</v>
      </c>
    </row>
    <row r="2744" spans="1:8" ht="15.9" customHeight="1" x14ac:dyDescent="0.3">
      <c r="A2744" s="171" t="s">
        <v>7011</v>
      </c>
      <c r="B2744" s="167" t="s">
        <v>1055</v>
      </c>
      <c r="C2744" s="167" t="str">
        <f>tab_SCHULLISTE[[#This Row],[SNR]]&amp;" - "&amp;tab_SCHULLISTE[[#This Row],[Name]]</f>
        <v>3513 - Montessori-Schule Rotthalmünster, Priv.Grund- und Hauptschule d. Mont.Fördergem. Rotthalmünster e.V.</v>
      </c>
      <c r="D2744" s="5" t="s">
        <v>2722</v>
      </c>
      <c r="E27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44" s="175" t="s">
        <v>18840</v>
      </c>
      <c r="G2744" s="175" t="s">
        <v>18841</v>
      </c>
      <c r="H2744" s="182" t="str">
        <f>_xlfn.XLOOKUP(tab_SCHULLISTE[[#This Row],[TKZ]],tab_SATLISTE[SAT-ID],tab_SATLISTE[SAT-ID],"FEHLT")</f>
        <v>2p047</v>
      </c>
    </row>
    <row r="2745" spans="1:8" ht="15.9" customHeight="1" x14ac:dyDescent="0.3">
      <c r="A2745" s="171" t="s">
        <v>7012</v>
      </c>
      <c r="B2745" s="167" t="s">
        <v>11320</v>
      </c>
      <c r="C2745" s="167" t="str">
        <f>tab_SCHULLISTE[[#This Row],[SNR]]&amp;" - "&amp;tab_SCHULLISTE[[#This Row],[Name]]</f>
        <v xml:space="preserve">3514 - Grundschule Winzer  </v>
      </c>
      <c r="D2745" s="5" t="s">
        <v>2671</v>
      </c>
      <c r="E27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45" s="175" t="s">
        <v>18840</v>
      </c>
      <c r="G2745" s="175" t="s">
        <v>18841</v>
      </c>
      <c r="H2745" s="182" t="str">
        <f>_xlfn.XLOOKUP(tab_SCHULLISTE[[#This Row],[TKZ]],tab_SATLISTE[SAT-ID],tab_SATLISTE[SAT-ID],"FEHLT")</f>
        <v>2k257</v>
      </c>
    </row>
    <row r="2746" spans="1:8" ht="15.9" customHeight="1" x14ac:dyDescent="0.3">
      <c r="A2746" s="171" t="s">
        <v>7013</v>
      </c>
      <c r="B2746" s="167" t="s">
        <v>11321</v>
      </c>
      <c r="C2746" s="167" t="str">
        <f>tab_SCHULLISTE[[#This Row],[SNR]]&amp;" - "&amp;tab_SCHULLISTE[[#This Row],[Name]]</f>
        <v xml:space="preserve">3515 - Grundschule Oberpöring-Wallerfing  </v>
      </c>
      <c r="D2746" s="5" t="s">
        <v>2566</v>
      </c>
      <c r="E27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46" s="175" t="s">
        <v>18840</v>
      </c>
      <c r="G2746" s="175" t="s">
        <v>18841</v>
      </c>
      <c r="H2746" s="182" t="str">
        <f>_xlfn.XLOOKUP(tab_SCHULLISTE[[#This Row],[TKZ]],tab_SATLISTE[SAT-ID],tab_SATLISTE[SAT-ID],"FEHLT")</f>
        <v>2k266</v>
      </c>
    </row>
    <row r="2747" spans="1:8" ht="15.9" customHeight="1" x14ac:dyDescent="0.3">
      <c r="A2747" s="171" t="s">
        <v>7014</v>
      </c>
      <c r="B2747" s="167" t="s">
        <v>11322</v>
      </c>
      <c r="C2747" s="167" t="str">
        <f>tab_SCHULLISTE[[#This Row],[SNR]]&amp;" - "&amp;tab_SCHULLISTE[[#This Row],[Name]]</f>
        <v xml:space="preserve">3516 - Grundschule Aitrachtal Mengkofen  </v>
      </c>
      <c r="D2747" s="5" t="s">
        <v>2546</v>
      </c>
      <c r="E27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47" s="175" t="s">
        <v>18840</v>
      </c>
      <c r="G2747" s="175" t="s">
        <v>18841</v>
      </c>
      <c r="H2747" s="182" t="str">
        <f>_xlfn.XLOOKUP(tab_SCHULLISTE[[#This Row],[TKZ]],tab_SATLISTE[SAT-ID],tab_SATLISTE[SAT-ID],"FEHLT")</f>
        <v>2k133</v>
      </c>
    </row>
    <row r="2748" spans="1:8" ht="15.9" customHeight="1" x14ac:dyDescent="0.3">
      <c r="A2748" s="171" t="s">
        <v>7015</v>
      </c>
      <c r="B2748" s="167" t="s">
        <v>11323</v>
      </c>
      <c r="C2748" s="167" t="str">
        <f>tab_SCHULLISTE[[#This Row],[SNR]]&amp;" - "&amp;tab_SCHULLISTE[[#This Row],[Name]]</f>
        <v xml:space="preserve">3517 - Grundschule Moosthenning  </v>
      </c>
      <c r="D2748" s="5" t="s">
        <v>2551</v>
      </c>
      <c r="E27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48" s="175" t="s">
        <v>18840</v>
      </c>
      <c r="G2748" s="175" t="s">
        <v>18841</v>
      </c>
      <c r="H2748" s="182" t="str">
        <f>_xlfn.XLOOKUP(tab_SCHULLISTE[[#This Row],[TKZ]],tab_SATLISTE[SAT-ID],tab_SATLISTE[SAT-ID],"FEHLT")</f>
        <v>2k138</v>
      </c>
    </row>
    <row r="2749" spans="1:8" ht="15.9" customHeight="1" x14ac:dyDescent="0.3">
      <c r="A2749" s="171" t="s">
        <v>7016</v>
      </c>
      <c r="B2749" s="167" t="s">
        <v>13088</v>
      </c>
      <c r="C2749" s="167" t="str">
        <f>tab_SCHULLISTE[[#This Row],[SNR]]&amp;" - "&amp;tab_SCHULLISTE[[#This Row],[Name]]</f>
        <v xml:space="preserve">3518 - Mittelschule Passau St. Nikola  </v>
      </c>
      <c r="D2749" s="5" t="s">
        <v>2577</v>
      </c>
      <c r="E27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49" s="175" t="s">
        <v>18840</v>
      </c>
      <c r="G2749" s="175" t="s">
        <v>18841</v>
      </c>
      <c r="H2749" s="182" t="str">
        <f>_xlfn.XLOOKUP(tab_SCHULLISTE[[#This Row],[TKZ]],tab_SATLISTE[SAT-ID],tab_SATLISTE[SAT-ID],"FEHLT")</f>
        <v>2k163</v>
      </c>
    </row>
    <row r="2750" spans="1:8" ht="15.9" customHeight="1" x14ac:dyDescent="0.3">
      <c r="A2750" s="171" t="s">
        <v>7017</v>
      </c>
      <c r="B2750" s="167" t="s">
        <v>11324</v>
      </c>
      <c r="C2750" s="167" t="str">
        <f>tab_SCHULLISTE[[#This Row],[SNR]]&amp;" - "&amp;tab_SCHULLISTE[[#This Row],[Name]]</f>
        <v xml:space="preserve">3519 - Grundschule Mamming-Gottfrieding  </v>
      </c>
      <c r="D2750" s="5" t="s">
        <v>2541</v>
      </c>
      <c r="E27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50" s="175" t="s">
        <v>18840</v>
      </c>
      <c r="G2750" s="175" t="s">
        <v>18841</v>
      </c>
      <c r="H2750" s="182" t="str">
        <f>_xlfn.XLOOKUP(tab_SCHULLISTE[[#This Row],[TKZ]],tab_SATLISTE[SAT-ID],tab_SATLISTE[SAT-ID],"FEHLT")</f>
        <v>2k128</v>
      </c>
    </row>
    <row r="2751" spans="1:8" ht="15.9" customHeight="1" x14ac:dyDescent="0.3">
      <c r="A2751" s="171" t="s">
        <v>7018</v>
      </c>
      <c r="B2751" s="27" t="s">
        <v>1056</v>
      </c>
      <c r="C2751" s="167" t="str">
        <f>tab_SCHULLISTE[[#This Row],[SNR]]&amp;" - "&amp;tab_SCHULLISTE[[#This Row],[Name]]</f>
        <v>3520 - Priv. Montessori-Volksschule Geisenhausen (Grund- und Hauptschule)</v>
      </c>
      <c r="D2751" s="43" t="s">
        <v>2701</v>
      </c>
      <c r="E27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51" s="175" t="s">
        <v>18840</v>
      </c>
      <c r="G2751" s="175" t="s">
        <v>18841</v>
      </c>
      <c r="H2751" s="182" t="str">
        <f>_xlfn.XLOOKUP(tab_SCHULLISTE[[#This Row],[TKZ]],tab_SATLISTE[SAT-ID],tab_SATLISTE[SAT-ID],"FEHLT")</f>
        <v>2p021</v>
      </c>
    </row>
    <row r="2752" spans="1:8" ht="15.9" customHeight="1" x14ac:dyDescent="0.3">
      <c r="A2752" s="171" t="s">
        <v>7019</v>
      </c>
      <c r="B2752" s="27" t="s">
        <v>991</v>
      </c>
      <c r="C2752" s="167" t="str">
        <f>tab_SCHULLISTE[[#This Row],[SNR]]&amp;" - "&amp;tab_SCHULLISTE[[#This Row],[Name]]</f>
        <v>3521 - Grundschule der Schulstiftung Seligenthal in Landshut</v>
      </c>
      <c r="D2752" s="43" t="s">
        <v>2736</v>
      </c>
      <c r="E27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52" s="175" t="s">
        <v>18840</v>
      </c>
      <c r="G2752" s="175" t="s">
        <v>18841</v>
      </c>
      <c r="H2752" s="182" t="str">
        <f>_xlfn.XLOOKUP(tab_SCHULLISTE[[#This Row],[TKZ]],tab_SATLISTE[SAT-ID],tab_SATLISTE[SAT-ID],"FEHLT")</f>
        <v>2p063</v>
      </c>
    </row>
    <row r="2753" spans="1:8" ht="15.9" customHeight="1" x14ac:dyDescent="0.3">
      <c r="A2753" s="171" t="s">
        <v>7020</v>
      </c>
      <c r="B2753" s="27" t="s">
        <v>11325</v>
      </c>
      <c r="C2753" s="167" t="str">
        <f>tab_SCHULLISTE[[#This Row],[SNR]]&amp;" - "&amp;tab_SCHULLISTE[[#This Row],[Name]]</f>
        <v xml:space="preserve">3524 - Grundschule Passau - Grubweg  </v>
      </c>
      <c r="D2753" s="43" t="s">
        <v>2577</v>
      </c>
      <c r="E27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53" s="175" t="s">
        <v>18840</v>
      </c>
      <c r="G2753" s="175" t="s">
        <v>18841</v>
      </c>
      <c r="H2753" s="182" t="str">
        <f>_xlfn.XLOOKUP(tab_SCHULLISTE[[#This Row],[TKZ]],tab_SATLISTE[SAT-ID],tab_SATLISTE[SAT-ID],"FEHLT")</f>
        <v>2k163</v>
      </c>
    </row>
    <row r="2754" spans="1:8" ht="15.9" customHeight="1" x14ac:dyDescent="0.3">
      <c r="A2754" s="171" t="s">
        <v>7021</v>
      </c>
      <c r="B2754" s="27" t="s">
        <v>11326</v>
      </c>
      <c r="C2754" s="167" t="str">
        <f>tab_SCHULLISTE[[#This Row],[SNR]]&amp;" - "&amp;tab_SCHULLISTE[[#This Row],[Name]]</f>
        <v xml:space="preserve">3526 - Grundschule Hacklberg  </v>
      </c>
      <c r="D2754" s="43" t="s">
        <v>2577</v>
      </c>
      <c r="E27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54" s="175" t="s">
        <v>18840</v>
      </c>
      <c r="G2754" s="175" t="s">
        <v>18841</v>
      </c>
      <c r="H2754" s="182" t="str">
        <f>_xlfn.XLOOKUP(tab_SCHULLISTE[[#This Row],[TKZ]],tab_SATLISTE[SAT-ID],tab_SATLISTE[SAT-ID],"FEHLT")</f>
        <v>2k163</v>
      </c>
    </row>
    <row r="2755" spans="1:8" ht="15.9" customHeight="1" x14ac:dyDescent="0.3">
      <c r="A2755" s="171" t="s">
        <v>7022</v>
      </c>
      <c r="B2755" s="27" t="s">
        <v>11327</v>
      </c>
      <c r="C2755" s="167" t="str">
        <f>tab_SCHULLISTE[[#This Row],[SNR]]&amp;" - "&amp;tab_SCHULLISTE[[#This Row],[Name]]</f>
        <v xml:space="preserve">3527 - Grundschule Haidenhof  </v>
      </c>
      <c r="D2755" s="43" t="s">
        <v>2577</v>
      </c>
      <c r="E27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55" s="175" t="s">
        <v>18840</v>
      </c>
      <c r="G2755" s="175" t="s">
        <v>18841</v>
      </c>
      <c r="H2755" s="182" t="str">
        <f>_xlfn.XLOOKUP(tab_SCHULLISTE[[#This Row],[TKZ]],tab_SATLISTE[SAT-ID],tab_SATLISTE[SAT-ID],"FEHLT")</f>
        <v>2k163</v>
      </c>
    </row>
    <row r="2756" spans="1:8" ht="15.9" customHeight="1" x14ac:dyDescent="0.3">
      <c r="A2756" s="171" t="s">
        <v>7023</v>
      </c>
      <c r="B2756" s="27" t="s">
        <v>11328</v>
      </c>
      <c r="C2756" s="167" t="str">
        <f>tab_SCHULLISTE[[#This Row],[SNR]]&amp;" - "&amp;tab_SCHULLISTE[[#This Row],[Name]]</f>
        <v xml:space="preserve">3529 - Hans-Carossa-Grundschule Heining-Schalding  </v>
      </c>
      <c r="D2756" s="43" t="s">
        <v>2577</v>
      </c>
      <c r="E27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56" s="175" t="s">
        <v>18840</v>
      </c>
      <c r="G2756" s="175" t="s">
        <v>18841</v>
      </c>
      <c r="H2756" s="182" t="str">
        <f>_xlfn.XLOOKUP(tab_SCHULLISTE[[#This Row],[TKZ]],tab_SATLISTE[SAT-ID],tab_SATLISTE[SAT-ID],"FEHLT")</f>
        <v>2k163</v>
      </c>
    </row>
    <row r="2757" spans="1:8" ht="15.9" customHeight="1" x14ac:dyDescent="0.3">
      <c r="A2757" s="171" t="s">
        <v>7024</v>
      </c>
      <c r="B2757" s="27" t="s">
        <v>11329</v>
      </c>
      <c r="C2757" s="167" t="str">
        <f>tab_SCHULLISTE[[#This Row],[SNR]]&amp;" - "&amp;tab_SCHULLISTE[[#This Row],[Name]]</f>
        <v xml:space="preserve">3530 - Grundschule Passau-Innstadt  </v>
      </c>
      <c r="D2757" s="43" t="s">
        <v>2577</v>
      </c>
      <c r="E27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57" s="175" t="s">
        <v>18840</v>
      </c>
      <c r="G2757" s="175" t="s">
        <v>18841</v>
      </c>
      <c r="H2757" s="182" t="str">
        <f>_xlfn.XLOOKUP(tab_SCHULLISTE[[#This Row],[TKZ]],tab_SATLISTE[SAT-ID],tab_SATLISTE[SAT-ID],"FEHLT")</f>
        <v>2k163</v>
      </c>
    </row>
    <row r="2758" spans="1:8" ht="15.9" customHeight="1" x14ac:dyDescent="0.3">
      <c r="A2758" s="171" t="s">
        <v>7025</v>
      </c>
      <c r="B2758" s="27" t="s">
        <v>13089</v>
      </c>
      <c r="C2758" s="167" t="str">
        <f>tab_SCHULLISTE[[#This Row],[SNR]]&amp;" - "&amp;tab_SCHULLISTE[[#This Row],[Name]]</f>
        <v xml:space="preserve">3531 - Mittelschule Passau-Neustift  </v>
      </c>
      <c r="D2758" s="43" t="s">
        <v>2577</v>
      </c>
      <c r="E27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58" s="175" t="s">
        <v>18840</v>
      </c>
      <c r="G2758" s="175" t="s">
        <v>18841</v>
      </c>
      <c r="H2758" s="182" t="str">
        <f>_xlfn.XLOOKUP(tab_SCHULLISTE[[#This Row],[TKZ]],tab_SATLISTE[SAT-ID],tab_SATLISTE[SAT-ID],"FEHLT")</f>
        <v>2k163</v>
      </c>
    </row>
    <row r="2759" spans="1:8" ht="15.9" customHeight="1" x14ac:dyDescent="0.3">
      <c r="A2759" s="171" t="s">
        <v>7026</v>
      </c>
      <c r="B2759" s="27" t="s">
        <v>11330</v>
      </c>
      <c r="C2759" s="167" t="str">
        <f>tab_SCHULLISTE[[#This Row],[SNR]]&amp;" - "&amp;tab_SCHULLISTE[[#This Row],[Name]]</f>
        <v xml:space="preserve">3533 - Grundschule St. Anton Passau  </v>
      </c>
      <c r="D2759" s="43" t="s">
        <v>2577</v>
      </c>
      <c r="E27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59" s="175" t="s">
        <v>18840</v>
      </c>
      <c r="G2759" s="175" t="s">
        <v>18841</v>
      </c>
      <c r="H2759" s="182" t="str">
        <f>_xlfn.XLOOKUP(tab_SCHULLISTE[[#This Row],[TKZ]],tab_SATLISTE[SAT-ID],tab_SATLISTE[SAT-ID],"FEHLT")</f>
        <v>2k163</v>
      </c>
    </row>
    <row r="2760" spans="1:8" ht="15.9" customHeight="1" x14ac:dyDescent="0.3">
      <c r="A2760" s="171" t="s">
        <v>7027</v>
      </c>
      <c r="B2760" s="27" t="s">
        <v>11331</v>
      </c>
      <c r="C2760" s="167" t="str">
        <f>tab_SCHULLISTE[[#This Row],[SNR]]&amp;" - "&amp;tab_SCHULLISTE[[#This Row],[Name]]</f>
        <v xml:space="preserve">3536 - Georg-von-Pasterwiz-Grundschule Hohenau  </v>
      </c>
      <c r="D2760" s="43" t="s">
        <v>2504</v>
      </c>
      <c r="E27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60" s="175" t="s">
        <v>18840</v>
      </c>
      <c r="G2760" s="175" t="s">
        <v>18841</v>
      </c>
      <c r="H2760" s="182" t="str">
        <f>_xlfn.XLOOKUP(tab_SCHULLISTE[[#This Row],[TKZ]],tab_SATLISTE[SAT-ID],tab_SATLISTE[SAT-ID],"FEHLT")</f>
        <v>2k089</v>
      </c>
    </row>
    <row r="2761" spans="1:8" ht="15.9" customHeight="1" x14ac:dyDescent="0.3">
      <c r="A2761" s="171" t="s">
        <v>7028</v>
      </c>
      <c r="B2761" s="27" t="s">
        <v>11332</v>
      </c>
      <c r="C2761" s="167" t="str">
        <f>tab_SCHULLISTE[[#This Row],[SNR]]&amp;" - "&amp;tab_SCHULLISTE[[#This Row],[Name]]</f>
        <v xml:space="preserve">3537 - Grundschule Perlesreut  </v>
      </c>
      <c r="D2761" s="43" t="s">
        <v>2582</v>
      </c>
      <c r="E27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61" s="175" t="s">
        <v>18840</v>
      </c>
      <c r="G2761" s="175" t="s">
        <v>18841</v>
      </c>
      <c r="H2761" s="182" t="str">
        <f>_xlfn.XLOOKUP(tab_SCHULLISTE[[#This Row],[TKZ]],tab_SATLISTE[SAT-ID],tab_SATLISTE[SAT-ID],"FEHLT")</f>
        <v>2k168</v>
      </c>
    </row>
    <row r="2762" spans="1:8" ht="15.9" customHeight="1" x14ac:dyDescent="0.3">
      <c r="A2762" s="171" t="s">
        <v>7029</v>
      </c>
      <c r="B2762" s="27" t="s">
        <v>11333</v>
      </c>
      <c r="C2762" s="167" t="str">
        <f>tab_SCHULLISTE[[#This Row],[SNR]]&amp;" - "&amp;tab_SCHULLISTE[[#This Row],[Name]]</f>
        <v xml:space="preserve">3539 - Grundschule Am Goldenen Steig Röhrnbach  </v>
      </c>
      <c r="D2762" s="43" t="s">
        <v>2607</v>
      </c>
      <c r="E27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62" s="175" t="s">
        <v>18840</v>
      </c>
      <c r="G2762" s="175" t="s">
        <v>18841</v>
      </c>
      <c r="H2762" s="182" t="str">
        <f>_xlfn.XLOOKUP(tab_SCHULLISTE[[#This Row],[TKZ]],tab_SATLISTE[SAT-ID],tab_SATLISTE[SAT-ID],"FEHLT")</f>
        <v>2k193</v>
      </c>
    </row>
    <row r="2763" spans="1:8" ht="15.9" customHeight="1" x14ac:dyDescent="0.3">
      <c r="A2763" s="171" t="s">
        <v>7030</v>
      </c>
      <c r="B2763" s="27" t="s">
        <v>11334</v>
      </c>
      <c r="C2763" s="167" t="str">
        <f>tab_SCHULLISTE[[#This Row],[SNR]]&amp;" - "&amp;tab_SCHULLISTE[[#This Row],[Name]]</f>
        <v xml:space="preserve">3540 - Grundschule Thurmansbang  </v>
      </c>
      <c r="D2763" s="43" t="s">
        <v>2646</v>
      </c>
      <c r="E27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63" s="175" t="s">
        <v>18840</v>
      </c>
      <c r="G2763" s="175" t="s">
        <v>18841</v>
      </c>
      <c r="H2763" s="182" t="str">
        <f>_xlfn.XLOOKUP(tab_SCHULLISTE[[#This Row],[TKZ]],tab_SATLISTE[SAT-ID],tab_SATLISTE[SAT-ID],"FEHLT")</f>
        <v>2k232</v>
      </c>
    </row>
    <row r="2764" spans="1:8" ht="15.9" customHeight="1" x14ac:dyDescent="0.3">
      <c r="A2764" s="171" t="s">
        <v>7031</v>
      </c>
      <c r="B2764" s="27" t="s">
        <v>1180</v>
      </c>
      <c r="C2764" s="167" t="str">
        <f>tab_SCHULLISTE[[#This Row],[SNR]]&amp;" - "&amp;tab_SCHULLISTE[[#This Row],[Name]]</f>
        <v>3541 - Grundschule Jandelsbrunn - Schule der Künischen Dörfer</v>
      </c>
      <c r="D2764" s="43" t="s">
        <v>2511</v>
      </c>
      <c r="E27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64" s="175" t="s">
        <v>18840</v>
      </c>
      <c r="G2764" s="175" t="s">
        <v>18841</v>
      </c>
      <c r="H2764" s="182" t="str">
        <f>_xlfn.XLOOKUP(tab_SCHULLISTE[[#This Row],[TKZ]],tab_SATLISTE[SAT-ID],tab_SATLISTE[SAT-ID],"FEHLT")</f>
        <v>2k097</v>
      </c>
    </row>
    <row r="2765" spans="1:8" ht="15.9" customHeight="1" x14ac:dyDescent="0.3">
      <c r="A2765" s="171" t="s">
        <v>7032</v>
      </c>
      <c r="B2765" s="27" t="s">
        <v>11335</v>
      </c>
      <c r="C2765" s="167" t="str">
        <f>tab_SCHULLISTE[[#This Row],[SNR]]&amp;" - "&amp;tab_SCHULLISTE[[#This Row],[Name]]</f>
        <v xml:space="preserve">3542 - Grundschule am Dreisessel Neureichenau  </v>
      </c>
      <c r="D2765" s="43" t="s">
        <v>2558</v>
      </c>
      <c r="E27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65" s="175" t="s">
        <v>18840</v>
      </c>
      <c r="G2765" s="175" t="s">
        <v>18841</v>
      </c>
      <c r="H2765" s="182" t="str">
        <f>_xlfn.XLOOKUP(tab_SCHULLISTE[[#This Row],[TKZ]],tab_SATLISTE[SAT-ID],tab_SATLISTE[SAT-ID],"FEHLT")</f>
        <v>2k145</v>
      </c>
    </row>
    <row r="2766" spans="1:8" ht="15.9" customHeight="1" x14ac:dyDescent="0.3">
      <c r="A2766" s="171" t="s">
        <v>7033</v>
      </c>
      <c r="B2766" s="167" t="s">
        <v>11336</v>
      </c>
      <c r="C2766" s="167" t="str">
        <f>tab_SCHULLISTE[[#This Row],[SNR]]&amp;" - "&amp;tab_SCHULLISTE[[#This Row],[Name]]</f>
        <v xml:space="preserve">3543 - Grundschule Riedenburg  </v>
      </c>
      <c r="D2766" s="5" t="s">
        <v>2602</v>
      </c>
      <c r="E27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66" s="175" t="s">
        <v>18840</v>
      </c>
      <c r="G2766" s="175" t="s">
        <v>18841</v>
      </c>
      <c r="H2766" s="182" t="str">
        <f>_xlfn.XLOOKUP(tab_SCHULLISTE[[#This Row],[TKZ]],tab_SATLISTE[SAT-ID],tab_SATLISTE[SAT-ID],"FEHLT")</f>
        <v>2k188</v>
      </c>
    </row>
    <row r="2767" spans="1:8" ht="15.9" customHeight="1" x14ac:dyDescent="0.3">
      <c r="A2767" s="171" t="s">
        <v>7034</v>
      </c>
      <c r="B2767" s="167" t="s">
        <v>11337</v>
      </c>
      <c r="C2767" s="167" t="str">
        <f>tab_SCHULLISTE[[#This Row],[SNR]]&amp;" - "&amp;tab_SCHULLISTE[[#This Row],[Name]]</f>
        <v xml:space="preserve">3544 - Jakob-Ihrler-Grundschule Ihrlerstein  </v>
      </c>
      <c r="D2767" s="5" t="s">
        <v>2509</v>
      </c>
      <c r="E27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67" s="175" t="s">
        <v>18840</v>
      </c>
      <c r="G2767" s="175" t="s">
        <v>18841</v>
      </c>
      <c r="H2767" s="182" t="str">
        <f>_xlfn.XLOOKUP(tab_SCHULLISTE[[#This Row],[TKZ]],tab_SATLISTE[SAT-ID],tab_SATLISTE[SAT-ID],"FEHLT")</f>
        <v>2k095</v>
      </c>
    </row>
    <row r="2768" spans="1:8" ht="15.9" customHeight="1" x14ac:dyDescent="0.3">
      <c r="A2768" s="171" t="s">
        <v>7035</v>
      </c>
      <c r="B2768" s="167" t="s">
        <v>11338</v>
      </c>
      <c r="C2768" s="167" t="str">
        <f>tab_SCHULLISTE[[#This Row],[SNR]]&amp;" - "&amp;tab_SCHULLISTE[[#This Row],[Name]]</f>
        <v xml:space="preserve">3545 - Franziska-Obermayr-Schule, Grundschule Langquaid  </v>
      </c>
      <c r="D2768" s="5" t="s">
        <v>2533</v>
      </c>
      <c r="E27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68" s="175" t="s">
        <v>18840</v>
      </c>
      <c r="G2768" s="175" t="s">
        <v>18841</v>
      </c>
      <c r="H2768" s="182" t="str">
        <f>_xlfn.XLOOKUP(tab_SCHULLISTE[[#This Row],[TKZ]],tab_SATLISTE[SAT-ID],tab_SATLISTE[SAT-ID],"FEHLT")</f>
        <v>2k120</v>
      </c>
    </row>
    <row r="2769" spans="1:8" ht="15.9" customHeight="1" x14ac:dyDescent="0.3">
      <c r="A2769" s="171" t="s">
        <v>7036</v>
      </c>
      <c r="B2769" s="167" t="s">
        <v>11339</v>
      </c>
      <c r="C2769" s="167" t="str">
        <f>tab_SCHULLISTE[[#This Row],[SNR]]&amp;" - "&amp;tab_SCHULLISTE[[#This Row],[Name]]</f>
        <v xml:space="preserve">3546 - Grundschule Rohr i.NB  </v>
      </c>
      <c r="D2769" s="5" t="s">
        <v>2606</v>
      </c>
      <c r="E27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69" s="175" t="s">
        <v>18840</v>
      </c>
      <c r="G2769" s="175" t="s">
        <v>18841</v>
      </c>
      <c r="H2769" s="182" t="str">
        <f>_xlfn.XLOOKUP(tab_SCHULLISTE[[#This Row],[TKZ]],tab_SATLISTE[SAT-ID],tab_SATLISTE[SAT-ID],"FEHLT")</f>
        <v>2k192</v>
      </c>
    </row>
    <row r="2770" spans="1:8" ht="15.9" customHeight="1" x14ac:dyDescent="0.3">
      <c r="A2770" s="171" t="s">
        <v>7037</v>
      </c>
      <c r="B2770" s="167" t="s">
        <v>11340</v>
      </c>
      <c r="C2770" s="167" t="str">
        <f>tab_SCHULLISTE[[#This Row],[SNR]]&amp;" - "&amp;tab_SCHULLISTE[[#This Row],[Name]]</f>
        <v xml:space="preserve">3547 - Herzog-Albrecht-Grundschule Siegenburg  </v>
      </c>
      <c r="D2770" s="5" t="s">
        <v>2628</v>
      </c>
      <c r="E27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70" s="175" t="s">
        <v>18840</v>
      </c>
      <c r="G2770" s="175" t="s">
        <v>18841</v>
      </c>
      <c r="H2770" s="182" t="str">
        <f>_xlfn.XLOOKUP(tab_SCHULLISTE[[#This Row],[TKZ]],tab_SATLISTE[SAT-ID],tab_SATLISTE[SAT-ID],"FEHLT")</f>
        <v>2k214</v>
      </c>
    </row>
    <row r="2771" spans="1:8" ht="15.9" customHeight="1" x14ac:dyDescent="0.3">
      <c r="A2771" s="171" t="s">
        <v>7038</v>
      </c>
      <c r="B2771" s="167" t="s">
        <v>11341</v>
      </c>
      <c r="C2771" s="167" t="str">
        <f>tab_SCHULLISTE[[#This Row],[SNR]]&amp;" - "&amp;tab_SCHULLISTE[[#This Row],[Name]]</f>
        <v xml:space="preserve">3548 - Grundschule St.Jakob Straubing  </v>
      </c>
      <c r="D2771" s="5" t="s">
        <v>2637</v>
      </c>
      <c r="E27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71" s="175" t="s">
        <v>18840</v>
      </c>
      <c r="G2771" s="175" t="s">
        <v>18841</v>
      </c>
      <c r="H2771" s="182" t="str">
        <f>_xlfn.XLOOKUP(tab_SCHULLISTE[[#This Row],[TKZ]],tab_SATLISTE[SAT-ID],tab_SATLISTE[SAT-ID],"FEHLT")</f>
        <v>2k223</v>
      </c>
    </row>
    <row r="2772" spans="1:8" ht="15.9" customHeight="1" x14ac:dyDescent="0.3">
      <c r="A2772" s="171" t="s">
        <v>7039</v>
      </c>
      <c r="B2772" s="167" t="s">
        <v>13090</v>
      </c>
      <c r="C2772" s="167" t="str">
        <f>tab_SCHULLISTE[[#This Row],[SNR]]&amp;" - "&amp;tab_SCHULLISTE[[#This Row],[Name]]</f>
        <v xml:space="preserve">3549 - Mittelschule St.Josef Straubing  </v>
      </c>
      <c r="D2772" s="5" t="s">
        <v>2637</v>
      </c>
      <c r="E27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72" s="175" t="s">
        <v>18840</v>
      </c>
      <c r="G2772" s="175" t="s">
        <v>18841</v>
      </c>
      <c r="H2772" s="182" t="str">
        <f>_xlfn.XLOOKUP(tab_SCHULLISTE[[#This Row],[TKZ]],tab_SATLISTE[SAT-ID],tab_SATLISTE[SAT-ID],"FEHLT")</f>
        <v>2k223</v>
      </c>
    </row>
    <row r="2773" spans="1:8" ht="15.9" customHeight="1" x14ac:dyDescent="0.3">
      <c r="A2773" s="171" t="s">
        <v>7040</v>
      </c>
      <c r="B2773" s="167" t="s">
        <v>11342</v>
      </c>
      <c r="C2773" s="167" t="str">
        <f>tab_SCHULLISTE[[#This Row],[SNR]]&amp;" - "&amp;tab_SCHULLISTE[[#This Row],[Name]]</f>
        <v xml:space="preserve">3551 - Grundschule St.Peter Straubing  </v>
      </c>
      <c r="D2773" s="5" t="s">
        <v>2637</v>
      </c>
      <c r="E27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73" s="175" t="s">
        <v>18840</v>
      </c>
      <c r="G2773" s="175" t="s">
        <v>18841</v>
      </c>
      <c r="H2773" s="182" t="str">
        <f>_xlfn.XLOOKUP(tab_SCHULLISTE[[#This Row],[TKZ]],tab_SATLISTE[SAT-ID],tab_SATLISTE[SAT-ID],"FEHLT")</f>
        <v>2k223</v>
      </c>
    </row>
    <row r="2774" spans="1:8" ht="15.9" customHeight="1" x14ac:dyDescent="0.3">
      <c r="A2774" s="171" t="s">
        <v>7041</v>
      </c>
      <c r="B2774" s="167" t="s">
        <v>11343</v>
      </c>
      <c r="C2774" s="167" t="str">
        <f>tab_SCHULLISTE[[#This Row],[SNR]]&amp;" - "&amp;tab_SCHULLISTE[[#This Row],[Name]]</f>
        <v xml:space="preserve">3553 - Grundschule Ulrich Schmidl Straubing  </v>
      </c>
      <c r="D2774" s="5" t="s">
        <v>2637</v>
      </c>
      <c r="E27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74" s="175" t="s">
        <v>18840</v>
      </c>
      <c r="G2774" s="175" t="s">
        <v>18841</v>
      </c>
      <c r="H2774" s="182" t="str">
        <f>_xlfn.XLOOKUP(tab_SCHULLISTE[[#This Row],[TKZ]],tab_SATLISTE[SAT-ID],tab_SATLISTE[SAT-ID],"FEHLT")</f>
        <v>2k223</v>
      </c>
    </row>
    <row r="2775" spans="1:8" ht="15.9" customHeight="1" x14ac:dyDescent="0.3">
      <c r="A2775" s="171" t="s">
        <v>7042</v>
      </c>
      <c r="B2775" s="167" t="s">
        <v>11344</v>
      </c>
      <c r="C2775" s="167" t="str">
        <f>tab_SCHULLISTE[[#This Row],[SNR]]&amp;" - "&amp;tab_SCHULLISTE[[#This Row],[Name]]</f>
        <v xml:space="preserve">3554 - Grundschule Gerzen  </v>
      </c>
      <c r="D2775" s="5" t="s">
        <v>2488</v>
      </c>
      <c r="E27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75" s="175" t="s">
        <v>18840</v>
      </c>
      <c r="G2775" s="175" t="s">
        <v>18841</v>
      </c>
      <c r="H2775" s="182" t="str">
        <f>_xlfn.XLOOKUP(tab_SCHULLISTE[[#This Row],[TKZ]],tab_SATLISTE[SAT-ID],tab_SATLISTE[SAT-ID],"FEHLT")</f>
        <v>2k073</v>
      </c>
    </row>
    <row r="2776" spans="1:8" ht="15.9" customHeight="1" x14ac:dyDescent="0.3">
      <c r="A2776" s="171" t="s">
        <v>7043</v>
      </c>
      <c r="B2776" s="167" t="s">
        <v>13091</v>
      </c>
      <c r="C2776" s="167" t="str">
        <f>tab_SCHULLISTE[[#This Row],[SNR]]&amp;" - "&amp;tab_SCHULLISTE[[#This Row],[Name]]</f>
        <v xml:space="preserve">3555 - Mittelschule Ulrich Schmidl Straubing  </v>
      </c>
      <c r="D2776" s="5" t="s">
        <v>2637</v>
      </c>
      <c r="E27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76" s="175" t="s">
        <v>18840</v>
      </c>
      <c r="G2776" s="175" t="s">
        <v>18841</v>
      </c>
      <c r="H2776" s="182" t="str">
        <f>_xlfn.XLOOKUP(tab_SCHULLISTE[[#This Row],[TKZ]],tab_SATLISTE[SAT-ID],tab_SATLISTE[SAT-ID],"FEHLT")</f>
        <v>2k223</v>
      </c>
    </row>
    <row r="2777" spans="1:8" ht="15.9" customHeight="1" x14ac:dyDescent="0.3">
      <c r="A2777" s="171" t="s">
        <v>7044</v>
      </c>
      <c r="B2777" s="167" t="s">
        <v>13092</v>
      </c>
      <c r="C2777" s="167" t="str">
        <f>tab_SCHULLISTE[[#This Row],[SNR]]&amp;" - "&amp;tab_SCHULLISTE[[#This Row],[Name]]</f>
        <v xml:space="preserve">3556 - Mittelschule St. Stephan Straubing-Alburg  </v>
      </c>
      <c r="D2777" s="5" t="s">
        <v>2637</v>
      </c>
      <c r="E27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77" s="175" t="s">
        <v>18840</v>
      </c>
      <c r="G2777" s="175" t="s">
        <v>18841</v>
      </c>
      <c r="H2777" s="182" t="str">
        <f>_xlfn.XLOOKUP(tab_SCHULLISTE[[#This Row],[TKZ]],tab_SATLISTE[SAT-ID],tab_SATLISTE[SAT-ID],"FEHLT")</f>
        <v>2k223</v>
      </c>
    </row>
    <row r="2778" spans="1:8" ht="15.9" customHeight="1" x14ac:dyDescent="0.3">
      <c r="A2778" s="171" t="s">
        <v>7045</v>
      </c>
      <c r="B2778" s="167" t="s">
        <v>11345</v>
      </c>
      <c r="C2778" s="167" t="str">
        <f>tab_SCHULLISTE[[#This Row],[SNR]]&amp;" - "&amp;tab_SCHULLISTE[[#This Row],[Name]]</f>
        <v xml:space="preserve">3557 - Grundschule Straubing-Ittling  </v>
      </c>
      <c r="D2778" s="5" t="s">
        <v>2637</v>
      </c>
      <c r="E27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78" s="175" t="s">
        <v>18840</v>
      </c>
      <c r="G2778" s="175" t="s">
        <v>18841</v>
      </c>
      <c r="H2778" s="182" t="str">
        <f>_xlfn.XLOOKUP(tab_SCHULLISTE[[#This Row],[TKZ]],tab_SATLISTE[SAT-ID],tab_SATLISTE[SAT-ID],"FEHLT")</f>
        <v>2k223</v>
      </c>
    </row>
    <row r="2779" spans="1:8" ht="15.9" customHeight="1" x14ac:dyDescent="0.3">
      <c r="A2779" s="171" t="s">
        <v>7046</v>
      </c>
      <c r="B2779" s="167" t="s">
        <v>13093</v>
      </c>
      <c r="C2779" s="167" t="str">
        <f>tab_SCHULLISTE[[#This Row],[SNR]]&amp;" - "&amp;tab_SCHULLISTE[[#This Row],[Name]]</f>
        <v xml:space="preserve">3558 - Mittelschule Straubing-Ittling  </v>
      </c>
      <c r="D2779" s="5" t="s">
        <v>2637</v>
      </c>
      <c r="E27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79" s="175" t="s">
        <v>18840</v>
      </c>
      <c r="G2779" s="175" t="s">
        <v>18841</v>
      </c>
      <c r="H2779" s="182" t="str">
        <f>_xlfn.XLOOKUP(tab_SCHULLISTE[[#This Row],[TKZ]],tab_SATLISTE[SAT-ID],tab_SATLISTE[SAT-ID],"FEHLT")</f>
        <v>2k223</v>
      </c>
    </row>
    <row r="2780" spans="1:8" ht="15.9" customHeight="1" x14ac:dyDescent="0.3">
      <c r="A2780" s="171" t="s">
        <v>7047</v>
      </c>
      <c r="B2780" s="167" t="s">
        <v>11346</v>
      </c>
      <c r="C2780" s="167" t="str">
        <f>tab_SCHULLISTE[[#This Row],[SNR]]&amp;" - "&amp;tab_SCHULLISTE[[#This Row],[Name]]</f>
        <v xml:space="preserve">3559 - Grundschule Leiblfing  </v>
      </c>
      <c r="D2780" s="5" t="s">
        <v>2534</v>
      </c>
      <c r="E27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80" s="175" t="s">
        <v>18840</v>
      </c>
      <c r="G2780" s="175" t="s">
        <v>18841</v>
      </c>
      <c r="H2780" s="182" t="str">
        <f>_xlfn.XLOOKUP(tab_SCHULLISTE[[#This Row],[TKZ]],tab_SATLISTE[SAT-ID],tab_SATLISTE[SAT-ID],"FEHLT")</f>
        <v>2k121</v>
      </c>
    </row>
    <row r="2781" spans="1:8" ht="15.9" customHeight="1" x14ac:dyDescent="0.3">
      <c r="A2781" s="171" t="s">
        <v>7048</v>
      </c>
      <c r="B2781" s="167" t="s">
        <v>11347</v>
      </c>
      <c r="C2781" s="167" t="str">
        <f>tab_SCHULLISTE[[#This Row],[SNR]]&amp;" - "&amp;tab_SCHULLISTE[[#This Row],[Name]]</f>
        <v xml:space="preserve">3560 - Grundschule Salzweg  </v>
      </c>
      <c r="D2781" s="5" t="s">
        <v>2621</v>
      </c>
      <c r="E27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81" s="175" t="s">
        <v>18840</v>
      </c>
      <c r="G2781" s="175" t="s">
        <v>18841</v>
      </c>
      <c r="H2781" s="182" t="str">
        <f>_xlfn.XLOOKUP(tab_SCHULLISTE[[#This Row],[TKZ]],tab_SATLISTE[SAT-ID],tab_SATLISTE[SAT-ID],"FEHLT")</f>
        <v>2k207</v>
      </c>
    </row>
    <row r="2782" spans="1:8" ht="15.9" customHeight="1" x14ac:dyDescent="0.3">
      <c r="A2782" s="171" t="s">
        <v>7049</v>
      </c>
      <c r="B2782" s="167" t="s">
        <v>11348</v>
      </c>
      <c r="C2782" s="167" t="str">
        <f>tab_SCHULLISTE[[#This Row],[SNR]]&amp;" - "&amp;tab_SCHULLISTE[[#This Row],[Name]]</f>
        <v xml:space="preserve">3561 - Grundschule Hutthurm  </v>
      </c>
      <c r="D2782" s="5" t="s">
        <v>2507</v>
      </c>
      <c r="E27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82" s="175" t="s">
        <v>18840</v>
      </c>
      <c r="G2782" s="175" t="s">
        <v>18841</v>
      </c>
      <c r="H2782" s="182" t="str">
        <f>_xlfn.XLOOKUP(tab_SCHULLISTE[[#This Row],[TKZ]],tab_SATLISTE[SAT-ID],tab_SATLISTE[SAT-ID],"FEHLT")</f>
        <v>2k093</v>
      </c>
    </row>
    <row r="2783" spans="1:8" ht="15.9" customHeight="1" x14ac:dyDescent="0.3">
      <c r="A2783" s="171" t="s">
        <v>7050</v>
      </c>
      <c r="B2783" s="167" t="s">
        <v>11349</v>
      </c>
      <c r="C2783" s="167" t="str">
        <f>tab_SCHULLISTE[[#This Row],[SNR]]&amp;" - "&amp;tab_SCHULLISTE[[#This Row],[Name]]</f>
        <v xml:space="preserve">3562 - Grundschule Ortenburg  </v>
      </c>
      <c r="D2783" s="5" t="s">
        <v>2570</v>
      </c>
      <c r="E27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83" s="175" t="s">
        <v>18840</v>
      </c>
      <c r="G2783" s="175" t="s">
        <v>18841</v>
      </c>
      <c r="H2783" s="182" t="str">
        <f>_xlfn.XLOOKUP(tab_SCHULLISTE[[#This Row],[TKZ]],tab_SATLISTE[SAT-ID],tab_SATLISTE[SAT-ID],"FEHLT")</f>
        <v>2k156</v>
      </c>
    </row>
    <row r="2784" spans="1:8" ht="15.9" customHeight="1" x14ac:dyDescent="0.3">
      <c r="A2784" s="171" t="s">
        <v>7051</v>
      </c>
      <c r="B2784" s="167" t="s">
        <v>11350</v>
      </c>
      <c r="C2784" s="167" t="str">
        <f>tab_SCHULLISTE[[#This Row],[SNR]]&amp;" - "&amp;tab_SCHULLISTE[[#This Row],[Name]]</f>
        <v xml:space="preserve">3563 - Grundschule Bad Griesbach i.Rottal  </v>
      </c>
      <c r="D2784" s="5" t="s">
        <v>2439</v>
      </c>
      <c r="E27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84" s="175" t="s">
        <v>18840</v>
      </c>
      <c r="G2784" s="175" t="s">
        <v>18841</v>
      </c>
      <c r="H2784" s="182" t="str">
        <f>_xlfn.XLOOKUP(tab_SCHULLISTE[[#This Row],[TKZ]],tab_SATLISTE[SAT-ID],tab_SATLISTE[SAT-ID],"FEHLT")</f>
        <v>2k021</v>
      </c>
    </row>
    <row r="2785" spans="1:8" ht="15.9" customHeight="1" x14ac:dyDescent="0.3">
      <c r="A2785" s="171" t="s">
        <v>7052</v>
      </c>
      <c r="B2785" s="167" t="s">
        <v>11351</v>
      </c>
      <c r="C2785" s="167" t="str">
        <f>tab_SCHULLISTE[[#This Row],[SNR]]&amp;" - "&amp;tab_SCHULLISTE[[#This Row],[Name]]</f>
        <v xml:space="preserve">3564 - Grundschule Fürstenzell  </v>
      </c>
      <c r="D2785" s="5" t="s">
        <v>2480</v>
      </c>
      <c r="E27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85" s="175" t="s">
        <v>18840</v>
      </c>
      <c r="G2785" s="175" t="s">
        <v>18841</v>
      </c>
      <c r="H2785" s="182" t="str">
        <f>_xlfn.XLOOKUP(tab_SCHULLISTE[[#This Row],[TKZ]],tab_SATLISTE[SAT-ID],tab_SATLISTE[SAT-ID],"FEHLT")</f>
        <v>2k065</v>
      </c>
    </row>
    <row r="2786" spans="1:8" ht="15.9" customHeight="1" x14ac:dyDescent="0.3">
      <c r="A2786" s="171" t="s">
        <v>7053</v>
      </c>
      <c r="B2786" s="167" t="s">
        <v>11352</v>
      </c>
      <c r="C2786" s="167" t="str">
        <f>tab_SCHULLISTE[[#This Row],[SNR]]&amp;" - "&amp;tab_SCHULLISTE[[#This Row],[Name]]</f>
        <v xml:space="preserve">3565 - Grundschule Teisnach  </v>
      </c>
      <c r="D2786" s="5" t="s">
        <v>2643</v>
      </c>
      <c r="E27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86" s="175" t="s">
        <v>18840</v>
      </c>
      <c r="G2786" s="175" t="s">
        <v>18841</v>
      </c>
      <c r="H2786" s="182" t="str">
        <f>_xlfn.XLOOKUP(tab_SCHULLISTE[[#This Row],[TKZ]],tab_SATLISTE[SAT-ID],tab_SATLISTE[SAT-ID],"FEHLT")</f>
        <v>2k229</v>
      </c>
    </row>
    <row r="2787" spans="1:8" ht="15.9" customHeight="1" x14ac:dyDescent="0.3">
      <c r="A2787" s="171" t="s">
        <v>7054</v>
      </c>
      <c r="B2787" s="167" t="s">
        <v>11353</v>
      </c>
      <c r="C2787" s="167" t="str">
        <f>tab_SCHULLISTE[[#This Row],[SNR]]&amp;" - "&amp;tab_SCHULLISTE[[#This Row],[Name]]</f>
        <v xml:space="preserve">3566 - Grundschule Rattenberg  </v>
      </c>
      <c r="D2787" s="5" t="s">
        <v>2595</v>
      </c>
      <c r="E27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87" s="175" t="s">
        <v>18840</v>
      </c>
      <c r="G2787" s="175" t="s">
        <v>18841</v>
      </c>
      <c r="H2787" s="182" t="str">
        <f>_xlfn.XLOOKUP(tab_SCHULLISTE[[#This Row],[TKZ]],tab_SATLISTE[SAT-ID],tab_SATLISTE[SAT-ID],"FEHLT")</f>
        <v>2k181</v>
      </c>
    </row>
    <row r="2788" spans="1:8" ht="15.9" customHeight="1" x14ac:dyDescent="0.3">
      <c r="A2788" s="171" t="s">
        <v>7055</v>
      </c>
      <c r="B2788" s="167" t="s">
        <v>11354</v>
      </c>
      <c r="C2788" s="167" t="str">
        <f>tab_SCHULLISTE[[#This Row],[SNR]]&amp;" - "&amp;tab_SCHULLISTE[[#This Row],[Name]]</f>
        <v xml:space="preserve">3567 - Grundschule Geiselhöring  </v>
      </c>
      <c r="D2788" s="5" t="s">
        <v>2486</v>
      </c>
      <c r="E27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88" s="175" t="s">
        <v>18840</v>
      </c>
      <c r="G2788" s="175" t="s">
        <v>18841</v>
      </c>
      <c r="H2788" s="182" t="str">
        <f>_xlfn.XLOOKUP(tab_SCHULLISTE[[#This Row],[TKZ]],tab_SATLISTE[SAT-ID],tab_SATLISTE[SAT-ID],"FEHLT")</f>
        <v>2k071</v>
      </c>
    </row>
    <row r="2789" spans="1:8" ht="15.9" customHeight="1" x14ac:dyDescent="0.3">
      <c r="A2789" s="171" t="s">
        <v>7056</v>
      </c>
      <c r="B2789" s="167" t="s">
        <v>11355</v>
      </c>
      <c r="C2789" s="167" t="str">
        <f>tab_SCHULLISTE[[#This Row],[SNR]]&amp;" - "&amp;tab_SCHULLISTE[[#This Row],[Name]]</f>
        <v xml:space="preserve">3568 - Grundschule Aholming  </v>
      </c>
      <c r="D2789" s="5" t="s">
        <v>2423</v>
      </c>
      <c r="E27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89" s="175" t="s">
        <v>18840</v>
      </c>
      <c r="G2789" s="175" t="s">
        <v>18841</v>
      </c>
      <c r="H2789" s="182" t="str">
        <f>_xlfn.XLOOKUP(tab_SCHULLISTE[[#This Row],[TKZ]],tab_SATLISTE[SAT-ID],tab_SATLISTE[SAT-ID],"FEHLT")</f>
        <v>2k005</v>
      </c>
    </row>
    <row r="2790" spans="1:8" ht="15.9" customHeight="1" x14ac:dyDescent="0.3">
      <c r="A2790" s="171" t="s">
        <v>7057</v>
      </c>
      <c r="B2790" s="167" t="s">
        <v>11356</v>
      </c>
      <c r="C2790" s="167" t="str">
        <f>tab_SCHULLISTE[[#This Row],[SNR]]&amp;" - "&amp;tab_SCHULLISTE[[#This Row],[Name]]</f>
        <v xml:space="preserve">3570 - Grundschule Auerbach  </v>
      </c>
      <c r="D2790" s="5" t="s">
        <v>2434</v>
      </c>
      <c r="E27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90" s="175" t="s">
        <v>18840</v>
      </c>
      <c r="G2790" s="175" t="s">
        <v>18841</v>
      </c>
      <c r="H2790" s="182" t="str">
        <f>_xlfn.XLOOKUP(tab_SCHULLISTE[[#This Row],[TKZ]],tab_SATLISTE[SAT-ID],tab_SATLISTE[SAT-ID],"FEHLT")</f>
        <v>2k016</v>
      </c>
    </row>
    <row r="2791" spans="1:8" ht="15.9" customHeight="1" x14ac:dyDescent="0.3">
      <c r="A2791" s="171" t="s">
        <v>7058</v>
      </c>
      <c r="B2791" s="167" t="s">
        <v>11357</v>
      </c>
      <c r="C2791" s="167" t="str">
        <f>tab_SCHULLISTE[[#This Row],[SNR]]&amp;" - "&amp;tab_SCHULLISTE[[#This Row],[Name]]</f>
        <v xml:space="preserve">3571 - Abt-Bachmeier-Grundschule Außernzell  </v>
      </c>
      <c r="D2791" s="5" t="s">
        <v>2435</v>
      </c>
      <c r="E27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91" s="175" t="s">
        <v>18840</v>
      </c>
      <c r="G2791" s="175" t="s">
        <v>18841</v>
      </c>
      <c r="H2791" s="182" t="str">
        <f>_xlfn.XLOOKUP(tab_SCHULLISTE[[#This Row],[TKZ]],tab_SATLISTE[SAT-ID],tab_SATLISTE[SAT-ID],"FEHLT")</f>
        <v>2k017</v>
      </c>
    </row>
    <row r="2792" spans="1:8" ht="15.9" customHeight="1" x14ac:dyDescent="0.3">
      <c r="A2792" s="171" t="s">
        <v>7059</v>
      </c>
      <c r="B2792" s="167" t="s">
        <v>11358</v>
      </c>
      <c r="C2792" s="167" t="str">
        <f>tab_SCHULLISTE[[#This Row],[SNR]]&amp;" - "&amp;tab_SCHULLISTE[[#This Row],[Name]]</f>
        <v xml:space="preserve">3573 - Grundschule Buchhofen  </v>
      </c>
      <c r="D2792" s="5" t="s">
        <v>2454</v>
      </c>
      <c r="E27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92" s="175" t="s">
        <v>18840</v>
      </c>
      <c r="G2792" s="175" t="s">
        <v>18841</v>
      </c>
      <c r="H2792" s="182" t="str">
        <f>_xlfn.XLOOKUP(tab_SCHULLISTE[[#This Row],[TKZ]],tab_SATLISTE[SAT-ID],tab_SATLISTE[SAT-ID],"FEHLT")</f>
        <v>2k038</v>
      </c>
    </row>
    <row r="2793" spans="1:8" ht="15.9" customHeight="1" x14ac:dyDescent="0.3">
      <c r="A2793" s="171" t="s">
        <v>7060</v>
      </c>
      <c r="B2793" s="167" t="s">
        <v>11359</v>
      </c>
      <c r="C2793" s="167" t="str">
        <f>tab_SCHULLISTE[[#This Row],[SNR]]&amp;" - "&amp;tab_SCHULLISTE[[#This Row],[Name]]</f>
        <v xml:space="preserve">3574 - Grundschule Rain  </v>
      </c>
      <c r="D2793" s="5" t="s">
        <v>2594</v>
      </c>
      <c r="E27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93" s="175" t="s">
        <v>18840</v>
      </c>
      <c r="G2793" s="175" t="s">
        <v>18841</v>
      </c>
      <c r="H2793" s="182" t="str">
        <f>_xlfn.XLOOKUP(tab_SCHULLISTE[[#This Row],[TKZ]],tab_SATLISTE[SAT-ID],tab_SATLISTE[SAT-ID],"FEHLT")</f>
        <v>2k180</v>
      </c>
    </row>
    <row r="2794" spans="1:8" ht="15.9" customHeight="1" x14ac:dyDescent="0.3">
      <c r="A2794" s="171" t="s">
        <v>7061</v>
      </c>
      <c r="B2794" s="167" t="s">
        <v>11360</v>
      </c>
      <c r="C2794" s="167" t="str">
        <f>tab_SCHULLISTE[[#This Row],[SNR]]&amp;" - "&amp;tab_SCHULLISTE[[#This Row],[Name]]</f>
        <v xml:space="preserve">3575 - Grundschule St. Martin Deggendorf  </v>
      </c>
      <c r="D2794" s="5" t="s">
        <v>2456</v>
      </c>
      <c r="E27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94" s="175" t="s">
        <v>18840</v>
      </c>
      <c r="G2794" s="175" t="s">
        <v>18841</v>
      </c>
      <c r="H2794" s="182" t="str">
        <f>_xlfn.XLOOKUP(tab_SCHULLISTE[[#This Row],[TKZ]],tab_SATLISTE[SAT-ID],tab_SATLISTE[SAT-ID],"FEHLT")</f>
        <v>2k040</v>
      </c>
    </row>
    <row r="2795" spans="1:8" ht="15.9" customHeight="1" x14ac:dyDescent="0.3">
      <c r="A2795" s="171" t="s">
        <v>7062</v>
      </c>
      <c r="B2795" s="167" t="s">
        <v>11361</v>
      </c>
      <c r="C2795" s="167" t="str">
        <f>tab_SCHULLISTE[[#This Row],[SNR]]&amp;" - "&amp;tab_SCHULLISTE[[#This Row],[Name]]</f>
        <v xml:space="preserve">3576 - Grundschule An der Angermühle Deggendorf  </v>
      </c>
      <c r="D2795" s="5" t="s">
        <v>2456</v>
      </c>
      <c r="E27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95" s="175" t="s">
        <v>18840</v>
      </c>
      <c r="G2795" s="175" t="s">
        <v>18841</v>
      </c>
      <c r="H2795" s="182" t="str">
        <f>_xlfn.XLOOKUP(tab_SCHULLISTE[[#This Row],[TKZ]],tab_SATLISTE[SAT-ID],tab_SATLISTE[SAT-ID],"FEHLT")</f>
        <v>2k040</v>
      </c>
    </row>
    <row r="2796" spans="1:8" ht="15.9" customHeight="1" x14ac:dyDescent="0.3">
      <c r="A2796" s="171" t="s">
        <v>7063</v>
      </c>
      <c r="B2796" s="167" t="s">
        <v>13094</v>
      </c>
      <c r="C2796" s="167" t="str">
        <f>tab_SCHULLISTE[[#This Row],[SNR]]&amp;" - "&amp;tab_SCHULLISTE[[#This Row],[Name]]</f>
        <v xml:space="preserve">3577 - St.-Martin-Mittelschule Deggendorf  </v>
      </c>
      <c r="D2796" s="5" t="s">
        <v>2456</v>
      </c>
      <c r="E27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96" s="175" t="s">
        <v>18840</v>
      </c>
      <c r="G2796" s="175" t="s">
        <v>18841</v>
      </c>
      <c r="H2796" s="182" t="str">
        <f>_xlfn.XLOOKUP(tab_SCHULLISTE[[#This Row],[TKZ]],tab_SATLISTE[SAT-ID],tab_SATLISTE[SAT-ID],"FEHLT")</f>
        <v>2k040</v>
      </c>
    </row>
    <row r="2797" spans="1:8" ht="15.9" customHeight="1" x14ac:dyDescent="0.3">
      <c r="A2797" s="171" t="s">
        <v>7064</v>
      </c>
      <c r="B2797" s="167" t="s">
        <v>11362</v>
      </c>
      <c r="C2797" s="167" t="str">
        <f>tab_SCHULLISTE[[#This Row],[SNR]]&amp;" - "&amp;tab_SCHULLISTE[[#This Row],[Name]]</f>
        <v xml:space="preserve">3578 - Grundschule Theodor Eckert Deggendorf  </v>
      </c>
      <c r="D2797" s="5" t="s">
        <v>2456</v>
      </c>
      <c r="E27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97" s="175" t="s">
        <v>18840</v>
      </c>
      <c r="G2797" s="175" t="s">
        <v>18841</v>
      </c>
      <c r="H2797" s="182" t="str">
        <f>_xlfn.XLOOKUP(tab_SCHULLISTE[[#This Row],[TKZ]],tab_SATLISTE[SAT-ID],tab_SATLISTE[SAT-ID],"FEHLT")</f>
        <v>2k040</v>
      </c>
    </row>
    <row r="2798" spans="1:8" ht="15.9" customHeight="1" x14ac:dyDescent="0.3">
      <c r="A2798" s="171" t="s">
        <v>7065</v>
      </c>
      <c r="B2798" s="167" t="s">
        <v>13095</v>
      </c>
      <c r="C2798" s="167" t="str">
        <f>tab_SCHULLISTE[[#This Row],[SNR]]&amp;" - "&amp;tab_SCHULLISTE[[#This Row],[Name]]</f>
        <v xml:space="preserve">3579 - Theodor-Heuss-Mittelschule Deggendorf  </v>
      </c>
      <c r="D2798" s="5" t="s">
        <v>2456</v>
      </c>
      <c r="E27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798" s="175" t="s">
        <v>18840</v>
      </c>
      <c r="G2798" s="175" t="s">
        <v>18841</v>
      </c>
      <c r="H2798" s="182" t="str">
        <f>_xlfn.XLOOKUP(tab_SCHULLISTE[[#This Row],[TKZ]],tab_SATLISTE[SAT-ID],tab_SATLISTE[SAT-ID],"FEHLT")</f>
        <v>2k040</v>
      </c>
    </row>
    <row r="2799" spans="1:8" ht="15.9" customHeight="1" x14ac:dyDescent="0.3">
      <c r="A2799" s="171" t="s">
        <v>7066</v>
      </c>
      <c r="B2799" s="167" t="s">
        <v>11363</v>
      </c>
      <c r="C2799" s="167" t="str">
        <f>tab_SCHULLISTE[[#This Row],[SNR]]&amp;" - "&amp;tab_SCHULLISTE[[#This Row],[Name]]</f>
        <v xml:space="preserve">3580 - Grundschule Bernried  </v>
      </c>
      <c r="D2799" s="5" t="s">
        <v>2441</v>
      </c>
      <c r="E27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799" s="175" t="s">
        <v>18840</v>
      </c>
      <c r="G2799" s="175" t="s">
        <v>18841</v>
      </c>
      <c r="H2799" s="182" t="str">
        <f>_xlfn.XLOOKUP(tab_SCHULLISTE[[#This Row],[TKZ]],tab_SATLISTE[SAT-ID],tab_SATLISTE[SAT-ID],"FEHLT")</f>
        <v>2k024</v>
      </c>
    </row>
    <row r="2800" spans="1:8" ht="15.9" customHeight="1" x14ac:dyDescent="0.3">
      <c r="A2800" s="171" t="s">
        <v>7067</v>
      </c>
      <c r="B2800" s="167" t="s">
        <v>11364</v>
      </c>
      <c r="C2800" s="167" t="str">
        <f>tab_SCHULLISTE[[#This Row],[SNR]]&amp;" - "&amp;tab_SCHULLISTE[[#This Row],[Name]]</f>
        <v xml:space="preserve">3581 - Alois-Reichenberger-Grundschule Kirchroth  </v>
      </c>
      <c r="D2800" s="5" t="s">
        <v>2520</v>
      </c>
      <c r="E28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00" s="175" t="s">
        <v>18840</v>
      </c>
      <c r="G2800" s="175" t="s">
        <v>18841</v>
      </c>
      <c r="H2800" s="182" t="str">
        <f>_xlfn.XLOOKUP(tab_SCHULLISTE[[#This Row],[TKZ]],tab_SATLISTE[SAT-ID],tab_SATLISTE[SAT-ID],"FEHLT")</f>
        <v>2k107</v>
      </c>
    </row>
    <row r="2801" spans="1:8" ht="15.9" customHeight="1" x14ac:dyDescent="0.3">
      <c r="A2801" s="171" t="s">
        <v>7068</v>
      </c>
      <c r="B2801" s="167" t="s">
        <v>11365</v>
      </c>
      <c r="C2801" s="167" t="str">
        <f>tab_SCHULLISTE[[#This Row],[SNR]]&amp;" - "&amp;tab_SCHULLISTE[[#This Row],[Name]]</f>
        <v xml:space="preserve">3582 - Grundschule Grafling  </v>
      </c>
      <c r="D2801" s="5" t="s">
        <v>2491</v>
      </c>
      <c r="E28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01" s="175" t="s">
        <v>18840</v>
      </c>
      <c r="G2801" s="175" t="s">
        <v>18841</v>
      </c>
      <c r="H2801" s="182" t="str">
        <f>_xlfn.XLOOKUP(tab_SCHULLISTE[[#This Row],[TKZ]],tab_SATLISTE[SAT-ID],tab_SATLISTE[SAT-ID],"FEHLT")</f>
        <v>2k076</v>
      </c>
    </row>
    <row r="2802" spans="1:8" ht="15.9" customHeight="1" x14ac:dyDescent="0.3">
      <c r="A2802" s="171" t="s">
        <v>7069</v>
      </c>
      <c r="B2802" s="167" t="s">
        <v>11366</v>
      </c>
      <c r="C2802" s="167" t="str">
        <f>tab_SCHULLISTE[[#This Row],[SNR]]&amp;" - "&amp;tab_SCHULLISTE[[#This Row],[Name]]</f>
        <v xml:space="preserve">3583 - Grundschule St. Englmar  </v>
      </c>
      <c r="D2802" s="5" t="s">
        <v>2622</v>
      </c>
      <c r="E28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02" s="175" t="s">
        <v>18840</v>
      </c>
      <c r="G2802" s="175" t="s">
        <v>18841</v>
      </c>
      <c r="H2802" s="182" t="str">
        <f>_xlfn.XLOOKUP(tab_SCHULLISTE[[#This Row],[TKZ]],tab_SATLISTE[SAT-ID],tab_SATLISTE[SAT-ID],"FEHLT")</f>
        <v>2k208</v>
      </c>
    </row>
    <row r="2803" spans="1:8" ht="15.9" customHeight="1" x14ac:dyDescent="0.3">
      <c r="A2803" s="171" t="s">
        <v>7070</v>
      </c>
      <c r="B2803" s="167" t="s">
        <v>11367</v>
      </c>
      <c r="C2803" s="167" t="str">
        <f>tab_SCHULLISTE[[#This Row],[SNR]]&amp;" - "&amp;tab_SCHULLISTE[[#This Row],[Name]]</f>
        <v xml:space="preserve">3585 - Grundschule Hengersberg  </v>
      </c>
      <c r="D2803" s="5" t="s">
        <v>2499</v>
      </c>
      <c r="E28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03" s="175" t="s">
        <v>18840</v>
      </c>
      <c r="G2803" s="175" t="s">
        <v>18841</v>
      </c>
      <c r="H2803" s="182" t="str">
        <f>_xlfn.XLOOKUP(tab_SCHULLISTE[[#This Row],[TKZ]],tab_SATLISTE[SAT-ID],tab_SATLISTE[SAT-ID],"FEHLT")</f>
        <v>2k084</v>
      </c>
    </row>
    <row r="2804" spans="1:8" ht="15.9" customHeight="1" x14ac:dyDescent="0.3">
      <c r="A2804" s="171" t="s">
        <v>7071</v>
      </c>
      <c r="B2804" s="167" t="s">
        <v>13096</v>
      </c>
      <c r="C2804" s="167" t="str">
        <f>tab_SCHULLISTE[[#This Row],[SNR]]&amp;" - "&amp;tab_SCHULLISTE[[#This Row],[Name]]</f>
        <v xml:space="preserve">3586 - Mittelschule Hengersberg  </v>
      </c>
      <c r="D2804" s="5" t="s">
        <v>2500</v>
      </c>
      <c r="E28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04" s="175" t="s">
        <v>18840</v>
      </c>
      <c r="G2804" s="175" t="s">
        <v>18841</v>
      </c>
      <c r="H2804" s="182" t="str">
        <f>_xlfn.XLOOKUP(tab_SCHULLISTE[[#This Row],[TKZ]],tab_SATLISTE[SAT-ID],tab_SATLISTE[SAT-ID],"FEHLT")</f>
        <v>2k085</v>
      </c>
    </row>
    <row r="2805" spans="1:8" ht="15.9" customHeight="1" x14ac:dyDescent="0.3">
      <c r="A2805" s="171" t="s">
        <v>7072</v>
      </c>
      <c r="B2805" s="167" t="s">
        <v>11368</v>
      </c>
      <c r="C2805" s="167" t="str">
        <f>tab_SCHULLISTE[[#This Row],[SNR]]&amp;" - "&amp;tab_SCHULLISTE[[#This Row],[Name]]</f>
        <v xml:space="preserve">3587 - Grundschule Iggensbach  </v>
      </c>
      <c r="D2805" s="5" t="s">
        <v>2508</v>
      </c>
      <c r="E28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05" s="175" t="s">
        <v>18840</v>
      </c>
      <c r="G2805" s="175" t="s">
        <v>18841</v>
      </c>
      <c r="H2805" s="182" t="str">
        <f>_xlfn.XLOOKUP(tab_SCHULLISTE[[#This Row],[TKZ]],tab_SATLISTE[SAT-ID],tab_SATLISTE[SAT-ID],"FEHLT")</f>
        <v>2k094</v>
      </c>
    </row>
    <row r="2806" spans="1:8" ht="15.9" customHeight="1" x14ac:dyDescent="0.3">
      <c r="A2806" s="171" t="s">
        <v>7073</v>
      </c>
      <c r="B2806" s="167" t="s">
        <v>11369</v>
      </c>
      <c r="C2806" s="167" t="str">
        <f>tab_SCHULLISTE[[#This Row],[SNR]]&amp;" - "&amp;tab_SCHULLISTE[[#This Row],[Name]]</f>
        <v xml:space="preserve">3588 - Dr.-Johann-Stadler-Grundschule Parkstetten  </v>
      </c>
      <c r="D2806" s="5" t="s">
        <v>2575</v>
      </c>
      <c r="E28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06" s="175" t="s">
        <v>18840</v>
      </c>
      <c r="G2806" s="175" t="s">
        <v>18841</v>
      </c>
      <c r="H2806" s="182" t="str">
        <f>_xlfn.XLOOKUP(tab_SCHULLISTE[[#This Row],[TKZ]],tab_SATLISTE[SAT-ID],tab_SATLISTE[SAT-ID],"FEHLT")</f>
        <v>2k161</v>
      </c>
    </row>
    <row r="2807" spans="1:8" ht="15.9" customHeight="1" x14ac:dyDescent="0.3">
      <c r="A2807" s="171" t="s">
        <v>7074</v>
      </c>
      <c r="B2807" s="167" t="s">
        <v>11370</v>
      </c>
      <c r="C2807" s="167" t="str">
        <f>tab_SCHULLISTE[[#This Row],[SNR]]&amp;" - "&amp;tab_SCHULLISTE[[#This Row],[Name]]</f>
        <v xml:space="preserve">3590 - Grundschule Moos  </v>
      </c>
      <c r="D2807" s="5" t="s">
        <v>2552</v>
      </c>
      <c r="E28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07" s="175" t="s">
        <v>18840</v>
      </c>
      <c r="G2807" s="175" t="s">
        <v>18841</v>
      </c>
      <c r="H2807" s="182" t="str">
        <f>_xlfn.XLOOKUP(tab_SCHULLISTE[[#This Row],[TKZ]],tab_SATLISTE[SAT-ID],tab_SATLISTE[SAT-ID],"FEHLT")</f>
        <v>2k139</v>
      </c>
    </row>
    <row r="2808" spans="1:8" ht="15.9" customHeight="1" x14ac:dyDescent="0.3">
      <c r="A2808" s="171" t="s">
        <v>7075</v>
      </c>
      <c r="B2808" s="167" t="s">
        <v>11371</v>
      </c>
      <c r="C2808" s="167" t="str">
        <f>tab_SCHULLISTE[[#This Row],[SNR]]&amp;" - "&amp;tab_SCHULLISTE[[#This Row],[Name]]</f>
        <v xml:space="preserve">3591 - Abt-Utto-Grundschule Metten  </v>
      </c>
      <c r="D2808" s="5" t="s">
        <v>2547</v>
      </c>
      <c r="E28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08" s="175" t="s">
        <v>18840</v>
      </c>
      <c r="G2808" s="175" t="s">
        <v>18841</v>
      </c>
      <c r="H2808" s="182" t="str">
        <f>_xlfn.XLOOKUP(tab_SCHULLISTE[[#This Row],[TKZ]],tab_SATLISTE[SAT-ID],tab_SATLISTE[SAT-ID],"FEHLT")</f>
        <v>2k134</v>
      </c>
    </row>
    <row r="2809" spans="1:8" ht="15.9" customHeight="1" x14ac:dyDescent="0.3">
      <c r="A2809" s="171" t="s">
        <v>7076</v>
      </c>
      <c r="B2809" s="167" t="s">
        <v>11372</v>
      </c>
      <c r="C2809" s="167" t="str">
        <f>tab_SCHULLISTE[[#This Row],[SNR]]&amp;" - "&amp;tab_SCHULLISTE[[#This Row],[Name]]</f>
        <v xml:space="preserve">3593 - Grundschule Mietraching  </v>
      </c>
      <c r="D2809" s="5" t="s">
        <v>2456</v>
      </c>
      <c r="E28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09" s="175" t="s">
        <v>18840</v>
      </c>
      <c r="G2809" s="175" t="s">
        <v>18841</v>
      </c>
      <c r="H2809" s="182" t="str">
        <f>_xlfn.XLOOKUP(tab_SCHULLISTE[[#This Row],[TKZ]],tab_SATLISTE[SAT-ID],tab_SATLISTE[SAT-ID],"FEHLT")</f>
        <v>2k040</v>
      </c>
    </row>
    <row r="2810" spans="1:8" ht="15.9" customHeight="1" x14ac:dyDescent="0.3">
      <c r="A2810" s="171" t="s">
        <v>7077</v>
      </c>
      <c r="B2810" s="167" t="s">
        <v>11373</v>
      </c>
      <c r="C2810" s="167" t="str">
        <f>tab_SCHULLISTE[[#This Row],[SNR]]&amp;" - "&amp;tab_SCHULLISTE[[#This Row],[Name]]</f>
        <v xml:space="preserve">3594 - Grundschule Rettenbach  </v>
      </c>
      <c r="D2810" s="5" t="s">
        <v>2456</v>
      </c>
      <c r="E28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10" s="175" t="s">
        <v>18840</v>
      </c>
      <c r="G2810" s="175" t="s">
        <v>18841</v>
      </c>
      <c r="H2810" s="182" t="str">
        <f>_xlfn.XLOOKUP(tab_SCHULLISTE[[#This Row],[TKZ]],tab_SATLISTE[SAT-ID],tab_SATLISTE[SAT-ID],"FEHLT")</f>
        <v>2k040</v>
      </c>
    </row>
    <row r="2811" spans="1:8" ht="15.9" customHeight="1" x14ac:dyDescent="0.3">
      <c r="A2811" s="171" t="s">
        <v>7078</v>
      </c>
      <c r="B2811" s="167" t="s">
        <v>1057</v>
      </c>
      <c r="C2811" s="167" t="str">
        <f>tab_SCHULLISTE[[#This Row],[SNR]]&amp;" - "&amp;tab_SCHULLISTE[[#This Row],[Name]]</f>
        <v>3595 - Private Montessori-Volksschule Eggenfelden (Grund- und Hauptschule)</v>
      </c>
      <c r="D2811" s="5" t="s">
        <v>2725</v>
      </c>
      <c r="E28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11" s="175" t="s">
        <v>18840</v>
      </c>
      <c r="G2811" s="175" t="s">
        <v>18841</v>
      </c>
      <c r="H2811" s="182" t="str">
        <f>_xlfn.XLOOKUP(tab_SCHULLISTE[[#This Row],[TKZ]],tab_SATLISTE[SAT-ID],tab_SATLISTE[SAT-ID],"FEHLT")</f>
        <v>2p050</v>
      </c>
    </row>
    <row r="2812" spans="1:8" ht="15.9" customHeight="1" x14ac:dyDescent="0.3">
      <c r="A2812" s="171" t="s">
        <v>7079</v>
      </c>
      <c r="B2812" s="167" t="s">
        <v>11374</v>
      </c>
      <c r="C2812" s="167" t="str">
        <f>tab_SCHULLISTE[[#This Row],[SNR]]&amp;" - "&amp;tab_SCHULLISTE[[#This Row],[Name]]</f>
        <v xml:space="preserve">3596 - Grundschule Neuhausen  </v>
      </c>
      <c r="D2812" s="5" t="s">
        <v>2569</v>
      </c>
      <c r="E28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12" s="175" t="s">
        <v>18840</v>
      </c>
      <c r="G2812" s="175" t="s">
        <v>18841</v>
      </c>
      <c r="H2812" s="182" t="str">
        <f>_xlfn.XLOOKUP(tab_SCHULLISTE[[#This Row],[TKZ]],tab_SATLISTE[SAT-ID],tab_SATLISTE[SAT-ID],"FEHLT")</f>
        <v>2k155</v>
      </c>
    </row>
    <row r="2813" spans="1:8" ht="15.9" customHeight="1" x14ac:dyDescent="0.3">
      <c r="A2813" s="171" t="s">
        <v>7080</v>
      </c>
      <c r="B2813" s="167" t="s">
        <v>11375</v>
      </c>
      <c r="C2813" s="167" t="str">
        <f>tab_SCHULLISTE[[#This Row],[SNR]]&amp;" - "&amp;tab_SCHULLISTE[[#This Row],[Name]]</f>
        <v xml:space="preserve">3597 - Grundschule Straßkirchen  </v>
      </c>
      <c r="D2813" s="5" t="s">
        <v>2636</v>
      </c>
      <c r="E28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13" s="175" t="s">
        <v>18840</v>
      </c>
      <c r="G2813" s="175" t="s">
        <v>18841</v>
      </c>
      <c r="H2813" s="182" t="str">
        <f>_xlfn.XLOOKUP(tab_SCHULLISTE[[#This Row],[TKZ]],tab_SATLISTE[SAT-ID],tab_SATLISTE[SAT-ID],"FEHLT")</f>
        <v>2k222</v>
      </c>
    </row>
    <row r="2814" spans="1:8" ht="15.9" customHeight="1" x14ac:dyDescent="0.3">
      <c r="A2814" s="171" t="s">
        <v>7081</v>
      </c>
      <c r="B2814" s="167" t="s">
        <v>11376</v>
      </c>
      <c r="C2814" s="167" t="str">
        <f>tab_SCHULLISTE[[#This Row],[SNR]]&amp;" - "&amp;tab_SCHULLISTE[[#This Row],[Name]]</f>
        <v xml:space="preserve">3598 - Grundschule Altenmarkt  </v>
      </c>
      <c r="D2814" s="5" t="s">
        <v>2572</v>
      </c>
      <c r="E28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14" s="175" t="s">
        <v>18840</v>
      </c>
      <c r="G2814" s="175" t="s">
        <v>18841</v>
      </c>
      <c r="H2814" s="182" t="str">
        <f>_xlfn.XLOOKUP(tab_SCHULLISTE[[#This Row],[TKZ]],tab_SATLISTE[SAT-ID],tab_SATLISTE[SAT-ID],"FEHLT")</f>
        <v>2k158</v>
      </c>
    </row>
    <row r="2815" spans="1:8" ht="15.9" customHeight="1" x14ac:dyDescent="0.3">
      <c r="A2815" s="171" t="s">
        <v>7082</v>
      </c>
      <c r="B2815" s="167" t="s">
        <v>11377</v>
      </c>
      <c r="C2815" s="167" t="str">
        <f>tab_SCHULLISTE[[#This Row],[SNR]]&amp;" - "&amp;tab_SCHULLISTE[[#This Row],[Name]]</f>
        <v xml:space="preserve">3599 - Grundschule Künzing-Gergweis  </v>
      </c>
      <c r="D2815" s="5" t="s">
        <v>2526</v>
      </c>
      <c r="E28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15" s="175" t="s">
        <v>18840</v>
      </c>
      <c r="G2815" s="175" t="s">
        <v>18841</v>
      </c>
      <c r="H2815" s="182" t="str">
        <f>_xlfn.XLOOKUP(tab_SCHULLISTE[[#This Row],[TKZ]],tab_SATLISTE[SAT-ID],tab_SATLISTE[SAT-ID],"FEHLT")</f>
        <v>2k113</v>
      </c>
    </row>
    <row r="2816" spans="1:8" ht="15.9" customHeight="1" x14ac:dyDescent="0.3">
      <c r="A2816" s="171" t="s">
        <v>7083</v>
      </c>
      <c r="B2816" s="167" t="s">
        <v>11378</v>
      </c>
      <c r="C2816" s="167" t="str">
        <f>tab_SCHULLISTE[[#This Row],[SNR]]&amp;" - "&amp;tab_SCHULLISTE[[#This Row],[Name]]</f>
        <v xml:space="preserve">3600 - Grundschule Otzing  </v>
      </c>
      <c r="D2816" s="5" t="s">
        <v>2573</v>
      </c>
      <c r="E28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16" s="175" t="s">
        <v>18840</v>
      </c>
      <c r="G2816" s="175" t="s">
        <v>18841</v>
      </c>
      <c r="H2816" s="182" t="str">
        <f>_xlfn.XLOOKUP(tab_SCHULLISTE[[#This Row],[TKZ]],tab_SATLISTE[SAT-ID],tab_SATLISTE[SAT-ID],"FEHLT")</f>
        <v>2k159</v>
      </c>
    </row>
    <row r="2817" spans="1:8" ht="15.9" customHeight="1" x14ac:dyDescent="0.3">
      <c r="A2817" s="171" t="s">
        <v>7084</v>
      </c>
      <c r="B2817" s="167" t="s">
        <v>11379</v>
      </c>
      <c r="C2817" s="167" t="str">
        <f>tab_SCHULLISTE[[#This Row],[SNR]]&amp;" - "&amp;tab_SCHULLISTE[[#This Row],[Name]]</f>
        <v xml:space="preserve">3601 - Grundschule Plattling  </v>
      </c>
      <c r="D2817" s="5" t="s">
        <v>2588</v>
      </c>
      <c r="E28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17" s="175" t="s">
        <v>18840</v>
      </c>
      <c r="G2817" s="175" t="s">
        <v>18841</v>
      </c>
      <c r="H2817" s="182" t="str">
        <f>_xlfn.XLOOKUP(tab_SCHULLISTE[[#This Row],[TKZ]],tab_SATLISTE[SAT-ID],tab_SATLISTE[SAT-ID],"FEHLT")</f>
        <v>2k174</v>
      </c>
    </row>
    <row r="2818" spans="1:8" ht="15.9" customHeight="1" x14ac:dyDescent="0.3">
      <c r="A2818" s="171" t="s">
        <v>7085</v>
      </c>
      <c r="B2818" s="167" t="s">
        <v>11380</v>
      </c>
      <c r="C2818" s="167" t="str">
        <f>tab_SCHULLISTE[[#This Row],[SNR]]&amp;" - "&amp;tab_SCHULLISTE[[#This Row],[Name]]</f>
        <v xml:space="preserve">3602 - Grundschule Schwarzach  </v>
      </c>
      <c r="D2818" s="5" t="s">
        <v>2627</v>
      </c>
      <c r="E28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18" s="175" t="s">
        <v>18840</v>
      </c>
      <c r="G2818" s="175" t="s">
        <v>18841</v>
      </c>
      <c r="H2818" s="182" t="str">
        <f>_xlfn.XLOOKUP(tab_SCHULLISTE[[#This Row],[TKZ]],tab_SATLISTE[SAT-ID],tab_SATLISTE[SAT-ID],"FEHLT")</f>
        <v>2k213</v>
      </c>
    </row>
    <row r="2819" spans="1:8" ht="15.9" customHeight="1" x14ac:dyDescent="0.3">
      <c r="A2819" s="171" t="s">
        <v>7086</v>
      </c>
      <c r="B2819" s="167" t="s">
        <v>13097</v>
      </c>
      <c r="C2819" s="167" t="str">
        <f>tab_SCHULLISTE[[#This Row],[SNR]]&amp;" - "&amp;tab_SCHULLISTE[[#This Row],[Name]]</f>
        <v xml:space="preserve">3603 - Isar - Mittelschule Plattling  </v>
      </c>
      <c r="D2819" s="5" t="s">
        <v>2587</v>
      </c>
      <c r="E28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19" s="175" t="s">
        <v>18840</v>
      </c>
      <c r="G2819" s="175" t="s">
        <v>18841</v>
      </c>
      <c r="H2819" s="182" t="str">
        <f>_xlfn.XLOOKUP(tab_SCHULLISTE[[#This Row],[TKZ]],tab_SATLISTE[SAT-ID],tab_SATLISTE[SAT-ID],"FEHLT")</f>
        <v>2k173</v>
      </c>
    </row>
    <row r="2820" spans="1:8" ht="15.9" customHeight="1" x14ac:dyDescent="0.3">
      <c r="A2820" s="171" t="s">
        <v>7087</v>
      </c>
      <c r="B2820" s="167" t="s">
        <v>11381</v>
      </c>
      <c r="C2820" s="167" t="str">
        <f>tab_SCHULLISTE[[#This Row],[SNR]]&amp;" - "&amp;tab_SCHULLISTE[[#This Row],[Name]]</f>
        <v xml:space="preserve">3604 - Grundschule Hunderdorf  </v>
      </c>
      <c r="D2820" s="5" t="s">
        <v>2506</v>
      </c>
      <c r="E28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20" s="175" t="s">
        <v>18840</v>
      </c>
      <c r="G2820" s="175" t="s">
        <v>18841</v>
      </c>
      <c r="H2820" s="182" t="str">
        <f>_xlfn.XLOOKUP(tab_SCHULLISTE[[#This Row],[TKZ]],tab_SATLISTE[SAT-ID],tab_SATLISTE[SAT-ID],"FEHLT")</f>
        <v>2k092</v>
      </c>
    </row>
    <row r="2821" spans="1:8" ht="15.9" customHeight="1" x14ac:dyDescent="0.3">
      <c r="A2821" s="171" t="s">
        <v>7088</v>
      </c>
      <c r="B2821" s="167" t="s">
        <v>11382</v>
      </c>
      <c r="C2821" s="167" t="str">
        <f>tab_SCHULLISTE[[#This Row],[SNR]]&amp;" - "&amp;tab_SCHULLISTE[[#This Row],[Name]]</f>
        <v xml:space="preserve">3605 - Grundschule Schöllnach  </v>
      </c>
      <c r="D2821" s="5" t="s">
        <v>2623</v>
      </c>
      <c r="E28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21" s="175" t="s">
        <v>18840</v>
      </c>
      <c r="G2821" s="175" t="s">
        <v>18841</v>
      </c>
      <c r="H2821" s="182" t="str">
        <f>_xlfn.XLOOKUP(tab_SCHULLISTE[[#This Row],[TKZ]],tab_SATLISTE[SAT-ID],tab_SATLISTE[SAT-ID],"FEHLT")</f>
        <v>2k209</v>
      </c>
    </row>
    <row r="2822" spans="1:8" ht="15.9" customHeight="1" x14ac:dyDescent="0.3">
      <c r="A2822" s="171" t="s">
        <v>7089</v>
      </c>
      <c r="B2822" s="167" t="s">
        <v>13098</v>
      </c>
      <c r="C2822" s="167" t="str">
        <f>tab_SCHULLISTE[[#This Row],[SNR]]&amp;" - "&amp;tab_SCHULLISTE[[#This Row],[Name]]</f>
        <v xml:space="preserve">3606 - Mittelschule Schöllnach  </v>
      </c>
      <c r="D2822" s="5" t="s">
        <v>2624</v>
      </c>
      <c r="E28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22" s="175" t="s">
        <v>18840</v>
      </c>
      <c r="G2822" s="175" t="s">
        <v>18841</v>
      </c>
      <c r="H2822" s="182" t="str">
        <f>_xlfn.XLOOKUP(tab_SCHULLISTE[[#This Row],[TKZ]],tab_SATLISTE[SAT-ID],tab_SATLISTE[SAT-ID],"FEHLT")</f>
        <v>2k210</v>
      </c>
    </row>
    <row r="2823" spans="1:8" ht="15.9" customHeight="1" x14ac:dyDescent="0.3">
      <c r="A2823" s="171" t="s">
        <v>7090</v>
      </c>
      <c r="B2823" s="167" t="s">
        <v>11383</v>
      </c>
      <c r="C2823" s="167" t="str">
        <f>tab_SCHULLISTE[[#This Row],[SNR]]&amp;" - "&amp;tab_SCHULLISTE[[#This Row],[Name]]</f>
        <v xml:space="preserve">3607 - Grundschule Vilsheim  </v>
      </c>
      <c r="D2823" s="5" t="s">
        <v>2659</v>
      </c>
      <c r="E28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23" s="175" t="s">
        <v>18840</v>
      </c>
      <c r="G2823" s="175" t="s">
        <v>18841</v>
      </c>
      <c r="H2823" s="182" t="str">
        <f>_xlfn.XLOOKUP(tab_SCHULLISTE[[#This Row],[TKZ]],tab_SATLISTE[SAT-ID],tab_SATLISTE[SAT-ID],"FEHLT")</f>
        <v>2k245</v>
      </c>
    </row>
    <row r="2824" spans="1:8" ht="15.9" customHeight="1" x14ac:dyDescent="0.3">
      <c r="A2824" s="171" t="s">
        <v>7091</v>
      </c>
      <c r="B2824" s="167" t="s">
        <v>11384</v>
      </c>
      <c r="C2824" s="167" t="str">
        <f>tab_SCHULLISTE[[#This Row],[SNR]]&amp;" - "&amp;tab_SCHULLISTE[[#This Row],[Name]]</f>
        <v xml:space="preserve">3609 - Grundschule Stephansposching  </v>
      </c>
      <c r="D2824" s="5" t="s">
        <v>2635</v>
      </c>
      <c r="E28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24" s="175" t="s">
        <v>18840</v>
      </c>
      <c r="G2824" s="175" t="s">
        <v>18841</v>
      </c>
      <c r="H2824" s="182" t="str">
        <f>_xlfn.XLOOKUP(tab_SCHULLISTE[[#This Row],[TKZ]],tab_SATLISTE[SAT-ID],tab_SATLISTE[SAT-ID],"FEHLT")</f>
        <v>2k221</v>
      </c>
    </row>
    <row r="2825" spans="1:8" ht="15.9" customHeight="1" x14ac:dyDescent="0.3">
      <c r="A2825" s="171" t="s">
        <v>7092</v>
      </c>
      <c r="B2825" s="167" t="s">
        <v>13099</v>
      </c>
      <c r="C2825" s="167" t="str">
        <f>tab_SCHULLISTE[[#This Row],[SNR]]&amp;" - "&amp;tab_SCHULLISTE[[#This Row],[Name]]</f>
        <v xml:space="preserve">3610 - Mittelschule Wallerfing  </v>
      </c>
      <c r="D2825" s="5" t="s">
        <v>2664</v>
      </c>
      <c r="E28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25" s="175" t="s">
        <v>18840</v>
      </c>
      <c r="G2825" s="175" t="s">
        <v>18841</v>
      </c>
      <c r="H2825" s="182" t="str">
        <f>_xlfn.XLOOKUP(tab_SCHULLISTE[[#This Row],[TKZ]],tab_SATLISTE[SAT-ID],tab_SATLISTE[SAT-ID],"FEHLT")</f>
        <v>2k250</v>
      </c>
    </row>
    <row r="2826" spans="1:8" ht="15.9" customHeight="1" x14ac:dyDescent="0.3">
      <c r="A2826" s="171" t="s">
        <v>7093</v>
      </c>
      <c r="B2826" s="167" t="s">
        <v>13100</v>
      </c>
      <c r="C2826" s="167" t="str">
        <f>tab_SCHULLISTE[[#This Row],[SNR]]&amp;" - "&amp;tab_SCHULLISTE[[#This Row],[Name]]</f>
        <v xml:space="preserve">3611 - Mittelschule Winzer-Iggensbach  </v>
      </c>
      <c r="D2826" s="5" t="s">
        <v>2672</v>
      </c>
      <c r="E28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26" s="175" t="s">
        <v>18840</v>
      </c>
      <c r="G2826" s="175" t="s">
        <v>18841</v>
      </c>
      <c r="H2826" s="182" t="str">
        <f>_xlfn.XLOOKUP(tab_SCHULLISTE[[#This Row],[TKZ]],tab_SATLISTE[SAT-ID],tab_SATLISTE[SAT-ID],"FEHLT")</f>
        <v>2k258</v>
      </c>
    </row>
    <row r="2827" spans="1:8" ht="15.9" customHeight="1" x14ac:dyDescent="0.3">
      <c r="A2827" s="171" t="s">
        <v>7094</v>
      </c>
      <c r="B2827" s="167" t="s">
        <v>13101</v>
      </c>
      <c r="C2827" s="167" t="str">
        <f>tab_SCHULLISTE[[#This Row],[SNR]]&amp;" - "&amp;tab_SCHULLISTE[[#This Row],[Name]]</f>
        <v xml:space="preserve">3612 - Mittelschule Metten  </v>
      </c>
      <c r="D2827" s="5" t="s">
        <v>2548</v>
      </c>
      <c r="E28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27" s="175" t="s">
        <v>18840</v>
      </c>
      <c r="G2827" s="175" t="s">
        <v>18841</v>
      </c>
      <c r="H2827" s="182" t="str">
        <f>_xlfn.XLOOKUP(tab_SCHULLISTE[[#This Row],[TKZ]],tab_SATLISTE[SAT-ID],tab_SATLISTE[SAT-ID],"FEHLT")</f>
        <v>2k135</v>
      </c>
    </row>
    <row r="2828" spans="1:8" ht="15.9" customHeight="1" x14ac:dyDescent="0.3">
      <c r="A2828" s="171" t="s">
        <v>7095</v>
      </c>
      <c r="B2828" s="167" t="s">
        <v>18726</v>
      </c>
      <c r="C2828" s="167" t="str">
        <f>tab_SCHULLISTE[[#This Row],[SNR]]&amp;" - "&amp;tab_SCHULLISTE[[#This Row],[Name]]</f>
        <v>3613 - Abt-Joscio-Grundschule Niederalteich, staatl. anerk., priv. kath. Bekenntnisgrundschule</v>
      </c>
      <c r="D2828" s="5" t="s">
        <v>2682</v>
      </c>
      <c r="E28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28" s="175" t="s">
        <v>18840</v>
      </c>
      <c r="G2828" s="175" t="s">
        <v>18841</v>
      </c>
      <c r="H2828" s="182" t="str">
        <f>_xlfn.XLOOKUP(tab_SCHULLISTE[[#This Row],[TKZ]],tab_SATLISTE[SAT-ID],tab_SATLISTE[SAT-ID],"FEHLT")</f>
        <v>2p001</v>
      </c>
    </row>
    <row r="2829" spans="1:8" ht="15.9" customHeight="1" x14ac:dyDescent="0.3">
      <c r="A2829" s="171" t="s">
        <v>7096</v>
      </c>
      <c r="B2829" s="167" t="s">
        <v>13102</v>
      </c>
      <c r="C2829" s="167" t="str">
        <f>tab_SCHULLISTE[[#This Row],[SNR]]&amp;" - "&amp;tab_SCHULLISTE[[#This Row],[Name]]</f>
        <v xml:space="preserve">3614 - Mittelschule Osterhofen  </v>
      </c>
      <c r="D2829" s="5" t="s">
        <v>2571</v>
      </c>
      <c r="E28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29" s="175" t="s">
        <v>18840</v>
      </c>
      <c r="G2829" s="175" t="s">
        <v>18841</v>
      </c>
      <c r="H2829" s="182" t="str">
        <f>_xlfn.XLOOKUP(tab_SCHULLISTE[[#This Row],[TKZ]],tab_SATLISTE[SAT-ID],tab_SATLISTE[SAT-ID],"FEHLT")</f>
        <v>2k157</v>
      </c>
    </row>
    <row r="2830" spans="1:8" ht="15.9" customHeight="1" x14ac:dyDescent="0.3">
      <c r="A2830" s="171" t="s">
        <v>7097</v>
      </c>
      <c r="B2830" s="167" t="s">
        <v>11385</v>
      </c>
      <c r="C2830" s="167" t="str">
        <f>tab_SCHULLISTE[[#This Row],[SNR]]&amp;" - "&amp;tab_SCHULLISTE[[#This Row],[Name]]</f>
        <v xml:space="preserve">3615 - Grundschule Mitterfels-Haselbach  </v>
      </c>
      <c r="D2830" s="5" t="s">
        <v>2549</v>
      </c>
      <c r="E28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30" s="175" t="s">
        <v>18840</v>
      </c>
      <c r="G2830" s="175" t="s">
        <v>18841</v>
      </c>
      <c r="H2830" s="182" t="str">
        <f>_xlfn.XLOOKUP(tab_SCHULLISTE[[#This Row],[TKZ]],tab_SATLISTE[SAT-ID],tab_SATLISTE[SAT-ID],"FEHLT")</f>
        <v>2k136</v>
      </c>
    </row>
    <row r="2831" spans="1:8" ht="15.9" customHeight="1" x14ac:dyDescent="0.3">
      <c r="A2831" s="171" t="s">
        <v>7098</v>
      </c>
      <c r="B2831" s="167" t="s">
        <v>11386</v>
      </c>
      <c r="C2831" s="167" t="str">
        <f>tab_SCHULLISTE[[#This Row],[SNR]]&amp;" - "&amp;tab_SCHULLISTE[[#This Row],[Name]]</f>
        <v xml:space="preserve">3616 - Grundschule Stallwang  </v>
      </c>
      <c r="D2831" s="5" t="s">
        <v>2633</v>
      </c>
      <c r="E28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31" s="175" t="s">
        <v>18840</v>
      </c>
      <c r="G2831" s="175" t="s">
        <v>18841</v>
      </c>
      <c r="H2831" s="182" t="str">
        <f>_xlfn.XLOOKUP(tab_SCHULLISTE[[#This Row],[TKZ]],tab_SATLISTE[SAT-ID],tab_SATLISTE[SAT-ID],"FEHLT")</f>
        <v>2k219</v>
      </c>
    </row>
    <row r="2832" spans="1:8" ht="15.9" customHeight="1" x14ac:dyDescent="0.3">
      <c r="A2832" s="171" t="s">
        <v>7099</v>
      </c>
      <c r="B2832" s="167" t="s">
        <v>11387</v>
      </c>
      <c r="C2832" s="167" t="str">
        <f>tab_SCHULLISTE[[#This Row],[SNR]]&amp;" - "&amp;tab_SCHULLISTE[[#This Row],[Name]]</f>
        <v xml:space="preserve">3617 - Grundschule Am Haidweg/Haidmühle  </v>
      </c>
      <c r="D2832" s="5" t="s">
        <v>2494</v>
      </c>
      <c r="E28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32" s="175" t="s">
        <v>18840</v>
      </c>
      <c r="G2832" s="175" t="s">
        <v>18841</v>
      </c>
      <c r="H2832" s="182" t="str">
        <f>_xlfn.XLOOKUP(tab_SCHULLISTE[[#This Row],[TKZ]],tab_SATLISTE[SAT-ID],tab_SATLISTE[SAT-ID],"FEHLT")</f>
        <v>2k079</v>
      </c>
    </row>
    <row r="2833" spans="1:8" ht="15.9" customHeight="1" x14ac:dyDescent="0.3">
      <c r="A2833" s="171" t="s">
        <v>7100</v>
      </c>
      <c r="B2833" s="167" t="s">
        <v>11388</v>
      </c>
      <c r="C2833" s="167" t="str">
        <f>tab_SCHULLISTE[[#This Row],[SNR]]&amp;" - "&amp;tab_SCHULLISTE[[#This Row],[Name]]</f>
        <v xml:space="preserve">3618 - Grundschule Böhmzwiesel  </v>
      </c>
      <c r="D2833" s="5" t="s">
        <v>2663</v>
      </c>
      <c r="E28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33" s="175" t="s">
        <v>18840</v>
      </c>
      <c r="G2833" s="175" t="s">
        <v>18841</v>
      </c>
      <c r="H2833" s="182" t="str">
        <f>_xlfn.XLOOKUP(tab_SCHULLISTE[[#This Row],[TKZ]],tab_SATLISTE[SAT-ID],tab_SATLISTE[SAT-ID],"FEHLT")</f>
        <v>2k249</v>
      </c>
    </row>
    <row r="2834" spans="1:8" ht="15.9" customHeight="1" x14ac:dyDescent="0.3">
      <c r="A2834" s="171" t="s">
        <v>7101</v>
      </c>
      <c r="B2834" s="167" t="s">
        <v>1059</v>
      </c>
      <c r="C2834" s="167" t="str">
        <f>tab_SCHULLISTE[[#This Row],[SNR]]&amp;" - "&amp;tab_SCHULLISTE[[#This Row],[Name]]</f>
        <v>3619 - Priv. Montessori-Volksschule Passau (Grund- und Hauptschule)</v>
      </c>
      <c r="D2834" s="5" t="s">
        <v>2726</v>
      </c>
      <c r="E28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34" s="175" t="s">
        <v>18840</v>
      </c>
      <c r="G2834" s="175" t="s">
        <v>18841</v>
      </c>
      <c r="H2834" s="182" t="str">
        <f>_xlfn.XLOOKUP(tab_SCHULLISTE[[#This Row],[TKZ]],tab_SATLISTE[SAT-ID],tab_SATLISTE[SAT-ID],"FEHLT")</f>
        <v>2p051</v>
      </c>
    </row>
    <row r="2835" spans="1:8" ht="15.9" customHeight="1" x14ac:dyDescent="0.3">
      <c r="A2835" s="171" t="s">
        <v>7102</v>
      </c>
      <c r="B2835" s="167" t="s">
        <v>11389</v>
      </c>
      <c r="C2835" s="167" t="str">
        <f>tab_SCHULLISTE[[#This Row],[SNR]]&amp;" - "&amp;tab_SCHULLISTE[[#This Row],[Name]]</f>
        <v xml:space="preserve">3620 - Grundschule am Schloss Wolfstein Freyung  </v>
      </c>
      <c r="D2835" s="5" t="s">
        <v>2476</v>
      </c>
      <c r="E28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35" s="175" t="s">
        <v>18840</v>
      </c>
      <c r="G2835" s="175" t="s">
        <v>18841</v>
      </c>
      <c r="H2835" s="182" t="str">
        <f>_xlfn.XLOOKUP(tab_SCHULLISTE[[#This Row],[TKZ]],tab_SATLISTE[SAT-ID],tab_SATLISTE[SAT-ID],"FEHLT")</f>
        <v>2k061</v>
      </c>
    </row>
    <row r="2836" spans="1:8" ht="15.9" customHeight="1" x14ac:dyDescent="0.3">
      <c r="A2836" s="171" t="s">
        <v>7103</v>
      </c>
      <c r="B2836" s="167" t="s">
        <v>13103</v>
      </c>
      <c r="C2836" s="167" t="str">
        <f>tab_SCHULLISTE[[#This Row],[SNR]]&amp;" - "&amp;tab_SCHULLISTE[[#This Row],[Name]]</f>
        <v xml:space="preserve">3621 - Mittelschule Freyung  </v>
      </c>
      <c r="D2836" s="5" t="s">
        <v>2475</v>
      </c>
      <c r="E28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36" s="175" t="s">
        <v>18840</v>
      </c>
      <c r="G2836" s="175" t="s">
        <v>18841</v>
      </c>
      <c r="H2836" s="182" t="str">
        <f>_xlfn.XLOOKUP(tab_SCHULLISTE[[#This Row],[TKZ]],tab_SATLISTE[SAT-ID],tab_SATLISTE[SAT-ID],"FEHLT")</f>
        <v>2k060</v>
      </c>
    </row>
    <row r="2837" spans="1:8" ht="15.9" customHeight="1" x14ac:dyDescent="0.3">
      <c r="A2837" s="171" t="s">
        <v>7104</v>
      </c>
      <c r="B2837" s="167" t="s">
        <v>11390</v>
      </c>
      <c r="C2837" s="167" t="str">
        <f>tab_SCHULLISTE[[#This Row],[SNR]]&amp;" - "&amp;tab_SCHULLISTE[[#This Row],[Name]]</f>
        <v xml:space="preserve">3622 - Reinhold-Koeppel-Grundschule Grafenau  </v>
      </c>
      <c r="D2837" s="5" t="s">
        <v>2490</v>
      </c>
      <c r="E28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37" s="175" t="s">
        <v>18840</v>
      </c>
      <c r="G2837" s="175" t="s">
        <v>18841</v>
      </c>
      <c r="H2837" s="182" t="str">
        <f>_xlfn.XLOOKUP(tab_SCHULLISTE[[#This Row],[TKZ]],tab_SATLISTE[SAT-ID],tab_SATLISTE[SAT-ID],"FEHLT")</f>
        <v>2k075</v>
      </c>
    </row>
    <row r="2838" spans="1:8" ht="15.9" customHeight="1" x14ac:dyDescent="0.3">
      <c r="A2838" s="171" t="s">
        <v>7105</v>
      </c>
      <c r="B2838" s="167" t="s">
        <v>13104</v>
      </c>
      <c r="C2838" s="167" t="str">
        <f>tab_SCHULLISTE[[#This Row],[SNR]]&amp;" - "&amp;tab_SCHULLISTE[[#This Row],[Name]]</f>
        <v xml:space="preserve">3623 - Propst-Seyberer-Mittelschule Grafenau  </v>
      </c>
      <c r="D2838" s="5" t="s">
        <v>2490</v>
      </c>
      <c r="E28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38" s="175" t="s">
        <v>18840</v>
      </c>
      <c r="G2838" s="175" t="s">
        <v>18841</v>
      </c>
      <c r="H2838" s="182" t="str">
        <f>_xlfn.XLOOKUP(tab_SCHULLISTE[[#This Row],[TKZ]],tab_SATLISTE[SAT-ID],tab_SATLISTE[SAT-ID],"FEHLT")</f>
        <v>2k075</v>
      </c>
    </row>
    <row r="2839" spans="1:8" ht="15.9" customHeight="1" x14ac:dyDescent="0.3">
      <c r="A2839" s="171" t="s">
        <v>7106</v>
      </c>
      <c r="B2839" s="167" t="s">
        <v>11391</v>
      </c>
      <c r="C2839" s="167" t="str">
        <f>tab_SCHULLISTE[[#This Row],[SNR]]&amp;" - "&amp;tab_SCHULLISTE[[#This Row],[Name]]</f>
        <v xml:space="preserve">3624 - Grundschule St.Stephan Straubing-Alburg  </v>
      </c>
      <c r="D2839" s="5" t="s">
        <v>2637</v>
      </c>
      <c r="E28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39" s="175" t="s">
        <v>18840</v>
      </c>
      <c r="G2839" s="175" t="s">
        <v>18841</v>
      </c>
      <c r="H2839" s="182" t="str">
        <f>_xlfn.XLOOKUP(tab_SCHULLISTE[[#This Row],[TKZ]],tab_SATLISTE[SAT-ID],tab_SATLISTE[SAT-ID],"FEHLT")</f>
        <v>2k223</v>
      </c>
    </row>
    <row r="2840" spans="1:8" ht="15.9" customHeight="1" x14ac:dyDescent="0.3">
      <c r="A2840" s="171" t="s">
        <v>7107</v>
      </c>
      <c r="B2840" s="167" t="s">
        <v>11392</v>
      </c>
      <c r="C2840" s="167" t="str">
        <f>tab_SCHULLISTE[[#This Row],[SNR]]&amp;" - "&amp;tab_SCHULLISTE[[#This Row],[Name]]</f>
        <v xml:space="preserve">3625 - Grundschule St.Josef Straubing  </v>
      </c>
      <c r="D2840" s="5" t="s">
        <v>2637</v>
      </c>
      <c r="E28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40" s="175" t="s">
        <v>18840</v>
      </c>
      <c r="G2840" s="175" t="s">
        <v>18841</v>
      </c>
      <c r="H2840" s="182" t="str">
        <f>_xlfn.XLOOKUP(tab_SCHULLISTE[[#This Row],[TKZ]],tab_SATLISTE[SAT-ID],tab_SATLISTE[SAT-ID],"FEHLT")</f>
        <v>2k223</v>
      </c>
    </row>
    <row r="2841" spans="1:8" ht="15.9" customHeight="1" x14ac:dyDescent="0.3">
      <c r="A2841" s="171" t="s">
        <v>7108</v>
      </c>
      <c r="B2841" s="167" t="s">
        <v>11393</v>
      </c>
      <c r="C2841" s="167" t="str">
        <f>tab_SCHULLISTE[[#This Row],[SNR]]&amp;" - "&amp;tab_SCHULLISTE[[#This Row],[Name]]</f>
        <v xml:space="preserve">3626 - Grundschule Haus i.Wald  </v>
      </c>
      <c r="D2841" s="5" t="s">
        <v>2490</v>
      </c>
      <c r="E28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41" s="175" t="s">
        <v>18840</v>
      </c>
      <c r="G2841" s="175" t="s">
        <v>18841</v>
      </c>
      <c r="H2841" s="182" t="str">
        <f>_xlfn.XLOOKUP(tab_SCHULLISTE[[#This Row],[TKZ]],tab_SATLISTE[SAT-ID],tab_SATLISTE[SAT-ID],"FEHLT")</f>
        <v>2k075</v>
      </c>
    </row>
    <row r="2842" spans="1:8" ht="15.9" customHeight="1" x14ac:dyDescent="0.3">
      <c r="A2842" s="171" t="s">
        <v>7109</v>
      </c>
      <c r="B2842" s="167" t="s">
        <v>1183</v>
      </c>
      <c r="C2842" s="167" t="str">
        <f>tab_SCHULLISTE[[#This Row],[SNR]]&amp;" - "&amp;tab_SCHULLISTE[[#This Row],[Name]]</f>
        <v>3627 - Grundschule Hinterschmiding-Grainet Schule am Haidel</v>
      </c>
      <c r="D2842" s="5" t="s">
        <v>2502</v>
      </c>
      <c r="E28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42" s="175" t="s">
        <v>18840</v>
      </c>
      <c r="G2842" s="175" t="s">
        <v>18841</v>
      </c>
      <c r="H2842" s="182" t="str">
        <f>_xlfn.XLOOKUP(tab_SCHULLISTE[[#This Row],[TKZ]],tab_SATLISTE[SAT-ID],tab_SATLISTE[SAT-ID],"FEHLT")</f>
        <v>2k087</v>
      </c>
    </row>
    <row r="2843" spans="1:8" ht="15.9" customHeight="1" x14ac:dyDescent="0.3">
      <c r="A2843" s="171" t="s">
        <v>7110</v>
      </c>
      <c r="B2843" s="167" t="s">
        <v>11394</v>
      </c>
      <c r="C2843" s="167" t="str">
        <f>tab_SCHULLISTE[[#This Row],[SNR]]&amp;" - "&amp;tab_SCHULLISTE[[#This Row],[Name]]</f>
        <v xml:space="preserve">3629 - Grundschule Innernzell-Schöfweg  </v>
      </c>
      <c r="D2843" s="5" t="s">
        <v>2510</v>
      </c>
      <c r="E28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43" s="175" t="s">
        <v>18840</v>
      </c>
      <c r="G2843" s="175" t="s">
        <v>18841</v>
      </c>
      <c r="H2843" s="182" t="str">
        <f>_xlfn.XLOOKUP(tab_SCHULLISTE[[#This Row],[TKZ]],tab_SATLISTE[SAT-ID],tab_SATLISTE[SAT-ID],"FEHLT")</f>
        <v>2k096</v>
      </c>
    </row>
    <row r="2844" spans="1:8" ht="15.9" customHeight="1" x14ac:dyDescent="0.3">
      <c r="A2844" s="171" t="s">
        <v>7111</v>
      </c>
      <c r="B2844" s="167" t="s">
        <v>1185</v>
      </c>
      <c r="C2844" s="167" t="str">
        <f>tab_SCHULLISTE[[#This Row],[SNR]]&amp;" - "&amp;tab_SCHULLISTE[[#This Row],[Name]]</f>
        <v>3630 - Mittelschule Jandelsbrunn - Schule der Künischen Dörfer</v>
      </c>
      <c r="D2844" s="5" t="s">
        <v>2511</v>
      </c>
      <c r="E28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44" s="175" t="s">
        <v>18840</v>
      </c>
      <c r="G2844" s="175" t="s">
        <v>18841</v>
      </c>
      <c r="H2844" s="182" t="str">
        <f>_xlfn.XLOOKUP(tab_SCHULLISTE[[#This Row],[TKZ]],tab_SATLISTE[SAT-ID],tab_SATLISTE[SAT-ID],"FEHLT")</f>
        <v>2k097</v>
      </c>
    </row>
    <row r="2845" spans="1:8" ht="15.9" customHeight="1" x14ac:dyDescent="0.3">
      <c r="A2845" s="171" t="s">
        <v>7112</v>
      </c>
      <c r="B2845" s="167" t="s">
        <v>11395</v>
      </c>
      <c r="C2845" s="167" t="str">
        <f>tab_SCHULLISTE[[#This Row],[SNR]]&amp;" - "&amp;tab_SCHULLISTE[[#This Row],[Name]]</f>
        <v xml:space="preserve">3631 - Grundschule Karlsbach  </v>
      </c>
      <c r="D2845" s="5" t="s">
        <v>2663</v>
      </c>
      <c r="E28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45" s="175" t="s">
        <v>18840</v>
      </c>
      <c r="G2845" s="175" t="s">
        <v>18841</v>
      </c>
      <c r="H2845" s="182" t="str">
        <f>_xlfn.XLOOKUP(tab_SCHULLISTE[[#This Row],[TKZ]],tab_SATLISTE[SAT-ID],tab_SATLISTE[SAT-ID],"FEHLT")</f>
        <v>2k249</v>
      </c>
    </row>
    <row r="2846" spans="1:8" ht="15.9" customHeight="1" x14ac:dyDescent="0.3">
      <c r="A2846" s="171" t="s">
        <v>7113</v>
      </c>
      <c r="B2846" s="167" t="s">
        <v>11396</v>
      </c>
      <c r="C2846" s="167" t="str">
        <f>tab_SCHULLISTE[[#This Row],[SNR]]&amp;" - "&amp;tab_SCHULLISTE[[#This Row],[Name]]</f>
        <v xml:space="preserve">3632 - Grundschule Bodenmais  </v>
      </c>
      <c r="D2846" s="5" t="s">
        <v>2448</v>
      </c>
      <c r="E28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46" s="175" t="s">
        <v>18840</v>
      </c>
      <c r="G2846" s="175" t="s">
        <v>18841</v>
      </c>
      <c r="H2846" s="182" t="str">
        <f>_xlfn.XLOOKUP(tab_SCHULLISTE[[#This Row],[TKZ]],tab_SATLISTE[SAT-ID],tab_SATLISTE[SAT-ID],"FEHLT")</f>
        <v>2k031</v>
      </c>
    </row>
    <row r="2847" spans="1:8" ht="15.9" customHeight="1" x14ac:dyDescent="0.3">
      <c r="A2847" s="171" t="s">
        <v>7114</v>
      </c>
      <c r="B2847" s="167" t="s">
        <v>11397</v>
      </c>
      <c r="C2847" s="167" t="str">
        <f>tab_SCHULLISTE[[#This Row],[SNR]]&amp;" - "&amp;tab_SCHULLISTE[[#This Row],[Name]]</f>
        <v xml:space="preserve">3634 - Grundschule am Nationalpark Bayerischer Wald Mauth  </v>
      </c>
      <c r="D2847" s="5" t="s">
        <v>2545</v>
      </c>
      <c r="E28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47" s="175" t="s">
        <v>18840</v>
      </c>
      <c r="G2847" s="175" t="s">
        <v>18841</v>
      </c>
      <c r="H2847" s="182" t="str">
        <f>_xlfn.XLOOKUP(tab_SCHULLISTE[[#This Row],[TKZ]],tab_SATLISTE[SAT-ID],tab_SATLISTE[SAT-ID],"FEHLT")</f>
        <v>2k132</v>
      </c>
    </row>
    <row r="2848" spans="1:8" ht="15.9" customHeight="1" x14ac:dyDescent="0.3">
      <c r="A2848" s="171" t="s">
        <v>7115</v>
      </c>
      <c r="B2848" s="167" t="s">
        <v>11398</v>
      </c>
      <c r="C2848" s="167" t="str">
        <f>tab_SCHULLISTE[[#This Row],[SNR]]&amp;" - "&amp;tab_SCHULLISTE[[#This Row],[Name]]</f>
        <v xml:space="preserve">3635 - Grundschule Wiesenfelden  </v>
      </c>
      <c r="D2848" s="5" t="s">
        <v>2668</v>
      </c>
      <c r="E28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48" s="175" t="s">
        <v>18840</v>
      </c>
      <c r="G2848" s="175" t="s">
        <v>18841</v>
      </c>
      <c r="H2848" s="182" t="str">
        <f>_xlfn.XLOOKUP(tab_SCHULLISTE[[#This Row],[TKZ]],tab_SATLISTE[SAT-ID],tab_SATLISTE[SAT-ID],"FEHLT")</f>
        <v>2k254</v>
      </c>
    </row>
    <row r="2849" spans="1:8" ht="15.9" customHeight="1" x14ac:dyDescent="0.3">
      <c r="A2849" s="171" t="s">
        <v>7116</v>
      </c>
      <c r="B2849" s="167" t="s">
        <v>13105</v>
      </c>
      <c r="C2849" s="167" t="str">
        <f>tab_SCHULLISTE[[#This Row],[SNR]]&amp;" - "&amp;tab_SCHULLISTE[[#This Row],[Name]]</f>
        <v xml:space="preserve">3636 - Mittelschule am Dreisessel Neureichenau  </v>
      </c>
      <c r="D2849" s="5" t="s">
        <v>2558</v>
      </c>
      <c r="E28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49" s="175" t="s">
        <v>18840</v>
      </c>
      <c r="G2849" s="175" t="s">
        <v>18841</v>
      </c>
      <c r="H2849" s="182" t="str">
        <f>_xlfn.XLOOKUP(tab_SCHULLISTE[[#This Row],[TKZ]],tab_SATLISTE[SAT-ID],tab_SATLISTE[SAT-ID],"FEHLT")</f>
        <v>2k145</v>
      </c>
    </row>
    <row r="2850" spans="1:8" ht="15.9" customHeight="1" x14ac:dyDescent="0.3">
      <c r="A2850" s="171" t="s">
        <v>7117</v>
      </c>
      <c r="B2850" s="167" t="s">
        <v>13106</v>
      </c>
      <c r="C2850" s="167" t="str">
        <f>tab_SCHULLISTE[[#This Row],[SNR]]&amp;" - "&amp;tab_SCHULLISTE[[#This Row],[Name]]</f>
        <v xml:space="preserve">3638 - Mittelschule Perlesreut  </v>
      </c>
      <c r="D2850" s="5" t="s">
        <v>2582</v>
      </c>
      <c r="E28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50" s="175" t="s">
        <v>18840</v>
      </c>
      <c r="G2850" s="175" t="s">
        <v>18841</v>
      </c>
      <c r="H2850" s="182" t="str">
        <f>_xlfn.XLOOKUP(tab_SCHULLISTE[[#This Row],[TKZ]],tab_SATLISTE[SAT-ID],tab_SATLISTE[SAT-ID],"FEHLT")</f>
        <v>2k168</v>
      </c>
    </row>
    <row r="2851" spans="1:8" ht="15.9" customHeight="1" x14ac:dyDescent="0.3">
      <c r="A2851" s="171" t="s">
        <v>7118</v>
      </c>
      <c r="B2851" s="167" t="s">
        <v>11399</v>
      </c>
      <c r="C2851" s="167" t="str">
        <f>tab_SCHULLISTE[[#This Row],[SNR]]&amp;" - "&amp;tab_SCHULLISTE[[#This Row],[Name]]</f>
        <v xml:space="preserve">3639 - Grundschule Ringelai  </v>
      </c>
      <c r="D2851" s="5" t="s">
        <v>2605</v>
      </c>
      <c r="E28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51" s="175" t="s">
        <v>18840</v>
      </c>
      <c r="G2851" s="175" t="s">
        <v>18841</v>
      </c>
      <c r="H2851" s="182" t="str">
        <f>_xlfn.XLOOKUP(tab_SCHULLISTE[[#This Row],[TKZ]],tab_SATLISTE[SAT-ID],tab_SATLISTE[SAT-ID],"FEHLT")</f>
        <v>2k191</v>
      </c>
    </row>
    <row r="2852" spans="1:8" ht="15.9" customHeight="1" x14ac:dyDescent="0.3">
      <c r="A2852" s="171" t="s">
        <v>7119</v>
      </c>
      <c r="B2852" s="167" t="s">
        <v>13107</v>
      </c>
      <c r="C2852" s="167" t="str">
        <f>tab_SCHULLISTE[[#This Row],[SNR]]&amp;" - "&amp;tab_SCHULLISTE[[#This Row],[Name]]</f>
        <v xml:space="preserve">3640 - Mittelschule Am Goldenen Steig Röhrnbach  </v>
      </c>
      <c r="D2852" s="5" t="s">
        <v>2607</v>
      </c>
      <c r="E28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52" s="175" t="s">
        <v>18840</v>
      </c>
      <c r="G2852" s="175" t="s">
        <v>18841</v>
      </c>
      <c r="H2852" s="182" t="str">
        <f>_xlfn.XLOOKUP(tab_SCHULLISTE[[#This Row],[TKZ]],tab_SATLISTE[SAT-ID],tab_SATLISTE[SAT-ID],"FEHLT")</f>
        <v>2k193</v>
      </c>
    </row>
    <row r="2853" spans="1:8" ht="15.9" customHeight="1" x14ac:dyDescent="0.3">
      <c r="A2853" s="171" t="s">
        <v>7120</v>
      </c>
      <c r="B2853" s="167" t="s">
        <v>13108</v>
      </c>
      <c r="C2853" s="167" t="str">
        <f>tab_SCHULLISTE[[#This Row],[SNR]]&amp;" - "&amp;tab_SCHULLISTE[[#This Row],[Name]]</f>
        <v xml:space="preserve">3641 - Paul-Friedl-Mittelschule Riedlhütte  </v>
      </c>
      <c r="D2853" s="5" t="s">
        <v>2632</v>
      </c>
      <c r="E28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53" s="175" t="s">
        <v>18840</v>
      </c>
      <c r="G2853" s="175" t="s">
        <v>18841</v>
      </c>
      <c r="H2853" s="182" t="str">
        <f>_xlfn.XLOOKUP(tab_SCHULLISTE[[#This Row],[TKZ]],tab_SATLISTE[SAT-ID],tab_SATLISTE[SAT-ID],"FEHLT")</f>
        <v>2k218</v>
      </c>
    </row>
    <row r="2854" spans="1:8" ht="15.9" customHeight="1" x14ac:dyDescent="0.3">
      <c r="A2854" s="171" t="s">
        <v>7121</v>
      </c>
      <c r="B2854" s="167" t="s">
        <v>11400</v>
      </c>
      <c r="C2854" s="167" t="str">
        <f>tab_SCHULLISTE[[#This Row],[SNR]]&amp;" - "&amp;tab_SCHULLISTE[[#This Row],[Name]]</f>
        <v xml:space="preserve">3643 - Heinz-Theuerjahr-Grundschule Neuschönau  </v>
      </c>
      <c r="D2854" s="5" t="s">
        <v>2559</v>
      </c>
      <c r="E28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54" s="175" t="s">
        <v>18840</v>
      </c>
      <c r="G2854" s="175" t="s">
        <v>18841</v>
      </c>
      <c r="H2854" s="182" t="str">
        <f>_xlfn.XLOOKUP(tab_SCHULLISTE[[#This Row],[TKZ]],tab_SATLISTE[SAT-ID],tab_SATLISTE[SAT-ID],"FEHLT")</f>
        <v>2k146</v>
      </c>
    </row>
    <row r="2855" spans="1:8" ht="15.9" customHeight="1" x14ac:dyDescent="0.3">
      <c r="A2855" s="171" t="s">
        <v>7122</v>
      </c>
      <c r="B2855" s="167" t="s">
        <v>11401</v>
      </c>
      <c r="C2855" s="167" t="str">
        <f>tab_SCHULLISTE[[#This Row],[SNR]]&amp;" - "&amp;tab_SCHULLISTE[[#This Row],[Name]]</f>
        <v xml:space="preserve">3645 - Grundschule Spiegelau  </v>
      </c>
      <c r="D2855" s="5" t="s">
        <v>2631</v>
      </c>
      <c r="E28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55" s="175" t="s">
        <v>18840</v>
      </c>
      <c r="G2855" s="175" t="s">
        <v>18841</v>
      </c>
      <c r="H2855" s="182" t="str">
        <f>_xlfn.XLOOKUP(tab_SCHULLISTE[[#This Row],[TKZ]],tab_SATLISTE[SAT-ID],tab_SATLISTE[SAT-ID],"FEHLT")</f>
        <v>2k217</v>
      </c>
    </row>
    <row r="2856" spans="1:8" ht="15.9" customHeight="1" x14ac:dyDescent="0.3">
      <c r="A2856" s="171" t="s">
        <v>7123</v>
      </c>
      <c r="B2856" s="167" t="s">
        <v>11402</v>
      </c>
      <c r="C2856" s="167" t="str">
        <f>tab_SCHULLISTE[[#This Row],[SNR]]&amp;" - "&amp;tab_SCHULLISTE[[#This Row],[Name]]</f>
        <v xml:space="preserve">3647 - Maria-Ward-Grundschule Waldkirchen  </v>
      </c>
      <c r="D2856" s="5" t="s">
        <v>2663</v>
      </c>
      <c r="E28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56" s="175" t="s">
        <v>18840</v>
      </c>
      <c r="G2856" s="175" t="s">
        <v>18841</v>
      </c>
      <c r="H2856" s="182" t="str">
        <f>_xlfn.XLOOKUP(tab_SCHULLISTE[[#This Row],[TKZ]],tab_SATLISTE[SAT-ID],tab_SATLISTE[SAT-ID],"FEHLT")</f>
        <v>2k249</v>
      </c>
    </row>
    <row r="2857" spans="1:8" ht="15.9" customHeight="1" x14ac:dyDescent="0.3">
      <c r="A2857" s="171" t="s">
        <v>7124</v>
      </c>
      <c r="B2857" s="167" t="s">
        <v>13109</v>
      </c>
      <c r="C2857" s="167" t="str">
        <f>tab_SCHULLISTE[[#This Row],[SNR]]&amp;" - "&amp;tab_SCHULLISTE[[#This Row],[Name]]</f>
        <v xml:space="preserve">3648 - Emerenz-Meier-Mittelschule Waldkirchen  </v>
      </c>
      <c r="D2857" s="5" t="s">
        <v>2663</v>
      </c>
      <c r="E28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57" s="175" t="s">
        <v>18840</v>
      </c>
      <c r="G2857" s="175" t="s">
        <v>18841</v>
      </c>
      <c r="H2857" s="182" t="str">
        <f>_xlfn.XLOOKUP(tab_SCHULLISTE[[#This Row],[TKZ]],tab_SATLISTE[SAT-ID],tab_SATLISTE[SAT-ID],"FEHLT")</f>
        <v>2k249</v>
      </c>
    </row>
    <row r="2858" spans="1:8" ht="15.9" customHeight="1" x14ac:dyDescent="0.3">
      <c r="A2858" s="171" t="s">
        <v>7125</v>
      </c>
      <c r="B2858" s="167" t="s">
        <v>11403</v>
      </c>
      <c r="C2858" s="167" t="str">
        <f>tab_SCHULLISTE[[#This Row],[SNR]]&amp;" - "&amp;tab_SCHULLISTE[[#This Row],[Name]]</f>
        <v xml:space="preserve">3649 - Grundschule Holzfreyung  </v>
      </c>
      <c r="D2858" s="5" t="s">
        <v>2663</v>
      </c>
      <c r="E28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58" s="175" t="s">
        <v>18840</v>
      </c>
      <c r="G2858" s="175" t="s">
        <v>18841</v>
      </c>
      <c r="H2858" s="182" t="str">
        <f>_xlfn.XLOOKUP(tab_SCHULLISTE[[#This Row],[TKZ]],tab_SATLISTE[SAT-ID],tab_SATLISTE[SAT-ID],"FEHLT")</f>
        <v>2k249</v>
      </c>
    </row>
    <row r="2859" spans="1:8" ht="15.9" customHeight="1" x14ac:dyDescent="0.3">
      <c r="A2859" s="171" t="s">
        <v>7126</v>
      </c>
      <c r="B2859" s="167" t="s">
        <v>11404</v>
      </c>
      <c r="C2859" s="167" t="str">
        <f>tab_SCHULLISTE[[#This Row],[SNR]]&amp;" - "&amp;tab_SCHULLISTE[[#This Row],[Name]]</f>
        <v xml:space="preserve">3650 - Grundschule Passau St. Nikola  </v>
      </c>
      <c r="D2859" s="5" t="s">
        <v>2577</v>
      </c>
      <c r="E28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59" s="175" t="s">
        <v>18840</v>
      </c>
      <c r="G2859" s="175" t="s">
        <v>18841</v>
      </c>
      <c r="H2859" s="182" t="str">
        <f>_xlfn.XLOOKUP(tab_SCHULLISTE[[#This Row],[TKZ]],tab_SATLISTE[SAT-ID],tab_SATLISTE[SAT-ID],"FEHLT")</f>
        <v>2k163</v>
      </c>
    </row>
    <row r="2860" spans="1:8" ht="15.9" customHeight="1" x14ac:dyDescent="0.3">
      <c r="A2860" s="171" t="s">
        <v>7127</v>
      </c>
      <c r="B2860" s="167" t="s">
        <v>11405</v>
      </c>
      <c r="C2860" s="167" t="str">
        <f>tab_SCHULLISTE[[#This Row],[SNR]]&amp;" - "&amp;tab_SCHULLISTE[[#This Row],[Name]]</f>
        <v xml:space="preserve">3651 - Grundschule Passau Neustift  </v>
      </c>
      <c r="D2860" s="5" t="s">
        <v>2577</v>
      </c>
      <c r="E28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60" s="175" t="s">
        <v>18840</v>
      </c>
      <c r="G2860" s="175" t="s">
        <v>18841</v>
      </c>
      <c r="H2860" s="182" t="str">
        <f>_xlfn.XLOOKUP(tab_SCHULLISTE[[#This Row],[TKZ]],tab_SATLISTE[SAT-ID],tab_SATLISTE[SAT-ID],"FEHLT")</f>
        <v>2k163</v>
      </c>
    </row>
    <row r="2861" spans="1:8" ht="15.9" customHeight="1" x14ac:dyDescent="0.3">
      <c r="A2861" s="171" t="s">
        <v>7128</v>
      </c>
      <c r="B2861" s="167" t="s">
        <v>11406</v>
      </c>
      <c r="C2861" s="167" t="str">
        <f>tab_SCHULLISTE[[#This Row],[SNR]]&amp;" - "&amp;tab_SCHULLISTE[[#This Row],[Name]]</f>
        <v xml:space="preserve">3652 - Dietrich-Bonhoeffer-Grundschule Schönberg  </v>
      </c>
      <c r="D2861" s="5" t="s">
        <v>2626</v>
      </c>
      <c r="E28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61" s="175" t="s">
        <v>18840</v>
      </c>
      <c r="G2861" s="175" t="s">
        <v>18841</v>
      </c>
      <c r="H2861" s="182" t="str">
        <f>_xlfn.XLOOKUP(tab_SCHULLISTE[[#This Row],[TKZ]],tab_SATLISTE[SAT-ID],tab_SATLISTE[SAT-ID],"FEHLT")</f>
        <v>2k212</v>
      </c>
    </row>
    <row r="2862" spans="1:8" ht="15.9" customHeight="1" x14ac:dyDescent="0.3">
      <c r="A2862" s="171" t="s">
        <v>7129</v>
      </c>
      <c r="B2862" s="167" t="s">
        <v>11407</v>
      </c>
      <c r="C2862" s="167" t="str">
        <f>tab_SCHULLISTE[[#This Row],[SNR]]&amp;" - "&amp;tab_SCHULLISTE[[#This Row],[Name]]</f>
        <v xml:space="preserve">3653 - Grundschule Bodenkirchen  </v>
      </c>
      <c r="D2862" s="5" t="s">
        <v>2447</v>
      </c>
      <c r="E28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62" s="175" t="s">
        <v>18840</v>
      </c>
      <c r="G2862" s="175" t="s">
        <v>18841</v>
      </c>
      <c r="H2862" s="182" t="str">
        <f>_xlfn.XLOOKUP(tab_SCHULLISTE[[#This Row],[TKZ]],tab_SATLISTE[SAT-ID],tab_SATLISTE[SAT-ID],"FEHLT")</f>
        <v>2k030</v>
      </c>
    </row>
    <row r="2863" spans="1:8" ht="15.9" customHeight="1" x14ac:dyDescent="0.3">
      <c r="A2863" s="171" t="s">
        <v>7130</v>
      </c>
      <c r="B2863" s="167" t="s">
        <v>11408</v>
      </c>
      <c r="C2863" s="167" t="str">
        <f>tab_SCHULLISTE[[#This Row],[SNR]]&amp;" - "&amp;tab_SCHULLISTE[[#This Row],[Name]]</f>
        <v xml:space="preserve">3654 - Grundschule Kronwinkl  </v>
      </c>
      <c r="D2863" s="5" t="s">
        <v>2524</v>
      </c>
      <c r="E28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63" s="175" t="s">
        <v>18840</v>
      </c>
      <c r="G2863" s="175" t="s">
        <v>18841</v>
      </c>
      <c r="H2863" s="182" t="str">
        <f>_xlfn.XLOOKUP(tab_SCHULLISTE[[#This Row],[TKZ]],tab_SATLISTE[SAT-ID],tab_SATLISTE[SAT-ID],"FEHLT")</f>
        <v>2k111</v>
      </c>
    </row>
    <row r="2864" spans="1:8" ht="15.9" customHeight="1" x14ac:dyDescent="0.3">
      <c r="A2864" s="171" t="s">
        <v>7131</v>
      </c>
      <c r="B2864" s="167" t="s">
        <v>11409</v>
      </c>
      <c r="C2864" s="167" t="str">
        <f>tab_SCHULLISTE[[#This Row],[SNR]]&amp;" - "&amp;tab_SCHULLISTE[[#This Row],[Name]]</f>
        <v xml:space="preserve">3655 - Grundschule Furth  </v>
      </c>
      <c r="D2864" s="5" t="s">
        <v>2482</v>
      </c>
      <c r="E28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64" s="175" t="s">
        <v>18840</v>
      </c>
      <c r="G2864" s="175" t="s">
        <v>18841</v>
      </c>
      <c r="H2864" s="182" t="str">
        <f>_xlfn.XLOOKUP(tab_SCHULLISTE[[#This Row],[TKZ]],tab_SATLISTE[SAT-ID],tab_SATLISTE[SAT-ID],"FEHLT")</f>
        <v>2k067</v>
      </c>
    </row>
    <row r="2865" spans="1:8" ht="15.9" customHeight="1" x14ac:dyDescent="0.3">
      <c r="A2865" s="171" t="s">
        <v>7132</v>
      </c>
      <c r="B2865" s="167" t="s">
        <v>11410</v>
      </c>
      <c r="C2865" s="167" t="str">
        <f>tab_SCHULLISTE[[#This Row],[SNR]]&amp;" - "&amp;tab_SCHULLISTE[[#This Row],[Name]]</f>
        <v xml:space="preserve">3656 - Aventinus-Grundschule Abensberg  </v>
      </c>
      <c r="D2865" s="5" t="s">
        <v>2419</v>
      </c>
      <c r="E28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65" s="175" t="s">
        <v>18840</v>
      </c>
      <c r="G2865" s="175" t="s">
        <v>18841</v>
      </c>
      <c r="H2865" s="182" t="str">
        <f>_xlfn.XLOOKUP(tab_SCHULLISTE[[#This Row],[TKZ]],tab_SATLISTE[SAT-ID],tab_SATLISTE[SAT-ID],"FEHLT")</f>
        <v>2k001</v>
      </c>
    </row>
    <row r="2866" spans="1:8" ht="15.9" customHeight="1" x14ac:dyDescent="0.3">
      <c r="A2866" s="171" t="s">
        <v>7133</v>
      </c>
      <c r="B2866" s="167" t="s">
        <v>13110</v>
      </c>
      <c r="C2866" s="167" t="str">
        <f>tab_SCHULLISTE[[#This Row],[SNR]]&amp;" - "&amp;tab_SCHULLISTE[[#This Row],[Name]]</f>
        <v xml:space="preserve">3657 - Aventinus-Mittelschule Abensberg  </v>
      </c>
      <c r="D2866" s="5" t="s">
        <v>2419</v>
      </c>
      <c r="E28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66" s="175" t="s">
        <v>18840</v>
      </c>
      <c r="G2866" s="175" t="s">
        <v>18841</v>
      </c>
      <c r="H2866" s="182" t="str">
        <f>_xlfn.XLOOKUP(tab_SCHULLISTE[[#This Row],[TKZ]],tab_SATLISTE[SAT-ID],tab_SATLISTE[SAT-ID],"FEHLT")</f>
        <v>2k001</v>
      </c>
    </row>
    <row r="2867" spans="1:8" ht="15.9" customHeight="1" x14ac:dyDescent="0.3">
      <c r="A2867" s="171" t="s">
        <v>7134</v>
      </c>
      <c r="B2867" s="167" t="s">
        <v>11411</v>
      </c>
      <c r="C2867" s="167" t="str">
        <f>tab_SCHULLISTE[[#This Row],[SNR]]&amp;" - "&amp;tab_SCHULLISTE[[#This Row],[Name]]</f>
        <v xml:space="preserve">3658 - Grundschule Aiglsbach  </v>
      </c>
      <c r="D2867" s="5" t="s">
        <v>2426</v>
      </c>
      <c r="E28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67" s="175" t="s">
        <v>18840</v>
      </c>
      <c r="G2867" s="175" t="s">
        <v>18841</v>
      </c>
      <c r="H2867" s="182" t="str">
        <f>_xlfn.XLOOKUP(tab_SCHULLISTE[[#This Row],[TKZ]],tab_SATLISTE[SAT-ID],tab_SATLISTE[SAT-ID],"FEHLT")</f>
        <v>2k008</v>
      </c>
    </row>
    <row r="2868" spans="1:8" ht="15.9" customHeight="1" x14ac:dyDescent="0.3">
      <c r="A2868" s="171" t="s">
        <v>7135</v>
      </c>
      <c r="B2868" s="167" t="s">
        <v>11412</v>
      </c>
      <c r="C2868" s="167" t="str">
        <f>tab_SCHULLISTE[[#This Row],[SNR]]&amp;" - "&amp;tab_SCHULLISTE[[#This Row],[Name]]</f>
        <v xml:space="preserve">3659 - Angrüner Grundschule Bad Abbach  </v>
      </c>
      <c r="D2868" s="5" t="s">
        <v>2436</v>
      </c>
      <c r="E28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68" s="175" t="s">
        <v>18840</v>
      </c>
      <c r="G2868" s="175" t="s">
        <v>18841</v>
      </c>
      <c r="H2868" s="182" t="str">
        <f>_xlfn.XLOOKUP(tab_SCHULLISTE[[#This Row],[TKZ]],tab_SATLISTE[SAT-ID],tab_SATLISTE[SAT-ID],"FEHLT")</f>
        <v>2k018</v>
      </c>
    </row>
    <row r="2869" spans="1:8" ht="15.9" customHeight="1" x14ac:dyDescent="0.3">
      <c r="A2869" s="171" t="s">
        <v>7136</v>
      </c>
      <c r="B2869" s="167" t="s">
        <v>11413</v>
      </c>
      <c r="C2869" s="167" t="str">
        <f>tab_SCHULLISTE[[#This Row],[SNR]]&amp;" - "&amp;tab_SCHULLISTE[[#This Row],[Name]]</f>
        <v xml:space="preserve">3660 - Grundschule Hausen  </v>
      </c>
      <c r="D2869" s="5" t="s">
        <v>2495</v>
      </c>
      <c r="E28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69" s="175" t="s">
        <v>18840</v>
      </c>
      <c r="G2869" s="175" t="s">
        <v>18841</v>
      </c>
      <c r="H2869" s="182" t="str">
        <f>_xlfn.XLOOKUP(tab_SCHULLISTE[[#This Row],[TKZ]],tab_SATLISTE[SAT-ID],tab_SATLISTE[SAT-ID],"FEHLT")</f>
        <v>2k080</v>
      </c>
    </row>
    <row r="2870" spans="1:8" ht="15.9" customHeight="1" x14ac:dyDescent="0.3">
      <c r="A2870" s="171" t="s">
        <v>7137</v>
      </c>
      <c r="B2870" s="167" t="s">
        <v>11414</v>
      </c>
      <c r="C2870" s="167" t="str">
        <f>tab_SCHULLISTE[[#This Row],[SNR]]&amp;" - "&amp;tab_SCHULLISTE[[#This Row],[Name]]</f>
        <v xml:space="preserve">3661 - Grundschule St. Martin Geisenhausen  </v>
      </c>
      <c r="D2870" s="5" t="s">
        <v>2487</v>
      </c>
      <c r="E28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70" s="175" t="s">
        <v>18840</v>
      </c>
      <c r="G2870" s="175" t="s">
        <v>18841</v>
      </c>
      <c r="H2870" s="182" t="str">
        <f>_xlfn.XLOOKUP(tab_SCHULLISTE[[#This Row],[TKZ]],tab_SATLISTE[SAT-ID],tab_SATLISTE[SAT-ID],"FEHLT")</f>
        <v>2k072</v>
      </c>
    </row>
    <row r="2871" spans="1:8" ht="15.9" customHeight="1" x14ac:dyDescent="0.3">
      <c r="A2871" s="171" t="s">
        <v>7138</v>
      </c>
      <c r="B2871" s="167" t="s">
        <v>13111</v>
      </c>
      <c r="C2871" s="167" t="str">
        <f>tab_SCHULLISTE[[#This Row],[SNR]]&amp;" - "&amp;tab_SCHULLISTE[[#This Row],[Name]]</f>
        <v xml:space="preserve">3662 - Jakob-Ihrler-Mittelschule Ihrlerstein  </v>
      </c>
      <c r="D2871" s="5" t="s">
        <v>2509</v>
      </c>
      <c r="E28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71" s="175" t="s">
        <v>18840</v>
      </c>
      <c r="G2871" s="175" t="s">
        <v>18841</v>
      </c>
      <c r="H2871" s="182" t="str">
        <f>_xlfn.XLOOKUP(tab_SCHULLISTE[[#This Row],[TKZ]],tab_SATLISTE[SAT-ID],tab_SATLISTE[SAT-ID],"FEHLT")</f>
        <v>2k095</v>
      </c>
    </row>
    <row r="2872" spans="1:8" ht="15.9" customHeight="1" x14ac:dyDescent="0.3">
      <c r="A2872" s="171" t="s">
        <v>7139</v>
      </c>
      <c r="B2872" s="167" t="s">
        <v>13112</v>
      </c>
      <c r="C2872" s="167" t="str">
        <f>tab_SCHULLISTE[[#This Row],[SNR]]&amp;" - "&amp;tab_SCHULLISTE[[#This Row],[Name]]</f>
        <v xml:space="preserve">3663 - Wittelsbacher-Mittelschule Kelheim  </v>
      </c>
      <c r="D2872" s="5" t="s">
        <v>2515</v>
      </c>
      <c r="E28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72" s="175" t="s">
        <v>18840</v>
      </c>
      <c r="G2872" s="175" t="s">
        <v>18841</v>
      </c>
      <c r="H2872" s="182" t="str">
        <f>_xlfn.XLOOKUP(tab_SCHULLISTE[[#This Row],[TKZ]],tab_SATLISTE[SAT-ID],tab_SATLISTE[SAT-ID],"FEHLT")</f>
        <v>2k102</v>
      </c>
    </row>
    <row r="2873" spans="1:8" ht="15.9" customHeight="1" x14ac:dyDescent="0.3">
      <c r="A2873" s="171" t="s">
        <v>7140</v>
      </c>
      <c r="B2873" s="167" t="s">
        <v>11415</v>
      </c>
      <c r="C2873" s="167" t="str">
        <f>tab_SCHULLISTE[[#This Row],[SNR]]&amp;" - "&amp;tab_SCHULLISTE[[#This Row],[Name]]</f>
        <v xml:space="preserve">3664 - Grundschule Kelheim-Hohenpfahl  </v>
      </c>
      <c r="D2873" s="5" t="s">
        <v>2515</v>
      </c>
      <c r="E28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73" s="175" t="s">
        <v>18840</v>
      </c>
      <c r="G2873" s="175" t="s">
        <v>18841</v>
      </c>
      <c r="H2873" s="182" t="str">
        <f>_xlfn.XLOOKUP(tab_SCHULLISTE[[#This Row],[TKZ]],tab_SATLISTE[SAT-ID],tab_SATLISTE[SAT-ID],"FEHLT")</f>
        <v>2k102</v>
      </c>
    </row>
    <row r="2874" spans="1:8" ht="15.9" customHeight="1" x14ac:dyDescent="0.3">
      <c r="A2874" s="171" t="s">
        <v>7141</v>
      </c>
      <c r="B2874" s="167" t="s">
        <v>11416</v>
      </c>
      <c r="C2874" s="167" t="str">
        <f>tab_SCHULLISTE[[#This Row],[SNR]]&amp;" - "&amp;tab_SCHULLISTE[[#This Row],[Name]]</f>
        <v xml:space="preserve">3665 - Grundschule Kelheim-Nord  </v>
      </c>
      <c r="D2874" s="5" t="s">
        <v>2515</v>
      </c>
      <c r="E28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74" s="175" t="s">
        <v>18840</v>
      </c>
      <c r="G2874" s="175" t="s">
        <v>18841</v>
      </c>
      <c r="H2874" s="182" t="str">
        <f>_xlfn.XLOOKUP(tab_SCHULLISTE[[#This Row],[TKZ]],tab_SATLISTE[SAT-ID],tab_SATLISTE[SAT-ID],"FEHLT")</f>
        <v>2k102</v>
      </c>
    </row>
    <row r="2875" spans="1:8" ht="15.9" customHeight="1" x14ac:dyDescent="0.3">
      <c r="A2875" s="171" t="s">
        <v>7142</v>
      </c>
      <c r="B2875" s="167" t="s">
        <v>11417</v>
      </c>
      <c r="C2875" s="167" t="str">
        <f>tab_SCHULLISTE[[#This Row],[SNR]]&amp;" - "&amp;tab_SCHULLISTE[[#This Row],[Name]]</f>
        <v xml:space="preserve">3666 - Grundschule Kelheimwinzer  </v>
      </c>
      <c r="D2875" s="5" t="s">
        <v>2515</v>
      </c>
      <c r="E28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75" s="175" t="s">
        <v>18840</v>
      </c>
      <c r="G2875" s="175" t="s">
        <v>18841</v>
      </c>
      <c r="H2875" s="182" t="str">
        <f>_xlfn.XLOOKUP(tab_SCHULLISTE[[#This Row],[TKZ]],tab_SATLISTE[SAT-ID],tab_SATLISTE[SAT-ID],"FEHLT")</f>
        <v>2k102</v>
      </c>
    </row>
    <row r="2876" spans="1:8" ht="15.9" customHeight="1" x14ac:dyDescent="0.3">
      <c r="A2876" s="171" t="s">
        <v>7143</v>
      </c>
      <c r="B2876" s="167" t="s">
        <v>13113</v>
      </c>
      <c r="C2876" s="167" t="str">
        <f>tab_SCHULLISTE[[#This Row],[SNR]]&amp;" - "&amp;tab_SCHULLISTE[[#This Row],[Name]]</f>
        <v xml:space="preserve">3667 - Franziska-Obermayr-Schule, Mittelschule Langquaid  </v>
      </c>
      <c r="D2876" s="5" t="s">
        <v>2533</v>
      </c>
      <c r="E28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76" s="175" t="s">
        <v>18840</v>
      </c>
      <c r="G2876" s="175" t="s">
        <v>18841</v>
      </c>
      <c r="H2876" s="182" t="str">
        <f>_xlfn.XLOOKUP(tab_SCHULLISTE[[#This Row],[TKZ]],tab_SATLISTE[SAT-ID],tab_SATLISTE[SAT-ID],"FEHLT")</f>
        <v>2k120</v>
      </c>
    </row>
    <row r="2877" spans="1:8" ht="15.9" customHeight="1" x14ac:dyDescent="0.3">
      <c r="A2877" s="171" t="s">
        <v>7144</v>
      </c>
      <c r="B2877" s="167" t="s">
        <v>11418</v>
      </c>
      <c r="C2877" s="167" t="str">
        <f>tab_SCHULLISTE[[#This Row],[SNR]]&amp;" - "&amp;tab_SCHULLISTE[[#This Row],[Name]]</f>
        <v xml:space="preserve">3668 - Grundschule Mainburg  </v>
      </c>
      <c r="D2877" s="5" t="s">
        <v>2538</v>
      </c>
      <c r="E28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77" s="175" t="s">
        <v>18840</v>
      </c>
      <c r="G2877" s="175" t="s">
        <v>18841</v>
      </c>
      <c r="H2877" s="182" t="str">
        <f>_xlfn.XLOOKUP(tab_SCHULLISTE[[#This Row],[TKZ]],tab_SATLISTE[SAT-ID],tab_SATLISTE[SAT-ID],"FEHLT")</f>
        <v>2k125</v>
      </c>
    </row>
    <row r="2878" spans="1:8" ht="15.9" customHeight="1" x14ac:dyDescent="0.3">
      <c r="A2878" s="171" t="s">
        <v>7145</v>
      </c>
      <c r="B2878" s="167" t="s">
        <v>13114</v>
      </c>
      <c r="C2878" s="167" t="str">
        <f>tab_SCHULLISTE[[#This Row],[SNR]]&amp;" - "&amp;tab_SCHULLISTE[[#This Row],[Name]]</f>
        <v xml:space="preserve">3669 - Hallertauer Mittelschule Mainburg  </v>
      </c>
      <c r="D2878" s="5" t="s">
        <v>2537</v>
      </c>
      <c r="E28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78" s="175" t="s">
        <v>18840</v>
      </c>
      <c r="G2878" s="175" t="s">
        <v>18841</v>
      </c>
      <c r="H2878" s="182" t="str">
        <f>_xlfn.XLOOKUP(tab_SCHULLISTE[[#This Row],[TKZ]],tab_SATLISTE[SAT-ID],tab_SATLISTE[SAT-ID],"FEHLT")</f>
        <v>2k124</v>
      </c>
    </row>
    <row r="2879" spans="1:8" ht="15.9" customHeight="1" x14ac:dyDescent="0.3">
      <c r="A2879" s="171" t="s">
        <v>7146</v>
      </c>
      <c r="B2879" s="167" t="s">
        <v>11419</v>
      </c>
      <c r="C2879" s="167" t="str">
        <f>tab_SCHULLISTE[[#This Row],[SNR]]&amp;" - "&amp;tab_SCHULLISTE[[#This Row],[Name]]</f>
        <v xml:space="preserve">3670 - Grundschule Sandelzhausen  </v>
      </c>
      <c r="D2879" s="5" t="s">
        <v>2538</v>
      </c>
      <c r="E28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79" s="175" t="s">
        <v>18840</v>
      </c>
      <c r="G2879" s="175" t="s">
        <v>18841</v>
      </c>
      <c r="H2879" s="182" t="str">
        <f>_xlfn.XLOOKUP(tab_SCHULLISTE[[#This Row],[TKZ]],tab_SATLISTE[SAT-ID],tab_SATLISTE[SAT-ID],"FEHLT")</f>
        <v>2k125</v>
      </c>
    </row>
    <row r="2880" spans="1:8" ht="15.9" customHeight="1" x14ac:dyDescent="0.3">
      <c r="A2880" s="171" t="s">
        <v>7147</v>
      </c>
      <c r="B2880" s="167" t="s">
        <v>11420</v>
      </c>
      <c r="C2880" s="167" t="str">
        <f>tab_SCHULLISTE[[#This Row],[SNR]]&amp;" - "&amp;tab_SCHULLISTE[[#This Row],[Name]]</f>
        <v xml:space="preserve">3671 - Grundschule Bruckberg-Gündlkofen  </v>
      </c>
      <c r="D2880" s="5" t="s">
        <v>2451</v>
      </c>
      <c r="E28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80" s="175" t="s">
        <v>18840</v>
      </c>
      <c r="G2880" s="175" t="s">
        <v>18841</v>
      </c>
      <c r="H2880" s="182" t="str">
        <f>_xlfn.XLOOKUP(tab_SCHULLISTE[[#This Row],[TKZ]],tab_SATLISTE[SAT-ID],tab_SATLISTE[SAT-ID],"FEHLT")</f>
        <v>2k035</v>
      </c>
    </row>
    <row r="2881" spans="1:8" ht="15.9" customHeight="1" x14ac:dyDescent="0.3">
      <c r="A2881" s="171" t="s">
        <v>7148</v>
      </c>
      <c r="B2881" s="167" t="s">
        <v>11421</v>
      </c>
      <c r="C2881" s="167" t="str">
        <f>tab_SCHULLISTE[[#This Row],[SNR]]&amp;" - "&amp;tab_SCHULLISTE[[#This Row],[Name]]</f>
        <v xml:space="preserve">3672 - Grundschule Neustadt a.d.Donau  </v>
      </c>
      <c r="D2881" s="5" t="s">
        <v>2560</v>
      </c>
      <c r="E28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81" s="175" t="s">
        <v>18840</v>
      </c>
      <c r="G2881" s="175" t="s">
        <v>18841</v>
      </c>
      <c r="H2881" s="182" t="str">
        <f>_xlfn.XLOOKUP(tab_SCHULLISTE[[#This Row],[TKZ]],tab_SATLISTE[SAT-ID],tab_SATLISTE[SAT-ID],"FEHLT")</f>
        <v>2k147</v>
      </c>
    </row>
    <row r="2882" spans="1:8" ht="15.9" customHeight="1" x14ac:dyDescent="0.3">
      <c r="A2882" s="171" t="s">
        <v>7149</v>
      </c>
      <c r="B2882" s="167" t="s">
        <v>11422</v>
      </c>
      <c r="C2882" s="167" t="str">
        <f>tab_SCHULLISTE[[#This Row],[SNR]]&amp;" - "&amp;tab_SCHULLISTE[[#This Row],[Name]]</f>
        <v xml:space="preserve">3673 - Grundschule Pfeffenhausen  </v>
      </c>
      <c r="D2882" s="5" t="s">
        <v>2585</v>
      </c>
      <c r="E28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82" s="175" t="s">
        <v>18840</v>
      </c>
      <c r="G2882" s="175" t="s">
        <v>18841</v>
      </c>
      <c r="H2882" s="182" t="str">
        <f>_xlfn.XLOOKUP(tab_SCHULLISTE[[#This Row],[TKZ]],tab_SATLISTE[SAT-ID],tab_SATLISTE[SAT-ID],"FEHLT")</f>
        <v>2k171</v>
      </c>
    </row>
    <row r="2883" spans="1:8" ht="15.9" customHeight="1" x14ac:dyDescent="0.3">
      <c r="A2883" s="171" t="s">
        <v>7150</v>
      </c>
      <c r="B2883" s="167" t="s">
        <v>11423</v>
      </c>
      <c r="C2883" s="167" t="str">
        <f>tab_SCHULLISTE[[#This Row],[SNR]]&amp;" - "&amp;tab_SCHULLISTE[[#This Row],[Name]]</f>
        <v xml:space="preserve">3674 - Grundschule Offenstetten  </v>
      </c>
      <c r="D2883" s="5" t="s">
        <v>2420</v>
      </c>
      <c r="E28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83" s="175" t="s">
        <v>18840</v>
      </c>
      <c r="G2883" s="175" t="s">
        <v>18841</v>
      </c>
      <c r="H2883" s="182" t="str">
        <f>_xlfn.XLOOKUP(tab_SCHULLISTE[[#This Row],[TKZ]],tab_SATLISTE[SAT-ID],tab_SATLISTE[SAT-ID],"FEHLT")</f>
        <v>2k002</v>
      </c>
    </row>
    <row r="2884" spans="1:8" ht="15.9" customHeight="1" x14ac:dyDescent="0.3">
      <c r="A2884" s="171" t="s">
        <v>7151</v>
      </c>
      <c r="B2884" s="167" t="s">
        <v>11424</v>
      </c>
      <c r="C2884" s="167" t="str">
        <f>tab_SCHULLISTE[[#This Row],[SNR]]&amp;" - "&amp;tab_SCHULLISTE[[#This Row],[Name]]</f>
        <v xml:space="preserve">3675 - Grundschule Painten  </v>
      </c>
      <c r="D2884" s="5" t="s">
        <v>2574</v>
      </c>
      <c r="E28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84" s="175" t="s">
        <v>18840</v>
      </c>
      <c r="G2884" s="175" t="s">
        <v>18841</v>
      </c>
      <c r="H2884" s="182" t="str">
        <f>_xlfn.XLOOKUP(tab_SCHULLISTE[[#This Row],[TKZ]],tab_SATLISTE[SAT-ID],tab_SATLISTE[SAT-ID],"FEHLT")</f>
        <v>2k160</v>
      </c>
    </row>
    <row r="2885" spans="1:8" ht="15.9" customHeight="1" x14ac:dyDescent="0.3">
      <c r="A2885" s="171" t="s">
        <v>7152</v>
      </c>
      <c r="B2885" s="167" t="s">
        <v>11425</v>
      </c>
      <c r="C2885" s="167" t="str">
        <f>tab_SCHULLISTE[[#This Row],[SNR]]&amp;" - "&amp;tab_SCHULLISTE[[#This Row],[Name]]</f>
        <v xml:space="preserve">3676 - Grundschule Rottenburg a.d.Laaber  </v>
      </c>
      <c r="D2885" s="5" t="s">
        <v>2611</v>
      </c>
      <c r="E28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85" s="175" t="s">
        <v>18840</v>
      </c>
      <c r="G2885" s="175" t="s">
        <v>18841</v>
      </c>
      <c r="H2885" s="182" t="str">
        <f>_xlfn.XLOOKUP(tab_SCHULLISTE[[#This Row],[TKZ]],tab_SATLISTE[SAT-ID],tab_SATLISTE[SAT-ID],"FEHLT")</f>
        <v>2k197</v>
      </c>
    </row>
    <row r="2886" spans="1:8" ht="15.9" customHeight="1" x14ac:dyDescent="0.3">
      <c r="A2886" s="171" t="s">
        <v>7153</v>
      </c>
      <c r="B2886" s="167" t="s">
        <v>11426</v>
      </c>
      <c r="C2886" s="167" t="str">
        <f>tab_SCHULLISTE[[#This Row],[SNR]]&amp;" - "&amp;tab_SCHULLISTE[[#This Row],[Name]]</f>
        <v xml:space="preserve">3677 - Regenbogen-Grundschule Elsendorf  </v>
      </c>
      <c r="D2886" s="5" t="s">
        <v>2467</v>
      </c>
      <c r="E28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86" s="175" t="s">
        <v>18840</v>
      </c>
      <c r="G2886" s="175" t="s">
        <v>18841</v>
      </c>
      <c r="H2886" s="182" t="str">
        <f>_xlfn.XLOOKUP(tab_SCHULLISTE[[#This Row],[TKZ]],tab_SATLISTE[SAT-ID],tab_SATLISTE[SAT-ID],"FEHLT")</f>
        <v>2k051</v>
      </c>
    </row>
    <row r="2887" spans="1:8" ht="15.9" customHeight="1" x14ac:dyDescent="0.3">
      <c r="A2887" s="171" t="s">
        <v>7154</v>
      </c>
      <c r="B2887" s="167" t="s">
        <v>11427</v>
      </c>
      <c r="C2887" s="167" t="str">
        <f>tab_SCHULLISTE[[#This Row],[SNR]]&amp;" - "&amp;tab_SCHULLISTE[[#This Row],[Name]]</f>
        <v xml:space="preserve">3680 - Grundschule Saal a.d.Donau  </v>
      </c>
      <c r="D2887" s="5" t="s">
        <v>2619</v>
      </c>
      <c r="E28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87" s="175" t="s">
        <v>18840</v>
      </c>
      <c r="G2887" s="175" t="s">
        <v>18841</v>
      </c>
      <c r="H2887" s="182" t="str">
        <f>_xlfn.XLOOKUP(tab_SCHULLISTE[[#This Row],[TKZ]],tab_SATLISTE[SAT-ID],tab_SATLISTE[SAT-ID],"FEHLT")</f>
        <v>2k205</v>
      </c>
    </row>
    <row r="2888" spans="1:8" ht="15.9" customHeight="1" x14ac:dyDescent="0.3">
      <c r="A2888" s="171" t="s">
        <v>7155</v>
      </c>
      <c r="B2888" s="167" t="s">
        <v>11428</v>
      </c>
      <c r="C2888" s="167" t="str">
        <f>tab_SCHULLISTE[[#This Row],[SNR]]&amp;" - "&amp;tab_SCHULLISTE[[#This Row],[Name]]</f>
        <v xml:space="preserve">3681 - Grundschule Sandsbach  </v>
      </c>
      <c r="D2888" s="5" t="s">
        <v>2501</v>
      </c>
      <c r="E28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88" s="175" t="s">
        <v>18840</v>
      </c>
      <c r="G2888" s="175" t="s">
        <v>18841</v>
      </c>
      <c r="H2888" s="182" t="str">
        <f>_xlfn.XLOOKUP(tab_SCHULLISTE[[#This Row],[TKZ]],tab_SATLISTE[SAT-ID],tab_SATLISTE[SAT-ID],"FEHLT")</f>
        <v>2k086</v>
      </c>
    </row>
    <row r="2889" spans="1:8" ht="15.9" customHeight="1" x14ac:dyDescent="0.3">
      <c r="A2889" s="171" t="s">
        <v>7156</v>
      </c>
      <c r="B2889" s="167" t="s">
        <v>13115</v>
      </c>
      <c r="C2889" s="167" t="str">
        <f>tab_SCHULLISTE[[#This Row],[SNR]]&amp;" - "&amp;tab_SCHULLISTE[[#This Row],[Name]]</f>
        <v xml:space="preserve">3682 - Herzog-Albrecht-Mittelschule Siegenburg  </v>
      </c>
      <c r="D2889" s="5" t="s">
        <v>2628</v>
      </c>
      <c r="E28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89" s="175" t="s">
        <v>18840</v>
      </c>
      <c r="G2889" s="175" t="s">
        <v>18841</v>
      </c>
      <c r="H2889" s="182" t="str">
        <f>_xlfn.XLOOKUP(tab_SCHULLISTE[[#This Row],[TKZ]],tab_SATLISTE[SAT-ID],tab_SATLISTE[SAT-ID],"FEHLT")</f>
        <v>2k214</v>
      </c>
    </row>
    <row r="2890" spans="1:8" ht="15.9" customHeight="1" x14ac:dyDescent="0.3">
      <c r="A2890" s="171" t="s">
        <v>7157</v>
      </c>
      <c r="B2890" s="167" t="s">
        <v>11429</v>
      </c>
      <c r="C2890" s="167" t="str">
        <f>tab_SCHULLISTE[[#This Row],[SNR]]&amp;" - "&amp;tab_SCHULLISTE[[#This Row],[Name]]</f>
        <v xml:space="preserve">3683 - Grundschule Velden  </v>
      </c>
      <c r="D2890" s="5" t="s">
        <v>2655</v>
      </c>
      <c r="E28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90" s="175" t="s">
        <v>18840</v>
      </c>
      <c r="G2890" s="175" t="s">
        <v>18841</v>
      </c>
      <c r="H2890" s="182" t="str">
        <f>_xlfn.XLOOKUP(tab_SCHULLISTE[[#This Row],[TKZ]],tab_SATLISTE[SAT-ID],tab_SATLISTE[SAT-ID],"FEHLT")</f>
        <v>2k241</v>
      </c>
    </row>
    <row r="2891" spans="1:8" ht="15.9" customHeight="1" x14ac:dyDescent="0.3">
      <c r="A2891" s="171" t="s">
        <v>7158</v>
      </c>
      <c r="B2891" s="167" t="s">
        <v>11430</v>
      </c>
      <c r="C2891" s="167" t="str">
        <f>tab_SCHULLISTE[[#This Row],[SNR]]&amp;" - "&amp;tab_SCHULLISTE[[#This Row],[Name]]</f>
        <v xml:space="preserve">3684 - Grundschule Teugn  </v>
      </c>
      <c r="D2891" s="5" t="s">
        <v>2645</v>
      </c>
      <c r="E28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91" s="175" t="s">
        <v>18840</v>
      </c>
      <c r="G2891" s="175" t="s">
        <v>18841</v>
      </c>
      <c r="H2891" s="182" t="str">
        <f>_xlfn.XLOOKUP(tab_SCHULLISTE[[#This Row],[TKZ]],tab_SATLISTE[SAT-ID],tab_SATLISTE[SAT-ID],"FEHLT")</f>
        <v>2k231</v>
      </c>
    </row>
    <row r="2892" spans="1:8" ht="15.9" customHeight="1" x14ac:dyDescent="0.3">
      <c r="A2892" s="171" t="s">
        <v>7159</v>
      </c>
      <c r="B2892" s="167" t="s">
        <v>11431</v>
      </c>
      <c r="C2892" s="167" t="str">
        <f>tab_SCHULLISTE[[#This Row],[SNR]]&amp;" - "&amp;tab_SCHULLISTE[[#This Row],[Name]]</f>
        <v xml:space="preserve">3685 - Grundschule Buch a. Erlbach  </v>
      </c>
      <c r="D2892" s="5" t="s">
        <v>2452</v>
      </c>
      <c r="E28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92" s="175" t="s">
        <v>18840</v>
      </c>
      <c r="G2892" s="175" t="s">
        <v>18841</v>
      </c>
      <c r="H2892" s="182" t="str">
        <f>_xlfn.XLOOKUP(tab_SCHULLISTE[[#This Row],[TKZ]],tab_SATLISTE[SAT-ID],tab_SATLISTE[SAT-ID],"FEHLT")</f>
        <v>2k036</v>
      </c>
    </row>
    <row r="2893" spans="1:8" ht="15.9" customHeight="1" x14ac:dyDescent="0.3">
      <c r="A2893" s="171" t="s">
        <v>7160</v>
      </c>
      <c r="B2893" s="167" t="s">
        <v>11432</v>
      </c>
      <c r="C2893" s="167" t="str">
        <f>tab_SCHULLISTE[[#This Row],[SNR]]&amp;" - "&amp;tab_SCHULLISTE[[#This Row],[Name]]</f>
        <v xml:space="preserve">3686 - Grundschule Train  </v>
      </c>
      <c r="D2893" s="5" t="s">
        <v>2651</v>
      </c>
      <c r="E28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93" s="175" t="s">
        <v>18840</v>
      </c>
      <c r="G2893" s="175" t="s">
        <v>18841</v>
      </c>
      <c r="H2893" s="182" t="str">
        <f>_xlfn.XLOOKUP(tab_SCHULLISTE[[#This Row],[TKZ]],tab_SATLISTE[SAT-ID],tab_SATLISTE[SAT-ID],"FEHLT")</f>
        <v>2k237</v>
      </c>
    </row>
    <row r="2894" spans="1:8" ht="15.9" customHeight="1" x14ac:dyDescent="0.3">
      <c r="A2894" s="171" t="s">
        <v>7161</v>
      </c>
      <c r="B2894" s="167" t="s">
        <v>11433</v>
      </c>
      <c r="C2894" s="167" t="str">
        <f>tab_SCHULLISTE[[#This Row],[SNR]]&amp;" - "&amp;tab_SCHULLISTE[[#This Row],[Name]]</f>
        <v xml:space="preserve">3687 - Grundschule Volkenschwand  </v>
      </c>
      <c r="D2894" s="5" t="s">
        <v>2662</v>
      </c>
      <c r="E28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94" s="175" t="s">
        <v>18840</v>
      </c>
      <c r="G2894" s="175" t="s">
        <v>18841</v>
      </c>
      <c r="H2894" s="182" t="str">
        <f>_xlfn.XLOOKUP(tab_SCHULLISTE[[#This Row],[TKZ]],tab_SATLISTE[SAT-ID],tab_SATLISTE[SAT-ID],"FEHLT")</f>
        <v>2k248</v>
      </c>
    </row>
    <row r="2895" spans="1:8" ht="15.9" customHeight="1" x14ac:dyDescent="0.3">
      <c r="A2895" s="171" t="s">
        <v>7162</v>
      </c>
      <c r="B2895" s="167" t="s">
        <v>1060</v>
      </c>
      <c r="C2895" s="167" t="str">
        <f>tab_SCHULLISTE[[#This Row],[SNR]]&amp;" - "&amp;tab_SCHULLISTE[[#This Row],[Name]]</f>
        <v>3688 - Montessori-Schule Landau, priv.Grund-u.Hauptschule der Mont. Fördergem. Landau a.d.Isar u. Umgeb.e.V.</v>
      </c>
      <c r="D2895" s="5" t="s">
        <v>2721</v>
      </c>
      <c r="E28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95" s="175" t="s">
        <v>18840</v>
      </c>
      <c r="G2895" s="175" t="s">
        <v>18841</v>
      </c>
      <c r="H2895" s="182" t="str">
        <f>_xlfn.XLOOKUP(tab_SCHULLISTE[[#This Row],[TKZ]],tab_SATLISTE[SAT-ID],tab_SATLISTE[SAT-ID],"FEHLT")</f>
        <v>2p046</v>
      </c>
    </row>
    <row r="2896" spans="1:8" ht="15.9" customHeight="1" x14ac:dyDescent="0.3">
      <c r="A2896" s="171" t="s">
        <v>7163</v>
      </c>
      <c r="B2896" s="167" t="s">
        <v>11434</v>
      </c>
      <c r="C2896" s="167" t="str">
        <f>tab_SCHULLISTE[[#This Row],[SNR]]&amp;" - "&amp;tab_SCHULLISTE[[#This Row],[Name]]</f>
        <v xml:space="preserve">3689 - Grundschule Pürkwang  </v>
      </c>
      <c r="D2896" s="5" t="s">
        <v>2669</v>
      </c>
      <c r="E28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896" s="175" t="s">
        <v>18840</v>
      </c>
      <c r="G2896" s="175" t="s">
        <v>18841</v>
      </c>
      <c r="H2896" s="182" t="str">
        <f>_xlfn.XLOOKUP(tab_SCHULLISTE[[#This Row],[TKZ]],tab_SATLISTE[SAT-ID],tab_SATLISTE[SAT-ID],"FEHLT")</f>
        <v>2k255</v>
      </c>
    </row>
    <row r="2897" spans="1:8" ht="15.9" customHeight="1" x14ac:dyDescent="0.3">
      <c r="A2897" s="171" t="s">
        <v>7164</v>
      </c>
      <c r="B2897" s="167" t="s">
        <v>13116</v>
      </c>
      <c r="C2897" s="167" t="str">
        <f>tab_SCHULLISTE[[#This Row],[SNR]]&amp;" - "&amp;tab_SCHULLISTE[[#This Row],[Name]]</f>
        <v xml:space="preserve">3690 - Anton-Balster-Mittelschule Neustadt a.d.Donau  </v>
      </c>
      <c r="D2897" s="5" t="s">
        <v>2560</v>
      </c>
      <c r="E28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97" s="175" t="s">
        <v>18840</v>
      </c>
      <c r="G2897" s="175" t="s">
        <v>18841</v>
      </c>
      <c r="H2897" s="182" t="str">
        <f>_xlfn.XLOOKUP(tab_SCHULLISTE[[#This Row],[TKZ]],tab_SATLISTE[SAT-ID],tab_SATLISTE[SAT-ID],"FEHLT")</f>
        <v>2k147</v>
      </c>
    </row>
    <row r="2898" spans="1:8" ht="15.9" customHeight="1" x14ac:dyDescent="0.3">
      <c r="A2898" s="171" t="s">
        <v>7165</v>
      </c>
      <c r="B2898" s="167" t="s">
        <v>13117</v>
      </c>
      <c r="C2898" s="167" t="str">
        <f>tab_SCHULLISTE[[#This Row],[SNR]]&amp;" - "&amp;tab_SCHULLISTE[[#This Row],[Name]]</f>
        <v xml:space="preserve">3691 - Mittelschule Riedenburg  </v>
      </c>
      <c r="D2898" s="5" t="s">
        <v>2602</v>
      </c>
      <c r="E28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98" s="175" t="s">
        <v>18840</v>
      </c>
      <c r="G2898" s="175" t="s">
        <v>18841</v>
      </c>
      <c r="H2898" s="182" t="str">
        <f>_xlfn.XLOOKUP(tab_SCHULLISTE[[#This Row],[TKZ]],tab_SATLISTE[SAT-ID],tab_SATLISTE[SAT-ID],"FEHLT")</f>
        <v>2k188</v>
      </c>
    </row>
    <row r="2899" spans="1:8" ht="15.9" customHeight="1" x14ac:dyDescent="0.3">
      <c r="A2899" s="171" t="s">
        <v>7166</v>
      </c>
      <c r="B2899" s="167" t="s">
        <v>13118</v>
      </c>
      <c r="C2899" s="167" t="str">
        <f>tab_SCHULLISTE[[#This Row],[SNR]]&amp;" - "&amp;tab_SCHULLISTE[[#This Row],[Name]]</f>
        <v xml:space="preserve">3692 - Mittelschule Saal a.d.Donau  </v>
      </c>
      <c r="D2899" s="5" t="s">
        <v>2619</v>
      </c>
      <c r="E28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899" s="175" t="s">
        <v>18840</v>
      </c>
      <c r="G2899" s="175" t="s">
        <v>18841</v>
      </c>
      <c r="H2899" s="182" t="str">
        <f>_xlfn.XLOOKUP(tab_SCHULLISTE[[#This Row],[TKZ]],tab_SATLISTE[SAT-ID],tab_SATLISTE[SAT-ID],"FEHLT")</f>
        <v>2k205</v>
      </c>
    </row>
    <row r="2900" spans="1:8" ht="15.9" customHeight="1" x14ac:dyDescent="0.3">
      <c r="A2900" s="171" t="s">
        <v>7167</v>
      </c>
      <c r="B2900" s="167" t="s">
        <v>13119</v>
      </c>
      <c r="C2900" s="167" t="str">
        <f>tab_SCHULLISTE[[#This Row],[SNR]]&amp;" - "&amp;tab_SCHULLISTE[[#This Row],[Name]]</f>
        <v xml:space="preserve">3693 - Angrüner-Mittelschule Bad Abbach  </v>
      </c>
      <c r="D2900" s="5" t="s">
        <v>2436</v>
      </c>
      <c r="E29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00" s="175" t="s">
        <v>18840</v>
      </c>
      <c r="G2900" s="175" t="s">
        <v>18841</v>
      </c>
      <c r="H2900" s="182" t="str">
        <f>_xlfn.XLOOKUP(tab_SCHULLISTE[[#This Row],[TKZ]],tab_SATLISTE[SAT-ID],tab_SATLISTE[SAT-ID],"FEHLT")</f>
        <v>2k018</v>
      </c>
    </row>
    <row r="2901" spans="1:8" ht="15.9" customHeight="1" x14ac:dyDescent="0.3">
      <c r="A2901" s="171" t="s">
        <v>7168</v>
      </c>
      <c r="B2901" s="167" t="s">
        <v>11435</v>
      </c>
      <c r="C2901" s="167" t="str">
        <f>tab_SCHULLISTE[[#This Row],[SNR]]&amp;" - "&amp;tab_SCHULLISTE[[#This Row],[Name]]</f>
        <v xml:space="preserve">3694 - Grundschule Breitenberg  </v>
      </c>
      <c r="D2901" s="5" t="s">
        <v>2450</v>
      </c>
      <c r="E29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01" s="175" t="s">
        <v>18840</v>
      </c>
      <c r="G2901" s="175" t="s">
        <v>18841</v>
      </c>
      <c r="H2901" s="182" t="str">
        <f>_xlfn.XLOOKUP(tab_SCHULLISTE[[#This Row],[TKZ]],tab_SATLISTE[SAT-ID],tab_SATLISTE[SAT-ID],"FEHLT")</f>
        <v>2k034</v>
      </c>
    </row>
    <row r="2902" spans="1:8" ht="15.9" customHeight="1" x14ac:dyDescent="0.3">
      <c r="A2902" s="171" t="s">
        <v>7169</v>
      </c>
      <c r="B2902" s="167" t="s">
        <v>11436</v>
      </c>
      <c r="C2902" s="167" t="str">
        <f>tab_SCHULLISTE[[#This Row],[SNR]]&amp;" - "&amp;tab_SCHULLISTE[[#This Row],[Name]]</f>
        <v xml:space="preserve">3695 - Grundschule Adlkofen  </v>
      </c>
      <c r="D2902" s="5" t="s">
        <v>2421</v>
      </c>
      <c r="E29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02" s="175" t="s">
        <v>18840</v>
      </c>
      <c r="G2902" s="175" t="s">
        <v>18841</v>
      </c>
      <c r="H2902" s="182" t="str">
        <f>_xlfn.XLOOKUP(tab_SCHULLISTE[[#This Row],[TKZ]],tab_SATLISTE[SAT-ID],tab_SATLISTE[SAT-ID],"FEHLT")</f>
        <v>2k003</v>
      </c>
    </row>
    <row r="2903" spans="1:8" ht="15.9" customHeight="1" x14ac:dyDescent="0.3">
      <c r="A2903" s="171" t="s">
        <v>7170</v>
      </c>
      <c r="B2903" s="167" t="s">
        <v>11437</v>
      </c>
      <c r="C2903" s="167" t="str">
        <f>tab_SCHULLISTE[[#This Row],[SNR]]&amp;" - "&amp;tab_SCHULLISTE[[#This Row],[Name]]</f>
        <v xml:space="preserve">3696 - Grundschule Aham  </v>
      </c>
      <c r="D2903" s="5" t="s">
        <v>2422</v>
      </c>
      <c r="E29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03" s="175" t="s">
        <v>18840</v>
      </c>
      <c r="G2903" s="175" t="s">
        <v>18841</v>
      </c>
      <c r="H2903" s="182" t="str">
        <f>_xlfn.XLOOKUP(tab_SCHULLISTE[[#This Row],[TKZ]],tab_SATLISTE[SAT-ID],tab_SATLISTE[SAT-ID],"FEHLT")</f>
        <v>2k004</v>
      </c>
    </row>
    <row r="2904" spans="1:8" ht="15.9" customHeight="1" x14ac:dyDescent="0.3">
      <c r="A2904" s="171" t="s">
        <v>7171</v>
      </c>
      <c r="B2904" s="167" t="s">
        <v>11438</v>
      </c>
      <c r="C2904" s="167" t="str">
        <f>tab_SCHULLISTE[[#This Row],[SNR]]&amp;" - "&amp;tab_SCHULLISTE[[#This Row],[Name]]</f>
        <v xml:space="preserve">3697 - Grundschule Altdorf  </v>
      </c>
      <c r="D2904" s="5" t="s">
        <v>2429</v>
      </c>
      <c r="E29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04" s="175" t="s">
        <v>18840</v>
      </c>
      <c r="G2904" s="175" t="s">
        <v>18841</v>
      </c>
      <c r="H2904" s="182" t="str">
        <f>_xlfn.XLOOKUP(tab_SCHULLISTE[[#This Row],[TKZ]],tab_SATLISTE[SAT-ID],tab_SATLISTE[SAT-ID],"FEHLT")</f>
        <v>2k011</v>
      </c>
    </row>
    <row r="2905" spans="1:8" ht="15.9" customHeight="1" x14ac:dyDescent="0.3">
      <c r="A2905" s="171" t="s">
        <v>7172</v>
      </c>
      <c r="B2905" s="167" t="s">
        <v>11439</v>
      </c>
      <c r="C2905" s="167" t="str">
        <f>tab_SCHULLISTE[[#This Row],[SNR]]&amp;" - "&amp;tab_SCHULLISTE[[#This Row],[Name]]</f>
        <v xml:space="preserve">3698 - Grundschule Altfraunhofen  </v>
      </c>
      <c r="D2905" s="5" t="s">
        <v>2430</v>
      </c>
      <c r="E29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05" s="175" t="s">
        <v>18840</v>
      </c>
      <c r="G2905" s="175" t="s">
        <v>18841</v>
      </c>
      <c r="H2905" s="182" t="str">
        <f>_xlfn.XLOOKUP(tab_SCHULLISTE[[#This Row],[TKZ]],tab_SATLISTE[SAT-ID],tab_SATLISTE[SAT-ID],"FEHLT")</f>
        <v>2k012</v>
      </c>
    </row>
    <row r="2906" spans="1:8" ht="15.9" customHeight="1" x14ac:dyDescent="0.3">
      <c r="A2906" s="171" t="s">
        <v>7173</v>
      </c>
      <c r="B2906" s="167" t="s">
        <v>11440</v>
      </c>
      <c r="C2906" s="167" t="str">
        <f>tab_SCHULLISTE[[#This Row],[SNR]]&amp;" - "&amp;tab_SCHULLISTE[[#This Row],[Name]]</f>
        <v xml:space="preserve">3699 - Grundschule Bayerbach  </v>
      </c>
      <c r="D2906" s="5" t="s">
        <v>2440</v>
      </c>
      <c r="E29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06" s="175" t="s">
        <v>18840</v>
      </c>
      <c r="G2906" s="175" t="s">
        <v>18841</v>
      </c>
      <c r="H2906" s="182" t="str">
        <f>_xlfn.XLOOKUP(tab_SCHULLISTE[[#This Row],[TKZ]],tab_SATLISTE[SAT-ID],tab_SATLISTE[SAT-ID],"FEHLT")</f>
        <v>2k023</v>
      </c>
    </row>
    <row r="2907" spans="1:8" ht="15.9" customHeight="1" x14ac:dyDescent="0.3">
      <c r="A2907" s="171" t="s">
        <v>7174</v>
      </c>
      <c r="B2907" s="167" t="s">
        <v>11441</v>
      </c>
      <c r="C2907" s="167" t="str">
        <f>tab_SCHULLISTE[[#This Row],[SNR]]&amp;" - "&amp;tab_SCHULLISTE[[#This Row],[Name]]</f>
        <v xml:space="preserve">3700 - Grundschule Aich  </v>
      </c>
      <c r="D2907" s="5" t="s">
        <v>2447</v>
      </c>
      <c r="E29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07" s="175" t="s">
        <v>18840</v>
      </c>
      <c r="G2907" s="175" t="s">
        <v>18841</v>
      </c>
      <c r="H2907" s="182" t="str">
        <f>_xlfn.XLOOKUP(tab_SCHULLISTE[[#This Row],[TKZ]],tab_SATLISTE[SAT-ID],tab_SATLISTE[SAT-ID],"FEHLT")</f>
        <v>2k030</v>
      </c>
    </row>
    <row r="2908" spans="1:8" ht="15.9" customHeight="1" x14ac:dyDescent="0.3">
      <c r="A2908" s="171" t="s">
        <v>7175</v>
      </c>
      <c r="B2908" s="167" t="s">
        <v>13120</v>
      </c>
      <c r="C2908" s="167" t="str">
        <f>tab_SCHULLISTE[[#This Row],[SNR]]&amp;" - "&amp;tab_SCHULLISTE[[#This Row],[Name]]</f>
        <v xml:space="preserve">3702 - Mittelschule Kronwinkl in Eching  </v>
      </c>
      <c r="D2908" s="5" t="s">
        <v>2524</v>
      </c>
      <c r="E29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08" s="175" t="s">
        <v>18840</v>
      </c>
      <c r="G2908" s="175" t="s">
        <v>18841</v>
      </c>
      <c r="H2908" s="182" t="str">
        <f>_xlfn.XLOOKUP(tab_SCHULLISTE[[#This Row],[TKZ]],tab_SATLISTE[SAT-ID],tab_SATLISTE[SAT-ID],"FEHLT")</f>
        <v>2k111</v>
      </c>
    </row>
    <row r="2909" spans="1:8" ht="15.9" customHeight="1" x14ac:dyDescent="0.3">
      <c r="A2909" s="171" t="s">
        <v>7176</v>
      </c>
      <c r="B2909" s="167" t="s">
        <v>13121</v>
      </c>
      <c r="C2909" s="167" t="str">
        <f>tab_SCHULLISTE[[#This Row],[SNR]]&amp;" - "&amp;tab_SCHULLISTE[[#This Row],[Name]]</f>
        <v xml:space="preserve">3703 - Mittelschule Ergolding  </v>
      </c>
      <c r="D2909" s="5" t="s">
        <v>2468</v>
      </c>
      <c r="E29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09" s="175" t="s">
        <v>18840</v>
      </c>
      <c r="G2909" s="175" t="s">
        <v>18841</v>
      </c>
      <c r="H2909" s="182" t="str">
        <f>_xlfn.XLOOKUP(tab_SCHULLISTE[[#This Row],[TKZ]],tab_SATLISTE[SAT-ID],tab_SATLISTE[SAT-ID],"FEHLT")</f>
        <v>2k052</v>
      </c>
    </row>
    <row r="2910" spans="1:8" ht="15.9" customHeight="1" x14ac:dyDescent="0.3">
      <c r="A2910" s="171" t="s">
        <v>7177</v>
      </c>
      <c r="B2910" s="167" t="s">
        <v>11442</v>
      </c>
      <c r="C2910" s="167" t="str">
        <f>tab_SCHULLISTE[[#This Row],[SNR]]&amp;" - "&amp;tab_SCHULLISTE[[#This Row],[Name]]</f>
        <v xml:space="preserve">3704 - Grundschule Piflas  </v>
      </c>
      <c r="D2910" s="5" t="s">
        <v>2468</v>
      </c>
      <c r="E29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10" s="175" t="s">
        <v>18840</v>
      </c>
      <c r="G2910" s="175" t="s">
        <v>18841</v>
      </c>
      <c r="H2910" s="182" t="str">
        <f>_xlfn.XLOOKUP(tab_SCHULLISTE[[#This Row],[TKZ]],tab_SATLISTE[SAT-ID],tab_SATLISTE[SAT-ID],"FEHLT")</f>
        <v>2k052</v>
      </c>
    </row>
    <row r="2911" spans="1:8" ht="15.9" customHeight="1" x14ac:dyDescent="0.3">
      <c r="A2911" s="171" t="s">
        <v>7178</v>
      </c>
      <c r="B2911" s="167" t="s">
        <v>11443</v>
      </c>
      <c r="C2911" s="167" t="str">
        <f>tab_SCHULLISTE[[#This Row],[SNR]]&amp;" - "&amp;tab_SCHULLISTE[[#This Row],[Name]]</f>
        <v xml:space="preserve">3705 - Dominik-Brunner-Grundschule Ergoldsbach  </v>
      </c>
      <c r="D2911" s="5" t="s">
        <v>2469</v>
      </c>
      <c r="E29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11" s="175" t="s">
        <v>18840</v>
      </c>
      <c r="G2911" s="175" t="s">
        <v>18841</v>
      </c>
      <c r="H2911" s="182" t="str">
        <f>_xlfn.XLOOKUP(tab_SCHULLISTE[[#This Row],[TKZ]],tab_SATLISTE[SAT-ID],tab_SATLISTE[SAT-ID],"FEHLT")</f>
        <v>2k053</v>
      </c>
    </row>
    <row r="2912" spans="1:8" ht="15.9" customHeight="1" x14ac:dyDescent="0.3">
      <c r="A2912" s="171" t="s">
        <v>7179</v>
      </c>
      <c r="B2912" s="167" t="s">
        <v>13122</v>
      </c>
      <c r="C2912" s="167" t="str">
        <f>tab_SCHULLISTE[[#This Row],[SNR]]&amp;" - "&amp;tab_SCHULLISTE[[#This Row],[Name]]</f>
        <v xml:space="preserve">3706 - Dominik-Brunner-Mittelschule Ergoldsbach  </v>
      </c>
      <c r="D2912" s="5" t="s">
        <v>2469</v>
      </c>
      <c r="E29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12" s="175" t="s">
        <v>18840</v>
      </c>
      <c r="G2912" s="175" t="s">
        <v>18841</v>
      </c>
      <c r="H2912" s="182" t="str">
        <f>_xlfn.XLOOKUP(tab_SCHULLISTE[[#This Row],[TKZ]],tab_SATLISTE[SAT-ID],tab_SATLISTE[SAT-ID],"FEHLT")</f>
        <v>2k053</v>
      </c>
    </row>
    <row r="2913" spans="1:8" ht="15.9" customHeight="1" x14ac:dyDescent="0.3">
      <c r="A2913" s="171" t="s">
        <v>7180</v>
      </c>
      <c r="B2913" s="167" t="s">
        <v>13123</v>
      </c>
      <c r="C2913" s="167" t="str">
        <f>tab_SCHULLISTE[[#This Row],[SNR]]&amp;" - "&amp;tab_SCHULLISTE[[#This Row],[Name]]</f>
        <v xml:space="preserve">3707 - Mittelschule Essenbach  </v>
      </c>
      <c r="D2913" s="5" t="s">
        <v>2471</v>
      </c>
      <c r="E29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13" s="175" t="s">
        <v>18840</v>
      </c>
      <c r="G2913" s="175" t="s">
        <v>18841</v>
      </c>
      <c r="H2913" s="182" t="str">
        <f>_xlfn.XLOOKUP(tab_SCHULLISTE[[#This Row],[TKZ]],tab_SATLISTE[SAT-ID],tab_SATLISTE[SAT-ID],"FEHLT")</f>
        <v>2k055</v>
      </c>
    </row>
    <row r="2914" spans="1:8" ht="15.9" customHeight="1" x14ac:dyDescent="0.3">
      <c r="A2914" s="171" t="s">
        <v>7181</v>
      </c>
      <c r="B2914" s="167" t="s">
        <v>11444</v>
      </c>
      <c r="C2914" s="167" t="str">
        <f>tab_SCHULLISTE[[#This Row],[SNR]]&amp;" - "&amp;tab_SCHULLISTE[[#This Row],[Name]]</f>
        <v xml:space="preserve">3708 - Grundschule Konradin Landshut-Auloh  </v>
      </c>
      <c r="D2914" s="5" t="s">
        <v>2530</v>
      </c>
      <c r="E29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14" s="175" t="s">
        <v>18840</v>
      </c>
      <c r="G2914" s="175" t="s">
        <v>18841</v>
      </c>
      <c r="H2914" s="182" t="str">
        <f>_xlfn.XLOOKUP(tab_SCHULLISTE[[#This Row],[TKZ]],tab_SATLISTE[SAT-ID],tab_SATLISTE[SAT-ID],"FEHLT")</f>
        <v>2k117</v>
      </c>
    </row>
    <row r="2915" spans="1:8" ht="15.9" customHeight="1" x14ac:dyDescent="0.3">
      <c r="A2915" s="171" t="s">
        <v>7182</v>
      </c>
      <c r="B2915" s="167" t="s">
        <v>13124</v>
      </c>
      <c r="C2915" s="167" t="str">
        <f>tab_SCHULLISTE[[#This Row],[SNR]]&amp;" - "&amp;tab_SCHULLISTE[[#This Row],[Name]]</f>
        <v xml:space="preserve">3709 - Mittelschule Furth  </v>
      </c>
      <c r="D2915" s="5" t="s">
        <v>2482</v>
      </c>
      <c r="E29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15" s="175" t="s">
        <v>18840</v>
      </c>
      <c r="G2915" s="175" t="s">
        <v>18841</v>
      </c>
      <c r="H2915" s="182" t="str">
        <f>_xlfn.XLOOKUP(tab_SCHULLISTE[[#This Row],[TKZ]],tab_SATLISTE[SAT-ID],tab_SATLISTE[SAT-ID],"FEHLT")</f>
        <v>2k067</v>
      </c>
    </row>
    <row r="2916" spans="1:8" ht="15.9" customHeight="1" x14ac:dyDescent="0.3">
      <c r="A2916" s="171" t="s">
        <v>7183</v>
      </c>
      <c r="B2916" s="167" t="s">
        <v>13125</v>
      </c>
      <c r="C2916" s="167" t="str">
        <f>tab_SCHULLISTE[[#This Row],[SNR]]&amp;" - "&amp;tab_SCHULLISTE[[#This Row],[Name]]</f>
        <v xml:space="preserve">3710 - Mittelschule St. Martin Geisenhausen  </v>
      </c>
      <c r="D2916" s="5" t="s">
        <v>2487</v>
      </c>
      <c r="E29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16" s="175" t="s">
        <v>18840</v>
      </c>
      <c r="G2916" s="175" t="s">
        <v>18841</v>
      </c>
      <c r="H2916" s="182" t="str">
        <f>_xlfn.XLOOKUP(tab_SCHULLISTE[[#This Row],[TKZ]],tab_SATLISTE[SAT-ID],tab_SATLISTE[SAT-ID],"FEHLT")</f>
        <v>2k072</v>
      </c>
    </row>
    <row r="2917" spans="1:8" ht="15.9" customHeight="1" x14ac:dyDescent="0.3">
      <c r="A2917" s="171" t="s">
        <v>7184</v>
      </c>
      <c r="B2917" s="167" t="s">
        <v>13126</v>
      </c>
      <c r="C2917" s="167" t="str">
        <f>tab_SCHULLISTE[[#This Row],[SNR]]&amp;" - "&amp;tab_SCHULLISTE[[#This Row],[Name]]</f>
        <v xml:space="preserve">3711 - Mittelschule Gerzen  </v>
      </c>
      <c r="D2917" s="5" t="s">
        <v>2488</v>
      </c>
      <c r="E29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17" s="175" t="s">
        <v>18840</v>
      </c>
      <c r="G2917" s="175" t="s">
        <v>18841</v>
      </c>
      <c r="H2917" s="182" t="str">
        <f>_xlfn.XLOOKUP(tab_SCHULLISTE[[#This Row],[TKZ]],tab_SATLISTE[SAT-ID],tab_SATLISTE[SAT-ID],"FEHLT")</f>
        <v>2k073</v>
      </c>
    </row>
    <row r="2918" spans="1:8" ht="15.9" customHeight="1" x14ac:dyDescent="0.3">
      <c r="A2918" s="171" t="s">
        <v>7185</v>
      </c>
      <c r="B2918" s="167" t="s">
        <v>13127</v>
      </c>
      <c r="C2918" s="167" t="str">
        <f>tab_SCHULLISTE[[#This Row],[SNR]]&amp;" - "&amp;tab_SCHULLISTE[[#This Row],[Name]]</f>
        <v xml:space="preserve">3712 - Mittelschule Bruckberg-Gündlkofen  </v>
      </c>
      <c r="D2918" s="5" t="s">
        <v>2451</v>
      </c>
      <c r="E29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18" s="175" t="s">
        <v>18840</v>
      </c>
      <c r="G2918" s="175" t="s">
        <v>18841</v>
      </c>
      <c r="H2918" s="182" t="str">
        <f>_xlfn.XLOOKUP(tab_SCHULLISTE[[#This Row],[TKZ]],tab_SATLISTE[SAT-ID],tab_SATLISTE[SAT-ID],"FEHLT")</f>
        <v>2k035</v>
      </c>
    </row>
    <row r="2919" spans="1:8" ht="15.9" customHeight="1" x14ac:dyDescent="0.3">
      <c r="A2919" s="171" t="s">
        <v>7186</v>
      </c>
      <c r="B2919" s="167" t="s">
        <v>11445</v>
      </c>
      <c r="C2919" s="167" t="str">
        <f>tab_SCHULLISTE[[#This Row],[SNR]]&amp;" - "&amp;tab_SCHULLISTE[[#This Row],[Name]]</f>
        <v xml:space="preserve">3713 - Grundschule Eging a.See  </v>
      </c>
      <c r="D2919" s="5" t="s">
        <v>2465</v>
      </c>
      <c r="E29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19" s="175" t="s">
        <v>18840</v>
      </c>
      <c r="G2919" s="175" t="s">
        <v>18841</v>
      </c>
      <c r="H2919" s="182" t="str">
        <f>_xlfn.XLOOKUP(tab_SCHULLISTE[[#This Row],[TKZ]],tab_SATLISTE[SAT-ID],tab_SATLISTE[SAT-ID],"FEHLT")</f>
        <v>2k049</v>
      </c>
    </row>
    <row r="2920" spans="1:8" ht="15.9" customHeight="1" x14ac:dyDescent="0.3">
      <c r="A2920" s="171" t="s">
        <v>7187</v>
      </c>
      <c r="B2920" s="167" t="s">
        <v>11446</v>
      </c>
      <c r="C2920" s="167" t="str">
        <f>tab_SCHULLISTE[[#This Row],[SNR]]&amp;" - "&amp;tab_SCHULLISTE[[#This Row],[Name]]</f>
        <v xml:space="preserve">3714 - Grundschule Hohenthann  </v>
      </c>
      <c r="D2920" s="5" t="s">
        <v>2505</v>
      </c>
      <c r="E29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20" s="175" t="s">
        <v>18840</v>
      </c>
      <c r="G2920" s="175" t="s">
        <v>18841</v>
      </c>
      <c r="H2920" s="182" t="str">
        <f>_xlfn.XLOOKUP(tab_SCHULLISTE[[#This Row],[TKZ]],tab_SATLISTE[SAT-ID],tab_SATLISTE[SAT-ID],"FEHLT")</f>
        <v>2k090</v>
      </c>
    </row>
    <row r="2921" spans="1:8" ht="15.9" customHeight="1" x14ac:dyDescent="0.3">
      <c r="A2921" s="171" t="s">
        <v>7188</v>
      </c>
      <c r="B2921" s="167" t="s">
        <v>11447</v>
      </c>
      <c r="C2921" s="167" t="str">
        <f>tab_SCHULLISTE[[#This Row],[SNR]]&amp;" - "&amp;tab_SCHULLISTE[[#This Row],[Name]]</f>
        <v xml:space="preserve">3716 - Grundschule Ruhstorf a.d.Rott  </v>
      </c>
      <c r="D2921" s="5" t="s">
        <v>2617</v>
      </c>
      <c r="E29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21" s="175" t="s">
        <v>18840</v>
      </c>
      <c r="G2921" s="175" t="s">
        <v>18841</v>
      </c>
      <c r="H2921" s="182" t="str">
        <f>_xlfn.XLOOKUP(tab_SCHULLISTE[[#This Row],[TKZ]],tab_SATLISTE[SAT-ID],tab_SATLISTE[SAT-ID],"FEHLT")</f>
        <v>2k203</v>
      </c>
    </row>
    <row r="2922" spans="1:8" ht="15.9" customHeight="1" x14ac:dyDescent="0.3">
      <c r="A2922" s="171" t="s">
        <v>7189</v>
      </c>
      <c r="B2922" s="167" t="s">
        <v>11448</v>
      </c>
      <c r="C2922" s="167" t="str">
        <f>tab_SCHULLISTE[[#This Row],[SNR]]&amp;" - "&amp;tab_SCHULLISTE[[#This Row],[Name]]</f>
        <v xml:space="preserve">3718 - Grundschule Kirchberg  </v>
      </c>
      <c r="D2922" s="5" t="s">
        <v>2517</v>
      </c>
      <c r="E29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22" s="175" t="s">
        <v>18840</v>
      </c>
      <c r="G2922" s="175" t="s">
        <v>18841</v>
      </c>
      <c r="H2922" s="182" t="str">
        <f>_xlfn.XLOOKUP(tab_SCHULLISTE[[#This Row],[TKZ]],tab_SATLISTE[SAT-ID],tab_SATLISTE[SAT-ID],"FEHLT")</f>
        <v>2k104</v>
      </c>
    </row>
    <row r="2923" spans="1:8" ht="15.9" customHeight="1" x14ac:dyDescent="0.3">
      <c r="A2923" s="171" t="s">
        <v>7190</v>
      </c>
      <c r="B2923" s="167" t="s">
        <v>11449</v>
      </c>
      <c r="C2923" s="167" t="str">
        <f>tab_SCHULLISTE[[#This Row],[SNR]]&amp;" - "&amp;tab_SCHULLISTE[[#This Row],[Name]]</f>
        <v xml:space="preserve">3719 - Marlene-Reidel-Grundschule  Kumhausen  </v>
      </c>
      <c r="D2923" s="5" t="s">
        <v>2525</v>
      </c>
      <c r="E29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23" s="175" t="s">
        <v>18840</v>
      </c>
      <c r="G2923" s="175" t="s">
        <v>18841</v>
      </c>
      <c r="H2923" s="182" t="str">
        <f>_xlfn.XLOOKUP(tab_SCHULLISTE[[#This Row],[TKZ]],tab_SATLISTE[SAT-ID],tab_SATLISTE[SAT-ID],"FEHLT")</f>
        <v>2k112</v>
      </c>
    </row>
    <row r="2924" spans="1:8" ht="15.9" customHeight="1" x14ac:dyDescent="0.3">
      <c r="A2924" s="171" t="s">
        <v>7191</v>
      </c>
      <c r="B2924" s="167" t="s">
        <v>11450</v>
      </c>
      <c r="C2924" s="167" t="str">
        <f>tab_SCHULLISTE[[#This Row],[SNR]]&amp;" - "&amp;tab_SCHULLISTE[[#This Row],[Name]]</f>
        <v xml:space="preserve">3720 - Grundschule Egglham  </v>
      </c>
      <c r="D2924" s="5" t="s">
        <v>2464</v>
      </c>
      <c r="E29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24" s="175" t="s">
        <v>18840</v>
      </c>
      <c r="G2924" s="175" t="s">
        <v>18841</v>
      </c>
      <c r="H2924" s="182" t="str">
        <f>_xlfn.XLOOKUP(tab_SCHULLISTE[[#This Row],[TKZ]],tab_SATLISTE[SAT-ID],tab_SATLISTE[SAT-ID],"FEHLT")</f>
        <v>2k048</v>
      </c>
    </row>
    <row r="2925" spans="1:8" ht="15.9" customHeight="1" x14ac:dyDescent="0.3">
      <c r="A2925" s="171" t="s">
        <v>7192</v>
      </c>
      <c r="B2925" s="167" t="s">
        <v>11451</v>
      </c>
      <c r="C2925" s="167" t="str">
        <f>tab_SCHULLISTE[[#This Row],[SNR]]&amp;" - "&amp;tab_SCHULLISTE[[#This Row],[Name]]</f>
        <v xml:space="preserve">3721 - Grundschule Neufahrn i.NB  </v>
      </c>
      <c r="D2925" s="5" t="s">
        <v>2554</v>
      </c>
      <c r="E29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25" s="175" t="s">
        <v>18840</v>
      </c>
      <c r="G2925" s="175" t="s">
        <v>18841</v>
      </c>
      <c r="H2925" s="182" t="str">
        <f>_xlfn.XLOOKUP(tab_SCHULLISTE[[#This Row],[TKZ]],tab_SATLISTE[SAT-ID],tab_SATLISTE[SAT-ID],"FEHLT")</f>
        <v>2k141</v>
      </c>
    </row>
    <row r="2926" spans="1:8" ht="15.9" customHeight="1" x14ac:dyDescent="0.3">
      <c r="A2926" s="171" t="s">
        <v>7193</v>
      </c>
      <c r="B2926" s="167" t="s">
        <v>11374</v>
      </c>
      <c r="C2926" s="167" t="str">
        <f>tab_SCHULLISTE[[#This Row],[SNR]]&amp;" - "&amp;tab_SCHULLISTE[[#This Row],[Name]]</f>
        <v xml:space="preserve">3722 - Grundschule Neuhausen  </v>
      </c>
      <c r="D2926" s="5" t="s">
        <v>2667</v>
      </c>
      <c r="E29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26" s="175" t="s">
        <v>18840</v>
      </c>
      <c r="G2926" s="175" t="s">
        <v>18841</v>
      </c>
      <c r="H2926" s="182" t="str">
        <f>_xlfn.XLOOKUP(tab_SCHULLISTE[[#This Row],[TKZ]],tab_SATLISTE[SAT-ID],tab_SATLISTE[SAT-ID],"FEHLT")</f>
        <v>2k253</v>
      </c>
    </row>
    <row r="2927" spans="1:8" ht="15.9" customHeight="1" x14ac:dyDescent="0.3">
      <c r="A2927" s="171" t="s">
        <v>7194</v>
      </c>
      <c r="B2927" s="167" t="s">
        <v>13128</v>
      </c>
      <c r="C2927" s="167" t="str">
        <f>tab_SCHULLISTE[[#This Row],[SNR]]&amp;" - "&amp;tab_SCHULLISTE[[#This Row],[Name]]</f>
        <v xml:space="preserve">3723 - Mittelschule Niederaichbach - Wörth a.d.Isar  </v>
      </c>
      <c r="D2927" s="5" t="s">
        <v>2562</v>
      </c>
      <c r="E29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27" s="175" t="s">
        <v>18840</v>
      </c>
      <c r="G2927" s="175" t="s">
        <v>18841</v>
      </c>
      <c r="H2927" s="182" t="str">
        <f>_xlfn.XLOOKUP(tab_SCHULLISTE[[#This Row],[TKZ]],tab_SATLISTE[SAT-ID],tab_SATLISTE[SAT-ID],"FEHLT")</f>
        <v>2k149</v>
      </c>
    </row>
    <row r="2928" spans="1:8" ht="15.9" customHeight="1" x14ac:dyDescent="0.3">
      <c r="A2928" s="171" t="s">
        <v>7195</v>
      </c>
      <c r="B2928" s="167" t="s">
        <v>11452</v>
      </c>
      <c r="C2928" s="167" t="str">
        <f>tab_SCHULLISTE[[#This Row],[SNR]]&amp;" - "&amp;tab_SCHULLISTE[[#This Row],[Name]]</f>
        <v xml:space="preserve">3724 - Alfons-Lindner-Grundschule Tiefenbach  </v>
      </c>
      <c r="D2928" s="5" t="s">
        <v>2648</v>
      </c>
      <c r="E29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28" s="175" t="s">
        <v>18840</v>
      </c>
      <c r="G2928" s="175" t="s">
        <v>18841</v>
      </c>
      <c r="H2928" s="182" t="str">
        <f>_xlfn.XLOOKUP(tab_SCHULLISTE[[#This Row],[TKZ]],tab_SATLISTE[SAT-ID],tab_SATLISTE[SAT-ID],"FEHLT")</f>
        <v>2k234</v>
      </c>
    </row>
    <row r="2929" spans="1:8" ht="15.9" customHeight="1" x14ac:dyDescent="0.3">
      <c r="A2929" s="171" t="s">
        <v>7196</v>
      </c>
      <c r="B2929" s="167" t="s">
        <v>993</v>
      </c>
      <c r="C2929" s="167" t="str">
        <f>tab_SCHULLISTE[[#This Row],[SNR]]&amp;" - "&amp;tab_SCHULLISTE[[#This Row],[Name]]</f>
        <v>3725 - Mittelschule Oberroning der Schulstiftung d. Diözese Regensburg</v>
      </c>
      <c r="D2929" s="5" t="s">
        <v>2735</v>
      </c>
      <c r="E29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29" s="175" t="s">
        <v>18840</v>
      </c>
      <c r="G2929" s="175" t="s">
        <v>18841</v>
      </c>
      <c r="H2929" s="182" t="str">
        <f>_xlfn.XLOOKUP(tab_SCHULLISTE[[#This Row],[TKZ]],tab_SATLISTE[SAT-ID],tab_SATLISTE[SAT-ID],"FEHLT")</f>
        <v>2p062</v>
      </c>
    </row>
    <row r="2930" spans="1:8" ht="15.9" customHeight="1" x14ac:dyDescent="0.3">
      <c r="A2930" s="171" t="s">
        <v>7197</v>
      </c>
      <c r="B2930" s="167" t="s">
        <v>11453</v>
      </c>
      <c r="C2930" s="167" t="str">
        <f>tab_SCHULLISTE[[#This Row],[SNR]]&amp;" - "&amp;tab_SCHULLISTE[[#This Row],[Name]]</f>
        <v xml:space="preserve">3726 - Grundschule Obersüßbach  </v>
      </c>
      <c r="D2930" s="5" t="s">
        <v>2568</v>
      </c>
      <c r="E29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30" s="175" t="s">
        <v>18840</v>
      </c>
      <c r="G2930" s="175" t="s">
        <v>18841</v>
      </c>
      <c r="H2930" s="182" t="str">
        <f>_xlfn.XLOOKUP(tab_SCHULLISTE[[#This Row],[TKZ]],tab_SATLISTE[SAT-ID],tab_SATLISTE[SAT-ID],"FEHLT")</f>
        <v>2k154</v>
      </c>
    </row>
    <row r="2931" spans="1:8" ht="15.9" customHeight="1" x14ac:dyDescent="0.3">
      <c r="A2931" s="171" t="s">
        <v>7198</v>
      </c>
      <c r="B2931" s="167" t="s">
        <v>11454</v>
      </c>
      <c r="C2931" s="167" t="str">
        <f>tab_SCHULLISTE[[#This Row],[SNR]]&amp;" - "&amp;tab_SCHULLISTE[[#This Row],[Name]]</f>
        <v xml:space="preserve">3727 - Grundschule Ahrain  </v>
      </c>
      <c r="D2931" s="5" t="s">
        <v>2471</v>
      </c>
      <c r="E29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31" s="175" t="s">
        <v>18840</v>
      </c>
      <c r="G2931" s="175" t="s">
        <v>18841</v>
      </c>
      <c r="H2931" s="182" t="str">
        <f>_xlfn.XLOOKUP(tab_SCHULLISTE[[#This Row],[TKZ]],tab_SATLISTE[SAT-ID],tab_SATLISTE[SAT-ID],"FEHLT")</f>
        <v>2k055</v>
      </c>
    </row>
    <row r="2932" spans="1:8" ht="15.9" customHeight="1" x14ac:dyDescent="0.3">
      <c r="A2932" s="171" t="s">
        <v>7199</v>
      </c>
      <c r="B2932" s="167" t="s">
        <v>11455</v>
      </c>
      <c r="C2932" s="167" t="str">
        <f>tab_SCHULLISTE[[#This Row],[SNR]]&amp;" - "&amp;tab_SCHULLISTE[[#This Row],[Name]]</f>
        <v xml:space="preserve">3728 - Grundschule Pauluszell  </v>
      </c>
      <c r="D2932" s="5" t="s">
        <v>2580</v>
      </c>
      <c r="E29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32" s="175" t="s">
        <v>18840</v>
      </c>
      <c r="G2932" s="175" t="s">
        <v>18841</v>
      </c>
      <c r="H2932" s="182" t="str">
        <f>_xlfn.XLOOKUP(tab_SCHULLISTE[[#This Row],[TKZ]],tab_SATLISTE[SAT-ID],tab_SATLISTE[SAT-ID],"FEHLT")</f>
        <v>2k166</v>
      </c>
    </row>
    <row r="2933" spans="1:8" ht="15.9" customHeight="1" x14ac:dyDescent="0.3">
      <c r="A2933" s="171" t="s">
        <v>7200</v>
      </c>
      <c r="B2933" s="167" t="s">
        <v>13129</v>
      </c>
      <c r="C2933" s="167" t="str">
        <f>tab_SCHULLISTE[[#This Row],[SNR]]&amp;" - "&amp;tab_SCHULLISTE[[#This Row],[Name]]</f>
        <v xml:space="preserve">3729 - Mittelschule Pfeffenhausen  </v>
      </c>
      <c r="D2933" s="5" t="s">
        <v>2585</v>
      </c>
      <c r="E29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33" s="175" t="s">
        <v>18840</v>
      </c>
      <c r="G2933" s="175" t="s">
        <v>18841</v>
      </c>
      <c r="H2933" s="182" t="str">
        <f>_xlfn.XLOOKUP(tab_SCHULLISTE[[#This Row],[TKZ]],tab_SATLISTE[SAT-ID],tab_SATLISTE[SAT-ID],"FEHLT")</f>
        <v>2k171</v>
      </c>
    </row>
    <row r="2934" spans="1:8" ht="15.9" customHeight="1" x14ac:dyDescent="0.3">
      <c r="A2934" s="171" t="s">
        <v>7201</v>
      </c>
      <c r="B2934" s="167" t="s">
        <v>11456</v>
      </c>
      <c r="C2934" s="167" t="str">
        <f>tab_SCHULLISTE[[#This Row],[SNR]]&amp;" - "&amp;tab_SCHULLISTE[[#This Row],[Name]]</f>
        <v xml:space="preserve">3730 - Grundschule Postau  </v>
      </c>
      <c r="D2934" s="5" t="s">
        <v>2591</v>
      </c>
      <c r="E29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34" s="175" t="s">
        <v>18840</v>
      </c>
      <c r="G2934" s="175" t="s">
        <v>18841</v>
      </c>
      <c r="H2934" s="182" t="str">
        <f>_xlfn.XLOOKUP(tab_SCHULLISTE[[#This Row],[TKZ]],tab_SATLISTE[SAT-ID],tab_SATLISTE[SAT-ID],"FEHLT")</f>
        <v>2k177</v>
      </c>
    </row>
    <row r="2935" spans="1:8" ht="15.9" customHeight="1" x14ac:dyDescent="0.3">
      <c r="A2935" s="171" t="s">
        <v>7202</v>
      </c>
      <c r="B2935" s="167" t="s">
        <v>13130</v>
      </c>
      <c r="C2935" s="167" t="str">
        <f>tab_SCHULLISTE[[#This Row],[SNR]]&amp;" - "&amp;tab_SCHULLISTE[[#This Row],[Name]]</f>
        <v xml:space="preserve">3731 - Mittelschule Rottenburg a.d.Laaber-Hohenthann  </v>
      </c>
      <c r="D2935" s="5" t="s">
        <v>2611</v>
      </c>
      <c r="E29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35" s="175" t="s">
        <v>18840</v>
      </c>
      <c r="G2935" s="175" t="s">
        <v>18841</v>
      </c>
      <c r="H2935" s="182" t="str">
        <f>_xlfn.XLOOKUP(tab_SCHULLISTE[[#This Row],[TKZ]],tab_SATLISTE[SAT-ID],tab_SATLISTE[SAT-ID],"FEHLT")</f>
        <v>2k197</v>
      </c>
    </row>
    <row r="2936" spans="1:8" ht="15.9" customHeight="1" x14ac:dyDescent="0.3">
      <c r="A2936" s="171" t="s">
        <v>7203</v>
      </c>
      <c r="B2936" s="167" t="s">
        <v>13131</v>
      </c>
      <c r="C2936" s="167" t="str">
        <f>tab_SCHULLISTE[[#This Row],[SNR]]&amp;" - "&amp;tab_SCHULLISTE[[#This Row],[Name]]</f>
        <v xml:space="preserve">3732 - Mittelschule Velden  </v>
      </c>
      <c r="D2936" s="5" t="s">
        <v>2655</v>
      </c>
      <c r="E29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36" s="175" t="s">
        <v>18840</v>
      </c>
      <c r="G2936" s="175" t="s">
        <v>18841</v>
      </c>
      <c r="H2936" s="182" t="str">
        <f>_xlfn.XLOOKUP(tab_SCHULLISTE[[#This Row],[TKZ]],tab_SATLISTE[SAT-ID],tab_SATLISTE[SAT-ID],"FEHLT")</f>
        <v>2k241</v>
      </c>
    </row>
    <row r="2937" spans="1:8" ht="15.9" customHeight="1" x14ac:dyDescent="0.3">
      <c r="A2937" s="171" t="s">
        <v>7204</v>
      </c>
      <c r="B2937" s="167" t="s">
        <v>11457</v>
      </c>
      <c r="C2937" s="167" t="str">
        <f>tab_SCHULLISTE[[#This Row],[SNR]]&amp;" - "&amp;tab_SCHULLISTE[[#This Row],[Name]]</f>
        <v xml:space="preserve">3733 - Grundschule Vilsbiburg  </v>
      </c>
      <c r="D2937" s="5" t="s">
        <v>2658</v>
      </c>
      <c r="E29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37" s="175" t="s">
        <v>18840</v>
      </c>
      <c r="G2937" s="175" t="s">
        <v>18841</v>
      </c>
      <c r="H2937" s="182" t="str">
        <f>_xlfn.XLOOKUP(tab_SCHULLISTE[[#This Row],[TKZ]],tab_SATLISTE[SAT-ID],tab_SATLISTE[SAT-ID],"FEHLT")</f>
        <v>2k244</v>
      </c>
    </row>
    <row r="2938" spans="1:8" ht="15.9" customHeight="1" x14ac:dyDescent="0.3">
      <c r="A2938" s="171" t="s">
        <v>7205</v>
      </c>
      <c r="B2938" s="167" t="s">
        <v>13132</v>
      </c>
      <c r="C2938" s="167" t="str">
        <f>tab_SCHULLISTE[[#This Row],[SNR]]&amp;" - "&amp;tab_SCHULLISTE[[#This Row],[Name]]</f>
        <v xml:space="preserve">3734 - Mittelschule Vilsbiburg  </v>
      </c>
      <c r="D2938" s="5" t="s">
        <v>2658</v>
      </c>
      <c r="E29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38" s="175" t="s">
        <v>18840</v>
      </c>
      <c r="G2938" s="175" t="s">
        <v>18841</v>
      </c>
      <c r="H2938" s="182" t="str">
        <f>_xlfn.XLOOKUP(tab_SCHULLISTE[[#This Row],[TKZ]],tab_SATLISTE[SAT-ID],tab_SATLISTE[SAT-ID],"FEHLT")</f>
        <v>2k244</v>
      </c>
    </row>
    <row r="2939" spans="1:8" ht="15.9" customHeight="1" x14ac:dyDescent="0.3">
      <c r="A2939" s="171" t="s">
        <v>7206</v>
      </c>
      <c r="B2939" s="167" t="s">
        <v>13133</v>
      </c>
      <c r="C2939" s="167" t="str">
        <f>tab_SCHULLISTE[[#This Row],[SNR]]&amp;" - "&amp;tab_SCHULLISTE[[#This Row],[Name]]</f>
        <v xml:space="preserve">3735 - Mittelschule Buch a. Erlbach  </v>
      </c>
      <c r="D2939" s="5" t="s">
        <v>2453</v>
      </c>
      <c r="E29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39" s="175" t="s">
        <v>18840</v>
      </c>
      <c r="G2939" s="175" t="s">
        <v>18841</v>
      </c>
      <c r="H2939" s="182" t="str">
        <f>_xlfn.XLOOKUP(tab_SCHULLISTE[[#This Row],[TKZ]],tab_SATLISTE[SAT-ID],tab_SATLISTE[SAT-ID],"FEHLT")</f>
        <v>2k037</v>
      </c>
    </row>
    <row r="2940" spans="1:8" ht="15.9" customHeight="1" x14ac:dyDescent="0.3">
      <c r="A2940" s="171" t="s">
        <v>7207</v>
      </c>
      <c r="B2940" s="167" t="s">
        <v>13134</v>
      </c>
      <c r="C2940" s="167" t="str">
        <f>tab_SCHULLISTE[[#This Row],[SNR]]&amp;" - "&amp;tab_SCHULLISTE[[#This Row],[Name]]</f>
        <v xml:space="preserve">3736 - Mittelschule Altdorf  </v>
      </c>
      <c r="D2940" s="5" t="s">
        <v>2429</v>
      </c>
      <c r="E29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40" s="175" t="s">
        <v>18840</v>
      </c>
      <c r="G2940" s="175" t="s">
        <v>18841</v>
      </c>
      <c r="H2940" s="182" t="str">
        <f>_xlfn.XLOOKUP(tab_SCHULLISTE[[#This Row],[TKZ]],tab_SATLISTE[SAT-ID],tab_SATLISTE[SAT-ID],"FEHLT")</f>
        <v>2k011</v>
      </c>
    </row>
    <row r="2941" spans="1:8" ht="15.9" customHeight="1" x14ac:dyDescent="0.3">
      <c r="A2941" s="171" t="s">
        <v>7208</v>
      </c>
      <c r="B2941" s="167" t="s">
        <v>11458</v>
      </c>
      <c r="C2941" s="167" t="str">
        <f>tab_SCHULLISTE[[#This Row],[SNR]]&amp;" - "&amp;tab_SCHULLISTE[[#This Row],[Name]]</f>
        <v xml:space="preserve">3738 - Wilhelm-Niedermayer-Grundschule Tittling  </v>
      </c>
      <c r="D2941" s="5" t="s">
        <v>2650</v>
      </c>
      <c r="E29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41" s="175" t="s">
        <v>18840</v>
      </c>
      <c r="G2941" s="175" t="s">
        <v>18841</v>
      </c>
      <c r="H2941" s="182" t="str">
        <f>_xlfn.XLOOKUP(tab_SCHULLISTE[[#This Row],[TKZ]],tab_SATLISTE[SAT-ID],tab_SATLISTE[SAT-ID],"FEHLT")</f>
        <v>2k236</v>
      </c>
    </row>
    <row r="2942" spans="1:8" ht="15.9" customHeight="1" x14ac:dyDescent="0.3">
      <c r="A2942" s="171" t="s">
        <v>7209</v>
      </c>
      <c r="B2942" s="167" t="s">
        <v>11459</v>
      </c>
      <c r="C2942" s="167" t="str">
        <f>tab_SCHULLISTE[[#This Row],[SNR]]&amp;" - "&amp;tab_SCHULLISTE[[#This Row],[Name]]</f>
        <v xml:space="preserve">3739 - Grundschule Am Hohen Markt Untergriesbach  </v>
      </c>
      <c r="D2942" s="5" t="s">
        <v>2654</v>
      </c>
      <c r="E29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42" s="175" t="s">
        <v>18840</v>
      </c>
      <c r="G2942" s="175" t="s">
        <v>18841</v>
      </c>
      <c r="H2942" s="182" t="str">
        <f>_xlfn.XLOOKUP(tab_SCHULLISTE[[#This Row],[TKZ]],tab_SATLISTE[SAT-ID],tab_SATLISTE[SAT-ID],"FEHLT")</f>
        <v>2k240</v>
      </c>
    </row>
    <row r="2943" spans="1:8" ht="15.9" customHeight="1" x14ac:dyDescent="0.3">
      <c r="A2943" s="171" t="s">
        <v>7210</v>
      </c>
      <c r="B2943" s="167" t="s">
        <v>11460</v>
      </c>
      <c r="C2943" s="167" t="str">
        <f>tab_SCHULLISTE[[#This Row],[SNR]]&amp;" - "&amp;tab_SCHULLISTE[[#This Row],[Name]]</f>
        <v>3740 - Ilztalschule  Die Grundschule für alle des Fördervereins der Ilztalschule, Kalteneck/Hutthurm</v>
      </c>
      <c r="D2943" s="5" t="s">
        <v>2702</v>
      </c>
      <c r="E29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43" s="175" t="s">
        <v>18840</v>
      </c>
      <c r="G2943" s="175" t="s">
        <v>18841</v>
      </c>
      <c r="H2943" s="182" t="str">
        <f>_xlfn.XLOOKUP(tab_SCHULLISTE[[#This Row],[TKZ]],tab_SATLISTE[SAT-ID],tab_SATLISTE[SAT-ID],"FEHLT")</f>
        <v>2p022</v>
      </c>
    </row>
    <row r="2944" spans="1:8" ht="15.9" customHeight="1" x14ac:dyDescent="0.3">
      <c r="A2944" s="171" t="s">
        <v>7211</v>
      </c>
      <c r="B2944" s="167" t="s">
        <v>11461</v>
      </c>
      <c r="C2944" s="167" t="str">
        <f>tab_SCHULLISTE[[#This Row],[SNR]]&amp;" - "&amp;tab_SCHULLISTE[[#This Row],[Name]]</f>
        <v xml:space="preserve">3741 - Grundschule Aicha vorm Wald  </v>
      </c>
      <c r="D2944" s="5" t="s">
        <v>2424</v>
      </c>
      <c r="E29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44" s="175" t="s">
        <v>18840</v>
      </c>
      <c r="G2944" s="175" t="s">
        <v>18841</v>
      </c>
      <c r="H2944" s="182" t="str">
        <f>_xlfn.XLOOKUP(tab_SCHULLISTE[[#This Row],[TKZ]],tab_SATLISTE[SAT-ID],tab_SATLISTE[SAT-ID],"FEHLT")</f>
        <v>2k006</v>
      </c>
    </row>
    <row r="2945" spans="1:8" ht="15.9" customHeight="1" x14ac:dyDescent="0.3">
      <c r="A2945" s="171" t="s">
        <v>7212</v>
      </c>
      <c r="B2945" s="167" t="s">
        <v>13135</v>
      </c>
      <c r="C2945" s="167" t="str">
        <f>tab_SCHULLISTE[[#This Row],[SNR]]&amp;" - "&amp;tab_SCHULLISTE[[#This Row],[Name]]</f>
        <v xml:space="preserve">3742 - Mittelschule Aidenbach  </v>
      </c>
      <c r="D2945" s="5" t="s">
        <v>2425</v>
      </c>
      <c r="E29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45" s="175" t="s">
        <v>18840</v>
      </c>
      <c r="G2945" s="175" t="s">
        <v>18841</v>
      </c>
      <c r="H2945" s="182" t="str">
        <f>_xlfn.XLOOKUP(tab_SCHULLISTE[[#This Row],[TKZ]],tab_SATLISTE[SAT-ID],tab_SATLISTE[SAT-ID],"FEHLT")</f>
        <v>2k007</v>
      </c>
    </row>
    <row r="2946" spans="1:8" ht="15.9" customHeight="1" x14ac:dyDescent="0.3">
      <c r="A2946" s="171" t="s">
        <v>7213</v>
      </c>
      <c r="B2946" s="167" t="s">
        <v>11462</v>
      </c>
      <c r="C2946" s="167" t="str">
        <f>tab_SCHULLISTE[[#This Row],[SNR]]&amp;" - "&amp;tab_SCHULLISTE[[#This Row],[Name]]</f>
        <v xml:space="preserve">3743 - Wolfgang-Marius-Grundschule Aldersbach  </v>
      </c>
      <c r="D2946" s="5" t="s">
        <v>2428</v>
      </c>
      <c r="E29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46" s="175" t="s">
        <v>18840</v>
      </c>
      <c r="G2946" s="175" t="s">
        <v>18841</v>
      </c>
      <c r="H2946" s="182" t="str">
        <f>_xlfn.XLOOKUP(tab_SCHULLISTE[[#This Row],[TKZ]],tab_SATLISTE[SAT-ID],tab_SATLISTE[SAT-ID],"FEHLT")</f>
        <v>2k010</v>
      </c>
    </row>
    <row r="2947" spans="1:8" ht="15.9" customHeight="1" x14ac:dyDescent="0.3">
      <c r="A2947" s="171" t="s">
        <v>7214</v>
      </c>
      <c r="B2947" s="167" t="s">
        <v>11463</v>
      </c>
      <c r="C2947" s="167" t="str">
        <f>tab_SCHULLISTE[[#This Row],[SNR]]&amp;" - "&amp;tab_SCHULLISTE[[#This Row],[Name]]</f>
        <v xml:space="preserve">3744 - Grundschule Alkofen-Pleinting  </v>
      </c>
      <c r="D2947" s="5" t="s">
        <v>2660</v>
      </c>
      <c r="E29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47" s="175" t="s">
        <v>18840</v>
      </c>
      <c r="G2947" s="175" t="s">
        <v>18841</v>
      </c>
      <c r="H2947" s="182" t="str">
        <f>_xlfn.XLOOKUP(tab_SCHULLISTE[[#This Row],[TKZ]],tab_SATLISTE[SAT-ID],tab_SATLISTE[SAT-ID],"FEHLT")</f>
        <v>2k246</v>
      </c>
    </row>
    <row r="2948" spans="1:8" ht="15.9" customHeight="1" x14ac:dyDescent="0.3">
      <c r="A2948" s="171" t="s">
        <v>7215</v>
      </c>
      <c r="B2948" s="167" t="s">
        <v>11464</v>
      </c>
      <c r="C2948" s="167" t="str">
        <f>tab_SCHULLISTE[[#This Row],[SNR]]&amp;" - "&amp;tab_SCHULLISTE[[#This Row],[Name]]</f>
        <v xml:space="preserve">3745 - Max-Gerstl-Grundschule Beutelsbach  </v>
      </c>
      <c r="D2948" s="5" t="s">
        <v>2443</v>
      </c>
      <c r="E29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48" s="175" t="s">
        <v>18840</v>
      </c>
      <c r="G2948" s="175" t="s">
        <v>18841</v>
      </c>
      <c r="H2948" s="182" t="str">
        <f>_xlfn.XLOOKUP(tab_SCHULLISTE[[#This Row],[TKZ]],tab_SATLISTE[SAT-ID],tab_SATLISTE[SAT-ID],"FEHLT")</f>
        <v>2k026</v>
      </c>
    </row>
    <row r="2949" spans="1:8" ht="15.9" customHeight="1" x14ac:dyDescent="0.3">
      <c r="A2949" s="171" t="s">
        <v>7216</v>
      </c>
      <c r="B2949" s="167" t="s">
        <v>11465</v>
      </c>
      <c r="C2949" s="167" t="str">
        <f>tab_SCHULLISTE[[#This Row],[SNR]]&amp;" - "&amp;tab_SCHULLISTE[[#This Row],[Name]]</f>
        <v xml:space="preserve">3747 - Grundschule Büchlberg  </v>
      </c>
      <c r="D2949" s="5" t="s">
        <v>2455</v>
      </c>
      <c r="E29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49" s="175" t="s">
        <v>18840</v>
      </c>
      <c r="G2949" s="175" t="s">
        <v>18841</v>
      </c>
      <c r="H2949" s="182" t="str">
        <f>_xlfn.XLOOKUP(tab_SCHULLISTE[[#This Row],[TKZ]],tab_SATLISTE[SAT-ID],tab_SATLISTE[SAT-ID],"FEHLT")</f>
        <v>2k039</v>
      </c>
    </row>
    <row r="2950" spans="1:8" ht="15.9" customHeight="1" x14ac:dyDescent="0.3">
      <c r="A2950" s="171" t="s">
        <v>7217</v>
      </c>
      <c r="B2950" s="167" t="s">
        <v>13136</v>
      </c>
      <c r="C2950" s="167" t="str">
        <f>tab_SCHULLISTE[[#This Row],[SNR]]&amp;" - "&amp;tab_SCHULLISTE[[#This Row],[Name]]</f>
        <v xml:space="preserve">3748 - Mittelschule Eging a.See  </v>
      </c>
      <c r="D2950" s="5" t="s">
        <v>2465</v>
      </c>
      <c r="E29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50" s="175" t="s">
        <v>18840</v>
      </c>
      <c r="G2950" s="175" t="s">
        <v>18841</v>
      </c>
      <c r="H2950" s="182" t="str">
        <f>_xlfn.XLOOKUP(tab_SCHULLISTE[[#This Row],[TKZ]],tab_SATLISTE[SAT-ID],tab_SATLISTE[SAT-ID],"FEHLT")</f>
        <v>2k049</v>
      </c>
    </row>
    <row r="2951" spans="1:8" ht="15.9" customHeight="1" x14ac:dyDescent="0.3">
      <c r="A2951" s="171" t="s">
        <v>7218</v>
      </c>
      <c r="B2951" s="167" t="s">
        <v>11466</v>
      </c>
      <c r="C2951" s="167" t="str">
        <f>tab_SCHULLISTE[[#This Row],[SNR]]&amp;" - "&amp;tab_SCHULLISTE[[#This Row],[Name]]</f>
        <v xml:space="preserve">3749 - Grundschule Fürstenstein  </v>
      </c>
      <c r="D2951" s="5" t="s">
        <v>2479</v>
      </c>
      <c r="E29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51" s="175" t="s">
        <v>18840</v>
      </c>
      <c r="G2951" s="175" t="s">
        <v>18841</v>
      </c>
      <c r="H2951" s="182" t="str">
        <f>_xlfn.XLOOKUP(tab_SCHULLISTE[[#This Row],[TKZ]],tab_SATLISTE[SAT-ID],tab_SATLISTE[SAT-ID],"FEHLT")</f>
        <v>2k064</v>
      </c>
    </row>
    <row r="2952" spans="1:8" ht="15.9" customHeight="1" x14ac:dyDescent="0.3">
      <c r="A2952" s="171" t="s">
        <v>7219</v>
      </c>
      <c r="B2952" s="167" t="s">
        <v>13137</v>
      </c>
      <c r="C2952" s="167" t="str">
        <f>tab_SCHULLISTE[[#This Row],[SNR]]&amp;" - "&amp;tab_SCHULLISTE[[#This Row],[Name]]</f>
        <v>3754 - Heimvolksschule St. Maria - Mittelschule, Fürstenzell, Seraphischen Liebeswerks Altötting</v>
      </c>
      <c r="D2952" s="5" t="s">
        <v>10438</v>
      </c>
      <c r="E29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52" s="175" t="s">
        <v>18840</v>
      </c>
      <c r="G2952" s="175" t="s">
        <v>18841</v>
      </c>
      <c r="H2952" s="182" t="str">
        <f>_xlfn.XLOOKUP(tab_SCHULLISTE[[#This Row],[TKZ]],tab_SATLISTE[SAT-ID],tab_SATLISTE[SAT-ID],"FEHLT")</f>
        <v>2p073</v>
      </c>
    </row>
    <row r="2953" spans="1:8" ht="15.9" customHeight="1" x14ac:dyDescent="0.3">
      <c r="A2953" s="171" t="s">
        <v>7220</v>
      </c>
      <c r="B2953" s="167" t="s">
        <v>11467</v>
      </c>
      <c r="C2953" s="167" t="str">
        <f>tab_SCHULLISTE[[#This Row],[SNR]]&amp;" - "&amp;tab_SCHULLISTE[[#This Row],[Name]]</f>
        <v xml:space="preserve">3755 - Grundschule Garham  </v>
      </c>
      <c r="D2953" s="5" t="s">
        <v>2484</v>
      </c>
      <c r="E29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53" s="175" t="s">
        <v>18840</v>
      </c>
      <c r="G2953" s="175" t="s">
        <v>18841</v>
      </c>
      <c r="H2953" s="182" t="str">
        <f>_xlfn.XLOOKUP(tab_SCHULLISTE[[#This Row],[TKZ]],tab_SATLISTE[SAT-ID],tab_SATLISTE[SAT-ID],"FEHLT")</f>
        <v>2k069</v>
      </c>
    </row>
    <row r="2954" spans="1:8" ht="15.9" customHeight="1" x14ac:dyDescent="0.3">
      <c r="A2954" s="171" t="s">
        <v>7221</v>
      </c>
      <c r="B2954" s="167" t="s">
        <v>13138</v>
      </c>
      <c r="C2954" s="167" t="str">
        <f>tab_SCHULLISTE[[#This Row],[SNR]]&amp;" - "&amp;tab_SCHULLISTE[[#This Row],[Name]]</f>
        <v xml:space="preserve">3756 - Mittelschule Bad Griesbach i.Rottal  </v>
      </c>
      <c r="D2954" s="5" t="s">
        <v>2439</v>
      </c>
      <c r="E29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54" s="175" t="s">
        <v>18840</v>
      </c>
      <c r="G2954" s="175" t="s">
        <v>18841</v>
      </c>
      <c r="H2954" s="182" t="str">
        <f>_xlfn.XLOOKUP(tab_SCHULLISTE[[#This Row],[TKZ]],tab_SATLISTE[SAT-ID],tab_SATLISTE[SAT-ID],"FEHLT")</f>
        <v>2k021</v>
      </c>
    </row>
    <row r="2955" spans="1:8" ht="15.9" customHeight="1" x14ac:dyDescent="0.3">
      <c r="A2955" s="171" t="s">
        <v>7222</v>
      </c>
      <c r="B2955" s="167" t="s">
        <v>11468</v>
      </c>
      <c r="C2955" s="167" t="str">
        <f>tab_SCHULLISTE[[#This Row],[SNR]]&amp;" - "&amp;tab_SCHULLISTE[[#This Row],[Name]]</f>
        <v xml:space="preserve">3757 - Adalbert-Stifter-Grundschule Wegscheid  </v>
      </c>
      <c r="D2955" s="5" t="s">
        <v>2666</v>
      </c>
      <c r="E29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55" s="175" t="s">
        <v>18840</v>
      </c>
      <c r="G2955" s="175" t="s">
        <v>18841</v>
      </c>
      <c r="H2955" s="182" t="str">
        <f>_xlfn.XLOOKUP(tab_SCHULLISTE[[#This Row],[TKZ]],tab_SATLISTE[SAT-ID],tab_SATLISTE[SAT-ID],"FEHLT")</f>
        <v>2k252</v>
      </c>
    </row>
    <row r="2956" spans="1:8" ht="15.9" customHeight="1" x14ac:dyDescent="0.3">
      <c r="A2956" s="171" t="s">
        <v>7223</v>
      </c>
      <c r="B2956" s="167" t="s">
        <v>11469</v>
      </c>
      <c r="C2956" s="167" t="str">
        <f>tab_SCHULLISTE[[#This Row],[SNR]]&amp;" - "&amp;tab_SCHULLISTE[[#This Row],[Name]]</f>
        <v xml:space="preserve">3758 - Grundschule Haarbach  </v>
      </c>
      <c r="D2956" s="5" t="s">
        <v>2492</v>
      </c>
      <c r="E29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56" s="175" t="s">
        <v>18840</v>
      </c>
      <c r="G2956" s="175" t="s">
        <v>18841</v>
      </c>
      <c r="H2956" s="182" t="str">
        <f>_xlfn.XLOOKUP(tab_SCHULLISTE[[#This Row],[TKZ]],tab_SATLISTE[SAT-ID],tab_SATLISTE[SAT-ID],"FEHLT")</f>
        <v>2k077</v>
      </c>
    </row>
    <row r="2957" spans="1:8" ht="15.9" customHeight="1" x14ac:dyDescent="0.3">
      <c r="A2957" s="171" t="s">
        <v>7224</v>
      </c>
      <c r="B2957" s="167" t="s">
        <v>11470</v>
      </c>
      <c r="C2957" s="167" t="str">
        <f>tab_SCHULLISTE[[#This Row],[SNR]]&amp;" - "&amp;tab_SCHULLISTE[[#This Row],[Name]]</f>
        <v xml:space="preserve">3759 - Grundschule Hauzenberg  </v>
      </c>
      <c r="D2957" s="5" t="s">
        <v>2497</v>
      </c>
      <c r="E29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57" s="175" t="s">
        <v>18840</v>
      </c>
      <c r="G2957" s="175" t="s">
        <v>18841</v>
      </c>
      <c r="H2957" s="182" t="str">
        <f>_xlfn.XLOOKUP(tab_SCHULLISTE[[#This Row],[TKZ]],tab_SATLISTE[SAT-ID],tab_SATLISTE[SAT-ID],"FEHLT")</f>
        <v>2k082</v>
      </c>
    </row>
    <row r="2958" spans="1:8" ht="15.9" customHeight="1" x14ac:dyDescent="0.3">
      <c r="A2958" s="171" t="s">
        <v>7225</v>
      </c>
      <c r="B2958" s="167" t="s">
        <v>13139</v>
      </c>
      <c r="C2958" s="167" t="str">
        <f>tab_SCHULLISTE[[#This Row],[SNR]]&amp;" - "&amp;tab_SCHULLISTE[[#This Row],[Name]]</f>
        <v xml:space="preserve">3760 - Mittelschule Hauzenberg  </v>
      </c>
      <c r="D2958" s="5" t="s">
        <v>2496</v>
      </c>
      <c r="E29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58" s="175" t="s">
        <v>18840</v>
      </c>
      <c r="G2958" s="175" t="s">
        <v>18841</v>
      </c>
      <c r="H2958" s="182" t="str">
        <f>_xlfn.XLOOKUP(tab_SCHULLISTE[[#This Row],[TKZ]],tab_SATLISTE[SAT-ID],tab_SATLISTE[SAT-ID],"FEHLT")</f>
        <v>2k081</v>
      </c>
    </row>
    <row r="2959" spans="1:8" ht="15.9" customHeight="1" x14ac:dyDescent="0.3">
      <c r="A2959" s="171" t="s">
        <v>7226</v>
      </c>
      <c r="B2959" s="167" t="s">
        <v>11471</v>
      </c>
      <c r="C2959" s="167" t="str">
        <f>tab_SCHULLISTE[[#This Row],[SNR]]&amp;" - "&amp;tab_SCHULLISTE[[#This Row],[Name]]</f>
        <v xml:space="preserve">3761 - Grundschule Germannsdorf  </v>
      </c>
      <c r="D2959" s="5" t="s">
        <v>2497</v>
      </c>
      <c r="E29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59" s="175" t="s">
        <v>18840</v>
      </c>
      <c r="G2959" s="175" t="s">
        <v>18841</v>
      </c>
      <c r="H2959" s="182" t="str">
        <f>_xlfn.XLOOKUP(tab_SCHULLISTE[[#This Row],[TKZ]],tab_SATLISTE[SAT-ID],tab_SATLISTE[SAT-ID],"FEHLT")</f>
        <v>2k082</v>
      </c>
    </row>
    <row r="2960" spans="1:8" ht="15.9" customHeight="1" x14ac:dyDescent="0.3">
      <c r="A2960" s="171" t="s">
        <v>7227</v>
      </c>
      <c r="B2960" s="167" t="s">
        <v>11472</v>
      </c>
      <c r="C2960" s="167" t="str">
        <f>tab_SCHULLISTE[[#This Row],[SNR]]&amp;" - "&amp;tab_SCHULLISTE[[#This Row],[Name]]</f>
        <v xml:space="preserve">3762 - St.-Gotthard-Grundschule Kirchberg i.Wald  </v>
      </c>
      <c r="D2960" s="5" t="s">
        <v>2516</v>
      </c>
      <c r="E29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60" s="175" t="s">
        <v>18840</v>
      </c>
      <c r="G2960" s="175" t="s">
        <v>18841</v>
      </c>
      <c r="H2960" s="182" t="str">
        <f>_xlfn.XLOOKUP(tab_SCHULLISTE[[#This Row],[TKZ]],tab_SATLISTE[SAT-ID],tab_SATLISTE[SAT-ID],"FEHLT")</f>
        <v>2k103</v>
      </c>
    </row>
    <row r="2961" spans="1:8" ht="15.9" customHeight="1" x14ac:dyDescent="0.3">
      <c r="A2961" s="171" t="s">
        <v>7228</v>
      </c>
      <c r="B2961" s="167" t="s">
        <v>11473</v>
      </c>
      <c r="C2961" s="167" t="str">
        <f>tab_SCHULLISTE[[#This Row],[SNR]]&amp;" - "&amp;tab_SCHULLISTE[[#This Row],[Name]]</f>
        <v xml:space="preserve">3763 - Grundschule Haag-Wolkar  </v>
      </c>
      <c r="D2961" s="5" t="s">
        <v>2497</v>
      </c>
      <c r="E29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61" s="175" t="s">
        <v>18840</v>
      </c>
      <c r="G2961" s="175" t="s">
        <v>18841</v>
      </c>
      <c r="H2961" s="182" t="str">
        <f>_xlfn.XLOOKUP(tab_SCHULLISTE[[#This Row],[TKZ]],tab_SATLISTE[SAT-ID],tab_SATLISTE[SAT-ID],"FEHLT")</f>
        <v>2k082</v>
      </c>
    </row>
    <row r="2962" spans="1:8" ht="15.9" customHeight="1" x14ac:dyDescent="0.3">
      <c r="A2962" s="171" t="s">
        <v>7229</v>
      </c>
      <c r="B2962" s="167" t="s">
        <v>11474</v>
      </c>
      <c r="C2962" s="167" t="str">
        <f>tab_SCHULLISTE[[#This Row],[SNR]]&amp;" - "&amp;tab_SCHULLISTE[[#This Row],[Name]]</f>
        <v xml:space="preserve">3764 - Grundschule Hofkirchen  </v>
      </c>
      <c r="D2962" s="5" t="s">
        <v>2503</v>
      </c>
      <c r="E29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62" s="175" t="s">
        <v>18840</v>
      </c>
      <c r="G2962" s="175" t="s">
        <v>18841</v>
      </c>
      <c r="H2962" s="182" t="str">
        <f>_xlfn.XLOOKUP(tab_SCHULLISTE[[#This Row],[TKZ]],tab_SATLISTE[SAT-ID],tab_SATLISTE[SAT-ID],"FEHLT")</f>
        <v>2k088</v>
      </c>
    </row>
    <row r="2963" spans="1:8" ht="15.9" customHeight="1" x14ac:dyDescent="0.3">
      <c r="A2963" s="171" t="s">
        <v>7230</v>
      </c>
      <c r="B2963" s="167" t="s">
        <v>13140</v>
      </c>
      <c r="C2963" s="167" t="str">
        <f>tab_SCHULLISTE[[#This Row],[SNR]]&amp;" - "&amp;tab_SCHULLISTE[[#This Row],[Name]]</f>
        <v xml:space="preserve">3765 - Mittelschule Hutthurm-Büchlberg  </v>
      </c>
      <c r="D2963" s="5" t="s">
        <v>2507</v>
      </c>
      <c r="E29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63" s="175" t="s">
        <v>18840</v>
      </c>
      <c r="G2963" s="175" t="s">
        <v>18841</v>
      </c>
      <c r="H2963" s="182" t="str">
        <f>_xlfn.XLOOKUP(tab_SCHULLISTE[[#This Row],[TKZ]],tab_SATLISTE[SAT-ID],tab_SATLISTE[SAT-ID],"FEHLT")</f>
        <v>2k093</v>
      </c>
    </row>
    <row r="2964" spans="1:8" ht="15.9" customHeight="1" x14ac:dyDescent="0.3">
      <c r="A2964" s="171" t="s">
        <v>7231</v>
      </c>
      <c r="B2964" s="167" t="s">
        <v>11475</v>
      </c>
      <c r="C2964" s="167" t="str">
        <f>tab_SCHULLISTE[[#This Row],[SNR]]&amp;" - "&amp;tab_SCHULLISTE[[#This Row],[Name]]</f>
        <v xml:space="preserve">3767 - Grundschule Kößlarn  </v>
      </c>
      <c r="D2964" s="5" t="s">
        <v>2523</v>
      </c>
      <c r="E29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64" s="175" t="s">
        <v>18840</v>
      </c>
      <c r="G2964" s="175" t="s">
        <v>18841</v>
      </c>
      <c r="H2964" s="182" t="str">
        <f>_xlfn.XLOOKUP(tab_SCHULLISTE[[#This Row],[TKZ]],tab_SATLISTE[SAT-ID],tab_SATLISTE[SAT-ID],"FEHLT")</f>
        <v>2k110</v>
      </c>
    </row>
    <row r="2965" spans="1:8" ht="15.9" customHeight="1" x14ac:dyDescent="0.3">
      <c r="A2965" s="171" t="s">
        <v>7232</v>
      </c>
      <c r="B2965" s="167" t="s">
        <v>11476</v>
      </c>
      <c r="C2965" s="167" t="str">
        <f>tab_SCHULLISTE[[#This Row],[SNR]]&amp;" - "&amp;tab_SCHULLISTE[[#This Row],[Name]]</f>
        <v xml:space="preserve">3768 - St.-Gunther-Grundschule Rinchnach  </v>
      </c>
      <c r="D2965" s="5" t="s">
        <v>2603</v>
      </c>
      <c r="E29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65" s="175" t="s">
        <v>18840</v>
      </c>
      <c r="G2965" s="175" t="s">
        <v>18841</v>
      </c>
      <c r="H2965" s="182" t="str">
        <f>_xlfn.XLOOKUP(tab_SCHULLISTE[[#This Row],[TKZ]],tab_SATLISTE[SAT-ID],tab_SATLISTE[SAT-ID],"FEHLT")</f>
        <v>2k189</v>
      </c>
    </row>
    <row r="2966" spans="1:8" ht="15.9" customHeight="1" x14ac:dyDescent="0.3">
      <c r="A2966" s="171" t="s">
        <v>7233</v>
      </c>
      <c r="B2966" s="167" t="s">
        <v>11477</v>
      </c>
      <c r="C2966" s="167" t="str">
        <f>tab_SCHULLISTE[[#This Row],[SNR]]&amp;" - "&amp;tab_SCHULLISTE[[#This Row],[Name]]</f>
        <v xml:space="preserve">3769 - Grundschule Bad Birnbach  </v>
      </c>
      <c r="D2966" s="5" t="s">
        <v>2437</v>
      </c>
      <c r="E29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66" s="175" t="s">
        <v>18840</v>
      </c>
      <c r="G2966" s="175" t="s">
        <v>18841</v>
      </c>
      <c r="H2966" s="182" t="str">
        <f>_xlfn.XLOOKUP(tab_SCHULLISTE[[#This Row],[TKZ]],tab_SATLISTE[SAT-ID],tab_SATLISTE[SAT-ID],"FEHLT")</f>
        <v>2k019</v>
      </c>
    </row>
    <row r="2967" spans="1:8" ht="15.9" customHeight="1" x14ac:dyDescent="0.3">
      <c r="A2967" s="171" t="s">
        <v>7234</v>
      </c>
      <c r="B2967" s="167" t="s">
        <v>11478</v>
      </c>
      <c r="C2967" s="167" t="str">
        <f>tab_SCHULLISTE[[#This Row],[SNR]]&amp;" - "&amp;tab_SCHULLISTE[[#This Row],[Name]]</f>
        <v xml:space="preserve">3770 - Grundschule Neuburg a.Inn  </v>
      </c>
      <c r="D2967" s="5" t="s">
        <v>2553</v>
      </c>
      <c r="E29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67" s="175" t="s">
        <v>18840</v>
      </c>
      <c r="G2967" s="175" t="s">
        <v>18841</v>
      </c>
      <c r="H2967" s="182" t="str">
        <f>_xlfn.XLOOKUP(tab_SCHULLISTE[[#This Row],[TKZ]],tab_SATLISTE[SAT-ID],tab_SATLISTE[SAT-ID],"FEHLT")</f>
        <v>2k140</v>
      </c>
    </row>
    <row r="2968" spans="1:8" ht="15.9" customHeight="1" x14ac:dyDescent="0.3">
      <c r="A2968" s="171" t="s">
        <v>7235</v>
      </c>
      <c r="B2968" s="167" t="s">
        <v>11479</v>
      </c>
      <c r="C2968" s="167" t="str">
        <f>tab_SCHULLISTE[[#This Row],[SNR]]&amp;" - "&amp;tab_SCHULLISTE[[#This Row],[Name]]</f>
        <v xml:space="preserve">3771 - Grundschule Neukirchen vorm Wald  </v>
      </c>
      <c r="D2968" s="5" t="s">
        <v>2556</v>
      </c>
      <c r="E29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68" s="175" t="s">
        <v>18840</v>
      </c>
      <c r="G2968" s="175" t="s">
        <v>18841</v>
      </c>
      <c r="H2968" s="182" t="str">
        <f>_xlfn.XLOOKUP(tab_SCHULLISTE[[#This Row],[TKZ]],tab_SATLISTE[SAT-ID],tab_SATLISTE[SAT-ID],"FEHLT")</f>
        <v>2k143</v>
      </c>
    </row>
    <row r="2969" spans="1:8" ht="15.9" customHeight="1" x14ac:dyDescent="0.3">
      <c r="A2969" s="171" t="s">
        <v>7236</v>
      </c>
      <c r="B2969" s="167" t="s">
        <v>11480</v>
      </c>
      <c r="C2969" s="167" t="str">
        <f>tab_SCHULLISTE[[#This Row],[SNR]]&amp;" - "&amp;tab_SCHULLISTE[[#This Row],[Name]]</f>
        <v xml:space="preserve">3773 - Danubius-Grundschule  Obernzell  </v>
      </c>
      <c r="D2969" s="5" t="s">
        <v>2565</v>
      </c>
      <c r="E29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69" s="175" t="s">
        <v>18840</v>
      </c>
      <c r="G2969" s="175" t="s">
        <v>18841</v>
      </c>
      <c r="H2969" s="182" t="str">
        <f>_xlfn.XLOOKUP(tab_SCHULLISTE[[#This Row],[TKZ]],tab_SATLISTE[SAT-ID],tab_SATLISTE[SAT-ID],"FEHLT")</f>
        <v>2k152</v>
      </c>
    </row>
    <row r="2970" spans="1:8" ht="15.9" customHeight="1" x14ac:dyDescent="0.3">
      <c r="A2970" s="171" t="s">
        <v>7237</v>
      </c>
      <c r="B2970" s="167" t="s">
        <v>13141</v>
      </c>
      <c r="C2970" s="167" t="str">
        <f>tab_SCHULLISTE[[#This Row],[SNR]]&amp;" - "&amp;tab_SCHULLISTE[[#This Row],[Name]]</f>
        <v xml:space="preserve">3774 - Mittelschule Ortenburg  </v>
      </c>
      <c r="D2970" s="5" t="s">
        <v>2570</v>
      </c>
      <c r="E29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70" s="175" t="s">
        <v>18840</v>
      </c>
      <c r="G2970" s="175" t="s">
        <v>18841</v>
      </c>
      <c r="H2970" s="182" t="str">
        <f>_xlfn.XLOOKUP(tab_SCHULLISTE[[#This Row],[TKZ]],tab_SATLISTE[SAT-ID],tab_SATLISTE[SAT-ID],"FEHLT")</f>
        <v>2k156</v>
      </c>
    </row>
    <row r="2971" spans="1:8" ht="15.9" customHeight="1" x14ac:dyDescent="0.3">
      <c r="A2971" s="171" t="s">
        <v>7238</v>
      </c>
      <c r="B2971" s="167" t="s">
        <v>11481</v>
      </c>
      <c r="C2971" s="167" t="str">
        <f>tab_SCHULLISTE[[#This Row],[SNR]]&amp;" - "&amp;tab_SCHULLISTE[[#This Row],[Name]]</f>
        <v xml:space="preserve">3776 - Grundschule Pocking  </v>
      </c>
      <c r="D2971" s="5" t="s">
        <v>2590</v>
      </c>
      <c r="E29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71" s="175" t="s">
        <v>18840</v>
      </c>
      <c r="G2971" s="175" t="s">
        <v>18841</v>
      </c>
      <c r="H2971" s="182" t="str">
        <f>_xlfn.XLOOKUP(tab_SCHULLISTE[[#This Row],[TKZ]],tab_SATLISTE[SAT-ID],tab_SATLISTE[SAT-ID],"FEHLT")</f>
        <v>2k176</v>
      </c>
    </row>
    <row r="2972" spans="1:8" ht="15.9" customHeight="1" x14ac:dyDescent="0.3">
      <c r="A2972" s="171" t="s">
        <v>7239</v>
      </c>
      <c r="B2972" s="167" t="s">
        <v>13142</v>
      </c>
      <c r="C2972" s="167" t="str">
        <f>tab_SCHULLISTE[[#This Row],[SNR]]&amp;" - "&amp;tab_SCHULLISTE[[#This Row],[Name]]</f>
        <v xml:space="preserve">3777 - Mittelschule Pocking  </v>
      </c>
      <c r="D2972" s="5" t="s">
        <v>2589</v>
      </c>
      <c r="E29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72" s="175" t="s">
        <v>18840</v>
      </c>
      <c r="G2972" s="175" t="s">
        <v>18841</v>
      </c>
      <c r="H2972" s="182" t="str">
        <f>_xlfn.XLOOKUP(tab_SCHULLISTE[[#This Row],[TKZ]],tab_SATLISTE[SAT-ID],tab_SATLISTE[SAT-ID],"FEHLT")</f>
        <v>2k175</v>
      </c>
    </row>
    <row r="2973" spans="1:8" ht="15.9" customHeight="1" x14ac:dyDescent="0.3">
      <c r="A2973" s="171" t="s">
        <v>7240</v>
      </c>
      <c r="B2973" s="167" t="s">
        <v>11482</v>
      </c>
      <c r="C2973" s="167" t="str">
        <f>tab_SCHULLISTE[[#This Row],[SNR]]&amp;" - "&amp;tab_SCHULLISTE[[#This Row],[Name]]</f>
        <v xml:space="preserve">3778 - Grundschule Hartkirchen  </v>
      </c>
      <c r="D2973" s="5" t="s">
        <v>2590</v>
      </c>
      <c r="E29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73" s="175" t="s">
        <v>18840</v>
      </c>
      <c r="G2973" s="175" t="s">
        <v>18841</v>
      </c>
      <c r="H2973" s="182" t="str">
        <f>_xlfn.XLOOKUP(tab_SCHULLISTE[[#This Row],[TKZ]],tab_SATLISTE[SAT-ID],tab_SATLISTE[SAT-ID],"FEHLT")</f>
        <v>2k176</v>
      </c>
    </row>
    <row r="2974" spans="1:8" ht="15.9" customHeight="1" x14ac:dyDescent="0.3">
      <c r="A2974" s="171" t="s">
        <v>7241</v>
      </c>
      <c r="B2974" s="167" t="s">
        <v>11483</v>
      </c>
      <c r="C2974" s="167" t="str">
        <f>tab_SCHULLISTE[[#This Row],[SNR]]&amp;" - "&amp;tab_SCHULLISTE[[#This Row],[Name]]</f>
        <v xml:space="preserve">3779 - Grundschule Falkenberg-Taufkirchen  </v>
      </c>
      <c r="D2974" s="5" t="s">
        <v>2472</v>
      </c>
      <c r="E29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74" s="175" t="s">
        <v>18840</v>
      </c>
      <c r="G2974" s="175" t="s">
        <v>18841</v>
      </c>
      <c r="H2974" s="182" t="str">
        <f>_xlfn.XLOOKUP(tab_SCHULLISTE[[#This Row],[TKZ]],tab_SATLISTE[SAT-ID],tab_SATLISTE[SAT-ID],"FEHLT")</f>
        <v>2k056</v>
      </c>
    </row>
    <row r="2975" spans="1:8" ht="15.9" customHeight="1" x14ac:dyDescent="0.3">
      <c r="A2975" s="171" t="s">
        <v>7242</v>
      </c>
      <c r="B2975" s="167" t="s">
        <v>11484</v>
      </c>
      <c r="C2975" s="167" t="str">
        <f>tab_SCHULLISTE[[#This Row],[SNR]]&amp;" - "&amp;tab_SCHULLISTE[[#This Row],[Name]]</f>
        <v xml:space="preserve">3781 - Grundschule Rotthalmünster  </v>
      </c>
      <c r="D2975" s="5" t="s">
        <v>2612</v>
      </c>
      <c r="E29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75" s="175" t="s">
        <v>18840</v>
      </c>
      <c r="G2975" s="175" t="s">
        <v>18841</v>
      </c>
      <c r="H2975" s="182" t="str">
        <f>_xlfn.XLOOKUP(tab_SCHULLISTE[[#This Row],[TKZ]],tab_SATLISTE[SAT-ID],tab_SATLISTE[SAT-ID],"FEHLT")</f>
        <v>2k198</v>
      </c>
    </row>
    <row r="2976" spans="1:8" ht="15.9" customHeight="1" x14ac:dyDescent="0.3">
      <c r="A2976" s="171" t="s">
        <v>7243</v>
      </c>
      <c r="B2976" s="167" t="s">
        <v>13143</v>
      </c>
      <c r="C2976" s="167" t="str">
        <f>tab_SCHULLISTE[[#This Row],[SNR]]&amp;" - "&amp;tab_SCHULLISTE[[#This Row],[Name]]</f>
        <v xml:space="preserve">3782 - Mittelschule Rotthalmünster  </v>
      </c>
      <c r="D2976" s="5" t="s">
        <v>2613</v>
      </c>
      <c r="E29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76" s="175" t="s">
        <v>18840</v>
      </c>
      <c r="G2976" s="175" t="s">
        <v>18841</v>
      </c>
      <c r="H2976" s="182" t="str">
        <f>_xlfn.XLOOKUP(tab_SCHULLISTE[[#This Row],[TKZ]],tab_SATLISTE[SAT-ID],tab_SATLISTE[SAT-ID],"FEHLT")</f>
        <v>2k199</v>
      </c>
    </row>
    <row r="2977" spans="1:8" ht="15.9" customHeight="1" x14ac:dyDescent="0.3">
      <c r="A2977" s="171" t="s">
        <v>7244</v>
      </c>
      <c r="B2977" s="167" t="s">
        <v>11485</v>
      </c>
      <c r="C2977" s="167" t="str">
        <f>tab_SCHULLISTE[[#This Row],[SNR]]&amp;" - "&amp;tab_SCHULLISTE[[#This Row],[Name]]</f>
        <v xml:space="preserve">3783 - Grundschule Ruderting  </v>
      </c>
      <c r="D2977" s="5" t="s">
        <v>2614</v>
      </c>
      <c r="E29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77" s="175" t="s">
        <v>18840</v>
      </c>
      <c r="G2977" s="175" t="s">
        <v>18841</v>
      </c>
      <c r="H2977" s="182" t="str">
        <f>_xlfn.XLOOKUP(tab_SCHULLISTE[[#This Row],[TKZ]],tab_SATLISTE[SAT-ID],tab_SATLISTE[SAT-ID],"FEHLT")</f>
        <v>2k200</v>
      </c>
    </row>
    <row r="2978" spans="1:8" ht="15.9" customHeight="1" x14ac:dyDescent="0.3">
      <c r="A2978" s="171" t="s">
        <v>7245</v>
      </c>
      <c r="B2978" s="167" t="s">
        <v>13144</v>
      </c>
      <c r="C2978" s="167" t="str">
        <f>tab_SCHULLISTE[[#This Row],[SNR]]&amp;" - "&amp;tab_SCHULLISTE[[#This Row],[Name]]</f>
        <v xml:space="preserve">3784 - Mittelschule Ruhstorf a.d.Rott  </v>
      </c>
      <c r="D2978" s="5" t="s">
        <v>2618</v>
      </c>
      <c r="E29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78" s="175" t="s">
        <v>18840</v>
      </c>
      <c r="G2978" s="175" t="s">
        <v>18841</v>
      </c>
      <c r="H2978" s="182" t="str">
        <f>_xlfn.XLOOKUP(tab_SCHULLISTE[[#This Row],[TKZ]],tab_SATLISTE[SAT-ID],tab_SATLISTE[SAT-ID],"FEHLT")</f>
        <v>2k204</v>
      </c>
    </row>
    <row r="2979" spans="1:8" ht="15.9" customHeight="1" x14ac:dyDescent="0.3">
      <c r="A2979" s="171" t="s">
        <v>7246</v>
      </c>
      <c r="B2979" s="167" t="s">
        <v>11486</v>
      </c>
      <c r="C2979" s="167" t="str">
        <f>tab_SCHULLISTE[[#This Row],[SNR]]&amp;" - "&amp;tab_SCHULLISTE[[#This Row],[Name]]</f>
        <v xml:space="preserve">3785 - Grundschule Bad Füssing-Kirchham  </v>
      </c>
      <c r="D2979" s="5" t="s">
        <v>2438</v>
      </c>
      <c r="E29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79" s="175" t="s">
        <v>18840</v>
      </c>
      <c r="G2979" s="175" t="s">
        <v>18841</v>
      </c>
      <c r="H2979" s="182" t="str">
        <f>_xlfn.XLOOKUP(tab_SCHULLISTE[[#This Row],[TKZ]],tab_SATLISTE[SAT-ID],tab_SATLISTE[SAT-ID],"FEHLT")</f>
        <v>2k020</v>
      </c>
    </row>
    <row r="2980" spans="1:8" ht="15.9" customHeight="1" x14ac:dyDescent="0.3">
      <c r="A2980" s="171" t="s">
        <v>7247</v>
      </c>
      <c r="B2980" s="167" t="s">
        <v>11487</v>
      </c>
      <c r="C2980" s="167" t="str">
        <f>tab_SCHULLISTE[[#This Row],[SNR]]&amp;" - "&amp;tab_SCHULLISTE[[#This Row],[Name]]</f>
        <v xml:space="preserve">3787 - Grundschule Neuhaus a.Inn  </v>
      </c>
      <c r="D2980" s="5" t="s">
        <v>2555</v>
      </c>
      <c r="E29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80" s="175" t="s">
        <v>18840</v>
      </c>
      <c r="G2980" s="175" t="s">
        <v>18841</v>
      </c>
      <c r="H2980" s="182" t="str">
        <f>_xlfn.XLOOKUP(tab_SCHULLISTE[[#This Row],[TKZ]],tab_SATLISTE[SAT-ID],tab_SATLISTE[SAT-ID],"FEHLT")</f>
        <v>2k142</v>
      </c>
    </row>
    <row r="2981" spans="1:8" ht="15.9" customHeight="1" x14ac:dyDescent="0.3">
      <c r="A2981" s="171" t="s">
        <v>7248</v>
      </c>
      <c r="B2981" s="167" t="s">
        <v>13145</v>
      </c>
      <c r="C2981" s="167" t="str">
        <f>tab_SCHULLISTE[[#This Row],[SNR]]&amp;" - "&amp;tab_SCHULLISTE[[#This Row],[Name]]</f>
        <v xml:space="preserve">3788 - Mittelschule Salzweg  </v>
      </c>
      <c r="D2981" s="5" t="s">
        <v>2621</v>
      </c>
      <c r="E29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81" s="175" t="s">
        <v>18840</v>
      </c>
      <c r="G2981" s="175" t="s">
        <v>18841</v>
      </c>
      <c r="H2981" s="182" t="str">
        <f>_xlfn.XLOOKUP(tab_SCHULLISTE[[#This Row],[TKZ]],tab_SATLISTE[SAT-ID],tab_SATLISTE[SAT-ID],"FEHLT")</f>
        <v>2k207</v>
      </c>
    </row>
    <row r="2982" spans="1:8" ht="15.9" customHeight="1" x14ac:dyDescent="0.3">
      <c r="A2982" s="171" t="s">
        <v>7249</v>
      </c>
      <c r="B2982" s="167" t="s">
        <v>11375</v>
      </c>
      <c r="C2982" s="167" t="str">
        <f>tab_SCHULLISTE[[#This Row],[SNR]]&amp;" - "&amp;tab_SCHULLISTE[[#This Row],[Name]]</f>
        <v xml:space="preserve">3789 - Grundschule Straßkirchen  </v>
      </c>
      <c r="D2982" s="5" t="s">
        <v>2621</v>
      </c>
      <c r="E29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82" s="175" t="s">
        <v>18840</v>
      </c>
      <c r="G2982" s="175" t="s">
        <v>18841</v>
      </c>
      <c r="H2982" s="182" t="str">
        <f>_xlfn.XLOOKUP(tab_SCHULLISTE[[#This Row],[TKZ]],tab_SATLISTE[SAT-ID],tab_SATLISTE[SAT-ID],"FEHLT")</f>
        <v>2k207</v>
      </c>
    </row>
    <row r="2983" spans="1:8" ht="15.9" customHeight="1" x14ac:dyDescent="0.3">
      <c r="A2983" s="171" t="s">
        <v>7250</v>
      </c>
      <c r="B2983" s="167" t="s">
        <v>11488</v>
      </c>
      <c r="C2983" s="167" t="str">
        <f>tab_SCHULLISTE[[#This Row],[SNR]]&amp;" - "&amp;tab_SCHULLISTE[[#This Row],[Name]]</f>
        <v xml:space="preserve">3791 - Grundschule Tettenweis  </v>
      </c>
      <c r="D2983" s="5" t="s">
        <v>2644</v>
      </c>
      <c r="E29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83" s="175" t="s">
        <v>18840</v>
      </c>
      <c r="G2983" s="175" t="s">
        <v>18841</v>
      </c>
      <c r="H2983" s="182" t="str">
        <f>_xlfn.XLOOKUP(tab_SCHULLISTE[[#This Row],[TKZ]],tab_SATLISTE[SAT-ID],tab_SATLISTE[SAT-ID],"FEHLT")</f>
        <v>2k230</v>
      </c>
    </row>
    <row r="2984" spans="1:8" ht="15.9" customHeight="1" x14ac:dyDescent="0.3">
      <c r="A2984" s="171" t="s">
        <v>7251</v>
      </c>
      <c r="B2984" s="167" t="s">
        <v>11489</v>
      </c>
      <c r="C2984" s="167" t="str">
        <f>tab_SCHULLISTE[[#This Row],[SNR]]&amp;" - "&amp;tab_SCHULLISTE[[#This Row],[Name]]</f>
        <v xml:space="preserve">3792 - Alois-Johannes-Lippl-Grundschule Thyrnau  </v>
      </c>
      <c r="D2984" s="5" t="s">
        <v>2647</v>
      </c>
      <c r="E29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84" s="175" t="s">
        <v>18840</v>
      </c>
      <c r="G2984" s="175" t="s">
        <v>18841</v>
      </c>
      <c r="H2984" s="182" t="str">
        <f>_xlfn.XLOOKUP(tab_SCHULLISTE[[#This Row],[TKZ]],tab_SATLISTE[SAT-ID],tab_SATLISTE[SAT-ID],"FEHLT")</f>
        <v>2k233</v>
      </c>
    </row>
    <row r="2985" spans="1:8" ht="15.9" customHeight="1" x14ac:dyDescent="0.3">
      <c r="A2985" s="171" t="s">
        <v>7252</v>
      </c>
      <c r="B2985" s="167" t="s">
        <v>13146</v>
      </c>
      <c r="C2985" s="167" t="str">
        <f>tab_SCHULLISTE[[#This Row],[SNR]]&amp;" - "&amp;tab_SCHULLISTE[[#This Row],[Name]]</f>
        <v xml:space="preserve">3793 - Alfons-Lindner-Mittelschule Kirchberg vorm Wald  </v>
      </c>
      <c r="D2985" s="5" t="s">
        <v>2649</v>
      </c>
      <c r="E29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85" s="175" t="s">
        <v>18840</v>
      </c>
      <c r="G2985" s="175" t="s">
        <v>18841</v>
      </c>
      <c r="H2985" s="182" t="str">
        <f>_xlfn.XLOOKUP(tab_SCHULLISTE[[#This Row],[TKZ]],tab_SATLISTE[SAT-ID],tab_SATLISTE[SAT-ID],"FEHLT")</f>
        <v>2k235</v>
      </c>
    </row>
    <row r="2986" spans="1:8" ht="15.9" customHeight="1" x14ac:dyDescent="0.3">
      <c r="A2986" s="171" t="s">
        <v>7253</v>
      </c>
      <c r="B2986" s="167" t="s">
        <v>11490</v>
      </c>
      <c r="C2986" s="167" t="str">
        <f>tab_SCHULLISTE[[#This Row],[SNR]]&amp;" - "&amp;tab_SCHULLISTE[[#This Row],[Name]]</f>
        <v xml:space="preserve">3794 - Grundschule Haselbach  </v>
      </c>
      <c r="D2986" s="5" t="s">
        <v>2648</v>
      </c>
      <c r="E29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86" s="175" t="s">
        <v>18840</v>
      </c>
      <c r="G2986" s="175" t="s">
        <v>18841</v>
      </c>
      <c r="H2986" s="182" t="str">
        <f>_xlfn.XLOOKUP(tab_SCHULLISTE[[#This Row],[TKZ]],tab_SATLISTE[SAT-ID],tab_SATLISTE[SAT-ID],"FEHLT")</f>
        <v>2k234</v>
      </c>
    </row>
    <row r="2987" spans="1:8" ht="15.9" customHeight="1" x14ac:dyDescent="0.3">
      <c r="A2987" s="171" t="s">
        <v>7254</v>
      </c>
      <c r="B2987" s="167" t="s">
        <v>13147</v>
      </c>
      <c r="C2987" s="167" t="str">
        <f>tab_SCHULLISTE[[#This Row],[SNR]]&amp;" - "&amp;tab_SCHULLISTE[[#This Row],[Name]]</f>
        <v xml:space="preserve">3796 - Wilhelm-Niedermayer-Mittelschule Tittling  </v>
      </c>
      <c r="D2987" s="5" t="s">
        <v>2650</v>
      </c>
      <c r="E29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87" s="175" t="s">
        <v>18840</v>
      </c>
      <c r="G2987" s="175" t="s">
        <v>18841</v>
      </c>
      <c r="H2987" s="182" t="str">
        <f>_xlfn.XLOOKUP(tab_SCHULLISTE[[#This Row],[TKZ]],tab_SATLISTE[SAT-ID],tab_SATLISTE[SAT-ID],"FEHLT")</f>
        <v>2k236</v>
      </c>
    </row>
    <row r="2988" spans="1:8" ht="15.9" customHeight="1" x14ac:dyDescent="0.3">
      <c r="A2988" s="171" t="s">
        <v>7255</v>
      </c>
      <c r="B2988" s="167" t="s">
        <v>13148</v>
      </c>
      <c r="C2988" s="167" t="str">
        <f>tab_SCHULLISTE[[#This Row],[SNR]]&amp;" - "&amp;tab_SCHULLISTE[[#This Row],[Name]]</f>
        <v xml:space="preserve">3797 - Mittelschule Am Hohen Markt Untergriesbach  </v>
      </c>
      <c r="D2988" s="5" t="s">
        <v>2654</v>
      </c>
      <c r="E29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88" s="175" t="s">
        <v>18840</v>
      </c>
      <c r="G2988" s="175" t="s">
        <v>18841</v>
      </c>
      <c r="H2988" s="182" t="str">
        <f>_xlfn.XLOOKUP(tab_SCHULLISTE[[#This Row],[TKZ]],tab_SATLISTE[SAT-ID],tab_SATLISTE[SAT-ID],"FEHLT")</f>
        <v>2k240</v>
      </c>
    </row>
    <row r="2989" spans="1:8" ht="15.9" customHeight="1" x14ac:dyDescent="0.3">
      <c r="A2989" s="171" t="s">
        <v>7256</v>
      </c>
      <c r="B2989" s="167" t="s">
        <v>11491</v>
      </c>
      <c r="C2989" s="167" t="str">
        <f>tab_SCHULLISTE[[#This Row],[SNR]]&amp;" - "&amp;tab_SCHULLISTE[[#This Row],[Name]]</f>
        <v xml:space="preserve">3798 - Grundschule Gangkofen  </v>
      </c>
      <c r="D2989" s="5" t="s">
        <v>2483</v>
      </c>
      <c r="E29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89" s="175" t="s">
        <v>18840</v>
      </c>
      <c r="G2989" s="175" t="s">
        <v>18841</v>
      </c>
      <c r="H2989" s="182" t="str">
        <f>_xlfn.XLOOKUP(tab_SCHULLISTE[[#This Row],[TKZ]],tab_SATLISTE[SAT-ID],tab_SATLISTE[SAT-ID],"FEHLT")</f>
        <v>2k068</v>
      </c>
    </row>
    <row r="2990" spans="1:8" ht="15.9" customHeight="1" x14ac:dyDescent="0.3">
      <c r="A2990" s="171" t="s">
        <v>7257</v>
      </c>
      <c r="B2990" s="167" t="s">
        <v>11492</v>
      </c>
      <c r="C2990" s="167" t="str">
        <f>tab_SCHULLISTE[[#This Row],[SNR]]&amp;" - "&amp;tab_SCHULLISTE[[#This Row],[Name]]</f>
        <v xml:space="preserve">3799 - Grundschule Schaibing  </v>
      </c>
      <c r="D2990" s="5" t="s">
        <v>2654</v>
      </c>
      <c r="E29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90" s="175" t="s">
        <v>18840</v>
      </c>
      <c r="G2990" s="175" t="s">
        <v>18841</v>
      </c>
      <c r="H2990" s="182" t="str">
        <f>_xlfn.XLOOKUP(tab_SCHULLISTE[[#This Row],[TKZ]],tab_SATLISTE[SAT-ID],tab_SATLISTE[SAT-ID],"FEHLT")</f>
        <v>2k240</v>
      </c>
    </row>
    <row r="2991" spans="1:8" ht="15.9" customHeight="1" x14ac:dyDescent="0.3">
      <c r="A2991" s="171" t="s">
        <v>7258</v>
      </c>
      <c r="B2991" s="167" t="s">
        <v>11493</v>
      </c>
      <c r="C2991" s="167" t="str">
        <f>tab_SCHULLISTE[[#This Row],[SNR]]&amp;" - "&amp;tab_SCHULLISTE[[#This Row],[Name]]</f>
        <v xml:space="preserve">3800 - Grundschule Ritter Tuschl Vilshofen a.d.Donau  </v>
      </c>
      <c r="D2991" s="5" t="s">
        <v>2660</v>
      </c>
      <c r="E29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91" s="175" t="s">
        <v>18840</v>
      </c>
      <c r="G2991" s="175" t="s">
        <v>18841</v>
      </c>
      <c r="H2991" s="182" t="str">
        <f>_xlfn.XLOOKUP(tab_SCHULLISTE[[#This Row],[TKZ]],tab_SATLISTE[SAT-ID],tab_SATLISTE[SAT-ID],"FEHLT")</f>
        <v>2k246</v>
      </c>
    </row>
    <row r="2992" spans="1:8" ht="15.9" customHeight="1" x14ac:dyDescent="0.3">
      <c r="A2992" s="171" t="s">
        <v>7259</v>
      </c>
      <c r="B2992" s="167" t="s">
        <v>13149</v>
      </c>
      <c r="C2992" s="167" t="str">
        <f>tab_SCHULLISTE[[#This Row],[SNR]]&amp;" - "&amp;tab_SCHULLISTE[[#This Row],[Name]]</f>
        <v xml:space="preserve">3801 - St.Georg-Mittelschule Vilshofen  </v>
      </c>
      <c r="D2992" s="5" t="s">
        <v>2661</v>
      </c>
      <c r="E29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92" s="175" t="s">
        <v>18840</v>
      </c>
      <c r="G2992" s="175" t="s">
        <v>18841</v>
      </c>
      <c r="H2992" s="182" t="str">
        <f>_xlfn.XLOOKUP(tab_SCHULLISTE[[#This Row],[TKZ]],tab_SATLISTE[SAT-ID],tab_SATLISTE[SAT-ID],"FEHLT")</f>
        <v>2k247</v>
      </c>
    </row>
    <row r="2993" spans="1:8" ht="15.9" customHeight="1" x14ac:dyDescent="0.3">
      <c r="A2993" s="171" t="s">
        <v>7260</v>
      </c>
      <c r="B2993" s="167" t="s">
        <v>11494</v>
      </c>
      <c r="C2993" s="167" t="str">
        <f>tab_SCHULLISTE[[#This Row],[SNR]]&amp;" - "&amp;tab_SCHULLISTE[[#This Row],[Name]]</f>
        <v xml:space="preserve">3802 - Grundschule Aunkirchen  </v>
      </c>
      <c r="D2993" s="5" t="s">
        <v>2660</v>
      </c>
      <c r="E29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93" s="175" t="s">
        <v>18840</v>
      </c>
      <c r="G2993" s="175" t="s">
        <v>18841</v>
      </c>
      <c r="H2993" s="182" t="str">
        <f>_xlfn.XLOOKUP(tab_SCHULLISTE[[#This Row],[TKZ]],tab_SATLISTE[SAT-ID],tab_SATLISTE[SAT-ID],"FEHLT")</f>
        <v>2k246</v>
      </c>
    </row>
    <row r="2994" spans="1:8" ht="15.9" customHeight="1" x14ac:dyDescent="0.3">
      <c r="A2994" s="171" t="s">
        <v>7261</v>
      </c>
      <c r="B2994" s="167" t="s">
        <v>1062</v>
      </c>
      <c r="C2994" s="167" t="str">
        <f>tab_SCHULLISTE[[#This Row],[SNR]]&amp;" - "&amp;tab_SCHULLISTE[[#This Row],[Name]]</f>
        <v>3804 - Aktive Montessori-Volksschule Bayerwald - Oberried in Drachselsried (Grundschule)</v>
      </c>
      <c r="D2994" s="5" t="s">
        <v>2728</v>
      </c>
      <c r="E29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94" s="175" t="s">
        <v>18840</v>
      </c>
      <c r="G2994" s="175" t="s">
        <v>18841</v>
      </c>
      <c r="H2994" s="182" t="str">
        <f>_xlfn.XLOOKUP(tab_SCHULLISTE[[#This Row],[TKZ]],tab_SATLISTE[SAT-ID],tab_SATLISTE[SAT-ID],"FEHLT")</f>
        <v>2p053</v>
      </c>
    </row>
    <row r="2995" spans="1:8" ht="15.9" customHeight="1" x14ac:dyDescent="0.3">
      <c r="A2995" s="171" t="s">
        <v>7262</v>
      </c>
      <c r="B2995" s="167" t="s">
        <v>1063</v>
      </c>
      <c r="C2995" s="167" t="str">
        <f>tab_SCHULLISTE[[#This Row],[SNR]]&amp;" - "&amp;tab_SCHULLISTE[[#This Row],[Name]]</f>
        <v>3805 - Montessori-Schule Vilshofen Priv. Volksschule (Grund- und Hauptschule)</v>
      </c>
      <c r="D2995" s="5" t="s">
        <v>2727</v>
      </c>
      <c r="E29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95" s="175" t="s">
        <v>18840</v>
      </c>
      <c r="G2995" s="175" t="s">
        <v>18841</v>
      </c>
      <c r="H2995" s="182" t="str">
        <f>_xlfn.XLOOKUP(tab_SCHULLISTE[[#This Row],[TKZ]],tab_SATLISTE[SAT-ID],tab_SATLISTE[SAT-ID],"FEHLT")</f>
        <v>2p052</v>
      </c>
    </row>
    <row r="2996" spans="1:8" ht="15.9" customHeight="1" x14ac:dyDescent="0.3">
      <c r="A2996" s="171" t="s">
        <v>7263</v>
      </c>
      <c r="B2996" s="167" t="s">
        <v>11495</v>
      </c>
      <c r="C2996" s="167" t="str">
        <f>tab_SCHULLISTE[[#This Row],[SNR]]&amp;" - "&amp;tab_SCHULLISTE[[#This Row],[Name]]</f>
        <v xml:space="preserve">3806 - Grundschule Windorf  </v>
      </c>
      <c r="D2996" s="5" t="s">
        <v>2670</v>
      </c>
      <c r="E29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96" s="175" t="s">
        <v>18840</v>
      </c>
      <c r="G2996" s="175" t="s">
        <v>18841</v>
      </c>
      <c r="H2996" s="182" t="str">
        <f>_xlfn.XLOOKUP(tab_SCHULLISTE[[#This Row],[TKZ]],tab_SATLISTE[SAT-ID],tab_SATLISTE[SAT-ID],"FEHLT")</f>
        <v>2k256</v>
      </c>
    </row>
    <row r="2997" spans="1:8" ht="15.9" customHeight="1" x14ac:dyDescent="0.3">
      <c r="A2997" s="171" t="s">
        <v>7264</v>
      </c>
      <c r="B2997" s="167" t="s">
        <v>11496</v>
      </c>
      <c r="C2997" s="167" t="str">
        <f>tab_SCHULLISTE[[#This Row],[SNR]]&amp;" - "&amp;tab_SCHULLISTE[[#This Row],[Name]]</f>
        <v xml:space="preserve">3807 - Grundschule Witzmannsberg  </v>
      </c>
      <c r="D2997" s="5" t="s">
        <v>2674</v>
      </c>
      <c r="E29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97" s="175" t="s">
        <v>18840</v>
      </c>
      <c r="G2997" s="175" t="s">
        <v>18841</v>
      </c>
      <c r="H2997" s="182" t="str">
        <f>_xlfn.XLOOKUP(tab_SCHULLISTE[[#This Row],[TKZ]],tab_SATLISTE[SAT-ID],tab_SATLISTE[SAT-ID],"FEHLT")</f>
        <v>2k260</v>
      </c>
    </row>
    <row r="2998" spans="1:8" ht="15.9" customHeight="1" x14ac:dyDescent="0.3">
      <c r="A2998" s="171" t="s">
        <v>7265</v>
      </c>
      <c r="B2998" s="167" t="s">
        <v>11497</v>
      </c>
      <c r="C2998" s="167" t="str">
        <f>tab_SCHULLISTE[[#This Row],[SNR]]&amp;" - "&amp;tab_SCHULLISTE[[#This Row],[Name]]</f>
        <v xml:space="preserve">3808 - Grundschule Neustift  </v>
      </c>
      <c r="D2998" s="5" t="s">
        <v>2561</v>
      </c>
      <c r="E29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2998" s="175" t="s">
        <v>18840</v>
      </c>
      <c r="G2998" s="175" t="s">
        <v>18841</v>
      </c>
      <c r="H2998" s="182" t="str">
        <f>_xlfn.XLOOKUP(tab_SCHULLISTE[[#This Row],[TKZ]],tab_SATLISTE[SAT-ID],tab_SATLISTE[SAT-ID],"FEHLT")</f>
        <v>2k148</v>
      </c>
    </row>
    <row r="2999" spans="1:8" ht="15.9" customHeight="1" x14ac:dyDescent="0.3">
      <c r="A2999" s="171" t="s">
        <v>7266</v>
      </c>
      <c r="B2999" s="167" t="s">
        <v>13150</v>
      </c>
      <c r="C2999" s="167" t="str">
        <f>tab_SCHULLISTE[[#This Row],[SNR]]&amp;" - "&amp;tab_SCHULLISTE[[#This Row],[Name]]</f>
        <v xml:space="preserve">3809 - Mittelschule Fürstenzell  </v>
      </c>
      <c r="D2999" s="5" t="s">
        <v>2481</v>
      </c>
      <c r="E29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2999" s="175" t="s">
        <v>18840</v>
      </c>
      <c r="G2999" s="175" t="s">
        <v>18841</v>
      </c>
      <c r="H2999" s="182" t="str">
        <f>_xlfn.XLOOKUP(tab_SCHULLISTE[[#This Row],[TKZ]],tab_SATLISTE[SAT-ID],tab_SATLISTE[SAT-ID],"FEHLT")</f>
        <v>2k066</v>
      </c>
    </row>
    <row r="3000" spans="1:8" ht="15.9" customHeight="1" x14ac:dyDescent="0.3">
      <c r="A3000" s="171" t="s">
        <v>7267</v>
      </c>
      <c r="B3000" s="167" t="s">
        <v>11498</v>
      </c>
      <c r="C3000" s="167" t="str">
        <f>tab_SCHULLISTE[[#This Row],[SNR]]&amp;" - "&amp;tab_SCHULLISTE[[#This Row],[Name]]</f>
        <v xml:space="preserve">3810 - Grundschule Hebertsfelden  </v>
      </c>
      <c r="D3000" s="5" t="s">
        <v>2498</v>
      </c>
      <c r="E30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00" s="175" t="s">
        <v>18840</v>
      </c>
      <c r="G3000" s="175" t="s">
        <v>18841</v>
      </c>
      <c r="H3000" s="182" t="str">
        <f>_xlfn.XLOOKUP(tab_SCHULLISTE[[#This Row],[TKZ]],tab_SATLISTE[SAT-ID],tab_SATLISTE[SAT-ID],"FEHLT")</f>
        <v>2k083</v>
      </c>
    </row>
    <row r="3001" spans="1:8" ht="15.9" customHeight="1" x14ac:dyDescent="0.3">
      <c r="A3001" s="171" t="s">
        <v>7268</v>
      </c>
      <c r="B3001" s="167" t="s">
        <v>11499</v>
      </c>
      <c r="C3001" s="167" t="str">
        <f>tab_SCHULLISTE[[#This Row],[SNR]]&amp;" - "&amp;tab_SCHULLISTE[[#This Row],[Name]]</f>
        <v xml:space="preserve">3811 - Grundschule Kirchdorf a.Inn  </v>
      </c>
      <c r="D3001" s="5" t="s">
        <v>2518</v>
      </c>
      <c r="E30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01" s="175" t="s">
        <v>18840</v>
      </c>
      <c r="G3001" s="175" t="s">
        <v>18841</v>
      </c>
      <c r="H3001" s="182" t="str">
        <f>_xlfn.XLOOKUP(tab_SCHULLISTE[[#This Row],[TKZ]],tab_SATLISTE[SAT-ID],tab_SATLISTE[SAT-ID],"FEHLT")</f>
        <v>2k105</v>
      </c>
    </row>
    <row r="3002" spans="1:8" ht="15.9" customHeight="1" x14ac:dyDescent="0.3">
      <c r="A3002" s="171" t="s">
        <v>7269</v>
      </c>
      <c r="B3002" s="167" t="s">
        <v>11500</v>
      </c>
      <c r="C3002" s="167" t="str">
        <f>tab_SCHULLISTE[[#This Row],[SNR]]&amp;" - "&amp;tab_SCHULLISTE[[#This Row],[Name]]</f>
        <v xml:space="preserve">3812 - Berta-Hummel-Grundschule Massing  </v>
      </c>
      <c r="D3002" s="5" t="s">
        <v>2544</v>
      </c>
      <c r="E30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02" s="175" t="s">
        <v>18840</v>
      </c>
      <c r="G3002" s="175" t="s">
        <v>18841</v>
      </c>
      <c r="H3002" s="182" t="str">
        <f>_xlfn.XLOOKUP(tab_SCHULLISTE[[#This Row],[TKZ]],tab_SATLISTE[SAT-ID],tab_SATLISTE[SAT-ID],"FEHLT")</f>
        <v>2k131</v>
      </c>
    </row>
    <row r="3003" spans="1:8" ht="15.9" customHeight="1" x14ac:dyDescent="0.3">
      <c r="A3003" s="171" t="s">
        <v>7270</v>
      </c>
      <c r="B3003" s="167" t="s">
        <v>11501</v>
      </c>
      <c r="C3003" s="167" t="str">
        <f>tab_SCHULLISTE[[#This Row],[SNR]]&amp;" - "&amp;tab_SCHULLISTE[[#This Row],[Name]]</f>
        <v xml:space="preserve">3813 - Grundschule Tann  </v>
      </c>
      <c r="D3003" s="5" t="s">
        <v>2642</v>
      </c>
      <c r="E30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03" s="175" t="s">
        <v>18840</v>
      </c>
      <c r="G3003" s="175" t="s">
        <v>18841</v>
      </c>
      <c r="H3003" s="182" t="str">
        <f>_xlfn.XLOOKUP(tab_SCHULLISTE[[#This Row],[TKZ]],tab_SATLISTE[SAT-ID],tab_SATLISTE[SAT-ID],"FEHLT")</f>
        <v>2k228</v>
      </c>
    </row>
    <row r="3004" spans="1:8" ht="15.9" customHeight="1" x14ac:dyDescent="0.3">
      <c r="A3004" s="171" t="s">
        <v>7271</v>
      </c>
      <c r="B3004" s="167" t="s">
        <v>11502</v>
      </c>
      <c r="C3004" s="167" t="str">
        <f>tab_SCHULLISTE[[#This Row],[SNR]]&amp;" - "&amp;tab_SCHULLISTE[[#This Row],[Name]]</f>
        <v xml:space="preserve">3814 - Lenberger-Grundschule Triftern  </v>
      </c>
      <c r="D3004" s="5" t="s">
        <v>2652</v>
      </c>
      <c r="E30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04" s="175" t="s">
        <v>18840</v>
      </c>
      <c r="G3004" s="175" t="s">
        <v>18841</v>
      </c>
      <c r="H3004" s="182" t="str">
        <f>_xlfn.XLOOKUP(tab_SCHULLISTE[[#This Row],[TKZ]],tab_SATLISTE[SAT-ID],tab_SATLISTE[SAT-ID],"FEHLT")</f>
        <v>2k238</v>
      </c>
    </row>
    <row r="3005" spans="1:8" ht="15.9" customHeight="1" x14ac:dyDescent="0.3">
      <c r="A3005" s="171" t="s">
        <v>7272</v>
      </c>
      <c r="B3005" s="167" t="s">
        <v>11503</v>
      </c>
      <c r="C3005" s="167" t="str">
        <f>tab_SCHULLISTE[[#This Row],[SNR]]&amp;" - "&amp;tab_SCHULLISTE[[#This Row],[Name]]</f>
        <v xml:space="preserve">3815 - Grundschule Arnbruck  </v>
      </c>
      <c r="D3005" s="5" t="s">
        <v>2431</v>
      </c>
      <c r="E30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05" s="175" t="s">
        <v>18840</v>
      </c>
      <c r="G3005" s="175" t="s">
        <v>18841</v>
      </c>
      <c r="H3005" s="182" t="str">
        <f>_xlfn.XLOOKUP(tab_SCHULLISTE[[#This Row],[TKZ]],tab_SATLISTE[SAT-ID],tab_SATLISTE[SAT-ID],"FEHLT")</f>
        <v>2k013</v>
      </c>
    </row>
    <row r="3006" spans="1:8" ht="15.9" customHeight="1" x14ac:dyDescent="0.3">
      <c r="A3006" s="171" t="s">
        <v>7273</v>
      </c>
      <c r="B3006" s="167" t="s">
        <v>11504</v>
      </c>
      <c r="C3006" s="167" t="str">
        <f>tab_SCHULLISTE[[#This Row],[SNR]]&amp;" - "&amp;tab_SCHULLISTE[[#This Row],[Name]]</f>
        <v xml:space="preserve">3817 - Grundschule Bischofsmais  </v>
      </c>
      <c r="D3006" s="5" t="s">
        <v>2445</v>
      </c>
      <c r="E30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06" s="175" t="s">
        <v>18840</v>
      </c>
      <c r="G3006" s="175" t="s">
        <v>18841</v>
      </c>
      <c r="H3006" s="182" t="str">
        <f>_xlfn.XLOOKUP(tab_SCHULLISTE[[#This Row],[TKZ]],tab_SATLISTE[SAT-ID],tab_SATLISTE[SAT-ID],"FEHLT")</f>
        <v>2k028</v>
      </c>
    </row>
    <row r="3007" spans="1:8" ht="15.9" customHeight="1" x14ac:dyDescent="0.3">
      <c r="A3007" s="171" t="s">
        <v>7274</v>
      </c>
      <c r="B3007" s="167" t="s">
        <v>13151</v>
      </c>
      <c r="C3007" s="167" t="str">
        <f>tab_SCHULLISTE[[#This Row],[SNR]]&amp;" - "&amp;tab_SCHULLISTE[[#This Row],[Name]]</f>
        <v xml:space="preserve">3818 - Mittelschule Bodenmais  </v>
      </c>
      <c r="D3007" s="5" t="s">
        <v>2448</v>
      </c>
      <c r="E30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07" s="175" t="s">
        <v>18840</v>
      </c>
      <c r="G3007" s="175" t="s">
        <v>18841</v>
      </c>
      <c r="H3007" s="182" t="str">
        <f>_xlfn.XLOOKUP(tab_SCHULLISTE[[#This Row],[TKZ]],tab_SATLISTE[SAT-ID],tab_SATLISTE[SAT-ID],"FEHLT")</f>
        <v>2k031</v>
      </c>
    </row>
    <row r="3008" spans="1:8" ht="15.9" customHeight="1" x14ac:dyDescent="0.3">
      <c r="A3008" s="171" t="s">
        <v>7275</v>
      </c>
      <c r="B3008" s="167" t="s">
        <v>11505</v>
      </c>
      <c r="C3008" s="167" t="str">
        <f>tab_SCHULLISTE[[#This Row],[SNR]]&amp;" - "&amp;tab_SCHULLISTE[[#This Row],[Name]]</f>
        <v xml:space="preserve">3819 - Grundschule Böbrach  </v>
      </c>
      <c r="D3008" s="5" t="s">
        <v>2446</v>
      </c>
      <c r="E30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08" s="175" t="s">
        <v>18840</v>
      </c>
      <c r="G3008" s="175" t="s">
        <v>18841</v>
      </c>
      <c r="H3008" s="182" t="str">
        <f>_xlfn.XLOOKUP(tab_SCHULLISTE[[#This Row],[TKZ]],tab_SATLISTE[SAT-ID],tab_SATLISTE[SAT-ID],"FEHLT")</f>
        <v>2k029</v>
      </c>
    </row>
    <row r="3009" spans="1:8" ht="15.9" customHeight="1" x14ac:dyDescent="0.3">
      <c r="A3009" s="171" t="s">
        <v>7276</v>
      </c>
      <c r="B3009" s="167" t="s">
        <v>11506</v>
      </c>
      <c r="C3009" s="167" t="str">
        <f>tab_SCHULLISTE[[#This Row],[SNR]]&amp;" - "&amp;tab_SCHULLISTE[[#This Row],[Name]]</f>
        <v xml:space="preserve">3820 - Grundschule Drachselsried  </v>
      </c>
      <c r="D3009" s="5" t="s">
        <v>2462</v>
      </c>
      <c r="E30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09" s="175" t="s">
        <v>18840</v>
      </c>
      <c r="G3009" s="175" t="s">
        <v>18841</v>
      </c>
      <c r="H3009" s="182" t="str">
        <f>_xlfn.XLOOKUP(tab_SCHULLISTE[[#This Row],[TKZ]],tab_SATLISTE[SAT-ID],tab_SATLISTE[SAT-ID],"FEHLT")</f>
        <v>2k046</v>
      </c>
    </row>
    <row r="3010" spans="1:8" ht="15.9" customHeight="1" x14ac:dyDescent="0.3">
      <c r="A3010" s="171" t="s">
        <v>7277</v>
      </c>
      <c r="B3010" s="167" t="s">
        <v>11507</v>
      </c>
      <c r="C3010" s="167" t="str">
        <f>tab_SCHULLISTE[[#This Row],[SNR]]&amp;" - "&amp;tab_SCHULLISTE[[#This Row],[Name]]</f>
        <v xml:space="preserve">3821 - Grundschule Frauenau  </v>
      </c>
      <c r="D3010" s="5" t="s">
        <v>2474</v>
      </c>
      <c r="E30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10" s="175" t="s">
        <v>18840</v>
      </c>
      <c r="G3010" s="175" t="s">
        <v>18841</v>
      </c>
      <c r="H3010" s="182" t="str">
        <f>_xlfn.XLOOKUP(tab_SCHULLISTE[[#This Row],[TKZ]],tab_SATLISTE[SAT-ID],tab_SATLISTE[SAT-ID],"FEHLT")</f>
        <v>2k058</v>
      </c>
    </row>
    <row r="3011" spans="1:8" ht="15.9" customHeight="1" x14ac:dyDescent="0.3">
      <c r="A3011" s="171" t="s">
        <v>7278</v>
      </c>
      <c r="B3011" s="167" t="s">
        <v>11508</v>
      </c>
      <c r="C3011" s="167" t="str">
        <f>tab_SCHULLISTE[[#This Row],[SNR]]&amp;" - "&amp;tab_SCHULLISTE[[#This Row],[Name]]</f>
        <v xml:space="preserve">3822 - Grundschule Geiersthal  </v>
      </c>
      <c r="D3011" s="5" t="s">
        <v>2485</v>
      </c>
      <c r="E30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11" s="175" t="s">
        <v>18840</v>
      </c>
      <c r="G3011" s="175" t="s">
        <v>18841</v>
      </c>
      <c r="H3011" s="182" t="str">
        <f>_xlfn.XLOOKUP(tab_SCHULLISTE[[#This Row],[TKZ]],tab_SATLISTE[SAT-ID],tab_SATLISTE[SAT-ID],"FEHLT")</f>
        <v>2k070</v>
      </c>
    </row>
    <row r="3012" spans="1:8" ht="15.9" customHeight="1" x14ac:dyDescent="0.3">
      <c r="A3012" s="171" t="s">
        <v>7279</v>
      </c>
      <c r="B3012" s="167" t="s">
        <v>11509</v>
      </c>
      <c r="C3012" s="167" t="str">
        <f>tab_SCHULLISTE[[#This Row],[SNR]]&amp;" - "&amp;tab_SCHULLISTE[[#This Row],[Name]]</f>
        <v xml:space="preserve">3823 - Grundschule Gotteszell  </v>
      </c>
      <c r="D3012" s="5" t="s">
        <v>2489</v>
      </c>
      <c r="E30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12" s="175" t="s">
        <v>18840</v>
      </c>
      <c r="G3012" s="175" t="s">
        <v>18841</v>
      </c>
      <c r="H3012" s="182" t="str">
        <f>_xlfn.XLOOKUP(tab_SCHULLISTE[[#This Row],[TKZ]],tab_SATLISTE[SAT-ID],tab_SATLISTE[SAT-ID],"FEHLT")</f>
        <v>2k074</v>
      </c>
    </row>
    <row r="3013" spans="1:8" ht="15.9" customHeight="1" x14ac:dyDescent="0.3">
      <c r="A3013" s="171" t="s">
        <v>7280</v>
      </c>
      <c r="B3013" s="167" t="s">
        <v>13152</v>
      </c>
      <c r="C3013" s="167" t="str">
        <f>tab_SCHULLISTE[[#This Row],[SNR]]&amp;" - "&amp;tab_SCHULLISTE[[#This Row],[Name]]</f>
        <v xml:space="preserve">3825 - St.-Gotthard-Mittelschule Kirchberg i.Wald  </v>
      </c>
      <c r="D3013" s="5" t="s">
        <v>2516</v>
      </c>
      <c r="E30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13" s="175" t="s">
        <v>18840</v>
      </c>
      <c r="G3013" s="175" t="s">
        <v>18841</v>
      </c>
      <c r="H3013" s="182" t="str">
        <f>_xlfn.XLOOKUP(tab_SCHULLISTE[[#This Row],[TKZ]],tab_SATLISTE[SAT-ID],tab_SATLISTE[SAT-ID],"FEHLT")</f>
        <v>2k103</v>
      </c>
    </row>
    <row r="3014" spans="1:8" ht="15.9" customHeight="1" x14ac:dyDescent="0.3">
      <c r="A3014" s="171" t="s">
        <v>7281</v>
      </c>
      <c r="B3014" s="167" t="s">
        <v>11510</v>
      </c>
      <c r="C3014" s="167" t="str">
        <f>tab_SCHULLISTE[[#This Row],[SNR]]&amp;" - "&amp;tab_SCHULLISTE[[#This Row],[Name]]</f>
        <v xml:space="preserve">3826 - Grundschule Kirchdorf i.Wald  </v>
      </c>
      <c r="D3014" s="5" t="s">
        <v>2519</v>
      </c>
      <c r="E30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14" s="175" t="s">
        <v>18840</v>
      </c>
      <c r="G3014" s="175" t="s">
        <v>18841</v>
      </c>
      <c r="H3014" s="182" t="str">
        <f>_xlfn.XLOOKUP(tab_SCHULLISTE[[#This Row],[TKZ]],tab_SATLISTE[SAT-ID],tab_SATLISTE[SAT-ID],"FEHLT")</f>
        <v>2k106</v>
      </c>
    </row>
    <row r="3015" spans="1:8" ht="15.9" customHeight="1" x14ac:dyDescent="0.3">
      <c r="A3015" s="171" t="s">
        <v>7282</v>
      </c>
      <c r="B3015" s="167" t="s">
        <v>11511</v>
      </c>
      <c r="C3015" s="167" t="str">
        <f>tab_SCHULLISTE[[#This Row],[SNR]]&amp;" - "&amp;tab_SCHULLISTE[[#This Row],[Name]]</f>
        <v xml:space="preserve">3827 - Grundschule Kollnburg  </v>
      </c>
      <c r="D3015" s="5" t="s">
        <v>2521</v>
      </c>
      <c r="E30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15" s="175" t="s">
        <v>18840</v>
      </c>
      <c r="G3015" s="175" t="s">
        <v>18841</v>
      </c>
      <c r="H3015" s="182" t="str">
        <f>_xlfn.XLOOKUP(tab_SCHULLISTE[[#This Row],[TKZ]],tab_SATLISTE[SAT-ID],tab_SATLISTE[SAT-ID],"FEHLT")</f>
        <v>2k108</v>
      </c>
    </row>
    <row r="3016" spans="1:8" ht="15.9" customHeight="1" x14ac:dyDescent="0.3">
      <c r="A3016" s="171" t="s">
        <v>7283</v>
      </c>
      <c r="B3016" s="167" t="s">
        <v>11512</v>
      </c>
      <c r="C3016" s="167" t="str">
        <f>tab_SCHULLISTE[[#This Row],[SNR]]&amp;" - "&amp;tab_SCHULLISTE[[#This Row],[Name]]</f>
        <v xml:space="preserve">3828 - Grundschule Langdorf  </v>
      </c>
      <c r="D3016" s="5" t="s">
        <v>2532</v>
      </c>
      <c r="E30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16" s="175" t="s">
        <v>18840</v>
      </c>
      <c r="G3016" s="175" t="s">
        <v>18841</v>
      </c>
      <c r="H3016" s="182" t="str">
        <f>_xlfn.XLOOKUP(tab_SCHULLISTE[[#This Row],[TKZ]],tab_SATLISTE[SAT-ID],tab_SATLISTE[SAT-ID],"FEHLT")</f>
        <v>2k119</v>
      </c>
    </row>
    <row r="3017" spans="1:8" ht="15.9" customHeight="1" x14ac:dyDescent="0.3">
      <c r="A3017" s="171" t="s">
        <v>7284</v>
      </c>
      <c r="B3017" s="167" t="s">
        <v>11513</v>
      </c>
      <c r="C3017" s="167" t="str">
        <f>tab_SCHULLISTE[[#This Row],[SNR]]&amp;" - "&amp;tab_SCHULLISTE[[#This Row],[Name]]</f>
        <v xml:space="preserve">3829 - Grundschule Lindberg  </v>
      </c>
      <c r="D3017" s="5" t="s">
        <v>2535</v>
      </c>
      <c r="E30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17" s="175" t="s">
        <v>18840</v>
      </c>
      <c r="G3017" s="175" t="s">
        <v>18841</v>
      </c>
      <c r="H3017" s="182" t="str">
        <f>_xlfn.XLOOKUP(tab_SCHULLISTE[[#This Row],[TKZ]],tab_SATLISTE[SAT-ID],tab_SATLISTE[SAT-ID],"FEHLT")</f>
        <v>2k122</v>
      </c>
    </row>
    <row r="3018" spans="1:8" ht="15.9" customHeight="1" x14ac:dyDescent="0.3">
      <c r="A3018" s="171" t="s">
        <v>7285</v>
      </c>
      <c r="B3018" s="167" t="s">
        <v>11514</v>
      </c>
      <c r="C3018" s="167" t="str">
        <f>tab_SCHULLISTE[[#This Row],[SNR]]&amp;" - "&amp;tab_SCHULLISTE[[#This Row],[Name]]</f>
        <v xml:space="preserve">3830 - Grundschule Wurmannsquick  </v>
      </c>
      <c r="D3018" s="5" t="s">
        <v>2675</v>
      </c>
      <c r="E30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18" s="175" t="s">
        <v>18840</v>
      </c>
      <c r="G3018" s="175" t="s">
        <v>18841</v>
      </c>
      <c r="H3018" s="182" t="str">
        <f>_xlfn.XLOOKUP(tab_SCHULLISTE[[#This Row],[TKZ]],tab_SATLISTE[SAT-ID],tab_SATLISTE[SAT-ID],"FEHLT")</f>
        <v>2k261</v>
      </c>
    </row>
    <row r="3019" spans="1:8" ht="15.9" customHeight="1" x14ac:dyDescent="0.3">
      <c r="A3019" s="171" t="s">
        <v>7286</v>
      </c>
      <c r="B3019" s="167" t="s">
        <v>11515</v>
      </c>
      <c r="C3019" s="167" t="str">
        <f>tab_SCHULLISTE[[#This Row],[SNR]]&amp;" - "&amp;tab_SCHULLISTE[[#This Row],[Name]]</f>
        <v xml:space="preserve">3831 - Grundschule March  </v>
      </c>
      <c r="D3019" s="5" t="s">
        <v>2542</v>
      </c>
      <c r="E30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19" s="175" t="s">
        <v>18840</v>
      </c>
      <c r="G3019" s="175" t="s">
        <v>18841</v>
      </c>
      <c r="H3019" s="182" t="str">
        <f>_xlfn.XLOOKUP(tab_SCHULLISTE[[#This Row],[TKZ]],tab_SATLISTE[SAT-ID],tab_SATLISTE[SAT-ID],"FEHLT")</f>
        <v>2k129</v>
      </c>
    </row>
    <row r="3020" spans="1:8" ht="15.9" customHeight="1" x14ac:dyDescent="0.3">
      <c r="A3020" s="171" t="s">
        <v>7287</v>
      </c>
      <c r="B3020" s="167" t="s">
        <v>11516</v>
      </c>
      <c r="C3020" s="167" t="str">
        <f>tab_SCHULLISTE[[#This Row],[SNR]]&amp;" - "&amp;tab_SCHULLISTE[[#This Row],[Name]]</f>
        <v xml:space="preserve">3832 - Joseph-von-Eichendorff-Grundschule Eichendorf  </v>
      </c>
      <c r="D3020" s="5" t="s">
        <v>2466</v>
      </c>
      <c r="E30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20" s="175" t="s">
        <v>18840</v>
      </c>
      <c r="G3020" s="175" t="s">
        <v>18841</v>
      </c>
      <c r="H3020" s="182" t="str">
        <f>_xlfn.XLOOKUP(tab_SCHULLISTE[[#This Row],[TKZ]],tab_SATLISTE[SAT-ID],tab_SATLISTE[SAT-ID],"FEHLT")</f>
        <v>2k050</v>
      </c>
    </row>
    <row r="3021" spans="1:8" ht="15.9" customHeight="1" x14ac:dyDescent="0.3">
      <c r="A3021" s="171" t="s">
        <v>7288</v>
      </c>
      <c r="B3021" s="167" t="s">
        <v>11517</v>
      </c>
      <c r="C3021" s="167" t="str">
        <f>tab_SCHULLISTE[[#This Row],[SNR]]&amp;" - "&amp;tab_SCHULLISTE[[#This Row],[Name]]</f>
        <v xml:space="preserve">3833 - Grundschule Patersdorf  </v>
      </c>
      <c r="D3021" s="5" t="s">
        <v>2579</v>
      </c>
      <c r="E30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21" s="175" t="s">
        <v>18840</v>
      </c>
      <c r="G3021" s="175" t="s">
        <v>18841</v>
      </c>
      <c r="H3021" s="182" t="str">
        <f>_xlfn.XLOOKUP(tab_SCHULLISTE[[#This Row],[TKZ]],tab_SATLISTE[SAT-ID],tab_SATLISTE[SAT-ID],"FEHLT")</f>
        <v>2k165</v>
      </c>
    </row>
    <row r="3022" spans="1:8" ht="15.9" customHeight="1" x14ac:dyDescent="0.3">
      <c r="A3022" s="171" t="s">
        <v>7289</v>
      </c>
      <c r="B3022" s="167" t="s">
        <v>11518</v>
      </c>
      <c r="C3022" s="167" t="str">
        <f>tab_SCHULLISTE[[#This Row],[SNR]]&amp;" - "&amp;tab_SCHULLISTE[[#This Row],[Name]]</f>
        <v xml:space="preserve">3834 - Grundschule Prackenbach  </v>
      </c>
      <c r="D3022" s="5" t="s">
        <v>2593</v>
      </c>
      <c r="E30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22" s="175" t="s">
        <v>18840</v>
      </c>
      <c r="G3022" s="175" t="s">
        <v>18841</v>
      </c>
      <c r="H3022" s="182" t="str">
        <f>_xlfn.XLOOKUP(tab_SCHULLISTE[[#This Row],[TKZ]],tab_SATLISTE[SAT-ID],tab_SATLISTE[SAT-ID],"FEHLT")</f>
        <v>2k179</v>
      </c>
    </row>
    <row r="3023" spans="1:8" ht="15.9" customHeight="1" x14ac:dyDescent="0.3">
      <c r="A3023" s="171" t="s">
        <v>7290</v>
      </c>
      <c r="B3023" s="167" t="s">
        <v>11519</v>
      </c>
      <c r="C3023" s="167" t="str">
        <f>tab_SCHULLISTE[[#This Row],[SNR]]&amp;" - "&amp;tab_SCHULLISTE[[#This Row],[Name]]</f>
        <v xml:space="preserve">3836 - Grundschule Regen  </v>
      </c>
      <c r="D3023" s="5" t="s">
        <v>2599</v>
      </c>
      <c r="E30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23" s="175" t="s">
        <v>18840</v>
      </c>
      <c r="G3023" s="175" t="s">
        <v>18841</v>
      </c>
      <c r="H3023" s="182" t="str">
        <f>_xlfn.XLOOKUP(tab_SCHULLISTE[[#This Row],[TKZ]],tab_SATLISTE[SAT-ID],tab_SATLISTE[SAT-ID],"FEHLT")</f>
        <v>2k185</v>
      </c>
    </row>
    <row r="3024" spans="1:8" ht="15.9" customHeight="1" x14ac:dyDescent="0.3">
      <c r="A3024" s="171" t="s">
        <v>7291</v>
      </c>
      <c r="B3024" s="167" t="s">
        <v>13153</v>
      </c>
      <c r="C3024" s="167" t="str">
        <f>tab_SCHULLISTE[[#This Row],[SNR]]&amp;" - "&amp;tab_SCHULLISTE[[#This Row],[Name]]</f>
        <v xml:space="preserve">3837 - Mittelschule Regen  </v>
      </c>
      <c r="D3024" s="5" t="s">
        <v>2598</v>
      </c>
      <c r="E30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24" s="175" t="s">
        <v>18840</v>
      </c>
      <c r="G3024" s="175" t="s">
        <v>18841</v>
      </c>
      <c r="H3024" s="182" t="str">
        <f>_xlfn.XLOOKUP(tab_SCHULLISTE[[#This Row],[TKZ]],tab_SATLISTE[SAT-ID],tab_SATLISTE[SAT-ID],"FEHLT")</f>
        <v>2k184</v>
      </c>
    </row>
    <row r="3025" spans="1:8" ht="15.9" customHeight="1" x14ac:dyDescent="0.3">
      <c r="A3025" s="171" t="s">
        <v>7292</v>
      </c>
      <c r="B3025" s="167" t="s">
        <v>13154</v>
      </c>
      <c r="C3025" s="167" t="str">
        <f>tab_SCHULLISTE[[#This Row],[SNR]]&amp;" - "&amp;tab_SCHULLISTE[[#This Row],[Name]]</f>
        <v xml:space="preserve">3838 - St.Gunther-Mittelschule Rinchnach  </v>
      </c>
      <c r="D3025" s="5" t="s">
        <v>2604</v>
      </c>
      <c r="E30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25" s="175" t="s">
        <v>18840</v>
      </c>
      <c r="G3025" s="175" t="s">
        <v>18841</v>
      </c>
      <c r="H3025" s="182" t="str">
        <f>_xlfn.XLOOKUP(tab_SCHULLISTE[[#This Row],[TKZ]],tab_SATLISTE[SAT-ID],tab_SATLISTE[SAT-ID],"FEHLT")</f>
        <v>2k190</v>
      </c>
    </row>
    <row r="3026" spans="1:8" ht="15.9" customHeight="1" x14ac:dyDescent="0.3">
      <c r="A3026" s="171" t="s">
        <v>7293</v>
      </c>
      <c r="B3026" s="167" t="s">
        <v>1065</v>
      </c>
      <c r="C3026" s="167" t="str">
        <f>tab_SCHULLISTE[[#This Row],[SNR]]&amp;" - "&amp;tab_SCHULLISTE[[#This Row],[Name]]</f>
        <v>3839 - Montessori-Schule Essing, private Volksschule (Grund- und Hauptschule)</v>
      </c>
      <c r="D3026" s="5" t="s">
        <v>2704</v>
      </c>
      <c r="E30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26" s="175" t="s">
        <v>18840</v>
      </c>
      <c r="G3026" s="175" t="s">
        <v>18841</v>
      </c>
      <c r="H3026" s="182" t="str">
        <f>_xlfn.XLOOKUP(tab_SCHULLISTE[[#This Row],[TKZ]],tab_SATLISTE[SAT-ID],tab_SATLISTE[SAT-ID],"FEHLT")</f>
        <v>2p025</v>
      </c>
    </row>
    <row r="3027" spans="1:8" ht="15.9" customHeight="1" x14ac:dyDescent="0.3">
      <c r="A3027" s="171" t="s">
        <v>7294</v>
      </c>
      <c r="B3027" s="167" t="s">
        <v>11520</v>
      </c>
      <c r="C3027" s="167" t="str">
        <f>tab_SCHULLISTE[[#This Row],[SNR]]&amp;" - "&amp;tab_SCHULLISTE[[#This Row],[Name]]</f>
        <v xml:space="preserve">3840 - Grundschule Ruhmannsfelden  </v>
      </c>
      <c r="D3027" s="5" t="s">
        <v>2615</v>
      </c>
      <c r="E30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27" s="175" t="s">
        <v>18840</v>
      </c>
      <c r="G3027" s="175" t="s">
        <v>18841</v>
      </c>
      <c r="H3027" s="182" t="str">
        <f>_xlfn.XLOOKUP(tab_SCHULLISTE[[#This Row],[TKZ]],tab_SATLISTE[SAT-ID],tab_SATLISTE[SAT-ID],"FEHLT")</f>
        <v>2k201</v>
      </c>
    </row>
    <row r="3028" spans="1:8" ht="15.9" customHeight="1" x14ac:dyDescent="0.3">
      <c r="A3028" s="171" t="s">
        <v>7295</v>
      </c>
      <c r="B3028" s="167" t="s">
        <v>13155</v>
      </c>
      <c r="C3028" s="167" t="str">
        <f>tab_SCHULLISTE[[#This Row],[SNR]]&amp;" - "&amp;tab_SCHULLISTE[[#This Row],[Name]]</f>
        <v xml:space="preserve">3841 - Mittelschule Teisnach  </v>
      </c>
      <c r="D3028" s="5" t="s">
        <v>2643</v>
      </c>
      <c r="E30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28" s="175" t="s">
        <v>18840</v>
      </c>
      <c r="G3028" s="175" t="s">
        <v>18841</v>
      </c>
      <c r="H3028" s="182" t="str">
        <f>_xlfn.XLOOKUP(tab_SCHULLISTE[[#This Row],[TKZ]],tab_SATLISTE[SAT-ID],tab_SATLISTE[SAT-ID],"FEHLT")</f>
        <v>2k229</v>
      </c>
    </row>
    <row r="3029" spans="1:8" ht="15.9" customHeight="1" x14ac:dyDescent="0.3">
      <c r="A3029" s="171" t="s">
        <v>7296</v>
      </c>
      <c r="B3029" s="167" t="s">
        <v>11521</v>
      </c>
      <c r="C3029" s="167" t="str">
        <f>tab_SCHULLISTE[[#This Row],[SNR]]&amp;" - "&amp;tab_SCHULLISTE[[#This Row],[Name]]</f>
        <v xml:space="preserve">3842 - Bischof-Riccabona-Grundschule Wallersdorf  </v>
      </c>
      <c r="D3029" s="5" t="s">
        <v>2665</v>
      </c>
      <c r="E30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29" s="175" t="s">
        <v>18840</v>
      </c>
      <c r="G3029" s="175" t="s">
        <v>18841</v>
      </c>
      <c r="H3029" s="182" t="str">
        <f>_xlfn.XLOOKUP(tab_SCHULLISTE[[#This Row],[TKZ]],tab_SATLISTE[SAT-ID],tab_SATLISTE[SAT-ID],"FEHLT")</f>
        <v>2k251</v>
      </c>
    </row>
    <row r="3030" spans="1:8" ht="15.9" customHeight="1" x14ac:dyDescent="0.3">
      <c r="A3030" s="171" t="s">
        <v>7297</v>
      </c>
      <c r="B3030" s="167" t="s">
        <v>11522</v>
      </c>
      <c r="C3030" s="167" t="str">
        <f>tab_SCHULLISTE[[#This Row],[SNR]]&amp;" - "&amp;tab_SCHULLISTE[[#This Row],[Name]]</f>
        <v xml:space="preserve">3845 - Grundschule Zwiesel  </v>
      </c>
      <c r="D3030" s="5" t="s">
        <v>2679</v>
      </c>
      <c r="E30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30" s="175" t="s">
        <v>18840</v>
      </c>
      <c r="G3030" s="175" t="s">
        <v>18841</v>
      </c>
      <c r="H3030" s="182" t="str">
        <f>_xlfn.XLOOKUP(tab_SCHULLISTE[[#This Row],[TKZ]],tab_SATLISTE[SAT-ID],tab_SATLISTE[SAT-ID],"FEHLT")</f>
        <v>2k265</v>
      </c>
    </row>
    <row r="3031" spans="1:8" ht="15.9" customHeight="1" x14ac:dyDescent="0.3">
      <c r="A3031" s="171" t="s">
        <v>7298</v>
      </c>
      <c r="B3031" s="167" t="s">
        <v>13156</v>
      </c>
      <c r="C3031" s="167" t="str">
        <f>tab_SCHULLISTE[[#This Row],[SNR]]&amp;" - "&amp;tab_SCHULLISTE[[#This Row],[Name]]</f>
        <v xml:space="preserve">3846 - Mittelschule Zwiesel  </v>
      </c>
      <c r="D3031" s="5" t="s">
        <v>2678</v>
      </c>
      <c r="E30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31" s="175" t="s">
        <v>18840</v>
      </c>
      <c r="G3031" s="175" t="s">
        <v>18841</v>
      </c>
      <c r="H3031" s="182" t="str">
        <f>_xlfn.XLOOKUP(tab_SCHULLISTE[[#This Row],[TKZ]],tab_SATLISTE[SAT-ID],tab_SATLISTE[SAT-ID],"FEHLT")</f>
        <v>2k264</v>
      </c>
    </row>
    <row r="3032" spans="1:8" ht="15.9" customHeight="1" x14ac:dyDescent="0.3">
      <c r="A3032" s="171" t="s">
        <v>7299</v>
      </c>
      <c r="B3032" s="167" t="s">
        <v>13157</v>
      </c>
      <c r="C3032" s="167" t="str">
        <f>tab_SCHULLISTE[[#This Row],[SNR]]&amp;" - "&amp;tab_SCHULLISTE[[#This Row],[Name]]</f>
        <v xml:space="preserve">3847 - Mittelschule Ruhmannsfelden  </v>
      </c>
      <c r="D3032" s="5" t="s">
        <v>2616</v>
      </c>
      <c r="E30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32" s="175" t="s">
        <v>18840</v>
      </c>
      <c r="G3032" s="175" t="s">
        <v>18841</v>
      </c>
      <c r="H3032" s="182" t="str">
        <f>_xlfn.XLOOKUP(tab_SCHULLISTE[[#This Row],[TKZ]],tab_SATLISTE[SAT-ID],tab_SATLISTE[SAT-ID],"FEHLT")</f>
        <v>2k202</v>
      </c>
    </row>
    <row r="3033" spans="1:8" ht="15.9" customHeight="1" x14ac:dyDescent="0.3">
      <c r="A3033" s="171" t="s">
        <v>7300</v>
      </c>
      <c r="B3033" s="167" t="s">
        <v>11523</v>
      </c>
      <c r="C3033" s="167" t="str">
        <f>tab_SCHULLISTE[[#This Row],[SNR]]&amp;" - "&amp;tab_SCHULLISTE[[#This Row],[Name]]</f>
        <v xml:space="preserve">3848 - Grundschule Viechtach  </v>
      </c>
      <c r="D3033" s="5" t="s">
        <v>2656</v>
      </c>
      <c r="E30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33" s="175" t="s">
        <v>18840</v>
      </c>
      <c r="G3033" s="175" t="s">
        <v>18841</v>
      </c>
      <c r="H3033" s="182" t="str">
        <f>_xlfn.XLOOKUP(tab_SCHULLISTE[[#This Row],[TKZ]],tab_SATLISTE[SAT-ID],tab_SATLISTE[SAT-ID],"FEHLT")</f>
        <v>2k242</v>
      </c>
    </row>
    <row r="3034" spans="1:8" ht="15.9" customHeight="1" x14ac:dyDescent="0.3">
      <c r="A3034" s="171" t="s">
        <v>7301</v>
      </c>
      <c r="B3034" s="167" t="s">
        <v>13158</v>
      </c>
      <c r="C3034" s="167" t="str">
        <f>tab_SCHULLISTE[[#This Row],[SNR]]&amp;" - "&amp;tab_SCHULLISTE[[#This Row],[Name]]</f>
        <v xml:space="preserve">3849 - Mittelschule Viechtach  </v>
      </c>
      <c r="D3034" s="5" t="s">
        <v>2657</v>
      </c>
      <c r="E30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34" s="175" t="s">
        <v>18840</v>
      </c>
      <c r="G3034" s="175" t="s">
        <v>18841</v>
      </c>
      <c r="H3034" s="182" t="str">
        <f>_xlfn.XLOOKUP(tab_SCHULLISTE[[#This Row],[TKZ]],tab_SATLISTE[SAT-ID],tab_SATLISTE[SAT-ID],"FEHLT")</f>
        <v>2k243</v>
      </c>
    </row>
    <row r="3035" spans="1:8" ht="15.9" customHeight="1" x14ac:dyDescent="0.3">
      <c r="A3035" s="171" t="s">
        <v>7302</v>
      </c>
      <c r="B3035" s="167" t="s">
        <v>11524</v>
      </c>
      <c r="C3035" s="167" t="str">
        <f>tab_SCHULLISTE[[#This Row],[SNR]]&amp;" - "&amp;tab_SCHULLISTE[[#This Row],[Name]]</f>
        <v xml:space="preserve">3850 - Hans-Carossa-Grundschule Pilsting  </v>
      </c>
      <c r="D3035" s="5" t="s">
        <v>2586</v>
      </c>
      <c r="E30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35" s="175" t="s">
        <v>18840</v>
      </c>
      <c r="G3035" s="175" t="s">
        <v>18841</v>
      </c>
      <c r="H3035" s="182" t="str">
        <f>_xlfn.XLOOKUP(tab_SCHULLISTE[[#This Row],[TKZ]],tab_SATLISTE[SAT-ID],tab_SATLISTE[SAT-ID],"FEHLT")</f>
        <v>2k172</v>
      </c>
    </row>
    <row r="3036" spans="1:8" ht="15.9" customHeight="1" x14ac:dyDescent="0.3">
      <c r="A3036" s="171" t="s">
        <v>7303</v>
      </c>
      <c r="B3036" s="167" t="s">
        <v>13159</v>
      </c>
      <c r="C3036" s="167" t="str">
        <f>tab_SCHULLISTE[[#This Row],[SNR]]&amp;" - "&amp;tab_SCHULLISTE[[#This Row],[Name]]</f>
        <v xml:space="preserve">3851 - Closen-Mittelschule Arnstorf  </v>
      </c>
      <c r="D3036" s="5" t="s">
        <v>2432</v>
      </c>
      <c r="E30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36" s="175" t="s">
        <v>18840</v>
      </c>
      <c r="G3036" s="175" t="s">
        <v>18841</v>
      </c>
      <c r="H3036" s="182" t="str">
        <f>_xlfn.XLOOKUP(tab_SCHULLISTE[[#This Row],[TKZ]],tab_SATLISTE[SAT-ID],tab_SATLISTE[SAT-ID],"FEHLT")</f>
        <v>2k014</v>
      </c>
    </row>
    <row r="3037" spans="1:8" ht="15.9" customHeight="1" x14ac:dyDescent="0.3">
      <c r="A3037" s="171" t="s">
        <v>7304</v>
      </c>
      <c r="B3037" s="167" t="s">
        <v>11525</v>
      </c>
      <c r="C3037" s="167" t="str">
        <f>tab_SCHULLISTE[[#This Row],[SNR]]&amp;" - "&amp;tab_SCHULLISTE[[#This Row],[Name]]</f>
        <v xml:space="preserve">3852 - Grundschule Arnstorf  </v>
      </c>
      <c r="D3037" s="5" t="s">
        <v>2432</v>
      </c>
      <c r="E30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37" s="175" t="s">
        <v>18840</v>
      </c>
      <c r="G3037" s="175" t="s">
        <v>18841</v>
      </c>
      <c r="H3037" s="182" t="str">
        <f>_xlfn.XLOOKUP(tab_SCHULLISTE[[#This Row],[TKZ]],tab_SATLISTE[SAT-ID],tab_SATLISTE[SAT-ID],"FEHLT")</f>
        <v>2k014</v>
      </c>
    </row>
    <row r="3038" spans="1:8" ht="15.9" customHeight="1" x14ac:dyDescent="0.3">
      <c r="A3038" s="171" t="s">
        <v>7305</v>
      </c>
      <c r="B3038" s="167" t="s">
        <v>11526</v>
      </c>
      <c r="C3038" s="167" t="str">
        <f>tab_SCHULLISTE[[#This Row],[SNR]]&amp;" - "&amp;tab_SCHULLISTE[[#This Row],[Name]]</f>
        <v>3853 - Heimvolksschule St. Maria - Grundschule, Fürstenzell, Seraphischen Liebeswerks Altötting</v>
      </c>
      <c r="D3038" s="5" t="s">
        <v>10438</v>
      </c>
      <c r="E30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38" s="175" t="s">
        <v>18840</v>
      </c>
      <c r="G3038" s="175" t="s">
        <v>18841</v>
      </c>
      <c r="H3038" s="182" t="str">
        <f>_xlfn.XLOOKUP(tab_SCHULLISTE[[#This Row],[TKZ]],tab_SATLISTE[SAT-ID],tab_SATLISTE[SAT-ID],"FEHLT")</f>
        <v>2p073</v>
      </c>
    </row>
    <row r="3039" spans="1:8" ht="15.9" customHeight="1" x14ac:dyDescent="0.3">
      <c r="A3039" s="171" t="s">
        <v>7306</v>
      </c>
      <c r="B3039" s="167" t="s">
        <v>13160</v>
      </c>
      <c r="C3039" s="167" t="str">
        <f>tab_SCHULLISTE[[#This Row],[SNR]]&amp;" - "&amp;tab_SCHULLISTE[[#This Row],[Name]]</f>
        <v xml:space="preserve">3854 - Mittelschule Bad Birnbach  </v>
      </c>
      <c r="D3039" s="5" t="s">
        <v>2437</v>
      </c>
      <c r="E30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39" s="175" t="s">
        <v>18840</v>
      </c>
      <c r="G3039" s="175" t="s">
        <v>18841</v>
      </c>
      <c r="H3039" s="182" t="str">
        <f>_xlfn.XLOOKUP(tab_SCHULLISTE[[#This Row],[TKZ]],tab_SATLISTE[SAT-ID],tab_SATLISTE[SAT-ID],"FEHLT")</f>
        <v>2k019</v>
      </c>
    </row>
    <row r="3040" spans="1:8" ht="15.9" customHeight="1" x14ac:dyDescent="0.3">
      <c r="A3040" s="171" t="s">
        <v>7307</v>
      </c>
      <c r="B3040" s="167" t="s">
        <v>11527</v>
      </c>
      <c r="C3040" s="167" t="str">
        <f>tab_SCHULLISTE[[#This Row],[SNR]]&amp;" - "&amp;tab_SCHULLISTE[[#This Row],[Name]]</f>
        <v xml:space="preserve">3855 - Grundschule Niederaichbach - Wörth a.d.Isar  </v>
      </c>
      <c r="D3040" s="5" t="s">
        <v>2562</v>
      </c>
      <c r="E30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40" s="175" t="s">
        <v>18840</v>
      </c>
      <c r="G3040" s="175" t="s">
        <v>18841</v>
      </c>
      <c r="H3040" s="182" t="str">
        <f>_xlfn.XLOOKUP(tab_SCHULLISTE[[#This Row],[TKZ]],tab_SATLISTE[SAT-ID],tab_SATLISTE[SAT-ID],"FEHLT")</f>
        <v>2k149</v>
      </c>
    </row>
    <row r="3041" spans="1:8" ht="15.9" customHeight="1" x14ac:dyDescent="0.3">
      <c r="A3041" s="171" t="s">
        <v>7308</v>
      </c>
      <c r="B3041" s="167" t="s">
        <v>11528</v>
      </c>
      <c r="C3041" s="167" t="str">
        <f>tab_SCHULLISTE[[#This Row],[SNR]]&amp;" - "&amp;tab_SCHULLISTE[[#This Row],[Name]]</f>
        <v xml:space="preserve">3857 - Grundschule Dietersburg  </v>
      </c>
      <c r="D3041" s="5" t="s">
        <v>2458</v>
      </c>
      <c r="E30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41" s="175" t="s">
        <v>18840</v>
      </c>
      <c r="G3041" s="175" t="s">
        <v>18841</v>
      </c>
      <c r="H3041" s="182" t="str">
        <f>_xlfn.XLOOKUP(tab_SCHULLISTE[[#This Row],[TKZ]],tab_SATLISTE[SAT-ID],tab_SATLISTE[SAT-ID],"FEHLT")</f>
        <v>2k042</v>
      </c>
    </row>
    <row r="3042" spans="1:8" ht="15.9" customHeight="1" x14ac:dyDescent="0.3">
      <c r="A3042" s="171" t="s">
        <v>7309</v>
      </c>
      <c r="B3042" s="167" t="s">
        <v>11529</v>
      </c>
      <c r="C3042" s="167" t="str">
        <f>tab_SCHULLISTE[[#This Row],[SNR]]&amp;" - "&amp;tab_SCHULLISTE[[#This Row],[Name]]</f>
        <v xml:space="preserve">3860 - Grundschule Eggenfelden  </v>
      </c>
      <c r="D3042" s="5" t="s">
        <v>2463</v>
      </c>
      <c r="E30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42" s="175" t="s">
        <v>18840</v>
      </c>
      <c r="G3042" s="175" t="s">
        <v>18841</v>
      </c>
      <c r="H3042" s="182" t="str">
        <f>_xlfn.XLOOKUP(tab_SCHULLISTE[[#This Row],[TKZ]],tab_SATLISTE[SAT-ID],tab_SATLISTE[SAT-ID],"FEHLT")</f>
        <v>2k047</v>
      </c>
    </row>
    <row r="3043" spans="1:8" ht="15.9" customHeight="1" x14ac:dyDescent="0.3">
      <c r="A3043" s="171" t="s">
        <v>7310</v>
      </c>
      <c r="B3043" s="167" t="s">
        <v>13161</v>
      </c>
      <c r="C3043" s="167" t="str">
        <f>tab_SCHULLISTE[[#This Row],[SNR]]&amp;" - "&amp;tab_SCHULLISTE[[#This Row],[Name]]</f>
        <v xml:space="preserve">3861 - Mittelschule Eggenfelden  </v>
      </c>
      <c r="D3043" s="5" t="s">
        <v>2463</v>
      </c>
      <c r="E30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43" s="175" t="s">
        <v>18840</v>
      </c>
      <c r="G3043" s="175" t="s">
        <v>18841</v>
      </c>
      <c r="H3043" s="182" t="str">
        <f>_xlfn.XLOOKUP(tab_SCHULLISTE[[#This Row],[TKZ]],tab_SATLISTE[SAT-ID],tab_SATLISTE[SAT-ID],"FEHLT")</f>
        <v>2k047</v>
      </c>
    </row>
    <row r="3044" spans="1:8" ht="15.9" customHeight="1" x14ac:dyDescent="0.3">
      <c r="A3044" s="171" t="s">
        <v>7311</v>
      </c>
      <c r="B3044" s="167" t="s">
        <v>11530</v>
      </c>
      <c r="C3044" s="167" t="str">
        <f>tab_SCHULLISTE[[#This Row],[SNR]]&amp;" - "&amp;tab_SCHULLISTE[[#This Row],[Name]]</f>
        <v xml:space="preserve">3862 - Grundschule Ering  </v>
      </c>
      <c r="D3044" s="5" t="s">
        <v>2470</v>
      </c>
      <c r="E30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44" s="175" t="s">
        <v>18840</v>
      </c>
      <c r="G3044" s="175" t="s">
        <v>18841</v>
      </c>
      <c r="H3044" s="182" t="str">
        <f>_xlfn.XLOOKUP(tab_SCHULLISTE[[#This Row],[TKZ]],tab_SATLISTE[SAT-ID],tab_SATLISTE[SAT-ID],"FEHLT")</f>
        <v>2k054</v>
      </c>
    </row>
    <row r="3045" spans="1:8" ht="15.9" customHeight="1" x14ac:dyDescent="0.3">
      <c r="A3045" s="171" t="s">
        <v>7312</v>
      </c>
      <c r="B3045" s="167" t="s">
        <v>13162</v>
      </c>
      <c r="C3045" s="167" t="str">
        <f>tab_SCHULLISTE[[#This Row],[SNR]]&amp;" - "&amp;tab_SCHULLISTE[[#This Row],[Name]]</f>
        <v xml:space="preserve">3864 - Mittelschule Gangkofen  </v>
      </c>
      <c r="D3045" s="5" t="s">
        <v>2483</v>
      </c>
      <c r="E30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45" s="175" t="s">
        <v>18840</v>
      </c>
      <c r="G3045" s="175" t="s">
        <v>18841</v>
      </c>
      <c r="H3045" s="182" t="str">
        <f>_xlfn.XLOOKUP(tab_SCHULLISTE[[#This Row],[TKZ]],tab_SATLISTE[SAT-ID],tab_SATLISTE[SAT-ID],"FEHLT")</f>
        <v>2k068</v>
      </c>
    </row>
    <row r="3046" spans="1:8" ht="15.9" customHeight="1" x14ac:dyDescent="0.3">
      <c r="A3046" s="171" t="s">
        <v>7313</v>
      </c>
      <c r="B3046" s="167" t="s">
        <v>11531</v>
      </c>
      <c r="C3046" s="167" t="str">
        <f>tab_SCHULLISTE[[#This Row],[SNR]]&amp;" - "&amp;tab_SCHULLISTE[[#This Row],[Name]]</f>
        <v xml:space="preserve">3869 - Grundschule Johanniskirchen  </v>
      </c>
      <c r="D3046" s="5" t="s">
        <v>2512</v>
      </c>
      <c r="E30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46" s="175" t="s">
        <v>18840</v>
      </c>
      <c r="G3046" s="175" t="s">
        <v>18841</v>
      </c>
      <c r="H3046" s="182" t="str">
        <f>_xlfn.XLOOKUP(tab_SCHULLISTE[[#This Row],[TKZ]],tab_SATLISTE[SAT-ID],tab_SATLISTE[SAT-ID],"FEHLT")</f>
        <v>2k099</v>
      </c>
    </row>
    <row r="3047" spans="1:8" ht="15.9" customHeight="1" x14ac:dyDescent="0.3">
      <c r="A3047" s="171" t="s">
        <v>7314</v>
      </c>
      <c r="B3047" s="167" t="s">
        <v>11532</v>
      </c>
      <c r="C3047" s="167" t="str">
        <f>tab_SCHULLISTE[[#This Row],[SNR]]&amp;" - "&amp;tab_SCHULLISTE[[#This Row],[Name]]</f>
        <v xml:space="preserve">3870 - Grundschule Julbach, Grafen von Schaunberg Schule  </v>
      </c>
      <c r="D3047" s="5" t="s">
        <v>2513</v>
      </c>
      <c r="E30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47" s="175" t="s">
        <v>18840</v>
      </c>
      <c r="G3047" s="175" t="s">
        <v>18841</v>
      </c>
      <c r="H3047" s="182" t="str">
        <f>_xlfn.XLOOKUP(tab_SCHULLISTE[[#This Row],[TKZ]],tab_SATLISTE[SAT-ID],tab_SATLISTE[SAT-ID],"FEHLT")</f>
        <v>2k100</v>
      </c>
    </row>
    <row r="3048" spans="1:8" ht="15.9" customHeight="1" x14ac:dyDescent="0.3">
      <c r="A3048" s="171" t="s">
        <v>7315</v>
      </c>
      <c r="B3048" s="167" t="s">
        <v>13163</v>
      </c>
      <c r="C3048" s="167" t="str">
        <f>tab_SCHULLISTE[[#This Row],[SNR]]&amp;" - "&amp;tab_SCHULLISTE[[#This Row],[Name]]</f>
        <v xml:space="preserve">3871 - Mittelschule Kirchdorf a.Inn  </v>
      </c>
      <c r="D3048" s="5" t="s">
        <v>2518</v>
      </c>
      <c r="E30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48" s="175" t="s">
        <v>18840</v>
      </c>
      <c r="G3048" s="175" t="s">
        <v>18841</v>
      </c>
      <c r="H3048" s="182" t="str">
        <f>_xlfn.XLOOKUP(tab_SCHULLISTE[[#This Row],[TKZ]],tab_SATLISTE[SAT-ID],tab_SATLISTE[SAT-ID],"FEHLT")</f>
        <v>2k105</v>
      </c>
    </row>
    <row r="3049" spans="1:8" ht="15.9" customHeight="1" x14ac:dyDescent="0.3">
      <c r="A3049" s="171" t="s">
        <v>7316</v>
      </c>
      <c r="B3049" s="167" t="s">
        <v>11533</v>
      </c>
      <c r="C3049" s="167" t="str">
        <f>tab_SCHULLISTE[[#This Row],[SNR]]&amp;" - "&amp;tab_SCHULLISTE[[#This Row],[Name]]</f>
        <v xml:space="preserve">3872 - Grundschule Malgersdorf  </v>
      </c>
      <c r="D3049" s="5" t="s">
        <v>2539</v>
      </c>
      <c r="E30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49" s="175" t="s">
        <v>18840</v>
      </c>
      <c r="G3049" s="175" t="s">
        <v>18841</v>
      </c>
      <c r="H3049" s="182" t="str">
        <f>_xlfn.XLOOKUP(tab_SCHULLISTE[[#This Row],[TKZ]],tab_SATLISTE[SAT-ID],tab_SATLISTE[SAT-ID],"FEHLT")</f>
        <v>2k126</v>
      </c>
    </row>
    <row r="3050" spans="1:8" ht="15.9" customHeight="1" x14ac:dyDescent="0.3">
      <c r="A3050" s="171" t="s">
        <v>7317</v>
      </c>
      <c r="B3050" s="167" t="s">
        <v>13164</v>
      </c>
      <c r="C3050" s="167" t="str">
        <f>tab_SCHULLISTE[[#This Row],[SNR]]&amp;" - "&amp;tab_SCHULLISTE[[#This Row],[Name]]</f>
        <v xml:space="preserve">3873 - Berta-Hummel-Mittelschule Massing  </v>
      </c>
      <c r="D3050" s="5" t="s">
        <v>2544</v>
      </c>
      <c r="E30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50" s="175" t="s">
        <v>18840</v>
      </c>
      <c r="G3050" s="175" t="s">
        <v>18841</v>
      </c>
      <c r="H3050" s="182" t="str">
        <f>_xlfn.XLOOKUP(tab_SCHULLISTE[[#This Row],[TKZ]],tab_SATLISTE[SAT-ID],tab_SATLISTE[SAT-ID],"FEHLT")</f>
        <v>2k131</v>
      </c>
    </row>
    <row r="3051" spans="1:8" ht="15.9" customHeight="1" x14ac:dyDescent="0.3">
      <c r="A3051" s="171" t="s">
        <v>7318</v>
      </c>
      <c r="B3051" s="167" t="s">
        <v>11534</v>
      </c>
      <c r="C3051" s="167" t="str">
        <f>tab_SCHULLISTE[[#This Row],[SNR]]&amp;" - "&amp;tab_SCHULLISTE[[#This Row],[Name]]</f>
        <v xml:space="preserve">3874 - Grundschule Mitterskirchen  </v>
      </c>
      <c r="D3051" s="5" t="s">
        <v>2550</v>
      </c>
      <c r="E30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51" s="175" t="s">
        <v>18840</v>
      </c>
      <c r="G3051" s="175" t="s">
        <v>18841</v>
      </c>
      <c r="H3051" s="182" t="str">
        <f>_xlfn.XLOOKUP(tab_SCHULLISTE[[#This Row],[TKZ]],tab_SATLISTE[SAT-ID],tab_SATLISTE[SAT-ID],"FEHLT")</f>
        <v>2k137</v>
      </c>
    </row>
    <row r="3052" spans="1:8" ht="15.9" customHeight="1" x14ac:dyDescent="0.3">
      <c r="A3052" s="171" t="s">
        <v>7319</v>
      </c>
      <c r="B3052" s="167" t="s">
        <v>11535</v>
      </c>
      <c r="C3052" s="167" t="str">
        <f>tab_SCHULLISTE[[#This Row],[SNR]]&amp;" - "&amp;tab_SCHULLISTE[[#This Row],[Name]]</f>
        <v xml:space="preserve">3875 - Grundschule Pfarrkirchen  </v>
      </c>
      <c r="D3052" s="5" t="s">
        <v>2584</v>
      </c>
      <c r="E30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52" s="175" t="s">
        <v>18840</v>
      </c>
      <c r="G3052" s="175" t="s">
        <v>18841</v>
      </c>
      <c r="H3052" s="182" t="str">
        <f>_xlfn.XLOOKUP(tab_SCHULLISTE[[#This Row],[TKZ]],tab_SATLISTE[SAT-ID],tab_SATLISTE[SAT-ID],"FEHLT")</f>
        <v>2k170</v>
      </c>
    </row>
    <row r="3053" spans="1:8" ht="15.9" customHeight="1" x14ac:dyDescent="0.3">
      <c r="A3053" s="171" t="s">
        <v>7320</v>
      </c>
      <c r="B3053" s="167" t="s">
        <v>13165</v>
      </c>
      <c r="C3053" s="167" t="str">
        <f>tab_SCHULLISTE[[#This Row],[SNR]]&amp;" - "&amp;tab_SCHULLISTE[[#This Row],[Name]]</f>
        <v xml:space="preserve">3876 - Johannes-Hirspeck-Mittelschule Pfarrkirchen  </v>
      </c>
      <c r="D3053" s="5" t="s">
        <v>2583</v>
      </c>
      <c r="E30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53" s="175" t="s">
        <v>18840</v>
      </c>
      <c r="G3053" s="175" t="s">
        <v>18841</v>
      </c>
      <c r="H3053" s="182" t="str">
        <f>_xlfn.XLOOKUP(tab_SCHULLISTE[[#This Row],[TKZ]],tab_SATLISTE[SAT-ID],tab_SATLISTE[SAT-ID],"FEHLT")</f>
        <v>2k169</v>
      </c>
    </row>
    <row r="3054" spans="1:8" ht="15.9" customHeight="1" x14ac:dyDescent="0.3">
      <c r="A3054" s="171" t="s">
        <v>7321</v>
      </c>
      <c r="B3054" s="167" t="s">
        <v>11536</v>
      </c>
      <c r="C3054" s="167" t="str">
        <f>tab_SCHULLISTE[[#This Row],[SNR]]&amp;" - "&amp;tab_SCHULLISTE[[#This Row],[Name]]</f>
        <v xml:space="preserve">3877 - Grundschule Postmünster  </v>
      </c>
      <c r="D3054" s="5" t="s">
        <v>2592</v>
      </c>
      <c r="E30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54" s="175" t="s">
        <v>18840</v>
      </c>
      <c r="G3054" s="175" t="s">
        <v>18841</v>
      </c>
      <c r="H3054" s="182" t="str">
        <f>_xlfn.XLOOKUP(tab_SCHULLISTE[[#This Row],[TKZ]],tab_SATLISTE[SAT-ID],tab_SATLISTE[SAT-ID],"FEHLT")</f>
        <v>2k178</v>
      </c>
    </row>
    <row r="3055" spans="1:8" ht="15.9" customHeight="1" x14ac:dyDescent="0.3">
      <c r="A3055" s="171" t="s">
        <v>7322</v>
      </c>
      <c r="B3055" s="167" t="s">
        <v>11537</v>
      </c>
      <c r="C3055" s="167" t="str">
        <f>tab_SCHULLISTE[[#This Row],[SNR]]&amp;" - "&amp;tab_SCHULLISTE[[#This Row],[Name]]</f>
        <v xml:space="preserve">3878 - Grundschule Reut  </v>
      </c>
      <c r="D3055" s="5" t="s">
        <v>2601</v>
      </c>
      <c r="E30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55" s="175" t="s">
        <v>18840</v>
      </c>
      <c r="G3055" s="175" t="s">
        <v>18841</v>
      </c>
      <c r="H3055" s="182" t="str">
        <f>_xlfn.XLOOKUP(tab_SCHULLISTE[[#This Row],[TKZ]],tab_SATLISTE[SAT-ID],tab_SATLISTE[SAT-ID],"FEHLT")</f>
        <v>2k187</v>
      </c>
    </row>
    <row r="3056" spans="1:8" ht="15.9" customHeight="1" x14ac:dyDescent="0.3">
      <c r="A3056" s="171" t="s">
        <v>7323</v>
      </c>
      <c r="B3056" s="167" t="s">
        <v>11538</v>
      </c>
      <c r="C3056" s="167" t="str">
        <f>tab_SCHULLISTE[[#This Row],[SNR]]&amp;" - "&amp;tab_SCHULLISTE[[#This Row],[Name]]</f>
        <v xml:space="preserve">3879 - Grundschule Roßbach  </v>
      </c>
      <c r="D3056" s="5" t="s">
        <v>2608</v>
      </c>
      <c r="E30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56" s="175" t="s">
        <v>18840</v>
      </c>
      <c r="G3056" s="175" t="s">
        <v>18841</v>
      </c>
      <c r="H3056" s="182" t="str">
        <f>_xlfn.XLOOKUP(tab_SCHULLISTE[[#This Row],[TKZ]],tab_SATLISTE[SAT-ID],tab_SATLISTE[SAT-ID],"FEHLT")</f>
        <v>2k194</v>
      </c>
    </row>
    <row r="3057" spans="1:8" ht="15.9" customHeight="1" x14ac:dyDescent="0.3">
      <c r="A3057" s="171" t="s">
        <v>7324</v>
      </c>
      <c r="B3057" s="167" t="s">
        <v>11539</v>
      </c>
      <c r="C3057" s="167" t="str">
        <f>tab_SCHULLISTE[[#This Row],[SNR]]&amp;" - "&amp;tab_SCHULLISTE[[#This Row],[Name]]</f>
        <v xml:space="preserve">3880 - Grundschule Schönau  </v>
      </c>
      <c r="D3057" s="5" t="s">
        <v>2625</v>
      </c>
      <c r="E30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57" s="175" t="s">
        <v>18840</v>
      </c>
      <c r="G3057" s="175" t="s">
        <v>18841</v>
      </c>
      <c r="H3057" s="182" t="str">
        <f>_xlfn.XLOOKUP(tab_SCHULLISTE[[#This Row],[TKZ]],tab_SATLISTE[SAT-ID],tab_SATLISTE[SAT-ID],"FEHLT")</f>
        <v>2k211</v>
      </c>
    </row>
    <row r="3058" spans="1:8" ht="15.9" customHeight="1" x14ac:dyDescent="0.3">
      <c r="A3058" s="171" t="s">
        <v>7325</v>
      </c>
      <c r="B3058" s="167" t="s">
        <v>11540</v>
      </c>
      <c r="C3058" s="167" t="str">
        <f>tab_SCHULLISTE[[#This Row],[SNR]]&amp;" - "&amp;tab_SCHULLISTE[[#This Row],[Name]]</f>
        <v xml:space="preserve">3881 - Josef-Karl-Nerud-Grundschule  Simbach a.Inn  </v>
      </c>
      <c r="D3058" s="5" t="s">
        <v>2629</v>
      </c>
      <c r="E30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58" s="175" t="s">
        <v>18840</v>
      </c>
      <c r="G3058" s="175" t="s">
        <v>18841</v>
      </c>
      <c r="H3058" s="182" t="str">
        <f>_xlfn.XLOOKUP(tab_SCHULLISTE[[#This Row],[TKZ]],tab_SATLISTE[SAT-ID],tab_SATLISTE[SAT-ID],"FEHLT")</f>
        <v>2k215</v>
      </c>
    </row>
    <row r="3059" spans="1:8" ht="15.9" customHeight="1" x14ac:dyDescent="0.3">
      <c r="A3059" s="171" t="s">
        <v>7326</v>
      </c>
      <c r="B3059" s="167" t="s">
        <v>13166</v>
      </c>
      <c r="C3059" s="167" t="str">
        <f>tab_SCHULLISTE[[#This Row],[SNR]]&amp;" - "&amp;tab_SCHULLISTE[[#This Row],[Name]]</f>
        <v xml:space="preserve">3882 - Inntal-Mittelschule Simbach a. Inn  </v>
      </c>
      <c r="D3059" s="5" t="s">
        <v>2629</v>
      </c>
      <c r="E30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59" s="175" t="s">
        <v>18840</v>
      </c>
      <c r="G3059" s="175" t="s">
        <v>18841</v>
      </c>
      <c r="H3059" s="182" t="str">
        <f>_xlfn.XLOOKUP(tab_SCHULLISTE[[#This Row],[TKZ]],tab_SATLISTE[SAT-ID],tab_SATLISTE[SAT-ID],"FEHLT")</f>
        <v>2k215</v>
      </c>
    </row>
    <row r="3060" spans="1:8" ht="15.9" customHeight="1" x14ac:dyDescent="0.3">
      <c r="A3060" s="171" t="s">
        <v>7327</v>
      </c>
      <c r="B3060" s="167" t="s">
        <v>11541</v>
      </c>
      <c r="C3060" s="167" t="str">
        <f>tab_SCHULLISTE[[#This Row],[SNR]]&amp;" - "&amp;tab_SCHULLISTE[[#This Row],[Name]]</f>
        <v xml:space="preserve">3883 - Grundschule Prienbach  </v>
      </c>
      <c r="D3060" s="5" t="s">
        <v>2640</v>
      </c>
      <c r="E30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60" s="175" t="s">
        <v>18840</v>
      </c>
      <c r="G3060" s="175" t="s">
        <v>18841</v>
      </c>
      <c r="H3060" s="182" t="str">
        <f>_xlfn.XLOOKUP(tab_SCHULLISTE[[#This Row],[TKZ]],tab_SATLISTE[SAT-ID],tab_SATLISTE[SAT-ID],"FEHLT")</f>
        <v>2k226</v>
      </c>
    </row>
    <row r="3061" spans="1:8" ht="15.9" customHeight="1" x14ac:dyDescent="0.3">
      <c r="A3061" s="171" t="s">
        <v>7328</v>
      </c>
      <c r="B3061" s="167" t="s">
        <v>13167</v>
      </c>
      <c r="C3061" s="167" t="str">
        <f>tab_SCHULLISTE[[#This Row],[SNR]]&amp;" - "&amp;tab_SCHULLISTE[[#This Row],[Name]]</f>
        <v xml:space="preserve">3884 - Mittelschule Tann  </v>
      </c>
      <c r="D3061" s="5" t="s">
        <v>2642</v>
      </c>
      <c r="E30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61" s="175" t="s">
        <v>18840</v>
      </c>
      <c r="G3061" s="175" t="s">
        <v>18841</v>
      </c>
      <c r="H3061" s="182" t="str">
        <f>_xlfn.XLOOKUP(tab_SCHULLISTE[[#This Row],[TKZ]],tab_SATLISTE[SAT-ID],tab_SATLISTE[SAT-ID],"FEHLT")</f>
        <v>2k228</v>
      </c>
    </row>
    <row r="3062" spans="1:8" ht="15.9" customHeight="1" x14ac:dyDescent="0.3">
      <c r="A3062" s="171" t="s">
        <v>7329</v>
      </c>
      <c r="B3062" s="167" t="s">
        <v>11542</v>
      </c>
      <c r="C3062" s="167" t="str">
        <f>tab_SCHULLISTE[[#This Row],[SNR]]&amp;" - "&amp;tab_SCHULLISTE[[#This Row],[Name]]</f>
        <v xml:space="preserve">3885 - Grundschule Walburgskirchen  </v>
      </c>
      <c r="D3062" s="5" t="s">
        <v>2641</v>
      </c>
      <c r="E30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62" s="175" t="s">
        <v>18840</v>
      </c>
      <c r="G3062" s="175" t="s">
        <v>18841</v>
      </c>
      <c r="H3062" s="182" t="str">
        <f>_xlfn.XLOOKUP(tab_SCHULLISTE[[#This Row],[TKZ]],tab_SATLISTE[SAT-ID],tab_SATLISTE[SAT-ID],"FEHLT")</f>
        <v>2k227</v>
      </c>
    </row>
    <row r="3063" spans="1:8" ht="15.9" customHeight="1" x14ac:dyDescent="0.3">
      <c r="A3063" s="171" t="s">
        <v>7330</v>
      </c>
      <c r="B3063" s="167" t="s">
        <v>13168</v>
      </c>
      <c r="C3063" s="167" t="str">
        <f>tab_SCHULLISTE[[#This Row],[SNR]]&amp;" - "&amp;tab_SCHULLISTE[[#This Row],[Name]]</f>
        <v xml:space="preserve">3886 - Lenberger-Mittelschule Triftern  </v>
      </c>
      <c r="D3063" s="5" t="s">
        <v>2652</v>
      </c>
      <c r="E30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63" s="175" t="s">
        <v>18840</v>
      </c>
      <c r="G3063" s="175" t="s">
        <v>18841</v>
      </c>
      <c r="H3063" s="182" t="str">
        <f>_xlfn.XLOOKUP(tab_SCHULLISTE[[#This Row],[TKZ]],tab_SATLISTE[SAT-ID],tab_SATLISTE[SAT-ID],"FEHLT")</f>
        <v>2k238</v>
      </c>
    </row>
    <row r="3064" spans="1:8" ht="15.9" customHeight="1" x14ac:dyDescent="0.3">
      <c r="A3064" s="171" t="s">
        <v>7331</v>
      </c>
      <c r="B3064" s="167" t="s">
        <v>11543</v>
      </c>
      <c r="C3064" s="167" t="str">
        <f>tab_SCHULLISTE[[#This Row],[SNR]]&amp;" - "&amp;tab_SCHULLISTE[[#This Row],[Name]]</f>
        <v xml:space="preserve">3887 - Pfarrer-Reindl-Grundschule Unterdietfurt  </v>
      </c>
      <c r="D3064" s="5" t="s">
        <v>2653</v>
      </c>
      <c r="E30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64" s="175" t="s">
        <v>18840</v>
      </c>
      <c r="G3064" s="175" t="s">
        <v>18841</v>
      </c>
      <c r="H3064" s="182" t="str">
        <f>_xlfn.XLOOKUP(tab_SCHULLISTE[[#This Row],[TKZ]],tab_SATLISTE[SAT-ID],tab_SATLISTE[SAT-ID],"FEHLT")</f>
        <v>2k239</v>
      </c>
    </row>
    <row r="3065" spans="1:8" ht="15.9" customHeight="1" x14ac:dyDescent="0.3">
      <c r="A3065" s="171" t="s">
        <v>7332</v>
      </c>
      <c r="B3065" s="167" t="s">
        <v>11544</v>
      </c>
      <c r="C3065" s="167" t="str">
        <f>tab_SCHULLISTE[[#This Row],[SNR]]&amp;" - "&amp;tab_SCHULLISTE[[#This Row],[Name]]</f>
        <v xml:space="preserve">3888 - Grundschule Wittibreut  </v>
      </c>
      <c r="D3065" s="5" t="s">
        <v>2673</v>
      </c>
      <c r="E30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65" s="175" t="s">
        <v>18840</v>
      </c>
      <c r="G3065" s="175" t="s">
        <v>18841</v>
      </c>
      <c r="H3065" s="182" t="str">
        <f>_xlfn.XLOOKUP(tab_SCHULLISTE[[#This Row],[TKZ]],tab_SATLISTE[SAT-ID],tab_SATLISTE[SAT-ID],"FEHLT")</f>
        <v>2k259</v>
      </c>
    </row>
    <row r="3066" spans="1:8" ht="15.9" customHeight="1" x14ac:dyDescent="0.3">
      <c r="A3066" s="171" t="s">
        <v>7333</v>
      </c>
      <c r="B3066" s="167" t="s">
        <v>13169</v>
      </c>
      <c r="C3066" s="167" t="str">
        <f>tab_SCHULLISTE[[#This Row],[SNR]]&amp;" - "&amp;tab_SCHULLISTE[[#This Row],[Name]]</f>
        <v xml:space="preserve">3889 - Mittelschule Wurmannsquick  </v>
      </c>
      <c r="D3066" s="5" t="s">
        <v>2676</v>
      </c>
      <c r="E30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66" s="175" t="s">
        <v>18840</v>
      </c>
      <c r="G3066" s="175" t="s">
        <v>18841</v>
      </c>
      <c r="H3066" s="182" t="str">
        <f>_xlfn.XLOOKUP(tab_SCHULLISTE[[#This Row],[TKZ]],tab_SATLISTE[SAT-ID],tab_SATLISTE[SAT-ID],"FEHLT")</f>
        <v>2k262</v>
      </c>
    </row>
    <row r="3067" spans="1:8" ht="15.9" customHeight="1" x14ac:dyDescent="0.3">
      <c r="A3067" s="171" t="s">
        <v>7334</v>
      </c>
      <c r="B3067" s="167" t="s">
        <v>11545</v>
      </c>
      <c r="C3067" s="167" t="str">
        <f>tab_SCHULLISTE[[#This Row],[SNR]]&amp;" - "&amp;tab_SCHULLISTE[[#This Row],[Name]]</f>
        <v xml:space="preserve">3890 - Grundschule Zeilarn  </v>
      </c>
      <c r="D3067" s="5" t="s">
        <v>2677</v>
      </c>
      <c r="E30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67" s="175" t="s">
        <v>18840</v>
      </c>
      <c r="G3067" s="175" t="s">
        <v>18841</v>
      </c>
      <c r="H3067" s="182" t="str">
        <f>_xlfn.XLOOKUP(tab_SCHULLISTE[[#This Row],[TKZ]],tab_SATLISTE[SAT-ID],tab_SATLISTE[SAT-ID],"FEHLT")</f>
        <v>2k263</v>
      </c>
    </row>
    <row r="3068" spans="1:8" ht="15.9" customHeight="1" x14ac:dyDescent="0.3">
      <c r="A3068" s="171" t="s">
        <v>7335</v>
      </c>
      <c r="B3068" s="167" t="s">
        <v>1066</v>
      </c>
      <c r="C3068" s="167" t="str">
        <f>tab_SCHULLISTE[[#This Row],[SNR]]&amp;" - "&amp;tab_SCHULLISTE[[#This Row],[Name]]</f>
        <v>3891 - Montessori-Schule Freyung, staatl. genehm. priv. Grundschule d. Mont. Schule Wolfstein e.V. Freyung</v>
      </c>
      <c r="D3068" s="5" t="s">
        <v>2724</v>
      </c>
      <c r="E30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68" s="175" t="s">
        <v>18840</v>
      </c>
      <c r="G3068" s="175" t="s">
        <v>18841</v>
      </c>
      <c r="H3068" s="182" t="str">
        <f>_xlfn.XLOOKUP(tab_SCHULLISTE[[#This Row],[TKZ]],tab_SATLISTE[SAT-ID],tab_SATLISTE[SAT-ID],"FEHLT")</f>
        <v>2p049</v>
      </c>
    </row>
    <row r="3069" spans="1:8" ht="15.9" customHeight="1" x14ac:dyDescent="0.3">
      <c r="A3069" s="171" t="s">
        <v>7336</v>
      </c>
      <c r="B3069" s="167" t="s">
        <v>152</v>
      </c>
      <c r="C3069" s="167" t="str">
        <f>tab_SCHULLISTE[[#This Row],[SNR]]&amp;" - "&amp;tab_SCHULLISTE[[#This Row],[Name]]</f>
        <v>3892 - Berufsfachschule für Krankenpflegehilfe am Kreiskrankenhaus Vilsbiburg des Lkr. Landshut</v>
      </c>
      <c r="D3069" s="5" t="s">
        <v>2531</v>
      </c>
      <c r="E30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069" s="175" t="s">
        <v>18842</v>
      </c>
      <c r="G3069" s="175" t="s">
        <v>18843</v>
      </c>
      <c r="H3069" s="182" t="str">
        <f>_xlfn.XLOOKUP(tab_SCHULLISTE[[#This Row],[TKZ]],tab_SATLISTE[SAT-ID],tab_SATLISTE[SAT-ID],"FEHLT")</f>
        <v>2k118</v>
      </c>
    </row>
    <row r="3070" spans="1:8" ht="15.9" customHeight="1" x14ac:dyDescent="0.3">
      <c r="A3070" s="171" t="s">
        <v>7337</v>
      </c>
      <c r="B3070" s="167" t="s">
        <v>11546</v>
      </c>
      <c r="C3070" s="167" t="str">
        <f>tab_SCHULLISTE[[#This Row],[SNR]]&amp;" - "&amp;tab_SCHULLISTE[[#This Row],[Name]]</f>
        <v xml:space="preserve">3893 - Grundschule Essenbach  </v>
      </c>
      <c r="D3070" s="5" t="s">
        <v>2471</v>
      </c>
      <c r="E30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70" s="175" t="s">
        <v>18840</v>
      </c>
      <c r="G3070" s="175" t="s">
        <v>18841</v>
      </c>
      <c r="H3070" s="182" t="str">
        <f>_xlfn.XLOOKUP(tab_SCHULLISTE[[#This Row],[TKZ]],tab_SATLISTE[SAT-ID],tab_SATLISTE[SAT-ID],"FEHLT")</f>
        <v>2k055</v>
      </c>
    </row>
    <row r="3071" spans="1:8" ht="15.9" customHeight="1" x14ac:dyDescent="0.3">
      <c r="A3071" s="171" t="s">
        <v>7338</v>
      </c>
      <c r="B3071" s="167" t="s">
        <v>11547</v>
      </c>
      <c r="C3071" s="167" t="str">
        <f>tab_SCHULLISTE[[#This Row],[SNR]]&amp;" - "&amp;tab_SCHULLISTE[[#This Row],[Name]]</f>
        <v xml:space="preserve">3894 - Grundschule Ergolding  </v>
      </c>
      <c r="D3071" s="5" t="s">
        <v>2468</v>
      </c>
      <c r="E30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71" s="175" t="s">
        <v>18840</v>
      </c>
      <c r="G3071" s="175" t="s">
        <v>18841</v>
      </c>
      <c r="H3071" s="182" t="str">
        <f>_xlfn.XLOOKUP(tab_SCHULLISTE[[#This Row],[TKZ]],tab_SATLISTE[SAT-ID],tab_SATLISTE[SAT-ID],"FEHLT")</f>
        <v>2k052</v>
      </c>
    </row>
    <row r="3072" spans="1:8" ht="15.9" customHeight="1" x14ac:dyDescent="0.3">
      <c r="A3072" s="171" t="s">
        <v>7339</v>
      </c>
      <c r="B3072" s="167" t="s">
        <v>1068</v>
      </c>
      <c r="C3072" s="167" t="str">
        <f>tab_SCHULLISTE[[#This Row],[SNR]]&amp;" - "&amp;tab_SCHULLISTE[[#This Row],[Name]]</f>
        <v>3895 - Ilztalschule, Die Mittelschule für alle des Förderver. d. Ilztalschule Kalteneck/Hutthurm</v>
      </c>
      <c r="D3072" s="5" t="s">
        <v>2702</v>
      </c>
      <c r="E30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72" s="175" t="s">
        <v>18840</v>
      </c>
      <c r="G3072" s="175" t="s">
        <v>18841</v>
      </c>
      <c r="H3072" s="182" t="str">
        <f>_xlfn.XLOOKUP(tab_SCHULLISTE[[#This Row],[TKZ]],tab_SATLISTE[SAT-ID],tab_SATLISTE[SAT-ID],"FEHLT")</f>
        <v>2p022</v>
      </c>
    </row>
    <row r="3073" spans="1:8" ht="15.9" customHeight="1" x14ac:dyDescent="0.3">
      <c r="A3073" s="171" t="s">
        <v>7340</v>
      </c>
      <c r="B3073" s="167" t="s">
        <v>11548</v>
      </c>
      <c r="C3073" s="167" t="str">
        <f>tab_SCHULLISTE[[#This Row],[SNR]]&amp;" - "&amp;tab_SCHULLISTE[[#This Row],[Name]]</f>
        <v xml:space="preserve">3896 - Herzog-Tassilo-Grundschule  Aiterhofen  </v>
      </c>
      <c r="D3073" s="5" t="s">
        <v>2427</v>
      </c>
      <c r="E30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73" s="175" t="s">
        <v>18840</v>
      </c>
      <c r="G3073" s="175" t="s">
        <v>18841</v>
      </c>
      <c r="H3073" s="182" t="str">
        <f>_xlfn.XLOOKUP(tab_SCHULLISTE[[#This Row],[TKZ]],tab_SATLISTE[SAT-ID],tab_SATLISTE[SAT-ID],"FEHLT")</f>
        <v>2k009</v>
      </c>
    </row>
    <row r="3074" spans="1:8" ht="15.9" customHeight="1" x14ac:dyDescent="0.3">
      <c r="A3074" s="171" t="s">
        <v>7341</v>
      </c>
      <c r="B3074" s="167" t="s">
        <v>11549</v>
      </c>
      <c r="C3074" s="167" t="str">
        <f>tab_SCHULLISTE[[#This Row],[SNR]]&amp;" - "&amp;tab_SCHULLISTE[[#This Row],[Name]]</f>
        <v xml:space="preserve">3897 - Freiherr-von-Weichs-Grundschule Ascha  </v>
      </c>
      <c r="D3074" s="5" t="s">
        <v>2433</v>
      </c>
      <c r="E30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74" s="175" t="s">
        <v>18840</v>
      </c>
      <c r="G3074" s="175" t="s">
        <v>18841</v>
      </c>
      <c r="H3074" s="182" t="str">
        <f>_xlfn.XLOOKUP(tab_SCHULLISTE[[#This Row],[TKZ]],tab_SATLISTE[SAT-ID],tab_SATLISTE[SAT-ID],"FEHLT")</f>
        <v>2k015</v>
      </c>
    </row>
    <row r="3075" spans="1:8" ht="15.9" customHeight="1" x14ac:dyDescent="0.3">
      <c r="A3075" s="171" t="s">
        <v>7342</v>
      </c>
      <c r="B3075" s="167" t="s">
        <v>11550</v>
      </c>
      <c r="C3075" s="167" t="str">
        <f>tab_SCHULLISTE[[#This Row],[SNR]]&amp;" - "&amp;tab_SCHULLISTE[[#This Row],[Name]]</f>
        <v xml:space="preserve">3898 - Grundschule Bogen  </v>
      </c>
      <c r="D3075" s="5" t="s">
        <v>2449</v>
      </c>
      <c r="E30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75" s="175" t="s">
        <v>18840</v>
      </c>
      <c r="G3075" s="175" t="s">
        <v>18841</v>
      </c>
      <c r="H3075" s="182" t="str">
        <f>_xlfn.XLOOKUP(tab_SCHULLISTE[[#This Row],[TKZ]],tab_SATLISTE[SAT-ID],tab_SATLISTE[SAT-ID],"FEHLT")</f>
        <v>2k033</v>
      </c>
    </row>
    <row r="3076" spans="1:8" ht="15.9" customHeight="1" x14ac:dyDescent="0.3">
      <c r="A3076" s="171" t="s">
        <v>7343</v>
      </c>
      <c r="B3076" s="167" t="s">
        <v>11111</v>
      </c>
      <c r="C3076" s="167" t="str">
        <f>tab_SCHULLISTE[[#This Row],[SNR]]&amp;" - "&amp;tab_SCHULLISTE[[#This Row],[Name]]</f>
        <v xml:space="preserve">3899 - Grundschule Feldkirchen  </v>
      </c>
      <c r="D3076" s="5" t="s">
        <v>2473</v>
      </c>
      <c r="E30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76" s="175" t="s">
        <v>18840</v>
      </c>
      <c r="G3076" s="175" t="s">
        <v>18841</v>
      </c>
      <c r="H3076" s="182" t="str">
        <f>_xlfn.XLOOKUP(tab_SCHULLISTE[[#This Row],[TKZ]],tab_SATLISTE[SAT-ID],tab_SATLISTE[SAT-ID],"FEHLT")</f>
        <v>2k057</v>
      </c>
    </row>
    <row r="3077" spans="1:8" ht="15.9" customHeight="1" x14ac:dyDescent="0.3">
      <c r="A3077" s="171" t="s">
        <v>7344</v>
      </c>
      <c r="B3077" s="167" t="s">
        <v>13170</v>
      </c>
      <c r="C3077" s="167" t="str">
        <f>tab_SCHULLISTE[[#This Row],[SNR]]&amp;" - "&amp;tab_SCHULLISTE[[#This Row],[Name]]</f>
        <v xml:space="preserve">3900 - Mittelschule Geiselhöring  </v>
      </c>
      <c r="D3077" s="5" t="s">
        <v>2486</v>
      </c>
      <c r="E30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77" s="175" t="s">
        <v>18840</v>
      </c>
      <c r="G3077" s="175" t="s">
        <v>18841</v>
      </c>
      <c r="H3077" s="182" t="str">
        <f>_xlfn.XLOOKUP(tab_SCHULLISTE[[#This Row],[TKZ]],tab_SATLISTE[SAT-ID],tab_SATLISTE[SAT-ID],"FEHLT")</f>
        <v>2k071</v>
      </c>
    </row>
    <row r="3078" spans="1:8" ht="15.9" customHeight="1" x14ac:dyDescent="0.3">
      <c r="A3078" s="171" t="s">
        <v>7345</v>
      </c>
      <c r="B3078" s="167" t="s">
        <v>11551</v>
      </c>
      <c r="C3078" s="167" t="str">
        <f>tab_SCHULLISTE[[#This Row],[SNR]]&amp;" - "&amp;tab_SCHULLISTE[[#This Row],[Name]]</f>
        <v xml:space="preserve">3902 - Dietrich-von-Haibeck-Grundschule Haibach  </v>
      </c>
      <c r="D3078" s="5" t="s">
        <v>2493</v>
      </c>
      <c r="E30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78" s="175" t="s">
        <v>18840</v>
      </c>
      <c r="G3078" s="175" t="s">
        <v>18841</v>
      </c>
      <c r="H3078" s="182" t="str">
        <f>_xlfn.XLOOKUP(tab_SCHULLISTE[[#This Row],[TKZ]],tab_SATLISTE[SAT-ID],tab_SATLISTE[SAT-ID],"FEHLT")</f>
        <v>2k078</v>
      </c>
    </row>
    <row r="3079" spans="1:8" ht="15.9" customHeight="1" x14ac:dyDescent="0.3">
      <c r="A3079" s="171" t="s">
        <v>7346</v>
      </c>
      <c r="B3079" s="167" t="s">
        <v>13171</v>
      </c>
      <c r="C3079" s="167" t="str">
        <f>tab_SCHULLISTE[[#This Row],[SNR]]&amp;" - "&amp;tab_SCHULLISTE[[#This Row],[Name]]</f>
        <v xml:space="preserve">3903 - Mittelschule Hunderdorf  </v>
      </c>
      <c r="D3079" s="5" t="s">
        <v>2506</v>
      </c>
      <c r="E30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79" s="175" t="s">
        <v>18840</v>
      </c>
      <c r="G3079" s="175" t="s">
        <v>18841</v>
      </c>
      <c r="H3079" s="182" t="str">
        <f>_xlfn.XLOOKUP(tab_SCHULLISTE[[#This Row],[TKZ]],tab_SATLISTE[SAT-ID],tab_SATLISTE[SAT-ID],"FEHLT")</f>
        <v>2k092</v>
      </c>
    </row>
    <row r="3080" spans="1:8" ht="15.9" customHeight="1" x14ac:dyDescent="0.3">
      <c r="A3080" s="171" t="s">
        <v>7347</v>
      </c>
      <c r="B3080" s="167" t="s">
        <v>11552</v>
      </c>
      <c r="C3080" s="167" t="str">
        <f>tab_SCHULLISTE[[#This Row],[SNR]]&amp;" - "&amp;tab_SCHULLISTE[[#This Row],[Name]]</f>
        <v xml:space="preserve">3905 - Grundschule Konzell  </v>
      </c>
      <c r="D3080" s="5" t="s">
        <v>2522</v>
      </c>
      <c r="E30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80" s="175" t="s">
        <v>18840</v>
      </c>
      <c r="G3080" s="175" t="s">
        <v>18841</v>
      </c>
      <c r="H3080" s="182" t="str">
        <f>_xlfn.XLOOKUP(tab_SCHULLISTE[[#This Row],[TKZ]],tab_SATLISTE[SAT-ID],tab_SATLISTE[SAT-ID],"FEHLT")</f>
        <v>2k109</v>
      </c>
    </row>
    <row r="3081" spans="1:8" ht="15.9" customHeight="1" x14ac:dyDescent="0.3">
      <c r="A3081" s="171" t="s">
        <v>7348</v>
      </c>
      <c r="B3081" s="167" t="s">
        <v>11553</v>
      </c>
      <c r="C3081" s="167" t="str">
        <f>tab_SCHULLISTE[[#This Row],[SNR]]&amp;" - "&amp;tab_SCHULLISTE[[#This Row],[Name]]</f>
        <v xml:space="preserve">3906 - Grundschule Laberweinting  </v>
      </c>
      <c r="D3081" s="5" t="s">
        <v>2527</v>
      </c>
      <c r="E30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81" s="175" t="s">
        <v>18840</v>
      </c>
      <c r="G3081" s="175" t="s">
        <v>18841</v>
      </c>
      <c r="H3081" s="182" t="str">
        <f>_xlfn.XLOOKUP(tab_SCHULLISTE[[#This Row],[TKZ]],tab_SATLISTE[SAT-ID],tab_SATLISTE[SAT-ID],"FEHLT")</f>
        <v>2k114</v>
      </c>
    </row>
    <row r="3082" spans="1:8" ht="15.9" customHeight="1" x14ac:dyDescent="0.3">
      <c r="A3082" s="171" t="s">
        <v>7349</v>
      </c>
      <c r="B3082" s="167" t="s">
        <v>13172</v>
      </c>
      <c r="C3082" s="167" t="str">
        <f>tab_SCHULLISTE[[#This Row],[SNR]]&amp;" - "&amp;tab_SCHULLISTE[[#This Row],[Name]]</f>
        <v xml:space="preserve">3907 - Mittelschule Leiblfing  </v>
      </c>
      <c r="D3082" s="5" t="s">
        <v>2534</v>
      </c>
      <c r="E30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82" s="175" t="s">
        <v>18840</v>
      </c>
      <c r="G3082" s="175" t="s">
        <v>18841</v>
      </c>
      <c r="H3082" s="182" t="str">
        <f>_xlfn.XLOOKUP(tab_SCHULLISTE[[#This Row],[TKZ]],tab_SATLISTE[SAT-ID],tab_SATLISTE[SAT-ID],"FEHLT")</f>
        <v>2k121</v>
      </c>
    </row>
    <row r="3083" spans="1:8" ht="15.9" customHeight="1" x14ac:dyDescent="0.3">
      <c r="A3083" s="171" t="s">
        <v>7350</v>
      </c>
      <c r="B3083" s="167" t="s">
        <v>1069</v>
      </c>
      <c r="C3083" s="167" t="str">
        <f>tab_SCHULLISTE[[#This Row],[SNR]]&amp;" - "&amp;tab_SCHULLISTE[[#This Row],[Name]]</f>
        <v>3908 - Montessori Schule Donau-Wald, Bogen, private Grundschule</v>
      </c>
      <c r="D3083" s="5" t="s">
        <v>2723</v>
      </c>
      <c r="E30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83" s="175" t="s">
        <v>18840</v>
      </c>
      <c r="G3083" s="175" t="s">
        <v>18841</v>
      </c>
      <c r="H3083" s="182" t="str">
        <f>_xlfn.XLOOKUP(tab_SCHULLISTE[[#This Row],[TKZ]],tab_SATLISTE[SAT-ID],tab_SATLISTE[SAT-ID],"FEHLT")</f>
        <v>2p048</v>
      </c>
    </row>
    <row r="3084" spans="1:8" ht="15.9" customHeight="1" x14ac:dyDescent="0.3">
      <c r="A3084" s="171" t="s">
        <v>7351</v>
      </c>
      <c r="B3084" s="167" t="s">
        <v>11554</v>
      </c>
      <c r="C3084" s="167" t="str">
        <f>tab_SCHULLISTE[[#This Row],[SNR]]&amp;" - "&amp;tab_SCHULLISTE[[#This Row],[Name]]</f>
        <v xml:space="preserve">3909 - St.Martin-Grundschule Mallersdorf-Pfaffenberg  </v>
      </c>
      <c r="D3084" s="5" t="s">
        <v>2540</v>
      </c>
      <c r="E30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84" s="175" t="s">
        <v>18840</v>
      </c>
      <c r="G3084" s="175" t="s">
        <v>18841</v>
      </c>
      <c r="H3084" s="182" t="str">
        <f>_xlfn.XLOOKUP(tab_SCHULLISTE[[#This Row],[TKZ]],tab_SATLISTE[SAT-ID],tab_SATLISTE[SAT-ID],"FEHLT")</f>
        <v>2k127</v>
      </c>
    </row>
    <row r="3085" spans="1:8" ht="15.9" customHeight="1" x14ac:dyDescent="0.3">
      <c r="A3085" s="171" t="s">
        <v>7352</v>
      </c>
      <c r="B3085" s="167" t="s">
        <v>13173</v>
      </c>
      <c r="C3085" s="167" t="str">
        <f>tab_SCHULLISTE[[#This Row],[SNR]]&amp;" - "&amp;tab_SCHULLISTE[[#This Row],[Name]]</f>
        <v xml:space="preserve">3910 - St.Martin-Mittelschule Mallersdorf-Pfaffenberg  </v>
      </c>
      <c r="D3085" s="5" t="s">
        <v>2540</v>
      </c>
      <c r="E30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85" s="175" t="s">
        <v>18840</v>
      </c>
      <c r="G3085" s="175" t="s">
        <v>18841</v>
      </c>
      <c r="H3085" s="182" t="str">
        <f>_xlfn.XLOOKUP(tab_SCHULLISTE[[#This Row],[TKZ]],tab_SATLISTE[SAT-ID],tab_SATLISTE[SAT-ID],"FEHLT")</f>
        <v>2k127</v>
      </c>
    </row>
    <row r="3086" spans="1:8" ht="15.9" customHeight="1" x14ac:dyDescent="0.3">
      <c r="A3086" s="171" t="s">
        <v>7353</v>
      </c>
      <c r="B3086" s="167" t="s">
        <v>13174</v>
      </c>
      <c r="C3086" s="167" t="str">
        <f>tab_SCHULLISTE[[#This Row],[SNR]]&amp;" - "&amp;tab_SCHULLISTE[[#This Row],[Name]]</f>
        <v xml:space="preserve">3912 - Mittelschule Mitterfels-Haselbach  </v>
      </c>
      <c r="D3086" s="5" t="s">
        <v>2549</v>
      </c>
      <c r="E30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86" s="175" t="s">
        <v>18840</v>
      </c>
      <c r="G3086" s="175" t="s">
        <v>18841</v>
      </c>
      <c r="H3086" s="182" t="str">
        <f>_xlfn.XLOOKUP(tab_SCHULLISTE[[#This Row],[TKZ]],tab_SATLISTE[SAT-ID],tab_SATLISTE[SAT-ID],"FEHLT")</f>
        <v>2k136</v>
      </c>
    </row>
    <row r="3087" spans="1:8" ht="15.9" customHeight="1" x14ac:dyDescent="0.3">
      <c r="A3087" s="171" t="s">
        <v>7354</v>
      </c>
      <c r="B3087" s="167" t="s">
        <v>11555</v>
      </c>
      <c r="C3087" s="167" t="str">
        <f>tab_SCHULLISTE[[#This Row],[SNR]]&amp;" - "&amp;tab_SCHULLISTE[[#This Row],[Name]]</f>
        <v xml:space="preserve">3913 - Grundschule Neukirchen  </v>
      </c>
      <c r="D3087" s="5" t="s">
        <v>2557</v>
      </c>
      <c r="E30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87" s="175" t="s">
        <v>18840</v>
      </c>
      <c r="G3087" s="175" t="s">
        <v>18841</v>
      </c>
      <c r="H3087" s="182" t="str">
        <f>_xlfn.XLOOKUP(tab_SCHULLISTE[[#This Row],[TKZ]],tab_SATLISTE[SAT-ID],tab_SATLISTE[SAT-ID],"FEHLT")</f>
        <v>2k144</v>
      </c>
    </row>
    <row r="3088" spans="1:8" ht="15.9" customHeight="1" x14ac:dyDescent="0.3">
      <c r="A3088" s="171" t="s">
        <v>7355</v>
      </c>
      <c r="B3088" s="167" t="s">
        <v>11556</v>
      </c>
      <c r="C3088" s="167" t="str">
        <f>tab_SCHULLISTE[[#This Row],[SNR]]&amp;" - "&amp;tab_SCHULLISTE[[#This Row],[Name]]</f>
        <v xml:space="preserve">3914 - Grundschule Niederwinkling-Mariaposching  </v>
      </c>
      <c r="D3088" s="5" t="s">
        <v>2564</v>
      </c>
      <c r="E30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88" s="175" t="s">
        <v>18840</v>
      </c>
      <c r="G3088" s="175" t="s">
        <v>18841</v>
      </c>
      <c r="H3088" s="182" t="str">
        <f>_xlfn.XLOOKUP(tab_SCHULLISTE[[#This Row],[TKZ]],tab_SATLISTE[SAT-ID],tab_SATLISTE[SAT-ID],"FEHLT")</f>
        <v>2k151</v>
      </c>
    </row>
    <row r="3089" spans="1:8" ht="15.9" customHeight="1" x14ac:dyDescent="0.3">
      <c r="A3089" s="171" t="s">
        <v>7356</v>
      </c>
      <c r="B3089" s="167" t="s">
        <v>11557</v>
      </c>
      <c r="C3089" s="167" t="str">
        <f>tab_SCHULLISTE[[#This Row],[SNR]]&amp;" - "&amp;tab_SCHULLISTE[[#This Row],[Name]]</f>
        <v xml:space="preserve">3915 - Josef-Landstorfer-Grundschule Oberalteich  </v>
      </c>
      <c r="D3089" s="5" t="s">
        <v>2449</v>
      </c>
      <c r="E30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89" s="175" t="s">
        <v>18840</v>
      </c>
      <c r="G3089" s="175" t="s">
        <v>18841</v>
      </c>
      <c r="H3089" s="182" t="str">
        <f>_xlfn.XLOOKUP(tab_SCHULLISTE[[#This Row],[TKZ]],tab_SATLISTE[SAT-ID],tab_SATLISTE[SAT-ID],"FEHLT")</f>
        <v>2k033</v>
      </c>
    </row>
    <row r="3090" spans="1:8" ht="15.9" customHeight="1" x14ac:dyDescent="0.3">
      <c r="A3090" s="171" t="s">
        <v>7357</v>
      </c>
      <c r="B3090" s="167" t="s">
        <v>11558</v>
      </c>
      <c r="C3090" s="167" t="str">
        <f>tab_SCHULLISTE[[#This Row],[SNR]]&amp;" - "&amp;tab_SCHULLISTE[[#This Row],[Name]]</f>
        <v xml:space="preserve">3916 - Grundschule Oberschneiding  </v>
      </c>
      <c r="D3090" s="5" t="s">
        <v>2567</v>
      </c>
      <c r="E30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90" s="175" t="s">
        <v>18840</v>
      </c>
      <c r="G3090" s="175" t="s">
        <v>18841</v>
      </c>
      <c r="H3090" s="182" t="str">
        <f>_xlfn.XLOOKUP(tab_SCHULLISTE[[#This Row],[TKZ]],tab_SATLISTE[SAT-ID],tab_SATLISTE[SAT-ID],"FEHLT")</f>
        <v>2k153</v>
      </c>
    </row>
    <row r="3091" spans="1:8" ht="15.9" customHeight="1" x14ac:dyDescent="0.3">
      <c r="A3091" s="171" t="s">
        <v>7358</v>
      </c>
      <c r="B3091" s="167" t="s">
        <v>13175</v>
      </c>
      <c r="C3091" s="167" t="str">
        <f>tab_SCHULLISTE[[#This Row],[SNR]]&amp;" - "&amp;tab_SCHULLISTE[[#This Row],[Name]]</f>
        <v xml:space="preserve">3917 - Dr.-Johann-Stadler-Mittelschule Parkstetten  </v>
      </c>
      <c r="D3091" s="5" t="s">
        <v>2575</v>
      </c>
      <c r="E30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91" s="175" t="s">
        <v>18840</v>
      </c>
      <c r="G3091" s="175" t="s">
        <v>18841</v>
      </c>
      <c r="H3091" s="182" t="str">
        <f>_xlfn.XLOOKUP(tab_SCHULLISTE[[#This Row],[TKZ]],tab_SATLISTE[SAT-ID],tab_SATLISTE[SAT-ID],"FEHLT")</f>
        <v>2k161</v>
      </c>
    </row>
    <row r="3092" spans="1:8" ht="15.9" customHeight="1" x14ac:dyDescent="0.3">
      <c r="A3092" s="171" t="s">
        <v>7359</v>
      </c>
      <c r="B3092" s="167" t="s">
        <v>11559</v>
      </c>
      <c r="C3092" s="167" t="str">
        <f>tab_SCHULLISTE[[#This Row],[SNR]]&amp;" - "&amp;tab_SCHULLISTE[[#This Row],[Name]]</f>
        <v xml:space="preserve">3919 - Grundschule Perkam  </v>
      </c>
      <c r="D3092" s="5" t="s">
        <v>2581</v>
      </c>
      <c r="E30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92" s="175" t="s">
        <v>18840</v>
      </c>
      <c r="G3092" s="175" t="s">
        <v>18841</v>
      </c>
      <c r="H3092" s="182" t="str">
        <f>_xlfn.XLOOKUP(tab_SCHULLISTE[[#This Row],[TKZ]],tab_SATLISTE[SAT-ID],tab_SATLISTE[SAT-ID],"FEHLT")</f>
        <v>2k167</v>
      </c>
    </row>
    <row r="3093" spans="1:8" ht="15.9" customHeight="1" x14ac:dyDescent="0.3">
      <c r="A3093" s="171" t="s">
        <v>7360</v>
      </c>
      <c r="B3093" s="167" t="s">
        <v>13176</v>
      </c>
      <c r="C3093" s="167" t="str">
        <f>tab_SCHULLISTE[[#This Row],[SNR]]&amp;" - "&amp;tab_SCHULLISTE[[#This Row],[Name]]</f>
        <v xml:space="preserve">3921 - Mittelschule Rain  </v>
      </c>
      <c r="D3093" s="5" t="s">
        <v>2594</v>
      </c>
      <c r="E30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93" s="175" t="s">
        <v>18840</v>
      </c>
      <c r="G3093" s="175" t="s">
        <v>18841</v>
      </c>
      <c r="H3093" s="182" t="str">
        <f>_xlfn.XLOOKUP(tab_SCHULLISTE[[#This Row],[TKZ]],tab_SATLISTE[SAT-ID],tab_SATLISTE[SAT-ID],"FEHLT")</f>
        <v>2k180</v>
      </c>
    </row>
    <row r="3094" spans="1:8" ht="15.9" customHeight="1" x14ac:dyDescent="0.3">
      <c r="A3094" s="171" t="s">
        <v>7361</v>
      </c>
      <c r="B3094" s="167" t="s">
        <v>13177</v>
      </c>
      <c r="C3094" s="167" t="str">
        <f>tab_SCHULLISTE[[#This Row],[SNR]]&amp;" - "&amp;tab_SCHULLISTE[[#This Row],[Name]]</f>
        <v xml:space="preserve">3922 - Mittelschule Rattenberg  </v>
      </c>
      <c r="D3094" s="5" t="s">
        <v>2595</v>
      </c>
      <c r="E30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94" s="175" t="s">
        <v>18840</v>
      </c>
      <c r="G3094" s="175" t="s">
        <v>18841</v>
      </c>
      <c r="H3094" s="182" t="str">
        <f>_xlfn.XLOOKUP(tab_SCHULLISTE[[#This Row],[TKZ]],tab_SATLISTE[SAT-ID],tab_SATLISTE[SAT-ID],"FEHLT")</f>
        <v>2k181</v>
      </c>
    </row>
    <row r="3095" spans="1:8" ht="15.9" customHeight="1" x14ac:dyDescent="0.3">
      <c r="A3095" s="171" t="s">
        <v>7362</v>
      </c>
      <c r="B3095" s="167" t="s">
        <v>11560</v>
      </c>
      <c r="C3095" s="167" t="str">
        <f>tab_SCHULLISTE[[#This Row],[SNR]]&amp;" - "&amp;tab_SCHULLISTE[[#This Row],[Name]]</f>
        <v xml:space="preserve">3923 - Grundschule Rattiszell  </v>
      </c>
      <c r="D3095" s="5" t="s">
        <v>2596</v>
      </c>
      <c r="E30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95" s="175" t="s">
        <v>18840</v>
      </c>
      <c r="G3095" s="175" t="s">
        <v>18841</v>
      </c>
      <c r="H3095" s="182" t="str">
        <f>_xlfn.XLOOKUP(tab_SCHULLISTE[[#This Row],[TKZ]],tab_SATLISTE[SAT-ID],tab_SATLISTE[SAT-ID],"FEHLT")</f>
        <v>2k182</v>
      </c>
    </row>
    <row r="3096" spans="1:8" ht="15.9" customHeight="1" x14ac:dyDescent="0.3">
      <c r="A3096" s="171" t="s">
        <v>7363</v>
      </c>
      <c r="B3096" s="167" t="s">
        <v>11561</v>
      </c>
      <c r="C3096" s="167" t="str">
        <f>tab_SCHULLISTE[[#This Row],[SNR]]&amp;" - "&amp;tab_SCHULLISTE[[#This Row],[Name]]</f>
        <v xml:space="preserve">3924 - Grundschule Salching  </v>
      </c>
      <c r="D3096" s="5" t="s">
        <v>2620</v>
      </c>
      <c r="E30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96" s="175" t="s">
        <v>18840</v>
      </c>
      <c r="G3096" s="175" t="s">
        <v>18841</v>
      </c>
      <c r="H3096" s="182" t="str">
        <f>_xlfn.XLOOKUP(tab_SCHULLISTE[[#This Row],[TKZ]],tab_SATLISTE[SAT-ID],tab_SATLISTE[SAT-ID],"FEHLT")</f>
        <v>2k206</v>
      </c>
    </row>
    <row r="3097" spans="1:8" ht="15.9" customHeight="1" x14ac:dyDescent="0.3">
      <c r="A3097" s="171" t="s">
        <v>7364</v>
      </c>
      <c r="B3097" s="167" t="s">
        <v>13178</v>
      </c>
      <c r="C3097" s="167" t="str">
        <f>tab_SCHULLISTE[[#This Row],[SNR]]&amp;" - "&amp;tab_SCHULLISTE[[#This Row],[Name]]</f>
        <v xml:space="preserve">3926 - Mittelschule Schwarzach  </v>
      </c>
      <c r="D3097" s="5" t="s">
        <v>2627</v>
      </c>
      <c r="E30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97" s="175" t="s">
        <v>18840</v>
      </c>
      <c r="G3097" s="175" t="s">
        <v>18841</v>
      </c>
      <c r="H3097" s="182" t="str">
        <f>_xlfn.XLOOKUP(tab_SCHULLISTE[[#This Row],[TKZ]],tab_SATLISTE[SAT-ID],tab_SATLISTE[SAT-ID],"FEHLT")</f>
        <v>2k213</v>
      </c>
    </row>
    <row r="3098" spans="1:8" ht="15.9" customHeight="1" x14ac:dyDescent="0.3">
      <c r="A3098" s="171" t="s">
        <v>7365</v>
      </c>
      <c r="B3098" s="167" t="s">
        <v>11562</v>
      </c>
      <c r="C3098" s="167" t="str">
        <f>tab_SCHULLISTE[[#This Row],[SNR]]&amp;" - "&amp;tab_SCHULLISTE[[#This Row],[Name]]</f>
        <v xml:space="preserve">3928 - Josef-Schlicht-Grundschule Steinach  </v>
      </c>
      <c r="D3098" s="5" t="s">
        <v>2634</v>
      </c>
      <c r="E30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098" s="175" t="s">
        <v>18840</v>
      </c>
      <c r="G3098" s="175" t="s">
        <v>18841</v>
      </c>
      <c r="H3098" s="182" t="str">
        <f>_xlfn.XLOOKUP(tab_SCHULLISTE[[#This Row],[TKZ]],tab_SATLISTE[SAT-ID],tab_SATLISTE[SAT-ID],"FEHLT")</f>
        <v>2k220</v>
      </c>
    </row>
    <row r="3099" spans="1:8" ht="15.9" customHeight="1" x14ac:dyDescent="0.3">
      <c r="A3099" s="171" t="s">
        <v>7366</v>
      </c>
      <c r="B3099" s="167" t="s">
        <v>13179</v>
      </c>
      <c r="C3099" s="167" t="str">
        <f>tab_SCHULLISTE[[#This Row],[SNR]]&amp;" - "&amp;tab_SCHULLISTE[[#This Row],[Name]]</f>
        <v xml:space="preserve">3929 - Mittelschule Straßkirchen  </v>
      </c>
      <c r="D3099" s="5" t="s">
        <v>2636</v>
      </c>
      <c r="E30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099" s="175" t="s">
        <v>18840</v>
      </c>
      <c r="G3099" s="175" t="s">
        <v>18841</v>
      </c>
      <c r="H3099" s="182" t="str">
        <f>_xlfn.XLOOKUP(tab_SCHULLISTE[[#This Row],[TKZ]],tab_SATLISTE[SAT-ID],tab_SATLISTE[SAT-ID],"FEHLT")</f>
        <v>2k222</v>
      </c>
    </row>
    <row r="3100" spans="1:8" ht="15.9" customHeight="1" x14ac:dyDescent="0.3">
      <c r="A3100" s="171" t="s">
        <v>7367</v>
      </c>
      <c r="B3100" s="167" t="s">
        <v>13180</v>
      </c>
      <c r="C3100" s="167" t="str">
        <f>tab_SCHULLISTE[[#This Row],[SNR]]&amp;" - "&amp;tab_SCHULLISTE[[#This Row],[Name]]</f>
        <v xml:space="preserve">3930 - Mittelschule Wiesenfelden  </v>
      </c>
      <c r="D3100" s="5" t="s">
        <v>2668</v>
      </c>
      <c r="E31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00" s="175" t="s">
        <v>18840</v>
      </c>
      <c r="G3100" s="175" t="s">
        <v>18841</v>
      </c>
      <c r="H3100" s="182" t="str">
        <f>_xlfn.XLOOKUP(tab_SCHULLISTE[[#This Row],[TKZ]],tab_SATLISTE[SAT-ID],tab_SATLISTE[SAT-ID],"FEHLT")</f>
        <v>2k254</v>
      </c>
    </row>
    <row r="3101" spans="1:8" ht="15.9" customHeight="1" x14ac:dyDescent="0.3">
      <c r="A3101" s="171" t="s">
        <v>7368</v>
      </c>
      <c r="B3101" s="167" t="s">
        <v>13181</v>
      </c>
      <c r="C3101" s="167" t="str">
        <f>tab_SCHULLISTE[[#This Row],[SNR]]&amp;" - "&amp;tab_SCHULLISTE[[#This Row],[Name]]</f>
        <v xml:space="preserve">3931 - Herzog-Ludwig-Mittelschule Bogen  </v>
      </c>
      <c r="D3101" s="5" t="s">
        <v>2449</v>
      </c>
      <c r="E31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01" s="175" t="s">
        <v>18840</v>
      </c>
      <c r="G3101" s="175" t="s">
        <v>18841</v>
      </c>
      <c r="H3101" s="182" t="str">
        <f>_xlfn.XLOOKUP(tab_SCHULLISTE[[#This Row],[TKZ]],tab_SATLISTE[SAT-ID],tab_SATLISTE[SAT-ID],"FEHLT")</f>
        <v>2k033</v>
      </c>
    </row>
    <row r="3102" spans="1:8" ht="15.9" customHeight="1" x14ac:dyDescent="0.3">
      <c r="A3102" s="171" t="s">
        <v>7369</v>
      </c>
      <c r="B3102" s="167" t="s">
        <v>13182</v>
      </c>
      <c r="C3102" s="167" t="str">
        <f>tab_SCHULLISTE[[#This Row],[SNR]]&amp;" - "&amp;tab_SCHULLISTE[[#This Row],[Name]]</f>
        <v xml:space="preserve">3936 - Mittelschule Dingolfing  </v>
      </c>
      <c r="D3102" s="5" t="s">
        <v>2459</v>
      </c>
      <c r="E31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02" s="175" t="s">
        <v>18840</v>
      </c>
      <c r="G3102" s="175" t="s">
        <v>18841</v>
      </c>
      <c r="H3102" s="182" t="str">
        <f>_xlfn.XLOOKUP(tab_SCHULLISTE[[#This Row],[TKZ]],tab_SATLISTE[SAT-ID],tab_SATLISTE[SAT-ID],"FEHLT")</f>
        <v>2k043</v>
      </c>
    </row>
    <row r="3103" spans="1:8" ht="15.9" customHeight="1" x14ac:dyDescent="0.3">
      <c r="A3103" s="171" t="s">
        <v>7370</v>
      </c>
      <c r="B3103" s="167" t="s">
        <v>11563</v>
      </c>
      <c r="C3103" s="167" t="str">
        <f>tab_SCHULLISTE[[#This Row],[SNR]]&amp;" - "&amp;tab_SCHULLISTE[[#This Row],[Name]]</f>
        <v xml:space="preserve">3937 - Grundschule Dingolfing-Altstadt  </v>
      </c>
      <c r="D3103" s="5" t="s">
        <v>2459</v>
      </c>
      <c r="E31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103" s="175" t="s">
        <v>18840</v>
      </c>
      <c r="G3103" s="175" t="s">
        <v>18841</v>
      </c>
      <c r="H3103" s="182" t="str">
        <f>_xlfn.XLOOKUP(tab_SCHULLISTE[[#This Row],[TKZ]],tab_SATLISTE[SAT-ID],tab_SATLISTE[SAT-ID],"FEHLT")</f>
        <v>2k043</v>
      </c>
    </row>
    <row r="3104" spans="1:8" ht="15.9" customHeight="1" x14ac:dyDescent="0.3">
      <c r="A3104" s="171" t="s">
        <v>7371</v>
      </c>
      <c r="B3104" s="167" t="s">
        <v>11564</v>
      </c>
      <c r="C3104" s="167" t="str">
        <f>tab_SCHULLISTE[[#This Row],[SNR]]&amp;" - "&amp;tab_SCHULLISTE[[#This Row],[Name]]</f>
        <v xml:space="preserve">3938 - Grundschule Dingolfing St. Josef  </v>
      </c>
      <c r="D3104" s="5" t="s">
        <v>2459</v>
      </c>
      <c r="E31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104" s="175" t="s">
        <v>18840</v>
      </c>
      <c r="G3104" s="175" t="s">
        <v>18841</v>
      </c>
      <c r="H3104" s="182" t="str">
        <f>_xlfn.XLOOKUP(tab_SCHULLISTE[[#This Row],[TKZ]],tab_SATLISTE[SAT-ID],tab_SATLISTE[SAT-ID],"FEHLT")</f>
        <v>2k043</v>
      </c>
    </row>
    <row r="3105" spans="1:8" ht="15.9" customHeight="1" x14ac:dyDescent="0.3">
      <c r="A3105" s="171" t="s">
        <v>7372</v>
      </c>
      <c r="B3105" s="167" t="s">
        <v>11565</v>
      </c>
      <c r="C3105" s="167" t="str">
        <f>tab_SCHULLISTE[[#This Row],[SNR]]&amp;" - "&amp;tab_SCHULLISTE[[#This Row],[Name]]</f>
        <v xml:space="preserve">3939 - Grundschule Teisbach  </v>
      </c>
      <c r="D3105" s="5" t="s">
        <v>2459</v>
      </c>
      <c r="E31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105" s="175" t="s">
        <v>18840</v>
      </c>
      <c r="G3105" s="175" t="s">
        <v>18841</v>
      </c>
      <c r="H3105" s="182" t="str">
        <f>_xlfn.XLOOKUP(tab_SCHULLISTE[[#This Row],[TKZ]],tab_SATLISTE[SAT-ID],tab_SATLISTE[SAT-ID],"FEHLT")</f>
        <v>2k043</v>
      </c>
    </row>
    <row r="3106" spans="1:8" ht="15.9" customHeight="1" x14ac:dyDescent="0.3">
      <c r="A3106" s="171" t="s">
        <v>7373</v>
      </c>
      <c r="B3106" s="167" t="s">
        <v>13183</v>
      </c>
      <c r="C3106" s="167" t="str">
        <f>tab_SCHULLISTE[[#This Row],[SNR]]&amp;" - "&amp;tab_SCHULLISTE[[#This Row],[Name]]</f>
        <v xml:space="preserve">3940 - Joseph-von-Eichendorff-Mittelschule Eichendorf  </v>
      </c>
      <c r="D3106" s="5" t="s">
        <v>2466</v>
      </c>
      <c r="E31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06" s="175" t="s">
        <v>18840</v>
      </c>
      <c r="G3106" s="175" t="s">
        <v>18841</v>
      </c>
      <c r="H3106" s="182" t="str">
        <f>_xlfn.XLOOKUP(tab_SCHULLISTE[[#This Row],[TKZ]],tab_SATLISTE[SAT-ID],tab_SATLISTE[SAT-ID],"FEHLT")</f>
        <v>2k050</v>
      </c>
    </row>
    <row r="3107" spans="1:8" ht="15.9" customHeight="1" x14ac:dyDescent="0.3">
      <c r="A3107" s="171" t="s">
        <v>7374</v>
      </c>
      <c r="B3107" s="167" t="s">
        <v>13184</v>
      </c>
      <c r="C3107" s="167" t="str">
        <f>tab_SCHULLISTE[[#This Row],[SNR]]&amp;" - "&amp;tab_SCHULLISTE[[#This Row],[Name]]</f>
        <v xml:space="preserve">3942 - Mittelschule Frontenhausen  </v>
      </c>
      <c r="D3107" s="5" t="s">
        <v>2478</v>
      </c>
      <c r="E31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07" s="175" t="s">
        <v>18840</v>
      </c>
      <c r="G3107" s="175" t="s">
        <v>18841</v>
      </c>
      <c r="H3107" s="182" t="str">
        <f>_xlfn.XLOOKUP(tab_SCHULLISTE[[#This Row],[TKZ]],tab_SATLISTE[SAT-ID],tab_SATLISTE[SAT-ID],"FEHLT")</f>
        <v>2k063</v>
      </c>
    </row>
    <row r="3108" spans="1:8" ht="15.9" customHeight="1" x14ac:dyDescent="0.3">
      <c r="A3108" s="171" t="s">
        <v>7375</v>
      </c>
      <c r="B3108" s="167" t="s">
        <v>11566</v>
      </c>
      <c r="C3108" s="167" t="str">
        <f>tab_SCHULLISTE[[#This Row],[SNR]]&amp;" - "&amp;tab_SCHULLISTE[[#This Row],[Name]]</f>
        <v xml:space="preserve">3944 - Grundschule Landau a.d.Isar  </v>
      </c>
      <c r="D3108" s="5" t="s">
        <v>2529</v>
      </c>
      <c r="E31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108" s="175" t="s">
        <v>18840</v>
      </c>
      <c r="G3108" s="175" t="s">
        <v>18841</v>
      </c>
      <c r="H3108" s="182" t="str">
        <f>_xlfn.XLOOKUP(tab_SCHULLISTE[[#This Row],[TKZ]],tab_SATLISTE[SAT-ID],tab_SATLISTE[SAT-ID],"FEHLT")</f>
        <v>2k116</v>
      </c>
    </row>
    <row r="3109" spans="1:8" ht="15.9" customHeight="1" x14ac:dyDescent="0.3">
      <c r="A3109" s="171" t="s">
        <v>7376</v>
      </c>
      <c r="B3109" s="167" t="s">
        <v>13185</v>
      </c>
      <c r="C3109" s="167" t="str">
        <f>tab_SCHULLISTE[[#This Row],[SNR]]&amp;" - "&amp;tab_SCHULLISTE[[#This Row],[Name]]</f>
        <v xml:space="preserve">3945 - Mittelschule Landau a.d.Isar  </v>
      </c>
      <c r="D3109" s="5" t="s">
        <v>2529</v>
      </c>
      <c r="E31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09" s="175" t="s">
        <v>18840</v>
      </c>
      <c r="G3109" s="175" t="s">
        <v>18841</v>
      </c>
      <c r="H3109" s="182" t="str">
        <f>_xlfn.XLOOKUP(tab_SCHULLISTE[[#This Row],[TKZ]],tab_SATLISTE[SAT-ID],tab_SATLISTE[SAT-ID],"FEHLT")</f>
        <v>2k116</v>
      </c>
    </row>
    <row r="3110" spans="1:8" ht="15.9" customHeight="1" x14ac:dyDescent="0.3">
      <c r="A3110" s="171" t="s">
        <v>7377</v>
      </c>
      <c r="B3110" s="167" t="s">
        <v>13186</v>
      </c>
      <c r="C3110" s="167" t="str">
        <f>tab_SCHULLISTE[[#This Row],[SNR]]&amp;" - "&amp;tab_SCHULLISTE[[#This Row],[Name]]</f>
        <v xml:space="preserve">3947 - Mittelschule Mamming-Gottfrieding  </v>
      </c>
      <c r="D3110" s="5" t="s">
        <v>2541</v>
      </c>
      <c r="E31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10" s="175" t="s">
        <v>18840</v>
      </c>
      <c r="G3110" s="175" t="s">
        <v>18841</v>
      </c>
      <c r="H3110" s="182" t="str">
        <f>_xlfn.XLOOKUP(tab_SCHULLISTE[[#This Row],[TKZ]],tab_SATLISTE[SAT-ID],tab_SATLISTE[SAT-ID],"FEHLT")</f>
        <v>2k128</v>
      </c>
    </row>
    <row r="3111" spans="1:8" ht="15.9" customHeight="1" x14ac:dyDescent="0.3">
      <c r="A3111" s="171" t="s">
        <v>7378</v>
      </c>
      <c r="B3111" s="167" t="s">
        <v>18727</v>
      </c>
      <c r="C3111" s="167" t="str">
        <f>tab_SCHULLISTE[[#This Row],[SNR]]&amp;" - "&amp;tab_SCHULLISTE[[#This Row],[Name]]</f>
        <v xml:space="preserve">3948 - Grundschule Marklkofen/Frontenhausen  </v>
      </c>
      <c r="D3111" s="5" t="s">
        <v>2543</v>
      </c>
      <c r="E31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111" s="175" t="s">
        <v>18840</v>
      </c>
      <c r="G3111" s="175" t="s">
        <v>18841</v>
      </c>
      <c r="H3111" s="182" t="str">
        <f>_xlfn.XLOOKUP(tab_SCHULLISTE[[#This Row],[TKZ]],tab_SATLISTE[SAT-ID],tab_SATLISTE[SAT-ID],"FEHLT")</f>
        <v>2k130</v>
      </c>
    </row>
    <row r="3112" spans="1:8" ht="15.9" customHeight="1" x14ac:dyDescent="0.3">
      <c r="A3112" s="171" t="s">
        <v>7379</v>
      </c>
      <c r="B3112" s="167" t="s">
        <v>13187</v>
      </c>
      <c r="C3112" s="167" t="str">
        <f>tab_SCHULLISTE[[#This Row],[SNR]]&amp;" - "&amp;tab_SCHULLISTE[[#This Row],[Name]]</f>
        <v xml:space="preserve">3949 - Mittelschule Aitrachtal-Mengkofen  </v>
      </c>
      <c r="D3112" s="5" t="s">
        <v>2546</v>
      </c>
      <c r="E31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12" s="175" t="s">
        <v>18840</v>
      </c>
      <c r="G3112" s="175" t="s">
        <v>18841</v>
      </c>
      <c r="H3112" s="182" t="str">
        <f>_xlfn.XLOOKUP(tab_SCHULLISTE[[#This Row],[TKZ]],tab_SATLISTE[SAT-ID],tab_SATLISTE[SAT-ID],"FEHLT")</f>
        <v>2k133</v>
      </c>
    </row>
    <row r="3113" spans="1:8" ht="15.9" customHeight="1" x14ac:dyDescent="0.3">
      <c r="A3113" s="171" t="s">
        <v>7380</v>
      </c>
      <c r="B3113" s="167" t="s">
        <v>13188</v>
      </c>
      <c r="C3113" s="167" t="str">
        <f>tab_SCHULLISTE[[#This Row],[SNR]]&amp;" - "&amp;tab_SCHULLISTE[[#This Row],[Name]]</f>
        <v xml:space="preserve">3953 - Mittelschule Niederviehbach  </v>
      </c>
      <c r="D3113" s="5" t="s">
        <v>2563</v>
      </c>
      <c r="E31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13" s="175" t="s">
        <v>18840</v>
      </c>
      <c r="G3113" s="175" t="s">
        <v>18841</v>
      </c>
      <c r="H3113" s="182" t="str">
        <f>_xlfn.XLOOKUP(tab_SCHULLISTE[[#This Row],[TKZ]],tab_SATLISTE[SAT-ID],tab_SATLISTE[SAT-ID],"FEHLT")</f>
        <v>2k150</v>
      </c>
    </row>
    <row r="3114" spans="1:8" ht="15.9" customHeight="1" x14ac:dyDescent="0.3">
      <c r="A3114" s="171" t="s">
        <v>7381</v>
      </c>
      <c r="B3114" s="167" t="s">
        <v>11567</v>
      </c>
      <c r="C3114" s="167" t="str">
        <f>tab_SCHULLISTE[[#This Row],[SNR]]&amp;" - "&amp;tab_SCHULLISTE[[#This Row],[Name]]</f>
        <v xml:space="preserve">3955 - Grundschule Reisbach  </v>
      </c>
      <c r="D3114" s="5" t="s">
        <v>2600</v>
      </c>
      <c r="E31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114" s="175" t="s">
        <v>18840</v>
      </c>
      <c r="G3114" s="175" t="s">
        <v>18841</v>
      </c>
      <c r="H3114" s="182" t="str">
        <f>_xlfn.XLOOKUP(tab_SCHULLISTE[[#This Row],[TKZ]],tab_SATLISTE[SAT-ID],tab_SATLISTE[SAT-ID],"FEHLT")</f>
        <v>2k186</v>
      </c>
    </row>
    <row r="3115" spans="1:8" ht="15.9" customHeight="1" x14ac:dyDescent="0.3">
      <c r="A3115" s="171" t="s">
        <v>7382</v>
      </c>
      <c r="B3115" s="167" t="s">
        <v>13189</v>
      </c>
      <c r="C3115" s="167" t="str">
        <f>tab_SCHULLISTE[[#This Row],[SNR]]&amp;" - "&amp;tab_SCHULLISTE[[#This Row],[Name]]</f>
        <v xml:space="preserve">3956 - Maximus-von-Imhof-Mittelschule Reisbach  </v>
      </c>
      <c r="D3115" s="5" t="s">
        <v>2600</v>
      </c>
      <c r="E31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15" s="175" t="s">
        <v>18840</v>
      </c>
      <c r="G3115" s="175" t="s">
        <v>18841</v>
      </c>
      <c r="H3115" s="182" t="str">
        <f>_xlfn.XLOOKUP(tab_SCHULLISTE[[#This Row],[TKZ]],tab_SATLISTE[SAT-ID],tab_SATLISTE[SAT-ID],"FEHLT")</f>
        <v>2k186</v>
      </c>
    </row>
    <row r="3116" spans="1:8" ht="15.9" customHeight="1" x14ac:dyDescent="0.3">
      <c r="A3116" s="171" t="s">
        <v>7383</v>
      </c>
      <c r="B3116" s="167" t="s">
        <v>11568</v>
      </c>
      <c r="C3116" s="167" t="str">
        <f>tab_SCHULLISTE[[#This Row],[SNR]]&amp;" - "&amp;tab_SCHULLISTE[[#This Row],[Name]]</f>
        <v xml:space="preserve">3957 - Grundschule Simbach  </v>
      </c>
      <c r="D3116" s="5" t="s">
        <v>2630</v>
      </c>
      <c r="E31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116" s="175" t="s">
        <v>18840</v>
      </c>
      <c r="G3116" s="175" t="s">
        <v>18841</v>
      </c>
      <c r="H3116" s="182" t="str">
        <f>_xlfn.XLOOKUP(tab_SCHULLISTE[[#This Row],[TKZ]],tab_SATLISTE[SAT-ID],tab_SATLISTE[SAT-ID],"FEHLT")</f>
        <v>2k216</v>
      </c>
    </row>
    <row r="3117" spans="1:8" ht="15.9" customHeight="1" x14ac:dyDescent="0.3">
      <c r="A3117" s="171" t="s">
        <v>7384</v>
      </c>
      <c r="B3117" s="167" t="s">
        <v>13190</v>
      </c>
      <c r="C3117" s="167" t="str">
        <f>tab_SCHULLISTE[[#This Row],[SNR]]&amp;" - "&amp;tab_SCHULLISTE[[#This Row],[Name]]</f>
        <v xml:space="preserve">3958 - Bischof-Riccabona-Mittelschule Wallersdorf  </v>
      </c>
      <c r="D3117" s="5" t="s">
        <v>2665</v>
      </c>
      <c r="E31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17" s="175" t="s">
        <v>18840</v>
      </c>
      <c r="G3117" s="175" t="s">
        <v>18841</v>
      </c>
      <c r="H3117" s="182" t="str">
        <f>_xlfn.XLOOKUP(tab_SCHULLISTE[[#This Row],[TKZ]],tab_SATLISTE[SAT-ID],tab_SATLISTE[SAT-ID],"FEHLT")</f>
        <v>2k251</v>
      </c>
    </row>
    <row r="3118" spans="1:8" ht="15.9" customHeight="1" x14ac:dyDescent="0.3">
      <c r="A3118" s="171" t="s">
        <v>7385</v>
      </c>
      <c r="B3118" s="167" t="s">
        <v>13191</v>
      </c>
      <c r="C3118" s="167" t="str">
        <f>tab_SCHULLISTE[[#This Row],[SNR]]&amp;" - "&amp;tab_SCHULLISTE[[#This Row],[Name]]</f>
        <v xml:space="preserve">3960 - Hans-Carossa-Mittelschule Pilsting  </v>
      </c>
      <c r="D3118" s="5" t="s">
        <v>2586</v>
      </c>
      <c r="E31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118" s="175" t="s">
        <v>18840</v>
      </c>
      <c r="G3118" s="175" t="s">
        <v>18841</v>
      </c>
      <c r="H3118" s="182" t="str">
        <f>_xlfn.XLOOKUP(tab_SCHULLISTE[[#This Row],[TKZ]],tab_SATLISTE[SAT-ID],tab_SATLISTE[SAT-ID],"FEHLT")</f>
        <v>2k172</v>
      </c>
    </row>
    <row r="3119" spans="1:8" ht="15.9" customHeight="1" x14ac:dyDescent="0.3">
      <c r="A3119" s="171" t="s">
        <v>7386</v>
      </c>
      <c r="B3119" s="167" t="s">
        <v>11569</v>
      </c>
      <c r="C3119" s="167" t="str">
        <f>tab_SCHULLISTE[[#This Row],[SNR]]&amp;" - "&amp;tab_SCHULLISTE[[#This Row],[Name]]</f>
        <v xml:space="preserve">3961 - Grundschule Loiching  </v>
      </c>
      <c r="D3119" s="5" t="s">
        <v>2536</v>
      </c>
      <c r="E31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119" s="175" t="s">
        <v>18840</v>
      </c>
      <c r="G3119" s="175" t="s">
        <v>18841</v>
      </c>
      <c r="H3119" s="182" t="str">
        <f>_xlfn.XLOOKUP(tab_SCHULLISTE[[#This Row],[TKZ]],tab_SATLISTE[SAT-ID],tab_SATLISTE[SAT-ID],"FEHLT")</f>
        <v>2k123</v>
      </c>
    </row>
    <row r="3120" spans="1:8" ht="15.9" customHeight="1" x14ac:dyDescent="0.3">
      <c r="A3120" s="171" t="s">
        <v>7387</v>
      </c>
      <c r="B3120" s="167" t="s">
        <v>957</v>
      </c>
      <c r="C3120" s="167" t="str">
        <f>tab_SCHULLISTE[[#This Row],[SNR]]&amp;" - "&amp;tab_SCHULLISTE[[#This Row],[Name]]</f>
        <v>4001 - Staatliche Fachschule (Technikerschule) für Bautechnik, energiesparendes Bauen Neumarkt/Opf</v>
      </c>
      <c r="D3120" s="5" t="s">
        <v>2855</v>
      </c>
      <c r="E31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20" s="175" t="s">
        <v>18848</v>
      </c>
      <c r="G3120" s="175" t="s">
        <v>18849</v>
      </c>
      <c r="H3120" s="182" t="str">
        <f>_xlfn.XLOOKUP(tab_SCHULLISTE[[#This Row],[TKZ]],tab_SATLISTE[SAT-ID],tab_SATLISTE[SAT-ID],"FEHLT")</f>
        <v>3k113</v>
      </c>
    </row>
    <row r="3121" spans="1:8" ht="15.9" customHeight="1" x14ac:dyDescent="0.3">
      <c r="A3121" s="171" t="s">
        <v>7388</v>
      </c>
      <c r="B3121" s="167" t="s">
        <v>14760</v>
      </c>
      <c r="C3121" s="167" t="str">
        <f>tab_SCHULLISTE[[#This Row],[SNR]]&amp;" - "&amp;tab_SCHULLISTE[[#This Row],[Name]]</f>
        <v>4002 - Fachakademie für Sprachen und internationale Kommunikation</v>
      </c>
      <c r="D3121" s="5" t="s">
        <v>2943</v>
      </c>
      <c r="E31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21" s="175" t="s">
        <v>18844</v>
      </c>
      <c r="G3121" s="175" t="s">
        <v>18845</v>
      </c>
      <c r="H3121" s="182" t="str">
        <f>_xlfn.XLOOKUP(tab_SCHULLISTE[[#This Row],[TKZ]],tab_SATLISTE[SAT-ID],tab_SATLISTE[SAT-ID],"FEHLT")</f>
        <v>3k201</v>
      </c>
    </row>
    <row r="3122" spans="1:8" ht="15.9" customHeight="1" x14ac:dyDescent="0.3">
      <c r="A3122" s="171" t="s">
        <v>7389</v>
      </c>
      <c r="B3122" s="167" t="s">
        <v>813</v>
      </c>
      <c r="C3122" s="167" t="str">
        <f>tab_SCHULLISTE[[#This Row],[SNR]]&amp;" - "&amp;tab_SCHULLISTE[[#This Row],[Name]]</f>
        <v>4005 - Schule am Regenbogen Sonderpädagogisches Förderzentrum Cham</v>
      </c>
      <c r="D3122" s="5" t="s">
        <v>2778</v>
      </c>
      <c r="E31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22" s="175" t="s">
        <v>18830</v>
      </c>
      <c r="G3122" s="175" t="s">
        <v>18831</v>
      </c>
      <c r="H3122" s="182" t="str">
        <f>_xlfn.XLOOKUP(tab_SCHULLISTE[[#This Row],[TKZ]],tab_SATLISTE[SAT-ID],tab_SATLISTE[SAT-ID],"FEHLT")</f>
        <v>3k034</v>
      </c>
    </row>
    <row r="3123" spans="1:8" ht="15.9" customHeight="1" x14ac:dyDescent="0.3">
      <c r="A3123" s="171" t="s">
        <v>7390</v>
      </c>
      <c r="B3123" s="167" t="s">
        <v>814</v>
      </c>
      <c r="C3123" s="167" t="str">
        <f>tab_SCHULLISTE[[#This Row],[SNR]]&amp;" - "&amp;tab_SCHULLISTE[[#This Row],[Name]]</f>
        <v>4006 - Sonderpädagogisches Förderzentrum Eschenbach i.d.OPf.</v>
      </c>
      <c r="D3123" s="5" t="s">
        <v>2860</v>
      </c>
      <c r="E31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23" s="175" t="s">
        <v>18830</v>
      </c>
      <c r="G3123" s="175" t="s">
        <v>18831</v>
      </c>
      <c r="H3123" s="182" t="str">
        <f>_xlfn.XLOOKUP(tab_SCHULLISTE[[#This Row],[TKZ]],tab_SATLISTE[SAT-ID],tab_SATLISTE[SAT-ID],"FEHLT")</f>
        <v>3k118</v>
      </c>
    </row>
    <row r="3124" spans="1:8" ht="15.9" customHeight="1" x14ac:dyDescent="0.3">
      <c r="A3124" s="171" t="s">
        <v>7391</v>
      </c>
      <c r="B3124" s="167" t="s">
        <v>815</v>
      </c>
      <c r="C3124" s="167" t="str">
        <f>tab_SCHULLISTE[[#This Row],[SNR]]&amp;" - "&amp;tab_SCHULLISTE[[#This Row],[Name]]</f>
        <v>4007 - Sonderpädagogisches Förderzentrum Maxhütte-Leonberg</v>
      </c>
      <c r="D3124" s="5" t="s">
        <v>2909</v>
      </c>
      <c r="E31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24" s="175" t="s">
        <v>18830</v>
      </c>
      <c r="G3124" s="175" t="s">
        <v>18831</v>
      </c>
      <c r="H3124" s="182" t="str">
        <f>_xlfn.XLOOKUP(tab_SCHULLISTE[[#This Row],[TKZ]],tab_SATLISTE[SAT-ID],tab_SATLISTE[SAT-ID],"FEHLT")</f>
        <v>3k167</v>
      </c>
    </row>
    <row r="3125" spans="1:8" ht="15.9" customHeight="1" x14ac:dyDescent="0.3">
      <c r="A3125" s="171" t="s">
        <v>7392</v>
      </c>
      <c r="B3125" s="167" t="s">
        <v>816</v>
      </c>
      <c r="C3125" s="167" t="str">
        <f>tab_SCHULLISTE[[#This Row],[SNR]]&amp;" - "&amp;tab_SCHULLISTE[[#This Row],[Name]]</f>
        <v>4008 - Maria-Schwägerl-Schule, Sonderpädagogisches Förderzentrum Nabburg</v>
      </c>
      <c r="D3125" s="5" t="s">
        <v>2909</v>
      </c>
      <c r="E31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25" s="175" t="s">
        <v>18830</v>
      </c>
      <c r="G3125" s="175" t="s">
        <v>18831</v>
      </c>
      <c r="H3125" s="182" t="str">
        <f>_xlfn.XLOOKUP(tab_SCHULLISTE[[#This Row],[TKZ]],tab_SATLISTE[SAT-ID],tab_SATLISTE[SAT-ID],"FEHLT")</f>
        <v>3k167</v>
      </c>
    </row>
    <row r="3126" spans="1:8" ht="15.9" customHeight="1" x14ac:dyDescent="0.3">
      <c r="A3126" s="171" t="s">
        <v>7393</v>
      </c>
      <c r="B3126" s="167" t="s">
        <v>14220</v>
      </c>
      <c r="C3126" s="167" t="str">
        <f>tab_SCHULLISTE[[#This Row],[SNR]]&amp;" - "&amp;tab_SCHULLISTE[[#This Row],[Name]]</f>
        <v xml:space="preserve">4009 - Sonderpädagogisches Förderzentrum Neumarkt i.d.Opf  </v>
      </c>
      <c r="D3126" s="5" t="s">
        <v>2855</v>
      </c>
      <c r="E31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26" s="175" t="s">
        <v>18830</v>
      </c>
      <c r="G3126" s="175" t="s">
        <v>18831</v>
      </c>
      <c r="H3126" s="182" t="str">
        <f>_xlfn.XLOOKUP(tab_SCHULLISTE[[#This Row],[TKZ]],tab_SATLISTE[SAT-ID],tab_SATLISTE[SAT-ID],"FEHLT")</f>
        <v>3k113</v>
      </c>
    </row>
    <row r="3127" spans="1:8" ht="15.9" customHeight="1" x14ac:dyDescent="0.3">
      <c r="A3127" s="171" t="s">
        <v>7394</v>
      </c>
      <c r="B3127" s="167" t="s">
        <v>14221</v>
      </c>
      <c r="C3127" s="167" t="str">
        <f>tab_SCHULLISTE[[#This Row],[SNR]]&amp;" - "&amp;tab_SCHULLISTE[[#This Row],[Name]]</f>
        <v xml:space="preserve">4010 - Sonderpädagogisches Förderzentrum Neutraubling  </v>
      </c>
      <c r="D3127" s="5" t="s">
        <v>2890</v>
      </c>
      <c r="E31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27" s="175" t="s">
        <v>18830</v>
      </c>
      <c r="G3127" s="175" t="s">
        <v>18831</v>
      </c>
      <c r="H3127" s="182" t="str">
        <f>_xlfn.XLOOKUP(tab_SCHULLISTE[[#This Row],[TKZ]],tab_SATLISTE[SAT-ID],tab_SATLISTE[SAT-ID],"FEHLT")</f>
        <v>3k148</v>
      </c>
    </row>
    <row r="3128" spans="1:8" ht="15.9" customHeight="1" x14ac:dyDescent="0.3">
      <c r="A3128" s="171" t="s">
        <v>7395</v>
      </c>
      <c r="B3128" s="167" t="s">
        <v>14222</v>
      </c>
      <c r="C3128" s="167" t="str">
        <f>tab_SCHULLISTE[[#This Row],[SNR]]&amp;" - "&amp;tab_SCHULLISTE[[#This Row],[Name]]</f>
        <v xml:space="preserve">4011 - Sonderpädagogisches Förderzentrum Nittenau  </v>
      </c>
      <c r="D3128" s="5" t="s">
        <v>2909</v>
      </c>
      <c r="E31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28" s="175" t="s">
        <v>18830</v>
      </c>
      <c r="G3128" s="175" t="s">
        <v>18831</v>
      </c>
      <c r="H3128" s="182" t="str">
        <f>_xlfn.XLOOKUP(tab_SCHULLISTE[[#This Row],[TKZ]],tab_SATLISTE[SAT-ID],tab_SATLISTE[SAT-ID],"FEHLT")</f>
        <v>3k167</v>
      </c>
    </row>
    <row r="3129" spans="1:8" ht="15.9" customHeight="1" x14ac:dyDescent="0.3">
      <c r="A3129" s="171" t="s">
        <v>7396</v>
      </c>
      <c r="B3129" s="167" t="s">
        <v>817</v>
      </c>
      <c r="C3129" s="167" t="str">
        <f>tab_SCHULLISTE[[#This Row],[SNR]]&amp;" - "&amp;tab_SCHULLISTE[[#This Row],[Name]]</f>
        <v>4013 - Willmannschule Sonderpädagogisches Förderzentrum Amberg</v>
      </c>
      <c r="D3129" s="5" t="s">
        <v>2751</v>
      </c>
      <c r="E31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29" s="175" t="s">
        <v>18830</v>
      </c>
      <c r="G3129" s="175" t="s">
        <v>18831</v>
      </c>
      <c r="H3129" s="182" t="str">
        <f>_xlfn.XLOOKUP(tab_SCHULLISTE[[#This Row],[TKZ]],tab_SATLISTE[SAT-ID],tab_SATLISTE[SAT-ID],"FEHLT")</f>
        <v>3k007</v>
      </c>
    </row>
    <row r="3130" spans="1:8" ht="15.9" customHeight="1" x14ac:dyDescent="0.3">
      <c r="A3130" s="171" t="s">
        <v>7397</v>
      </c>
      <c r="B3130" s="167" t="s">
        <v>818</v>
      </c>
      <c r="C3130" s="167" t="str">
        <f>tab_SCHULLISTE[[#This Row],[SNR]]&amp;" - "&amp;tab_SCHULLISTE[[#This Row],[Name]]</f>
        <v>4017 - Sonderpädagogisches Förderzentrum Regensburg an der Bajuwarenstraße</v>
      </c>
      <c r="D3130" s="5" t="s">
        <v>2889</v>
      </c>
      <c r="E31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30" s="175" t="s">
        <v>18830</v>
      </c>
      <c r="G3130" s="175" t="s">
        <v>18831</v>
      </c>
      <c r="H3130" s="182" t="str">
        <f>_xlfn.XLOOKUP(tab_SCHULLISTE[[#This Row],[TKZ]],tab_SATLISTE[SAT-ID],tab_SATLISTE[SAT-ID],"FEHLT")</f>
        <v>3k147</v>
      </c>
    </row>
    <row r="3131" spans="1:8" ht="15.9" customHeight="1" x14ac:dyDescent="0.3">
      <c r="A3131" s="171" t="s">
        <v>7398</v>
      </c>
      <c r="B3131" s="167" t="s">
        <v>529</v>
      </c>
      <c r="C3131" s="167" t="str">
        <f>tab_SCHULLISTE[[#This Row],[SNR]]&amp;" - "&amp;tab_SCHULLISTE[[#This Row],[Name]]</f>
        <v>4018 - Staatliche Fachakademie für Sozialpädagogik Neustadt a.d.Waldnaab</v>
      </c>
      <c r="D3131" s="5" t="s">
        <v>2860</v>
      </c>
      <c r="E31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31" s="175" t="s">
        <v>18844</v>
      </c>
      <c r="G3131" s="175" t="s">
        <v>18845</v>
      </c>
      <c r="H3131" s="182" t="str">
        <f>_xlfn.XLOOKUP(tab_SCHULLISTE[[#This Row],[TKZ]],tab_SATLISTE[SAT-ID],tab_SATLISTE[SAT-ID],"FEHLT")</f>
        <v>3k118</v>
      </c>
    </row>
    <row r="3132" spans="1:8" ht="15.9" customHeight="1" x14ac:dyDescent="0.3">
      <c r="A3132" s="171" t="s">
        <v>7399</v>
      </c>
      <c r="B3132" s="167" t="s">
        <v>14223</v>
      </c>
      <c r="C3132" s="167" t="str">
        <f>tab_SCHULLISTE[[#This Row],[SNR]]&amp;" - "&amp;tab_SCHULLISTE[[#This Row],[Name]]</f>
        <v xml:space="preserve">4020 - Sonderpädagogisches Förderzentrum Schwandorf  </v>
      </c>
      <c r="D3132" s="5" t="s">
        <v>2909</v>
      </c>
      <c r="E31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32" s="175" t="s">
        <v>18830</v>
      </c>
      <c r="G3132" s="175" t="s">
        <v>18831</v>
      </c>
      <c r="H3132" s="182" t="str">
        <f>_xlfn.XLOOKUP(tab_SCHULLISTE[[#This Row],[TKZ]],tab_SATLISTE[SAT-ID],tab_SATLISTE[SAT-ID],"FEHLT")</f>
        <v>3k167</v>
      </c>
    </row>
    <row r="3133" spans="1:8" ht="15.9" customHeight="1" x14ac:dyDescent="0.3">
      <c r="A3133" s="171" t="s">
        <v>7400</v>
      </c>
      <c r="B3133" s="167" t="s">
        <v>819</v>
      </c>
      <c r="C3133" s="167" t="str">
        <f>tab_SCHULLISTE[[#This Row],[SNR]]&amp;" - "&amp;tab_SCHULLISTE[[#This Row],[Name]]</f>
        <v>4022 - Sonderpädagogisches Förderzentrum Sulzbach-Rosenberg</v>
      </c>
      <c r="D3133" s="5" t="s">
        <v>2752</v>
      </c>
      <c r="E31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33" s="175" t="s">
        <v>18830</v>
      </c>
      <c r="G3133" s="175" t="s">
        <v>18831</v>
      </c>
      <c r="H3133" s="182" t="str">
        <f>_xlfn.XLOOKUP(tab_SCHULLISTE[[#This Row],[TKZ]],tab_SATLISTE[SAT-ID],tab_SATLISTE[SAT-ID],"FEHLT")</f>
        <v>3k008</v>
      </c>
    </row>
    <row r="3134" spans="1:8" ht="15.9" customHeight="1" x14ac:dyDescent="0.3">
      <c r="A3134" s="171" t="s">
        <v>7401</v>
      </c>
      <c r="B3134" s="167" t="s">
        <v>14224</v>
      </c>
      <c r="C3134" s="167" t="str">
        <f>tab_SCHULLISTE[[#This Row],[SNR]]&amp;" - "&amp;tab_SCHULLISTE[[#This Row],[Name]]</f>
        <v xml:space="preserve">4023 - Sonderpädagogisches Förderzentrum Tirschenreuth  </v>
      </c>
      <c r="D3134" s="5" t="s">
        <v>2925</v>
      </c>
      <c r="E31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34" s="175" t="s">
        <v>18830</v>
      </c>
      <c r="G3134" s="175" t="s">
        <v>18831</v>
      </c>
      <c r="H3134" s="182" t="str">
        <f>_xlfn.XLOOKUP(tab_SCHULLISTE[[#This Row],[TKZ]],tab_SATLISTE[SAT-ID],tab_SATLISTE[SAT-ID],"FEHLT")</f>
        <v>3k183</v>
      </c>
    </row>
    <row r="3135" spans="1:8" ht="15.9" customHeight="1" x14ac:dyDescent="0.3">
      <c r="A3135" s="171" t="s">
        <v>7402</v>
      </c>
      <c r="B3135" s="167" t="s">
        <v>14225</v>
      </c>
      <c r="C3135" s="167" t="str">
        <f>tab_SCHULLISTE[[#This Row],[SNR]]&amp;" - "&amp;tab_SCHULLISTE[[#This Row],[Name]]</f>
        <v xml:space="preserve">4024 - Sonderpädagogisches Förderzentrum Vohenstrauß  </v>
      </c>
      <c r="D3135" s="5" t="s">
        <v>2860</v>
      </c>
      <c r="E31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35" s="175" t="s">
        <v>18830</v>
      </c>
      <c r="G3135" s="175" t="s">
        <v>18831</v>
      </c>
      <c r="H3135" s="182" t="str">
        <f>_xlfn.XLOOKUP(tab_SCHULLISTE[[#This Row],[TKZ]],tab_SATLISTE[SAT-ID],tab_SATLISTE[SAT-ID],"FEHLT")</f>
        <v>3k118</v>
      </c>
    </row>
    <row r="3136" spans="1:8" ht="15.9" customHeight="1" x14ac:dyDescent="0.3">
      <c r="A3136" s="171" t="s">
        <v>7403</v>
      </c>
      <c r="B3136" s="167" t="s">
        <v>820</v>
      </c>
      <c r="C3136" s="167" t="str">
        <f>tab_SCHULLISTE[[#This Row],[SNR]]&amp;" - "&amp;tab_SCHULLISTE[[#This Row],[Name]]</f>
        <v>4026 - Stötzner-Schule Sonderpädagogisches Förderzentrum Weiden i.d.OPf.</v>
      </c>
      <c r="D3136" s="5" t="s">
        <v>2943</v>
      </c>
      <c r="E31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36" s="175" t="s">
        <v>18830</v>
      </c>
      <c r="G3136" s="175" t="s">
        <v>18831</v>
      </c>
      <c r="H3136" s="182" t="str">
        <f>_xlfn.XLOOKUP(tab_SCHULLISTE[[#This Row],[TKZ]],tab_SATLISTE[SAT-ID],tab_SATLISTE[SAT-ID],"FEHLT")</f>
        <v>3k201</v>
      </c>
    </row>
    <row r="3137" spans="1:8" ht="15.9" customHeight="1" x14ac:dyDescent="0.3">
      <c r="A3137" s="171" t="s">
        <v>7404</v>
      </c>
      <c r="B3137" s="167" t="s">
        <v>14226</v>
      </c>
      <c r="C3137" s="167" t="str">
        <f>tab_SCHULLISTE[[#This Row],[SNR]]&amp;" - "&amp;tab_SCHULLISTE[[#This Row],[Name]]</f>
        <v>4027 - Schule am Kleefeld Irchenrieth, Priv. Förderzentrum, Förderschwerpunkt geist. Entw.d.Hei</v>
      </c>
      <c r="D3137" s="5" t="s">
        <v>2977</v>
      </c>
      <c r="E31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37" s="175" t="s">
        <v>18830</v>
      </c>
      <c r="G3137" s="175" t="s">
        <v>18831</v>
      </c>
      <c r="H3137" s="182" t="str">
        <f>_xlfn.XLOOKUP(tab_SCHULLISTE[[#This Row],[TKZ]],tab_SATLISTE[SAT-ID],tab_SATLISTE[SAT-ID],"FEHLT")</f>
        <v>3p019</v>
      </c>
    </row>
    <row r="3138" spans="1:8" ht="15.9" customHeight="1" x14ac:dyDescent="0.3">
      <c r="A3138" s="171" t="s">
        <v>7405</v>
      </c>
      <c r="B3138" s="167" t="s">
        <v>18728</v>
      </c>
      <c r="C3138" s="167" t="str">
        <f>tab_SCHULLISTE[[#This Row],[SNR]]&amp;" - "&amp;tab_SCHULLISTE[[#This Row],[Name]]</f>
        <v>4028 - Bischof-Wittmann-Schule Regensburg Priv. Förderzentrum,Föschw.geist. Entw.d.KJF d.Diözese R</v>
      </c>
      <c r="D3138" s="5" t="s">
        <v>2980</v>
      </c>
      <c r="E31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38" s="175" t="s">
        <v>18830</v>
      </c>
      <c r="G3138" s="175" t="s">
        <v>18831</v>
      </c>
      <c r="H3138" s="182" t="str">
        <f>_xlfn.XLOOKUP(tab_SCHULLISTE[[#This Row],[TKZ]],tab_SATLISTE[SAT-ID],tab_SATLISTE[SAT-ID],"FEHLT")</f>
        <v>3p022</v>
      </c>
    </row>
    <row r="3139" spans="1:8" ht="15.9" customHeight="1" x14ac:dyDescent="0.3">
      <c r="A3139" s="171" t="s">
        <v>7406</v>
      </c>
      <c r="B3139" s="167" t="s">
        <v>623</v>
      </c>
      <c r="C3139" s="167" t="str">
        <f>tab_SCHULLISTE[[#This Row],[SNR]]&amp;" - "&amp;tab_SCHULLISTE[[#This Row],[Name]]</f>
        <v>4029 - Priv. Förderzentrum, Förderschwerpunkt geist. Entwickl. Neumarkt i.d.OPf.</v>
      </c>
      <c r="D3139" s="5" t="s">
        <v>2984</v>
      </c>
      <c r="E31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39" s="175" t="s">
        <v>18830</v>
      </c>
      <c r="G3139" s="175" t="s">
        <v>18831</v>
      </c>
      <c r="H3139" s="182" t="str">
        <f>_xlfn.XLOOKUP(tab_SCHULLISTE[[#This Row],[TKZ]],tab_SATLISTE[SAT-ID],tab_SATLISTE[SAT-ID],"FEHLT")</f>
        <v>3p026</v>
      </c>
    </row>
    <row r="3140" spans="1:8" ht="15.9" customHeight="1" x14ac:dyDescent="0.3">
      <c r="A3140" s="171" t="s">
        <v>7407</v>
      </c>
      <c r="B3140" s="167" t="s">
        <v>624</v>
      </c>
      <c r="C3140" s="167" t="str">
        <f>tab_SCHULLISTE[[#This Row],[SNR]]&amp;" - "&amp;tab_SCHULLISTE[[#This Row],[Name]]</f>
        <v>4032 - Dr. Nardini-Schule Parsberg, Priv. Förderzentrum, Förderschwerpunkt emot. u. soz.. Entwicklung</v>
      </c>
      <c r="D3140" s="5" t="s">
        <v>3002</v>
      </c>
      <c r="E31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40" s="175" t="s">
        <v>18830</v>
      </c>
      <c r="G3140" s="175" t="s">
        <v>18831</v>
      </c>
      <c r="H3140" s="182" t="str">
        <f>_xlfn.XLOOKUP(tab_SCHULLISTE[[#This Row],[TKZ]],tab_SATLISTE[SAT-ID],tab_SATLISTE[SAT-ID],"FEHLT")</f>
        <v>3p047</v>
      </c>
    </row>
    <row r="3141" spans="1:8" ht="15.9" customHeight="1" x14ac:dyDescent="0.3">
      <c r="A3141" s="171" t="s">
        <v>7408</v>
      </c>
      <c r="B3141" s="167" t="s">
        <v>455</v>
      </c>
      <c r="C3141" s="167" t="str">
        <f>tab_SCHULLISTE[[#This Row],[SNR]]&amp;" - "&amp;tab_SCHULLISTE[[#This Row],[Name]]</f>
        <v>4034 - Berufsschule z.sonderpäd.Förderung mit d. Förderschwerp.Lernen d.St.Michaelswerks Grafenwöhr</v>
      </c>
      <c r="D3141" s="5" t="s">
        <v>3000</v>
      </c>
      <c r="E31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41" s="175" t="s">
        <v>18870</v>
      </c>
      <c r="G3141" s="175" t="s">
        <v>18871</v>
      </c>
      <c r="H3141" s="182" t="str">
        <f>_xlfn.XLOOKUP(tab_SCHULLISTE[[#This Row],[TKZ]],tab_SATLISTE[SAT-ID],tab_SATLISTE[SAT-ID],"FEHLT")</f>
        <v>3p045</v>
      </c>
    </row>
    <row r="3142" spans="1:8" ht="15.9" customHeight="1" x14ac:dyDescent="0.3">
      <c r="A3142" s="171" t="s">
        <v>7409</v>
      </c>
      <c r="B3142" s="167" t="s">
        <v>14227</v>
      </c>
      <c r="C3142" s="167" t="str">
        <f>tab_SCHULLISTE[[#This Row],[SNR]]&amp;" - "&amp;tab_SCHULLISTE[[#This Row],[Name]]</f>
        <v xml:space="preserve">4035 - Schule für Kranke Regensburg des Bezirks Oberpfalz  </v>
      </c>
      <c r="D3142" s="5" t="s">
        <v>2770</v>
      </c>
      <c r="E31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42" s="175" t="s">
        <v>18830</v>
      </c>
      <c r="G3142" s="175" t="s">
        <v>18831</v>
      </c>
      <c r="H3142" s="182" t="str">
        <f>_xlfn.XLOOKUP(tab_SCHULLISTE[[#This Row],[TKZ]],tab_SATLISTE[SAT-ID],tab_SATLISTE[SAT-ID],"FEHLT")</f>
        <v>3k026</v>
      </c>
    </row>
    <row r="3143" spans="1:8" ht="15.9" customHeight="1" x14ac:dyDescent="0.3">
      <c r="A3143" s="171" t="s">
        <v>7410</v>
      </c>
      <c r="B3143" s="167" t="s">
        <v>14805</v>
      </c>
      <c r="C3143" s="167" t="str">
        <f>tab_SCHULLISTE[[#This Row],[SNR]]&amp;" - "&amp;tab_SCHULLISTE[[#This Row],[Name]]</f>
        <v>4040 - Fachschule für Heilerziehungspflege der Barmh. Brüder Behindertenhilfe gGmbH in Tegernheim</v>
      </c>
      <c r="D3143" s="5" t="s">
        <v>2960</v>
      </c>
      <c r="E31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43" s="175" t="s">
        <v>18850</v>
      </c>
      <c r="G3143" s="175" t="s">
        <v>18851</v>
      </c>
      <c r="H3143" s="182" t="str">
        <f>_xlfn.XLOOKUP(tab_SCHULLISTE[[#This Row],[TKZ]],tab_SATLISTE[SAT-ID],tab_SATLISTE[SAT-ID],"FEHLT")</f>
        <v>3p002</v>
      </c>
    </row>
    <row r="3144" spans="1:8" ht="15.9" customHeight="1" x14ac:dyDescent="0.3">
      <c r="A3144" s="171" t="s">
        <v>7411</v>
      </c>
      <c r="B3144" s="167" t="s">
        <v>18729</v>
      </c>
      <c r="C3144" s="167" t="str">
        <f>tab_SCHULLISTE[[#This Row],[SNR]]&amp;" - "&amp;tab_SCHULLISTE[[#This Row],[Name]]</f>
        <v>4041 - Fachschule für Heilerziehungspflege der bfz gemeinnützige GmbH in Weiden</v>
      </c>
      <c r="D3144" s="5" t="s">
        <v>2964</v>
      </c>
      <c r="E31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44" s="175" t="s">
        <v>18850</v>
      </c>
      <c r="G3144" s="175" t="s">
        <v>18851</v>
      </c>
      <c r="H3144" s="182" t="str">
        <f>_xlfn.XLOOKUP(tab_SCHULLISTE[[#This Row],[TKZ]],tab_SATLISTE[SAT-ID],tab_SATLISTE[SAT-ID],"FEHLT")</f>
        <v>3p006</v>
      </c>
    </row>
    <row r="3145" spans="1:8" ht="15.9" customHeight="1" x14ac:dyDescent="0.3">
      <c r="A3145" s="171" t="s">
        <v>7412</v>
      </c>
      <c r="B3145" s="167" t="s">
        <v>18730</v>
      </c>
      <c r="C3145" s="167" t="str">
        <f>tab_SCHULLISTE[[#This Row],[SNR]]&amp;" - "&amp;tab_SCHULLISTE[[#This Row],[Name]]</f>
        <v>4042 - Fachschule für Heilerziehungspflegehilfe der bfz gemeinn. GmbH in Weiden</v>
      </c>
      <c r="D3145" s="5" t="s">
        <v>2964</v>
      </c>
      <c r="E31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45" s="175" t="s">
        <v>18850</v>
      </c>
      <c r="G3145" s="175" t="s">
        <v>18851</v>
      </c>
      <c r="H3145" s="182" t="str">
        <f>_xlfn.XLOOKUP(tab_SCHULLISTE[[#This Row],[TKZ]],tab_SATLISTE[SAT-ID],tab_SATLISTE[SAT-ID],"FEHLT")</f>
        <v>3p006</v>
      </c>
    </row>
    <row r="3146" spans="1:8" ht="15.9" customHeight="1" x14ac:dyDescent="0.3">
      <c r="A3146" s="171" t="s">
        <v>7413</v>
      </c>
      <c r="B3146" s="167" t="s">
        <v>357</v>
      </c>
      <c r="C3146" s="167" t="str">
        <f>tab_SCHULLISTE[[#This Row],[SNR]]&amp;" - "&amp;tab_SCHULLISTE[[#This Row],[Name]]</f>
        <v>4044 - Music College Regensburg gemeinnützige GmbH Priv. Berufsfachschule für Musik Jazz - Rock - Pop</v>
      </c>
      <c r="D3146" s="5" t="s">
        <v>2993</v>
      </c>
      <c r="E31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46" s="175" t="s">
        <v>18862</v>
      </c>
      <c r="G3146" s="175" t="s">
        <v>18863</v>
      </c>
      <c r="H3146" s="182" t="str">
        <f>_xlfn.XLOOKUP(tab_SCHULLISTE[[#This Row],[TKZ]],tab_SATLISTE[SAT-ID],tab_SATLISTE[SAT-ID],"FEHLT")</f>
        <v>3p035</v>
      </c>
    </row>
    <row r="3147" spans="1:8" ht="15.9" customHeight="1" x14ac:dyDescent="0.3">
      <c r="A3147" s="171" t="s">
        <v>7414</v>
      </c>
      <c r="B3147" s="167" t="s">
        <v>225</v>
      </c>
      <c r="C3147" s="167" t="str">
        <f>tab_SCHULLISTE[[#This Row],[SNR]]&amp;" - "&amp;tab_SCHULLISTE[[#This Row],[Name]]</f>
        <v>4046 - Priv. Berufsfachschule für Ergotherapie der Döpfer-Schulen GmbH Schwandorf</v>
      </c>
      <c r="D3147" s="5" t="s">
        <v>2971</v>
      </c>
      <c r="E31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47" s="175" t="s">
        <v>18842</v>
      </c>
      <c r="G3147" s="175" t="s">
        <v>18843</v>
      </c>
      <c r="H3147" s="182" t="str">
        <f>_xlfn.XLOOKUP(tab_SCHULLISTE[[#This Row],[TKZ]],tab_SATLISTE[SAT-ID],tab_SATLISTE[SAT-ID],"FEHLT")</f>
        <v>3p013</v>
      </c>
    </row>
    <row r="3148" spans="1:8" ht="15.9" customHeight="1" x14ac:dyDescent="0.3">
      <c r="A3148" s="171" t="s">
        <v>7415</v>
      </c>
      <c r="B3148" s="167" t="s">
        <v>14544</v>
      </c>
      <c r="C3148" s="167" t="str">
        <f>tab_SCHULLISTE[[#This Row],[SNR]]&amp;" - "&amp;tab_SCHULLISTE[[#This Row],[Name]]</f>
        <v>4048 - Priv. Berufsfachschule für Notfallsanitäter der Döpfer Schulen Regensburg GmbH</v>
      </c>
      <c r="D3148" s="5" t="s">
        <v>2970</v>
      </c>
      <c r="E31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48" s="175" t="s">
        <v>18842</v>
      </c>
      <c r="G3148" s="175" t="s">
        <v>18843</v>
      </c>
      <c r="H3148" s="182" t="str">
        <f>_xlfn.XLOOKUP(tab_SCHULLISTE[[#This Row],[TKZ]],tab_SATLISTE[SAT-ID],tab_SATLISTE[SAT-ID],"FEHLT")</f>
        <v>3p012</v>
      </c>
    </row>
    <row r="3149" spans="1:8" ht="15.9" customHeight="1" x14ac:dyDescent="0.3">
      <c r="A3149" s="171" t="s">
        <v>7416</v>
      </c>
      <c r="B3149" s="167" t="s">
        <v>226</v>
      </c>
      <c r="C3149" s="167" t="str">
        <f>tab_SCHULLISTE[[#This Row],[SNR]]&amp;" - "&amp;tab_SCHULLISTE[[#This Row],[Name]]</f>
        <v>4049 - Priv. Berufsfachschule für Notfallsanitäter der Malteser Hilfsdienst gGmbH in Regensstauf</v>
      </c>
      <c r="D3149" s="5" t="s">
        <v>2987</v>
      </c>
      <c r="E31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49" s="175" t="s">
        <v>18842</v>
      </c>
      <c r="G3149" s="175" t="s">
        <v>18843</v>
      </c>
      <c r="H3149" s="182" t="str">
        <f>_xlfn.XLOOKUP(tab_SCHULLISTE[[#This Row],[TKZ]],tab_SATLISTE[SAT-ID],tab_SATLISTE[SAT-ID],"FEHLT")</f>
        <v>3p029</v>
      </c>
    </row>
    <row r="3150" spans="1:8" ht="15.9" customHeight="1" x14ac:dyDescent="0.3">
      <c r="A3150" s="171" t="s">
        <v>7417</v>
      </c>
      <c r="B3150" s="167" t="s">
        <v>1353</v>
      </c>
      <c r="C3150" s="167" t="str">
        <f>tab_SCHULLISTE[[#This Row],[SNR]]&amp;" - "&amp;tab_SCHULLISTE[[#This Row],[Name]]</f>
        <v>4050 - Fachschule für Heilerziehungspflege des Berufsbildungszentrums Erbendorf e.V.</v>
      </c>
      <c r="D3150" s="5" t="s">
        <v>2966</v>
      </c>
      <c r="E31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50" s="175" t="s">
        <v>18850</v>
      </c>
      <c r="G3150" s="175" t="s">
        <v>18851</v>
      </c>
      <c r="H3150" s="182" t="str">
        <f>_xlfn.XLOOKUP(tab_SCHULLISTE[[#This Row],[TKZ]],tab_SATLISTE[SAT-ID],tab_SATLISTE[SAT-ID],"FEHLT")</f>
        <v>3p050</v>
      </c>
    </row>
    <row r="3151" spans="1:8" ht="15.9" customHeight="1" x14ac:dyDescent="0.3">
      <c r="A3151" s="171" t="s">
        <v>7418</v>
      </c>
      <c r="B3151" s="167" t="s">
        <v>530</v>
      </c>
      <c r="C3151" s="167" t="str">
        <f>tab_SCHULLISTE[[#This Row],[SNR]]&amp;" - "&amp;tab_SCHULLISTE[[#This Row],[Name]]</f>
        <v>4053 - Staatl. Fachakademie für Sozialpädagogik Regensburg</v>
      </c>
      <c r="D3151" s="5" t="s">
        <v>2890</v>
      </c>
      <c r="E31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51" s="175" t="s">
        <v>18844</v>
      </c>
      <c r="G3151" s="175" t="s">
        <v>18845</v>
      </c>
      <c r="H3151" s="182" t="str">
        <f>_xlfn.XLOOKUP(tab_SCHULLISTE[[#This Row],[TKZ]],tab_SATLISTE[SAT-ID],tab_SATLISTE[SAT-ID],"FEHLT")</f>
        <v>3k148</v>
      </c>
    </row>
    <row r="3152" spans="1:8" ht="15.9" customHeight="1" x14ac:dyDescent="0.3">
      <c r="A3152" s="171" t="s">
        <v>7419</v>
      </c>
      <c r="B3152" s="167" t="s">
        <v>153</v>
      </c>
      <c r="C3152" s="167" t="str">
        <f>tab_SCHULLISTE[[#This Row],[SNR]]&amp;" - "&amp;tab_SCHULLISTE[[#This Row],[Name]]</f>
        <v>4054 - Berufsfachschule für Krankenpflegehilfe d. Medizinische Einricht. des Bez. Oberpfalz - KU</v>
      </c>
      <c r="D3152" s="5" t="s">
        <v>2841</v>
      </c>
      <c r="E31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52" s="175" t="s">
        <v>18842</v>
      </c>
      <c r="G3152" s="175" t="s">
        <v>18843</v>
      </c>
      <c r="H3152" s="182" t="str">
        <f>_xlfn.XLOOKUP(tab_SCHULLISTE[[#This Row],[TKZ]],tab_SATLISTE[SAT-ID],tab_SATLISTE[SAT-ID],"FEHLT")</f>
        <v>3k098</v>
      </c>
    </row>
    <row r="3153" spans="1:8" ht="15.9" customHeight="1" x14ac:dyDescent="0.3">
      <c r="A3153" s="171" t="s">
        <v>7420</v>
      </c>
      <c r="B3153" s="167" t="s">
        <v>7421</v>
      </c>
      <c r="C3153" s="167" t="str">
        <f>tab_SCHULLISTE[[#This Row],[SNR]]&amp;" - "&amp;tab_SCHULLISTE[[#This Row],[Name]]</f>
        <v>4055 - Berufsfachschule für Kinderpflege der VHS im Landkreis Cham e.V., Furth i. W.</v>
      </c>
      <c r="D3153" s="5" t="s">
        <v>3006</v>
      </c>
      <c r="E31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53" s="175" t="s">
        <v>18854</v>
      </c>
      <c r="G3153" s="175" t="s">
        <v>18855</v>
      </c>
      <c r="H3153" s="182" t="str">
        <f>_xlfn.XLOOKUP(tab_SCHULLISTE[[#This Row],[TKZ]],tab_SATLISTE[SAT-ID],tab_SATLISTE[SAT-ID],"FEHLT")</f>
        <v>3p052</v>
      </c>
    </row>
    <row r="3154" spans="1:8" ht="15.9" customHeight="1" x14ac:dyDescent="0.3">
      <c r="A3154" s="171" t="s">
        <v>7422</v>
      </c>
      <c r="B3154" s="167" t="s">
        <v>14309</v>
      </c>
      <c r="C3154" s="167" t="str">
        <f>tab_SCHULLISTE[[#This Row],[SNR]]&amp;" - "&amp;tab_SCHULLISTE[[#This Row],[Name]]</f>
        <v xml:space="preserve">4056 - Staatl. Berufsschule Amberg  </v>
      </c>
      <c r="D3154" s="5" t="s">
        <v>2769</v>
      </c>
      <c r="E31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54" s="175" t="s">
        <v>18856</v>
      </c>
      <c r="G3154" s="175" t="s">
        <v>18857</v>
      </c>
      <c r="H3154" s="182" t="str">
        <f>_xlfn.XLOOKUP(tab_SCHULLISTE[[#This Row],[TKZ]],tab_SATLISTE[SAT-ID],tab_SATLISTE[SAT-ID],"FEHLT")</f>
        <v>3k025</v>
      </c>
    </row>
    <row r="3155" spans="1:8" ht="15.9" customHeight="1" x14ac:dyDescent="0.3">
      <c r="A3155" s="171" t="s">
        <v>7423</v>
      </c>
      <c r="B3155" s="167" t="s">
        <v>18731</v>
      </c>
      <c r="C3155" s="167" t="str">
        <f>tab_SCHULLISTE[[#This Row],[SNR]]&amp;" - "&amp;tab_SCHULLISTE[[#This Row],[Name]]</f>
        <v>4057 - Werner-von-Siemens-Schule, Staatl. Berufsschule Cham</v>
      </c>
      <c r="D3155" s="5" t="s">
        <v>2778</v>
      </c>
      <c r="E31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55" s="175" t="s">
        <v>18856</v>
      </c>
      <c r="G3155" s="175" t="s">
        <v>18857</v>
      </c>
      <c r="H3155" s="182" t="str">
        <f>_xlfn.XLOOKUP(tab_SCHULLISTE[[#This Row],[TKZ]],tab_SATLISTE[SAT-ID],tab_SATLISTE[SAT-ID],"FEHLT")</f>
        <v>3k034</v>
      </c>
    </row>
    <row r="3156" spans="1:8" ht="15.9" customHeight="1" x14ac:dyDescent="0.3">
      <c r="A3156" s="171" t="s">
        <v>7424</v>
      </c>
      <c r="B3156" s="167" t="s">
        <v>18732</v>
      </c>
      <c r="C3156" s="167" t="str">
        <f>tab_SCHULLISTE[[#This Row],[SNR]]&amp;" - "&amp;tab_SCHULLISTE[[#This Row],[Name]]</f>
        <v>4058 - Priv. Fachakademie für Sozialpädagogik der VHS im Landkreis Cham e. V., Furth i. W.</v>
      </c>
      <c r="D3156" s="5" t="s">
        <v>3006</v>
      </c>
      <c r="E31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56" s="175" t="s">
        <v>18844</v>
      </c>
      <c r="G3156" s="175" t="s">
        <v>18845</v>
      </c>
      <c r="H3156" s="182" t="str">
        <f>_xlfn.XLOOKUP(tab_SCHULLISTE[[#This Row],[TKZ]],tab_SATLISTE[SAT-ID],tab_SATLISTE[SAT-ID],"FEHLT")</f>
        <v>3p052</v>
      </c>
    </row>
    <row r="3157" spans="1:8" ht="15.9" customHeight="1" x14ac:dyDescent="0.3">
      <c r="A3157" s="171" t="s">
        <v>7425</v>
      </c>
      <c r="B3157" s="167" t="s">
        <v>228</v>
      </c>
      <c r="C3157" s="167" t="str">
        <f>tab_SCHULLISTE[[#This Row],[SNR]]&amp;" - "&amp;tab_SCHULLISTE[[#This Row],[Name]]</f>
        <v>4060 - Priv. Berufsfachschule für Massage der Döpfer-Schulen Regensburg gemeinn. GmbH in Regensb</v>
      </c>
      <c r="D3157" s="5" t="s">
        <v>2970</v>
      </c>
      <c r="E31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57" s="175" t="s">
        <v>18842</v>
      </c>
      <c r="G3157" s="175" t="s">
        <v>18843</v>
      </c>
      <c r="H3157" s="182" t="str">
        <f>_xlfn.XLOOKUP(tab_SCHULLISTE[[#This Row],[TKZ]],tab_SATLISTE[SAT-ID],tab_SATLISTE[SAT-ID],"FEHLT")</f>
        <v>3p012</v>
      </c>
    </row>
    <row r="3158" spans="1:8" ht="15.9" customHeight="1" x14ac:dyDescent="0.3">
      <c r="A3158" s="171" t="s">
        <v>7426</v>
      </c>
      <c r="B3158" s="167" t="s">
        <v>14310</v>
      </c>
      <c r="C3158" s="167" t="str">
        <f>tab_SCHULLISTE[[#This Row],[SNR]]&amp;" - "&amp;tab_SCHULLISTE[[#This Row],[Name]]</f>
        <v xml:space="preserve">4061 - Staatliche Berufsschule Neumarkt i.d.OPf.  </v>
      </c>
      <c r="D3158" s="5" t="s">
        <v>2855</v>
      </c>
      <c r="E31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58" s="175" t="s">
        <v>18856</v>
      </c>
      <c r="G3158" s="175" t="s">
        <v>18857</v>
      </c>
      <c r="H3158" s="182" t="str">
        <f>_xlfn.XLOOKUP(tab_SCHULLISTE[[#This Row],[TKZ]],tab_SATLISTE[SAT-ID],tab_SATLISTE[SAT-ID],"FEHLT")</f>
        <v>3k113</v>
      </c>
    </row>
    <row r="3159" spans="1:8" ht="15.9" customHeight="1" x14ac:dyDescent="0.3">
      <c r="A3159" s="171" t="s">
        <v>7427</v>
      </c>
      <c r="B3159" s="167" t="s">
        <v>412</v>
      </c>
      <c r="C3159" s="167" t="str">
        <f>tab_SCHULLISTE[[#This Row],[SNR]]&amp;" - "&amp;tab_SCHULLISTE[[#This Row],[Name]]</f>
        <v>4062 - Städt. Berufsschule I für Metall- und Elektrotechnik Regensburg</v>
      </c>
      <c r="D3159" s="5" t="s">
        <v>2889</v>
      </c>
      <c r="E31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59" s="175" t="s">
        <v>18856</v>
      </c>
      <c r="G3159" s="175" t="s">
        <v>18857</v>
      </c>
      <c r="H3159" s="182" t="str">
        <f>_xlfn.XLOOKUP(tab_SCHULLISTE[[#This Row],[TKZ]],tab_SATLISTE[SAT-ID],tab_SATLISTE[SAT-ID],"FEHLT")</f>
        <v>3k147</v>
      </c>
    </row>
    <row r="3160" spans="1:8" ht="15.9" customHeight="1" x14ac:dyDescent="0.3">
      <c r="A3160" s="171" t="s">
        <v>7428</v>
      </c>
      <c r="B3160" s="167" t="s">
        <v>413</v>
      </c>
      <c r="C3160" s="167" t="str">
        <f>tab_SCHULLISTE[[#This Row],[SNR]]&amp;" - "&amp;tab_SCHULLISTE[[#This Row],[Name]]</f>
        <v>4063 - Städt. Berufsschule II f.Ernährungs-, Bau-, Holz-, Farb- u. gestalt.Berufe u.z.Berufsvorber.Regensb.</v>
      </c>
      <c r="D3160" s="5" t="s">
        <v>2889</v>
      </c>
      <c r="E31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60" s="175" t="s">
        <v>18856</v>
      </c>
      <c r="G3160" s="175" t="s">
        <v>18857</v>
      </c>
      <c r="H3160" s="182" t="str">
        <f>_xlfn.XLOOKUP(tab_SCHULLISTE[[#This Row],[TKZ]],tab_SATLISTE[SAT-ID],tab_SATLISTE[SAT-ID],"FEHLT")</f>
        <v>3k147</v>
      </c>
    </row>
    <row r="3161" spans="1:8" ht="15.9" customHeight="1" x14ac:dyDescent="0.3">
      <c r="A3161" s="171" t="s">
        <v>7429</v>
      </c>
      <c r="B3161" s="167" t="s">
        <v>414</v>
      </c>
      <c r="C3161" s="167" t="str">
        <f>tab_SCHULLISTE[[#This Row],[SNR]]&amp;" - "&amp;tab_SCHULLISTE[[#This Row],[Name]]</f>
        <v>4064 - Städt. Berufsschule III für kaufmännische- und Gesundheitsberufe Regensburg</v>
      </c>
      <c r="D3161" s="5" t="s">
        <v>2889</v>
      </c>
      <c r="E31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61" s="175" t="s">
        <v>18856</v>
      </c>
      <c r="G3161" s="175" t="s">
        <v>18857</v>
      </c>
      <c r="H3161" s="182" t="str">
        <f>_xlfn.XLOOKUP(tab_SCHULLISTE[[#This Row],[TKZ]],tab_SATLISTE[SAT-ID],tab_SATLISTE[SAT-ID],"FEHLT")</f>
        <v>3k147</v>
      </c>
    </row>
    <row r="3162" spans="1:8" ht="15.9" customHeight="1" x14ac:dyDescent="0.3">
      <c r="A3162" s="171" t="s">
        <v>7430</v>
      </c>
      <c r="B3162" s="167" t="s">
        <v>14311</v>
      </c>
      <c r="C3162" s="167" t="str">
        <f>tab_SCHULLISTE[[#This Row],[SNR]]&amp;" - "&amp;tab_SCHULLISTE[[#This Row],[Name]]</f>
        <v xml:space="preserve">4066 - Staatl. Berufsschule Schwandorf  </v>
      </c>
      <c r="D3162" s="5" t="s">
        <v>2909</v>
      </c>
      <c r="E31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62" s="175" t="s">
        <v>18856</v>
      </c>
      <c r="G3162" s="175" t="s">
        <v>18857</v>
      </c>
      <c r="H3162" s="182" t="str">
        <f>_xlfn.XLOOKUP(tab_SCHULLISTE[[#This Row],[TKZ]],tab_SATLISTE[SAT-ID],tab_SATLISTE[SAT-ID],"FEHLT")</f>
        <v>3k167</v>
      </c>
    </row>
    <row r="3163" spans="1:8" ht="15.9" customHeight="1" x14ac:dyDescent="0.3">
      <c r="A3163" s="171" t="s">
        <v>7431</v>
      </c>
      <c r="B3163" s="167" t="s">
        <v>229</v>
      </c>
      <c r="C3163" s="167" t="str">
        <f>tab_SCHULLISTE[[#This Row],[SNR]]&amp;" - "&amp;tab_SCHULLISTE[[#This Row],[Name]]</f>
        <v>4067 - Priv. Berufsfachschule für Altenpflegehilfe der Volkshochschule im Lkr. Cham e.V.,Bad Kötzting</v>
      </c>
      <c r="D3163" s="5" t="s">
        <v>3006</v>
      </c>
      <c r="E31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63" s="175" t="s">
        <v>18842</v>
      </c>
      <c r="G3163" s="175" t="s">
        <v>18843</v>
      </c>
      <c r="H3163" s="182" t="str">
        <f>_xlfn.XLOOKUP(tab_SCHULLISTE[[#This Row],[TKZ]],tab_SATLISTE[SAT-ID],tab_SATLISTE[SAT-ID],"FEHLT")</f>
        <v>3p052</v>
      </c>
    </row>
    <row r="3164" spans="1:8" ht="15.9" customHeight="1" x14ac:dyDescent="0.3">
      <c r="A3164" s="171" t="s">
        <v>7432</v>
      </c>
      <c r="B3164" s="167" t="s">
        <v>7433</v>
      </c>
      <c r="C3164" s="167" t="str">
        <f>tab_SCHULLISTE[[#This Row],[SNR]]&amp;" - "&amp;tab_SCHULLISTE[[#This Row],[Name]]</f>
        <v>4068 - Staatliche Fachschule für Maschinenbautechnik am Staatl. Berufl. Schulzentrum Neumarkt</v>
      </c>
      <c r="D3164" s="5" t="s">
        <v>2855</v>
      </c>
      <c r="E31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64" s="175" t="s">
        <v>18848</v>
      </c>
      <c r="G3164" s="175" t="s">
        <v>18849</v>
      </c>
      <c r="H3164" s="182" t="str">
        <f>_xlfn.XLOOKUP(tab_SCHULLISTE[[#This Row],[TKZ]],tab_SATLISTE[SAT-ID],tab_SATLISTE[SAT-ID],"FEHLT")</f>
        <v>3k113</v>
      </c>
    </row>
    <row r="3165" spans="1:8" ht="15.9" customHeight="1" x14ac:dyDescent="0.3">
      <c r="A3165" s="171" t="s">
        <v>7434</v>
      </c>
      <c r="B3165" s="167" t="s">
        <v>7435</v>
      </c>
      <c r="C3165" s="167" t="str">
        <f>tab_SCHULLISTE[[#This Row],[SNR]]&amp;" - "&amp;tab_SCHULLISTE[[#This Row],[Name]]</f>
        <v>4069 - Berufsfachschule für Pflege, Caritas-Krankenh. St. Josef, Caritasver. d.Diöz. Reg. e.V.</v>
      </c>
      <c r="D3165" s="5" t="s">
        <v>2969</v>
      </c>
      <c r="E31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65" s="175" t="s">
        <v>18842</v>
      </c>
      <c r="G3165" s="175" t="s">
        <v>18843</v>
      </c>
      <c r="H3165" s="182" t="str">
        <f>_xlfn.XLOOKUP(tab_SCHULLISTE[[#This Row],[TKZ]],tab_SATLISTE[SAT-ID],tab_SATLISTE[SAT-ID],"FEHLT")</f>
        <v>3p010</v>
      </c>
    </row>
    <row r="3166" spans="1:8" ht="15.9" customHeight="1" x14ac:dyDescent="0.3">
      <c r="A3166" s="171" t="s">
        <v>7436</v>
      </c>
      <c r="B3166" s="167" t="s">
        <v>230</v>
      </c>
      <c r="C3166" s="167" t="str">
        <f>tab_SCHULLISTE[[#This Row],[SNR]]&amp;" - "&amp;tab_SCHULLISTE[[#This Row],[Name]]</f>
        <v>4070 - Private Berufsfachschule für Physiotherapie des Bayer. Roten Kreuzes Regensburg</v>
      </c>
      <c r="D3166" s="5" t="s">
        <v>2963</v>
      </c>
      <c r="E31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66" s="175" t="s">
        <v>18842</v>
      </c>
      <c r="G3166" s="175" t="s">
        <v>18843</v>
      </c>
      <c r="H3166" s="182" t="str">
        <f>_xlfn.XLOOKUP(tab_SCHULLISTE[[#This Row],[TKZ]],tab_SATLISTE[SAT-ID],tab_SATLISTE[SAT-ID],"FEHLT")</f>
        <v>3p005</v>
      </c>
    </row>
    <row r="3167" spans="1:8" ht="15.9" customHeight="1" x14ac:dyDescent="0.3">
      <c r="A3167" s="171" t="s">
        <v>7437</v>
      </c>
      <c r="B3167" s="167" t="s">
        <v>232</v>
      </c>
      <c r="C3167" s="167" t="str">
        <f>tab_SCHULLISTE[[#This Row],[SNR]]&amp;" - "&amp;tab_SCHULLISTE[[#This Row],[Name]]</f>
        <v>4072 - Priv. Berufsfachschule f. Physiotherapie d. Döpfer-Schulen in Regensburg</v>
      </c>
      <c r="D3167" s="5" t="s">
        <v>2970</v>
      </c>
      <c r="E31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67" s="175" t="s">
        <v>18842</v>
      </c>
      <c r="G3167" s="175" t="s">
        <v>18843</v>
      </c>
      <c r="H3167" s="182" t="str">
        <f>_xlfn.XLOOKUP(tab_SCHULLISTE[[#This Row],[TKZ]],tab_SATLISTE[SAT-ID],tab_SATLISTE[SAT-ID],"FEHLT")</f>
        <v>3p012</v>
      </c>
    </row>
    <row r="3168" spans="1:8" ht="15.9" customHeight="1" x14ac:dyDescent="0.3">
      <c r="A3168" s="171" t="s">
        <v>7438</v>
      </c>
      <c r="B3168" s="167" t="s">
        <v>233</v>
      </c>
      <c r="C3168" s="167" t="str">
        <f>tab_SCHULLISTE[[#This Row],[SNR]]&amp;" - "&amp;tab_SCHULLISTE[[#This Row],[Name]]</f>
        <v>4073 - Priv. Berufsfachschule für Altenpflegehilfe des Bayer. Roten Kreuzes in Neustadt a.d.Waldnaab</v>
      </c>
      <c r="D3168" s="5" t="s">
        <v>2962</v>
      </c>
      <c r="E31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68" s="175" t="s">
        <v>18842</v>
      </c>
      <c r="G3168" s="175" t="s">
        <v>18843</v>
      </c>
      <c r="H3168" s="182" t="str">
        <f>_xlfn.XLOOKUP(tab_SCHULLISTE[[#This Row],[TKZ]],tab_SATLISTE[SAT-ID],tab_SATLISTE[SAT-ID],"FEHLT")</f>
        <v>3p004</v>
      </c>
    </row>
    <row r="3169" spans="1:8" ht="15.9" customHeight="1" x14ac:dyDescent="0.3">
      <c r="A3169" s="171" t="s">
        <v>7439</v>
      </c>
      <c r="B3169" s="167" t="s">
        <v>7440</v>
      </c>
      <c r="C3169" s="167" t="str">
        <f>tab_SCHULLISTE[[#This Row],[SNR]]&amp;" - "&amp;tab_SCHULLISTE[[#This Row],[Name]]</f>
        <v>4074 - Priv. Berufsfachschule für Altenpflegehilfe des Berufsbildungszentrums Erbendorf e.V.</v>
      </c>
      <c r="D3169" s="5" t="s">
        <v>2966</v>
      </c>
      <c r="E31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69" s="175" t="s">
        <v>18842</v>
      </c>
      <c r="G3169" s="175" t="s">
        <v>18843</v>
      </c>
      <c r="H3169" s="182" t="str">
        <f>_xlfn.XLOOKUP(tab_SCHULLISTE[[#This Row],[TKZ]],tab_SATLISTE[SAT-ID],tab_SATLISTE[SAT-ID],"FEHLT")</f>
        <v>3p050</v>
      </c>
    </row>
    <row r="3170" spans="1:8" ht="15.9" customHeight="1" x14ac:dyDescent="0.3">
      <c r="A3170" s="171" t="s">
        <v>7441</v>
      </c>
      <c r="B3170" s="167" t="s">
        <v>234</v>
      </c>
      <c r="C3170" s="167" t="str">
        <f>tab_SCHULLISTE[[#This Row],[SNR]]&amp;" - "&amp;tab_SCHULLISTE[[#This Row],[Name]]</f>
        <v>4077 - Priv. Berufsfachschule für Altenpflegehilfe Döpfer Schwandorf</v>
      </c>
      <c r="D3170" s="5" t="s">
        <v>2971</v>
      </c>
      <c r="E31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70" s="175" t="s">
        <v>18842</v>
      </c>
      <c r="G3170" s="175" t="s">
        <v>18843</v>
      </c>
      <c r="H3170" s="182" t="str">
        <f>_xlfn.XLOOKUP(tab_SCHULLISTE[[#This Row],[TKZ]],tab_SATLISTE[SAT-ID],tab_SATLISTE[SAT-ID],"FEHLT")</f>
        <v>3p013</v>
      </c>
    </row>
    <row r="3171" spans="1:8" ht="15.9" customHeight="1" x14ac:dyDescent="0.3">
      <c r="A3171" s="171" t="s">
        <v>7442</v>
      </c>
      <c r="B3171" s="167" t="s">
        <v>7443</v>
      </c>
      <c r="C3171" s="167" t="str">
        <f>tab_SCHULLISTE[[#This Row],[SNR]]&amp;" - "&amp;tab_SCHULLISTE[[#This Row],[Name]]</f>
        <v>4078 - Staatl. Fachschule für Grundschulkindbetreuung Neustadt a.d. Waldnaab</v>
      </c>
      <c r="D3171" s="5" t="s">
        <v>2860</v>
      </c>
      <c r="E31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71" s="175" t="s">
        <v>18850</v>
      </c>
      <c r="G3171" s="175" t="s">
        <v>18851</v>
      </c>
      <c r="H3171" s="182" t="str">
        <f>_xlfn.XLOOKUP(tab_SCHULLISTE[[#This Row],[TKZ]],tab_SATLISTE[SAT-ID],tab_SATLISTE[SAT-ID],"FEHLT")</f>
        <v>3k118</v>
      </c>
    </row>
    <row r="3172" spans="1:8" ht="15.9" customHeight="1" x14ac:dyDescent="0.3">
      <c r="A3172" s="171" t="s">
        <v>7444</v>
      </c>
      <c r="B3172" s="167" t="s">
        <v>235</v>
      </c>
      <c r="C3172" s="167" t="str">
        <f>tab_SCHULLISTE[[#This Row],[SNR]]&amp;" - "&amp;tab_SCHULLISTE[[#This Row],[Name]]</f>
        <v>4080 - Priv. Berufsfachschule für Altenpflegehilfe d.Peter Hiebl GmbH Schwandorf</v>
      </c>
      <c r="D3172" s="5" t="s">
        <v>2994</v>
      </c>
      <c r="E31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72" s="175" t="s">
        <v>18842</v>
      </c>
      <c r="G3172" s="175" t="s">
        <v>18843</v>
      </c>
      <c r="H3172" s="182" t="str">
        <f>_xlfn.XLOOKUP(tab_SCHULLISTE[[#This Row],[TKZ]],tab_SATLISTE[SAT-ID],tab_SATLISTE[SAT-ID],"FEHLT")</f>
        <v>3p038</v>
      </c>
    </row>
    <row r="3173" spans="1:8" ht="15.9" customHeight="1" x14ac:dyDescent="0.3">
      <c r="A3173" s="171" t="s">
        <v>7445</v>
      </c>
      <c r="B3173" s="167" t="s">
        <v>14435</v>
      </c>
      <c r="C3173" s="167" t="str">
        <f>tab_SCHULLISTE[[#This Row],[SNR]]&amp;" - "&amp;tab_SCHULLISTE[[#This Row],[Name]]</f>
        <v>4082 - Regensburger Fremdsprachenschule e.V. Priv. Berufsfachschule für Fremdsprachenberufe</v>
      </c>
      <c r="D3173" s="5" t="s">
        <v>2974</v>
      </c>
      <c r="E31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73" s="175" t="s">
        <v>18864</v>
      </c>
      <c r="G3173" s="175" t="s">
        <v>18865</v>
      </c>
      <c r="H3173" s="182" t="str">
        <f>_xlfn.XLOOKUP(tab_SCHULLISTE[[#This Row],[TKZ]],tab_SATLISTE[SAT-ID],tab_SATLISTE[SAT-ID],"FEHLT")</f>
        <v>3p016</v>
      </c>
    </row>
    <row r="3174" spans="1:8" ht="15.9" customHeight="1" x14ac:dyDescent="0.3">
      <c r="A3174" s="171" t="s">
        <v>7446</v>
      </c>
      <c r="B3174" s="167" t="s">
        <v>1607</v>
      </c>
      <c r="C3174" s="167" t="str">
        <f>tab_SCHULLISTE[[#This Row],[SNR]]&amp;" - "&amp;tab_SCHULLISTE[[#This Row],[Name]]</f>
        <v>4084 - Städtische Wirtschaftsschule Friedrich Arnold Amberg</v>
      </c>
      <c r="D3174" s="5" t="s">
        <v>2751</v>
      </c>
      <c r="E31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74" s="175" t="s">
        <v>18852</v>
      </c>
      <c r="G3174" s="175" t="s">
        <v>18853</v>
      </c>
      <c r="H3174" s="182" t="str">
        <f>_xlfn.XLOOKUP(tab_SCHULLISTE[[#This Row],[TKZ]],tab_SATLISTE[SAT-ID],tab_SATLISTE[SAT-ID],"FEHLT")</f>
        <v>3k007</v>
      </c>
    </row>
    <row r="3175" spans="1:8" ht="15.9" customHeight="1" x14ac:dyDescent="0.3">
      <c r="A3175" s="171" t="s">
        <v>7447</v>
      </c>
      <c r="B3175" s="167" t="s">
        <v>14395</v>
      </c>
      <c r="C3175" s="167" t="str">
        <f>tab_SCHULLISTE[[#This Row],[SNR]]&amp;" - "&amp;tab_SCHULLISTE[[#This Row],[Name]]</f>
        <v xml:space="preserve">4085 - Staatliche Wirtschaftsschule Eschenbach i.d.OPf.  </v>
      </c>
      <c r="D3175" s="5" t="s">
        <v>2860</v>
      </c>
      <c r="E31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75" s="175" t="s">
        <v>18852</v>
      </c>
      <c r="G3175" s="175" t="s">
        <v>18853</v>
      </c>
      <c r="H3175" s="182" t="str">
        <f>_xlfn.XLOOKUP(tab_SCHULLISTE[[#This Row],[TKZ]],tab_SATLISTE[SAT-ID],tab_SATLISTE[SAT-ID],"FEHLT")</f>
        <v>3k118</v>
      </c>
    </row>
    <row r="3176" spans="1:8" ht="15.9" customHeight="1" x14ac:dyDescent="0.3">
      <c r="A3176" s="171" t="s">
        <v>7448</v>
      </c>
      <c r="B3176" s="167" t="s">
        <v>1617</v>
      </c>
      <c r="C3176" s="167" t="str">
        <f>tab_SCHULLISTE[[#This Row],[SNR]]&amp;" - "&amp;tab_SCHULLISTE[[#This Row],[Name]]</f>
        <v>4087 - Private Wirtschaftsschule Breitschaft gemeinnützige GmbH Regensburg</v>
      </c>
      <c r="D3176" s="5" t="s">
        <v>2995</v>
      </c>
      <c r="E31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76" s="175" t="s">
        <v>18852</v>
      </c>
      <c r="G3176" s="175" t="s">
        <v>18853</v>
      </c>
      <c r="H3176" s="182" t="str">
        <f>_xlfn.XLOOKUP(tab_SCHULLISTE[[#This Row],[TKZ]],tab_SATLISTE[SAT-ID],tab_SATLISTE[SAT-ID],"FEHLT")</f>
        <v>3p040</v>
      </c>
    </row>
    <row r="3177" spans="1:8" ht="15.9" customHeight="1" x14ac:dyDescent="0.3">
      <c r="A3177" s="171" t="s">
        <v>7449</v>
      </c>
      <c r="B3177" s="167" t="s">
        <v>1618</v>
      </c>
      <c r="C3177" s="167" t="str">
        <f>tab_SCHULLISTE[[#This Row],[SNR]]&amp;" - "&amp;tab_SCHULLISTE[[#This Row],[Name]]</f>
        <v>4088 - Private Schulen Pindl GmbH Wirtschaftsschule Regensburg</v>
      </c>
      <c r="D3177" s="5" t="s">
        <v>2996</v>
      </c>
      <c r="E31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77" s="175" t="s">
        <v>18852</v>
      </c>
      <c r="G3177" s="175" t="s">
        <v>18853</v>
      </c>
      <c r="H3177" s="182" t="str">
        <f>_xlfn.XLOOKUP(tab_SCHULLISTE[[#This Row],[TKZ]],tab_SATLISTE[SAT-ID],tab_SATLISTE[SAT-ID],"FEHLT")</f>
        <v>3p041</v>
      </c>
    </row>
    <row r="3178" spans="1:8" ht="15.9" customHeight="1" x14ac:dyDescent="0.3">
      <c r="A3178" s="171" t="s">
        <v>7450</v>
      </c>
      <c r="B3178" s="167" t="s">
        <v>14545</v>
      </c>
      <c r="C3178" s="167" t="str">
        <f>tab_SCHULLISTE[[#This Row],[SNR]]&amp;" - "&amp;tab_SCHULLISTE[[#This Row],[Name]]</f>
        <v>4089 - Priv. Berufsfachschule f. Ergotherapie d. Döpfer-Schulen Regensburg</v>
      </c>
      <c r="D3178" s="5" t="s">
        <v>2970</v>
      </c>
      <c r="E31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78" s="175" t="s">
        <v>18842</v>
      </c>
      <c r="G3178" s="175" t="s">
        <v>18843</v>
      </c>
      <c r="H3178" s="182" t="str">
        <f>_xlfn.XLOOKUP(tab_SCHULLISTE[[#This Row],[TKZ]],tab_SATLISTE[SAT-ID],tab_SATLISTE[SAT-ID],"FEHLT")</f>
        <v>3p012</v>
      </c>
    </row>
    <row r="3179" spans="1:8" ht="15.9" customHeight="1" x14ac:dyDescent="0.3">
      <c r="A3179" s="171" t="s">
        <v>7451</v>
      </c>
      <c r="B3179" s="167" t="s">
        <v>1628</v>
      </c>
      <c r="C3179" s="167" t="str">
        <f>tab_SCHULLISTE[[#This Row],[SNR]]&amp;" - "&amp;tab_SCHULLISTE[[#This Row],[Name]]</f>
        <v>4090 - Gustl-Lang-Schule Staatliche Wirtschaftsschule Weiden i.d.OPf.</v>
      </c>
      <c r="D3179" s="5" t="s">
        <v>2943</v>
      </c>
      <c r="E31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79" s="175" t="s">
        <v>18852</v>
      </c>
      <c r="G3179" s="175" t="s">
        <v>18853</v>
      </c>
      <c r="H3179" s="182" t="str">
        <f>_xlfn.XLOOKUP(tab_SCHULLISTE[[#This Row],[TKZ]],tab_SATLISTE[SAT-ID],tab_SATLISTE[SAT-ID],"FEHLT")</f>
        <v>3k201</v>
      </c>
    </row>
    <row r="3180" spans="1:8" ht="15.9" customHeight="1" x14ac:dyDescent="0.3">
      <c r="A3180" s="171" t="s">
        <v>7452</v>
      </c>
      <c r="B3180" s="167" t="s">
        <v>14471</v>
      </c>
      <c r="C3180" s="167" t="str">
        <f>tab_SCHULLISTE[[#This Row],[SNR]]&amp;" - "&amp;tab_SCHULLISTE[[#This Row],[Name]]</f>
        <v>4094 - Priv. Berufsfachschule für Kinderpflege der Neumarkter Akademie f. Sozialberufe gGmbH in Neuma</v>
      </c>
      <c r="D3180" s="5" t="s">
        <v>2965</v>
      </c>
      <c r="E31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80" s="175" t="s">
        <v>18854</v>
      </c>
      <c r="G3180" s="175" t="s">
        <v>18855</v>
      </c>
      <c r="H3180" s="182" t="str">
        <f>_xlfn.XLOOKUP(tab_SCHULLISTE[[#This Row],[TKZ]],tab_SATLISTE[SAT-ID],tab_SATLISTE[SAT-ID],"FEHLT")</f>
        <v>3p007</v>
      </c>
    </row>
    <row r="3181" spans="1:8" ht="15.9" customHeight="1" x14ac:dyDescent="0.3">
      <c r="A3181" s="171" t="s">
        <v>7453</v>
      </c>
      <c r="B3181" s="167" t="s">
        <v>18733</v>
      </c>
      <c r="C3181" s="167" t="str">
        <f>tab_SCHULLISTE[[#This Row],[SNR]]&amp;" - "&amp;tab_SCHULLISTE[[#This Row],[Name]]</f>
        <v>4095 - Priv. Berufsschule St. Marien z.sopäd.Förderung m.d.FSP Lernen in Schwandorf-Ettmannsdorf</v>
      </c>
      <c r="D3181" s="5" t="s">
        <v>2980</v>
      </c>
      <c r="E31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81" s="175" t="s">
        <v>18870</v>
      </c>
      <c r="G3181" s="175" t="s">
        <v>18871</v>
      </c>
      <c r="H3181" s="182" t="str">
        <f>_xlfn.XLOOKUP(tab_SCHULLISTE[[#This Row],[TKZ]],tab_SATLISTE[SAT-ID],tab_SATLISTE[SAT-ID],"FEHLT")</f>
        <v>3p022</v>
      </c>
    </row>
    <row r="3182" spans="1:8" ht="15.9" customHeight="1" x14ac:dyDescent="0.3">
      <c r="A3182" s="171" t="s">
        <v>7454</v>
      </c>
      <c r="B3182" s="167" t="s">
        <v>7455</v>
      </c>
      <c r="C3182" s="167" t="str">
        <f>tab_SCHULLISTE[[#This Row],[SNR]]&amp;" - "&amp;tab_SCHULLISTE[[#This Row],[Name]]</f>
        <v>4098 - Staatl. Fachschule für Grundschulkindbetreuung Regensburg</v>
      </c>
      <c r="D3182" s="5" t="s">
        <v>2890</v>
      </c>
      <c r="E31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82" s="175" t="s">
        <v>18850</v>
      </c>
      <c r="G3182" s="175" t="s">
        <v>18851</v>
      </c>
      <c r="H3182" s="182" t="str">
        <f>_xlfn.XLOOKUP(tab_SCHULLISTE[[#This Row],[TKZ]],tab_SATLISTE[SAT-ID],tab_SATLISTE[SAT-ID],"FEHLT")</f>
        <v>3k148</v>
      </c>
    </row>
    <row r="3183" spans="1:8" ht="15.9" customHeight="1" x14ac:dyDescent="0.3">
      <c r="A3183" s="171" t="s">
        <v>7456</v>
      </c>
      <c r="B3183" s="167" t="s">
        <v>14546</v>
      </c>
      <c r="C3183" s="167" t="str">
        <f>tab_SCHULLISTE[[#This Row],[SNR]]&amp;" - "&amp;tab_SCHULLISTE[[#This Row],[Name]]</f>
        <v>4101 - Priv. Berufsfachschule für Altenpflegehilfe der ISE GmbH (gemeinn.) Amberg</v>
      </c>
      <c r="D3183" s="5" t="s">
        <v>2979</v>
      </c>
      <c r="E31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83" s="175" t="s">
        <v>18842</v>
      </c>
      <c r="G3183" s="175" t="s">
        <v>18843</v>
      </c>
      <c r="H3183" s="182" t="str">
        <f>_xlfn.XLOOKUP(tab_SCHULLISTE[[#This Row],[TKZ]],tab_SATLISTE[SAT-ID],tab_SATLISTE[SAT-ID],"FEHLT")</f>
        <v>3p021</v>
      </c>
    </row>
    <row r="3184" spans="1:8" ht="15.9" customHeight="1" x14ac:dyDescent="0.3">
      <c r="A3184" s="171" t="s">
        <v>7457</v>
      </c>
      <c r="B3184" s="167" t="s">
        <v>7458</v>
      </c>
      <c r="C3184" s="167" t="str">
        <f>tab_SCHULLISTE[[#This Row],[SNR]]&amp;" - "&amp;tab_SCHULLISTE[[#This Row],[Name]]</f>
        <v>4104 - Private Caritas Fachakademie für Sozialpädagogik Regensburg</v>
      </c>
      <c r="D3184" s="5" t="s">
        <v>2969</v>
      </c>
      <c r="E31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84" s="175" t="s">
        <v>18844</v>
      </c>
      <c r="G3184" s="175" t="s">
        <v>18845</v>
      </c>
      <c r="H3184" s="182" t="str">
        <f>_xlfn.XLOOKUP(tab_SCHULLISTE[[#This Row],[TKZ]],tab_SATLISTE[SAT-ID],tab_SATLISTE[SAT-ID],"FEHLT")</f>
        <v>3p010</v>
      </c>
    </row>
    <row r="3185" spans="1:8" ht="15.9" customHeight="1" x14ac:dyDescent="0.3">
      <c r="A3185" s="171" t="s">
        <v>7459</v>
      </c>
      <c r="B3185" s="167" t="s">
        <v>7460</v>
      </c>
      <c r="C3185" s="167" t="str">
        <f>tab_SCHULLISTE[[#This Row],[SNR]]&amp;" - "&amp;tab_SCHULLISTE[[#This Row],[Name]]</f>
        <v>4105 - Private Caritas Fachakademie für Sozialpädagogik Weiden</v>
      </c>
      <c r="D3185" s="5" t="s">
        <v>2969</v>
      </c>
      <c r="E31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85" s="175" t="s">
        <v>18844</v>
      </c>
      <c r="G3185" s="175" t="s">
        <v>18845</v>
      </c>
      <c r="H3185" s="182" t="str">
        <f>_xlfn.XLOOKUP(tab_SCHULLISTE[[#This Row],[TKZ]],tab_SATLISTE[SAT-ID],tab_SATLISTE[SAT-ID],"FEHLT")</f>
        <v>3p010</v>
      </c>
    </row>
    <row r="3186" spans="1:8" ht="15.9" customHeight="1" x14ac:dyDescent="0.3">
      <c r="A3186" s="171" t="s">
        <v>7461</v>
      </c>
      <c r="B3186" s="167" t="s">
        <v>478</v>
      </c>
      <c r="C3186" s="167" t="str">
        <f>tab_SCHULLISTE[[#This Row],[SNR]]&amp;" - "&amp;tab_SCHULLISTE[[#This Row],[Name]]</f>
        <v>4107 - Städtische Fachakademie für Ernährungs- und Versorgungsmanagement Regensburg</v>
      </c>
      <c r="D3186" s="5" t="s">
        <v>2889</v>
      </c>
      <c r="E31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86" s="175" t="s">
        <v>18844</v>
      </c>
      <c r="G3186" s="175" t="s">
        <v>18845</v>
      </c>
      <c r="H3186" s="182" t="str">
        <f>_xlfn.XLOOKUP(tab_SCHULLISTE[[#This Row],[TKZ]],tab_SATLISTE[SAT-ID],tab_SATLISTE[SAT-ID],"FEHLT")</f>
        <v>3k147</v>
      </c>
    </row>
    <row r="3187" spans="1:8" ht="15.9" customHeight="1" x14ac:dyDescent="0.3">
      <c r="A3187" s="171" t="s">
        <v>7462</v>
      </c>
      <c r="B3187" s="167" t="s">
        <v>504</v>
      </c>
      <c r="C3187" s="167" t="str">
        <f>tab_SCHULLISTE[[#This Row],[SNR]]&amp;" - "&amp;tab_SCHULLISTE[[#This Row],[Name]]</f>
        <v>4108 - Priv.Fachakademie für Heilpädagogik d. Kath. Jugendfürsorge, Regensburg</v>
      </c>
      <c r="D3187" s="5" t="s">
        <v>2980</v>
      </c>
      <c r="E31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87" s="175" t="s">
        <v>18844</v>
      </c>
      <c r="G3187" s="175" t="s">
        <v>18845</v>
      </c>
      <c r="H3187" s="182" t="str">
        <f>_xlfn.XLOOKUP(tab_SCHULLISTE[[#This Row],[TKZ]],tab_SATLISTE[SAT-ID],tab_SATLISTE[SAT-ID],"FEHLT")</f>
        <v>3p022</v>
      </c>
    </row>
    <row r="3188" spans="1:8" ht="15.9" customHeight="1" x14ac:dyDescent="0.3">
      <c r="A3188" s="171" t="s">
        <v>7463</v>
      </c>
      <c r="B3188" s="167" t="s">
        <v>7464</v>
      </c>
      <c r="C3188" s="167" t="str">
        <f>tab_SCHULLISTE[[#This Row],[SNR]]&amp;" - "&amp;tab_SCHULLISTE[[#This Row],[Name]]</f>
        <v>4109 - Schule an der Friedenstraße, Sonderpädagogisches Förderzentrum Regenstauf</v>
      </c>
      <c r="D3188" s="5" t="s">
        <v>2890</v>
      </c>
      <c r="E31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88" s="175" t="s">
        <v>18830</v>
      </c>
      <c r="G3188" s="175" t="s">
        <v>18831</v>
      </c>
      <c r="H3188" s="182" t="str">
        <f>_xlfn.XLOOKUP(tab_SCHULLISTE[[#This Row],[TKZ]],tab_SATLISTE[SAT-ID],tab_SATLISTE[SAT-ID],"FEHLT")</f>
        <v>3k148</v>
      </c>
    </row>
    <row r="3189" spans="1:8" ht="15.9" customHeight="1" x14ac:dyDescent="0.3">
      <c r="A3189" s="171" t="s">
        <v>7465</v>
      </c>
      <c r="B3189" s="167" t="s">
        <v>14228</v>
      </c>
      <c r="C3189" s="167" t="str">
        <f>tab_SCHULLISTE[[#This Row],[SNR]]&amp;" - "&amp;tab_SCHULLISTE[[#This Row],[Name]]</f>
        <v xml:space="preserve">4110 - Sonderpädagogisches Förderzentrum Immenreuth  </v>
      </c>
      <c r="D3189" s="5" t="s">
        <v>2925</v>
      </c>
      <c r="E31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89" s="175" t="s">
        <v>18830</v>
      </c>
      <c r="G3189" s="175" t="s">
        <v>18831</v>
      </c>
      <c r="H3189" s="182" t="str">
        <f>_xlfn.XLOOKUP(tab_SCHULLISTE[[#This Row],[TKZ]],tab_SATLISTE[SAT-ID],tab_SATLISTE[SAT-ID],"FEHLT")</f>
        <v>3k183</v>
      </c>
    </row>
    <row r="3190" spans="1:8" ht="15.9" customHeight="1" x14ac:dyDescent="0.3">
      <c r="A3190" s="171" t="s">
        <v>7466</v>
      </c>
      <c r="B3190" s="167" t="s">
        <v>625</v>
      </c>
      <c r="C3190" s="167" t="str">
        <f>tab_SCHULLISTE[[#This Row],[SNR]]&amp;" - "&amp;tab_SCHULLISTE[[#This Row],[Name]]</f>
        <v>4111 - Rupert-Egenberger-Schule Amberg,Priv.Förderzentr., Förderschwerpunkt geist. Entwickl. der Lebenshilfe</v>
      </c>
      <c r="D3190" s="5" t="s">
        <v>2985</v>
      </c>
      <c r="E31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90" s="175" t="s">
        <v>18830</v>
      </c>
      <c r="G3190" s="175" t="s">
        <v>18831</v>
      </c>
      <c r="H3190" s="182" t="str">
        <f>_xlfn.XLOOKUP(tab_SCHULLISTE[[#This Row],[TKZ]],tab_SATLISTE[SAT-ID],tab_SATLISTE[SAT-ID],"FEHLT")</f>
        <v>3p027</v>
      </c>
    </row>
    <row r="3191" spans="1:8" ht="15.9" customHeight="1" x14ac:dyDescent="0.3">
      <c r="A3191" s="171" t="s">
        <v>7467</v>
      </c>
      <c r="B3191" s="167" t="s">
        <v>14396</v>
      </c>
      <c r="C3191" s="167" t="str">
        <f>tab_SCHULLISTE[[#This Row],[SNR]]&amp;" - "&amp;tab_SCHULLISTE[[#This Row],[Name]]</f>
        <v xml:space="preserve">4112 - Staatliche Wirtschaftsschule Cham  </v>
      </c>
      <c r="D3191" s="5" t="s">
        <v>2778</v>
      </c>
      <c r="E31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91" s="175" t="s">
        <v>18852</v>
      </c>
      <c r="G3191" s="175" t="s">
        <v>18853</v>
      </c>
      <c r="H3191" s="182" t="str">
        <f>_xlfn.XLOOKUP(tab_SCHULLISTE[[#This Row],[TKZ]],tab_SATLISTE[SAT-ID],tab_SATLISTE[SAT-ID],"FEHLT")</f>
        <v>3k034</v>
      </c>
    </row>
    <row r="3192" spans="1:8" ht="15.9" customHeight="1" x14ac:dyDescent="0.3">
      <c r="A3192" s="171" t="s">
        <v>7468</v>
      </c>
      <c r="B3192" s="167" t="s">
        <v>626</v>
      </c>
      <c r="C3192" s="167" t="str">
        <f>tab_SCHULLISTE[[#This Row],[SNR]]&amp;" - "&amp;tab_SCHULLISTE[[#This Row],[Name]]</f>
        <v>4113 - St.-Gunther-Schule Cham, Priv. Förderzentrum, Förderschwerpunkt geist. Entwicklung</v>
      </c>
      <c r="D3192" s="5" t="s">
        <v>2980</v>
      </c>
      <c r="E31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92" s="175" t="s">
        <v>18830</v>
      </c>
      <c r="G3192" s="175" t="s">
        <v>18831</v>
      </c>
      <c r="H3192" s="182" t="str">
        <f>_xlfn.XLOOKUP(tab_SCHULLISTE[[#This Row],[TKZ]],tab_SATLISTE[SAT-ID],tab_SATLISTE[SAT-ID],"FEHLT")</f>
        <v>3p022</v>
      </c>
    </row>
    <row r="3193" spans="1:8" ht="15.9" customHeight="1" x14ac:dyDescent="0.3">
      <c r="A3193" s="171" t="s">
        <v>7469</v>
      </c>
      <c r="B3193" s="167" t="s">
        <v>350</v>
      </c>
      <c r="C3193" s="167" t="str">
        <f>tab_SCHULLISTE[[#This Row],[SNR]]&amp;" - "&amp;tab_SCHULLISTE[[#This Row],[Name]]</f>
        <v>4115 - Staatl. Berufsfachschule für Fremdsprachenberufe Weiden</v>
      </c>
      <c r="D3193" s="5" t="s">
        <v>2943</v>
      </c>
      <c r="E31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93" s="175" t="s">
        <v>18864</v>
      </c>
      <c r="G3193" s="175" t="s">
        <v>18865</v>
      </c>
      <c r="H3193" s="182" t="str">
        <f>_xlfn.XLOOKUP(tab_SCHULLISTE[[#This Row],[TKZ]],tab_SATLISTE[SAT-ID],tab_SATLISTE[SAT-ID],"FEHLT")</f>
        <v>3k201</v>
      </c>
    </row>
    <row r="3194" spans="1:8" ht="15.9" customHeight="1" x14ac:dyDescent="0.3">
      <c r="A3194" s="171" t="s">
        <v>7470</v>
      </c>
      <c r="B3194" s="167" t="s">
        <v>7471</v>
      </c>
      <c r="C3194" s="167" t="str">
        <f>tab_SCHULLISTE[[#This Row],[SNR]]&amp;" - "&amp;tab_SCHULLISTE[[#This Row],[Name]]</f>
        <v>4116 - Berufsfachschule für Pflege der medbo in Regensburg</v>
      </c>
      <c r="D3194" s="5" t="s">
        <v>2770</v>
      </c>
      <c r="E31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94" s="175" t="s">
        <v>18842</v>
      </c>
      <c r="G3194" s="175" t="s">
        <v>18843</v>
      </c>
      <c r="H3194" s="182" t="str">
        <f>_xlfn.XLOOKUP(tab_SCHULLISTE[[#This Row],[TKZ]],tab_SATLISTE[SAT-ID],tab_SATLISTE[SAT-ID],"FEHLT")</f>
        <v>3k026</v>
      </c>
    </row>
    <row r="3195" spans="1:8" ht="15.9" customHeight="1" x14ac:dyDescent="0.3">
      <c r="A3195" s="171" t="s">
        <v>7472</v>
      </c>
      <c r="B3195" s="167" t="s">
        <v>14229</v>
      </c>
      <c r="C3195" s="167" t="str">
        <f>tab_SCHULLISTE[[#This Row],[SNR]]&amp;" - "&amp;tab_SCHULLISTE[[#This Row],[Name]]</f>
        <v xml:space="preserve">4117 - Sonderpädagogisches Förderzentrum Bad Kötzting  </v>
      </c>
      <c r="D3195" s="5" t="s">
        <v>2778</v>
      </c>
      <c r="E31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195" s="175" t="s">
        <v>18830</v>
      </c>
      <c r="G3195" s="175" t="s">
        <v>18831</v>
      </c>
      <c r="H3195" s="182" t="str">
        <f>_xlfn.XLOOKUP(tab_SCHULLISTE[[#This Row],[TKZ]],tab_SATLISTE[SAT-ID],tab_SATLISTE[SAT-ID],"FEHLT")</f>
        <v>3k034</v>
      </c>
    </row>
    <row r="3196" spans="1:8" ht="15.9" customHeight="1" x14ac:dyDescent="0.3">
      <c r="A3196" s="171" t="s">
        <v>7473</v>
      </c>
      <c r="B3196" s="167" t="s">
        <v>958</v>
      </c>
      <c r="C3196" s="167" t="str">
        <f>tab_SCHULLISTE[[#This Row],[SNR]]&amp;" - "&amp;tab_SCHULLISTE[[#This Row],[Name]]</f>
        <v>4118 - Staatl.Fachschule (Technikerschule) für Mechatroniktechnik und Elektrotechnik Amberg</v>
      </c>
      <c r="D3196" s="5" t="s">
        <v>2751</v>
      </c>
      <c r="E31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96" s="175" t="s">
        <v>18848</v>
      </c>
      <c r="G3196" s="175" t="s">
        <v>18849</v>
      </c>
      <c r="H3196" s="182" t="str">
        <f>_xlfn.XLOOKUP(tab_SCHULLISTE[[#This Row],[TKZ]],tab_SATLISTE[SAT-ID],tab_SATLISTE[SAT-ID],"FEHLT")</f>
        <v>3k007</v>
      </c>
    </row>
    <row r="3197" spans="1:8" ht="15.9" customHeight="1" x14ac:dyDescent="0.3">
      <c r="A3197" s="171" t="s">
        <v>7474</v>
      </c>
      <c r="B3197" s="167" t="s">
        <v>14312</v>
      </c>
      <c r="C3197" s="167" t="str">
        <f>tab_SCHULLISTE[[#This Row],[SNR]]&amp;" - "&amp;tab_SCHULLISTE[[#This Row],[Name]]</f>
        <v xml:space="preserve">4120 - Staatl. Berufsschule Sulzbach-Rosenberg  </v>
      </c>
      <c r="D3197" s="5" t="s">
        <v>2769</v>
      </c>
      <c r="E31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97" s="175" t="s">
        <v>18856</v>
      </c>
      <c r="G3197" s="175" t="s">
        <v>18857</v>
      </c>
      <c r="H3197" s="182" t="str">
        <f>_xlfn.XLOOKUP(tab_SCHULLISTE[[#This Row],[TKZ]],tab_SATLISTE[SAT-ID],tab_SATLISTE[SAT-ID],"FEHLT")</f>
        <v>3k025</v>
      </c>
    </row>
    <row r="3198" spans="1:8" ht="15.9" customHeight="1" x14ac:dyDescent="0.3">
      <c r="A3198" s="171" t="s">
        <v>7475</v>
      </c>
      <c r="B3198" s="167" t="s">
        <v>14313</v>
      </c>
      <c r="C3198" s="167" t="str">
        <f>tab_SCHULLISTE[[#This Row],[SNR]]&amp;" - "&amp;tab_SCHULLISTE[[#This Row],[Name]]</f>
        <v xml:space="preserve">4121 - Staatl. Berufsschule Wiesau  </v>
      </c>
      <c r="D3198" s="5" t="s">
        <v>2925</v>
      </c>
      <c r="E31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98" s="175" t="s">
        <v>18856</v>
      </c>
      <c r="G3198" s="175" t="s">
        <v>18857</v>
      </c>
      <c r="H3198" s="182" t="str">
        <f>_xlfn.XLOOKUP(tab_SCHULLISTE[[#This Row],[TKZ]],tab_SATLISTE[SAT-ID],tab_SATLISTE[SAT-ID],"FEHLT")</f>
        <v>3k183</v>
      </c>
    </row>
    <row r="3199" spans="1:8" ht="15.9" customHeight="1" x14ac:dyDescent="0.3">
      <c r="A3199" s="171" t="s">
        <v>7476</v>
      </c>
      <c r="B3199" s="167" t="s">
        <v>1365</v>
      </c>
      <c r="C3199" s="167" t="str">
        <f>tab_SCHULLISTE[[#This Row],[SNR]]&amp;" - "&amp;tab_SCHULLISTE[[#This Row],[Name]]</f>
        <v>4122 - Staatl. Berufsfachschule für informations- und telekommunikationstechnische Berufe Wiesau</v>
      </c>
      <c r="D3199" s="5" t="s">
        <v>2925</v>
      </c>
      <c r="E31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199" s="175" t="s">
        <v>18860</v>
      </c>
      <c r="G3199" s="175" t="s">
        <v>18861</v>
      </c>
      <c r="H3199" s="182" t="str">
        <f>_xlfn.XLOOKUP(tab_SCHULLISTE[[#This Row],[TKZ]],tab_SATLISTE[SAT-ID],tab_SATLISTE[SAT-ID],"FEHLT")</f>
        <v>3k183</v>
      </c>
    </row>
    <row r="3200" spans="1:8" ht="15.9" customHeight="1" x14ac:dyDescent="0.3">
      <c r="A3200" s="171" t="s">
        <v>7477</v>
      </c>
      <c r="B3200" s="167" t="s">
        <v>14547</v>
      </c>
      <c r="C3200" s="167" t="str">
        <f>tab_SCHULLISTE[[#This Row],[SNR]]&amp;" - "&amp;tab_SCHULLISTE[[#This Row],[Name]]</f>
        <v>4123 - Priv.Berufsfachschule f.Pflege d.Neumarkter Akademie f.Gesundheitsberufe gGmbH</v>
      </c>
      <c r="D3200" s="5" t="s">
        <v>14895</v>
      </c>
      <c r="E32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00" s="175" t="s">
        <v>18842</v>
      </c>
      <c r="G3200" s="175" t="s">
        <v>18843</v>
      </c>
      <c r="H3200" s="182" t="str">
        <f>_xlfn.XLOOKUP(tab_SCHULLISTE[[#This Row],[TKZ]],tab_SATLISTE[SAT-ID],tab_SATLISTE[SAT-ID],"FEHLT")</f>
        <v>3p056</v>
      </c>
    </row>
    <row r="3201" spans="1:8" ht="15.9" customHeight="1" x14ac:dyDescent="0.3">
      <c r="A3201" s="171" t="s">
        <v>7478</v>
      </c>
      <c r="B3201" s="167" t="s">
        <v>14314</v>
      </c>
      <c r="C3201" s="167" t="str">
        <f>tab_SCHULLISTE[[#This Row],[SNR]]&amp;" - "&amp;tab_SCHULLISTE[[#This Row],[Name]]</f>
        <v xml:space="preserve">4124 - Staatl. Berufsschule Weiden i.d.Opf.  </v>
      </c>
      <c r="D3201" s="5" t="s">
        <v>2943</v>
      </c>
      <c r="E32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01" s="175" t="s">
        <v>18856</v>
      </c>
      <c r="G3201" s="175" t="s">
        <v>18857</v>
      </c>
      <c r="H3201" s="182" t="str">
        <f>_xlfn.XLOOKUP(tab_SCHULLISTE[[#This Row],[TKZ]],tab_SATLISTE[SAT-ID],tab_SATLISTE[SAT-ID],"FEHLT")</f>
        <v>3k201</v>
      </c>
    </row>
    <row r="3202" spans="1:8" ht="15.9" customHeight="1" x14ac:dyDescent="0.3">
      <c r="A3202" s="171" t="s">
        <v>7479</v>
      </c>
      <c r="B3202" s="167" t="s">
        <v>7480</v>
      </c>
      <c r="C3202" s="167" t="str">
        <f>tab_SCHULLISTE[[#This Row],[SNR]]&amp;" - "&amp;tab_SCHULLISTE[[#This Row],[Name]]</f>
        <v>4126 - Berufsfachschule für Pflege der Kliniken Nordoberpfalz AG in Neustadt a. d. WN</v>
      </c>
      <c r="D3202" s="5" t="s">
        <v>2981</v>
      </c>
      <c r="E32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02" s="175" t="s">
        <v>18842</v>
      </c>
      <c r="G3202" s="175" t="s">
        <v>18843</v>
      </c>
      <c r="H3202" s="182" t="str">
        <f>_xlfn.XLOOKUP(tab_SCHULLISTE[[#This Row],[TKZ]],tab_SATLISTE[SAT-ID],tab_SATLISTE[SAT-ID],"FEHLT")</f>
        <v>3p023</v>
      </c>
    </row>
    <row r="3203" spans="1:8" ht="15.9" customHeight="1" x14ac:dyDescent="0.3">
      <c r="A3203" s="171" t="s">
        <v>7481</v>
      </c>
      <c r="B3203" s="167" t="s">
        <v>236</v>
      </c>
      <c r="C3203" s="167" t="str">
        <f>tab_SCHULLISTE[[#This Row],[SNR]]&amp;" - "&amp;tab_SCHULLISTE[[#This Row],[Name]]</f>
        <v>4127 - Priv. Berufsfachschule für Krankenpflegehilfe der Kliniken Nordoberpfalz AG Neustadt a.d.Waldnaab</v>
      </c>
      <c r="D3203" s="5" t="s">
        <v>2981</v>
      </c>
      <c r="E32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03" s="175" t="s">
        <v>18842</v>
      </c>
      <c r="G3203" s="175" t="s">
        <v>18843</v>
      </c>
      <c r="H3203" s="182" t="str">
        <f>_xlfn.XLOOKUP(tab_SCHULLISTE[[#This Row],[TKZ]],tab_SATLISTE[SAT-ID],tab_SATLISTE[SAT-ID],"FEHLT")</f>
        <v>3p023</v>
      </c>
    </row>
    <row r="3204" spans="1:8" ht="15.9" customHeight="1" x14ac:dyDescent="0.3">
      <c r="A3204" s="171" t="s">
        <v>7482</v>
      </c>
      <c r="B3204" s="167" t="s">
        <v>14397</v>
      </c>
      <c r="C3204" s="167" t="str">
        <f>tab_SCHULLISTE[[#This Row],[SNR]]&amp;" - "&amp;tab_SCHULLISTE[[#This Row],[Name]]</f>
        <v xml:space="preserve">4129 - Staatl. Wirtschaftsschule Neumarkt i.d.OPf.  </v>
      </c>
      <c r="D3204" s="5" t="s">
        <v>2855</v>
      </c>
      <c r="E32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04" s="175" t="s">
        <v>18852</v>
      </c>
      <c r="G3204" s="175" t="s">
        <v>18853</v>
      </c>
      <c r="H3204" s="182" t="str">
        <f>_xlfn.XLOOKUP(tab_SCHULLISTE[[#This Row],[TKZ]],tab_SATLISTE[SAT-ID],tab_SATLISTE[SAT-ID],"FEHLT")</f>
        <v>3k113</v>
      </c>
    </row>
    <row r="3205" spans="1:8" ht="15.9" customHeight="1" x14ac:dyDescent="0.3">
      <c r="A3205" s="171" t="s">
        <v>7483</v>
      </c>
      <c r="B3205" s="167" t="s">
        <v>821</v>
      </c>
      <c r="C3205" s="167" t="str">
        <f>tab_SCHULLISTE[[#This Row],[SNR]]&amp;" - "&amp;tab_SCHULLISTE[[#This Row],[Name]]</f>
        <v>4130 - St.-Felix-Schule Sonderpädagogisches Förderzentrum Neustadt an der Waldnaab</v>
      </c>
      <c r="D3205" s="5" t="s">
        <v>2860</v>
      </c>
      <c r="E32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205" s="175" t="s">
        <v>18830</v>
      </c>
      <c r="G3205" s="175" t="s">
        <v>18831</v>
      </c>
      <c r="H3205" s="182" t="str">
        <f>_xlfn.XLOOKUP(tab_SCHULLISTE[[#This Row],[TKZ]],tab_SATLISTE[SAT-ID],tab_SATLISTE[SAT-ID],"FEHLT")</f>
        <v>3k118</v>
      </c>
    </row>
    <row r="3206" spans="1:8" ht="15.9" customHeight="1" x14ac:dyDescent="0.3">
      <c r="A3206" s="171" t="s">
        <v>7484</v>
      </c>
      <c r="B3206" s="167" t="s">
        <v>14230</v>
      </c>
      <c r="C3206" s="167" t="str">
        <f>tab_SCHULLISTE[[#This Row],[SNR]]&amp;" - "&amp;tab_SCHULLISTE[[#This Row],[Name]]</f>
        <v xml:space="preserve">4131 - Sonderpädagogisches Förderzentrum Hemau  </v>
      </c>
      <c r="D3206" s="5" t="s">
        <v>2890</v>
      </c>
      <c r="E32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206" s="175" t="s">
        <v>18830</v>
      </c>
      <c r="G3206" s="175" t="s">
        <v>18831</v>
      </c>
      <c r="H3206" s="182" t="str">
        <f>_xlfn.XLOOKUP(tab_SCHULLISTE[[#This Row],[TKZ]],tab_SATLISTE[SAT-ID],tab_SATLISTE[SAT-ID],"FEHLT")</f>
        <v>3k148</v>
      </c>
    </row>
    <row r="3207" spans="1:8" ht="15.9" customHeight="1" x14ac:dyDescent="0.3">
      <c r="A3207" s="171" t="s">
        <v>7485</v>
      </c>
      <c r="B3207" s="167" t="s">
        <v>822</v>
      </c>
      <c r="C3207" s="167" t="str">
        <f>tab_SCHULLISTE[[#This Row],[SNR]]&amp;" - "&amp;tab_SCHULLISTE[[#This Row],[Name]]</f>
        <v>4133 - Jakob-Muth-Schule, Sonderpädagogisches Förderzentrum Regensburg</v>
      </c>
      <c r="D3207" s="5" t="s">
        <v>2889</v>
      </c>
      <c r="E32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207" s="175" t="s">
        <v>18830</v>
      </c>
      <c r="G3207" s="175" t="s">
        <v>18831</v>
      </c>
      <c r="H3207" s="182" t="str">
        <f>_xlfn.XLOOKUP(tab_SCHULLISTE[[#This Row],[TKZ]],tab_SATLISTE[SAT-ID],tab_SATLISTE[SAT-ID],"FEHLT")</f>
        <v>3k147</v>
      </c>
    </row>
    <row r="3208" spans="1:8" ht="15.9" customHeight="1" x14ac:dyDescent="0.3">
      <c r="A3208" s="171" t="s">
        <v>7486</v>
      </c>
      <c r="B3208" s="167" t="s">
        <v>14231</v>
      </c>
      <c r="C3208" s="167" t="str">
        <f>tab_SCHULLISTE[[#This Row],[SNR]]&amp;" - "&amp;tab_SCHULLISTE[[#This Row],[Name]]</f>
        <v xml:space="preserve">4134 - Sonderpädagogisches Förderzentrum Parsberg  </v>
      </c>
      <c r="D3208" s="5" t="s">
        <v>2855</v>
      </c>
      <c r="E32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208" s="175" t="s">
        <v>18830</v>
      </c>
      <c r="G3208" s="175" t="s">
        <v>18831</v>
      </c>
      <c r="H3208" s="182" t="str">
        <f>_xlfn.XLOOKUP(tab_SCHULLISTE[[#This Row],[TKZ]],tab_SATLISTE[SAT-ID],tab_SATLISTE[SAT-ID],"FEHLT")</f>
        <v>3k113</v>
      </c>
    </row>
    <row r="3209" spans="1:8" ht="15.9" customHeight="1" x14ac:dyDescent="0.3">
      <c r="A3209" s="171" t="s">
        <v>7487</v>
      </c>
      <c r="B3209" s="167" t="s">
        <v>627</v>
      </c>
      <c r="C3209" s="167" t="str">
        <f>tab_SCHULLISTE[[#This Row],[SNR]]&amp;" - "&amp;tab_SCHULLISTE[[#This Row],[Name]]</f>
        <v>4135 - Pater-Rupert-Mayer-Schule Regensb., Priv. Förderzentrum, Förderschw. körp.u.motor. Entwickl.</v>
      </c>
      <c r="D3209" s="5" t="s">
        <v>2980</v>
      </c>
      <c r="E32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209" s="175" t="s">
        <v>18830</v>
      </c>
      <c r="G3209" s="175" t="s">
        <v>18831</v>
      </c>
      <c r="H3209" s="182" t="str">
        <f>_xlfn.XLOOKUP(tab_SCHULLISTE[[#This Row],[TKZ]],tab_SATLISTE[SAT-ID],tab_SATLISTE[SAT-ID],"FEHLT")</f>
        <v>3p022</v>
      </c>
    </row>
    <row r="3210" spans="1:8" ht="15.9" customHeight="1" x14ac:dyDescent="0.3">
      <c r="A3210" s="171" t="s">
        <v>7488</v>
      </c>
      <c r="B3210" s="167" t="s">
        <v>14806</v>
      </c>
      <c r="C3210" s="167" t="str">
        <f>tab_SCHULLISTE[[#This Row],[SNR]]&amp;" - "&amp;tab_SCHULLISTE[[#This Row],[Name]]</f>
        <v>4136 - Fachschule für Heilerziehungspflege d. Barmh. Brüder Behindertenhilfe gGmbH in Reichenbach</v>
      </c>
      <c r="D3210" s="5" t="s">
        <v>2960</v>
      </c>
      <c r="E32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10" s="175" t="s">
        <v>18850</v>
      </c>
      <c r="G3210" s="175" t="s">
        <v>18851</v>
      </c>
      <c r="H3210" s="182" t="str">
        <f>_xlfn.XLOOKUP(tab_SCHULLISTE[[#This Row],[TKZ]],tab_SATLISTE[SAT-ID],tab_SATLISTE[SAT-ID],"FEHLT")</f>
        <v>3p002</v>
      </c>
    </row>
    <row r="3211" spans="1:8" ht="15.9" customHeight="1" x14ac:dyDescent="0.3">
      <c r="A3211" s="171" t="s">
        <v>7489</v>
      </c>
      <c r="B3211" s="167" t="s">
        <v>456</v>
      </c>
      <c r="C3211" s="167" t="str">
        <f>tab_SCHULLISTE[[#This Row],[SNR]]&amp;" - "&amp;tab_SCHULLISTE[[#This Row],[Name]]</f>
        <v>4138 - Pater-Rupert-Mayer-Schule Private Berufsschule für Körperbehinderte Regensburg der kath. Jugendfürs.</v>
      </c>
      <c r="D3211" s="5" t="s">
        <v>2980</v>
      </c>
      <c r="E32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211" s="175" t="s">
        <v>18870</v>
      </c>
      <c r="G3211" s="175" t="s">
        <v>18871</v>
      </c>
      <c r="H3211" s="182" t="str">
        <f>_xlfn.XLOOKUP(tab_SCHULLISTE[[#This Row],[TKZ]],tab_SATLISTE[SAT-ID],tab_SATLISTE[SAT-ID],"FEHLT")</f>
        <v>3p022</v>
      </c>
    </row>
    <row r="3212" spans="1:8" ht="15.9" customHeight="1" x14ac:dyDescent="0.3">
      <c r="A3212" s="171" t="s">
        <v>7490</v>
      </c>
      <c r="B3212" s="167" t="s">
        <v>352</v>
      </c>
      <c r="C3212" s="167" t="str">
        <f>tab_SCHULLISTE[[#This Row],[SNR]]&amp;" - "&amp;tab_SCHULLISTE[[#This Row],[Name]]</f>
        <v>4139 - Berufsfachschule für Musik des Bezirks Oberpfalz in Sulzbach-Rosenberg</v>
      </c>
      <c r="D3212" s="5" t="s">
        <v>2770</v>
      </c>
      <c r="E32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12" s="175" t="s">
        <v>18862</v>
      </c>
      <c r="G3212" s="175" t="s">
        <v>18863</v>
      </c>
      <c r="H3212" s="182" t="str">
        <f>_xlfn.XLOOKUP(tab_SCHULLISTE[[#This Row],[TKZ]],tab_SATLISTE[SAT-ID],tab_SATLISTE[SAT-ID],"FEHLT")</f>
        <v>3k026</v>
      </c>
    </row>
    <row r="3213" spans="1:8" ht="15.9" customHeight="1" x14ac:dyDescent="0.3">
      <c r="A3213" s="171" t="s">
        <v>7491</v>
      </c>
      <c r="B3213" s="167" t="s">
        <v>7492</v>
      </c>
      <c r="C3213" s="167" t="str">
        <f>tab_SCHULLISTE[[#This Row],[SNR]]&amp;" - "&amp;tab_SCHULLISTE[[#This Row],[Name]]</f>
        <v>4140 - Priv. Förderzentrum, Förderschwerpunkt Sehen und weiterer Förderbedarf in Regensburg</v>
      </c>
      <c r="D3213" s="5" t="s">
        <v>2968</v>
      </c>
      <c r="E32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213" s="175" t="s">
        <v>18830</v>
      </c>
      <c r="G3213" s="175" t="s">
        <v>18831</v>
      </c>
      <c r="H3213" s="182" t="str">
        <f>_xlfn.XLOOKUP(tab_SCHULLISTE[[#This Row],[TKZ]],tab_SATLISTE[SAT-ID],tab_SATLISTE[SAT-ID],"FEHLT")</f>
        <v>3p009</v>
      </c>
    </row>
    <row r="3214" spans="1:8" ht="15.9" customHeight="1" x14ac:dyDescent="0.3">
      <c r="A3214" s="171" t="s">
        <v>7493</v>
      </c>
      <c r="B3214" s="167" t="s">
        <v>238</v>
      </c>
      <c r="C3214" s="167" t="str">
        <f>tab_SCHULLISTE[[#This Row],[SNR]]&amp;" - "&amp;tab_SCHULLISTE[[#This Row],[Name]]</f>
        <v>4150 - Priv. Berufsfachschule für Physiotherapie Cham der Volkshochschule im Lkr. Cham e.V.</v>
      </c>
      <c r="D3214" s="5" t="s">
        <v>3006</v>
      </c>
      <c r="E32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14" s="175" t="s">
        <v>18842</v>
      </c>
      <c r="G3214" s="175" t="s">
        <v>18843</v>
      </c>
      <c r="H3214" s="182" t="str">
        <f>_xlfn.XLOOKUP(tab_SCHULLISTE[[#This Row],[TKZ]],tab_SATLISTE[SAT-ID],tab_SATLISTE[SAT-ID],"FEHLT")</f>
        <v>3p052</v>
      </c>
    </row>
    <row r="3215" spans="1:8" ht="15.9" customHeight="1" x14ac:dyDescent="0.3">
      <c r="A3215" s="171" t="s">
        <v>7494</v>
      </c>
      <c r="B3215" s="167" t="s">
        <v>76</v>
      </c>
      <c r="C3215" s="167" t="str">
        <f>tab_SCHULLISTE[[#This Row],[SNR]]&amp;" - "&amp;tab_SCHULLISTE[[#This Row],[Name]]</f>
        <v>4153 - Staatl. Berufsfachschule für Ernährung und Versorgung Oberviechtach</v>
      </c>
      <c r="D3215" s="5" t="s">
        <v>2909</v>
      </c>
      <c r="E32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15" s="175" t="s">
        <v>18854</v>
      </c>
      <c r="G3215" s="175" t="s">
        <v>18855</v>
      </c>
      <c r="H3215" s="182" t="str">
        <f>_xlfn.XLOOKUP(tab_SCHULLISTE[[#This Row],[TKZ]],tab_SATLISTE[SAT-ID],tab_SATLISTE[SAT-ID],"FEHLT")</f>
        <v>3k167</v>
      </c>
    </row>
    <row r="3216" spans="1:8" ht="15.9" customHeight="1" x14ac:dyDescent="0.3">
      <c r="A3216" s="171" t="s">
        <v>7495</v>
      </c>
      <c r="B3216" s="167" t="s">
        <v>330</v>
      </c>
      <c r="C3216" s="167" t="str">
        <f>tab_SCHULLISTE[[#This Row],[SNR]]&amp;" - "&amp;tab_SCHULLISTE[[#This Row],[Name]]</f>
        <v>4157 - Staatl. Berufsfachschule für Logopädie am Klinikum der Universität Regensburg</v>
      </c>
      <c r="D3216" s="5" t="s">
        <v>2958</v>
      </c>
      <c r="E32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16" s="175" t="s">
        <v>18842</v>
      </c>
      <c r="G3216" s="175" t="s">
        <v>18843</v>
      </c>
      <c r="H3216" s="182" t="str">
        <f>_xlfn.XLOOKUP(tab_SCHULLISTE[[#This Row],[TKZ]],tab_SATLISTE[SAT-ID],tab_SATLISTE[SAT-ID],"FEHLT")</f>
        <v>3x901</v>
      </c>
    </row>
    <row r="3217" spans="1:8" ht="15.9" customHeight="1" x14ac:dyDescent="0.3">
      <c r="A3217" s="171" t="s">
        <v>7496</v>
      </c>
      <c r="B3217" s="167" t="s">
        <v>14315</v>
      </c>
      <c r="C3217" s="167" t="str">
        <f>tab_SCHULLISTE[[#This Row],[SNR]]&amp;" - "&amp;tab_SCHULLISTE[[#This Row],[Name]]</f>
        <v xml:space="preserve">4158 - Staatl. Berufsschule Neustadt a.d.Waldnaab  </v>
      </c>
      <c r="D3217" s="5" t="s">
        <v>2860</v>
      </c>
      <c r="E32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17" s="175" t="s">
        <v>18856</v>
      </c>
      <c r="G3217" s="175" t="s">
        <v>18857</v>
      </c>
      <c r="H3217" s="182" t="str">
        <f>_xlfn.XLOOKUP(tab_SCHULLISTE[[#This Row],[TKZ]],tab_SATLISTE[SAT-ID],tab_SATLISTE[SAT-ID],"FEHLT")</f>
        <v>3k118</v>
      </c>
    </row>
    <row r="3218" spans="1:8" ht="15.9" customHeight="1" x14ac:dyDescent="0.3">
      <c r="A3218" s="171" t="s">
        <v>7497</v>
      </c>
      <c r="B3218" s="167" t="s">
        <v>77</v>
      </c>
      <c r="C3218" s="167" t="str">
        <f>tab_SCHULLISTE[[#This Row],[SNR]]&amp;" - "&amp;tab_SCHULLISTE[[#This Row],[Name]]</f>
        <v>4159 - Staatl. Berufsfachschule für Kinderpflege Neustadt a.d.Waldnaab</v>
      </c>
      <c r="D3218" s="5" t="s">
        <v>2860</v>
      </c>
      <c r="E32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18" s="175" t="s">
        <v>18854</v>
      </c>
      <c r="G3218" s="175" t="s">
        <v>18855</v>
      </c>
      <c r="H3218" s="182" t="str">
        <f>_xlfn.XLOOKUP(tab_SCHULLISTE[[#This Row],[TKZ]],tab_SATLISTE[SAT-ID],tab_SATLISTE[SAT-ID],"FEHLT")</f>
        <v>3k118</v>
      </c>
    </row>
    <row r="3219" spans="1:8" ht="15.9" customHeight="1" x14ac:dyDescent="0.3">
      <c r="A3219" s="171" t="s">
        <v>7498</v>
      </c>
      <c r="B3219" s="167" t="s">
        <v>78</v>
      </c>
      <c r="C3219" s="167" t="str">
        <f>tab_SCHULLISTE[[#This Row],[SNR]]&amp;" - "&amp;tab_SCHULLISTE[[#This Row],[Name]]</f>
        <v>4160 - Staatl. Berufsfachschule für Ernährung und Versorgung Neustadt an der Waldnaab</v>
      </c>
      <c r="D3219" s="5" t="s">
        <v>2860</v>
      </c>
      <c r="E32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19" s="175" t="s">
        <v>18854</v>
      </c>
      <c r="G3219" s="175" t="s">
        <v>18855</v>
      </c>
      <c r="H3219" s="182" t="str">
        <f>_xlfn.XLOOKUP(tab_SCHULLISTE[[#This Row],[TKZ]],tab_SATLISTE[SAT-ID],tab_SATLISTE[SAT-ID],"FEHLT")</f>
        <v>3k118</v>
      </c>
    </row>
    <row r="3220" spans="1:8" ht="15.9" customHeight="1" x14ac:dyDescent="0.3">
      <c r="A3220" s="171" t="s">
        <v>7499</v>
      </c>
      <c r="B3220" s="167" t="s">
        <v>628</v>
      </c>
      <c r="C3220" s="167" t="str">
        <f>tab_SCHULLISTE[[#This Row],[SNR]]&amp;" - "&amp;tab_SCHULLISTE[[#This Row],[Name]]</f>
        <v>4161 - Priv. Förderzentrum Schwerpunkt geistige Entwickl. Mitterteich der Lebenshilfe Kreisver. Tirschenr.</v>
      </c>
      <c r="D3220" s="5" t="s">
        <v>2986</v>
      </c>
      <c r="E32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220" s="175" t="s">
        <v>18830</v>
      </c>
      <c r="G3220" s="175" t="s">
        <v>18831</v>
      </c>
      <c r="H3220" s="182" t="str">
        <f>_xlfn.XLOOKUP(tab_SCHULLISTE[[#This Row],[TKZ]],tab_SATLISTE[SAT-ID],tab_SATLISTE[SAT-ID],"FEHLT")</f>
        <v>3p028</v>
      </c>
    </row>
    <row r="3221" spans="1:8" ht="15.9" customHeight="1" x14ac:dyDescent="0.3">
      <c r="A3221" s="171" t="s">
        <v>7500</v>
      </c>
      <c r="B3221" s="167" t="s">
        <v>733</v>
      </c>
      <c r="C3221" s="167" t="str">
        <f>tab_SCHULLISTE[[#This Row],[SNR]]&amp;" - "&amp;tab_SCHULLISTE[[#This Row],[Name]]</f>
        <v>4162 - St. Vincent-Schule Regensburg, Priv.Förderzentrum, Förderschwerp. emot. u. soz. Entwicklung</v>
      </c>
      <c r="D3221" s="5" t="s">
        <v>2980</v>
      </c>
      <c r="E32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221" s="175" t="s">
        <v>18830</v>
      </c>
      <c r="G3221" s="175" t="s">
        <v>18831</v>
      </c>
      <c r="H3221" s="182" t="str">
        <f>_xlfn.XLOOKUP(tab_SCHULLISTE[[#This Row],[TKZ]],tab_SATLISTE[SAT-ID],tab_SATLISTE[SAT-ID],"FEHLT")</f>
        <v>3p022</v>
      </c>
    </row>
    <row r="3222" spans="1:8" ht="15.9" customHeight="1" x14ac:dyDescent="0.3">
      <c r="A3222" s="171" t="s">
        <v>7501</v>
      </c>
      <c r="B3222" s="167" t="s">
        <v>430</v>
      </c>
      <c r="C3222" s="167" t="str">
        <f>tab_SCHULLISTE[[#This Row],[SNR]]&amp;" - "&amp;tab_SCHULLISTE[[#This Row],[Name]]</f>
        <v>4164 - Hermann-Höcherl-Schule Staatl. Berufsschule Regensburg</v>
      </c>
      <c r="D3222" s="5" t="s">
        <v>2890</v>
      </c>
      <c r="E32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22" s="175" t="s">
        <v>18856</v>
      </c>
      <c r="G3222" s="175" t="s">
        <v>18857</v>
      </c>
      <c r="H3222" s="182" t="str">
        <f>_xlfn.XLOOKUP(tab_SCHULLISTE[[#This Row],[TKZ]],tab_SATLISTE[SAT-ID],tab_SATLISTE[SAT-ID],"FEHLT")</f>
        <v>3k148</v>
      </c>
    </row>
    <row r="3223" spans="1:8" ht="15.9" customHeight="1" x14ac:dyDescent="0.3">
      <c r="A3223" s="171" t="s">
        <v>7502</v>
      </c>
      <c r="B3223" s="167" t="s">
        <v>79</v>
      </c>
      <c r="C3223" s="167" t="str">
        <f>tab_SCHULLISTE[[#This Row],[SNR]]&amp;" - "&amp;tab_SCHULLISTE[[#This Row],[Name]]</f>
        <v>4165 - Staatl. Berufsfachschule für Kinderpflege Regensburg</v>
      </c>
      <c r="D3223" s="5" t="s">
        <v>2890</v>
      </c>
      <c r="E32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23" s="175" t="s">
        <v>18854</v>
      </c>
      <c r="G3223" s="175" t="s">
        <v>18855</v>
      </c>
      <c r="H3223" s="182" t="str">
        <f>_xlfn.XLOOKUP(tab_SCHULLISTE[[#This Row],[TKZ]],tab_SATLISTE[SAT-ID],tab_SATLISTE[SAT-ID],"FEHLT")</f>
        <v>3k148</v>
      </c>
    </row>
    <row r="3224" spans="1:8" ht="15.9" customHeight="1" x14ac:dyDescent="0.3">
      <c r="A3224" s="171" t="s">
        <v>7503</v>
      </c>
      <c r="B3224" s="167" t="s">
        <v>80</v>
      </c>
      <c r="C3224" s="167" t="str">
        <f>tab_SCHULLISTE[[#This Row],[SNR]]&amp;" - "&amp;tab_SCHULLISTE[[#This Row],[Name]]</f>
        <v>4166 - Staatl. Berufsfachschule für Ernährung und Versorgung Regensburg</v>
      </c>
      <c r="D3224" s="5" t="s">
        <v>2890</v>
      </c>
      <c r="E32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24" s="175" t="s">
        <v>18854</v>
      </c>
      <c r="G3224" s="175" t="s">
        <v>18855</v>
      </c>
      <c r="H3224" s="182" t="str">
        <f>_xlfn.XLOOKUP(tab_SCHULLISTE[[#This Row],[TKZ]],tab_SATLISTE[SAT-ID],tab_SATLISTE[SAT-ID],"FEHLT")</f>
        <v>3k148</v>
      </c>
    </row>
    <row r="3225" spans="1:8" ht="15.9" customHeight="1" x14ac:dyDescent="0.3">
      <c r="A3225" s="171" t="s">
        <v>7504</v>
      </c>
      <c r="B3225" s="167" t="s">
        <v>81</v>
      </c>
      <c r="C3225" s="167" t="str">
        <f>tab_SCHULLISTE[[#This Row],[SNR]]&amp;" - "&amp;tab_SCHULLISTE[[#This Row],[Name]]</f>
        <v>4171 - Staatl.Berufsfachschule für Ernährung und Versorgung Sulzbach-Rosenberg</v>
      </c>
      <c r="D3225" s="5" t="s">
        <v>2752</v>
      </c>
      <c r="E32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25" s="175" t="s">
        <v>18854</v>
      </c>
      <c r="G3225" s="175" t="s">
        <v>18855</v>
      </c>
      <c r="H3225" s="182" t="str">
        <f>_xlfn.XLOOKUP(tab_SCHULLISTE[[#This Row],[TKZ]],tab_SATLISTE[SAT-ID],tab_SATLISTE[SAT-ID],"FEHLT")</f>
        <v>3k008</v>
      </c>
    </row>
    <row r="3226" spans="1:8" ht="15.9" customHeight="1" x14ac:dyDescent="0.3">
      <c r="A3226" s="171" t="s">
        <v>7505</v>
      </c>
      <c r="B3226" s="167" t="s">
        <v>82</v>
      </c>
      <c r="C3226" s="167" t="str">
        <f>tab_SCHULLISTE[[#This Row],[SNR]]&amp;" - "&amp;tab_SCHULLISTE[[#This Row],[Name]]</f>
        <v>4172 - Staatl. Berufsfachschule f. Kinderpflege Sulzbach-Rosenberg</v>
      </c>
      <c r="D3226" s="5" t="s">
        <v>2752</v>
      </c>
      <c r="E32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26" s="175" t="s">
        <v>18854</v>
      </c>
      <c r="G3226" s="175" t="s">
        <v>18855</v>
      </c>
      <c r="H3226" s="182" t="str">
        <f>_xlfn.XLOOKUP(tab_SCHULLISTE[[#This Row],[TKZ]],tab_SATLISTE[SAT-ID],tab_SATLISTE[SAT-ID],"FEHLT")</f>
        <v>3k008</v>
      </c>
    </row>
    <row r="3227" spans="1:8" ht="15.9" customHeight="1" x14ac:dyDescent="0.3">
      <c r="A3227" s="171" t="s">
        <v>7506</v>
      </c>
      <c r="B3227" s="167" t="s">
        <v>83</v>
      </c>
      <c r="C3227" s="167" t="str">
        <f>tab_SCHULLISTE[[#This Row],[SNR]]&amp;" - "&amp;tab_SCHULLISTE[[#This Row],[Name]]</f>
        <v>4173 - Staatl. Berufsfachschule für Kinderpflege Oberviechtach</v>
      </c>
      <c r="D3227" s="5" t="s">
        <v>2909</v>
      </c>
      <c r="E32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27" s="175" t="s">
        <v>18854</v>
      </c>
      <c r="G3227" s="175" t="s">
        <v>18855</v>
      </c>
      <c r="H3227" s="182" t="str">
        <f>_xlfn.XLOOKUP(tab_SCHULLISTE[[#This Row],[TKZ]],tab_SATLISTE[SAT-ID],tab_SATLISTE[SAT-ID],"FEHLT")</f>
        <v>3k167</v>
      </c>
    </row>
    <row r="3228" spans="1:8" ht="15.9" customHeight="1" x14ac:dyDescent="0.3">
      <c r="A3228" s="171" t="s">
        <v>7507</v>
      </c>
      <c r="B3228" s="167" t="s">
        <v>14440</v>
      </c>
      <c r="C3228" s="167" t="str">
        <f>tab_SCHULLISTE[[#This Row],[SNR]]&amp;" - "&amp;tab_SCHULLISTE[[#This Row],[Name]]</f>
        <v xml:space="preserve">4175 - Städt. Berufsfachschule für Büroberufe Regensburg  </v>
      </c>
      <c r="D3228" s="5" t="s">
        <v>2889</v>
      </c>
      <c r="E32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28" s="175" t="s">
        <v>18860</v>
      </c>
      <c r="G3228" s="175" t="s">
        <v>18861</v>
      </c>
      <c r="H3228" s="182" t="str">
        <f>_xlfn.XLOOKUP(tab_SCHULLISTE[[#This Row],[TKZ]],tab_SATLISTE[SAT-ID],tab_SATLISTE[SAT-ID],"FEHLT")</f>
        <v>3k147</v>
      </c>
    </row>
    <row r="3229" spans="1:8" ht="15.9" customHeight="1" x14ac:dyDescent="0.3">
      <c r="A3229" s="171" t="s">
        <v>7508</v>
      </c>
      <c r="B3229" s="167" t="s">
        <v>7509</v>
      </c>
      <c r="C3229" s="167" t="str">
        <f>tab_SCHULLISTE[[#This Row],[SNR]]&amp;" - "&amp;tab_SCHULLISTE[[#This Row],[Name]]</f>
        <v>4176 - Berufsfachschule für Pflege des Klinikum St. Marien in Amberg</v>
      </c>
      <c r="D3229" s="5" t="s">
        <v>2982</v>
      </c>
      <c r="E32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29" s="175" t="s">
        <v>18842</v>
      </c>
      <c r="G3229" s="175" t="s">
        <v>18843</v>
      </c>
      <c r="H3229" s="182" t="str">
        <f>_xlfn.XLOOKUP(tab_SCHULLISTE[[#This Row],[TKZ]],tab_SATLISTE[SAT-ID],tab_SATLISTE[SAT-ID],"FEHLT")</f>
        <v>3p024</v>
      </c>
    </row>
    <row r="3230" spans="1:8" ht="15.9" customHeight="1" x14ac:dyDescent="0.3">
      <c r="A3230" s="171" t="s">
        <v>7510</v>
      </c>
      <c r="B3230" s="167" t="s">
        <v>84</v>
      </c>
      <c r="C3230" s="167" t="str">
        <f>tab_SCHULLISTE[[#This Row],[SNR]]&amp;" - "&amp;tab_SCHULLISTE[[#This Row],[Name]]</f>
        <v>4178 - Staatl. Berufsfachschule für Sozialpflege Oberviechtach</v>
      </c>
      <c r="D3230" s="5" t="s">
        <v>2909</v>
      </c>
      <c r="E32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30" s="175" t="s">
        <v>18854</v>
      </c>
      <c r="G3230" s="175" t="s">
        <v>18855</v>
      </c>
      <c r="H3230" s="182" t="str">
        <f>_xlfn.XLOOKUP(tab_SCHULLISTE[[#This Row],[TKZ]],tab_SATLISTE[SAT-ID],tab_SATLISTE[SAT-ID],"FEHLT")</f>
        <v>3k167</v>
      </c>
    </row>
    <row r="3231" spans="1:8" ht="15.9" customHeight="1" x14ac:dyDescent="0.3">
      <c r="A3231" s="171" t="s">
        <v>7511</v>
      </c>
      <c r="B3231" s="167" t="s">
        <v>14761</v>
      </c>
      <c r="C3231" s="167" t="str">
        <f>tab_SCHULLISTE[[#This Row],[SNR]]&amp;" - "&amp;tab_SCHULLISTE[[#This Row],[Name]]</f>
        <v>4182 - Priv. Fachakademie für Sozialpädagogik der Döpfer Schulen GmbH Schwandorf</v>
      </c>
      <c r="D3231" s="5" t="s">
        <v>2971</v>
      </c>
      <c r="E32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31" s="175" t="s">
        <v>18844</v>
      </c>
      <c r="G3231" s="175" t="s">
        <v>18845</v>
      </c>
      <c r="H3231" s="182" t="str">
        <f>_xlfn.XLOOKUP(tab_SCHULLISTE[[#This Row],[TKZ]],tab_SATLISTE[SAT-ID],tab_SATLISTE[SAT-ID],"FEHLT")</f>
        <v>3p013</v>
      </c>
    </row>
    <row r="3232" spans="1:8" ht="15.9" customHeight="1" x14ac:dyDescent="0.3">
      <c r="A3232" s="171" t="s">
        <v>7512</v>
      </c>
      <c r="B3232" s="167" t="s">
        <v>959</v>
      </c>
      <c r="C3232" s="167" t="str">
        <f>tab_SCHULLISTE[[#This Row],[SNR]]&amp;" - "&amp;tab_SCHULLISTE[[#This Row],[Name]]</f>
        <v>4185 - Staatl. Fachschule für Umweltschutztechnik und regenerative Energien Waldmünchen</v>
      </c>
      <c r="D3232" s="5" t="s">
        <v>2778</v>
      </c>
      <c r="E32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32" s="175" t="s">
        <v>18848</v>
      </c>
      <c r="G3232" s="175" t="s">
        <v>18849</v>
      </c>
      <c r="H3232" s="182" t="str">
        <f>_xlfn.XLOOKUP(tab_SCHULLISTE[[#This Row],[TKZ]],tab_SATLISTE[SAT-ID],tab_SATLISTE[SAT-ID],"FEHLT")</f>
        <v>3k034</v>
      </c>
    </row>
    <row r="3233" spans="1:8" ht="15.9" customHeight="1" x14ac:dyDescent="0.3">
      <c r="A3233" s="171" t="s">
        <v>7513</v>
      </c>
      <c r="B3233" s="167" t="s">
        <v>14548</v>
      </c>
      <c r="C3233" s="167" t="str">
        <f>tab_SCHULLISTE[[#This Row],[SNR]]&amp;" - "&amp;tab_SCHULLISTE[[#This Row],[Name]]</f>
        <v>4186 - Berufsfachschule für Pflege d. KU Krankenhäuser d.Lkr.Amberg-Sulzbach in Sulzbach-R.</v>
      </c>
      <c r="D3233" s="5" t="s">
        <v>2824</v>
      </c>
      <c r="E32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33" s="175" t="s">
        <v>18842</v>
      </c>
      <c r="G3233" s="175" t="s">
        <v>18843</v>
      </c>
      <c r="H3233" s="182" t="str">
        <f>_xlfn.XLOOKUP(tab_SCHULLISTE[[#This Row],[TKZ]],tab_SATLISTE[SAT-ID],tab_SATLISTE[SAT-ID],"FEHLT")</f>
        <v>3k081</v>
      </c>
    </row>
    <row r="3234" spans="1:8" ht="15.9" customHeight="1" x14ac:dyDescent="0.3">
      <c r="A3234" s="171" t="s">
        <v>7514</v>
      </c>
      <c r="B3234" s="167" t="s">
        <v>239</v>
      </c>
      <c r="C3234" s="167" t="str">
        <f>tab_SCHULLISTE[[#This Row],[SNR]]&amp;" - "&amp;tab_SCHULLISTE[[#This Row],[Name]]</f>
        <v>4190 - Priv. Berufsfachschule für Krankenpflegehilfe der Barmherzige Brüder gGmbH Regensburg</v>
      </c>
      <c r="D3234" s="5" t="s">
        <v>2961</v>
      </c>
      <c r="E32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34" s="175" t="s">
        <v>18842</v>
      </c>
      <c r="G3234" s="175" t="s">
        <v>18843</v>
      </c>
      <c r="H3234" s="182" t="str">
        <f>_xlfn.XLOOKUP(tab_SCHULLISTE[[#This Row],[TKZ]],tab_SATLISTE[SAT-ID],tab_SATLISTE[SAT-ID],"FEHLT")</f>
        <v>3p003</v>
      </c>
    </row>
    <row r="3235" spans="1:8" ht="15.9" customHeight="1" x14ac:dyDescent="0.3">
      <c r="A3235" s="171" t="s">
        <v>7515</v>
      </c>
      <c r="B3235" s="167" t="s">
        <v>7516</v>
      </c>
      <c r="C3235" s="167" t="str">
        <f>tab_SCHULLISTE[[#This Row],[SNR]]&amp;" - "&amp;tab_SCHULLISTE[[#This Row],[Name]]</f>
        <v>4193 - Priv. Berufsfachschule für Pflege d. Sana Kliniken d. Landkreises Cham GmbH in Roding</v>
      </c>
      <c r="D3235" s="5" t="s">
        <v>2999</v>
      </c>
      <c r="E32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35" s="175" t="s">
        <v>18842</v>
      </c>
      <c r="G3235" s="175" t="s">
        <v>18843</v>
      </c>
      <c r="H3235" s="182" t="str">
        <f>_xlfn.XLOOKUP(tab_SCHULLISTE[[#This Row],[TKZ]],tab_SATLISTE[SAT-ID],tab_SATLISTE[SAT-ID],"FEHLT")</f>
        <v>3p044</v>
      </c>
    </row>
    <row r="3236" spans="1:8" ht="15.9" customHeight="1" x14ac:dyDescent="0.3">
      <c r="A3236" s="171" t="s">
        <v>7517</v>
      </c>
      <c r="B3236" s="167" t="s">
        <v>14549</v>
      </c>
      <c r="C3236" s="167" t="str">
        <f>tab_SCHULLISTE[[#This Row],[SNR]]&amp;" - "&amp;tab_SCHULLISTE[[#This Row],[Name]]</f>
        <v>4202 - Private Berusfachschule für pharm.-techn. Assistenten der Dr. Eckert Akademie gGmbH, Regenst</v>
      </c>
      <c r="D3236" s="5" t="s">
        <v>2972</v>
      </c>
      <c r="E32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36" s="175" t="s">
        <v>18842</v>
      </c>
      <c r="G3236" s="175" t="s">
        <v>18843</v>
      </c>
      <c r="H3236" s="182" t="str">
        <f>_xlfn.XLOOKUP(tab_SCHULLISTE[[#This Row],[TKZ]],tab_SATLISTE[SAT-ID],tab_SATLISTE[SAT-ID],"FEHLT")</f>
        <v>3p014</v>
      </c>
    </row>
    <row r="3237" spans="1:8" ht="15.9" customHeight="1" x14ac:dyDescent="0.3">
      <c r="A3237" s="171" t="s">
        <v>7518</v>
      </c>
      <c r="B3237" s="167" t="s">
        <v>14792</v>
      </c>
      <c r="C3237" s="167" t="str">
        <f>tab_SCHULLISTE[[#This Row],[SNR]]&amp;" - "&amp;tab_SCHULLISTE[[#This Row],[Name]]</f>
        <v>4208 - Private Fachschule für Technik der Dr. Eckert Akademie gGmbH in Regenstauf</v>
      </c>
      <c r="D3237" s="5" t="s">
        <v>2972</v>
      </c>
      <c r="E32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37" s="175" t="s">
        <v>18848</v>
      </c>
      <c r="G3237" s="175" t="s">
        <v>18849</v>
      </c>
      <c r="H3237" s="182" t="str">
        <f>_xlfn.XLOOKUP(tab_SCHULLISTE[[#This Row],[TKZ]],tab_SATLISTE[SAT-ID],tab_SATLISTE[SAT-ID],"FEHLT")</f>
        <v>3p014</v>
      </c>
    </row>
    <row r="3238" spans="1:8" ht="15.9" customHeight="1" x14ac:dyDescent="0.3">
      <c r="A3238" s="171" t="s">
        <v>7519</v>
      </c>
      <c r="B3238" s="167" t="s">
        <v>14398</v>
      </c>
      <c r="C3238" s="167" t="str">
        <f>tab_SCHULLISTE[[#This Row],[SNR]]&amp;" - "&amp;tab_SCHULLISTE[[#This Row],[Name]]</f>
        <v xml:space="preserve">4216 - Staatliche Wirtschaftsschule Schwandorf  </v>
      </c>
      <c r="D3238" s="5" t="s">
        <v>2909</v>
      </c>
      <c r="E32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38" s="175" t="s">
        <v>18852</v>
      </c>
      <c r="G3238" s="175" t="s">
        <v>18853</v>
      </c>
      <c r="H3238" s="182" t="str">
        <f>_xlfn.XLOOKUP(tab_SCHULLISTE[[#This Row],[TKZ]],tab_SATLISTE[SAT-ID],tab_SATLISTE[SAT-ID],"FEHLT")</f>
        <v>3k167</v>
      </c>
    </row>
    <row r="3239" spans="1:8" ht="15.9" customHeight="1" x14ac:dyDescent="0.3">
      <c r="A3239" s="171" t="s">
        <v>7520</v>
      </c>
      <c r="B3239" s="167" t="s">
        <v>1336</v>
      </c>
      <c r="C3239" s="167" t="str">
        <f>tab_SCHULLISTE[[#This Row],[SNR]]&amp;" - "&amp;tab_SCHULLISTE[[#This Row],[Name]]</f>
        <v>4220 - Regens-Wagner-Schule Neumarkt, Staatl.anerk. priv. Fachschule f. Heilerziehungspflege u.-pflegehilfe</v>
      </c>
      <c r="D3239" s="5" t="s">
        <v>2998</v>
      </c>
      <c r="E32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39" s="175" t="s">
        <v>18850</v>
      </c>
      <c r="G3239" s="175" t="s">
        <v>18851</v>
      </c>
      <c r="H3239" s="182" t="str">
        <f>_xlfn.XLOOKUP(tab_SCHULLISTE[[#This Row],[TKZ]],tab_SATLISTE[SAT-ID],tab_SATLISTE[SAT-ID],"FEHLT")</f>
        <v>3p043</v>
      </c>
    </row>
    <row r="3240" spans="1:8" ht="15.9" customHeight="1" x14ac:dyDescent="0.3">
      <c r="A3240" s="171" t="s">
        <v>7521</v>
      </c>
      <c r="B3240" s="167" t="s">
        <v>85</v>
      </c>
      <c r="C3240" s="167" t="str">
        <f>tab_SCHULLISTE[[#This Row],[SNR]]&amp;" - "&amp;tab_SCHULLISTE[[#This Row],[Name]]</f>
        <v>4222 - Staatl. Berufsfachschule für Sozialpflege Regensburg</v>
      </c>
      <c r="D3240" s="5" t="s">
        <v>2890</v>
      </c>
      <c r="E32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40" s="175" t="s">
        <v>18854</v>
      </c>
      <c r="G3240" s="175" t="s">
        <v>18855</v>
      </c>
      <c r="H3240" s="182" t="str">
        <f>_xlfn.XLOOKUP(tab_SCHULLISTE[[#This Row],[TKZ]],tab_SATLISTE[SAT-ID],tab_SATLISTE[SAT-ID],"FEHLT")</f>
        <v>3k148</v>
      </c>
    </row>
    <row r="3241" spans="1:8" ht="15.9" customHeight="1" x14ac:dyDescent="0.3">
      <c r="A3241" s="171" t="s">
        <v>7522</v>
      </c>
      <c r="B3241" s="167" t="s">
        <v>7523</v>
      </c>
      <c r="C3241" s="167" t="str">
        <f>tab_SCHULLISTE[[#This Row],[SNR]]&amp;" - "&amp;tab_SCHULLISTE[[#This Row],[Name]]</f>
        <v>4223 - Private Berufsfachschule für Pflege d. Barmherzige Brüder gGmbH in Regensburg</v>
      </c>
      <c r="D3241" s="5" t="s">
        <v>2961</v>
      </c>
      <c r="E32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41" s="175" t="s">
        <v>18842</v>
      </c>
      <c r="G3241" s="175" t="s">
        <v>18843</v>
      </c>
      <c r="H3241" s="182" t="str">
        <f>_xlfn.XLOOKUP(tab_SCHULLISTE[[#This Row],[TKZ]],tab_SATLISTE[SAT-ID],tab_SATLISTE[SAT-ID],"FEHLT")</f>
        <v>3p003</v>
      </c>
    </row>
    <row r="3242" spans="1:8" ht="15.9" customHeight="1" x14ac:dyDescent="0.3">
      <c r="A3242" s="171" t="s">
        <v>7524</v>
      </c>
      <c r="B3242" s="167" t="s">
        <v>241</v>
      </c>
      <c r="C3242" s="167" t="str">
        <f>tab_SCHULLISTE[[#This Row],[SNR]]&amp;" - "&amp;tab_SCHULLISTE[[#This Row],[Name]]</f>
        <v>4224 - Priv.Berufsfachschule f.Altenpflegehilfe d.Berufl. Fortbildungszentren der Bayer. Wirtschaft Neumarkt</v>
      </c>
      <c r="D3242" s="5" t="s">
        <v>2964</v>
      </c>
      <c r="E32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42" s="175" t="s">
        <v>18842</v>
      </c>
      <c r="G3242" s="175" t="s">
        <v>18843</v>
      </c>
      <c r="H3242" s="182" t="str">
        <f>_xlfn.XLOOKUP(tab_SCHULLISTE[[#This Row],[TKZ]],tab_SATLISTE[SAT-ID],tab_SATLISTE[SAT-ID],"FEHLT")</f>
        <v>3p006</v>
      </c>
    </row>
    <row r="3243" spans="1:8" ht="15.9" customHeight="1" x14ac:dyDescent="0.3">
      <c r="A3243" s="171" t="s">
        <v>7525</v>
      </c>
      <c r="B3243" s="167" t="s">
        <v>242</v>
      </c>
      <c r="C3243" s="167" t="str">
        <f>tab_SCHULLISTE[[#This Row],[SNR]]&amp;" - "&amp;tab_SCHULLISTE[[#This Row],[Name]]</f>
        <v>4227 - Priv.Berufsfachschule f.Altenpflegehilfe d.Caritas verb.f.d.Diözese Regensb. e.V., Sulzbach-Rosenberg</v>
      </c>
      <c r="D3243" s="5" t="s">
        <v>2969</v>
      </c>
      <c r="E32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43" s="175" t="s">
        <v>18842</v>
      </c>
      <c r="G3243" s="175" t="s">
        <v>18843</v>
      </c>
      <c r="H3243" s="182" t="str">
        <f>_xlfn.XLOOKUP(tab_SCHULLISTE[[#This Row],[TKZ]],tab_SATLISTE[SAT-ID],tab_SATLISTE[SAT-ID],"FEHLT")</f>
        <v>3p010</v>
      </c>
    </row>
    <row r="3244" spans="1:8" ht="15.9" customHeight="1" x14ac:dyDescent="0.3">
      <c r="A3244" s="171" t="s">
        <v>7526</v>
      </c>
      <c r="B3244" s="167" t="s">
        <v>243</v>
      </c>
      <c r="C3244" s="167" t="str">
        <f>tab_SCHULLISTE[[#This Row],[SNR]]&amp;" - "&amp;tab_SCHULLISTE[[#This Row],[Name]]</f>
        <v>4228 - Priv. Berufsfachschule für Altenpflegehilfe des DGB GmbH Regensburg</v>
      </c>
      <c r="D3244" s="5" t="s">
        <v>2967</v>
      </c>
      <c r="E32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44" s="175" t="s">
        <v>18842</v>
      </c>
      <c r="G3244" s="175" t="s">
        <v>18843</v>
      </c>
      <c r="H3244" s="182" t="str">
        <f>_xlfn.XLOOKUP(tab_SCHULLISTE[[#This Row],[TKZ]],tab_SATLISTE[SAT-ID],tab_SATLISTE[SAT-ID],"FEHLT")</f>
        <v>3p008</v>
      </c>
    </row>
    <row r="3245" spans="1:8" ht="15.9" customHeight="1" x14ac:dyDescent="0.3">
      <c r="A3245" s="171" t="s">
        <v>7527</v>
      </c>
      <c r="B3245" s="167" t="s">
        <v>7528</v>
      </c>
      <c r="C3245" s="167" t="str">
        <f>tab_SCHULLISTE[[#This Row],[SNR]]&amp;" - "&amp;tab_SCHULLISTE[[#This Row],[Name]]</f>
        <v>4230 - Private Berufsfachschule für Pflege der Döpfer Schulen Regensburg GmbH</v>
      </c>
      <c r="D3245" s="5" t="s">
        <v>2970</v>
      </c>
      <c r="E32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45" s="175" t="s">
        <v>18842</v>
      </c>
      <c r="G3245" s="175" t="s">
        <v>18843</v>
      </c>
      <c r="H3245" s="182" t="str">
        <f>_xlfn.XLOOKUP(tab_SCHULLISTE[[#This Row],[TKZ]],tab_SATLISTE[SAT-ID],tab_SATLISTE[SAT-ID],"FEHLT")</f>
        <v>3p012</v>
      </c>
    </row>
    <row r="3246" spans="1:8" ht="15.9" customHeight="1" x14ac:dyDescent="0.3">
      <c r="A3246" s="171" t="s">
        <v>7529</v>
      </c>
      <c r="B3246" s="167" t="s">
        <v>7530</v>
      </c>
      <c r="C3246" s="167" t="str">
        <f>tab_SCHULLISTE[[#This Row],[SNR]]&amp;" - "&amp;tab_SCHULLISTE[[#This Row],[Name]]</f>
        <v>4233 - Private Berufsfachschule für Pflege der Döpfer Schulen Schwandorf GmbH</v>
      </c>
      <c r="D3246" s="5" t="s">
        <v>2971</v>
      </c>
      <c r="E32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46" s="175" t="s">
        <v>18842</v>
      </c>
      <c r="G3246" s="175" t="s">
        <v>18843</v>
      </c>
      <c r="H3246" s="182" t="str">
        <f>_xlfn.XLOOKUP(tab_SCHULLISTE[[#This Row],[TKZ]],tab_SATLISTE[SAT-ID],tab_SATLISTE[SAT-ID],"FEHLT")</f>
        <v>3p013</v>
      </c>
    </row>
    <row r="3247" spans="1:8" ht="15.9" customHeight="1" x14ac:dyDescent="0.3">
      <c r="A3247" s="171" t="s">
        <v>7531</v>
      </c>
      <c r="B3247" s="167" t="s">
        <v>7532</v>
      </c>
      <c r="C3247" s="167" t="str">
        <f>tab_SCHULLISTE[[#This Row],[SNR]]&amp;" - "&amp;tab_SCHULLISTE[[#This Row],[Name]]</f>
        <v>4234 - Private Berufsfachschule für Pflege des maxQ im bfw des DGB in Regensburg</v>
      </c>
      <c r="D3247" s="5" t="s">
        <v>2967</v>
      </c>
      <c r="E32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47" s="175" t="s">
        <v>18842</v>
      </c>
      <c r="G3247" s="175" t="s">
        <v>18843</v>
      </c>
      <c r="H3247" s="182" t="str">
        <f>_xlfn.XLOOKUP(tab_SCHULLISTE[[#This Row],[TKZ]],tab_SATLISTE[SAT-ID],tab_SATLISTE[SAT-ID],"FEHLT")</f>
        <v>3p008</v>
      </c>
    </row>
    <row r="3248" spans="1:8" ht="15.9" customHeight="1" x14ac:dyDescent="0.3">
      <c r="A3248" s="171" t="s">
        <v>7533</v>
      </c>
      <c r="B3248" s="167" t="s">
        <v>7534</v>
      </c>
      <c r="C3248" s="167" t="str">
        <f>tab_SCHULLISTE[[#This Row],[SNR]]&amp;" - "&amp;tab_SCHULLISTE[[#This Row],[Name]]</f>
        <v>4236 - Private Berufsfachschule für Pflege der ISE gGmbH in Amberg</v>
      </c>
      <c r="D3248" s="5" t="s">
        <v>2979</v>
      </c>
      <c r="E32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48" s="175" t="s">
        <v>18842</v>
      </c>
      <c r="G3248" s="175" t="s">
        <v>18843</v>
      </c>
      <c r="H3248" s="182" t="str">
        <f>_xlfn.XLOOKUP(tab_SCHULLISTE[[#This Row],[TKZ]],tab_SATLISTE[SAT-ID],tab_SATLISTE[SAT-ID],"FEHLT")</f>
        <v>3p021</v>
      </c>
    </row>
    <row r="3249" spans="1:8" ht="15.9" customHeight="1" x14ac:dyDescent="0.3">
      <c r="A3249" s="171" t="s">
        <v>7535</v>
      </c>
      <c r="B3249" s="167" t="s">
        <v>7536</v>
      </c>
      <c r="C3249" s="167" t="str">
        <f>tab_SCHULLISTE[[#This Row],[SNR]]&amp;" - "&amp;tab_SCHULLISTE[[#This Row],[Name]]</f>
        <v>4237 - Private Berufsfachschule für Pflege der Caritas Regensburg in Sulzbach-Rosenberg</v>
      </c>
      <c r="D3249" s="5" t="s">
        <v>2969</v>
      </c>
      <c r="E32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49" s="175" t="s">
        <v>18842</v>
      </c>
      <c r="G3249" s="175" t="s">
        <v>18843</v>
      </c>
      <c r="H3249" s="182" t="str">
        <f>_xlfn.XLOOKUP(tab_SCHULLISTE[[#This Row],[TKZ]],tab_SATLISTE[SAT-ID],tab_SATLISTE[SAT-ID],"FEHLT")</f>
        <v>3p010</v>
      </c>
    </row>
    <row r="3250" spans="1:8" ht="15.9" customHeight="1" x14ac:dyDescent="0.3">
      <c r="A3250" s="171" t="s">
        <v>7537</v>
      </c>
      <c r="B3250" s="167" t="s">
        <v>86</v>
      </c>
      <c r="C3250" s="167" t="str">
        <f>tab_SCHULLISTE[[#This Row],[SNR]]&amp;" - "&amp;tab_SCHULLISTE[[#This Row],[Name]]</f>
        <v>4238 - Staatl. Berufsfachschule für Sozialpflege Sulzbach-Rosenberg</v>
      </c>
      <c r="D3250" s="5" t="s">
        <v>2752</v>
      </c>
      <c r="E32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50" s="175" t="s">
        <v>18854</v>
      </c>
      <c r="G3250" s="175" t="s">
        <v>18855</v>
      </c>
      <c r="H3250" s="182" t="str">
        <f>_xlfn.XLOOKUP(tab_SCHULLISTE[[#This Row],[TKZ]],tab_SATLISTE[SAT-ID],tab_SATLISTE[SAT-ID],"FEHLT")</f>
        <v>3k008</v>
      </c>
    </row>
    <row r="3251" spans="1:8" ht="15.9" customHeight="1" x14ac:dyDescent="0.3">
      <c r="A3251" s="171" t="s">
        <v>7538</v>
      </c>
      <c r="B3251" s="167" t="s">
        <v>7539</v>
      </c>
      <c r="C3251" s="167" t="str">
        <f>tab_SCHULLISTE[[#This Row],[SNR]]&amp;" - "&amp;tab_SCHULLISTE[[#This Row],[Name]]</f>
        <v>4239 - Private Berufsfachschule für Pflege des BBZ Erbendorf e. V. in Erbendorf</v>
      </c>
      <c r="D3251" s="5" t="s">
        <v>2966</v>
      </c>
      <c r="E32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51" s="175" t="s">
        <v>18842</v>
      </c>
      <c r="G3251" s="175" t="s">
        <v>18843</v>
      </c>
      <c r="H3251" s="182" t="str">
        <f>_xlfn.XLOOKUP(tab_SCHULLISTE[[#This Row],[TKZ]],tab_SATLISTE[SAT-ID],tab_SATLISTE[SAT-ID],"FEHLT")</f>
        <v>3p050</v>
      </c>
    </row>
    <row r="3252" spans="1:8" ht="15.9" customHeight="1" x14ac:dyDescent="0.3">
      <c r="A3252" s="171" t="s">
        <v>7540</v>
      </c>
      <c r="B3252" s="167" t="s">
        <v>7541</v>
      </c>
      <c r="C3252" s="167" t="str">
        <f>tab_SCHULLISTE[[#This Row],[SNR]]&amp;" - "&amp;tab_SCHULLISTE[[#This Row],[Name]]</f>
        <v>4240 - Private Berufsfachschule für Pflege der bfz gGmbH in Neumarkt i.d.Opf.</v>
      </c>
      <c r="D3252" s="5" t="s">
        <v>2964</v>
      </c>
      <c r="E32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52" s="175" t="s">
        <v>18842</v>
      </c>
      <c r="G3252" s="175" t="s">
        <v>18843</v>
      </c>
      <c r="H3252" s="182" t="str">
        <f>_xlfn.XLOOKUP(tab_SCHULLISTE[[#This Row],[TKZ]],tab_SATLISTE[SAT-ID],tab_SATLISTE[SAT-ID],"FEHLT")</f>
        <v>3p006</v>
      </c>
    </row>
    <row r="3253" spans="1:8" ht="15.9" customHeight="1" x14ac:dyDescent="0.3">
      <c r="A3253" s="171" t="s">
        <v>7542</v>
      </c>
      <c r="B3253" s="167" t="s">
        <v>7543</v>
      </c>
      <c r="C3253" s="167" t="str">
        <f>tab_SCHULLISTE[[#This Row],[SNR]]&amp;" - "&amp;tab_SCHULLISTE[[#This Row],[Name]]</f>
        <v>4241 - Private Berufsfachschule für Pflege der VHS im Landkreis Cham e.V. in Bad Kötzting</v>
      </c>
      <c r="D3253" s="5" t="s">
        <v>3006</v>
      </c>
      <c r="E32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53" s="175" t="s">
        <v>18842</v>
      </c>
      <c r="G3253" s="175" t="s">
        <v>18843</v>
      </c>
      <c r="H3253" s="182" t="str">
        <f>_xlfn.XLOOKUP(tab_SCHULLISTE[[#This Row],[TKZ]],tab_SATLISTE[SAT-ID],tab_SATLISTE[SAT-ID],"FEHLT")</f>
        <v>3p052</v>
      </c>
    </row>
    <row r="3254" spans="1:8" ht="15.9" customHeight="1" x14ac:dyDescent="0.3">
      <c r="A3254" s="171" t="s">
        <v>7544</v>
      </c>
      <c r="B3254" s="167" t="s">
        <v>7545</v>
      </c>
      <c r="C3254" s="167" t="str">
        <f>tab_SCHULLISTE[[#This Row],[SNR]]&amp;" - "&amp;tab_SCHULLISTE[[#This Row],[Name]]</f>
        <v>4242 - Priv. Berufsfachschule f. Pflege d. BRK Bezirksverbandes Ndb/Opf in Neustadt a.d.Waldnaab</v>
      </c>
      <c r="D3254" s="5" t="s">
        <v>2962</v>
      </c>
      <c r="E32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54" s="175" t="s">
        <v>18842</v>
      </c>
      <c r="G3254" s="175" t="s">
        <v>18843</v>
      </c>
      <c r="H3254" s="182" t="str">
        <f>_xlfn.XLOOKUP(tab_SCHULLISTE[[#This Row],[TKZ]],tab_SATLISTE[SAT-ID],tab_SATLISTE[SAT-ID],"FEHLT")</f>
        <v>3p004</v>
      </c>
    </row>
    <row r="3255" spans="1:8" ht="15.9" customHeight="1" x14ac:dyDescent="0.3">
      <c r="A3255" s="171" t="s">
        <v>7546</v>
      </c>
      <c r="B3255" s="167" t="s">
        <v>7547</v>
      </c>
      <c r="C3255" s="167" t="str">
        <f>tab_SCHULLISTE[[#This Row],[SNR]]&amp;" - "&amp;tab_SCHULLISTE[[#This Row],[Name]]</f>
        <v>4243 - Priv. Berufsfachschule f. Pflege d. Barmherzige Brüder St. Barbara in Schwandorf</v>
      </c>
      <c r="D3255" s="5" t="s">
        <v>2961</v>
      </c>
      <c r="E32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55" s="175" t="s">
        <v>18842</v>
      </c>
      <c r="G3255" s="175" t="s">
        <v>18843</v>
      </c>
      <c r="H3255" s="182" t="str">
        <f>_xlfn.XLOOKUP(tab_SCHULLISTE[[#This Row],[TKZ]],tab_SATLISTE[SAT-ID],tab_SATLISTE[SAT-ID],"FEHLT")</f>
        <v>3p003</v>
      </c>
    </row>
    <row r="3256" spans="1:8" ht="15.9" customHeight="1" x14ac:dyDescent="0.3">
      <c r="A3256" s="171" t="s">
        <v>7548</v>
      </c>
      <c r="B3256" s="167" t="s">
        <v>14550</v>
      </c>
      <c r="C3256" s="167" t="str">
        <f>tab_SCHULLISTE[[#This Row],[SNR]]&amp;" - "&amp;tab_SCHULLISTE[[#This Row],[Name]]</f>
        <v>4244 - Priv.Berufsfachschule f.Krankenpflegehilfe d.Neumarkter Akademie f.Gesundheitsberufe gGmbH</v>
      </c>
      <c r="D3256" s="5" t="s">
        <v>14895</v>
      </c>
      <c r="E32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56" s="175" t="s">
        <v>18842</v>
      </c>
      <c r="G3256" s="175" t="s">
        <v>18843</v>
      </c>
      <c r="H3256" s="182" t="str">
        <f>_xlfn.XLOOKUP(tab_SCHULLISTE[[#This Row],[TKZ]],tab_SATLISTE[SAT-ID],tab_SATLISTE[SAT-ID],"FEHLT")</f>
        <v>3p056</v>
      </c>
    </row>
    <row r="3257" spans="1:8" ht="15.9" customHeight="1" x14ac:dyDescent="0.3">
      <c r="A3257" s="171" t="s">
        <v>10544</v>
      </c>
      <c r="B3257" s="167" t="s">
        <v>14551</v>
      </c>
      <c r="C3257" s="167" t="str">
        <f>tab_SCHULLISTE[[#This Row],[SNR]]&amp;" - "&amp;tab_SCHULLISTE[[#This Row],[Name]]</f>
        <v>4245 - Berufsfachschule für Notfallsanitäter des BRK Kreisverbandes Regensburg in Regensburg</v>
      </c>
      <c r="D3257" s="5" t="s">
        <v>2963</v>
      </c>
      <c r="E32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57" s="175" t="s">
        <v>18842</v>
      </c>
      <c r="G3257" s="175" t="s">
        <v>18843</v>
      </c>
      <c r="H3257" s="182" t="str">
        <f>_xlfn.XLOOKUP(tab_SCHULLISTE[[#This Row],[TKZ]],tab_SATLISTE[SAT-ID],tab_SATLISTE[SAT-ID],"FEHLT")</f>
        <v>3p005</v>
      </c>
    </row>
    <row r="3258" spans="1:8" ht="15.9" customHeight="1" x14ac:dyDescent="0.3">
      <c r="A3258" s="171" t="s">
        <v>10545</v>
      </c>
      <c r="B3258" s="167" t="s">
        <v>14552</v>
      </c>
      <c r="C3258" s="167" t="str">
        <f>tab_SCHULLISTE[[#This Row],[SNR]]&amp;" - "&amp;tab_SCHULLISTE[[#This Row],[Name]]</f>
        <v>4246 - Private Berufsfachschule für Pflege der Peter Hiebl GmbH, Schwandorf</v>
      </c>
      <c r="D3258" s="5" t="s">
        <v>2994</v>
      </c>
      <c r="E32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58" s="175" t="s">
        <v>18842</v>
      </c>
      <c r="G3258" s="175" t="s">
        <v>18843</v>
      </c>
      <c r="H3258" s="182" t="str">
        <f>_xlfn.XLOOKUP(tab_SCHULLISTE[[#This Row],[TKZ]],tab_SATLISTE[SAT-ID],tab_SATLISTE[SAT-ID],"FEHLT")</f>
        <v>3p038</v>
      </c>
    </row>
    <row r="3259" spans="1:8" ht="15.9" customHeight="1" x14ac:dyDescent="0.3">
      <c r="A3259" s="171" t="s">
        <v>10587</v>
      </c>
      <c r="B3259" s="167" t="s">
        <v>18734</v>
      </c>
      <c r="C3259" s="167" t="str">
        <f>tab_SCHULLISTE[[#This Row],[SNR]]&amp;" - "&amp;tab_SCHULLISTE[[#This Row],[Name]]</f>
        <v>4247 - Staatliche Fachakademie für Sozialpädagogik Sulzbach-Rosenberg</v>
      </c>
      <c r="D3259" s="5" t="s">
        <v>2752</v>
      </c>
      <c r="E32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59" s="175" t="s">
        <v>18844</v>
      </c>
      <c r="G3259" s="175" t="s">
        <v>18845</v>
      </c>
      <c r="H3259" s="182" t="str">
        <f>_xlfn.XLOOKUP(tab_SCHULLISTE[[#This Row],[TKZ]],tab_SATLISTE[SAT-ID],tab_SATLISTE[SAT-ID],"FEHLT")</f>
        <v>3k008</v>
      </c>
    </row>
    <row r="3260" spans="1:8" ht="15.9" customHeight="1" x14ac:dyDescent="0.3">
      <c r="A3260" s="171" t="s">
        <v>10546</v>
      </c>
      <c r="B3260" s="167" t="s">
        <v>14553</v>
      </c>
      <c r="C3260" s="167" t="str">
        <f>tab_SCHULLISTE[[#This Row],[SNR]]&amp;" - "&amp;tab_SCHULLISTE[[#This Row],[Name]]</f>
        <v>4248 - Priv. Berufsfachschule f. Physioth. d. Pschick Group Schulen Regensburg</v>
      </c>
      <c r="D3260" s="5" t="s">
        <v>14896</v>
      </c>
      <c r="E32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60" s="175" t="s">
        <v>18842</v>
      </c>
      <c r="G3260" s="175" t="s">
        <v>18843</v>
      </c>
      <c r="H3260" s="182" t="str">
        <f>_xlfn.XLOOKUP(tab_SCHULLISTE[[#This Row],[TKZ]],tab_SATLISTE[SAT-ID],tab_SATLISTE[SAT-ID],"FEHLT")</f>
        <v>3p054</v>
      </c>
    </row>
    <row r="3261" spans="1:8" ht="15.9" customHeight="1" x14ac:dyDescent="0.3">
      <c r="A3261" s="171" t="s">
        <v>10547</v>
      </c>
      <c r="B3261" s="167" t="s">
        <v>14554</v>
      </c>
      <c r="C3261" s="167" t="str">
        <f>tab_SCHULLISTE[[#This Row],[SNR]]&amp;" - "&amp;tab_SCHULLISTE[[#This Row],[Name]]</f>
        <v>4249 - BFS für Anästhesietech. Assistent/innen sowie Operationstechn. Assistent/innen d. BB Regensburg</v>
      </c>
      <c r="D3261" s="5" t="s">
        <v>2961</v>
      </c>
      <c r="E32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61" s="175" t="s">
        <v>18842</v>
      </c>
      <c r="G3261" s="175" t="s">
        <v>18843</v>
      </c>
      <c r="H3261" s="182" t="str">
        <f>_xlfn.XLOOKUP(tab_SCHULLISTE[[#This Row],[TKZ]],tab_SATLISTE[SAT-ID],tab_SATLISTE[SAT-ID],"FEHLT")</f>
        <v>3p003</v>
      </c>
    </row>
    <row r="3262" spans="1:8" ht="15.9" customHeight="1" x14ac:dyDescent="0.3">
      <c r="A3262" s="171" t="s">
        <v>10548</v>
      </c>
      <c r="B3262" s="167" t="s">
        <v>14555</v>
      </c>
      <c r="C3262" s="167" t="str">
        <f>tab_SCHULLISTE[[#This Row],[SNR]]&amp;" - "&amp;tab_SCHULLISTE[[#This Row],[Name]]</f>
        <v>4250 - BFS f. Anästhesietech. Assistent/innen sow. Operationstechn. Assistent/innen d. IAFW e.V. Rege</v>
      </c>
      <c r="D3262" s="5" t="s">
        <v>14897</v>
      </c>
      <c r="E32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62" s="175" t="s">
        <v>18842</v>
      </c>
      <c r="G3262" s="175" t="s">
        <v>18843</v>
      </c>
      <c r="H3262" s="182" t="str">
        <f>_xlfn.XLOOKUP(tab_SCHULLISTE[[#This Row],[TKZ]],tab_SATLISTE[SAT-ID],tab_SATLISTE[SAT-ID],"FEHLT")</f>
        <v>3p055</v>
      </c>
    </row>
    <row r="3263" spans="1:8" ht="15.9" customHeight="1" x14ac:dyDescent="0.3">
      <c r="A3263" s="171" t="s">
        <v>10549</v>
      </c>
      <c r="B3263" s="167" t="s">
        <v>14556</v>
      </c>
      <c r="C3263" s="167" t="str">
        <f>tab_SCHULLISTE[[#This Row],[SNR]]&amp;" - "&amp;tab_SCHULLISTE[[#This Row],[Name]]</f>
        <v>4251 - BFS f.Anästhesietech. Assistent/innen so. Operationstechn. Assistent/innen d.Kliniken Nordob</v>
      </c>
      <c r="D3263" s="5" t="s">
        <v>2981</v>
      </c>
      <c r="E32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63" s="175" t="s">
        <v>18842</v>
      </c>
      <c r="G3263" s="175" t="s">
        <v>18843</v>
      </c>
      <c r="H3263" s="182" t="str">
        <f>_xlfn.XLOOKUP(tab_SCHULLISTE[[#This Row],[TKZ]],tab_SATLISTE[SAT-ID],tab_SATLISTE[SAT-ID],"FEHLT")</f>
        <v>3p023</v>
      </c>
    </row>
    <row r="3264" spans="1:8" ht="15.9" customHeight="1" x14ac:dyDescent="0.3">
      <c r="A3264" s="171" t="s">
        <v>10550</v>
      </c>
      <c r="B3264" s="167" t="s">
        <v>14557</v>
      </c>
      <c r="C3264" s="167" t="str">
        <f>tab_SCHULLISTE[[#This Row],[SNR]]&amp;" - "&amp;tab_SCHULLISTE[[#This Row],[Name]]</f>
        <v>4252 - Berufsfachschule f. Krankenpflegehilfe des KU "Krankenhäuser d.Lkr.Amberg-Sulzbach in Sulzbach-R</v>
      </c>
      <c r="D3264" s="5" t="s">
        <v>2824</v>
      </c>
      <c r="E32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64" s="175" t="s">
        <v>18842</v>
      </c>
      <c r="G3264" s="175" t="s">
        <v>18843</v>
      </c>
      <c r="H3264" s="182" t="str">
        <f>_xlfn.XLOOKUP(tab_SCHULLISTE[[#This Row],[TKZ]],tab_SATLISTE[SAT-ID],tab_SATLISTE[SAT-ID],"FEHLT")</f>
        <v>3k081</v>
      </c>
    </row>
    <row r="3265" spans="1:8" ht="15.9" customHeight="1" x14ac:dyDescent="0.3">
      <c r="A3265" s="171" t="s">
        <v>10551</v>
      </c>
      <c r="B3265" s="167" t="s">
        <v>14558</v>
      </c>
      <c r="C3265" s="167" t="str">
        <f>tab_SCHULLISTE[[#This Row],[SNR]]&amp;" - "&amp;tab_SCHULLISTE[[#This Row],[Name]]</f>
        <v>4253 - Berufsfachschule f. Med. Technologie f. Laboratoriumsanalytik u. Radiologie Regenstauf</v>
      </c>
      <c r="D3265" s="5" t="s">
        <v>2972</v>
      </c>
      <c r="E32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65" s="175" t="s">
        <v>18842</v>
      </c>
      <c r="G3265" s="175" t="s">
        <v>18843</v>
      </c>
      <c r="H3265" s="182" t="str">
        <f>_xlfn.XLOOKUP(tab_SCHULLISTE[[#This Row],[TKZ]],tab_SATLISTE[SAT-ID],tab_SATLISTE[SAT-ID],"FEHLT")</f>
        <v>3p014</v>
      </c>
    </row>
    <row r="3266" spans="1:8" ht="15.9" customHeight="1" x14ac:dyDescent="0.3">
      <c r="A3266" s="171" t="s">
        <v>10552</v>
      </c>
      <c r="B3266" s="167" t="s">
        <v>14559</v>
      </c>
      <c r="C3266" s="167" t="str">
        <f>tab_SCHULLISTE[[#This Row],[SNR]]&amp;" - "&amp;tab_SCHULLISTE[[#This Row],[Name]]</f>
        <v>4254 - Private Berufsfachschule für Pflege des maxQ im bfw des DGB in Burglengenfeld</v>
      </c>
      <c r="D3266" s="5" t="s">
        <v>2967</v>
      </c>
      <c r="E32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66" s="175" t="s">
        <v>18842</v>
      </c>
      <c r="G3266" s="175" t="s">
        <v>18843</v>
      </c>
      <c r="H3266" s="182" t="str">
        <f>_xlfn.XLOOKUP(tab_SCHULLISTE[[#This Row],[TKZ]],tab_SATLISTE[SAT-ID],tab_SATLISTE[SAT-ID],"FEHLT")</f>
        <v>3p008</v>
      </c>
    </row>
    <row r="3267" spans="1:8" ht="15.9" customHeight="1" x14ac:dyDescent="0.3">
      <c r="A3267" s="171" t="s">
        <v>10553</v>
      </c>
      <c r="B3267" s="167" t="s">
        <v>14560</v>
      </c>
      <c r="C3267" s="167" t="str">
        <f>tab_SCHULLISTE[[#This Row],[SNR]]&amp;" - "&amp;tab_SCHULLISTE[[#This Row],[Name]]</f>
        <v>4255 - Private Berufsfachschule für Altenpflegehilfe des maxQ im bfw des DGB in Burglengenfeld</v>
      </c>
      <c r="D3267" s="5" t="s">
        <v>2967</v>
      </c>
      <c r="E32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67" s="175" t="s">
        <v>18842</v>
      </c>
      <c r="G3267" s="175" t="s">
        <v>18843</v>
      </c>
      <c r="H3267" s="182" t="str">
        <f>_xlfn.XLOOKUP(tab_SCHULLISTE[[#This Row],[TKZ]],tab_SATLISTE[SAT-ID],tab_SATLISTE[SAT-ID],"FEHLT")</f>
        <v>3p008</v>
      </c>
    </row>
    <row r="3268" spans="1:8" ht="15.9" customHeight="1" x14ac:dyDescent="0.3">
      <c r="A3268" s="171" t="s">
        <v>10554</v>
      </c>
      <c r="B3268" s="167" t="s">
        <v>18735</v>
      </c>
      <c r="C3268" s="167" t="str">
        <f>tab_SCHULLISTE[[#This Row],[SNR]]&amp;" - "&amp;tab_SCHULLISTE[[#This Row],[Name]]</f>
        <v>4256 - Priv. Berufsfachschule für Krankenpflegehilfe der barmh. Brüder St. Barbara in Schwandorf</v>
      </c>
      <c r="D3268" s="5" t="s">
        <v>2961</v>
      </c>
      <c r="E32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68" s="175" t="s">
        <v>18842</v>
      </c>
      <c r="G3268" s="175" t="s">
        <v>18843</v>
      </c>
      <c r="H3268" s="182" t="str">
        <f>_xlfn.XLOOKUP(tab_SCHULLISTE[[#This Row],[TKZ]],tab_SATLISTE[SAT-ID],tab_SATLISTE[SAT-ID],"FEHLT")</f>
        <v>3p003</v>
      </c>
    </row>
    <row r="3269" spans="1:8" ht="15.9" customHeight="1" x14ac:dyDescent="0.3">
      <c r="A3269" s="171" t="s">
        <v>10555</v>
      </c>
      <c r="B3269" s="167" t="s">
        <v>14561</v>
      </c>
      <c r="C3269" s="167" t="str">
        <f>tab_SCHULLISTE[[#This Row],[SNR]]&amp;" - "&amp;tab_SCHULLISTE[[#This Row],[Name]]</f>
        <v>4257 - Sana Berufsfachschule für Krankenpflegehilfe am Gesundheitscampus Roding</v>
      </c>
      <c r="D3269" s="5" t="s">
        <v>2999</v>
      </c>
      <c r="E32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69" s="175" t="s">
        <v>18842</v>
      </c>
      <c r="G3269" s="175" t="s">
        <v>18843</v>
      </c>
      <c r="H3269" s="182" t="str">
        <f>_xlfn.XLOOKUP(tab_SCHULLISTE[[#This Row],[TKZ]],tab_SATLISTE[SAT-ID],tab_SATLISTE[SAT-ID],"FEHLT")</f>
        <v>3p044</v>
      </c>
    </row>
    <row r="3270" spans="1:8" ht="15.9" customHeight="1" x14ac:dyDescent="0.3">
      <c r="A3270" s="171" t="s">
        <v>10616</v>
      </c>
      <c r="B3270" s="167" t="s">
        <v>14871</v>
      </c>
      <c r="C3270" s="167" t="str">
        <f>tab_SCHULLISTE[[#This Row],[SNR]]&amp;" - "&amp;tab_SCHULLISTE[[#This Row],[Name]]</f>
        <v>4258 - Berufsfachschule für Krankenpflegehilfe des KU Klinikum St. Marien in Amberg</v>
      </c>
      <c r="D3270" s="5" t="s">
        <v>2982</v>
      </c>
      <c r="E32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70" s="175" t="s">
        <v>18842</v>
      </c>
      <c r="G3270" s="175" t="s">
        <v>18843</v>
      </c>
      <c r="H3270" s="182" t="str">
        <f>_xlfn.XLOOKUP(tab_SCHULLISTE[[#This Row],[TKZ]],tab_SATLISTE[SAT-ID],tab_SATLISTE[SAT-ID],"FEHLT")</f>
        <v>3p024</v>
      </c>
    </row>
    <row r="3271" spans="1:8" ht="15.9" customHeight="1" x14ac:dyDescent="0.3">
      <c r="A3271" s="171" t="s">
        <v>10617</v>
      </c>
      <c r="B3271" s="167" t="s">
        <v>18736</v>
      </c>
      <c r="C3271" s="167" t="str">
        <f>tab_SCHULLISTE[[#This Row],[SNR]]&amp;" - "&amp;tab_SCHULLISTE[[#This Row],[Name]]</f>
        <v>4259 - Fachschule f.Heilerziehungspflegehilfe d.Barmh. Brüder Behindertenhilfe gGmbH i.Reichenbach</v>
      </c>
      <c r="D3271" s="5" t="s">
        <v>2960</v>
      </c>
      <c r="E32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71" s="175" t="s">
        <v>18850</v>
      </c>
      <c r="G3271" s="175" t="s">
        <v>18851</v>
      </c>
      <c r="H3271" s="182" t="str">
        <f>_xlfn.XLOOKUP(tab_SCHULLISTE[[#This Row],[TKZ]],tab_SATLISTE[SAT-ID],tab_SATLISTE[SAT-ID],"FEHLT")</f>
        <v>3p002</v>
      </c>
    </row>
    <row r="3272" spans="1:8" ht="15.9" customHeight="1" x14ac:dyDescent="0.3">
      <c r="A3272" s="171" t="s">
        <v>10618</v>
      </c>
      <c r="B3272" s="167" t="s">
        <v>18737</v>
      </c>
      <c r="C3272" s="167" t="str">
        <f>tab_SCHULLISTE[[#This Row],[SNR]]&amp;" - "&amp;tab_SCHULLISTE[[#This Row],[Name]]</f>
        <v>4260 - Berufsfachschule für Krankenpflegehilfe am Caritas-Krankenhaus St. Josef, Regensburg</v>
      </c>
      <c r="D3272" s="5" t="s">
        <v>2969</v>
      </c>
      <c r="E32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72" s="175" t="s">
        <v>18842</v>
      </c>
      <c r="G3272" s="175" t="s">
        <v>18843</v>
      </c>
      <c r="H3272" s="182" t="str">
        <f>_xlfn.XLOOKUP(tab_SCHULLISTE[[#This Row],[TKZ]],tab_SATLISTE[SAT-ID],tab_SATLISTE[SAT-ID],"FEHLT")</f>
        <v>3p010</v>
      </c>
    </row>
    <row r="3273" spans="1:8" ht="15.9" customHeight="1" x14ac:dyDescent="0.3">
      <c r="A3273" s="171" t="s">
        <v>10619</v>
      </c>
      <c r="B3273" s="167" t="s">
        <v>18738</v>
      </c>
      <c r="C3273" s="167" t="str">
        <f>tab_SCHULLISTE[[#This Row],[SNR]]&amp;" - "&amp;tab_SCHULLISTE[[#This Row],[Name]]</f>
        <v>4261 - Fachakademie für Sozialpädagogik d.Neum.Akademie f.Sozialberufe gGmbH in Neumarkt i.d.Opf.</v>
      </c>
      <c r="D3273" s="5" t="s">
        <v>14886</v>
      </c>
      <c r="E32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73" s="175" t="s">
        <v>18844</v>
      </c>
      <c r="G3273" s="175" t="s">
        <v>18845</v>
      </c>
      <c r="H3273" s="182" t="str">
        <f>_xlfn.XLOOKUP(tab_SCHULLISTE[[#This Row],[TKZ]],tab_SATLISTE[SAT-ID],tab_SATLISTE[SAT-ID],"FEHLT")</f>
        <v>3p057</v>
      </c>
    </row>
    <row r="3274" spans="1:8" ht="15.9" customHeight="1" x14ac:dyDescent="0.3">
      <c r="A3274" s="171" t="s">
        <v>10620</v>
      </c>
      <c r="B3274" s="167" t="s">
        <v>14872</v>
      </c>
      <c r="C3274" s="167" t="str">
        <f>tab_SCHULLISTE[[#This Row],[SNR]]&amp;" - "&amp;tab_SCHULLISTE[[#This Row],[Name]]</f>
        <v>4263 - Fachakademie für Sozialpädagogik der Johanniter in Regensburg</v>
      </c>
      <c r="D3274" s="5" t="s">
        <v>14909</v>
      </c>
      <c r="E32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74" s="175" t="s">
        <v>18844</v>
      </c>
      <c r="G3274" s="175" t="s">
        <v>18845</v>
      </c>
      <c r="H3274" s="182" t="str">
        <f>_xlfn.XLOOKUP(tab_SCHULLISTE[[#This Row],[TKZ]],tab_SATLISTE[SAT-ID],tab_SATLISTE[SAT-ID],"FEHLT")</f>
        <v>3p058</v>
      </c>
    </row>
    <row r="3275" spans="1:8" ht="15.9" customHeight="1" x14ac:dyDescent="0.3">
      <c r="A3275" s="171" t="s">
        <v>7549</v>
      </c>
      <c r="B3275" s="167" t="s">
        <v>14762</v>
      </c>
      <c r="C3275" s="167" t="str">
        <f>tab_SCHULLISTE[[#This Row],[SNR]]&amp;" - "&amp;tab_SCHULLISTE[[#This Row],[Name]]</f>
        <v>4444 - Akademie f. Darstellende Kunst Bayern Staatl. anerkannte Fachakademie in Regensburg</v>
      </c>
      <c r="D3275" s="5" t="s">
        <v>2959</v>
      </c>
      <c r="E32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75" s="175" t="s">
        <v>18844</v>
      </c>
      <c r="G3275" s="175" t="s">
        <v>18845</v>
      </c>
      <c r="H3275" s="182" t="str">
        <f>_xlfn.XLOOKUP(tab_SCHULLISTE[[#This Row],[TKZ]],tab_SATLISTE[SAT-ID],tab_SATLISTE[SAT-ID],"FEHLT")</f>
        <v>3p001</v>
      </c>
    </row>
    <row r="3276" spans="1:8" ht="15.9" customHeight="1" x14ac:dyDescent="0.3">
      <c r="A3276" s="171" t="s">
        <v>7550</v>
      </c>
      <c r="B3276" s="167" t="s">
        <v>14562</v>
      </c>
      <c r="C3276" s="167" t="str">
        <f>tab_SCHULLISTE[[#This Row],[SNR]]&amp;" - "&amp;tab_SCHULLISTE[[#This Row],[Name]]</f>
        <v>4459 - Priv. Berufsfachschule für Altenpflegehilfe der Döpfer-Schulen Regensburg</v>
      </c>
      <c r="D3276" s="5" t="s">
        <v>2970</v>
      </c>
      <c r="E32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76" s="175" t="s">
        <v>18842</v>
      </c>
      <c r="G3276" s="175" t="s">
        <v>18843</v>
      </c>
      <c r="H3276" s="182" t="str">
        <f>_xlfn.XLOOKUP(tab_SCHULLISTE[[#This Row],[TKZ]],tab_SATLISTE[SAT-ID],tab_SATLISTE[SAT-ID],"FEHLT")</f>
        <v>3p012</v>
      </c>
    </row>
    <row r="3277" spans="1:8" ht="15.9" customHeight="1" x14ac:dyDescent="0.3">
      <c r="A3277" s="171" t="s">
        <v>7551</v>
      </c>
      <c r="B3277" s="167" t="s">
        <v>87</v>
      </c>
      <c r="C3277" s="167" t="str">
        <f>tab_SCHULLISTE[[#This Row],[SNR]]&amp;" - "&amp;tab_SCHULLISTE[[#This Row],[Name]]</f>
        <v>4467 - Staatl. Berufsfachschule für Assistenten für Hotel- und Tourismusmanagement Wiesau</v>
      </c>
      <c r="D3277" s="5" t="s">
        <v>2925</v>
      </c>
      <c r="E32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77" s="175" t="s">
        <v>18854</v>
      </c>
      <c r="G3277" s="175" t="s">
        <v>18855</v>
      </c>
      <c r="H3277" s="182" t="str">
        <f>_xlfn.XLOOKUP(tab_SCHULLISTE[[#This Row],[TKZ]],tab_SATLISTE[SAT-ID],tab_SATLISTE[SAT-ID],"FEHLT")</f>
        <v>3k183</v>
      </c>
    </row>
    <row r="3278" spans="1:8" ht="15.9" customHeight="1" x14ac:dyDescent="0.3">
      <c r="A3278" s="171" t="s">
        <v>7552</v>
      </c>
      <c r="B3278" s="167" t="s">
        <v>88</v>
      </c>
      <c r="C3278" s="167" t="str">
        <f>tab_SCHULLISTE[[#This Row],[SNR]]&amp;" - "&amp;tab_SCHULLISTE[[#This Row],[Name]]</f>
        <v>4469 - Staatl. Berufsfachschule für Sozialpflege Neustadt a.d.Waldnaab</v>
      </c>
      <c r="D3278" s="5" t="s">
        <v>2860</v>
      </c>
      <c r="E32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78" s="175" t="s">
        <v>18854</v>
      </c>
      <c r="G3278" s="175" t="s">
        <v>18855</v>
      </c>
      <c r="H3278" s="182" t="str">
        <f>_xlfn.XLOOKUP(tab_SCHULLISTE[[#This Row],[TKZ]],tab_SATLISTE[SAT-ID],tab_SATLISTE[SAT-ID],"FEHLT")</f>
        <v>3k118</v>
      </c>
    </row>
    <row r="3279" spans="1:8" ht="15.9" customHeight="1" x14ac:dyDescent="0.3">
      <c r="A3279" s="171" t="s">
        <v>7553</v>
      </c>
      <c r="B3279" s="167" t="s">
        <v>244</v>
      </c>
      <c r="C3279" s="167" t="str">
        <f>tab_SCHULLISTE[[#This Row],[SNR]]&amp;" - "&amp;tab_SCHULLISTE[[#This Row],[Name]]</f>
        <v>4478 - Priv. Berufsfachschule für Physiotherapie der Döpfer-Schulen GmbH Schwandorf</v>
      </c>
      <c r="D3279" s="5" t="s">
        <v>2971</v>
      </c>
      <c r="E32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79" s="175" t="s">
        <v>18842</v>
      </c>
      <c r="G3279" s="175" t="s">
        <v>18843</v>
      </c>
      <c r="H3279" s="182" t="str">
        <f>_xlfn.XLOOKUP(tab_SCHULLISTE[[#This Row],[TKZ]],tab_SATLISTE[SAT-ID],tab_SATLISTE[SAT-ID],"FEHLT")</f>
        <v>3p013</v>
      </c>
    </row>
    <row r="3280" spans="1:8" ht="15.9" customHeight="1" x14ac:dyDescent="0.3">
      <c r="A3280" s="171" t="s">
        <v>7554</v>
      </c>
      <c r="B3280" s="167" t="s">
        <v>7555</v>
      </c>
      <c r="C3280" s="167" t="str">
        <f>tab_SCHULLISTE[[#This Row],[SNR]]&amp;" - "&amp;tab_SCHULLISTE[[#This Row],[Name]]</f>
        <v>4488 - Private Fachschule f. Maschinenbau- u. Elektrotechnik Amberg der bayer. Wirtschaft (bfz)</v>
      </c>
      <c r="D3280" s="5" t="s">
        <v>2964</v>
      </c>
      <c r="E32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80" s="175" t="s">
        <v>18848</v>
      </c>
      <c r="G3280" s="175" t="s">
        <v>18849</v>
      </c>
      <c r="H3280" s="182" t="str">
        <f>_xlfn.XLOOKUP(tab_SCHULLISTE[[#This Row],[TKZ]],tab_SATLISTE[SAT-ID],tab_SATLISTE[SAT-ID],"FEHLT")</f>
        <v>3p006</v>
      </c>
    </row>
    <row r="3281" spans="1:8" ht="15.9" customHeight="1" x14ac:dyDescent="0.3">
      <c r="A3281" s="171" t="s">
        <v>7556</v>
      </c>
      <c r="B3281" s="167" t="s">
        <v>1367</v>
      </c>
      <c r="C3281" s="167" t="str">
        <f>tab_SCHULLISTE[[#This Row],[SNR]]&amp;" - "&amp;tab_SCHULLISTE[[#This Row],[Name]]</f>
        <v>4491 - Staatl. Fachschule für Wirtschaftsinformatik Wiesau</v>
      </c>
      <c r="D3281" s="5" t="s">
        <v>2925</v>
      </c>
      <c r="E32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281" s="175" t="s">
        <v>18872</v>
      </c>
      <c r="G3281" s="175" t="s">
        <v>18873</v>
      </c>
      <c r="H3281" s="182" t="str">
        <f>_xlfn.XLOOKUP(tab_SCHULLISTE[[#This Row],[TKZ]],tab_SATLISTE[SAT-ID],tab_SATLISTE[SAT-ID],"FEHLT")</f>
        <v>3k183</v>
      </c>
    </row>
    <row r="3282" spans="1:8" ht="15.9" customHeight="1" x14ac:dyDescent="0.3">
      <c r="A3282" s="171" t="s">
        <v>7557</v>
      </c>
      <c r="B3282" s="167" t="s">
        <v>11570</v>
      </c>
      <c r="C3282" s="167" t="str">
        <f>tab_SCHULLISTE[[#This Row],[SNR]]&amp;" - "&amp;tab_SCHULLISTE[[#This Row],[Name]]</f>
        <v xml:space="preserve">4500 - Albert-Schweitzer-Grundschule Amberg  </v>
      </c>
      <c r="D3282" s="5" t="s">
        <v>2751</v>
      </c>
      <c r="E32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82" s="175" t="s">
        <v>18840</v>
      </c>
      <c r="G3282" s="175" t="s">
        <v>18841</v>
      </c>
      <c r="H3282" s="182" t="str">
        <f>_xlfn.XLOOKUP(tab_SCHULLISTE[[#This Row],[TKZ]],tab_SATLISTE[SAT-ID],tab_SATLISTE[SAT-ID],"FEHLT")</f>
        <v>3k007</v>
      </c>
    </row>
    <row r="3283" spans="1:8" ht="15.9" customHeight="1" x14ac:dyDescent="0.3">
      <c r="A3283" s="171" t="s">
        <v>7558</v>
      </c>
      <c r="B3283" s="167" t="s">
        <v>11571</v>
      </c>
      <c r="C3283" s="167" t="str">
        <f>tab_SCHULLISTE[[#This Row],[SNR]]&amp;" - "&amp;tab_SCHULLISTE[[#This Row],[Name]]</f>
        <v xml:space="preserve">4501 - Barbara-Grundschule Amberg  </v>
      </c>
      <c r="D3283" s="5" t="s">
        <v>2751</v>
      </c>
      <c r="E32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83" s="175" t="s">
        <v>18840</v>
      </c>
      <c r="G3283" s="175" t="s">
        <v>18841</v>
      </c>
      <c r="H3283" s="182" t="str">
        <f>_xlfn.XLOOKUP(tab_SCHULLISTE[[#This Row],[TKZ]],tab_SATLISTE[SAT-ID],tab_SATLISTE[SAT-ID],"FEHLT")</f>
        <v>3k007</v>
      </c>
    </row>
    <row r="3284" spans="1:8" ht="15.9" customHeight="1" x14ac:dyDescent="0.3">
      <c r="A3284" s="171" t="s">
        <v>7559</v>
      </c>
      <c r="B3284" s="167" t="s">
        <v>11572</v>
      </c>
      <c r="C3284" s="167" t="str">
        <f>tab_SCHULLISTE[[#This Row],[SNR]]&amp;" - "&amp;tab_SCHULLISTE[[#This Row],[Name]]</f>
        <v xml:space="preserve">4502 - Dreifaltigkeits-Grundschule Amberg  </v>
      </c>
      <c r="D3284" s="5" t="s">
        <v>2751</v>
      </c>
      <c r="E32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84" s="175" t="s">
        <v>18840</v>
      </c>
      <c r="G3284" s="175" t="s">
        <v>18841</v>
      </c>
      <c r="H3284" s="182" t="str">
        <f>_xlfn.XLOOKUP(tab_SCHULLISTE[[#This Row],[TKZ]],tab_SATLISTE[SAT-ID],tab_SATLISTE[SAT-ID],"FEHLT")</f>
        <v>3k007</v>
      </c>
    </row>
    <row r="3285" spans="1:8" ht="15.9" customHeight="1" x14ac:dyDescent="0.3">
      <c r="A3285" s="171" t="s">
        <v>7560</v>
      </c>
      <c r="B3285" s="167" t="s">
        <v>13192</v>
      </c>
      <c r="C3285" s="167" t="str">
        <f>tab_SCHULLISTE[[#This Row],[SNR]]&amp;" - "&amp;tab_SCHULLISTE[[#This Row],[Name]]</f>
        <v xml:space="preserve">4503 - Dreifaltigkeits-Mittelschule Amberg  </v>
      </c>
      <c r="D3285" s="5" t="s">
        <v>2751</v>
      </c>
      <c r="E32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85" s="175" t="s">
        <v>18840</v>
      </c>
      <c r="G3285" s="175" t="s">
        <v>18841</v>
      </c>
      <c r="H3285" s="182" t="str">
        <f>_xlfn.XLOOKUP(tab_SCHULLISTE[[#This Row],[TKZ]],tab_SATLISTE[SAT-ID],tab_SATLISTE[SAT-ID],"FEHLT")</f>
        <v>3k007</v>
      </c>
    </row>
    <row r="3286" spans="1:8" ht="15.9" customHeight="1" x14ac:dyDescent="0.3">
      <c r="A3286" s="171" t="s">
        <v>7561</v>
      </c>
      <c r="B3286" s="167" t="s">
        <v>13193</v>
      </c>
      <c r="C3286" s="167" t="str">
        <f>tab_SCHULLISTE[[#This Row],[SNR]]&amp;" - "&amp;tab_SCHULLISTE[[#This Row],[Name]]</f>
        <v xml:space="preserve">4504 - Luitpold-Mittelschule Amberg  </v>
      </c>
      <c r="D3286" s="5" t="s">
        <v>2751</v>
      </c>
      <c r="E32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86" s="175" t="s">
        <v>18840</v>
      </c>
      <c r="G3286" s="175" t="s">
        <v>18841</v>
      </c>
      <c r="H3286" s="182" t="str">
        <f>_xlfn.XLOOKUP(tab_SCHULLISTE[[#This Row],[TKZ]],tab_SATLISTE[SAT-ID],tab_SATLISTE[SAT-ID],"FEHLT")</f>
        <v>3k007</v>
      </c>
    </row>
    <row r="3287" spans="1:8" ht="15.9" customHeight="1" x14ac:dyDescent="0.3">
      <c r="A3287" s="171" t="s">
        <v>7562</v>
      </c>
      <c r="B3287" s="167" t="s">
        <v>11573</v>
      </c>
      <c r="C3287" s="167" t="str">
        <f>tab_SCHULLISTE[[#This Row],[SNR]]&amp;" - "&amp;tab_SCHULLISTE[[#This Row],[Name]]</f>
        <v xml:space="preserve">4506 - Max-Josef-Grundschule Amberg  </v>
      </c>
      <c r="D3287" s="5" t="s">
        <v>2751</v>
      </c>
      <c r="E32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87" s="175" t="s">
        <v>18840</v>
      </c>
      <c r="G3287" s="175" t="s">
        <v>18841</v>
      </c>
      <c r="H3287" s="182" t="str">
        <f>_xlfn.XLOOKUP(tab_SCHULLISTE[[#This Row],[TKZ]],tab_SATLISTE[SAT-ID],tab_SATLISTE[SAT-ID],"FEHLT")</f>
        <v>3k007</v>
      </c>
    </row>
    <row r="3288" spans="1:8" ht="15.9" customHeight="1" x14ac:dyDescent="0.3">
      <c r="A3288" s="171" t="s">
        <v>7563</v>
      </c>
      <c r="B3288" s="167" t="s">
        <v>11574</v>
      </c>
      <c r="C3288" s="167" t="str">
        <f>tab_SCHULLISTE[[#This Row],[SNR]]&amp;" - "&amp;tab_SCHULLISTE[[#This Row],[Name]]</f>
        <v xml:space="preserve">4508 - Erich Kästner Grundschule Postbauer-Heng  </v>
      </c>
      <c r="D3288" s="5" t="s">
        <v>2883</v>
      </c>
      <c r="E32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88" s="175" t="s">
        <v>18840</v>
      </c>
      <c r="G3288" s="175" t="s">
        <v>18841</v>
      </c>
      <c r="H3288" s="182" t="str">
        <f>_xlfn.XLOOKUP(tab_SCHULLISTE[[#This Row],[TKZ]],tab_SATLISTE[SAT-ID],tab_SATLISTE[SAT-ID],"FEHLT")</f>
        <v>3k141</v>
      </c>
    </row>
    <row r="3289" spans="1:8" ht="15.9" customHeight="1" x14ac:dyDescent="0.3">
      <c r="A3289" s="171" t="s">
        <v>7564</v>
      </c>
      <c r="B3289" s="167" t="s">
        <v>11575</v>
      </c>
      <c r="C3289" s="167" t="str">
        <f>tab_SCHULLISTE[[#This Row],[SNR]]&amp;" - "&amp;tab_SCHULLISTE[[#This Row],[Name]]</f>
        <v xml:space="preserve">4509 - Grundschule Ammersricht  </v>
      </c>
      <c r="D3289" s="5" t="s">
        <v>2751</v>
      </c>
      <c r="E32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89" s="175" t="s">
        <v>18840</v>
      </c>
      <c r="G3289" s="175" t="s">
        <v>18841</v>
      </c>
      <c r="H3289" s="182" t="str">
        <f>_xlfn.XLOOKUP(tab_SCHULLISTE[[#This Row],[TKZ]],tab_SATLISTE[SAT-ID],tab_SATLISTE[SAT-ID],"FEHLT")</f>
        <v>3k007</v>
      </c>
    </row>
    <row r="3290" spans="1:8" ht="15.9" customHeight="1" x14ac:dyDescent="0.3">
      <c r="A3290" s="171" t="s">
        <v>7565</v>
      </c>
      <c r="B3290" s="167" t="s">
        <v>13194</v>
      </c>
      <c r="C3290" s="167" t="str">
        <f>tab_SCHULLISTE[[#This Row],[SNR]]&amp;" - "&amp;tab_SCHULLISTE[[#This Row],[Name]]</f>
        <v xml:space="preserve">4510 - Mittelschule Ammersricht  </v>
      </c>
      <c r="D3290" s="5" t="s">
        <v>2751</v>
      </c>
      <c r="E32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90" s="175" t="s">
        <v>18840</v>
      </c>
      <c r="G3290" s="175" t="s">
        <v>18841</v>
      </c>
      <c r="H3290" s="182" t="str">
        <f>_xlfn.XLOOKUP(tab_SCHULLISTE[[#This Row],[TKZ]],tab_SATLISTE[SAT-ID],tab_SATLISTE[SAT-ID],"FEHLT")</f>
        <v>3k007</v>
      </c>
    </row>
    <row r="3291" spans="1:8" ht="15.9" customHeight="1" x14ac:dyDescent="0.3">
      <c r="A3291" s="171" t="s">
        <v>7566</v>
      </c>
      <c r="B3291" s="167" t="s">
        <v>11576</v>
      </c>
      <c r="C3291" s="167" t="str">
        <f>tab_SCHULLISTE[[#This Row],[SNR]]&amp;" - "&amp;tab_SCHULLISTE[[#This Row],[Name]]</f>
        <v xml:space="preserve">4513 - Grundschule Hohes Kreuz Regensburg  </v>
      </c>
      <c r="D3291" s="5" t="s">
        <v>2889</v>
      </c>
      <c r="E32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91" s="175" t="s">
        <v>18840</v>
      </c>
      <c r="G3291" s="175" t="s">
        <v>18841</v>
      </c>
      <c r="H3291" s="182" t="str">
        <f>_xlfn.XLOOKUP(tab_SCHULLISTE[[#This Row],[TKZ]],tab_SATLISTE[SAT-ID],tab_SATLISTE[SAT-ID],"FEHLT")</f>
        <v>3k147</v>
      </c>
    </row>
    <row r="3292" spans="1:8" ht="15.9" customHeight="1" x14ac:dyDescent="0.3">
      <c r="A3292" s="171" t="s">
        <v>7567</v>
      </c>
      <c r="B3292" s="167" t="s">
        <v>995</v>
      </c>
      <c r="C3292" s="167" t="str">
        <f>tab_SCHULLISTE[[#This Row],[SNR]]&amp;" - "&amp;tab_SCHULLISTE[[#This Row],[Name]]</f>
        <v>4514 - Bischof Manfred Müller Mittelschule der Schulstiftung der Diözese Regensburg</v>
      </c>
      <c r="D3292" s="5" t="s">
        <v>3001</v>
      </c>
      <c r="E32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292" s="175" t="s">
        <v>18840</v>
      </c>
      <c r="G3292" s="175" t="s">
        <v>18841</v>
      </c>
      <c r="H3292" s="182" t="str">
        <f>_xlfn.XLOOKUP(tab_SCHULLISTE[[#This Row],[TKZ]],tab_SATLISTE[SAT-ID],tab_SATLISTE[SAT-ID],"FEHLT")</f>
        <v>3p046</v>
      </c>
    </row>
    <row r="3293" spans="1:8" ht="15.9" customHeight="1" x14ac:dyDescent="0.3">
      <c r="A3293" s="171" t="s">
        <v>7568</v>
      </c>
      <c r="B3293" s="167" t="s">
        <v>1070</v>
      </c>
      <c r="C3293" s="167" t="str">
        <f>tab_SCHULLISTE[[#This Row],[SNR]]&amp;" - "&amp;tab_SCHULLISTE[[#This Row],[Name]]</f>
        <v>4516 - Private Montessori-Volksschule (Grund- und Hauptschule) Schönthal</v>
      </c>
      <c r="D3293" s="5" t="s">
        <v>2992</v>
      </c>
      <c r="E32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93" s="175" t="s">
        <v>18840</v>
      </c>
      <c r="G3293" s="175" t="s">
        <v>18841</v>
      </c>
      <c r="H3293" s="182" t="str">
        <f>_xlfn.XLOOKUP(tab_SCHULLISTE[[#This Row],[TKZ]],tab_SATLISTE[SAT-ID],tab_SATLISTE[SAT-ID],"FEHLT")</f>
        <v>3p034</v>
      </c>
    </row>
    <row r="3294" spans="1:8" ht="15.9" customHeight="1" x14ac:dyDescent="0.3">
      <c r="A3294" s="171" t="s">
        <v>7569</v>
      </c>
      <c r="B3294" s="167" t="s">
        <v>1071</v>
      </c>
      <c r="C3294" s="167" t="str">
        <f>tab_SCHULLISTE[[#This Row],[SNR]]&amp;" - "&amp;tab_SCHULLISTE[[#This Row],[Name]]</f>
        <v>4517 - Private Montessori Grundschule Sulzbürg des Jura Montessori Vereins 2007 e.V.</v>
      </c>
      <c r="D3294" s="5" t="s">
        <v>2991</v>
      </c>
      <c r="E32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94" s="175" t="s">
        <v>18840</v>
      </c>
      <c r="G3294" s="175" t="s">
        <v>18841</v>
      </c>
      <c r="H3294" s="182" t="str">
        <f>_xlfn.XLOOKUP(tab_SCHULLISTE[[#This Row],[TKZ]],tab_SATLISTE[SAT-ID],tab_SATLISTE[SAT-ID],"FEHLT")</f>
        <v>3p033</v>
      </c>
    </row>
    <row r="3295" spans="1:8" ht="15.9" customHeight="1" x14ac:dyDescent="0.3">
      <c r="A3295" s="171" t="s">
        <v>7570</v>
      </c>
      <c r="B3295" s="167" t="s">
        <v>11577</v>
      </c>
      <c r="C3295" s="167" t="str">
        <f>tab_SCHULLISTE[[#This Row],[SNR]]&amp;" - "&amp;tab_SCHULLISTE[[#This Row],[Name]]</f>
        <v xml:space="preserve">4519 - Grundschule Ursensollen  </v>
      </c>
      <c r="D3295" s="5" t="s">
        <v>2929</v>
      </c>
      <c r="E32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95" s="175" t="s">
        <v>18840</v>
      </c>
      <c r="G3295" s="175" t="s">
        <v>18841</v>
      </c>
      <c r="H3295" s="182" t="str">
        <f>_xlfn.XLOOKUP(tab_SCHULLISTE[[#This Row],[TKZ]],tab_SATLISTE[SAT-ID],tab_SATLISTE[SAT-ID],"FEHLT")</f>
        <v>3k187</v>
      </c>
    </row>
    <row r="3296" spans="1:8" ht="15.9" customHeight="1" x14ac:dyDescent="0.3">
      <c r="A3296" s="171" t="s">
        <v>7571</v>
      </c>
      <c r="B3296" s="167" t="s">
        <v>11578</v>
      </c>
      <c r="C3296" s="167" t="str">
        <f>tab_SCHULLISTE[[#This Row],[SNR]]&amp;" - "&amp;tab_SCHULLISTE[[#This Row],[Name]]</f>
        <v xml:space="preserve">4520 - Grundschule Illschwang  </v>
      </c>
      <c r="D3296" s="5" t="s">
        <v>2817</v>
      </c>
      <c r="E32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96" s="175" t="s">
        <v>18840</v>
      </c>
      <c r="G3296" s="175" t="s">
        <v>18841</v>
      </c>
      <c r="H3296" s="182" t="str">
        <f>_xlfn.XLOOKUP(tab_SCHULLISTE[[#This Row],[TKZ]],tab_SATLISTE[SAT-ID],tab_SATLISTE[SAT-ID],"FEHLT")</f>
        <v>3k074</v>
      </c>
    </row>
    <row r="3297" spans="1:8" ht="15.9" customHeight="1" x14ac:dyDescent="0.3">
      <c r="A3297" s="171" t="s">
        <v>7572</v>
      </c>
      <c r="B3297" s="167" t="s">
        <v>11579</v>
      </c>
      <c r="C3297" s="167" t="str">
        <f>tab_SCHULLISTE[[#This Row],[SNR]]&amp;" - "&amp;tab_SCHULLISTE[[#This Row],[Name]]</f>
        <v>4521 - Private Grundschule der Döpfer Schulen Schwandorf GmbH</v>
      </c>
      <c r="D3297" s="5" t="s">
        <v>2971</v>
      </c>
      <c r="E32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97" s="175" t="s">
        <v>18840</v>
      </c>
      <c r="G3297" s="175" t="s">
        <v>18841</v>
      </c>
      <c r="H3297" s="182" t="str">
        <f>_xlfn.XLOOKUP(tab_SCHULLISTE[[#This Row],[TKZ]],tab_SATLISTE[SAT-ID],tab_SATLISTE[SAT-ID],"FEHLT")</f>
        <v>3p013</v>
      </c>
    </row>
    <row r="3298" spans="1:8" ht="15.9" customHeight="1" x14ac:dyDescent="0.3">
      <c r="A3298" s="171" t="s">
        <v>7573</v>
      </c>
      <c r="B3298" s="167" t="s">
        <v>1072</v>
      </c>
      <c r="C3298" s="167" t="str">
        <f>tab_SCHULLISTE[[#This Row],[SNR]]&amp;" - "&amp;tab_SCHULLISTE[[#This Row],[Name]]</f>
        <v>4522 - Priv. Montessori-Grundschule Gemeinsam Leben - Gemeinsam Lernen e.V. Weiden</v>
      </c>
      <c r="D3298" s="5" t="s">
        <v>2975</v>
      </c>
      <c r="E32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98" s="175" t="s">
        <v>18840</v>
      </c>
      <c r="G3298" s="175" t="s">
        <v>18841</v>
      </c>
      <c r="H3298" s="182" t="str">
        <f>_xlfn.XLOOKUP(tab_SCHULLISTE[[#This Row],[TKZ]],tab_SATLISTE[SAT-ID],tab_SATLISTE[SAT-ID],"FEHLT")</f>
        <v>3p017</v>
      </c>
    </row>
    <row r="3299" spans="1:8" ht="15.9" customHeight="1" x14ac:dyDescent="0.3">
      <c r="A3299" s="171" t="s">
        <v>7574</v>
      </c>
      <c r="B3299" s="167" t="s">
        <v>11580</v>
      </c>
      <c r="C3299" s="167" t="str">
        <f>tab_SCHULLISTE[[#This Row],[SNR]]&amp;" - "&amp;tab_SCHULLISTE[[#This Row],[Name]]</f>
        <v xml:space="preserve">4524 - Grundschule am Sallerner Berg Regensburg  </v>
      </c>
      <c r="D3299" s="5" t="s">
        <v>2889</v>
      </c>
      <c r="E32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299" s="175" t="s">
        <v>18840</v>
      </c>
      <c r="G3299" s="175" t="s">
        <v>18841</v>
      </c>
      <c r="H3299" s="182" t="str">
        <f>_xlfn.XLOOKUP(tab_SCHULLISTE[[#This Row],[TKZ]],tab_SATLISTE[SAT-ID],tab_SATLISTE[SAT-ID],"FEHLT")</f>
        <v>3k147</v>
      </c>
    </row>
    <row r="3300" spans="1:8" ht="15.9" customHeight="1" x14ac:dyDescent="0.3">
      <c r="A3300" s="171" t="s">
        <v>7575</v>
      </c>
      <c r="B3300" s="167" t="s">
        <v>11581</v>
      </c>
      <c r="C3300" s="167" t="str">
        <f>tab_SCHULLISTE[[#This Row],[SNR]]&amp;" - "&amp;tab_SCHULLISTE[[#This Row],[Name]]</f>
        <v xml:space="preserve">4525 - Grundschule Hahnbach  </v>
      </c>
      <c r="D3300" s="5" t="s">
        <v>2811</v>
      </c>
      <c r="E33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00" s="175" t="s">
        <v>18840</v>
      </c>
      <c r="G3300" s="175" t="s">
        <v>18841</v>
      </c>
      <c r="H3300" s="182" t="str">
        <f>_xlfn.XLOOKUP(tab_SCHULLISTE[[#This Row],[TKZ]],tab_SATLISTE[SAT-ID],tab_SATLISTE[SAT-ID],"FEHLT")</f>
        <v>3k068</v>
      </c>
    </row>
    <row r="3301" spans="1:8" ht="15.9" customHeight="1" x14ac:dyDescent="0.3">
      <c r="A3301" s="171" t="s">
        <v>7576</v>
      </c>
      <c r="B3301" s="167" t="s">
        <v>13195</v>
      </c>
      <c r="C3301" s="167" t="str">
        <f>tab_SCHULLISTE[[#This Row],[SNR]]&amp;" - "&amp;tab_SCHULLISTE[[#This Row],[Name]]</f>
        <v xml:space="preserve">4526 - Clermont-Ferrand-Mittelschule Regensburg  </v>
      </c>
      <c r="D3301" s="5" t="s">
        <v>2889</v>
      </c>
      <c r="E33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01" s="175" t="s">
        <v>18840</v>
      </c>
      <c r="G3301" s="175" t="s">
        <v>18841</v>
      </c>
      <c r="H3301" s="182" t="str">
        <f>_xlfn.XLOOKUP(tab_SCHULLISTE[[#This Row],[TKZ]],tab_SATLISTE[SAT-ID],tab_SATLISTE[SAT-ID],"FEHLT")</f>
        <v>3k147</v>
      </c>
    </row>
    <row r="3302" spans="1:8" ht="15.9" customHeight="1" x14ac:dyDescent="0.3">
      <c r="A3302" s="171" t="s">
        <v>7577</v>
      </c>
      <c r="B3302" s="167" t="s">
        <v>11582</v>
      </c>
      <c r="C3302" s="167" t="str">
        <f>tab_SCHULLISTE[[#This Row],[SNR]]&amp;" - "&amp;tab_SCHULLISTE[[#This Row],[Name]]</f>
        <v xml:space="preserve">4527 - Grundschule der Vielfalt und Toleranz Regensburg  </v>
      </c>
      <c r="D3302" s="5" t="s">
        <v>2889</v>
      </c>
      <c r="E33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02" s="175" t="s">
        <v>18840</v>
      </c>
      <c r="G3302" s="175" t="s">
        <v>18841</v>
      </c>
      <c r="H3302" s="182" t="str">
        <f>_xlfn.XLOOKUP(tab_SCHULLISTE[[#This Row],[TKZ]],tab_SATLISTE[SAT-ID],tab_SATLISTE[SAT-ID],"FEHLT")</f>
        <v>3k147</v>
      </c>
    </row>
    <row r="3303" spans="1:8" ht="15.9" customHeight="1" x14ac:dyDescent="0.3">
      <c r="A3303" s="171" t="s">
        <v>7578</v>
      </c>
      <c r="B3303" s="167" t="s">
        <v>13196</v>
      </c>
      <c r="C3303" s="167" t="str">
        <f>tab_SCHULLISTE[[#This Row],[SNR]]&amp;" - "&amp;tab_SCHULLISTE[[#This Row],[Name]]</f>
        <v xml:space="preserve">4528 - Willi-Ulfig-Mittelschule Regensburg  </v>
      </c>
      <c r="D3303" s="5" t="s">
        <v>2889</v>
      </c>
      <c r="E33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03" s="175" t="s">
        <v>18840</v>
      </c>
      <c r="G3303" s="175" t="s">
        <v>18841</v>
      </c>
      <c r="H3303" s="182" t="str">
        <f>_xlfn.XLOOKUP(tab_SCHULLISTE[[#This Row],[TKZ]],tab_SATLISTE[SAT-ID],tab_SATLISTE[SAT-ID],"FEHLT")</f>
        <v>3k147</v>
      </c>
    </row>
    <row r="3304" spans="1:8" ht="15.9" customHeight="1" x14ac:dyDescent="0.3">
      <c r="A3304" s="171" t="s">
        <v>7579</v>
      </c>
      <c r="B3304" s="167" t="s">
        <v>11583</v>
      </c>
      <c r="C3304" s="167" t="str">
        <f>tab_SCHULLISTE[[#This Row],[SNR]]&amp;" - "&amp;tab_SCHULLISTE[[#This Row],[Name]]</f>
        <v xml:space="preserve">4529 - Grundschule Keilberg in Regensburg  </v>
      </c>
      <c r="D3304" s="5" t="s">
        <v>2889</v>
      </c>
      <c r="E33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04" s="175" t="s">
        <v>18840</v>
      </c>
      <c r="G3304" s="175" t="s">
        <v>18841</v>
      </c>
      <c r="H3304" s="182" t="str">
        <f>_xlfn.XLOOKUP(tab_SCHULLISTE[[#This Row],[TKZ]],tab_SATLISTE[SAT-ID],tab_SATLISTE[SAT-ID],"FEHLT")</f>
        <v>3k147</v>
      </c>
    </row>
    <row r="3305" spans="1:8" ht="15.9" customHeight="1" x14ac:dyDescent="0.3">
      <c r="A3305" s="171" t="s">
        <v>7580</v>
      </c>
      <c r="B3305" s="167" t="s">
        <v>11584</v>
      </c>
      <c r="C3305" s="167" t="str">
        <f>tab_SCHULLISTE[[#This Row],[SNR]]&amp;" - "&amp;tab_SCHULLISTE[[#This Row],[Name]]</f>
        <v xml:space="preserve">4530 - Konrad-Grundschule Regensburg  </v>
      </c>
      <c r="D3305" s="5" t="s">
        <v>2889</v>
      </c>
      <c r="E33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05" s="175" t="s">
        <v>18840</v>
      </c>
      <c r="G3305" s="175" t="s">
        <v>18841</v>
      </c>
      <c r="H3305" s="182" t="str">
        <f>_xlfn.XLOOKUP(tab_SCHULLISTE[[#This Row],[TKZ]],tab_SATLISTE[SAT-ID],tab_SATLISTE[SAT-ID],"FEHLT")</f>
        <v>3k147</v>
      </c>
    </row>
    <row r="3306" spans="1:8" ht="15.9" customHeight="1" x14ac:dyDescent="0.3">
      <c r="A3306" s="171" t="s">
        <v>7581</v>
      </c>
      <c r="B3306" s="167" t="s">
        <v>13197</v>
      </c>
      <c r="C3306" s="167" t="str">
        <f>tab_SCHULLISTE[[#This Row],[SNR]]&amp;" - "&amp;tab_SCHULLISTE[[#This Row],[Name]]</f>
        <v xml:space="preserve">4531 - Konrad-Mittelschule Regensburg  </v>
      </c>
      <c r="D3306" s="5" t="s">
        <v>2889</v>
      </c>
      <c r="E33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06" s="175" t="s">
        <v>18840</v>
      </c>
      <c r="G3306" s="175" t="s">
        <v>18841</v>
      </c>
      <c r="H3306" s="182" t="str">
        <f>_xlfn.XLOOKUP(tab_SCHULLISTE[[#This Row],[TKZ]],tab_SATLISTE[SAT-ID],tab_SATLISTE[SAT-ID],"FEHLT")</f>
        <v>3k147</v>
      </c>
    </row>
    <row r="3307" spans="1:8" ht="15.9" customHeight="1" x14ac:dyDescent="0.3">
      <c r="A3307" s="171" t="s">
        <v>7582</v>
      </c>
      <c r="B3307" s="167" t="s">
        <v>7583</v>
      </c>
      <c r="C3307" s="167" t="str">
        <f>tab_SCHULLISTE[[#This Row],[SNR]]&amp;" - "&amp;tab_SCHULLISTE[[#This Row],[Name]]</f>
        <v>4532 - Grundschule Regensburg, Kreuzschule im alten Stadion</v>
      </c>
      <c r="D3307" s="5" t="s">
        <v>2889</v>
      </c>
      <c r="E33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07" s="175" t="s">
        <v>18840</v>
      </c>
      <c r="G3307" s="175" t="s">
        <v>18841</v>
      </c>
      <c r="H3307" s="182" t="str">
        <f>_xlfn.XLOOKUP(tab_SCHULLISTE[[#This Row],[TKZ]],tab_SATLISTE[SAT-ID],tab_SATLISTE[SAT-ID],"FEHLT")</f>
        <v>3k147</v>
      </c>
    </row>
    <row r="3308" spans="1:8" ht="15.9" customHeight="1" x14ac:dyDescent="0.3">
      <c r="A3308" s="171" t="s">
        <v>7584</v>
      </c>
      <c r="B3308" s="167" t="s">
        <v>11585</v>
      </c>
      <c r="C3308" s="167" t="str">
        <f>tab_SCHULLISTE[[#This Row],[SNR]]&amp;" - "&amp;tab_SCHULLISTE[[#This Row],[Name]]</f>
        <v xml:space="preserve">4533 - Grundschule am Napoleonstein Regensburg  </v>
      </c>
      <c r="D3308" s="5" t="s">
        <v>2889</v>
      </c>
      <c r="E33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08" s="175" t="s">
        <v>18840</v>
      </c>
      <c r="G3308" s="175" t="s">
        <v>18841</v>
      </c>
      <c r="H3308" s="182" t="str">
        <f>_xlfn.XLOOKUP(tab_SCHULLISTE[[#This Row],[TKZ]],tab_SATLISTE[SAT-ID],tab_SATLISTE[SAT-ID],"FEHLT")</f>
        <v>3k147</v>
      </c>
    </row>
    <row r="3309" spans="1:8" ht="15.9" customHeight="1" x14ac:dyDescent="0.3">
      <c r="A3309" s="171" t="s">
        <v>7585</v>
      </c>
      <c r="B3309" s="27" t="s">
        <v>11586</v>
      </c>
      <c r="C3309" s="167" t="str">
        <f>tab_SCHULLISTE[[#This Row],[SNR]]&amp;" - "&amp;tab_SCHULLISTE[[#This Row],[Name]]</f>
        <v xml:space="preserve">4534 - Pestalozzi-Grundschule Regensburg  </v>
      </c>
      <c r="D3309" s="43" t="s">
        <v>2889</v>
      </c>
      <c r="E33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09" s="175" t="s">
        <v>18840</v>
      </c>
      <c r="G3309" s="175" t="s">
        <v>18841</v>
      </c>
      <c r="H3309" s="182" t="str">
        <f>_xlfn.XLOOKUP(tab_SCHULLISTE[[#This Row],[TKZ]],tab_SATLISTE[SAT-ID],tab_SATLISTE[SAT-ID],"FEHLT")</f>
        <v>3k147</v>
      </c>
    </row>
    <row r="3310" spans="1:8" ht="15.9" customHeight="1" x14ac:dyDescent="0.3">
      <c r="A3310" s="171" t="s">
        <v>7586</v>
      </c>
      <c r="B3310" s="27" t="s">
        <v>13198</v>
      </c>
      <c r="C3310" s="167" t="str">
        <f>tab_SCHULLISTE[[#This Row],[SNR]]&amp;" - "&amp;tab_SCHULLISTE[[#This Row],[Name]]</f>
        <v xml:space="preserve">4535 - Pestalozzi-Mittelschule Regensburg  </v>
      </c>
      <c r="D3310" s="43" t="s">
        <v>2889</v>
      </c>
      <c r="E33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10" s="175" t="s">
        <v>18840</v>
      </c>
      <c r="G3310" s="175" t="s">
        <v>18841</v>
      </c>
      <c r="H3310" s="182" t="str">
        <f>_xlfn.XLOOKUP(tab_SCHULLISTE[[#This Row],[TKZ]],tab_SATLISTE[SAT-ID],tab_SATLISTE[SAT-ID],"FEHLT")</f>
        <v>3k147</v>
      </c>
    </row>
    <row r="3311" spans="1:8" ht="15.9" customHeight="1" x14ac:dyDescent="0.3">
      <c r="A3311" s="171" t="s">
        <v>7587</v>
      </c>
      <c r="B3311" s="27" t="s">
        <v>11587</v>
      </c>
      <c r="C3311" s="167" t="str">
        <f>tab_SCHULLISTE[[#This Row],[SNR]]&amp;" - "&amp;tab_SCHULLISTE[[#This Row],[Name]]</f>
        <v xml:space="preserve">4536 - Grundschule Prüfening Regensburg  </v>
      </c>
      <c r="D3311" s="43" t="s">
        <v>2889</v>
      </c>
      <c r="E33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11" s="175" t="s">
        <v>18840</v>
      </c>
      <c r="G3311" s="175" t="s">
        <v>18841</v>
      </c>
      <c r="H3311" s="182" t="str">
        <f>_xlfn.XLOOKUP(tab_SCHULLISTE[[#This Row],[TKZ]],tab_SATLISTE[SAT-ID],tab_SATLISTE[SAT-ID],"FEHLT")</f>
        <v>3k147</v>
      </c>
    </row>
    <row r="3312" spans="1:8" ht="15.9" customHeight="1" x14ac:dyDescent="0.3">
      <c r="A3312" s="171" t="s">
        <v>7588</v>
      </c>
      <c r="B3312" s="27" t="s">
        <v>11588</v>
      </c>
      <c r="C3312" s="167" t="str">
        <f>tab_SCHULLISTE[[#This Row],[SNR]]&amp;" - "&amp;tab_SCHULLISTE[[#This Row],[Name]]</f>
        <v xml:space="preserve">4537 - St.-Nikola-Grundschule Regensburg  </v>
      </c>
      <c r="D3312" s="43" t="s">
        <v>2889</v>
      </c>
      <c r="E33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12" s="175" t="s">
        <v>18840</v>
      </c>
      <c r="G3312" s="175" t="s">
        <v>18841</v>
      </c>
      <c r="H3312" s="182" t="str">
        <f>_xlfn.XLOOKUP(tab_SCHULLISTE[[#This Row],[TKZ]],tab_SATLISTE[SAT-ID],tab_SATLISTE[SAT-ID],"FEHLT")</f>
        <v>3k147</v>
      </c>
    </row>
    <row r="3313" spans="1:8" ht="15.9" customHeight="1" x14ac:dyDescent="0.3">
      <c r="A3313" s="171" t="s">
        <v>7589</v>
      </c>
      <c r="B3313" s="27" t="s">
        <v>11589</v>
      </c>
      <c r="C3313" s="167" t="str">
        <f>tab_SCHULLISTE[[#This Row],[SNR]]&amp;" - "&amp;tab_SCHULLISTE[[#This Row],[Name]]</f>
        <v xml:space="preserve">4538 - Grundschule Schwabelweis Regensburg  </v>
      </c>
      <c r="D3313" s="43" t="s">
        <v>2889</v>
      </c>
      <c r="E33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13" s="175" t="s">
        <v>18840</v>
      </c>
      <c r="G3313" s="175" t="s">
        <v>18841</v>
      </c>
      <c r="H3313" s="182" t="str">
        <f>_xlfn.XLOOKUP(tab_SCHULLISTE[[#This Row],[TKZ]],tab_SATLISTE[SAT-ID],tab_SATLISTE[SAT-ID],"FEHLT")</f>
        <v>3k147</v>
      </c>
    </row>
    <row r="3314" spans="1:8" ht="15.9" customHeight="1" x14ac:dyDescent="0.3">
      <c r="A3314" s="171" t="s">
        <v>7590</v>
      </c>
      <c r="B3314" s="167" t="s">
        <v>1190</v>
      </c>
      <c r="C3314" s="167" t="str">
        <f>tab_SCHULLISTE[[#This Row],[SNR]]&amp;" - "&amp;tab_SCHULLISTE[[#This Row],[Name]]</f>
        <v>4539 - Gerhardinger-Grundschule Stadtamhof-Steinweg in Regensburg</v>
      </c>
      <c r="D3314" s="5" t="s">
        <v>2889</v>
      </c>
      <c r="E33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14" s="175" t="s">
        <v>18840</v>
      </c>
      <c r="G3314" s="175" t="s">
        <v>18841</v>
      </c>
      <c r="H3314" s="182" t="str">
        <f>_xlfn.XLOOKUP(tab_SCHULLISTE[[#This Row],[TKZ]],tab_SATLISTE[SAT-ID],tab_SATLISTE[SAT-ID],"FEHLT")</f>
        <v>3k147</v>
      </c>
    </row>
    <row r="3315" spans="1:8" ht="15.9" customHeight="1" x14ac:dyDescent="0.3">
      <c r="A3315" s="171" t="s">
        <v>7591</v>
      </c>
      <c r="B3315" s="167" t="s">
        <v>11590</v>
      </c>
      <c r="C3315" s="167" t="str">
        <f>tab_SCHULLISTE[[#This Row],[SNR]]&amp;" - "&amp;tab_SCHULLISTE[[#This Row],[Name]]</f>
        <v xml:space="preserve">4540 - Von-der-Tann-Grundschule Regensburg  </v>
      </c>
      <c r="D3315" s="5" t="s">
        <v>2889</v>
      </c>
      <c r="E33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15" s="175" t="s">
        <v>18840</v>
      </c>
      <c r="G3315" s="175" t="s">
        <v>18841</v>
      </c>
      <c r="H3315" s="182" t="str">
        <f>_xlfn.XLOOKUP(tab_SCHULLISTE[[#This Row],[TKZ]],tab_SATLISTE[SAT-ID],tab_SATLISTE[SAT-ID],"FEHLT")</f>
        <v>3k147</v>
      </c>
    </row>
    <row r="3316" spans="1:8" ht="15.9" customHeight="1" x14ac:dyDescent="0.3">
      <c r="A3316" s="171" t="s">
        <v>7592</v>
      </c>
      <c r="B3316" s="167" t="s">
        <v>11591</v>
      </c>
      <c r="C3316" s="167" t="str">
        <f>tab_SCHULLISTE[[#This Row],[SNR]]&amp;" - "&amp;tab_SCHULLISTE[[#This Row],[Name]]</f>
        <v xml:space="preserve">4542 - St.-Wolfgang-Grundschule Regensburg  </v>
      </c>
      <c r="D3316" s="5" t="s">
        <v>2889</v>
      </c>
      <c r="E33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16" s="175" t="s">
        <v>18840</v>
      </c>
      <c r="G3316" s="175" t="s">
        <v>18841</v>
      </c>
      <c r="H3316" s="182" t="str">
        <f>_xlfn.XLOOKUP(tab_SCHULLISTE[[#This Row],[TKZ]],tab_SATLISTE[SAT-ID],tab_SATLISTE[SAT-ID],"FEHLT")</f>
        <v>3k147</v>
      </c>
    </row>
    <row r="3317" spans="1:8" ht="15.9" customHeight="1" x14ac:dyDescent="0.3">
      <c r="A3317" s="171" t="s">
        <v>7593</v>
      </c>
      <c r="B3317" s="167" t="s">
        <v>13199</v>
      </c>
      <c r="C3317" s="167" t="str">
        <f>tab_SCHULLISTE[[#This Row],[SNR]]&amp;" - "&amp;tab_SCHULLISTE[[#This Row],[Name]]</f>
        <v xml:space="preserve">4543 - St.-Wolfgang-Mittelschule Regensburg  </v>
      </c>
      <c r="D3317" s="5" t="s">
        <v>2889</v>
      </c>
      <c r="E33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17" s="175" t="s">
        <v>18840</v>
      </c>
      <c r="G3317" s="175" t="s">
        <v>18841</v>
      </c>
      <c r="H3317" s="182" t="str">
        <f>_xlfn.XLOOKUP(tab_SCHULLISTE[[#This Row],[TKZ]],tab_SATLISTE[SAT-ID],tab_SATLISTE[SAT-ID],"FEHLT")</f>
        <v>3k147</v>
      </c>
    </row>
    <row r="3318" spans="1:8" ht="15.9" customHeight="1" x14ac:dyDescent="0.3">
      <c r="A3318" s="171" t="s">
        <v>7594</v>
      </c>
      <c r="B3318" s="167" t="s">
        <v>11592</v>
      </c>
      <c r="C3318" s="167" t="str">
        <f>tab_SCHULLISTE[[#This Row],[SNR]]&amp;" - "&amp;tab_SCHULLISTE[[#This Row],[Name]]</f>
        <v xml:space="preserve">4544 - Grundschule Königswiesen in Regensburg  </v>
      </c>
      <c r="D3318" s="5" t="s">
        <v>2889</v>
      </c>
      <c r="E33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18" s="175" t="s">
        <v>18840</v>
      </c>
      <c r="G3318" s="175" t="s">
        <v>18841</v>
      </c>
      <c r="H3318" s="182" t="str">
        <f>_xlfn.XLOOKUP(tab_SCHULLISTE[[#This Row],[TKZ]],tab_SATLISTE[SAT-ID],tab_SATLISTE[SAT-ID],"FEHLT")</f>
        <v>3k147</v>
      </c>
    </row>
    <row r="3319" spans="1:8" ht="15.9" customHeight="1" x14ac:dyDescent="0.3">
      <c r="A3319" s="171" t="s">
        <v>7595</v>
      </c>
      <c r="B3319" s="167" t="s">
        <v>11593</v>
      </c>
      <c r="C3319" s="167" t="str">
        <f>tab_SCHULLISTE[[#This Row],[SNR]]&amp;" - "&amp;tab_SCHULLISTE[[#This Row],[Name]]</f>
        <v xml:space="preserve">4545 - Grundschule Hirschau  </v>
      </c>
      <c r="D3319" s="5" t="s">
        <v>2813</v>
      </c>
      <c r="E33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19" s="175" t="s">
        <v>18840</v>
      </c>
      <c r="G3319" s="175" t="s">
        <v>18841</v>
      </c>
      <c r="H3319" s="182" t="str">
        <f>_xlfn.XLOOKUP(tab_SCHULLISTE[[#This Row],[TKZ]],tab_SATLISTE[SAT-ID],tab_SATLISTE[SAT-ID],"FEHLT")</f>
        <v>3k070</v>
      </c>
    </row>
    <row r="3320" spans="1:8" ht="15.9" customHeight="1" x14ac:dyDescent="0.3">
      <c r="A3320" s="171" t="s">
        <v>7596</v>
      </c>
      <c r="B3320" s="167" t="s">
        <v>11594</v>
      </c>
      <c r="C3320" s="167" t="str">
        <f>tab_SCHULLISTE[[#This Row],[SNR]]&amp;" - "&amp;tab_SCHULLISTE[[#This Row],[Name]]</f>
        <v xml:space="preserve">4546 - Grundschule Schnaittenbach  </v>
      </c>
      <c r="D3320" s="5" t="s">
        <v>2904</v>
      </c>
      <c r="E33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20" s="175" t="s">
        <v>18840</v>
      </c>
      <c r="G3320" s="175" t="s">
        <v>18841</v>
      </c>
      <c r="H3320" s="182" t="str">
        <f>_xlfn.XLOOKUP(tab_SCHULLISTE[[#This Row],[TKZ]],tab_SATLISTE[SAT-ID],tab_SATLISTE[SAT-ID],"FEHLT")</f>
        <v>3k162</v>
      </c>
    </row>
    <row r="3321" spans="1:8" ht="15.9" customHeight="1" x14ac:dyDescent="0.3">
      <c r="A3321" s="171" t="s">
        <v>7597</v>
      </c>
      <c r="B3321" s="167" t="s">
        <v>11595</v>
      </c>
      <c r="C3321" s="167" t="str">
        <f>tab_SCHULLISTE[[#This Row],[SNR]]&amp;" - "&amp;tab_SCHULLISTE[[#This Row],[Name]]</f>
        <v xml:space="preserve">4547 - Grundschule Vilseck  </v>
      </c>
      <c r="D3321" s="5" t="s">
        <v>2931</v>
      </c>
      <c r="E33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21" s="175" t="s">
        <v>18840</v>
      </c>
      <c r="G3321" s="175" t="s">
        <v>18841</v>
      </c>
      <c r="H3321" s="182" t="str">
        <f>_xlfn.XLOOKUP(tab_SCHULLISTE[[#This Row],[TKZ]],tab_SATLISTE[SAT-ID],tab_SATLISTE[SAT-ID],"FEHLT")</f>
        <v>3k189</v>
      </c>
    </row>
    <row r="3322" spans="1:8" ht="15.9" customHeight="1" x14ac:dyDescent="0.3">
      <c r="A3322" s="171" t="s">
        <v>7598</v>
      </c>
      <c r="B3322" s="167" t="s">
        <v>11596</v>
      </c>
      <c r="C3322" s="167" t="str">
        <f>tab_SCHULLISTE[[#This Row],[SNR]]&amp;" - "&amp;tab_SCHULLISTE[[#This Row],[Name]]</f>
        <v xml:space="preserve">4548 - Grundschule Freudenberg  </v>
      </c>
      <c r="D3322" s="5" t="s">
        <v>2803</v>
      </c>
      <c r="E33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22" s="175" t="s">
        <v>18840</v>
      </c>
      <c r="G3322" s="175" t="s">
        <v>18841</v>
      </c>
      <c r="H3322" s="182" t="str">
        <f>_xlfn.XLOOKUP(tab_SCHULLISTE[[#This Row],[TKZ]],tab_SATLISTE[SAT-ID],tab_SATLISTE[SAT-ID],"FEHLT")</f>
        <v>3k060</v>
      </c>
    </row>
    <row r="3323" spans="1:8" ht="15.9" customHeight="1" x14ac:dyDescent="0.3">
      <c r="A3323" s="171" t="s">
        <v>7599</v>
      </c>
      <c r="B3323" s="167" t="s">
        <v>11597</v>
      </c>
      <c r="C3323" s="167" t="str">
        <f>tab_SCHULLISTE[[#This Row],[SNR]]&amp;" - "&amp;tab_SCHULLISTE[[#This Row],[Name]]</f>
        <v xml:space="preserve">4549 - Grundschule Michelsneukirchen  </v>
      </c>
      <c r="D3323" s="5" t="s">
        <v>2842</v>
      </c>
      <c r="E33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23" s="175" t="s">
        <v>18840</v>
      </c>
      <c r="G3323" s="175" t="s">
        <v>18841</v>
      </c>
      <c r="H3323" s="182" t="str">
        <f>_xlfn.XLOOKUP(tab_SCHULLISTE[[#This Row],[TKZ]],tab_SATLISTE[SAT-ID],tab_SATLISTE[SAT-ID],"FEHLT")</f>
        <v>3k099</v>
      </c>
    </row>
    <row r="3324" spans="1:8" ht="15.9" customHeight="1" x14ac:dyDescent="0.3">
      <c r="A3324" s="171" t="s">
        <v>7600</v>
      </c>
      <c r="B3324" s="167" t="s">
        <v>11598</v>
      </c>
      <c r="C3324" s="167" t="str">
        <f>tab_SCHULLISTE[[#This Row],[SNR]]&amp;" - "&amp;tab_SCHULLISTE[[#This Row],[Name]]</f>
        <v xml:space="preserve">4550 - Grundschule Roding  </v>
      </c>
      <c r="D3324" s="5" t="s">
        <v>2895</v>
      </c>
      <c r="E33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24" s="175" t="s">
        <v>18840</v>
      </c>
      <c r="G3324" s="175" t="s">
        <v>18841</v>
      </c>
      <c r="H3324" s="182" t="str">
        <f>_xlfn.XLOOKUP(tab_SCHULLISTE[[#This Row],[TKZ]],tab_SATLISTE[SAT-ID],tab_SATLISTE[SAT-ID],"FEHLT")</f>
        <v>3k153</v>
      </c>
    </row>
    <row r="3325" spans="1:8" ht="15.9" customHeight="1" x14ac:dyDescent="0.3">
      <c r="A3325" s="171" t="s">
        <v>7601</v>
      </c>
      <c r="B3325" s="167" t="s">
        <v>11599</v>
      </c>
      <c r="C3325" s="167" t="str">
        <f>tab_SCHULLISTE[[#This Row],[SNR]]&amp;" - "&amp;tab_SCHULLISTE[[#This Row],[Name]]</f>
        <v xml:space="preserve">4551 - Wolfgang-Spießl-Grundschule Stamsried-Pösing  </v>
      </c>
      <c r="D3325" s="5" t="s">
        <v>2915</v>
      </c>
      <c r="E33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25" s="175" t="s">
        <v>18840</v>
      </c>
      <c r="G3325" s="175" t="s">
        <v>18841</v>
      </c>
      <c r="H3325" s="182" t="str">
        <f>_xlfn.XLOOKUP(tab_SCHULLISTE[[#This Row],[TKZ]],tab_SATLISTE[SAT-ID],tab_SATLISTE[SAT-ID],"FEHLT")</f>
        <v>3k173</v>
      </c>
    </row>
    <row r="3326" spans="1:8" ht="15.9" customHeight="1" x14ac:dyDescent="0.3">
      <c r="A3326" s="171" t="s">
        <v>7602</v>
      </c>
      <c r="B3326" s="167" t="s">
        <v>11600</v>
      </c>
      <c r="C3326" s="167" t="str">
        <f>tab_SCHULLISTE[[#This Row],[SNR]]&amp;" - "&amp;tab_SCHULLISTE[[#This Row],[Name]]</f>
        <v xml:space="preserve">4552 - Grundschule Wald  </v>
      </c>
      <c r="D3326" s="5" t="s">
        <v>2936</v>
      </c>
      <c r="E33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26" s="175" t="s">
        <v>18840</v>
      </c>
      <c r="G3326" s="175" t="s">
        <v>18841</v>
      </c>
      <c r="H3326" s="182" t="str">
        <f>_xlfn.XLOOKUP(tab_SCHULLISTE[[#This Row],[TKZ]],tab_SATLISTE[SAT-ID],tab_SATLISTE[SAT-ID],"FEHLT")</f>
        <v>3k194</v>
      </c>
    </row>
    <row r="3327" spans="1:8" ht="15.9" customHeight="1" x14ac:dyDescent="0.3">
      <c r="A3327" s="171" t="s">
        <v>7603</v>
      </c>
      <c r="B3327" s="167" t="s">
        <v>11601</v>
      </c>
      <c r="C3327" s="167" t="str">
        <f>tab_SCHULLISTE[[#This Row],[SNR]]&amp;" - "&amp;tab_SCHULLISTE[[#This Row],[Name]]</f>
        <v xml:space="preserve">4553 - Franz-Xaver-Witt-Grundschule Walderbach  </v>
      </c>
      <c r="D3327" s="5" t="s">
        <v>2937</v>
      </c>
      <c r="E33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27" s="175" t="s">
        <v>18840</v>
      </c>
      <c r="G3327" s="175" t="s">
        <v>18841</v>
      </c>
      <c r="H3327" s="182" t="str">
        <f>_xlfn.XLOOKUP(tab_SCHULLISTE[[#This Row],[TKZ]],tab_SATLISTE[SAT-ID],tab_SATLISTE[SAT-ID],"FEHLT")</f>
        <v>3k195</v>
      </c>
    </row>
    <row r="3328" spans="1:8" ht="15.9" customHeight="1" x14ac:dyDescent="0.3">
      <c r="A3328" s="171" t="s">
        <v>7604</v>
      </c>
      <c r="B3328" s="167" t="s">
        <v>11602</v>
      </c>
      <c r="C3328" s="167" t="str">
        <f>tab_SCHULLISTE[[#This Row],[SNR]]&amp;" - "&amp;tab_SCHULLISTE[[#This Row],[Name]]</f>
        <v xml:space="preserve">4554 - Grundschule Rötz  </v>
      </c>
      <c r="D3328" s="5" t="s">
        <v>2896</v>
      </c>
      <c r="E33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28" s="175" t="s">
        <v>18840</v>
      </c>
      <c r="G3328" s="175" t="s">
        <v>18841</v>
      </c>
      <c r="H3328" s="182" t="str">
        <f>_xlfn.XLOOKUP(tab_SCHULLISTE[[#This Row],[TKZ]],tab_SATLISTE[SAT-ID],tab_SATLISTE[SAT-ID],"FEHLT")</f>
        <v>3k154</v>
      </c>
    </row>
    <row r="3329" spans="1:8" ht="15.9" customHeight="1" x14ac:dyDescent="0.3">
      <c r="A3329" s="171" t="s">
        <v>7605</v>
      </c>
      <c r="B3329" s="167" t="s">
        <v>11603</v>
      </c>
      <c r="C3329" s="167" t="str">
        <f>tab_SCHULLISTE[[#This Row],[SNR]]&amp;" - "&amp;tab_SCHULLISTE[[#This Row],[Name]]</f>
        <v xml:space="preserve">4555 - Grundschule Tiefenbach  </v>
      </c>
      <c r="D3329" s="5" t="s">
        <v>2924</v>
      </c>
      <c r="E33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29" s="175" t="s">
        <v>18840</v>
      </c>
      <c r="G3329" s="175" t="s">
        <v>18841</v>
      </c>
      <c r="H3329" s="182" t="str">
        <f>_xlfn.XLOOKUP(tab_SCHULLISTE[[#This Row],[TKZ]],tab_SATLISTE[SAT-ID],tab_SATLISTE[SAT-ID],"FEHLT")</f>
        <v>3k182</v>
      </c>
    </row>
    <row r="3330" spans="1:8" ht="15.9" customHeight="1" x14ac:dyDescent="0.3">
      <c r="A3330" s="171" t="s">
        <v>7606</v>
      </c>
      <c r="B3330" s="167" t="s">
        <v>11604</v>
      </c>
      <c r="C3330" s="167" t="str">
        <f>tab_SCHULLISTE[[#This Row],[SNR]]&amp;" - "&amp;tab_SCHULLISTE[[#This Row],[Name]]</f>
        <v xml:space="preserve">4556 - Grundschule Neukirchen b. Hl. Blut  </v>
      </c>
      <c r="D3330" s="5" t="s">
        <v>2851</v>
      </c>
      <c r="E33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30" s="175" t="s">
        <v>18840</v>
      </c>
      <c r="G3330" s="175" t="s">
        <v>18841</v>
      </c>
      <c r="H3330" s="182" t="str">
        <f>_xlfn.XLOOKUP(tab_SCHULLISTE[[#This Row],[TKZ]],tab_SATLISTE[SAT-ID],tab_SATLISTE[SAT-ID],"FEHLT")</f>
        <v>3k109</v>
      </c>
    </row>
    <row r="3331" spans="1:8" ht="15.9" customHeight="1" x14ac:dyDescent="0.3">
      <c r="A3331" s="171" t="s">
        <v>7607</v>
      </c>
      <c r="B3331" s="167" t="s">
        <v>11605</v>
      </c>
      <c r="C3331" s="167" t="str">
        <f>tab_SCHULLISTE[[#This Row],[SNR]]&amp;" - "&amp;tab_SCHULLISTE[[#This Row],[Name]]</f>
        <v xml:space="preserve">4557 - Grundschule Hohenwarth-Grafenwiesen  </v>
      </c>
      <c r="D3331" s="5" t="s">
        <v>2816</v>
      </c>
      <c r="E33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31" s="175" t="s">
        <v>18840</v>
      </c>
      <c r="G3331" s="175" t="s">
        <v>18841</v>
      </c>
      <c r="H3331" s="182" t="str">
        <f>_xlfn.XLOOKUP(tab_SCHULLISTE[[#This Row],[TKZ]],tab_SATLISTE[SAT-ID],tab_SATLISTE[SAT-ID],"FEHLT")</f>
        <v>3k073</v>
      </c>
    </row>
    <row r="3332" spans="1:8" ht="15.9" customHeight="1" x14ac:dyDescent="0.3">
      <c r="A3332" s="171" t="s">
        <v>7608</v>
      </c>
      <c r="B3332" s="167" t="s">
        <v>11606</v>
      </c>
      <c r="C3332" s="167" t="str">
        <f>tab_SCHULLISTE[[#This Row],[SNR]]&amp;" - "&amp;tab_SCHULLISTE[[#This Row],[Name]]</f>
        <v xml:space="preserve">4558 - Grundschule Lam  </v>
      </c>
      <c r="D3332" s="5" t="s">
        <v>2831</v>
      </c>
      <c r="E33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32" s="175" t="s">
        <v>18840</v>
      </c>
      <c r="G3332" s="175" t="s">
        <v>18841</v>
      </c>
      <c r="H3332" s="182" t="str">
        <f>_xlfn.XLOOKUP(tab_SCHULLISTE[[#This Row],[TKZ]],tab_SATLISTE[SAT-ID],tab_SATLISTE[SAT-ID],"FEHLT")</f>
        <v>3k088</v>
      </c>
    </row>
    <row r="3333" spans="1:8" ht="15.9" customHeight="1" x14ac:dyDescent="0.3">
      <c r="A3333" s="171" t="s">
        <v>7609</v>
      </c>
      <c r="B3333" s="167" t="s">
        <v>11607</v>
      </c>
      <c r="C3333" s="167" t="str">
        <f>tab_SCHULLISTE[[#This Row],[SNR]]&amp;" - "&amp;tab_SCHULLISTE[[#This Row],[Name]]</f>
        <v xml:space="preserve">4559 - Trautwein-Grundschule Moosbach  </v>
      </c>
      <c r="D3333" s="5" t="s">
        <v>2847</v>
      </c>
      <c r="E33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33" s="175" t="s">
        <v>18840</v>
      </c>
      <c r="G3333" s="175" t="s">
        <v>18841</v>
      </c>
      <c r="H3333" s="182" t="str">
        <f>_xlfn.XLOOKUP(tab_SCHULLISTE[[#This Row],[TKZ]],tab_SATLISTE[SAT-ID],tab_SATLISTE[SAT-ID],"FEHLT")</f>
        <v>3k104</v>
      </c>
    </row>
    <row r="3334" spans="1:8" ht="15.9" customHeight="1" x14ac:dyDescent="0.3">
      <c r="A3334" s="171" t="s">
        <v>7610</v>
      </c>
      <c r="B3334" s="167" t="s">
        <v>11608</v>
      </c>
      <c r="C3334" s="167" t="str">
        <f>tab_SCHULLISTE[[#This Row],[SNR]]&amp;" - "&amp;tab_SCHULLISTE[[#This Row],[Name]]</f>
        <v xml:space="preserve">4560 - Zottbachtal-Grundschule Pleystein  </v>
      </c>
      <c r="D3334" s="5" t="s">
        <v>2880</v>
      </c>
      <c r="E33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34" s="175" t="s">
        <v>18840</v>
      </c>
      <c r="G3334" s="175" t="s">
        <v>18841</v>
      </c>
      <c r="H3334" s="182" t="str">
        <f>_xlfn.XLOOKUP(tab_SCHULLISTE[[#This Row],[TKZ]],tab_SATLISTE[SAT-ID],tab_SATLISTE[SAT-ID],"FEHLT")</f>
        <v>3k138</v>
      </c>
    </row>
    <row r="3335" spans="1:8" ht="15.9" customHeight="1" x14ac:dyDescent="0.3">
      <c r="A3335" s="171" t="s">
        <v>7611</v>
      </c>
      <c r="B3335" s="167" t="s">
        <v>11609</v>
      </c>
      <c r="C3335" s="167" t="str">
        <f>tab_SCHULLISTE[[#This Row],[SNR]]&amp;" - "&amp;tab_SCHULLISTE[[#This Row],[Name]]</f>
        <v xml:space="preserve">4561 - Markus-Gottwalt-Grundschule Eschenbach i.d.OPf.  </v>
      </c>
      <c r="D3335" s="5" t="s">
        <v>2790</v>
      </c>
      <c r="E33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35" s="175" t="s">
        <v>18840</v>
      </c>
      <c r="G3335" s="175" t="s">
        <v>18841</v>
      </c>
      <c r="H3335" s="182" t="str">
        <f>_xlfn.XLOOKUP(tab_SCHULLISTE[[#This Row],[TKZ]],tab_SATLISTE[SAT-ID],tab_SATLISTE[SAT-ID],"FEHLT")</f>
        <v>3k046</v>
      </c>
    </row>
    <row r="3336" spans="1:8" ht="15.9" customHeight="1" x14ac:dyDescent="0.3">
      <c r="A3336" s="171" t="s">
        <v>7612</v>
      </c>
      <c r="B3336" s="167" t="s">
        <v>11610</v>
      </c>
      <c r="C3336" s="167" t="str">
        <f>tab_SCHULLISTE[[#This Row],[SNR]]&amp;" - "&amp;tab_SCHULLISTE[[#This Row],[Name]]</f>
        <v xml:space="preserve">4562 - Grundschule Grafenwöhr  </v>
      </c>
      <c r="D3336" s="5" t="s">
        <v>2808</v>
      </c>
      <c r="E33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36" s="175" t="s">
        <v>18840</v>
      </c>
      <c r="G3336" s="175" t="s">
        <v>18841</v>
      </c>
      <c r="H3336" s="182" t="str">
        <f>_xlfn.XLOOKUP(tab_SCHULLISTE[[#This Row],[TKZ]],tab_SATLISTE[SAT-ID],tab_SATLISTE[SAT-ID],"FEHLT")</f>
        <v>3k065</v>
      </c>
    </row>
    <row r="3337" spans="1:8" ht="15.9" customHeight="1" x14ac:dyDescent="0.3">
      <c r="A3337" s="171" t="s">
        <v>7613</v>
      </c>
      <c r="B3337" s="167" t="s">
        <v>11611</v>
      </c>
      <c r="C3337" s="167" t="str">
        <f>tab_SCHULLISTE[[#This Row],[SNR]]&amp;" - "&amp;tab_SCHULLISTE[[#This Row],[Name]]</f>
        <v xml:space="preserve">4563 - Grundschule Kirchenthumbach  </v>
      </c>
      <c r="D3337" s="5" t="s">
        <v>2823</v>
      </c>
      <c r="E33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37" s="175" t="s">
        <v>18840</v>
      </c>
      <c r="G3337" s="175" t="s">
        <v>18841</v>
      </c>
      <c r="H3337" s="182" t="str">
        <f>_xlfn.XLOOKUP(tab_SCHULLISTE[[#This Row],[TKZ]],tab_SATLISTE[SAT-ID],tab_SATLISTE[SAT-ID],"FEHLT")</f>
        <v>3k080</v>
      </c>
    </row>
    <row r="3338" spans="1:8" ht="15.9" customHeight="1" x14ac:dyDescent="0.3">
      <c r="A3338" s="171" t="s">
        <v>7614</v>
      </c>
      <c r="B3338" s="167" t="s">
        <v>11612</v>
      </c>
      <c r="C3338" s="167" t="str">
        <f>tab_SCHULLISTE[[#This Row],[SNR]]&amp;" - "&amp;tab_SCHULLISTE[[#This Row],[Name]]</f>
        <v xml:space="preserve">4564 - Albert-Schweitzer-Grundschule Weiden i.d.OPf.  </v>
      </c>
      <c r="D3338" s="5" t="s">
        <v>2943</v>
      </c>
      <c r="E33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38" s="175" t="s">
        <v>18840</v>
      </c>
      <c r="G3338" s="175" t="s">
        <v>18841</v>
      </c>
      <c r="H3338" s="182" t="str">
        <f>_xlfn.XLOOKUP(tab_SCHULLISTE[[#This Row],[TKZ]],tab_SATLISTE[SAT-ID],tab_SATLISTE[SAT-ID],"FEHLT")</f>
        <v>3k201</v>
      </c>
    </row>
    <row r="3339" spans="1:8" ht="15.9" customHeight="1" x14ac:dyDescent="0.3">
      <c r="A3339" s="171" t="s">
        <v>7615</v>
      </c>
      <c r="B3339" s="167" t="s">
        <v>11613</v>
      </c>
      <c r="C3339" s="167" t="str">
        <f>tab_SCHULLISTE[[#This Row],[SNR]]&amp;" - "&amp;tab_SCHULLISTE[[#This Row],[Name]]</f>
        <v xml:space="preserve">4565 - Clausnitzer-Grundschule Weiden i.d.OPf.  </v>
      </c>
      <c r="D3339" s="5" t="s">
        <v>2943</v>
      </c>
      <c r="E33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39" s="175" t="s">
        <v>18840</v>
      </c>
      <c r="G3339" s="175" t="s">
        <v>18841</v>
      </c>
      <c r="H3339" s="182" t="str">
        <f>_xlfn.XLOOKUP(tab_SCHULLISTE[[#This Row],[TKZ]],tab_SATLISTE[SAT-ID],tab_SATLISTE[SAT-ID],"FEHLT")</f>
        <v>3k201</v>
      </c>
    </row>
    <row r="3340" spans="1:8" ht="15.9" customHeight="1" x14ac:dyDescent="0.3">
      <c r="A3340" s="171" t="s">
        <v>7616</v>
      </c>
      <c r="B3340" s="167" t="s">
        <v>11614</v>
      </c>
      <c r="C3340" s="167" t="str">
        <f>tab_SCHULLISTE[[#This Row],[SNR]]&amp;" - "&amp;tab_SCHULLISTE[[#This Row],[Name]]</f>
        <v xml:space="preserve">4566 - Gerhardinger-Grundschule Weiden i.d.OPf.  </v>
      </c>
      <c r="D3340" s="5" t="s">
        <v>2943</v>
      </c>
      <c r="E33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40" s="175" t="s">
        <v>18840</v>
      </c>
      <c r="G3340" s="175" t="s">
        <v>18841</v>
      </c>
      <c r="H3340" s="182" t="str">
        <f>_xlfn.XLOOKUP(tab_SCHULLISTE[[#This Row],[TKZ]],tab_SATLISTE[SAT-ID],tab_SATLISTE[SAT-ID],"FEHLT")</f>
        <v>3k201</v>
      </c>
    </row>
    <row r="3341" spans="1:8" ht="15.9" customHeight="1" x14ac:dyDescent="0.3">
      <c r="A3341" s="171" t="s">
        <v>7617</v>
      </c>
      <c r="B3341" s="167" t="s">
        <v>11615</v>
      </c>
      <c r="C3341" s="167" t="str">
        <f>tab_SCHULLISTE[[#This Row],[SNR]]&amp;" - "&amp;tab_SCHULLISTE[[#This Row],[Name]]</f>
        <v xml:space="preserve">4567 - Hammerweg-Grundschule Weiden i.d.OPf.  </v>
      </c>
      <c r="D3341" s="5" t="s">
        <v>2943</v>
      </c>
      <c r="E33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41" s="175" t="s">
        <v>18840</v>
      </c>
      <c r="G3341" s="175" t="s">
        <v>18841</v>
      </c>
      <c r="H3341" s="182" t="str">
        <f>_xlfn.XLOOKUP(tab_SCHULLISTE[[#This Row],[TKZ]],tab_SATLISTE[SAT-ID],tab_SATLISTE[SAT-ID],"FEHLT")</f>
        <v>3k201</v>
      </c>
    </row>
    <row r="3342" spans="1:8" ht="15.9" customHeight="1" x14ac:dyDescent="0.3">
      <c r="A3342" s="171" t="s">
        <v>7618</v>
      </c>
      <c r="B3342" s="167" t="s">
        <v>13200</v>
      </c>
      <c r="C3342" s="167" t="str">
        <f>tab_SCHULLISTE[[#This Row],[SNR]]&amp;" - "&amp;tab_SCHULLISTE[[#This Row],[Name]]</f>
        <v xml:space="preserve">4568 - Max-Reger-Mittelschule Weiden i.d.OPf.  </v>
      </c>
      <c r="D3342" s="5" t="s">
        <v>2943</v>
      </c>
      <c r="E33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42" s="175" t="s">
        <v>18840</v>
      </c>
      <c r="G3342" s="175" t="s">
        <v>18841</v>
      </c>
      <c r="H3342" s="182" t="str">
        <f>_xlfn.XLOOKUP(tab_SCHULLISTE[[#This Row],[TKZ]],tab_SATLISTE[SAT-ID],tab_SATLISTE[SAT-ID],"FEHLT")</f>
        <v>3k201</v>
      </c>
    </row>
    <row r="3343" spans="1:8" ht="15.9" customHeight="1" x14ac:dyDescent="0.3">
      <c r="A3343" s="171" t="s">
        <v>7619</v>
      </c>
      <c r="B3343" s="167" t="s">
        <v>13201</v>
      </c>
      <c r="C3343" s="167" t="str">
        <f>tab_SCHULLISTE[[#This Row],[SNR]]&amp;" - "&amp;tab_SCHULLISTE[[#This Row],[Name]]</f>
        <v xml:space="preserve">4570 - Pestalozzi-Mittelschule Weiden i.d.OPf.  </v>
      </c>
      <c r="D3343" s="5" t="s">
        <v>2943</v>
      </c>
      <c r="E33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43" s="175" t="s">
        <v>18840</v>
      </c>
      <c r="G3343" s="175" t="s">
        <v>18841</v>
      </c>
      <c r="H3343" s="182" t="str">
        <f>_xlfn.XLOOKUP(tab_SCHULLISTE[[#This Row],[TKZ]],tab_SATLISTE[SAT-ID],tab_SATLISTE[SAT-ID],"FEHLT")</f>
        <v>3k201</v>
      </c>
    </row>
    <row r="3344" spans="1:8" ht="15.9" customHeight="1" x14ac:dyDescent="0.3">
      <c r="A3344" s="171" t="s">
        <v>7620</v>
      </c>
      <c r="B3344" s="167" t="s">
        <v>11616</v>
      </c>
      <c r="C3344" s="167" t="str">
        <f>tab_SCHULLISTE[[#This Row],[SNR]]&amp;" - "&amp;tab_SCHULLISTE[[#This Row],[Name]]</f>
        <v xml:space="preserve">4571 - Rehbühl-Grundschule Weiden i.d.OPf.  </v>
      </c>
      <c r="D3344" s="5" t="s">
        <v>2943</v>
      </c>
      <c r="E33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44" s="175" t="s">
        <v>18840</v>
      </c>
      <c r="G3344" s="175" t="s">
        <v>18841</v>
      </c>
      <c r="H3344" s="182" t="str">
        <f>_xlfn.XLOOKUP(tab_SCHULLISTE[[#This Row],[TKZ]],tab_SATLISTE[SAT-ID],tab_SATLISTE[SAT-ID],"FEHLT")</f>
        <v>3k201</v>
      </c>
    </row>
    <row r="3345" spans="1:8" ht="15.9" customHeight="1" x14ac:dyDescent="0.3">
      <c r="A3345" s="171" t="s">
        <v>7621</v>
      </c>
      <c r="B3345" s="167" t="s">
        <v>11617</v>
      </c>
      <c r="C3345" s="167" t="str">
        <f>tab_SCHULLISTE[[#This Row],[SNR]]&amp;" - "&amp;tab_SCHULLISTE[[#This Row],[Name]]</f>
        <v xml:space="preserve">4573 - Hans-Schelter-Grundschule Weiden i.d.OPf.  </v>
      </c>
      <c r="D3345" s="5" t="s">
        <v>2943</v>
      </c>
      <c r="E33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45" s="175" t="s">
        <v>18840</v>
      </c>
      <c r="G3345" s="175" t="s">
        <v>18841</v>
      </c>
      <c r="H3345" s="182" t="str">
        <f>_xlfn.XLOOKUP(tab_SCHULLISTE[[#This Row],[TKZ]],tab_SATLISTE[SAT-ID],tab_SATLISTE[SAT-ID],"FEHLT")</f>
        <v>3k201</v>
      </c>
    </row>
    <row r="3346" spans="1:8" ht="15.9" customHeight="1" x14ac:dyDescent="0.3">
      <c r="A3346" s="171" t="s">
        <v>7622</v>
      </c>
      <c r="B3346" s="167" t="s">
        <v>11618</v>
      </c>
      <c r="C3346" s="167" t="str">
        <f>tab_SCHULLISTE[[#This Row],[SNR]]&amp;" - "&amp;tab_SCHULLISTE[[#This Row],[Name]]</f>
        <v xml:space="preserve">4574 - Grundschule Am Rauhen Kulm Speinshart  </v>
      </c>
      <c r="D3346" s="5" t="s">
        <v>2750</v>
      </c>
      <c r="E33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46" s="175" t="s">
        <v>18840</v>
      </c>
      <c r="G3346" s="175" t="s">
        <v>18841</v>
      </c>
      <c r="H3346" s="182" t="str">
        <f>_xlfn.XLOOKUP(tab_SCHULLISTE[[#This Row],[TKZ]],tab_SATLISTE[SAT-ID],tab_SATLISTE[SAT-ID],"FEHLT")</f>
        <v>3k006</v>
      </c>
    </row>
    <row r="3347" spans="1:8" ht="15.9" customHeight="1" x14ac:dyDescent="0.3">
      <c r="A3347" s="171" t="s">
        <v>7623</v>
      </c>
      <c r="B3347" s="167" t="s">
        <v>11619</v>
      </c>
      <c r="C3347" s="167" t="str">
        <f>tab_SCHULLISTE[[#This Row],[SNR]]&amp;" - "&amp;tab_SCHULLISTE[[#This Row],[Name]]</f>
        <v xml:space="preserve">4575 - Grundschule Pressath  </v>
      </c>
      <c r="D3347" s="5" t="s">
        <v>2885</v>
      </c>
      <c r="E33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47" s="175" t="s">
        <v>18840</v>
      </c>
      <c r="G3347" s="175" t="s">
        <v>18841</v>
      </c>
      <c r="H3347" s="182" t="str">
        <f>_xlfn.XLOOKUP(tab_SCHULLISTE[[#This Row],[TKZ]],tab_SATLISTE[SAT-ID],tab_SATLISTE[SAT-ID],"FEHLT")</f>
        <v>3k143</v>
      </c>
    </row>
    <row r="3348" spans="1:8" ht="15.9" customHeight="1" x14ac:dyDescent="0.3">
      <c r="A3348" s="171" t="s">
        <v>7624</v>
      </c>
      <c r="B3348" s="167" t="s">
        <v>11620</v>
      </c>
      <c r="C3348" s="167" t="str">
        <f>tab_SCHULLISTE[[#This Row],[SNR]]&amp;" - "&amp;tab_SCHULLISTE[[#This Row],[Name]]</f>
        <v xml:space="preserve">4576 - Grundschule Floß  </v>
      </c>
      <c r="D3348" s="5" t="s">
        <v>2800</v>
      </c>
      <c r="E33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48" s="175" t="s">
        <v>18840</v>
      </c>
      <c r="G3348" s="175" t="s">
        <v>18841</v>
      </c>
      <c r="H3348" s="182" t="str">
        <f>_xlfn.XLOOKUP(tab_SCHULLISTE[[#This Row],[TKZ]],tab_SATLISTE[SAT-ID],tab_SATLISTE[SAT-ID],"FEHLT")</f>
        <v>3k056</v>
      </c>
    </row>
    <row r="3349" spans="1:8" ht="15.9" customHeight="1" x14ac:dyDescent="0.3">
      <c r="A3349" s="171" t="s">
        <v>7625</v>
      </c>
      <c r="B3349" s="167" t="s">
        <v>11621</v>
      </c>
      <c r="C3349" s="167" t="str">
        <f>tab_SCHULLISTE[[#This Row],[SNR]]&amp;" - "&amp;tab_SCHULLISTE[[#This Row],[Name]]</f>
        <v xml:space="preserve">4577 - Grundschule Windischeschenbach  </v>
      </c>
      <c r="D3349" s="5" t="s">
        <v>2950</v>
      </c>
      <c r="E33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49" s="175" t="s">
        <v>18840</v>
      </c>
      <c r="G3349" s="175" t="s">
        <v>18841</v>
      </c>
      <c r="H3349" s="182" t="str">
        <f>_xlfn.XLOOKUP(tab_SCHULLISTE[[#This Row],[TKZ]],tab_SATLISTE[SAT-ID],tab_SATLISTE[SAT-ID],"FEHLT")</f>
        <v>3k209</v>
      </c>
    </row>
    <row r="3350" spans="1:8" ht="15.9" customHeight="1" x14ac:dyDescent="0.3">
      <c r="A3350" s="171" t="s">
        <v>7626</v>
      </c>
      <c r="B3350" s="167" t="s">
        <v>11622</v>
      </c>
      <c r="C3350" s="167" t="str">
        <f>tab_SCHULLISTE[[#This Row],[SNR]]&amp;" - "&amp;tab_SCHULLISTE[[#This Row],[Name]]</f>
        <v xml:space="preserve">4578 - Grundschule Erbendorf  </v>
      </c>
      <c r="D3350" s="5" t="s">
        <v>2789</v>
      </c>
      <c r="E33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50" s="175" t="s">
        <v>18840</v>
      </c>
      <c r="G3350" s="175" t="s">
        <v>18841</v>
      </c>
      <c r="H3350" s="182" t="str">
        <f>_xlfn.XLOOKUP(tab_SCHULLISTE[[#This Row],[TKZ]],tab_SATLISTE[SAT-ID],tab_SATLISTE[SAT-ID],"FEHLT")</f>
        <v>3k045</v>
      </c>
    </row>
    <row r="3351" spans="1:8" ht="15.9" customHeight="1" x14ac:dyDescent="0.3">
      <c r="A3351" s="171" t="s">
        <v>7627</v>
      </c>
      <c r="B3351" s="167" t="s">
        <v>11623</v>
      </c>
      <c r="C3351" s="167" t="str">
        <f>tab_SCHULLISTE[[#This Row],[SNR]]&amp;" - "&amp;tab_SCHULLISTE[[#This Row],[Name]]</f>
        <v xml:space="preserve">4579 - Schwarzachtal-Grundschule Berg b.Neumarkt i.d.OPf  </v>
      </c>
      <c r="D3351" s="5" t="s">
        <v>2766</v>
      </c>
      <c r="E33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51" s="175" t="s">
        <v>18840</v>
      </c>
      <c r="G3351" s="175" t="s">
        <v>18841</v>
      </c>
      <c r="H3351" s="182" t="str">
        <f>_xlfn.XLOOKUP(tab_SCHULLISTE[[#This Row],[TKZ]],tab_SATLISTE[SAT-ID],tab_SATLISTE[SAT-ID],"FEHLT")</f>
        <v>3k022</v>
      </c>
    </row>
    <row r="3352" spans="1:8" ht="15.9" customHeight="1" x14ac:dyDescent="0.3">
      <c r="A3352" s="171" t="s">
        <v>7628</v>
      </c>
      <c r="B3352" s="167" t="s">
        <v>11624</v>
      </c>
      <c r="C3352" s="167" t="str">
        <f>tab_SCHULLISTE[[#This Row],[SNR]]&amp;" - "&amp;tab_SCHULLISTE[[#This Row],[Name]]</f>
        <v xml:space="preserve">4580 - Grundschule Lauterhofen  </v>
      </c>
      <c r="D3352" s="5" t="s">
        <v>2833</v>
      </c>
      <c r="E33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52" s="175" t="s">
        <v>18840</v>
      </c>
      <c r="G3352" s="175" t="s">
        <v>18841</v>
      </c>
      <c r="H3352" s="182" t="str">
        <f>_xlfn.XLOOKUP(tab_SCHULLISTE[[#This Row],[TKZ]],tab_SATLISTE[SAT-ID],tab_SATLISTE[SAT-ID],"FEHLT")</f>
        <v>3k090</v>
      </c>
    </row>
    <row r="3353" spans="1:8" ht="15.9" customHeight="1" x14ac:dyDescent="0.3">
      <c r="A3353" s="171" t="s">
        <v>7629</v>
      </c>
      <c r="B3353" s="167" t="s">
        <v>11625</v>
      </c>
      <c r="C3353" s="167" t="str">
        <f>tab_SCHULLISTE[[#This Row],[SNR]]&amp;" - "&amp;tab_SCHULLISTE[[#This Row],[Name]]</f>
        <v xml:space="preserve">4581 - Grundschule Pilsach  </v>
      </c>
      <c r="D3353" s="5" t="s">
        <v>2878</v>
      </c>
      <c r="E33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53" s="175" t="s">
        <v>18840</v>
      </c>
      <c r="G3353" s="175" t="s">
        <v>18841</v>
      </c>
      <c r="H3353" s="182" t="str">
        <f>_xlfn.XLOOKUP(tab_SCHULLISTE[[#This Row],[TKZ]],tab_SATLISTE[SAT-ID],tab_SATLISTE[SAT-ID],"FEHLT")</f>
        <v>3k136</v>
      </c>
    </row>
    <row r="3354" spans="1:8" ht="15.9" customHeight="1" x14ac:dyDescent="0.3">
      <c r="A3354" s="171" t="s">
        <v>7630</v>
      </c>
      <c r="B3354" s="167" t="s">
        <v>11626</v>
      </c>
      <c r="C3354" s="167" t="str">
        <f>tab_SCHULLISTE[[#This Row],[SNR]]&amp;" - "&amp;tab_SCHULLISTE[[#This Row],[Name]]</f>
        <v xml:space="preserve">4583 - Grundschule Deining  </v>
      </c>
      <c r="D3354" s="5" t="s">
        <v>2781</v>
      </c>
      <c r="E33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54" s="175" t="s">
        <v>18840</v>
      </c>
      <c r="G3354" s="175" t="s">
        <v>18841</v>
      </c>
      <c r="H3354" s="182" t="str">
        <f>_xlfn.XLOOKUP(tab_SCHULLISTE[[#This Row],[TKZ]],tab_SATLISTE[SAT-ID],tab_SATLISTE[SAT-ID],"FEHLT")</f>
        <v>3k037</v>
      </c>
    </row>
    <row r="3355" spans="1:8" ht="15.9" customHeight="1" x14ac:dyDescent="0.3">
      <c r="A3355" s="171" t="s">
        <v>7631</v>
      </c>
      <c r="B3355" s="167" t="s">
        <v>11627</v>
      </c>
      <c r="C3355" s="167" t="str">
        <f>tab_SCHULLISTE[[#This Row],[SNR]]&amp;" - "&amp;tab_SCHULLISTE[[#This Row],[Name]]</f>
        <v xml:space="preserve">4584 - Grundschule Ammerthal  </v>
      </c>
      <c r="D3355" s="5" t="s">
        <v>2753</v>
      </c>
      <c r="E33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55" s="175" t="s">
        <v>18840</v>
      </c>
      <c r="G3355" s="175" t="s">
        <v>18841</v>
      </c>
      <c r="H3355" s="182" t="str">
        <f>_xlfn.XLOOKUP(tab_SCHULLISTE[[#This Row],[TKZ]],tab_SATLISTE[SAT-ID],tab_SATLISTE[SAT-ID],"FEHLT")</f>
        <v>3k009</v>
      </c>
    </row>
    <row r="3356" spans="1:8" ht="15.9" customHeight="1" x14ac:dyDescent="0.3">
      <c r="A3356" s="171" t="s">
        <v>7632</v>
      </c>
      <c r="B3356" s="167" t="s">
        <v>11628</v>
      </c>
      <c r="C3356" s="167" t="str">
        <f>tab_SCHULLISTE[[#This Row],[SNR]]&amp;" - "&amp;tab_SCHULLISTE[[#This Row],[Name]]</f>
        <v xml:space="preserve">4585 - Dr.-Heinrich-Stromer-Grundschule Auerbach i.d.OPf.  </v>
      </c>
      <c r="D3356" s="5" t="s">
        <v>2756</v>
      </c>
      <c r="E33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56" s="175" t="s">
        <v>18840</v>
      </c>
      <c r="G3356" s="175" t="s">
        <v>18841</v>
      </c>
      <c r="H3356" s="182" t="str">
        <f>_xlfn.XLOOKUP(tab_SCHULLISTE[[#This Row],[TKZ]],tab_SATLISTE[SAT-ID],tab_SATLISTE[SAT-ID],"FEHLT")</f>
        <v>3k012</v>
      </c>
    </row>
    <row r="3357" spans="1:8" ht="15.9" customHeight="1" x14ac:dyDescent="0.3">
      <c r="A3357" s="171" t="s">
        <v>7633</v>
      </c>
      <c r="B3357" s="167" t="s">
        <v>13202</v>
      </c>
      <c r="C3357" s="167" t="str">
        <f>tab_SCHULLISTE[[#This Row],[SNR]]&amp;" - "&amp;tab_SCHULLISTE[[#This Row],[Name]]</f>
        <v xml:space="preserve">4586 - Mittelschule Auerbach i.d.OPf.  </v>
      </c>
      <c r="D3357" s="5" t="s">
        <v>2756</v>
      </c>
      <c r="E33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57" s="175" t="s">
        <v>18840</v>
      </c>
      <c r="G3357" s="175" t="s">
        <v>18841</v>
      </c>
      <c r="H3357" s="182" t="str">
        <f>_xlfn.XLOOKUP(tab_SCHULLISTE[[#This Row],[TKZ]],tab_SATLISTE[SAT-ID],tab_SATLISTE[SAT-ID],"FEHLT")</f>
        <v>3k012</v>
      </c>
    </row>
    <row r="3358" spans="1:8" ht="15.9" customHeight="1" x14ac:dyDescent="0.3">
      <c r="A3358" s="171" t="s">
        <v>7634</v>
      </c>
      <c r="B3358" s="167" t="s">
        <v>11629</v>
      </c>
      <c r="C3358" s="167" t="str">
        <f>tab_SCHULLISTE[[#This Row],[SNR]]&amp;" - "&amp;tab_SCHULLISTE[[#This Row],[Name]]</f>
        <v xml:space="preserve">4587 - Grundschule Berching  </v>
      </c>
      <c r="D3358" s="5" t="s">
        <v>2765</v>
      </c>
      <c r="E33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58" s="175" t="s">
        <v>18840</v>
      </c>
      <c r="G3358" s="175" t="s">
        <v>18841</v>
      </c>
      <c r="H3358" s="182" t="str">
        <f>_xlfn.XLOOKUP(tab_SCHULLISTE[[#This Row],[TKZ]],tab_SATLISTE[SAT-ID],tab_SATLISTE[SAT-ID],"FEHLT")</f>
        <v>3k021</v>
      </c>
    </row>
    <row r="3359" spans="1:8" ht="15.9" customHeight="1" x14ac:dyDescent="0.3">
      <c r="A3359" s="171" t="s">
        <v>7635</v>
      </c>
      <c r="B3359" s="167" t="s">
        <v>11630</v>
      </c>
      <c r="C3359" s="167" t="str">
        <f>tab_SCHULLISTE[[#This Row],[SNR]]&amp;" - "&amp;tab_SCHULLISTE[[#This Row],[Name]]</f>
        <v xml:space="preserve">4588 - Grundschule Ebermannsdorf  </v>
      </c>
      <c r="D3359" s="5" t="s">
        <v>2786</v>
      </c>
      <c r="E33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59" s="175" t="s">
        <v>18840</v>
      </c>
      <c r="G3359" s="175" t="s">
        <v>18841</v>
      </c>
      <c r="H3359" s="182" t="str">
        <f>_xlfn.XLOOKUP(tab_SCHULLISTE[[#This Row],[TKZ]],tab_SATLISTE[SAT-ID],tab_SATLISTE[SAT-ID],"FEHLT")</f>
        <v>3k042</v>
      </c>
    </row>
    <row r="3360" spans="1:8" ht="15.9" customHeight="1" x14ac:dyDescent="0.3">
      <c r="A3360" s="171" t="s">
        <v>7636</v>
      </c>
      <c r="B3360" s="167" t="s">
        <v>11631</v>
      </c>
      <c r="C3360" s="167" t="str">
        <f>tab_SCHULLISTE[[#This Row],[SNR]]&amp;" - "&amp;tab_SCHULLISTE[[#This Row],[Name]]</f>
        <v xml:space="preserve">4589 - Sebastian-Kneipp-Grundschule Edelsfeld  </v>
      </c>
      <c r="D3360" s="5" t="s">
        <v>2787</v>
      </c>
      <c r="E33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60" s="175" t="s">
        <v>18840</v>
      </c>
      <c r="G3360" s="175" t="s">
        <v>18841</v>
      </c>
      <c r="H3360" s="182" t="str">
        <f>_xlfn.XLOOKUP(tab_SCHULLISTE[[#This Row],[TKZ]],tab_SATLISTE[SAT-ID],tab_SATLISTE[SAT-ID],"FEHLT")</f>
        <v>3k043</v>
      </c>
    </row>
    <row r="3361" spans="1:8" ht="15.9" customHeight="1" x14ac:dyDescent="0.3">
      <c r="A3361" s="171" t="s">
        <v>7637</v>
      </c>
      <c r="B3361" s="167" t="s">
        <v>13203</v>
      </c>
      <c r="C3361" s="167" t="str">
        <f>tab_SCHULLISTE[[#This Row],[SNR]]&amp;" - "&amp;tab_SCHULLISTE[[#This Row],[Name]]</f>
        <v xml:space="preserve">4590 - Mittelschule Ensdorf  </v>
      </c>
      <c r="D3361" s="5" t="s">
        <v>2788</v>
      </c>
      <c r="E33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61" s="175" t="s">
        <v>18840</v>
      </c>
      <c r="G3361" s="175" t="s">
        <v>18841</v>
      </c>
      <c r="H3361" s="182" t="str">
        <f>_xlfn.XLOOKUP(tab_SCHULLISTE[[#This Row],[TKZ]],tab_SATLISTE[SAT-ID],tab_SATLISTE[SAT-ID],"FEHLT")</f>
        <v>3k044</v>
      </c>
    </row>
    <row r="3362" spans="1:8" ht="15.9" customHeight="1" x14ac:dyDescent="0.3">
      <c r="A3362" s="171" t="s">
        <v>7638</v>
      </c>
      <c r="B3362" s="167" t="s">
        <v>11632</v>
      </c>
      <c r="C3362" s="167" t="str">
        <f>tab_SCHULLISTE[[#This Row],[SNR]]&amp;" - "&amp;tab_SCHULLISTE[[#This Row],[Name]]</f>
        <v xml:space="preserve">4591 - Josef-Voit-Grundschule Freihung  </v>
      </c>
      <c r="D3362" s="5" t="s">
        <v>2802</v>
      </c>
      <c r="E33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62" s="175" t="s">
        <v>18840</v>
      </c>
      <c r="G3362" s="175" t="s">
        <v>18841</v>
      </c>
      <c r="H3362" s="182" t="str">
        <f>_xlfn.XLOOKUP(tab_SCHULLISTE[[#This Row],[TKZ]],tab_SATLISTE[SAT-ID],tab_SATLISTE[SAT-ID],"FEHLT")</f>
        <v>3k058</v>
      </c>
    </row>
    <row r="3363" spans="1:8" ht="15.9" customHeight="1" x14ac:dyDescent="0.3">
      <c r="A3363" s="171" t="s">
        <v>7639</v>
      </c>
      <c r="B3363" s="167" t="s">
        <v>11633</v>
      </c>
      <c r="C3363" s="167" t="str">
        <f>tab_SCHULLISTE[[#This Row],[SNR]]&amp;" - "&amp;tab_SCHULLISTE[[#This Row],[Name]]</f>
        <v xml:space="preserve">4592 - Grundschule Seubersdorf i.d.OPf.  </v>
      </c>
      <c r="D3363" s="5" t="s">
        <v>2913</v>
      </c>
      <c r="E33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63" s="175" t="s">
        <v>18840</v>
      </c>
      <c r="G3363" s="175" t="s">
        <v>18841</v>
      </c>
      <c r="H3363" s="182" t="str">
        <f>_xlfn.XLOOKUP(tab_SCHULLISTE[[#This Row],[TKZ]],tab_SATLISTE[SAT-ID],tab_SATLISTE[SAT-ID],"FEHLT")</f>
        <v>3k171</v>
      </c>
    </row>
    <row r="3364" spans="1:8" ht="15.9" customHeight="1" x14ac:dyDescent="0.3">
      <c r="A3364" s="171" t="s">
        <v>7640</v>
      </c>
      <c r="B3364" s="167" t="s">
        <v>11634</v>
      </c>
      <c r="C3364" s="167" t="str">
        <f>tab_SCHULLISTE[[#This Row],[SNR]]&amp;" - "&amp;tab_SCHULLISTE[[#This Row],[Name]]</f>
        <v xml:space="preserve">4593 - Grundschule Velburg  </v>
      </c>
      <c r="D3364" s="5" t="s">
        <v>2930</v>
      </c>
      <c r="E33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64" s="175" t="s">
        <v>18840</v>
      </c>
      <c r="G3364" s="175" t="s">
        <v>18841</v>
      </c>
      <c r="H3364" s="182" t="str">
        <f>_xlfn.XLOOKUP(tab_SCHULLISTE[[#This Row],[TKZ]],tab_SATLISTE[SAT-ID],tab_SATLISTE[SAT-ID],"FEHLT")</f>
        <v>3k188</v>
      </c>
    </row>
    <row r="3365" spans="1:8" ht="15.9" customHeight="1" x14ac:dyDescent="0.3">
      <c r="A3365" s="171" t="s">
        <v>7641</v>
      </c>
      <c r="B3365" s="167" t="s">
        <v>13204</v>
      </c>
      <c r="C3365" s="167" t="str">
        <f>tab_SCHULLISTE[[#This Row],[SNR]]&amp;" - "&amp;tab_SCHULLISTE[[#This Row],[Name]]</f>
        <v xml:space="preserve">4596 - Mittelschule Hahnbach  </v>
      </c>
      <c r="D3365" s="5" t="s">
        <v>2811</v>
      </c>
      <c r="E33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65" s="175" t="s">
        <v>18840</v>
      </c>
      <c r="G3365" s="175" t="s">
        <v>18841</v>
      </c>
      <c r="H3365" s="182" t="str">
        <f>_xlfn.XLOOKUP(tab_SCHULLISTE[[#This Row],[TKZ]],tab_SATLISTE[SAT-ID],tab_SATLISTE[SAT-ID],"FEHLT")</f>
        <v>3k068</v>
      </c>
    </row>
    <row r="3366" spans="1:8" ht="15.9" customHeight="1" x14ac:dyDescent="0.3">
      <c r="A3366" s="171" t="s">
        <v>7642</v>
      </c>
      <c r="B3366" s="167" t="s">
        <v>13205</v>
      </c>
      <c r="C3366" s="167" t="str">
        <f>tab_SCHULLISTE[[#This Row],[SNR]]&amp;" - "&amp;tab_SCHULLISTE[[#This Row],[Name]]</f>
        <v xml:space="preserve">4597 - Mittelschule Hirschau  </v>
      </c>
      <c r="D3366" s="5" t="s">
        <v>2813</v>
      </c>
      <c r="E33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66" s="175" t="s">
        <v>18840</v>
      </c>
      <c r="G3366" s="175" t="s">
        <v>18841</v>
      </c>
      <c r="H3366" s="182" t="str">
        <f>_xlfn.XLOOKUP(tab_SCHULLISTE[[#This Row],[TKZ]],tab_SATLISTE[SAT-ID],tab_SATLISTE[SAT-ID],"FEHLT")</f>
        <v>3k070</v>
      </c>
    </row>
    <row r="3367" spans="1:8" ht="15.9" customHeight="1" x14ac:dyDescent="0.3">
      <c r="A3367" s="171" t="s">
        <v>7643</v>
      </c>
      <c r="B3367" s="167" t="s">
        <v>11635</v>
      </c>
      <c r="C3367" s="167" t="str">
        <f>tab_SCHULLISTE[[#This Row],[SNR]]&amp;" - "&amp;tab_SCHULLISTE[[#This Row],[Name]]</f>
        <v xml:space="preserve">4598 - Grundschule Ehenfeld in Hirschau  </v>
      </c>
      <c r="D3367" s="5" t="s">
        <v>2813</v>
      </c>
      <c r="E33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67" s="175" t="s">
        <v>18840</v>
      </c>
      <c r="G3367" s="175" t="s">
        <v>18841</v>
      </c>
      <c r="H3367" s="182" t="str">
        <f>_xlfn.XLOOKUP(tab_SCHULLISTE[[#This Row],[TKZ]],tab_SATLISTE[SAT-ID],tab_SATLISTE[SAT-ID],"FEHLT")</f>
        <v>3k070</v>
      </c>
    </row>
    <row r="3368" spans="1:8" ht="15.9" customHeight="1" x14ac:dyDescent="0.3">
      <c r="A3368" s="171" t="s">
        <v>7644</v>
      </c>
      <c r="B3368" s="167" t="s">
        <v>11636</v>
      </c>
      <c r="C3368" s="167" t="str">
        <f>tab_SCHULLISTE[[#This Row],[SNR]]&amp;" - "&amp;tab_SCHULLISTE[[#This Row],[Name]]</f>
        <v xml:space="preserve">4599 - Grundschule Breitenbrunn  </v>
      </c>
      <c r="D3368" s="5" t="s">
        <v>2772</v>
      </c>
      <c r="E33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68" s="175" t="s">
        <v>18840</v>
      </c>
      <c r="G3368" s="175" t="s">
        <v>18841</v>
      </c>
      <c r="H3368" s="182" t="str">
        <f>_xlfn.XLOOKUP(tab_SCHULLISTE[[#This Row],[TKZ]],tab_SATLISTE[SAT-ID],tab_SATLISTE[SAT-ID],"FEHLT")</f>
        <v>3k028</v>
      </c>
    </row>
    <row r="3369" spans="1:8" ht="15.9" customHeight="1" x14ac:dyDescent="0.3">
      <c r="A3369" s="171" t="s">
        <v>7645</v>
      </c>
      <c r="B3369" s="167" t="s">
        <v>11637</v>
      </c>
      <c r="C3369" s="167" t="str">
        <f>tab_SCHULLISTE[[#This Row],[SNR]]&amp;" - "&amp;tab_SCHULLISTE[[#This Row],[Name]]</f>
        <v xml:space="preserve">4600 - Lauterachtal-Grundschule Hohenburg  </v>
      </c>
      <c r="D3369" s="5" t="s">
        <v>2814</v>
      </c>
      <c r="E33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69" s="175" t="s">
        <v>18840</v>
      </c>
      <c r="G3369" s="175" t="s">
        <v>18841</v>
      </c>
      <c r="H3369" s="182" t="str">
        <f>_xlfn.XLOOKUP(tab_SCHULLISTE[[#This Row],[TKZ]],tab_SATLISTE[SAT-ID],tab_SATLISTE[SAT-ID],"FEHLT")</f>
        <v>3k071</v>
      </c>
    </row>
    <row r="3370" spans="1:8" ht="15.9" customHeight="1" x14ac:dyDescent="0.3">
      <c r="A3370" s="171" t="s">
        <v>7646</v>
      </c>
      <c r="B3370" s="167" t="s">
        <v>11638</v>
      </c>
      <c r="C3370" s="167" t="str">
        <f>tab_SCHULLISTE[[#This Row],[SNR]]&amp;" - "&amp;tab_SCHULLISTE[[#This Row],[Name]]</f>
        <v xml:space="preserve">4603 - Seyfried-Schweppermann-Grundschule Kastl  </v>
      </c>
      <c r="D3370" s="5" t="s">
        <v>2820</v>
      </c>
      <c r="E33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70" s="175" t="s">
        <v>18840</v>
      </c>
      <c r="G3370" s="175" t="s">
        <v>18841</v>
      </c>
      <c r="H3370" s="182" t="str">
        <f>_xlfn.XLOOKUP(tab_SCHULLISTE[[#This Row],[TKZ]],tab_SATLISTE[SAT-ID],tab_SATLISTE[SAT-ID],"FEHLT")</f>
        <v>3k077</v>
      </c>
    </row>
    <row r="3371" spans="1:8" ht="15.9" customHeight="1" x14ac:dyDescent="0.3">
      <c r="A3371" s="171" t="s">
        <v>7647</v>
      </c>
      <c r="B3371" s="167" t="s">
        <v>11639</v>
      </c>
      <c r="C3371" s="167" t="str">
        <f>tab_SCHULLISTE[[#This Row],[SNR]]&amp;" - "&amp;tab_SCHULLISTE[[#This Row],[Name]]</f>
        <v xml:space="preserve">4604 - Gottfried-Kölwel-Grundschule Beratzhausen  </v>
      </c>
      <c r="D3371" s="5" t="s">
        <v>2764</v>
      </c>
      <c r="E33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71" s="175" t="s">
        <v>18840</v>
      </c>
      <c r="G3371" s="175" t="s">
        <v>18841</v>
      </c>
      <c r="H3371" s="182" t="str">
        <f>_xlfn.XLOOKUP(tab_SCHULLISTE[[#This Row],[TKZ]],tab_SATLISTE[SAT-ID],tab_SATLISTE[SAT-ID],"FEHLT")</f>
        <v>3k020</v>
      </c>
    </row>
    <row r="3372" spans="1:8" ht="15.9" customHeight="1" x14ac:dyDescent="0.3">
      <c r="A3372" s="171" t="s">
        <v>7648</v>
      </c>
      <c r="B3372" s="167" t="s">
        <v>11640</v>
      </c>
      <c r="C3372" s="167" t="str">
        <f>tab_SCHULLISTE[[#This Row],[SNR]]&amp;" - "&amp;tab_SCHULLISTE[[#This Row],[Name]]</f>
        <v xml:space="preserve">4605 - Grundschule Königstein  </v>
      </c>
      <c r="D3372" s="5" t="s">
        <v>2825</v>
      </c>
      <c r="E33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72" s="175" t="s">
        <v>18840</v>
      </c>
      <c r="G3372" s="175" t="s">
        <v>18841</v>
      </c>
      <c r="H3372" s="182" t="str">
        <f>_xlfn.XLOOKUP(tab_SCHULLISTE[[#This Row],[TKZ]],tab_SATLISTE[SAT-ID],tab_SATLISTE[SAT-ID],"FEHLT")</f>
        <v>3k082</v>
      </c>
    </row>
    <row r="3373" spans="1:8" ht="15.9" customHeight="1" x14ac:dyDescent="0.3">
      <c r="A3373" s="171" t="s">
        <v>7649</v>
      </c>
      <c r="B3373" s="167" t="s">
        <v>11641</v>
      </c>
      <c r="C3373" s="167" t="str">
        <f>tab_SCHULLISTE[[#This Row],[SNR]]&amp;" - "&amp;tab_SCHULLISTE[[#This Row],[Name]]</f>
        <v xml:space="preserve">4606 - Grundschule Kümmersbruck  </v>
      </c>
      <c r="D3373" s="5" t="s">
        <v>2829</v>
      </c>
      <c r="E33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73" s="175" t="s">
        <v>18840</v>
      </c>
      <c r="G3373" s="175" t="s">
        <v>18841</v>
      </c>
      <c r="H3373" s="182" t="str">
        <f>_xlfn.XLOOKUP(tab_SCHULLISTE[[#This Row],[TKZ]],tab_SATLISTE[SAT-ID],tab_SATLISTE[SAT-ID],"FEHLT")</f>
        <v>3k086</v>
      </c>
    </row>
    <row r="3374" spans="1:8" ht="15.9" customHeight="1" x14ac:dyDescent="0.3">
      <c r="A3374" s="171" t="s">
        <v>7650</v>
      </c>
      <c r="B3374" s="167" t="s">
        <v>13206</v>
      </c>
      <c r="C3374" s="167" t="str">
        <f>tab_SCHULLISTE[[#This Row],[SNR]]&amp;" - "&amp;tab_SCHULLISTE[[#This Row],[Name]]</f>
        <v xml:space="preserve">4607 - Mittelschule Kümmersbruck  </v>
      </c>
      <c r="D3374" s="5" t="s">
        <v>2829</v>
      </c>
      <c r="E33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74" s="175" t="s">
        <v>18840</v>
      </c>
      <c r="G3374" s="175" t="s">
        <v>18841</v>
      </c>
      <c r="H3374" s="182" t="str">
        <f>_xlfn.XLOOKUP(tab_SCHULLISTE[[#This Row],[TKZ]],tab_SATLISTE[SAT-ID],tab_SATLISTE[SAT-ID],"FEHLT")</f>
        <v>3k086</v>
      </c>
    </row>
    <row r="3375" spans="1:8" ht="15.9" customHeight="1" x14ac:dyDescent="0.3">
      <c r="A3375" s="171" t="s">
        <v>7651</v>
      </c>
      <c r="B3375" s="167" t="s">
        <v>11642</v>
      </c>
      <c r="C3375" s="167" t="str">
        <f>tab_SCHULLISTE[[#This Row],[SNR]]&amp;" - "&amp;tab_SCHULLISTE[[#This Row],[Name]]</f>
        <v xml:space="preserve">4608 - Grundschule Neukirchen-Etzelwang  </v>
      </c>
      <c r="D3375" s="5" t="s">
        <v>2853</v>
      </c>
      <c r="E33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75" s="175" t="s">
        <v>18840</v>
      </c>
      <c r="G3375" s="175" t="s">
        <v>18841</v>
      </c>
      <c r="H3375" s="182" t="str">
        <f>_xlfn.XLOOKUP(tab_SCHULLISTE[[#This Row],[TKZ]],tab_SATLISTE[SAT-ID],tab_SATLISTE[SAT-ID],"FEHLT")</f>
        <v>3k111</v>
      </c>
    </row>
    <row r="3376" spans="1:8" ht="15.9" customHeight="1" x14ac:dyDescent="0.3">
      <c r="A3376" s="171" t="s">
        <v>7652</v>
      </c>
      <c r="B3376" s="167" t="s">
        <v>11643</v>
      </c>
      <c r="C3376" s="167" t="str">
        <f>tab_SCHULLISTE[[#This Row],[SNR]]&amp;" - "&amp;tab_SCHULLISTE[[#This Row],[Name]]</f>
        <v xml:space="preserve">4609 - Grundschule Poppenricht  </v>
      </c>
      <c r="D3376" s="5" t="s">
        <v>2882</v>
      </c>
      <c r="E33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76" s="175" t="s">
        <v>18840</v>
      </c>
      <c r="G3376" s="175" t="s">
        <v>18841</v>
      </c>
      <c r="H3376" s="182" t="str">
        <f>_xlfn.XLOOKUP(tab_SCHULLISTE[[#This Row],[TKZ]],tab_SATLISTE[SAT-ID],tab_SATLISTE[SAT-ID],"FEHLT")</f>
        <v>3k140</v>
      </c>
    </row>
    <row r="3377" spans="1:8" ht="15.9" customHeight="1" x14ac:dyDescent="0.3">
      <c r="A3377" s="171" t="s">
        <v>7653</v>
      </c>
      <c r="B3377" s="167" t="s">
        <v>11644</v>
      </c>
      <c r="C3377" s="167" t="str">
        <f>tab_SCHULLISTE[[#This Row],[SNR]]&amp;" - "&amp;tab_SCHULLISTE[[#This Row],[Name]]</f>
        <v xml:space="preserve">4610 - Grundschule Rieden  </v>
      </c>
      <c r="D3377" s="5" t="s">
        <v>2893</v>
      </c>
      <c r="E33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77" s="175" t="s">
        <v>18840</v>
      </c>
      <c r="G3377" s="175" t="s">
        <v>18841</v>
      </c>
      <c r="H3377" s="182" t="str">
        <f>_xlfn.XLOOKUP(tab_SCHULLISTE[[#This Row],[TKZ]],tab_SATLISTE[SAT-ID],tab_SATLISTE[SAT-ID],"FEHLT")</f>
        <v>3k151</v>
      </c>
    </row>
    <row r="3378" spans="1:8" ht="15.9" customHeight="1" x14ac:dyDescent="0.3">
      <c r="A3378" s="171" t="s">
        <v>7654</v>
      </c>
      <c r="B3378" s="167" t="s">
        <v>11645</v>
      </c>
      <c r="C3378" s="167" t="str">
        <f>tab_SCHULLISTE[[#This Row],[SNR]]&amp;" - "&amp;tab_SCHULLISTE[[#This Row],[Name]]</f>
        <v xml:space="preserve">4611 - Erasmus-Grasser-Grundschule Schmidmühlen  </v>
      </c>
      <c r="D3378" s="5" t="s">
        <v>2903</v>
      </c>
      <c r="E33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78" s="175" t="s">
        <v>18840</v>
      </c>
      <c r="G3378" s="175" t="s">
        <v>18841</v>
      </c>
      <c r="H3378" s="182" t="str">
        <f>_xlfn.XLOOKUP(tab_SCHULLISTE[[#This Row],[TKZ]],tab_SATLISTE[SAT-ID],tab_SATLISTE[SAT-ID],"FEHLT")</f>
        <v>3k161</v>
      </c>
    </row>
    <row r="3379" spans="1:8" ht="15.9" customHeight="1" x14ac:dyDescent="0.3">
      <c r="A3379" s="171" t="s">
        <v>7655</v>
      </c>
      <c r="B3379" s="167" t="s">
        <v>13207</v>
      </c>
      <c r="C3379" s="167" t="str">
        <f>tab_SCHULLISTE[[#This Row],[SNR]]&amp;" - "&amp;tab_SCHULLISTE[[#This Row],[Name]]</f>
        <v xml:space="preserve">4612 - Mittelschule Schnaittenbach  </v>
      </c>
      <c r="D3379" s="5" t="s">
        <v>2904</v>
      </c>
      <c r="E33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79" s="175" t="s">
        <v>18840</v>
      </c>
      <c r="G3379" s="175" t="s">
        <v>18841</v>
      </c>
      <c r="H3379" s="182" t="str">
        <f>_xlfn.XLOOKUP(tab_SCHULLISTE[[#This Row],[TKZ]],tab_SATLISTE[SAT-ID],tab_SATLISTE[SAT-ID],"FEHLT")</f>
        <v>3k162</v>
      </c>
    </row>
    <row r="3380" spans="1:8" ht="15.9" customHeight="1" x14ac:dyDescent="0.3">
      <c r="A3380" s="171" t="s">
        <v>7656</v>
      </c>
      <c r="B3380" s="167" t="s">
        <v>11646</v>
      </c>
      <c r="C3380" s="167" t="str">
        <f>tab_SCHULLISTE[[#This Row],[SNR]]&amp;" - "&amp;tab_SCHULLISTE[[#This Row],[Name]]</f>
        <v xml:space="preserve">4613 - Grundschule Dietfurt a.d.Altmühl  </v>
      </c>
      <c r="D3380" s="5" t="s">
        <v>2784</v>
      </c>
      <c r="E33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80" s="175" t="s">
        <v>18840</v>
      </c>
      <c r="G3380" s="175" t="s">
        <v>18841</v>
      </c>
      <c r="H3380" s="182" t="str">
        <f>_xlfn.XLOOKUP(tab_SCHULLISTE[[#This Row],[TKZ]],tab_SATLISTE[SAT-ID],tab_SATLISTE[SAT-ID],"FEHLT")</f>
        <v>3k040</v>
      </c>
    </row>
    <row r="3381" spans="1:8" ht="15.9" customHeight="1" x14ac:dyDescent="0.3">
      <c r="A3381" s="171" t="s">
        <v>7657</v>
      </c>
      <c r="B3381" s="167" t="s">
        <v>11647</v>
      </c>
      <c r="C3381" s="167" t="str">
        <f>tab_SCHULLISTE[[#This Row],[SNR]]&amp;" - "&amp;tab_SCHULLISTE[[#This Row],[Name]]</f>
        <v xml:space="preserve">4614 - Pestalozzi-Grundschule Sulzbach-Rosenberg  </v>
      </c>
      <c r="D3381" s="5" t="s">
        <v>2917</v>
      </c>
      <c r="E33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81" s="175" t="s">
        <v>18840</v>
      </c>
      <c r="G3381" s="175" t="s">
        <v>18841</v>
      </c>
      <c r="H3381" s="182" t="str">
        <f>_xlfn.XLOOKUP(tab_SCHULLISTE[[#This Row],[TKZ]],tab_SATLISTE[SAT-ID],tab_SATLISTE[SAT-ID],"FEHLT")</f>
        <v>3k175</v>
      </c>
    </row>
    <row r="3382" spans="1:8" ht="15.9" customHeight="1" x14ac:dyDescent="0.3">
      <c r="A3382" s="171" t="s">
        <v>7658</v>
      </c>
      <c r="B3382" s="167" t="s">
        <v>11648</v>
      </c>
      <c r="C3382" s="167" t="str">
        <f>tab_SCHULLISTE[[#This Row],[SNR]]&amp;" - "&amp;tab_SCHULLISTE[[#This Row],[Name]]</f>
        <v xml:space="preserve">4615 - Grundschule Berngau  </v>
      </c>
      <c r="D3382" s="5" t="s">
        <v>2767</v>
      </c>
      <c r="E33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82" s="175" t="s">
        <v>18840</v>
      </c>
      <c r="G3382" s="175" t="s">
        <v>18841</v>
      </c>
      <c r="H3382" s="182" t="str">
        <f>_xlfn.XLOOKUP(tab_SCHULLISTE[[#This Row],[TKZ]],tab_SATLISTE[SAT-ID],tab_SATLISTE[SAT-ID],"FEHLT")</f>
        <v>3k023</v>
      </c>
    </row>
    <row r="3383" spans="1:8" ht="15.9" customHeight="1" x14ac:dyDescent="0.3">
      <c r="A3383" s="171" t="s">
        <v>7659</v>
      </c>
      <c r="B3383" s="167" t="s">
        <v>11649</v>
      </c>
      <c r="C3383" s="167" t="str">
        <f>tab_SCHULLISTE[[#This Row],[SNR]]&amp;" - "&amp;tab_SCHULLISTE[[#This Row],[Name]]</f>
        <v xml:space="preserve">4617 - Martini-Grundschule Freystadt  </v>
      </c>
      <c r="D3383" s="5" t="s">
        <v>2804</v>
      </c>
      <c r="E33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83" s="175" t="s">
        <v>18840</v>
      </c>
      <c r="G3383" s="175" t="s">
        <v>18841</v>
      </c>
      <c r="H3383" s="182" t="str">
        <f>_xlfn.XLOOKUP(tab_SCHULLISTE[[#This Row],[TKZ]],tab_SATLISTE[SAT-ID],tab_SATLISTE[SAT-ID],"FEHLT")</f>
        <v>3k061</v>
      </c>
    </row>
    <row r="3384" spans="1:8" ht="15.9" customHeight="1" x14ac:dyDescent="0.3">
      <c r="A3384" s="171" t="s">
        <v>7660</v>
      </c>
      <c r="B3384" s="167" t="s">
        <v>11650</v>
      </c>
      <c r="C3384" s="167" t="str">
        <f>tab_SCHULLISTE[[#This Row],[SNR]]&amp;" - "&amp;tab_SCHULLISTE[[#This Row],[Name]]</f>
        <v xml:space="preserve">4618 - Jahn-Grundschule Sulzbach-Rosenberg  </v>
      </c>
      <c r="D3384" s="5" t="s">
        <v>2917</v>
      </c>
      <c r="E33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84" s="175" t="s">
        <v>18840</v>
      </c>
      <c r="G3384" s="175" t="s">
        <v>18841</v>
      </c>
      <c r="H3384" s="182" t="str">
        <f>_xlfn.XLOOKUP(tab_SCHULLISTE[[#This Row],[TKZ]],tab_SATLISTE[SAT-ID],tab_SATLISTE[SAT-ID],"FEHLT")</f>
        <v>3k175</v>
      </c>
    </row>
    <row r="3385" spans="1:8" ht="15.9" customHeight="1" x14ac:dyDescent="0.3">
      <c r="A3385" s="171" t="s">
        <v>7661</v>
      </c>
      <c r="B3385" s="167" t="s">
        <v>13208</v>
      </c>
      <c r="C3385" s="167" t="str">
        <f>tab_SCHULLISTE[[#This Row],[SNR]]&amp;" - "&amp;tab_SCHULLISTE[[#This Row],[Name]]</f>
        <v xml:space="preserve">4619 - Mittelschule Ursensollen  </v>
      </c>
      <c r="D3385" s="5" t="s">
        <v>2929</v>
      </c>
      <c r="E33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85" s="175" t="s">
        <v>18840</v>
      </c>
      <c r="G3385" s="175" t="s">
        <v>18841</v>
      </c>
      <c r="H3385" s="182" t="str">
        <f>_xlfn.XLOOKUP(tab_SCHULLISTE[[#This Row],[TKZ]],tab_SATLISTE[SAT-ID],tab_SATLISTE[SAT-ID],"FEHLT")</f>
        <v>3k187</v>
      </c>
    </row>
    <row r="3386" spans="1:8" ht="15.9" customHeight="1" x14ac:dyDescent="0.3">
      <c r="A3386" s="171" t="s">
        <v>7662</v>
      </c>
      <c r="B3386" s="167" t="s">
        <v>11651</v>
      </c>
      <c r="C3386" s="167" t="str">
        <f>tab_SCHULLISTE[[#This Row],[SNR]]&amp;" - "&amp;tab_SCHULLISTE[[#This Row],[Name]]</f>
        <v xml:space="preserve">4620 - Grundschule Mühlhausen  </v>
      </c>
      <c r="D3386" s="5" t="s">
        <v>2848</v>
      </c>
      <c r="E33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86" s="175" t="s">
        <v>18840</v>
      </c>
      <c r="G3386" s="175" t="s">
        <v>18841</v>
      </c>
      <c r="H3386" s="182" t="str">
        <f>_xlfn.XLOOKUP(tab_SCHULLISTE[[#This Row],[TKZ]],tab_SATLISTE[SAT-ID],tab_SATLISTE[SAT-ID],"FEHLT")</f>
        <v>3k105</v>
      </c>
    </row>
    <row r="3387" spans="1:8" ht="15.9" customHeight="1" x14ac:dyDescent="0.3">
      <c r="A3387" s="171" t="s">
        <v>7663</v>
      </c>
      <c r="B3387" s="167" t="s">
        <v>7664</v>
      </c>
      <c r="C3387" s="167" t="str">
        <f>tab_SCHULLISTE[[#This Row],[SNR]]&amp;" - "&amp;tab_SCHULLISTE[[#This Row],[Name]]</f>
        <v>4621 - Bischof Manfred Müller Grundschule der Schulstiftung der Diözese Regensburg</v>
      </c>
      <c r="D3387" s="5" t="s">
        <v>3001</v>
      </c>
      <c r="E33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87" s="175" t="s">
        <v>18840</v>
      </c>
      <c r="G3387" s="175" t="s">
        <v>18841</v>
      </c>
      <c r="H3387" s="182" t="str">
        <f>_xlfn.XLOOKUP(tab_SCHULLISTE[[#This Row],[TKZ]],tab_SATLISTE[SAT-ID],tab_SATLISTE[SAT-ID],"FEHLT")</f>
        <v>3p046</v>
      </c>
    </row>
    <row r="3388" spans="1:8" ht="15.9" customHeight="1" x14ac:dyDescent="0.3">
      <c r="A3388" s="171" t="s">
        <v>7665</v>
      </c>
      <c r="B3388" s="167" t="s">
        <v>13209</v>
      </c>
      <c r="C3388" s="167" t="str">
        <f>tab_SCHULLISTE[[#This Row],[SNR]]&amp;" - "&amp;tab_SCHULLISTE[[#This Row],[Name]]</f>
        <v xml:space="preserve">4622 - Mittelschule Vilseck  </v>
      </c>
      <c r="D3388" s="5" t="s">
        <v>2931</v>
      </c>
      <c r="E33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88" s="175" t="s">
        <v>18840</v>
      </c>
      <c r="G3388" s="175" t="s">
        <v>18841</v>
      </c>
      <c r="H3388" s="182" t="str">
        <f>_xlfn.XLOOKUP(tab_SCHULLISTE[[#This Row],[TKZ]],tab_SATLISTE[SAT-ID],tab_SATLISTE[SAT-ID],"FEHLT")</f>
        <v>3k189</v>
      </c>
    </row>
    <row r="3389" spans="1:8" ht="15.9" customHeight="1" x14ac:dyDescent="0.3">
      <c r="A3389" s="171" t="s">
        <v>7666</v>
      </c>
      <c r="B3389" s="167" t="s">
        <v>11652</v>
      </c>
      <c r="C3389" s="167" t="str">
        <f>tab_SCHULLISTE[[#This Row],[SNR]]&amp;" - "&amp;tab_SCHULLISTE[[#This Row],[Name]]</f>
        <v xml:space="preserve">4623 - Grundschule Alteglofsheim-Köfering  </v>
      </c>
      <c r="D3389" s="5" t="s">
        <v>2745</v>
      </c>
      <c r="E33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89" s="175" t="s">
        <v>18840</v>
      </c>
      <c r="G3389" s="175" t="s">
        <v>18841</v>
      </c>
      <c r="H3389" s="182" t="str">
        <f>_xlfn.XLOOKUP(tab_SCHULLISTE[[#This Row],[TKZ]],tab_SATLISTE[SAT-ID],tab_SATLISTE[SAT-ID],"FEHLT")</f>
        <v>3k001</v>
      </c>
    </row>
    <row r="3390" spans="1:8" ht="15.9" customHeight="1" x14ac:dyDescent="0.3">
      <c r="A3390" s="171" t="s">
        <v>7667</v>
      </c>
      <c r="B3390" s="167" t="s">
        <v>13210</v>
      </c>
      <c r="C3390" s="167" t="str">
        <f>tab_SCHULLISTE[[#This Row],[SNR]]&amp;" - "&amp;tab_SCHULLISTE[[#This Row],[Name]]</f>
        <v xml:space="preserve">4625 - Krötensee-Mittelschule Sulzbach-Rosenberg  </v>
      </c>
      <c r="D3390" s="5" t="s">
        <v>2917</v>
      </c>
      <c r="E33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390" s="175" t="s">
        <v>18840</v>
      </c>
      <c r="G3390" s="175" t="s">
        <v>18841</v>
      </c>
      <c r="H3390" s="182" t="str">
        <f>_xlfn.XLOOKUP(tab_SCHULLISTE[[#This Row],[TKZ]],tab_SATLISTE[SAT-ID],tab_SATLISTE[SAT-ID],"FEHLT")</f>
        <v>3k175</v>
      </c>
    </row>
    <row r="3391" spans="1:8" ht="15.9" customHeight="1" x14ac:dyDescent="0.3">
      <c r="A3391" s="171" t="s">
        <v>7668</v>
      </c>
      <c r="B3391" s="167" t="s">
        <v>11653</v>
      </c>
      <c r="C3391" s="167" t="str">
        <f>tab_SCHULLISTE[[#This Row],[SNR]]&amp;" - "&amp;tab_SCHULLISTE[[#This Row],[Name]]</f>
        <v xml:space="preserve">4626 - Placidus-Heinrich-Grundschule Schierling  </v>
      </c>
      <c r="D3391" s="5" t="s">
        <v>2898</v>
      </c>
      <c r="E33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91" s="175" t="s">
        <v>18840</v>
      </c>
      <c r="G3391" s="175" t="s">
        <v>18841</v>
      </c>
      <c r="H3391" s="182" t="str">
        <f>_xlfn.XLOOKUP(tab_SCHULLISTE[[#This Row],[TKZ]],tab_SATLISTE[SAT-ID],tab_SATLISTE[SAT-ID],"FEHLT")</f>
        <v>3k156</v>
      </c>
    </row>
    <row r="3392" spans="1:8" ht="15.9" customHeight="1" x14ac:dyDescent="0.3">
      <c r="A3392" s="171" t="s">
        <v>7669</v>
      </c>
      <c r="B3392" s="167" t="s">
        <v>11654</v>
      </c>
      <c r="C3392" s="167" t="str">
        <f>tab_SCHULLISTE[[#This Row],[SNR]]&amp;" - "&amp;tab_SCHULLISTE[[#This Row],[Name]]</f>
        <v xml:space="preserve">4627 - Grundschule am Mönchsberg Hemau  </v>
      </c>
      <c r="D3392" s="5" t="s">
        <v>2812</v>
      </c>
      <c r="E33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92" s="175" t="s">
        <v>18840</v>
      </c>
      <c r="G3392" s="175" t="s">
        <v>18841</v>
      </c>
      <c r="H3392" s="182" t="str">
        <f>_xlfn.XLOOKUP(tab_SCHULLISTE[[#This Row],[TKZ]],tab_SATLISTE[SAT-ID],tab_SATLISTE[SAT-ID],"FEHLT")</f>
        <v>3k069</v>
      </c>
    </row>
    <row r="3393" spans="1:8" ht="15.9" customHeight="1" x14ac:dyDescent="0.3">
      <c r="A3393" s="171" t="s">
        <v>7670</v>
      </c>
      <c r="B3393" s="167" t="s">
        <v>11655</v>
      </c>
      <c r="C3393" s="167" t="str">
        <f>tab_SCHULLISTE[[#This Row],[SNR]]&amp;" - "&amp;tab_SCHULLISTE[[#This Row],[Name]]</f>
        <v xml:space="preserve">4628 - Grundschule Laaber  </v>
      </c>
      <c r="D3393" s="5" t="s">
        <v>2830</v>
      </c>
      <c r="E33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93" s="175" t="s">
        <v>18840</v>
      </c>
      <c r="G3393" s="175" t="s">
        <v>18841</v>
      </c>
      <c r="H3393" s="182" t="str">
        <f>_xlfn.XLOOKUP(tab_SCHULLISTE[[#This Row],[TKZ]],tab_SATLISTE[SAT-ID],tab_SATLISTE[SAT-ID],"FEHLT")</f>
        <v>3k087</v>
      </c>
    </row>
    <row r="3394" spans="1:8" ht="15.9" customHeight="1" x14ac:dyDescent="0.3">
      <c r="A3394" s="171" t="s">
        <v>7671</v>
      </c>
      <c r="B3394" s="167" t="s">
        <v>11656</v>
      </c>
      <c r="C3394" s="167" t="str">
        <f>tab_SCHULLISTE[[#This Row],[SNR]]&amp;" - "&amp;tab_SCHULLISTE[[#This Row],[Name]]</f>
        <v xml:space="preserve">4629 - Grundschule Wörth - Wiesent  </v>
      </c>
      <c r="D3394" s="5" t="s">
        <v>2953</v>
      </c>
      <c r="E33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94" s="175" t="s">
        <v>18840</v>
      </c>
      <c r="G3394" s="175" t="s">
        <v>18841</v>
      </c>
      <c r="H3394" s="182" t="str">
        <f>_xlfn.XLOOKUP(tab_SCHULLISTE[[#This Row],[TKZ]],tab_SATLISTE[SAT-ID],tab_SATLISTE[SAT-ID],"FEHLT")</f>
        <v>3k212</v>
      </c>
    </row>
    <row r="3395" spans="1:8" ht="15.9" customHeight="1" x14ac:dyDescent="0.3">
      <c r="A3395" s="171" t="s">
        <v>7672</v>
      </c>
      <c r="B3395" s="167" t="s">
        <v>11657</v>
      </c>
      <c r="C3395" s="167" t="str">
        <f>tab_SCHULLISTE[[#This Row],[SNR]]&amp;" - "&amp;tab_SCHULLISTE[[#This Row],[Name]]</f>
        <v xml:space="preserve">4630 - Grundschule Arnschwang  </v>
      </c>
      <c r="D3395" s="5" t="s">
        <v>2754</v>
      </c>
      <c r="E33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95" s="175" t="s">
        <v>18840</v>
      </c>
      <c r="G3395" s="175" t="s">
        <v>18841</v>
      </c>
      <c r="H3395" s="182" t="str">
        <f>_xlfn.XLOOKUP(tab_SCHULLISTE[[#This Row],[TKZ]],tab_SATLISTE[SAT-ID],tab_SATLISTE[SAT-ID],"FEHLT")</f>
        <v>3k010</v>
      </c>
    </row>
    <row r="3396" spans="1:8" ht="15.9" customHeight="1" x14ac:dyDescent="0.3">
      <c r="A3396" s="171" t="s">
        <v>7673</v>
      </c>
      <c r="B3396" s="167" t="s">
        <v>11658</v>
      </c>
      <c r="C3396" s="167" t="str">
        <f>tab_SCHULLISTE[[#This Row],[SNR]]&amp;" - "&amp;tab_SCHULLISTE[[#This Row],[Name]]</f>
        <v xml:space="preserve">4631 - Grundschule Falkenstein  </v>
      </c>
      <c r="D3396" s="5" t="s">
        <v>2795</v>
      </c>
      <c r="E33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96" s="175" t="s">
        <v>18840</v>
      </c>
      <c r="G3396" s="175" t="s">
        <v>18841</v>
      </c>
      <c r="H3396" s="182" t="str">
        <f>_xlfn.XLOOKUP(tab_SCHULLISTE[[#This Row],[TKZ]],tab_SATLISTE[SAT-ID],tab_SATLISTE[SAT-ID],"FEHLT")</f>
        <v>3k051</v>
      </c>
    </row>
    <row r="3397" spans="1:8" ht="15.9" customHeight="1" x14ac:dyDescent="0.3">
      <c r="A3397" s="171" t="s">
        <v>7674</v>
      </c>
      <c r="B3397" s="167" t="s">
        <v>11659</v>
      </c>
      <c r="C3397" s="167" t="str">
        <f>tab_SCHULLISTE[[#This Row],[SNR]]&amp;" - "&amp;tab_SCHULLISTE[[#This Row],[Name]]</f>
        <v xml:space="preserve">4633 - Grundschule Cham  </v>
      </c>
      <c r="D3397" s="5" t="s">
        <v>2779</v>
      </c>
      <c r="E33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97" s="175" t="s">
        <v>18840</v>
      </c>
      <c r="G3397" s="175" t="s">
        <v>18841</v>
      </c>
      <c r="H3397" s="182" t="str">
        <f>_xlfn.XLOOKUP(tab_SCHULLISTE[[#This Row],[TKZ]],tab_SATLISTE[SAT-ID],tab_SATLISTE[SAT-ID],"FEHLT")</f>
        <v>3k035</v>
      </c>
    </row>
    <row r="3398" spans="1:8" ht="15.9" customHeight="1" x14ac:dyDescent="0.3">
      <c r="A3398" s="171" t="s">
        <v>7675</v>
      </c>
      <c r="B3398" s="167" t="s">
        <v>1074</v>
      </c>
      <c r="C3398" s="167" t="str">
        <f>tab_SCHULLISTE[[#This Row],[SNR]]&amp;" - "&amp;tab_SCHULLISTE[[#This Row],[Name]]</f>
        <v>4634 - Montessori-Volksschule Sünching (Grundschule) der Montessori-Fördergemeinsch. Sünching u. Umgeb.e.V.</v>
      </c>
      <c r="D3398" s="5" t="s">
        <v>2989</v>
      </c>
      <c r="E33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98" s="175" t="s">
        <v>18840</v>
      </c>
      <c r="G3398" s="175" t="s">
        <v>18841</v>
      </c>
      <c r="H3398" s="182" t="str">
        <f>_xlfn.XLOOKUP(tab_SCHULLISTE[[#This Row],[TKZ]],tab_SATLISTE[SAT-ID],tab_SATLISTE[SAT-ID],"FEHLT")</f>
        <v>3p031</v>
      </c>
    </row>
    <row r="3399" spans="1:8" ht="15.9" customHeight="1" x14ac:dyDescent="0.3">
      <c r="A3399" s="171" t="s">
        <v>7676</v>
      </c>
      <c r="B3399" s="167" t="s">
        <v>11660</v>
      </c>
      <c r="C3399" s="167" t="str">
        <f>tab_SCHULLISTE[[#This Row],[SNR]]&amp;" - "&amp;tab_SCHULLISTE[[#This Row],[Name]]</f>
        <v xml:space="preserve">4635 - Lorenz-Gradl-Grundschule Untertraubenbach  </v>
      </c>
      <c r="D3399" s="5" t="s">
        <v>2779</v>
      </c>
      <c r="E33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399" s="175" t="s">
        <v>18840</v>
      </c>
      <c r="G3399" s="175" t="s">
        <v>18841</v>
      </c>
      <c r="H3399" s="182" t="str">
        <f>_xlfn.XLOOKUP(tab_SCHULLISTE[[#This Row],[TKZ]],tab_SATLISTE[SAT-ID],tab_SATLISTE[SAT-ID],"FEHLT")</f>
        <v>3k035</v>
      </c>
    </row>
    <row r="3400" spans="1:8" ht="15.9" customHeight="1" x14ac:dyDescent="0.3">
      <c r="A3400" s="171" t="s">
        <v>7677</v>
      </c>
      <c r="B3400" s="167" t="s">
        <v>11661</v>
      </c>
      <c r="C3400" s="167" t="str">
        <f>tab_SCHULLISTE[[#This Row],[SNR]]&amp;" - "&amp;tab_SCHULLISTE[[#This Row],[Name]]</f>
        <v xml:space="preserve">4636 - Grundschule Chamerau  </v>
      </c>
      <c r="D3400" s="5" t="s">
        <v>2780</v>
      </c>
      <c r="E34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00" s="175" t="s">
        <v>18840</v>
      </c>
      <c r="G3400" s="175" t="s">
        <v>18841</v>
      </c>
      <c r="H3400" s="182" t="str">
        <f>_xlfn.XLOOKUP(tab_SCHULLISTE[[#This Row],[TKZ]],tab_SATLISTE[SAT-ID],tab_SATLISTE[SAT-ID],"FEHLT")</f>
        <v>3k036</v>
      </c>
    </row>
    <row r="3401" spans="1:8" ht="15.9" customHeight="1" x14ac:dyDescent="0.3">
      <c r="A3401" s="171" t="s">
        <v>7678</v>
      </c>
      <c r="B3401" s="167" t="s">
        <v>11662</v>
      </c>
      <c r="C3401" s="167" t="str">
        <f>tab_SCHULLISTE[[#This Row],[SNR]]&amp;" - "&amp;tab_SCHULLISTE[[#This Row],[Name]]</f>
        <v xml:space="preserve">4637 - Grundschule Chammünster  </v>
      </c>
      <c r="D3401" s="5" t="s">
        <v>2779</v>
      </c>
      <c r="E34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01" s="175" t="s">
        <v>18840</v>
      </c>
      <c r="G3401" s="175" t="s">
        <v>18841</v>
      </c>
      <c r="H3401" s="182" t="str">
        <f>_xlfn.XLOOKUP(tab_SCHULLISTE[[#This Row],[TKZ]],tab_SATLISTE[SAT-ID],tab_SATLISTE[SAT-ID],"FEHLT")</f>
        <v>3k035</v>
      </c>
    </row>
    <row r="3402" spans="1:8" ht="15.9" customHeight="1" x14ac:dyDescent="0.3">
      <c r="A3402" s="171" t="s">
        <v>7679</v>
      </c>
      <c r="B3402" s="167" t="s">
        <v>11663</v>
      </c>
      <c r="C3402" s="167" t="str">
        <f>tab_SCHULLISTE[[#This Row],[SNR]]&amp;" - "&amp;tab_SCHULLISTE[[#This Row],[Name]]</f>
        <v xml:space="preserve">4638 - Chambtal-Grundschule Weiding  </v>
      </c>
      <c r="D3402" s="5" t="s">
        <v>2944</v>
      </c>
      <c r="E34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02" s="175" t="s">
        <v>18840</v>
      </c>
      <c r="G3402" s="175" t="s">
        <v>18841</v>
      </c>
      <c r="H3402" s="182" t="str">
        <f>_xlfn.XLOOKUP(tab_SCHULLISTE[[#This Row],[TKZ]],tab_SATLISTE[SAT-ID],tab_SATLISTE[SAT-ID],"FEHLT")</f>
        <v>3k202</v>
      </c>
    </row>
    <row r="3403" spans="1:8" ht="15.9" customHeight="1" x14ac:dyDescent="0.3">
      <c r="A3403" s="171" t="s">
        <v>7680</v>
      </c>
      <c r="B3403" s="167" t="s">
        <v>11664</v>
      </c>
      <c r="C3403" s="167" t="str">
        <f>tab_SCHULLISTE[[#This Row],[SNR]]&amp;" - "&amp;tab_SCHULLISTE[[#This Row],[Name]]</f>
        <v xml:space="preserve">4639 - Waldschmidt-Grundschule Eschlkam  </v>
      </c>
      <c r="D3403" s="5" t="s">
        <v>2791</v>
      </c>
      <c r="E34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03" s="175" t="s">
        <v>18840</v>
      </c>
      <c r="G3403" s="175" t="s">
        <v>18841</v>
      </c>
      <c r="H3403" s="182" t="str">
        <f>_xlfn.XLOOKUP(tab_SCHULLISTE[[#This Row],[TKZ]],tab_SATLISTE[SAT-ID],tab_SATLISTE[SAT-ID],"FEHLT")</f>
        <v>3k047</v>
      </c>
    </row>
    <row r="3404" spans="1:8" ht="15.9" customHeight="1" x14ac:dyDescent="0.3">
      <c r="A3404" s="171" t="s">
        <v>7681</v>
      </c>
      <c r="B3404" s="167" t="s">
        <v>13211</v>
      </c>
      <c r="C3404" s="167" t="str">
        <f>tab_SCHULLISTE[[#This Row],[SNR]]&amp;" - "&amp;tab_SCHULLISTE[[#This Row],[Name]]</f>
        <v xml:space="preserve">4640 - Mittelschule Falkenstein  </v>
      </c>
      <c r="D3404" s="5" t="s">
        <v>2796</v>
      </c>
      <c r="E34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04" s="175" t="s">
        <v>18840</v>
      </c>
      <c r="G3404" s="175" t="s">
        <v>18841</v>
      </c>
      <c r="H3404" s="182" t="str">
        <f>_xlfn.XLOOKUP(tab_SCHULLISTE[[#This Row],[TKZ]],tab_SATLISTE[SAT-ID],tab_SATLISTE[SAT-ID],"FEHLT")</f>
        <v>3k052</v>
      </c>
    </row>
    <row r="3405" spans="1:8" ht="15.9" customHeight="1" x14ac:dyDescent="0.3">
      <c r="A3405" s="171" t="s">
        <v>7682</v>
      </c>
      <c r="B3405" s="167" t="s">
        <v>11665</v>
      </c>
      <c r="C3405" s="167" t="str">
        <f>tab_SCHULLISTE[[#This Row],[SNR]]&amp;" - "&amp;tab_SCHULLISTE[[#This Row],[Name]]</f>
        <v xml:space="preserve">4641 - Grundschule Furth i.Wald  </v>
      </c>
      <c r="D3405" s="5" t="s">
        <v>2807</v>
      </c>
      <c r="E34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05" s="175" t="s">
        <v>18840</v>
      </c>
      <c r="G3405" s="175" t="s">
        <v>18841</v>
      </c>
      <c r="H3405" s="182" t="str">
        <f>_xlfn.XLOOKUP(tab_SCHULLISTE[[#This Row],[TKZ]],tab_SATLISTE[SAT-ID],tab_SATLISTE[SAT-ID],"FEHLT")</f>
        <v>3k064</v>
      </c>
    </row>
    <row r="3406" spans="1:8" ht="15.9" customHeight="1" x14ac:dyDescent="0.3">
      <c r="A3406" s="171" t="s">
        <v>7683</v>
      </c>
      <c r="B3406" s="167" t="s">
        <v>13212</v>
      </c>
      <c r="C3406" s="167" t="str">
        <f>tab_SCHULLISTE[[#This Row],[SNR]]&amp;" - "&amp;tab_SCHULLISTE[[#This Row],[Name]]</f>
        <v xml:space="preserve">4642 - Mittelschule Furth i.Wald  </v>
      </c>
      <c r="D3406" s="5" t="s">
        <v>2806</v>
      </c>
      <c r="E34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06" s="175" t="s">
        <v>18840</v>
      </c>
      <c r="G3406" s="175" t="s">
        <v>18841</v>
      </c>
      <c r="H3406" s="182" t="str">
        <f>_xlfn.XLOOKUP(tab_SCHULLISTE[[#This Row],[TKZ]],tab_SATLISTE[SAT-ID],tab_SATLISTE[SAT-ID],"FEHLT")</f>
        <v>3k063</v>
      </c>
    </row>
    <row r="3407" spans="1:8" ht="15.9" customHeight="1" x14ac:dyDescent="0.3">
      <c r="A3407" s="171" t="s">
        <v>7684</v>
      </c>
      <c r="B3407" s="167" t="s">
        <v>11666</v>
      </c>
      <c r="C3407" s="167" t="str">
        <f>tab_SCHULLISTE[[#This Row],[SNR]]&amp;" - "&amp;tab_SCHULLISTE[[#This Row],[Name]]</f>
        <v xml:space="preserve">4643 - Grundschule Geigant  </v>
      </c>
      <c r="D3407" s="5" t="s">
        <v>2939</v>
      </c>
      <c r="E34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07" s="175" t="s">
        <v>18840</v>
      </c>
      <c r="G3407" s="175" t="s">
        <v>18841</v>
      </c>
      <c r="H3407" s="182" t="str">
        <f>_xlfn.XLOOKUP(tab_SCHULLISTE[[#This Row],[TKZ]],tab_SATLISTE[SAT-ID],tab_SATLISTE[SAT-ID],"FEHLT")</f>
        <v>3k197</v>
      </c>
    </row>
    <row r="3408" spans="1:8" ht="15.9" customHeight="1" x14ac:dyDescent="0.3">
      <c r="A3408" s="171" t="s">
        <v>7685</v>
      </c>
      <c r="B3408" s="167" t="s">
        <v>11667</v>
      </c>
      <c r="C3408" s="167" t="str">
        <f>tab_SCHULLISTE[[#This Row],[SNR]]&amp;" - "&amp;tab_SCHULLISTE[[#This Row],[Name]]</f>
        <v xml:space="preserve">4644 - Johann-Baptist-Laßleben-Grundschule Kallmünz  </v>
      </c>
      <c r="D3408" s="5" t="s">
        <v>2819</v>
      </c>
      <c r="E34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08" s="175" t="s">
        <v>18840</v>
      </c>
      <c r="G3408" s="175" t="s">
        <v>18841</v>
      </c>
      <c r="H3408" s="182" t="str">
        <f>_xlfn.XLOOKUP(tab_SCHULLISTE[[#This Row],[TKZ]],tab_SATLISTE[SAT-ID],tab_SATLISTE[SAT-ID],"FEHLT")</f>
        <v>3k076</v>
      </c>
    </row>
    <row r="3409" spans="1:8" ht="15.9" customHeight="1" x14ac:dyDescent="0.3">
      <c r="A3409" s="171" t="s">
        <v>7686</v>
      </c>
      <c r="B3409" s="167" t="s">
        <v>11668</v>
      </c>
      <c r="C3409" s="167" t="str">
        <f>tab_SCHULLISTE[[#This Row],[SNR]]&amp;" - "&amp;tab_SCHULLISTE[[#This Row],[Name]]</f>
        <v xml:space="preserve">4645 - Grundschule Lappersdorf  </v>
      </c>
      <c r="D3409" s="5" t="s">
        <v>2832</v>
      </c>
      <c r="E34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09" s="175" t="s">
        <v>18840</v>
      </c>
      <c r="G3409" s="175" t="s">
        <v>18841</v>
      </c>
      <c r="H3409" s="182" t="str">
        <f>_xlfn.XLOOKUP(tab_SCHULLISTE[[#This Row],[TKZ]],tab_SATLISTE[SAT-ID],tab_SATLISTE[SAT-ID],"FEHLT")</f>
        <v>3k089</v>
      </c>
    </row>
    <row r="3410" spans="1:8" ht="15.9" customHeight="1" x14ac:dyDescent="0.3">
      <c r="A3410" s="171" t="s">
        <v>7687</v>
      </c>
      <c r="B3410" s="167" t="s">
        <v>11669</v>
      </c>
      <c r="C3410" s="167" t="str">
        <f>tab_SCHULLISTE[[#This Row],[SNR]]&amp;" - "&amp;tab_SCHULLISTE[[#This Row],[Name]]</f>
        <v xml:space="preserve">4646 - Grundschule Arrach  </v>
      </c>
      <c r="D3410" s="5" t="s">
        <v>2755</v>
      </c>
      <c r="E34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10" s="175" t="s">
        <v>18840</v>
      </c>
      <c r="G3410" s="175" t="s">
        <v>18841</v>
      </c>
      <c r="H3410" s="182" t="str">
        <f>_xlfn.XLOOKUP(tab_SCHULLISTE[[#This Row],[TKZ]],tab_SATLISTE[SAT-ID],tab_SATLISTE[SAT-ID],"FEHLT")</f>
        <v>3k011</v>
      </c>
    </row>
    <row r="3411" spans="1:8" ht="15.9" customHeight="1" x14ac:dyDescent="0.3">
      <c r="A3411" s="171" t="s">
        <v>7688</v>
      </c>
      <c r="B3411" s="167" t="s">
        <v>11670</v>
      </c>
      <c r="C3411" s="167" t="str">
        <f>tab_SCHULLISTE[[#This Row],[SNR]]&amp;" - "&amp;tab_SCHULLISTE[[#This Row],[Name]]</f>
        <v xml:space="preserve">4648 - Grundschule Bad Kötzting  </v>
      </c>
      <c r="D3411" s="5" t="s">
        <v>2760</v>
      </c>
      <c r="E34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11" s="175" t="s">
        <v>18840</v>
      </c>
      <c r="G3411" s="175" t="s">
        <v>18841</v>
      </c>
      <c r="H3411" s="182" t="str">
        <f>_xlfn.XLOOKUP(tab_SCHULLISTE[[#This Row],[TKZ]],tab_SATLISTE[SAT-ID],tab_SATLISTE[SAT-ID],"FEHLT")</f>
        <v>3k016</v>
      </c>
    </row>
    <row r="3412" spans="1:8" ht="15.9" customHeight="1" x14ac:dyDescent="0.3">
      <c r="A3412" s="171" t="s">
        <v>7689</v>
      </c>
      <c r="B3412" s="167" t="s">
        <v>13213</v>
      </c>
      <c r="C3412" s="167" t="str">
        <f>tab_SCHULLISTE[[#This Row],[SNR]]&amp;" - "&amp;tab_SCHULLISTE[[#This Row],[Name]]</f>
        <v xml:space="preserve">4649 - Karl-Peter-Obermaier-Mittelschule Bad Kötzting  </v>
      </c>
      <c r="D3412" s="5" t="s">
        <v>2759</v>
      </c>
      <c r="E34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12" s="175" t="s">
        <v>18840</v>
      </c>
      <c r="G3412" s="175" t="s">
        <v>18841</v>
      </c>
      <c r="H3412" s="182" t="str">
        <f>_xlfn.XLOOKUP(tab_SCHULLISTE[[#This Row],[TKZ]],tab_SATLISTE[SAT-ID],tab_SATLISTE[SAT-ID],"FEHLT")</f>
        <v>3k015</v>
      </c>
    </row>
    <row r="3413" spans="1:8" ht="15.9" customHeight="1" x14ac:dyDescent="0.3">
      <c r="A3413" s="171" t="s">
        <v>7690</v>
      </c>
      <c r="B3413" s="167" t="s">
        <v>11671</v>
      </c>
      <c r="C3413" s="167" t="str">
        <f>tab_SCHULLISTE[[#This Row],[SNR]]&amp;" - "&amp;tab_SCHULLISTE[[#This Row],[Name]]</f>
        <v xml:space="preserve">4650 - Telemann-Grundschule Teublitz  </v>
      </c>
      <c r="D3413" s="5" t="s">
        <v>2921</v>
      </c>
      <c r="E34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13" s="175" t="s">
        <v>18840</v>
      </c>
      <c r="G3413" s="175" t="s">
        <v>18841</v>
      </c>
      <c r="H3413" s="182" t="str">
        <f>_xlfn.XLOOKUP(tab_SCHULLISTE[[#This Row],[TKZ]],tab_SATLISTE[SAT-ID],tab_SATLISTE[SAT-ID],"FEHLT")</f>
        <v>3k179</v>
      </c>
    </row>
    <row r="3414" spans="1:8" ht="15.9" customHeight="1" x14ac:dyDescent="0.3">
      <c r="A3414" s="171" t="s">
        <v>7691</v>
      </c>
      <c r="B3414" s="167" t="s">
        <v>13214</v>
      </c>
      <c r="C3414" s="167" t="str">
        <f>tab_SCHULLISTE[[#This Row],[SNR]]&amp;" - "&amp;tab_SCHULLISTE[[#This Row],[Name]]</f>
        <v xml:space="preserve">4651 - Mittelschule Lam  </v>
      </c>
      <c r="D3414" s="5" t="s">
        <v>2831</v>
      </c>
      <c r="E34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14" s="175" t="s">
        <v>18840</v>
      </c>
      <c r="G3414" s="175" t="s">
        <v>18841</v>
      </c>
      <c r="H3414" s="182" t="str">
        <f>_xlfn.XLOOKUP(tab_SCHULLISTE[[#This Row],[TKZ]],tab_SATLISTE[SAT-ID],tab_SATLISTE[SAT-ID],"FEHLT")</f>
        <v>3k088</v>
      </c>
    </row>
    <row r="3415" spans="1:8" ht="15.9" customHeight="1" x14ac:dyDescent="0.3">
      <c r="A3415" s="171" t="s">
        <v>7692</v>
      </c>
      <c r="B3415" s="167" t="s">
        <v>11672</v>
      </c>
      <c r="C3415" s="167" t="str">
        <f>tab_SCHULLISTE[[#This Row],[SNR]]&amp;" - "&amp;tab_SCHULLISTE[[#This Row],[Name]]</f>
        <v xml:space="preserve">4653 - Grundschule Miltach  </v>
      </c>
      <c r="D3415" s="5" t="s">
        <v>2843</v>
      </c>
      <c r="E34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15" s="175" t="s">
        <v>18840</v>
      </c>
      <c r="G3415" s="175" t="s">
        <v>18841</v>
      </c>
      <c r="H3415" s="182" t="str">
        <f>_xlfn.XLOOKUP(tab_SCHULLISTE[[#This Row],[TKZ]],tab_SATLISTE[SAT-ID],tab_SATLISTE[SAT-ID],"FEHLT")</f>
        <v>3k100</v>
      </c>
    </row>
    <row r="3416" spans="1:8" ht="15.9" customHeight="1" x14ac:dyDescent="0.3">
      <c r="A3416" s="171" t="s">
        <v>7693</v>
      </c>
      <c r="B3416" s="167" t="s">
        <v>13215</v>
      </c>
      <c r="C3416" s="167" t="str">
        <f>tab_SCHULLISTE[[#This Row],[SNR]]&amp;" - "&amp;tab_SCHULLISTE[[#This Row],[Name]]</f>
        <v xml:space="preserve">4654 - Mittelschule Neukirchen b. Hl. Blut  </v>
      </c>
      <c r="D3416" s="5" t="s">
        <v>2851</v>
      </c>
      <c r="E34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16" s="175" t="s">
        <v>18840</v>
      </c>
      <c r="G3416" s="175" t="s">
        <v>18841</v>
      </c>
      <c r="H3416" s="182" t="str">
        <f>_xlfn.XLOOKUP(tab_SCHULLISTE[[#This Row],[TKZ]],tab_SATLISTE[SAT-ID],tab_SATLISTE[SAT-ID],"FEHLT")</f>
        <v>3k109</v>
      </c>
    </row>
    <row r="3417" spans="1:8" ht="15.9" customHeight="1" x14ac:dyDescent="0.3">
      <c r="A3417" s="171" t="s">
        <v>7694</v>
      </c>
      <c r="B3417" s="167" t="s">
        <v>11673</v>
      </c>
      <c r="C3417" s="167" t="str">
        <f>tab_SCHULLISTE[[#This Row],[SNR]]&amp;" - "&amp;tab_SCHULLISTE[[#This Row],[Name]]</f>
        <v xml:space="preserve">4655 - Grundschule Pemfling  </v>
      </c>
      <c r="D3417" s="5" t="s">
        <v>2873</v>
      </c>
      <c r="E34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17" s="175" t="s">
        <v>18840</v>
      </c>
      <c r="G3417" s="175" t="s">
        <v>18841</v>
      </c>
      <c r="H3417" s="182" t="str">
        <f>_xlfn.XLOOKUP(tab_SCHULLISTE[[#This Row],[TKZ]],tab_SATLISTE[SAT-ID],tab_SATLISTE[SAT-ID],"FEHLT")</f>
        <v>3k131</v>
      </c>
    </row>
    <row r="3418" spans="1:8" ht="15.9" customHeight="1" x14ac:dyDescent="0.3">
      <c r="A3418" s="171" t="s">
        <v>7695</v>
      </c>
      <c r="B3418" s="167" t="s">
        <v>11373</v>
      </c>
      <c r="C3418" s="167" t="str">
        <f>tab_SCHULLISTE[[#This Row],[SNR]]&amp;" - "&amp;tab_SCHULLISTE[[#This Row],[Name]]</f>
        <v xml:space="preserve">4657 - Grundschule Rettenbach  </v>
      </c>
      <c r="D3418" s="5" t="s">
        <v>2892</v>
      </c>
      <c r="E34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18" s="175" t="s">
        <v>18840</v>
      </c>
      <c r="G3418" s="175" t="s">
        <v>18841</v>
      </c>
      <c r="H3418" s="182" t="str">
        <f>_xlfn.XLOOKUP(tab_SCHULLISTE[[#This Row],[TKZ]],tab_SATLISTE[SAT-ID],tab_SATLISTE[SAT-ID],"FEHLT")</f>
        <v>3k150</v>
      </c>
    </row>
    <row r="3419" spans="1:8" ht="15.9" customHeight="1" x14ac:dyDescent="0.3">
      <c r="A3419" s="171" t="s">
        <v>7696</v>
      </c>
      <c r="B3419" s="167" t="s">
        <v>11674</v>
      </c>
      <c r="C3419" s="167" t="str">
        <f>tab_SCHULLISTE[[#This Row],[SNR]]&amp;" - "&amp;tab_SCHULLISTE[[#This Row],[Name]]</f>
        <v xml:space="preserve">4658 - Hohenbogen-Grundschule Rimbach  </v>
      </c>
      <c r="D3419" s="5" t="s">
        <v>2894</v>
      </c>
      <c r="E34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19" s="175" t="s">
        <v>18840</v>
      </c>
      <c r="G3419" s="175" t="s">
        <v>18841</v>
      </c>
      <c r="H3419" s="182" t="str">
        <f>_xlfn.XLOOKUP(tab_SCHULLISTE[[#This Row],[TKZ]],tab_SATLISTE[SAT-ID],tab_SATLISTE[SAT-ID],"FEHLT")</f>
        <v>3k152</v>
      </c>
    </row>
    <row r="3420" spans="1:8" ht="15.9" customHeight="1" x14ac:dyDescent="0.3">
      <c r="A3420" s="171" t="s">
        <v>7697</v>
      </c>
      <c r="B3420" s="167" t="s">
        <v>13216</v>
      </c>
      <c r="C3420" s="167" t="str">
        <f>tab_SCHULLISTE[[#This Row],[SNR]]&amp;" - "&amp;tab_SCHULLISTE[[#This Row],[Name]]</f>
        <v xml:space="preserve">4659 - Mittelschule Roding  </v>
      </c>
      <c r="D3420" s="5" t="s">
        <v>2895</v>
      </c>
      <c r="E34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20" s="175" t="s">
        <v>18840</v>
      </c>
      <c r="G3420" s="175" t="s">
        <v>18841</v>
      </c>
      <c r="H3420" s="182" t="str">
        <f>_xlfn.XLOOKUP(tab_SCHULLISTE[[#This Row],[TKZ]],tab_SATLISTE[SAT-ID],tab_SATLISTE[SAT-ID],"FEHLT")</f>
        <v>3k153</v>
      </c>
    </row>
    <row r="3421" spans="1:8" ht="15.9" customHeight="1" x14ac:dyDescent="0.3">
      <c r="A3421" s="171" t="s">
        <v>7698</v>
      </c>
      <c r="B3421" s="167" t="s">
        <v>11675</v>
      </c>
      <c r="C3421" s="167" t="str">
        <f>tab_SCHULLISTE[[#This Row],[SNR]]&amp;" - "&amp;tab_SCHULLISTE[[#This Row],[Name]]</f>
        <v xml:space="preserve">4660 - Doktor-Eisenbarth-Grundschule Oberviechtach  </v>
      </c>
      <c r="D3421" s="5" t="s">
        <v>2868</v>
      </c>
      <c r="E34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21" s="175" t="s">
        <v>18840</v>
      </c>
      <c r="G3421" s="175" t="s">
        <v>18841</v>
      </c>
      <c r="H3421" s="182" t="str">
        <f>_xlfn.XLOOKUP(tab_SCHULLISTE[[#This Row],[TKZ]],tab_SATLISTE[SAT-ID],tab_SATLISTE[SAT-ID],"FEHLT")</f>
        <v>3k126</v>
      </c>
    </row>
    <row r="3422" spans="1:8" ht="15.9" customHeight="1" x14ac:dyDescent="0.3">
      <c r="A3422" s="171" t="s">
        <v>7699</v>
      </c>
      <c r="B3422" s="167" t="s">
        <v>11676</v>
      </c>
      <c r="C3422" s="167" t="str">
        <f>tab_SCHULLISTE[[#This Row],[SNR]]&amp;" - "&amp;tab_SCHULLISTE[[#This Row],[Name]]</f>
        <v xml:space="preserve">4661 - Grundschule Mitterdorf  </v>
      </c>
      <c r="D3422" s="5" t="s">
        <v>2895</v>
      </c>
      <c r="E34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22" s="175" t="s">
        <v>18840</v>
      </c>
      <c r="G3422" s="175" t="s">
        <v>18841</v>
      </c>
      <c r="H3422" s="182" t="str">
        <f>_xlfn.XLOOKUP(tab_SCHULLISTE[[#This Row],[TKZ]],tab_SATLISTE[SAT-ID],tab_SATLISTE[SAT-ID],"FEHLT")</f>
        <v>3k153</v>
      </c>
    </row>
    <row r="3423" spans="1:8" ht="15.9" customHeight="1" x14ac:dyDescent="0.3">
      <c r="A3423" s="171" t="s">
        <v>7700</v>
      </c>
      <c r="B3423" s="167" t="s">
        <v>11677</v>
      </c>
      <c r="C3423" s="167" t="str">
        <f>tab_SCHULLISTE[[#This Row],[SNR]]&amp;" - "&amp;tab_SCHULLISTE[[#This Row],[Name]]</f>
        <v xml:space="preserve">4662 - Grundschule am Schlossberg Regenstauf  </v>
      </c>
      <c r="D3423" s="5" t="s">
        <v>2891</v>
      </c>
      <c r="E34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23" s="175" t="s">
        <v>18840</v>
      </c>
      <c r="G3423" s="175" t="s">
        <v>18841</v>
      </c>
      <c r="H3423" s="182" t="str">
        <f>_xlfn.XLOOKUP(tab_SCHULLISTE[[#This Row],[TKZ]],tab_SATLISTE[SAT-ID],tab_SATLISTE[SAT-ID],"FEHLT")</f>
        <v>3k149</v>
      </c>
    </row>
    <row r="3424" spans="1:8" ht="15.9" customHeight="1" x14ac:dyDescent="0.3">
      <c r="A3424" s="171" t="s">
        <v>7701</v>
      </c>
      <c r="B3424" s="167" t="s">
        <v>11678</v>
      </c>
      <c r="C3424" s="167" t="str">
        <f>tab_SCHULLISTE[[#This Row],[SNR]]&amp;" - "&amp;tab_SCHULLISTE[[#This Row],[Name]]</f>
        <v xml:space="preserve">4664 - Grundschule Zeitlarn  </v>
      </c>
      <c r="D3424" s="5" t="s">
        <v>2955</v>
      </c>
      <c r="E34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24" s="175" t="s">
        <v>18840</v>
      </c>
      <c r="G3424" s="175" t="s">
        <v>18841</v>
      </c>
      <c r="H3424" s="182" t="str">
        <f>_xlfn.XLOOKUP(tab_SCHULLISTE[[#This Row],[TKZ]],tab_SATLISTE[SAT-ID],tab_SATLISTE[SAT-ID],"FEHLT")</f>
        <v>3k214</v>
      </c>
    </row>
    <row r="3425" spans="1:8" ht="15.9" customHeight="1" x14ac:dyDescent="0.3">
      <c r="A3425" s="171" t="s">
        <v>7702</v>
      </c>
      <c r="B3425" s="167" t="s">
        <v>11679</v>
      </c>
      <c r="C3425" s="167" t="str">
        <f>tab_SCHULLISTE[[#This Row],[SNR]]&amp;" - "&amp;tab_SCHULLISTE[[#This Row],[Name]]</f>
        <v xml:space="preserve">4665 - Wolfram-von-Eschenbach-Grundschule Runding  </v>
      </c>
      <c r="D3425" s="5" t="s">
        <v>2897</v>
      </c>
      <c r="E34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25" s="175" t="s">
        <v>18840</v>
      </c>
      <c r="G3425" s="175" t="s">
        <v>18841</v>
      </c>
      <c r="H3425" s="182" t="str">
        <f>_xlfn.XLOOKUP(tab_SCHULLISTE[[#This Row],[TKZ]],tab_SATLISTE[SAT-ID],tab_SATLISTE[SAT-ID],"FEHLT")</f>
        <v>3k155</v>
      </c>
    </row>
    <row r="3426" spans="1:8" ht="15.9" customHeight="1" x14ac:dyDescent="0.3">
      <c r="A3426" s="171" t="s">
        <v>7703</v>
      </c>
      <c r="B3426" s="167" t="s">
        <v>11680</v>
      </c>
      <c r="C3426" s="167" t="str">
        <f>tab_SCHULLISTE[[#This Row],[SNR]]&amp;" - "&amp;tab_SCHULLISTE[[#This Row],[Name]]</f>
        <v xml:space="preserve">4666 - Grundschule Schönthal  </v>
      </c>
      <c r="D3426" s="5" t="s">
        <v>2906</v>
      </c>
      <c r="E34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26" s="175" t="s">
        <v>18840</v>
      </c>
      <c r="G3426" s="175" t="s">
        <v>18841</v>
      </c>
      <c r="H3426" s="182" t="str">
        <f>_xlfn.XLOOKUP(tab_SCHULLISTE[[#This Row],[TKZ]],tab_SATLISTE[SAT-ID],tab_SATLISTE[SAT-ID],"FEHLT")</f>
        <v>3k164</v>
      </c>
    </row>
    <row r="3427" spans="1:8" ht="15.9" customHeight="1" x14ac:dyDescent="0.3">
      <c r="A3427" s="171" t="s">
        <v>7704</v>
      </c>
      <c r="B3427" s="167" t="s">
        <v>11681</v>
      </c>
      <c r="C3427" s="167" t="str">
        <f>tab_SCHULLISTE[[#This Row],[SNR]]&amp;" - "&amp;tab_SCHULLISTE[[#This Row],[Name]]</f>
        <v xml:space="preserve">4669 - Grundschule Schorndorf  </v>
      </c>
      <c r="D3427" s="5" t="s">
        <v>2907</v>
      </c>
      <c r="E34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27" s="175" t="s">
        <v>18840</v>
      </c>
      <c r="G3427" s="175" t="s">
        <v>18841</v>
      </c>
      <c r="H3427" s="182" t="str">
        <f>_xlfn.XLOOKUP(tab_SCHULLISTE[[#This Row],[TKZ]],tab_SATLISTE[SAT-ID],tab_SATLISTE[SAT-ID],"FEHLT")</f>
        <v>3k165</v>
      </c>
    </row>
    <row r="3428" spans="1:8" ht="15.9" customHeight="1" x14ac:dyDescent="0.3">
      <c r="A3428" s="171" t="s">
        <v>7705</v>
      </c>
      <c r="B3428" s="167" t="s">
        <v>11682</v>
      </c>
      <c r="C3428" s="167" t="str">
        <f>tab_SCHULLISTE[[#This Row],[SNR]]&amp;" - "&amp;tab_SCHULLISTE[[#This Row],[Name]]</f>
        <v xml:space="preserve">4670 - Leonhard-Stettner-Grundschule Wilting  </v>
      </c>
      <c r="D3428" s="5" t="s">
        <v>2927</v>
      </c>
      <c r="E34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28" s="175" t="s">
        <v>18840</v>
      </c>
      <c r="G3428" s="175" t="s">
        <v>18841</v>
      </c>
      <c r="H3428" s="182" t="str">
        <f>_xlfn.XLOOKUP(tab_SCHULLISTE[[#This Row],[TKZ]],tab_SATLISTE[SAT-ID],tab_SATLISTE[SAT-ID],"FEHLT")</f>
        <v>3k185</v>
      </c>
    </row>
    <row r="3429" spans="1:8" ht="15.9" customHeight="1" x14ac:dyDescent="0.3">
      <c r="A3429" s="171" t="s">
        <v>7706</v>
      </c>
      <c r="B3429" s="167" t="s">
        <v>11683</v>
      </c>
      <c r="C3429" s="167" t="str">
        <f>tab_SCHULLISTE[[#This Row],[SNR]]&amp;" - "&amp;tab_SCHULLISTE[[#This Row],[Name]]</f>
        <v xml:space="preserve">4671 - Grundschule Zell  </v>
      </c>
      <c r="D3429" s="5" t="s">
        <v>2956</v>
      </c>
      <c r="E34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29" s="175" t="s">
        <v>18840</v>
      </c>
      <c r="G3429" s="175" t="s">
        <v>18841</v>
      </c>
      <c r="H3429" s="182" t="str">
        <f>_xlfn.XLOOKUP(tab_SCHULLISTE[[#This Row],[TKZ]],tab_SATLISTE[SAT-ID],tab_SATLISTE[SAT-ID],"FEHLT")</f>
        <v>3k215</v>
      </c>
    </row>
    <row r="3430" spans="1:8" ht="15.9" customHeight="1" x14ac:dyDescent="0.3">
      <c r="A3430" s="171" t="s">
        <v>7707</v>
      </c>
      <c r="B3430" s="167" t="s">
        <v>11684</v>
      </c>
      <c r="C3430" s="167" t="str">
        <f>tab_SCHULLISTE[[#This Row],[SNR]]&amp;" - "&amp;tab_SCHULLISTE[[#This Row],[Name]]</f>
        <v xml:space="preserve">4672 - Grundschule Waffenbrunn-Willmering  </v>
      </c>
      <c r="D3430" s="5" t="s">
        <v>2934</v>
      </c>
      <c r="E34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30" s="175" t="s">
        <v>18840</v>
      </c>
      <c r="G3430" s="175" t="s">
        <v>18841</v>
      </c>
      <c r="H3430" s="182" t="str">
        <f>_xlfn.XLOOKUP(tab_SCHULLISTE[[#This Row],[TKZ]],tab_SATLISTE[SAT-ID],tab_SATLISTE[SAT-ID],"FEHLT")</f>
        <v>3k192</v>
      </c>
    </row>
    <row r="3431" spans="1:8" ht="15.9" customHeight="1" x14ac:dyDescent="0.3">
      <c r="A3431" s="171" t="s">
        <v>7708</v>
      </c>
      <c r="B3431" s="167" t="s">
        <v>13217</v>
      </c>
      <c r="C3431" s="167" t="str">
        <f>tab_SCHULLISTE[[#This Row],[SNR]]&amp;" - "&amp;tab_SCHULLISTE[[#This Row],[Name]]</f>
        <v xml:space="preserve">4673 - Mittelschule Wald  </v>
      </c>
      <c r="D3431" s="5" t="s">
        <v>2936</v>
      </c>
      <c r="E34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31" s="175" t="s">
        <v>18840</v>
      </c>
      <c r="G3431" s="175" t="s">
        <v>18841</v>
      </c>
      <c r="H3431" s="182" t="str">
        <f>_xlfn.XLOOKUP(tab_SCHULLISTE[[#This Row],[TKZ]],tab_SATLISTE[SAT-ID],tab_SATLISTE[SAT-ID],"FEHLT")</f>
        <v>3k194</v>
      </c>
    </row>
    <row r="3432" spans="1:8" ht="15.9" customHeight="1" x14ac:dyDescent="0.3">
      <c r="A3432" s="171" t="s">
        <v>7709</v>
      </c>
      <c r="B3432" s="167" t="s">
        <v>13218</v>
      </c>
      <c r="C3432" s="167" t="str">
        <f>tab_SCHULLISTE[[#This Row],[SNR]]&amp;" - "&amp;tab_SCHULLISTE[[#This Row],[Name]]</f>
        <v xml:space="preserve">4674 - Franz-Xaver-Witt-Mittelschule Walderbach  </v>
      </c>
      <c r="D3432" s="5" t="s">
        <v>2937</v>
      </c>
      <c r="E34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32" s="175" t="s">
        <v>18840</v>
      </c>
      <c r="G3432" s="175" t="s">
        <v>18841</v>
      </c>
      <c r="H3432" s="182" t="str">
        <f>_xlfn.XLOOKUP(tab_SCHULLISTE[[#This Row],[TKZ]],tab_SATLISTE[SAT-ID],tab_SATLISTE[SAT-ID],"FEHLT")</f>
        <v>3k195</v>
      </c>
    </row>
    <row r="3433" spans="1:8" ht="15.9" customHeight="1" x14ac:dyDescent="0.3">
      <c r="A3433" s="171" t="s">
        <v>7710</v>
      </c>
      <c r="B3433" s="167" t="s">
        <v>11685</v>
      </c>
      <c r="C3433" s="167" t="str">
        <f>tab_SCHULLISTE[[#This Row],[SNR]]&amp;" - "&amp;tab_SCHULLISTE[[#This Row],[Name]]</f>
        <v xml:space="preserve">4675 - Grundschule Waldmünchen  </v>
      </c>
      <c r="D3433" s="5" t="s">
        <v>2939</v>
      </c>
      <c r="E34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33" s="175" t="s">
        <v>18840</v>
      </c>
      <c r="G3433" s="175" t="s">
        <v>18841</v>
      </c>
      <c r="H3433" s="182" t="str">
        <f>_xlfn.XLOOKUP(tab_SCHULLISTE[[#This Row],[TKZ]],tab_SATLISTE[SAT-ID],tab_SATLISTE[SAT-ID],"FEHLT")</f>
        <v>3k197</v>
      </c>
    </row>
    <row r="3434" spans="1:8" ht="15.9" customHeight="1" x14ac:dyDescent="0.3">
      <c r="A3434" s="171" t="s">
        <v>7711</v>
      </c>
      <c r="B3434" s="167" t="s">
        <v>11686</v>
      </c>
      <c r="C3434" s="167" t="str">
        <f>tab_SCHULLISTE[[#This Row],[SNR]]&amp;" - "&amp;tab_SCHULLISTE[[#This Row],[Name]]</f>
        <v xml:space="preserve">4676 - Grundschule Windischbergerdorf  </v>
      </c>
      <c r="D3434" s="5" t="s">
        <v>2779</v>
      </c>
      <c r="E34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34" s="175" t="s">
        <v>18840</v>
      </c>
      <c r="G3434" s="175" t="s">
        <v>18841</v>
      </c>
      <c r="H3434" s="182" t="str">
        <f>_xlfn.XLOOKUP(tab_SCHULLISTE[[#This Row],[TKZ]],tab_SATLISTE[SAT-ID],tab_SATLISTE[SAT-ID],"FEHLT")</f>
        <v>3k035</v>
      </c>
    </row>
    <row r="3435" spans="1:8" ht="15.9" customHeight="1" x14ac:dyDescent="0.3">
      <c r="A3435" s="171" t="s">
        <v>7712</v>
      </c>
      <c r="B3435" s="167" t="s">
        <v>13219</v>
      </c>
      <c r="C3435" s="167" t="str">
        <f>tab_SCHULLISTE[[#This Row],[SNR]]&amp;" - "&amp;tab_SCHULLISTE[[#This Row],[Name]]</f>
        <v xml:space="preserve">4677 - Johann-Brunner-Mittelschule Cham  </v>
      </c>
      <c r="D3435" s="5" t="s">
        <v>2777</v>
      </c>
      <c r="E34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35" s="175" t="s">
        <v>18840</v>
      </c>
      <c r="G3435" s="175" t="s">
        <v>18841</v>
      </c>
      <c r="H3435" s="182" t="str">
        <f>_xlfn.XLOOKUP(tab_SCHULLISTE[[#This Row],[TKZ]],tab_SATLISTE[SAT-ID],tab_SATLISTE[SAT-ID],"FEHLT")</f>
        <v>3k033</v>
      </c>
    </row>
    <row r="3436" spans="1:8" ht="15.9" customHeight="1" x14ac:dyDescent="0.3">
      <c r="A3436" s="171" t="s">
        <v>7713</v>
      </c>
      <c r="B3436" s="167" t="s">
        <v>11687</v>
      </c>
      <c r="C3436" s="167" t="str">
        <f>tab_SCHULLISTE[[#This Row],[SNR]]&amp;" - "&amp;tab_SCHULLISTE[[#This Row],[Name]]</f>
        <v xml:space="preserve">4678 - Grundschule Lohberg  </v>
      </c>
      <c r="D3436" s="5" t="s">
        <v>2835</v>
      </c>
      <c r="E34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36" s="175" t="s">
        <v>18840</v>
      </c>
      <c r="G3436" s="175" t="s">
        <v>18841</v>
      </c>
      <c r="H3436" s="182" t="str">
        <f>_xlfn.XLOOKUP(tab_SCHULLISTE[[#This Row],[TKZ]],tab_SATLISTE[SAT-ID],tab_SATLISTE[SAT-ID],"FEHLT")</f>
        <v>3k092</v>
      </c>
    </row>
    <row r="3437" spans="1:8" ht="15.9" customHeight="1" x14ac:dyDescent="0.3">
      <c r="A3437" s="171" t="s">
        <v>7714</v>
      </c>
      <c r="B3437" s="167" t="s">
        <v>13220</v>
      </c>
      <c r="C3437" s="167" t="str">
        <f>tab_SCHULLISTE[[#This Row],[SNR]]&amp;" - "&amp;tab_SCHULLISTE[[#This Row],[Name]]</f>
        <v xml:space="preserve">4679 - Schwarzachtal-Mittelschule Waldmünchen  </v>
      </c>
      <c r="D3437" s="5" t="s">
        <v>2939</v>
      </c>
      <c r="E34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37" s="175" t="s">
        <v>18840</v>
      </c>
      <c r="G3437" s="175" t="s">
        <v>18841</v>
      </c>
      <c r="H3437" s="182" t="str">
        <f>_xlfn.XLOOKUP(tab_SCHULLISTE[[#This Row],[TKZ]],tab_SATLISTE[SAT-ID],tab_SATLISTE[SAT-ID],"FEHLT")</f>
        <v>3k197</v>
      </c>
    </row>
    <row r="3438" spans="1:8" ht="15.9" customHeight="1" x14ac:dyDescent="0.3">
      <c r="A3438" s="171" t="s">
        <v>7715</v>
      </c>
      <c r="B3438" s="167" t="s">
        <v>11688</v>
      </c>
      <c r="C3438" s="167" t="str">
        <f>tab_SCHULLISTE[[#This Row],[SNR]]&amp;" - "&amp;tab_SCHULLISTE[[#This Row],[Name]]</f>
        <v xml:space="preserve">4680 - Fichtelnaabtal-Grundschule Ebnath-Neusorg  </v>
      </c>
      <c r="D3438" s="5" t="s">
        <v>2798</v>
      </c>
      <c r="E34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38" s="175" t="s">
        <v>18840</v>
      </c>
      <c r="G3438" s="175" t="s">
        <v>18841</v>
      </c>
      <c r="H3438" s="182" t="str">
        <f>_xlfn.XLOOKUP(tab_SCHULLISTE[[#This Row],[TKZ]],tab_SATLISTE[SAT-ID],tab_SATLISTE[SAT-ID],"FEHLT")</f>
        <v>3k054</v>
      </c>
    </row>
    <row r="3439" spans="1:8" ht="15.9" customHeight="1" x14ac:dyDescent="0.3">
      <c r="A3439" s="171" t="s">
        <v>7716</v>
      </c>
      <c r="B3439" s="167" t="s">
        <v>11689</v>
      </c>
      <c r="C3439" s="167" t="str">
        <f>tab_SCHULLISTE[[#This Row],[SNR]]&amp;" - "&amp;tab_SCHULLISTE[[#This Row],[Name]]</f>
        <v xml:space="preserve">4681 - Grundschule Kemnath  </v>
      </c>
      <c r="D3439" s="5" t="s">
        <v>2821</v>
      </c>
      <c r="E34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39" s="175" t="s">
        <v>18840</v>
      </c>
      <c r="G3439" s="175" t="s">
        <v>18841</v>
      </c>
      <c r="H3439" s="182" t="str">
        <f>_xlfn.XLOOKUP(tab_SCHULLISTE[[#This Row],[TKZ]],tab_SATLISTE[SAT-ID],tab_SATLISTE[SAT-ID],"FEHLT")</f>
        <v>3k078</v>
      </c>
    </row>
    <row r="3440" spans="1:8" ht="15.9" customHeight="1" x14ac:dyDescent="0.3">
      <c r="A3440" s="171" t="s">
        <v>7717</v>
      </c>
      <c r="B3440" s="167" t="s">
        <v>11690</v>
      </c>
      <c r="C3440" s="167" t="str">
        <f>tab_SCHULLISTE[[#This Row],[SNR]]&amp;" - "&amp;tab_SCHULLISTE[[#This Row],[Name]]</f>
        <v xml:space="preserve">4682 - Jobst-vom-Brandt-Grundschule Waldershof  </v>
      </c>
      <c r="D3440" s="5" t="s">
        <v>2938</v>
      </c>
      <c r="E34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40" s="175" t="s">
        <v>18840</v>
      </c>
      <c r="G3440" s="175" t="s">
        <v>18841</v>
      </c>
      <c r="H3440" s="182" t="str">
        <f>_xlfn.XLOOKUP(tab_SCHULLISTE[[#This Row],[TKZ]],tab_SATLISTE[SAT-ID],tab_SATLISTE[SAT-ID],"FEHLT")</f>
        <v>3k196</v>
      </c>
    </row>
    <row r="3441" spans="1:8" ht="15.9" customHeight="1" x14ac:dyDescent="0.3">
      <c r="A3441" s="171" t="s">
        <v>7718</v>
      </c>
      <c r="B3441" s="167" t="s">
        <v>13221</v>
      </c>
      <c r="C3441" s="167" t="str">
        <f>tab_SCHULLISTE[[#This Row],[SNR]]&amp;" - "&amp;tab_SCHULLISTE[[#This Row],[Name]]</f>
        <v xml:space="preserve">4683 - Mittelschule Berching  </v>
      </c>
      <c r="D3441" s="5" t="s">
        <v>2765</v>
      </c>
      <c r="E34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41" s="175" t="s">
        <v>18840</v>
      </c>
      <c r="G3441" s="175" t="s">
        <v>18841</v>
      </c>
      <c r="H3441" s="182" t="str">
        <f>_xlfn.XLOOKUP(tab_SCHULLISTE[[#This Row],[TKZ]],tab_SATLISTE[SAT-ID],tab_SATLISTE[SAT-ID],"FEHLT")</f>
        <v>3k021</v>
      </c>
    </row>
    <row r="3442" spans="1:8" ht="15.9" customHeight="1" x14ac:dyDescent="0.3">
      <c r="A3442" s="171" t="s">
        <v>7719</v>
      </c>
      <c r="B3442" s="167" t="s">
        <v>13222</v>
      </c>
      <c r="C3442" s="167" t="str">
        <f>tab_SCHULLISTE[[#This Row],[SNR]]&amp;" - "&amp;tab_SCHULLISTE[[#This Row],[Name]]</f>
        <v xml:space="preserve">4684 - Schwarzachtal-Mittelschule Berg b.Neumarkt i.d.OPf  </v>
      </c>
      <c r="D3442" s="5" t="s">
        <v>2766</v>
      </c>
      <c r="E34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42" s="175" t="s">
        <v>18840</v>
      </c>
      <c r="G3442" s="175" t="s">
        <v>18841</v>
      </c>
      <c r="H3442" s="182" t="str">
        <f>_xlfn.XLOOKUP(tab_SCHULLISTE[[#This Row],[TKZ]],tab_SATLISTE[SAT-ID],tab_SATLISTE[SAT-ID],"FEHLT")</f>
        <v>3k022</v>
      </c>
    </row>
    <row r="3443" spans="1:8" ht="15.9" customHeight="1" x14ac:dyDescent="0.3">
      <c r="A3443" s="171" t="s">
        <v>7720</v>
      </c>
      <c r="B3443" s="167" t="s">
        <v>13223</v>
      </c>
      <c r="C3443" s="167" t="str">
        <f>tab_SCHULLISTE[[#This Row],[SNR]]&amp;" - "&amp;tab_SCHULLISTE[[#This Row],[Name]]</f>
        <v xml:space="preserve">4685 - Mittelschule Berngau  </v>
      </c>
      <c r="D3443" s="5" t="s">
        <v>2767</v>
      </c>
      <c r="E34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43" s="175" t="s">
        <v>18840</v>
      </c>
      <c r="G3443" s="175" t="s">
        <v>18841</v>
      </c>
      <c r="H3443" s="182" t="str">
        <f>_xlfn.XLOOKUP(tab_SCHULLISTE[[#This Row],[TKZ]],tab_SATLISTE[SAT-ID],tab_SATLISTE[SAT-ID],"FEHLT")</f>
        <v>3k023</v>
      </c>
    </row>
    <row r="3444" spans="1:8" ht="15.9" customHeight="1" x14ac:dyDescent="0.3">
      <c r="A3444" s="171" t="s">
        <v>7721</v>
      </c>
      <c r="B3444" s="167" t="s">
        <v>11691</v>
      </c>
      <c r="C3444" s="167" t="str">
        <f>tab_SCHULLISTE[[#This Row],[SNR]]&amp;" - "&amp;tab_SCHULLISTE[[#This Row],[Name]]</f>
        <v xml:space="preserve">4687 - Grundschule Burggriesbach  </v>
      </c>
      <c r="D3444" s="5" t="s">
        <v>2804</v>
      </c>
      <c r="E34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44" s="175" t="s">
        <v>18840</v>
      </c>
      <c r="G3444" s="175" t="s">
        <v>18841</v>
      </c>
      <c r="H3444" s="182" t="str">
        <f>_xlfn.XLOOKUP(tab_SCHULLISTE[[#This Row],[TKZ]],tab_SATLISTE[SAT-ID],tab_SATLISTE[SAT-ID],"FEHLT")</f>
        <v>3k061</v>
      </c>
    </row>
    <row r="3445" spans="1:8" ht="15.9" customHeight="1" x14ac:dyDescent="0.3">
      <c r="A3445" s="171" t="s">
        <v>7722</v>
      </c>
      <c r="B3445" s="167" t="s">
        <v>13224</v>
      </c>
      <c r="C3445" s="167" t="str">
        <f>tab_SCHULLISTE[[#This Row],[SNR]]&amp;" - "&amp;tab_SCHULLISTE[[#This Row],[Name]]</f>
        <v xml:space="preserve">4689 - Mittelschule Deining  </v>
      </c>
      <c r="D3445" s="5" t="s">
        <v>2781</v>
      </c>
      <c r="E34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45" s="175" t="s">
        <v>18840</v>
      </c>
      <c r="G3445" s="175" t="s">
        <v>18841</v>
      </c>
      <c r="H3445" s="182" t="str">
        <f>_xlfn.XLOOKUP(tab_SCHULLISTE[[#This Row],[TKZ]],tab_SATLISTE[SAT-ID],tab_SATLISTE[SAT-ID],"FEHLT")</f>
        <v>3k037</v>
      </c>
    </row>
    <row r="3446" spans="1:8" ht="15.9" customHeight="1" x14ac:dyDescent="0.3">
      <c r="A3446" s="171" t="s">
        <v>7723</v>
      </c>
      <c r="B3446" s="167" t="s">
        <v>13225</v>
      </c>
      <c r="C3446" s="167" t="str">
        <f>tab_SCHULLISTE[[#This Row],[SNR]]&amp;" - "&amp;tab_SCHULLISTE[[#This Row],[Name]]</f>
        <v xml:space="preserve">4690 - Mittelschule Dietfurt a.d.Altmühl  </v>
      </c>
      <c r="D3446" s="5" t="s">
        <v>2784</v>
      </c>
      <c r="E34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46" s="175" t="s">
        <v>18840</v>
      </c>
      <c r="G3446" s="175" t="s">
        <v>18841</v>
      </c>
      <c r="H3446" s="182" t="str">
        <f>_xlfn.XLOOKUP(tab_SCHULLISTE[[#This Row],[TKZ]],tab_SATLISTE[SAT-ID],tab_SATLISTE[SAT-ID],"FEHLT")</f>
        <v>3k040</v>
      </c>
    </row>
    <row r="3447" spans="1:8" ht="15.9" customHeight="1" x14ac:dyDescent="0.3">
      <c r="A3447" s="171" t="s">
        <v>7724</v>
      </c>
      <c r="B3447" s="167" t="s">
        <v>13226</v>
      </c>
      <c r="C3447" s="167" t="str">
        <f>tab_SCHULLISTE[[#This Row],[SNR]]&amp;" - "&amp;tab_SCHULLISTE[[#This Row],[Name]]</f>
        <v xml:space="preserve">4691 - Martini-Mittelschule Freystadt  </v>
      </c>
      <c r="D3447" s="5" t="s">
        <v>2804</v>
      </c>
      <c r="E34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47" s="175" t="s">
        <v>18840</v>
      </c>
      <c r="G3447" s="175" t="s">
        <v>18841</v>
      </c>
      <c r="H3447" s="182" t="str">
        <f>_xlfn.XLOOKUP(tab_SCHULLISTE[[#This Row],[TKZ]],tab_SATLISTE[SAT-ID],tab_SATLISTE[SAT-ID],"FEHLT")</f>
        <v>3k061</v>
      </c>
    </row>
    <row r="3448" spans="1:8" ht="15.9" customHeight="1" x14ac:dyDescent="0.3">
      <c r="A3448" s="171" t="s">
        <v>7725</v>
      </c>
      <c r="B3448" s="167" t="s">
        <v>11692</v>
      </c>
      <c r="C3448" s="167" t="str">
        <f>tab_SCHULLISTE[[#This Row],[SNR]]&amp;" - "&amp;tab_SCHULLISTE[[#This Row],[Name]]</f>
        <v xml:space="preserve">4692 - Grundschule Hohenfels  </v>
      </c>
      <c r="D3448" s="5" t="s">
        <v>2815</v>
      </c>
      <c r="E34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48" s="175" t="s">
        <v>18840</v>
      </c>
      <c r="G3448" s="175" t="s">
        <v>18841</v>
      </c>
      <c r="H3448" s="182" t="str">
        <f>_xlfn.XLOOKUP(tab_SCHULLISTE[[#This Row],[TKZ]],tab_SATLISTE[SAT-ID],tab_SATLISTE[SAT-ID],"FEHLT")</f>
        <v>3k072</v>
      </c>
    </row>
    <row r="3449" spans="1:8" ht="15.9" customHeight="1" x14ac:dyDescent="0.3">
      <c r="A3449" s="171" t="s">
        <v>7726</v>
      </c>
      <c r="B3449" s="167" t="s">
        <v>11693</v>
      </c>
      <c r="C3449" s="167" t="str">
        <f>tab_SCHULLISTE[[#This Row],[SNR]]&amp;" - "&amp;tab_SCHULLISTE[[#This Row],[Name]]</f>
        <v xml:space="preserve">4693 - Grundschule Holnstein  </v>
      </c>
      <c r="D3449" s="5" t="s">
        <v>2765</v>
      </c>
      <c r="E34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49" s="175" t="s">
        <v>18840</v>
      </c>
      <c r="G3449" s="175" t="s">
        <v>18841</v>
      </c>
      <c r="H3449" s="182" t="str">
        <f>_xlfn.XLOOKUP(tab_SCHULLISTE[[#This Row],[TKZ]],tab_SATLISTE[SAT-ID],tab_SATLISTE[SAT-ID],"FEHLT")</f>
        <v>3k021</v>
      </c>
    </row>
    <row r="3450" spans="1:8" ht="15.9" customHeight="1" x14ac:dyDescent="0.3">
      <c r="A3450" s="171" t="s">
        <v>7727</v>
      </c>
      <c r="B3450" s="167" t="s">
        <v>11694</v>
      </c>
      <c r="C3450" s="167" t="str">
        <f>tab_SCHULLISTE[[#This Row],[SNR]]&amp;" - "&amp;tab_SCHULLISTE[[#This Row],[Name]]</f>
        <v xml:space="preserve">4695 - Josef-Faltenbacher-Grundschule Pirk  </v>
      </c>
      <c r="D3450" s="5" t="s">
        <v>2879</v>
      </c>
      <c r="E34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50" s="175" t="s">
        <v>18840</v>
      </c>
      <c r="G3450" s="175" t="s">
        <v>18841</v>
      </c>
      <c r="H3450" s="182" t="str">
        <f>_xlfn.XLOOKUP(tab_SCHULLISTE[[#This Row],[TKZ]],tab_SATLISTE[SAT-ID],tab_SATLISTE[SAT-ID],"FEHLT")</f>
        <v>3k137</v>
      </c>
    </row>
    <row r="3451" spans="1:8" ht="15.9" customHeight="1" x14ac:dyDescent="0.3">
      <c r="A3451" s="171" t="s">
        <v>7728</v>
      </c>
      <c r="B3451" s="167" t="s">
        <v>13227</v>
      </c>
      <c r="C3451" s="167" t="str">
        <f>tab_SCHULLISTE[[#This Row],[SNR]]&amp;" - "&amp;tab_SCHULLISTE[[#This Row],[Name]]</f>
        <v xml:space="preserve">4696 - Mittelschule Lauterhofen  </v>
      </c>
      <c r="D3451" s="5" t="s">
        <v>2833</v>
      </c>
      <c r="E34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51" s="175" t="s">
        <v>18840</v>
      </c>
      <c r="G3451" s="175" t="s">
        <v>18841</v>
      </c>
      <c r="H3451" s="182" t="str">
        <f>_xlfn.XLOOKUP(tab_SCHULLISTE[[#This Row],[TKZ]],tab_SATLISTE[SAT-ID],tab_SATLISTE[SAT-ID],"FEHLT")</f>
        <v>3k090</v>
      </c>
    </row>
    <row r="3452" spans="1:8" ht="15.9" customHeight="1" x14ac:dyDescent="0.3">
      <c r="A3452" s="171" t="s">
        <v>7729</v>
      </c>
      <c r="B3452" s="167" t="s">
        <v>1194</v>
      </c>
      <c r="C3452" s="167" t="str">
        <f>tab_SCHULLISTE[[#This Row],[SNR]]&amp;" - "&amp;tab_SCHULLISTE[[#This Row],[Name]]</f>
        <v>4697 - Mittelschule an der Woffenbacher Straße Neumarkt i.d.OPf.</v>
      </c>
      <c r="D3452" s="5" t="s">
        <v>2854</v>
      </c>
      <c r="E34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52" s="175" t="s">
        <v>18840</v>
      </c>
      <c r="G3452" s="175" t="s">
        <v>18841</v>
      </c>
      <c r="H3452" s="182" t="str">
        <f>_xlfn.XLOOKUP(tab_SCHULLISTE[[#This Row],[TKZ]],tab_SATLISTE[SAT-ID],tab_SATLISTE[SAT-ID],"FEHLT")</f>
        <v>3k112</v>
      </c>
    </row>
    <row r="3453" spans="1:8" ht="15.9" customHeight="1" x14ac:dyDescent="0.3">
      <c r="A3453" s="171" t="s">
        <v>7730</v>
      </c>
      <c r="B3453" s="167" t="s">
        <v>11695</v>
      </c>
      <c r="C3453" s="167" t="str">
        <f>tab_SCHULLISTE[[#This Row],[SNR]]&amp;" - "&amp;tab_SCHULLISTE[[#This Row],[Name]]</f>
        <v xml:space="preserve">4698 - Grundschule Lupburg  </v>
      </c>
      <c r="D3453" s="5" t="s">
        <v>2837</v>
      </c>
      <c r="E34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53" s="175" t="s">
        <v>18840</v>
      </c>
      <c r="G3453" s="175" t="s">
        <v>18841</v>
      </c>
      <c r="H3453" s="182" t="str">
        <f>_xlfn.XLOOKUP(tab_SCHULLISTE[[#This Row],[TKZ]],tab_SATLISTE[SAT-ID],tab_SATLISTE[SAT-ID],"FEHLT")</f>
        <v>3k094</v>
      </c>
    </row>
    <row r="3454" spans="1:8" ht="15.9" customHeight="1" x14ac:dyDescent="0.3">
      <c r="A3454" s="171" t="s">
        <v>7731</v>
      </c>
      <c r="B3454" s="167" t="s">
        <v>13228</v>
      </c>
      <c r="C3454" s="167" t="str">
        <f>tab_SCHULLISTE[[#This Row],[SNR]]&amp;" - "&amp;tab_SCHULLISTE[[#This Row],[Name]]</f>
        <v xml:space="preserve">4699 - Mittelschule Mühlhausen  </v>
      </c>
      <c r="D3454" s="5" t="s">
        <v>2848</v>
      </c>
      <c r="E34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54" s="175" t="s">
        <v>18840</v>
      </c>
      <c r="G3454" s="175" t="s">
        <v>18841</v>
      </c>
      <c r="H3454" s="182" t="str">
        <f>_xlfn.XLOOKUP(tab_SCHULLISTE[[#This Row],[TKZ]],tab_SATLISTE[SAT-ID],tab_SATLISTE[SAT-ID],"FEHLT")</f>
        <v>3k105</v>
      </c>
    </row>
    <row r="3455" spans="1:8" ht="15.9" customHeight="1" x14ac:dyDescent="0.3">
      <c r="A3455" s="171" t="s">
        <v>7732</v>
      </c>
      <c r="B3455" s="167" t="s">
        <v>11696</v>
      </c>
      <c r="C3455" s="167" t="str">
        <f>tab_SCHULLISTE[[#This Row],[SNR]]&amp;" - "&amp;tab_SCHULLISTE[[#This Row],[Name]]</f>
        <v xml:space="preserve">4700 - Grundschule an der Bräugasse Neumarkt i.d.OPf  </v>
      </c>
      <c r="D3455" s="5" t="s">
        <v>2854</v>
      </c>
      <c r="E34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55" s="175" t="s">
        <v>18840</v>
      </c>
      <c r="G3455" s="175" t="s">
        <v>18841</v>
      </c>
      <c r="H3455" s="182" t="str">
        <f>_xlfn.XLOOKUP(tab_SCHULLISTE[[#This Row],[TKZ]],tab_SATLISTE[SAT-ID],tab_SATLISTE[SAT-ID],"FEHLT")</f>
        <v>3k112</v>
      </c>
    </row>
    <row r="3456" spans="1:8" ht="15.9" customHeight="1" x14ac:dyDescent="0.3">
      <c r="A3456" s="171" t="s">
        <v>7733</v>
      </c>
      <c r="B3456" s="167" t="s">
        <v>11697</v>
      </c>
      <c r="C3456" s="167" t="str">
        <f>tab_SCHULLISTE[[#This Row],[SNR]]&amp;" - "&amp;tab_SCHULLISTE[[#This Row],[Name]]</f>
        <v xml:space="preserve">4701 - Grundschule in der Hasenheide Neumarkt i.d.OPf  </v>
      </c>
      <c r="D3456" s="5" t="s">
        <v>2854</v>
      </c>
      <c r="E34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56" s="175" t="s">
        <v>18840</v>
      </c>
      <c r="G3456" s="175" t="s">
        <v>18841</v>
      </c>
      <c r="H3456" s="182" t="str">
        <f>_xlfn.XLOOKUP(tab_SCHULLISTE[[#This Row],[TKZ]],tab_SATLISTE[SAT-ID],tab_SATLISTE[SAT-ID],"FEHLT")</f>
        <v>3k112</v>
      </c>
    </row>
    <row r="3457" spans="1:8" ht="15.9" customHeight="1" x14ac:dyDescent="0.3">
      <c r="A3457" s="171" t="s">
        <v>7734</v>
      </c>
      <c r="B3457" s="167" t="s">
        <v>11698</v>
      </c>
      <c r="C3457" s="167" t="str">
        <f>tab_SCHULLISTE[[#This Row],[SNR]]&amp;" - "&amp;tab_SCHULLISTE[[#This Row],[Name]]</f>
        <v xml:space="preserve">4702 - Theo-Betz-Grundschule Neumarkt i.d.OPf  </v>
      </c>
      <c r="D3457" s="5" t="s">
        <v>2854</v>
      </c>
      <c r="E34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57" s="175" t="s">
        <v>18840</v>
      </c>
      <c r="G3457" s="175" t="s">
        <v>18841</v>
      </c>
      <c r="H3457" s="182" t="str">
        <f>_xlfn.XLOOKUP(tab_SCHULLISTE[[#This Row],[TKZ]],tab_SATLISTE[SAT-ID],tab_SATLISTE[SAT-ID],"FEHLT")</f>
        <v>3k112</v>
      </c>
    </row>
    <row r="3458" spans="1:8" ht="15.9" customHeight="1" x14ac:dyDescent="0.3">
      <c r="A3458" s="171" t="s">
        <v>7735</v>
      </c>
      <c r="B3458" s="167" t="s">
        <v>11699</v>
      </c>
      <c r="C3458" s="167" t="str">
        <f>tab_SCHULLISTE[[#This Row],[SNR]]&amp;" - "&amp;tab_SCHULLISTE[[#This Row],[Name]]</f>
        <v xml:space="preserve">4704 - Grundschule Holzheim  </v>
      </c>
      <c r="D3458" s="5" t="s">
        <v>2854</v>
      </c>
      <c r="E34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58" s="175" t="s">
        <v>18840</v>
      </c>
      <c r="G3458" s="175" t="s">
        <v>18841</v>
      </c>
      <c r="H3458" s="182" t="str">
        <f>_xlfn.XLOOKUP(tab_SCHULLISTE[[#This Row],[TKZ]],tab_SATLISTE[SAT-ID],tab_SATLISTE[SAT-ID],"FEHLT")</f>
        <v>3k112</v>
      </c>
    </row>
    <row r="3459" spans="1:8" ht="15.9" customHeight="1" x14ac:dyDescent="0.3">
      <c r="A3459" s="171" t="s">
        <v>7736</v>
      </c>
      <c r="B3459" s="167" t="s">
        <v>11700</v>
      </c>
      <c r="C3459" s="167" t="str">
        <f>tab_SCHULLISTE[[#This Row],[SNR]]&amp;" - "&amp;tab_SCHULLISTE[[#This Row],[Name]]</f>
        <v xml:space="preserve">4705 - Grundschule Neumarkt i.d.OPf - Wolfstein  </v>
      </c>
      <c r="D3459" s="5" t="s">
        <v>2854</v>
      </c>
      <c r="E34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59" s="175" t="s">
        <v>18840</v>
      </c>
      <c r="G3459" s="175" t="s">
        <v>18841</v>
      </c>
      <c r="H3459" s="182" t="str">
        <f>_xlfn.XLOOKUP(tab_SCHULLISTE[[#This Row],[TKZ]],tab_SATLISTE[SAT-ID],tab_SATLISTE[SAT-ID],"FEHLT")</f>
        <v>3k112</v>
      </c>
    </row>
    <row r="3460" spans="1:8" ht="15.9" customHeight="1" x14ac:dyDescent="0.3">
      <c r="A3460" s="171" t="s">
        <v>7737</v>
      </c>
      <c r="B3460" s="167" t="s">
        <v>11701</v>
      </c>
      <c r="C3460" s="167" t="str">
        <f>tab_SCHULLISTE[[#This Row],[SNR]]&amp;" - "&amp;tab_SCHULLISTE[[#This Row],[Name]]</f>
        <v xml:space="preserve">4706 - Grundschule Pölling  </v>
      </c>
      <c r="D3460" s="5" t="s">
        <v>2854</v>
      </c>
      <c r="E34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60" s="175" t="s">
        <v>18840</v>
      </c>
      <c r="G3460" s="175" t="s">
        <v>18841</v>
      </c>
      <c r="H3460" s="182" t="str">
        <f>_xlfn.XLOOKUP(tab_SCHULLISTE[[#This Row],[TKZ]],tab_SATLISTE[SAT-ID],tab_SATLISTE[SAT-ID],"FEHLT")</f>
        <v>3k112</v>
      </c>
    </row>
    <row r="3461" spans="1:8" ht="15.9" customHeight="1" x14ac:dyDescent="0.3">
      <c r="A3461" s="171" t="s">
        <v>7738</v>
      </c>
      <c r="B3461" s="167" t="s">
        <v>11702</v>
      </c>
      <c r="C3461" s="167" t="str">
        <f>tab_SCHULLISTE[[#This Row],[SNR]]&amp;" - "&amp;tab_SCHULLISTE[[#This Row],[Name]]</f>
        <v xml:space="preserve">4707 - Grundschule Woffenbach  </v>
      </c>
      <c r="D3461" s="5" t="s">
        <v>2854</v>
      </c>
      <c r="E34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61" s="175" t="s">
        <v>18840</v>
      </c>
      <c r="G3461" s="175" t="s">
        <v>18841</v>
      </c>
      <c r="H3461" s="182" t="str">
        <f>_xlfn.XLOOKUP(tab_SCHULLISTE[[#This Row],[TKZ]],tab_SATLISTE[SAT-ID],tab_SATLISTE[SAT-ID],"FEHLT")</f>
        <v>3k112</v>
      </c>
    </row>
    <row r="3462" spans="1:8" ht="15.9" customHeight="1" x14ac:dyDescent="0.3">
      <c r="A3462" s="171" t="s">
        <v>7739</v>
      </c>
      <c r="B3462" s="167" t="s">
        <v>1195</v>
      </c>
      <c r="C3462" s="167" t="str">
        <f>tab_SCHULLISTE[[#This Row],[SNR]]&amp;" - "&amp;tab_SCHULLISTE[[#This Row],[Name]]</f>
        <v>4708 - Mittelschule an der Weinberger Straße Neumarkt i.d.OPf.</v>
      </c>
      <c r="D3462" s="5" t="s">
        <v>2854</v>
      </c>
      <c r="E34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62" s="175" t="s">
        <v>18840</v>
      </c>
      <c r="G3462" s="175" t="s">
        <v>18841</v>
      </c>
      <c r="H3462" s="182" t="str">
        <f>_xlfn.XLOOKUP(tab_SCHULLISTE[[#This Row],[TKZ]],tab_SATLISTE[SAT-ID],tab_SATLISTE[SAT-ID],"FEHLT")</f>
        <v>3k112</v>
      </c>
    </row>
    <row r="3463" spans="1:8" ht="15.9" customHeight="1" x14ac:dyDescent="0.3">
      <c r="A3463" s="171" t="s">
        <v>7740</v>
      </c>
      <c r="B3463" s="167" t="s">
        <v>11703</v>
      </c>
      <c r="C3463" s="167" t="str">
        <f>tab_SCHULLISTE[[#This Row],[SNR]]&amp;" - "&amp;tab_SCHULLISTE[[#This Row],[Name]]</f>
        <v xml:space="preserve">4709 - Grundschule Parsberg  </v>
      </c>
      <c r="D3463" s="5" t="s">
        <v>2871</v>
      </c>
      <c r="E34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63" s="175" t="s">
        <v>18840</v>
      </c>
      <c r="G3463" s="175" t="s">
        <v>18841</v>
      </c>
      <c r="H3463" s="182" t="str">
        <f>_xlfn.XLOOKUP(tab_SCHULLISTE[[#This Row],[TKZ]],tab_SATLISTE[SAT-ID],tab_SATLISTE[SAT-ID],"FEHLT")</f>
        <v>3k129</v>
      </c>
    </row>
    <row r="3464" spans="1:8" ht="15.9" customHeight="1" x14ac:dyDescent="0.3">
      <c r="A3464" s="171" t="s">
        <v>7741</v>
      </c>
      <c r="B3464" s="167" t="s">
        <v>13229</v>
      </c>
      <c r="C3464" s="167" t="str">
        <f>tab_SCHULLISTE[[#This Row],[SNR]]&amp;" - "&amp;tab_SCHULLISTE[[#This Row],[Name]]</f>
        <v xml:space="preserve">4710 - Mittelschule Parsberg  </v>
      </c>
      <c r="D3464" s="5" t="s">
        <v>2870</v>
      </c>
      <c r="E34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64" s="175" t="s">
        <v>18840</v>
      </c>
      <c r="G3464" s="175" t="s">
        <v>18841</v>
      </c>
      <c r="H3464" s="182" t="str">
        <f>_xlfn.XLOOKUP(tab_SCHULLISTE[[#This Row],[TKZ]],tab_SATLISTE[SAT-ID],tab_SATLISTE[SAT-ID],"FEHLT")</f>
        <v>3k128</v>
      </c>
    </row>
    <row r="3465" spans="1:8" ht="15.9" customHeight="1" x14ac:dyDescent="0.3">
      <c r="A3465" s="171" t="s">
        <v>7742</v>
      </c>
      <c r="B3465" s="167" t="s">
        <v>7743</v>
      </c>
      <c r="C3465" s="167" t="str">
        <f>tab_SCHULLISTE[[#This Row],[SNR]]&amp;" - "&amp;tab_SCHULLISTE[[#This Row],[Name]]</f>
        <v>4711 - Montessori Grundschule Regensburg von montessori regensburg e.V.</v>
      </c>
      <c r="D3465" s="5" t="s">
        <v>2997</v>
      </c>
      <c r="E34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65" s="175" t="s">
        <v>18840</v>
      </c>
      <c r="G3465" s="175" t="s">
        <v>18841</v>
      </c>
      <c r="H3465" s="182" t="str">
        <f>_xlfn.XLOOKUP(tab_SCHULLISTE[[#This Row],[TKZ]],tab_SATLISTE[SAT-ID],tab_SATLISTE[SAT-ID],"FEHLT")</f>
        <v>3p042</v>
      </c>
    </row>
    <row r="3466" spans="1:8" ht="15.9" customHeight="1" x14ac:dyDescent="0.3">
      <c r="A3466" s="171" t="s">
        <v>7744</v>
      </c>
      <c r="B3466" s="167" t="s">
        <v>7745</v>
      </c>
      <c r="C3466" s="167" t="str">
        <f>tab_SCHULLISTE[[#This Row],[SNR]]&amp;" - "&amp;tab_SCHULLISTE[[#This Row],[Name]]</f>
        <v>4713 - Montessori Mittelschule Regensburg von montessori regensburg e.V.</v>
      </c>
      <c r="D3466" s="5" t="s">
        <v>2997</v>
      </c>
      <c r="E34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66" s="175" t="s">
        <v>18840</v>
      </c>
      <c r="G3466" s="175" t="s">
        <v>18841</v>
      </c>
      <c r="H3466" s="182" t="str">
        <f>_xlfn.XLOOKUP(tab_SCHULLISTE[[#This Row],[TKZ]],tab_SATLISTE[SAT-ID],tab_SATLISTE[SAT-ID],"FEHLT")</f>
        <v>3p042</v>
      </c>
    </row>
    <row r="3467" spans="1:8" ht="15.9" customHeight="1" x14ac:dyDescent="0.3">
      <c r="A3467" s="171" t="s">
        <v>7746</v>
      </c>
      <c r="B3467" s="167" t="s">
        <v>1076</v>
      </c>
      <c r="C3467" s="167" t="str">
        <f>tab_SCHULLISTE[[#This Row],[SNR]]&amp;" - "&amp;tab_SCHULLISTE[[#This Row],[Name]]</f>
        <v>4714 - Der Regenbogen Priv. Montessori-Volksschule Amberg (Grund- und Hauptschule)</v>
      </c>
      <c r="D3467" s="5" t="s">
        <v>2988</v>
      </c>
      <c r="E34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67" s="175" t="s">
        <v>18840</v>
      </c>
      <c r="G3467" s="175" t="s">
        <v>18841</v>
      </c>
      <c r="H3467" s="182" t="str">
        <f>_xlfn.XLOOKUP(tab_SCHULLISTE[[#This Row],[TKZ]],tab_SATLISTE[SAT-ID],tab_SATLISTE[SAT-ID],"FEHLT")</f>
        <v>3p030</v>
      </c>
    </row>
    <row r="3468" spans="1:8" ht="15.9" customHeight="1" x14ac:dyDescent="0.3">
      <c r="A3468" s="171" t="s">
        <v>7747</v>
      </c>
      <c r="B3468" s="167" t="s">
        <v>13230</v>
      </c>
      <c r="C3468" s="167" t="str">
        <f>tab_SCHULLISTE[[#This Row],[SNR]]&amp;" - "&amp;tab_SCHULLISTE[[#This Row],[Name]]</f>
        <v xml:space="preserve">4715 - Erich Kästner Mittelschule Postbauer-Heng  </v>
      </c>
      <c r="D3468" s="5" t="s">
        <v>2884</v>
      </c>
      <c r="E34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68" s="175" t="s">
        <v>18840</v>
      </c>
      <c r="G3468" s="175" t="s">
        <v>18841</v>
      </c>
      <c r="H3468" s="182" t="str">
        <f>_xlfn.XLOOKUP(tab_SCHULLISTE[[#This Row],[TKZ]],tab_SATLISTE[SAT-ID],tab_SATLISTE[SAT-ID],"FEHLT")</f>
        <v>3k142</v>
      </c>
    </row>
    <row r="3469" spans="1:8" ht="15.9" customHeight="1" x14ac:dyDescent="0.3">
      <c r="A3469" s="171" t="s">
        <v>7748</v>
      </c>
      <c r="B3469" s="167" t="s">
        <v>11704</v>
      </c>
      <c r="C3469" s="167" t="str">
        <f>tab_SCHULLISTE[[#This Row],[SNR]]&amp;" - "&amp;tab_SCHULLISTE[[#This Row],[Name]]</f>
        <v xml:space="preserve">4716 - Grundschule Pyrbaum  </v>
      </c>
      <c r="D3469" s="5" t="s">
        <v>2887</v>
      </c>
      <c r="E34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69" s="175" t="s">
        <v>18840</v>
      </c>
      <c r="G3469" s="175" t="s">
        <v>18841</v>
      </c>
      <c r="H3469" s="182" t="str">
        <f>_xlfn.XLOOKUP(tab_SCHULLISTE[[#This Row],[TKZ]],tab_SATLISTE[SAT-ID],tab_SATLISTE[SAT-ID],"FEHLT")</f>
        <v>3k145</v>
      </c>
    </row>
    <row r="3470" spans="1:8" ht="15.9" customHeight="1" x14ac:dyDescent="0.3">
      <c r="A3470" s="171" t="s">
        <v>7749</v>
      </c>
      <c r="B3470" s="167" t="s">
        <v>11705</v>
      </c>
      <c r="C3470" s="167" t="str">
        <f>tab_SCHULLISTE[[#This Row],[SNR]]&amp;" - "&amp;tab_SCHULLISTE[[#This Row],[Name]]</f>
        <v xml:space="preserve">4717 - Grundschule Sengenthal  </v>
      </c>
      <c r="D3470" s="5" t="s">
        <v>2912</v>
      </c>
      <c r="E34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70" s="175" t="s">
        <v>18840</v>
      </c>
      <c r="G3470" s="175" t="s">
        <v>18841</v>
      </c>
      <c r="H3470" s="182" t="str">
        <f>_xlfn.XLOOKUP(tab_SCHULLISTE[[#This Row],[TKZ]],tab_SATLISTE[SAT-ID],tab_SATLISTE[SAT-ID],"FEHLT")</f>
        <v>3k170</v>
      </c>
    </row>
    <row r="3471" spans="1:8" ht="15.9" customHeight="1" x14ac:dyDescent="0.3">
      <c r="A3471" s="171" t="s">
        <v>7750</v>
      </c>
      <c r="B3471" s="167" t="s">
        <v>13231</v>
      </c>
      <c r="C3471" s="167" t="str">
        <f>tab_SCHULLISTE[[#This Row],[SNR]]&amp;" - "&amp;tab_SCHULLISTE[[#This Row],[Name]]</f>
        <v xml:space="preserve">4718 - Mittelschule Seubersdorf i.d.OPf.  </v>
      </c>
      <c r="D3471" s="5" t="s">
        <v>2913</v>
      </c>
      <c r="E34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71" s="175" t="s">
        <v>18840</v>
      </c>
      <c r="G3471" s="175" t="s">
        <v>18841</v>
      </c>
      <c r="H3471" s="182" t="str">
        <f>_xlfn.XLOOKUP(tab_SCHULLISTE[[#This Row],[TKZ]],tab_SATLISTE[SAT-ID],tab_SATLISTE[SAT-ID],"FEHLT")</f>
        <v>3k171</v>
      </c>
    </row>
    <row r="3472" spans="1:8" ht="15.9" customHeight="1" x14ac:dyDescent="0.3">
      <c r="A3472" s="171" t="s">
        <v>7751</v>
      </c>
      <c r="B3472" s="167" t="s">
        <v>11706</v>
      </c>
      <c r="C3472" s="167" t="str">
        <f>tab_SCHULLISTE[[#This Row],[SNR]]&amp;" - "&amp;tab_SCHULLISTE[[#This Row],[Name]]</f>
        <v xml:space="preserve">4719 - Chunradus-Grundschule Sindlbach  </v>
      </c>
      <c r="D3472" s="5" t="s">
        <v>2766</v>
      </c>
      <c r="E34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72" s="175" t="s">
        <v>18840</v>
      </c>
      <c r="G3472" s="175" t="s">
        <v>18841</v>
      </c>
      <c r="H3472" s="182" t="str">
        <f>_xlfn.XLOOKUP(tab_SCHULLISTE[[#This Row],[TKZ]],tab_SATLISTE[SAT-ID],tab_SATLISTE[SAT-ID],"FEHLT")</f>
        <v>3k022</v>
      </c>
    </row>
    <row r="3473" spans="1:8" ht="15.9" customHeight="1" x14ac:dyDescent="0.3">
      <c r="A3473" s="171" t="s">
        <v>7752</v>
      </c>
      <c r="B3473" s="167" t="s">
        <v>11707</v>
      </c>
      <c r="C3473" s="167" t="str">
        <f>tab_SCHULLISTE[[#This Row],[SNR]]&amp;" - "&amp;tab_SCHULLISTE[[#This Row],[Name]]</f>
        <v>4720 - Freie Katholische Grundschule der Haus St. Marien gGmbH Neumarkt</v>
      </c>
      <c r="D3473" s="5" t="s">
        <v>3005</v>
      </c>
      <c r="E34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73" s="175" t="s">
        <v>18840</v>
      </c>
      <c r="G3473" s="175" t="s">
        <v>18841</v>
      </c>
      <c r="H3473" s="182" t="str">
        <f>_xlfn.XLOOKUP(tab_SCHULLISTE[[#This Row],[TKZ]],tab_SATLISTE[SAT-ID],tab_SATLISTE[SAT-ID],"FEHLT")</f>
        <v>3p051</v>
      </c>
    </row>
    <row r="3474" spans="1:8" ht="15.9" customHeight="1" x14ac:dyDescent="0.3">
      <c r="A3474" s="171" t="s">
        <v>7753</v>
      </c>
      <c r="B3474" s="167" t="s">
        <v>13232</v>
      </c>
      <c r="C3474" s="167" t="str">
        <f>tab_SCHULLISTE[[#This Row],[SNR]]&amp;" - "&amp;tab_SCHULLISTE[[#This Row],[Name]]</f>
        <v xml:space="preserve">4721 - Mittelschule Velburg  </v>
      </c>
      <c r="D3474" s="5" t="s">
        <v>2930</v>
      </c>
      <c r="E34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74" s="175" t="s">
        <v>18840</v>
      </c>
      <c r="G3474" s="175" t="s">
        <v>18841</v>
      </c>
      <c r="H3474" s="182" t="str">
        <f>_xlfn.XLOOKUP(tab_SCHULLISTE[[#This Row],[TKZ]],tab_SATLISTE[SAT-ID],tab_SATLISTE[SAT-ID],"FEHLT")</f>
        <v>3k188</v>
      </c>
    </row>
    <row r="3475" spans="1:8" ht="15.9" customHeight="1" x14ac:dyDescent="0.3">
      <c r="A3475" s="171" t="s">
        <v>7754</v>
      </c>
      <c r="B3475" s="167" t="s">
        <v>11708</v>
      </c>
      <c r="C3475" s="167" t="str">
        <f>tab_SCHULLISTE[[#This Row],[SNR]]&amp;" - "&amp;tab_SCHULLISTE[[#This Row],[Name]]</f>
        <v xml:space="preserve">4722 - Grundschule Weiherhammer  </v>
      </c>
      <c r="D3475" s="5" t="s">
        <v>2945</v>
      </c>
      <c r="E34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75" s="175" t="s">
        <v>18840</v>
      </c>
      <c r="G3475" s="175" t="s">
        <v>18841</v>
      </c>
      <c r="H3475" s="182" t="str">
        <f>_xlfn.XLOOKUP(tab_SCHULLISTE[[#This Row],[TKZ]],tab_SATLISTE[SAT-ID],tab_SATLISTE[SAT-ID],"FEHLT")</f>
        <v>3k203</v>
      </c>
    </row>
    <row r="3476" spans="1:8" ht="15.9" customHeight="1" x14ac:dyDescent="0.3">
      <c r="A3476" s="171" t="s">
        <v>7755</v>
      </c>
      <c r="B3476" s="167" t="s">
        <v>11709</v>
      </c>
      <c r="C3476" s="167" t="str">
        <f>tab_SCHULLISTE[[#This Row],[SNR]]&amp;" - "&amp;tab_SCHULLISTE[[#This Row],[Name]]</f>
        <v xml:space="preserve">4724 - Grundschule Nabburg  </v>
      </c>
      <c r="D3476" s="5" t="s">
        <v>2849</v>
      </c>
      <c r="E34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76" s="175" t="s">
        <v>18840</v>
      </c>
      <c r="G3476" s="175" t="s">
        <v>18841</v>
      </c>
      <c r="H3476" s="182" t="str">
        <f>_xlfn.XLOOKUP(tab_SCHULLISTE[[#This Row],[TKZ]],tab_SATLISTE[SAT-ID],tab_SATLISTE[SAT-ID],"FEHLT")</f>
        <v>3k106</v>
      </c>
    </row>
    <row r="3477" spans="1:8" ht="15.9" customHeight="1" x14ac:dyDescent="0.3">
      <c r="A3477" s="171" t="s">
        <v>7756</v>
      </c>
      <c r="B3477" s="167" t="s">
        <v>11710</v>
      </c>
      <c r="C3477" s="167" t="str">
        <f>tab_SCHULLISTE[[#This Row],[SNR]]&amp;" - "&amp;tab_SCHULLISTE[[#This Row],[Name]]</f>
        <v xml:space="preserve">4725 - Grundschule Wernberg-Köblitz  </v>
      </c>
      <c r="D3477" s="5" t="s">
        <v>2947</v>
      </c>
      <c r="E34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77" s="175" t="s">
        <v>18840</v>
      </c>
      <c r="G3477" s="175" t="s">
        <v>18841</v>
      </c>
      <c r="H3477" s="182" t="str">
        <f>_xlfn.XLOOKUP(tab_SCHULLISTE[[#This Row],[TKZ]],tab_SATLISTE[SAT-ID],tab_SATLISTE[SAT-ID],"FEHLT")</f>
        <v>3k206</v>
      </c>
    </row>
    <row r="3478" spans="1:8" ht="15.9" customHeight="1" x14ac:dyDescent="0.3">
      <c r="A3478" s="171" t="s">
        <v>7757</v>
      </c>
      <c r="B3478" s="167" t="s">
        <v>13233</v>
      </c>
      <c r="C3478" s="167" t="str">
        <f>tab_SCHULLISTE[[#This Row],[SNR]]&amp;" - "&amp;tab_SCHULLISTE[[#This Row],[Name]]</f>
        <v xml:space="preserve">4726 - Mittelschule Altenstadt a.d.Waldnaab  </v>
      </c>
      <c r="D3478" s="5" t="s">
        <v>2748</v>
      </c>
      <c r="E34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78" s="175" t="s">
        <v>18840</v>
      </c>
      <c r="G3478" s="175" t="s">
        <v>18841</v>
      </c>
      <c r="H3478" s="182" t="str">
        <f>_xlfn.XLOOKUP(tab_SCHULLISTE[[#This Row],[TKZ]],tab_SATLISTE[SAT-ID],tab_SATLISTE[SAT-ID],"FEHLT")</f>
        <v>3k004</v>
      </c>
    </row>
    <row r="3479" spans="1:8" ht="15.9" customHeight="1" x14ac:dyDescent="0.3">
      <c r="A3479" s="171" t="s">
        <v>7758</v>
      </c>
      <c r="B3479" s="167" t="s">
        <v>11711</v>
      </c>
      <c r="C3479" s="167" t="str">
        <f>tab_SCHULLISTE[[#This Row],[SNR]]&amp;" - "&amp;tab_SCHULLISTE[[#This Row],[Name]]</f>
        <v xml:space="preserve">4727 - Grundschule Altenstadt a.d.Waldnaab  </v>
      </c>
      <c r="D3479" s="5" t="s">
        <v>2747</v>
      </c>
      <c r="E34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79" s="175" t="s">
        <v>18840</v>
      </c>
      <c r="G3479" s="175" t="s">
        <v>18841</v>
      </c>
      <c r="H3479" s="182" t="str">
        <f>_xlfn.XLOOKUP(tab_SCHULLISTE[[#This Row],[TKZ]],tab_SATLISTE[SAT-ID],tab_SATLISTE[SAT-ID],"FEHLT")</f>
        <v>3k003</v>
      </c>
    </row>
    <row r="3480" spans="1:8" ht="15.9" customHeight="1" x14ac:dyDescent="0.3">
      <c r="A3480" s="171" t="s">
        <v>7759</v>
      </c>
      <c r="B3480" s="167" t="s">
        <v>11712</v>
      </c>
      <c r="C3480" s="167" t="str">
        <f>tab_SCHULLISTE[[#This Row],[SNR]]&amp;" - "&amp;tab_SCHULLISTE[[#This Row],[Name]]</f>
        <v xml:space="preserve">4728 - Grundschule Bechtsrieth  </v>
      </c>
      <c r="D3480" s="5" t="s">
        <v>2763</v>
      </c>
      <c r="E34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80" s="175" t="s">
        <v>18840</v>
      </c>
      <c r="G3480" s="175" t="s">
        <v>18841</v>
      </c>
      <c r="H3480" s="182" t="str">
        <f>_xlfn.XLOOKUP(tab_SCHULLISTE[[#This Row],[TKZ]],tab_SATLISTE[SAT-ID],tab_SATLISTE[SAT-ID],"FEHLT")</f>
        <v>3k019</v>
      </c>
    </row>
    <row r="3481" spans="1:8" ht="15.9" customHeight="1" x14ac:dyDescent="0.3">
      <c r="A3481" s="171" t="s">
        <v>7760</v>
      </c>
      <c r="B3481" s="167" t="s">
        <v>13234</v>
      </c>
      <c r="C3481" s="167" t="str">
        <f>tab_SCHULLISTE[[#This Row],[SNR]]&amp;" - "&amp;tab_SCHULLISTE[[#This Row],[Name]]</f>
        <v xml:space="preserve">4729 - Markus-Gottwalt-Mittelschule Eschenbach i.d.OPf.  </v>
      </c>
      <c r="D3481" s="5" t="s">
        <v>2790</v>
      </c>
      <c r="E34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81" s="175" t="s">
        <v>18840</v>
      </c>
      <c r="G3481" s="175" t="s">
        <v>18841</v>
      </c>
      <c r="H3481" s="182" t="str">
        <f>_xlfn.XLOOKUP(tab_SCHULLISTE[[#This Row],[TKZ]],tab_SATLISTE[SAT-ID],tab_SATLISTE[SAT-ID],"FEHLT")</f>
        <v>3k046</v>
      </c>
    </row>
    <row r="3482" spans="1:8" ht="15.9" customHeight="1" x14ac:dyDescent="0.3">
      <c r="A3482" s="171" t="s">
        <v>7761</v>
      </c>
      <c r="B3482" s="167" t="s">
        <v>11713</v>
      </c>
      <c r="C3482" s="167" t="str">
        <f>tab_SCHULLISTE[[#This Row],[SNR]]&amp;" - "&amp;tab_SCHULLISTE[[#This Row],[Name]]</f>
        <v xml:space="preserve">4730 - Grundschule Eslarn  </v>
      </c>
      <c r="D3482" s="5" t="s">
        <v>2792</v>
      </c>
      <c r="E34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82" s="175" t="s">
        <v>18840</v>
      </c>
      <c r="G3482" s="175" t="s">
        <v>18841</v>
      </c>
      <c r="H3482" s="182" t="str">
        <f>_xlfn.XLOOKUP(tab_SCHULLISTE[[#This Row],[TKZ]],tab_SATLISTE[SAT-ID],tab_SATLISTE[SAT-ID],"FEHLT")</f>
        <v>3k048</v>
      </c>
    </row>
    <row r="3483" spans="1:8" ht="15.9" customHeight="1" x14ac:dyDescent="0.3">
      <c r="A3483" s="171" t="s">
        <v>7762</v>
      </c>
      <c r="B3483" s="167" t="s">
        <v>11714</v>
      </c>
      <c r="C3483" s="167" t="str">
        <f>tab_SCHULLISTE[[#This Row],[SNR]]&amp;" - "&amp;tab_SCHULLISTE[[#This Row],[Name]]</f>
        <v xml:space="preserve">4731 - Ludwig-Meier-Grundschule Etzenricht  </v>
      </c>
      <c r="D3483" s="5" t="s">
        <v>2793</v>
      </c>
      <c r="E34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83" s="175" t="s">
        <v>18840</v>
      </c>
      <c r="G3483" s="175" t="s">
        <v>18841</v>
      </c>
      <c r="H3483" s="182" t="str">
        <f>_xlfn.XLOOKUP(tab_SCHULLISTE[[#This Row],[TKZ]],tab_SATLISTE[SAT-ID],tab_SATLISTE[SAT-ID],"FEHLT")</f>
        <v>3k049</v>
      </c>
    </row>
    <row r="3484" spans="1:8" ht="15.9" customHeight="1" x14ac:dyDescent="0.3">
      <c r="A3484" s="171" t="s">
        <v>7763</v>
      </c>
      <c r="B3484" s="167" t="s">
        <v>11715</v>
      </c>
      <c r="C3484" s="167" t="str">
        <f>tab_SCHULLISTE[[#This Row],[SNR]]&amp;" - "&amp;tab_SCHULLISTE[[#This Row],[Name]]</f>
        <v xml:space="preserve">4733 - Grundschule Flossenbürg  </v>
      </c>
      <c r="D3484" s="5" t="s">
        <v>2801</v>
      </c>
      <c r="E34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84" s="175" t="s">
        <v>18840</v>
      </c>
      <c r="G3484" s="175" t="s">
        <v>18841</v>
      </c>
      <c r="H3484" s="182" t="str">
        <f>_xlfn.XLOOKUP(tab_SCHULLISTE[[#This Row],[TKZ]],tab_SATLISTE[SAT-ID],tab_SATLISTE[SAT-ID],"FEHLT")</f>
        <v>3k057</v>
      </c>
    </row>
    <row r="3485" spans="1:8" ht="15.9" customHeight="1" x14ac:dyDescent="0.3">
      <c r="A3485" s="171" t="s">
        <v>7764</v>
      </c>
      <c r="B3485" s="167" t="s">
        <v>13235</v>
      </c>
      <c r="C3485" s="167" t="str">
        <f>tab_SCHULLISTE[[#This Row],[SNR]]&amp;" - "&amp;tab_SCHULLISTE[[#This Row],[Name]]</f>
        <v xml:space="preserve">4736 - Mittelschule Grafenwöhr  </v>
      </c>
      <c r="D3485" s="5" t="s">
        <v>2808</v>
      </c>
      <c r="E34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85" s="175" t="s">
        <v>18840</v>
      </c>
      <c r="G3485" s="175" t="s">
        <v>18841</v>
      </c>
      <c r="H3485" s="182" t="str">
        <f>_xlfn.XLOOKUP(tab_SCHULLISTE[[#This Row],[TKZ]],tab_SATLISTE[SAT-ID],tab_SATLISTE[SAT-ID],"FEHLT")</f>
        <v>3k065</v>
      </c>
    </row>
    <row r="3486" spans="1:8" ht="15.9" customHeight="1" x14ac:dyDescent="0.3">
      <c r="A3486" s="171" t="s">
        <v>7765</v>
      </c>
      <c r="B3486" s="167" t="s">
        <v>11716</v>
      </c>
      <c r="C3486" s="167" t="str">
        <f>tab_SCHULLISTE[[#This Row],[SNR]]&amp;" - "&amp;tab_SCHULLISTE[[#This Row],[Name]]</f>
        <v xml:space="preserve">4738 - Grundschule Schwarzenfeld  </v>
      </c>
      <c r="D3486" s="5" t="s">
        <v>2910</v>
      </c>
      <c r="E34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86" s="175" t="s">
        <v>18840</v>
      </c>
      <c r="G3486" s="175" t="s">
        <v>18841</v>
      </c>
      <c r="H3486" s="182" t="str">
        <f>_xlfn.XLOOKUP(tab_SCHULLISTE[[#This Row],[TKZ]],tab_SATLISTE[SAT-ID],tab_SATLISTE[SAT-ID],"FEHLT")</f>
        <v>3k168</v>
      </c>
    </row>
    <row r="3487" spans="1:8" ht="15.9" customHeight="1" x14ac:dyDescent="0.3">
      <c r="A3487" s="171" t="s">
        <v>7766</v>
      </c>
      <c r="B3487" s="167" t="s">
        <v>13236</v>
      </c>
      <c r="C3487" s="167" t="str">
        <f>tab_SCHULLISTE[[#This Row],[SNR]]&amp;" - "&amp;tab_SCHULLISTE[[#This Row],[Name]]</f>
        <v xml:space="preserve">4739 - Mittelschule Kirchenthumbach  </v>
      </c>
      <c r="D3487" s="5" t="s">
        <v>2823</v>
      </c>
      <c r="E34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87" s="175" t="s">
        <v>18840</v>
      </c>
      <c r="G3487" s="175" t="s">
        <v>18841</v>
      </c>
      <c r="H3487" s="182" t="str">
        <f>_xlfn.XLOOKUP(tab_SCHULLISTE[[#This Row],[TKZ]],tab_SATLISTE[SAT-ID],tab_SATLISTE[SAT-ID],"FEHLT")</f>
        <v>3k080</v>
      </c>
    </row>
    <row r="3488" spans="1:8" ht="15.9" customHeight="1" x14ac:dyDescent="0.3">
      <c r="A3488" s="171" t="s">
        <v>7767</v>
      </c>
      <c r="B3488" s="167" t="s">
        <v>11717</v>
      </c>
      <c r="C3488" s="167" t="str">
        <f>tab_SCHULLISTE[[#This Row],[SNR]]&amp;" - "&amp;tab_SCHULLISTE[[#This Row],[Name]]</f>
        <v xml:space="preserve">4740 - Grundschule Leuchtenberg  </v>
      </c>
      <c r="D3488" s="5" t="s">
        <v>2834</v>
      </c>
      <c r="E34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88" s="175" t="s">
        <v>18840</v>
      </c>
      <c r="G3488" s="175" t="s">
        <v>18841</v>
      </c>
      <c r="H3488" s="182" t="str">
        <f>_xlfn.XLOOKUP(tab_SCHULLISTE[[#This Row],[TKZ]],tab_SATLISTE[SAT-ID],tab_SATLISTE[SAT-ID],"FEHLT")</f>
        <v>3k091</v>
      </c>
    </row>
    <row r="3489" spans="1:8" ht="15.9" customHeight="1" x14ac:dyDescent="0.3">
      <c r="A3489" s="171" t="s">
        <v>7768</v>
      </c>
      <c r="B3489" s="167" t="s">
        <v>11718</v>
      </c>
      <c r="C3489" s="167" t="str">
        <f>tab_SCHULLISTE[[#This Row],[SNR]]&amp;" - "&amp;tab_SCHULLISTE[[#This Row],[Name]]</f>
        <v xml:space="preserve">4741 - Grundschule Luhe-Wildenau  </v>
      </c>
      <c r="D3489" s="5" t="s">
        <v>2836</v>
      </c>
      <c r="E34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89" s="175" t="s">
        <v>18840</v>
      </c>
      <c r="G3489" s="175" t="s">
        <v>18841</v>
      </c>
      <c r="H3489" s="182" t="str">
        <f>_xlfn.XLOOKUP(tab_SCHULLISTE[[#This Row],[TKZ]],tab_SATLISTE[SAT-ID],tab_SATLISTE[SAT-ID],"FEHLT")</f>
        <v>3k093</v>
      </c>
    </row>
    <row r="3490" spans="1:8" ht="15.9" customHeight="1" x14ac:dyDescent="0.3">
      <c r="A3490" s="171" t="s">
        <v>7769</v>
      </c>
      <c r="B3490" s="167" t="s">
        <v>11719</v>
      </c>
      <c r="C3490" s="167" t="str">
        <f>tab_SCHULLISTE[[#This Row],[SNR]]&amp;" - "&amp;tab_SCHULLISTE[[#This Row],[Name]]</f>
        <v xml:space="preserve">4742 - Grundschule Mantel  </v>
      </c>
      <c r="D3490" s="5" t="s">
        <v>2839</v>
      </c>
      <c r="E34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90" s="175" t="s">
        <v>18840</v>
      </c>
      <c r="G3490" s="175" t="s">
        <v>18841</v>
      </c>
      <c r="H3490" s="182" t="str">
        <f>_xlfn.XLOOKUP(tab_SCHULLISTE[[#This Row],[TKZ]],tab_SATLISTE[SAT-ID],tab_SATLISTE[SAT-ID],"FEHLT")</f>
        <v>3k096</v>
      </c>
    </row>
    <row r="3491" spans="1:8" ht="15.9" customHeight="1" x14ac:dyDescent="0.3">
      <c r="A3491" s="171" t="s">
        <v>7770</v>
      </c>
      <c r="B3491" s="167" t="s">
        <v>11720</v>
      </c>
      <c r="C3491" s="167" t="str">
        <f>tab_SCHULLISTE[[#This Row],[SNR]]&amp;" - "&amp;tab_SCHULLISTE[[#This Row],[Name]]</f>
        <v xml:space="preserve">4744 - Grundschule Neustadt a.d.Waldnaab  </v>
      </c>
      <c r="D3491" s="5" t="s">
        <v>2859</v>
      </c>
      <c r="E34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91" s="175" t="s">
        <v>18840</v>
      </c>
      <c r="G3491" s="175" t="s">
        <v>18841</v>
      </c>
      <c r="H3491" s="182" t="str">
        <f>_xlfn.XLOOKUP(tab_SCHULLISTE[[#This Row],[TKZ]],tab_SATLISTE[SAT-ID],tab_SATLISTE[SAT-ID],"FEHLT")</f>
        <v>3k117</v>
      </c>
    </row>
    <row r="3492" spans="1:8" ht="15.9" customHeight="1" x14ac:dyDescent="0.3">
      <c r="A3492" s="171" t="s">
        <v>7771</v>
      </c>
      <c r="B3492" s="167" t="s">
        <v>13237</v>
      </c>
      <c r="C3492" s="167" t="str">
        <f>tab_SCHULLISTE[[#This Row],[SNR]]&amp;" - "&amp;tab_SCHULLISTE[[#This Row],[Name]]</f>
        <v xml:space="preserve">4745 - Mittelschule Neustadt a.d.Waldnaab  </v>
      </c>
      <c r="D3492" s="5" t="s">
        <v>2858</v>
      </c>
      <c r="E34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92" s="175" t="s">
        <v>18840</v>
      </c>
      <c r="G3492" s="175" t="s">
        <v>18841</v>
      </c>
      <c r="H3492" s="182" t="str">
        <f>_xlfn.XLOOKUP(tab_SCHULLISTE[[#This Row],[TKZ]],tab_SATLISTE[SAT-ID],tab_SATLISTE[SAT-ID],"FEHLT")</f>
        <v>3k116</v>
      </c>
    </row>
    <row r="3493" spans="1:8" ht="15.9" customHeight="1" x14ac:dyDescent="0.3">
      <c r="A3493" s="171" t="s">
        <v>7772</v>
      </c>
      <c r="B3493" s="167" t="s">
        <v>11721</v>
      </c>
      <c r="C3493" s="167" t="str">
        <f>tab_SCHULLISTE[[#This Row],[SNR]]&amp;" - "&amp;tab_SCHULLISTE[[#This Row],[Name]]</f>
        <v xml:space="preserve">4747 - Grundschule Parkstein  </v>
      </c>
      <c r="D3493" s="5" t="s">
        <v>2869</v>
      </c>
      <c r="E34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93" s="175" t="s">
        <v>18840</v>
      </c>
      <c r="G3493" s="175" t="s">
        <v>18841</v>
      </c>
      <c r="H3493" s="182" t="str">
        <f>_xlfn.XLOOKUP(tab_SCHULLISTE[[#This Row],[TKZ]],tab_SATLISTE[SAT-ID],tab_SATLISTE[SAT-ID],"FEHLT")</f>
        <v>3k127</v>
      </c>
    </row>
    <row r="3494" spans="1:8" ht="15.9" customHeight="1" x14ac:dyDescent="0.3">
      <c r="A3494" s="171" t="s">
        <v>7773</v>
      </c>
      <c r="B3494" s="167" t="s">
        <v>13238</v>
      </c>
      <c r="C3494" s="167" t="str">
        <f>tab_SCHULLISTE[[#This Row],[SNR]]&amp;" - "&amp;tab_SCHULLISTE[[#This Row],[Name]]</f>
        <v xml:space="preserve">4748 - Josef-Faltenbacher-Mittelschule Pirk  </v>
      </c>
      <c r="D3494" s="5" t="s">
        <v>2879</v>
      </c>
      <c r="E34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94" s="175" t="s">
        <v>18840</v>
      </c>
      <c r="G3494" s="175" t="s">
        <v>18841</v>
      </c>
      <c r="H3494" s="182" t="str">
        <f>_xlfn.XLOOKUP(tab_SCHULLISTE[[#This Row],[TKZ]],tab_SATLISTE[SAT-ID],tab_SATLISTE[SAT-ID],"FEHLT")</f>
        <v>3k137</v>
      </c>
    </row>
    <row r="3495" spans="1:8" ht="15.9" customHeight="1" x14ac:dyDescent="0.3">
      <c r="A3495" s="171" t="s">
        <v>7774</v>
      </c>
      <c r="B3495" s="167" t="s">
        <v>13239</v>
      </c>
      <c r="C3495" s="167" t="str">
        <f>tab_SCHULLISTE[[#This Row],[SNR]]&amp;" - "&amp;tab_SCHULLISTE[[#This Row],[Name]]</f>
        <v xml:space="preserve">4749 - Zottbachtal-Mittelschule Pleystein  </v>
      </c>
      <c r="D3495" s="5" t="s">
        <v>2880</v>
      </c>
      <c r="E34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95" s="175" t="s">
        <v>18840</v>
      </c>
      <c r="G3495" s="175" t="s">
        <v>18841</v>
      </c>
      <c r="H3495" s="182" t="str">
        <f>_xlfn.XLOOKUP(tab_SCHULLISTE[[#This Row],[TKZ]],tab_SATLISTE[SAT-ID],tab_SATLISTE[SAT-ID],"FEHLT")</f>
        <v>3k138</v>
      </c>
    </row>
    <row r="3496" spans="1:8" ht="15.9" customHeight="1" x14ac:dyDescent="0.3">
      <c r="A3496" s="171" t="s">
        <v>7775</v>
      </c>
      <c r="B3496" s="167" t="s">
        <v>13240</v>
      </c>
      <c r="C3496" s="167" t="str">
        <f>tab_SCHULLISTE[[#This Row],[SNR]]&amp;" - "&amp;tab_SCHULLISTE[[#This Row],[Name]]</f>
        <v xml:space="preserve">4750 - Mittelschule Pressath  </v>
      </c>
      <c r="D3496" s="5" t="s">
        <v>2885</v>
      </c>
      <c r="E34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496" s="175" t="s">
        <v>18840</v>
      </c>
      <c r="G3496" s="175" t="s">
        <v>18841</v>
      </c>
      <c r="H3496" s="182" t="str">
        <f>_xlfn.XLOOKUP(tab_SCHULLISTE[[#This Row],[TKZ]],tab_SATLISTE[SAT-ID],tab_SATLISTE[SAT-ID],"FEHLT")</f>
        <v>3k143</v>
      </c>
    </row>
    <row r="3497" spans="1:8" ht="15.9" customHeight="1" x14ac:dyDescent="0.3">
      <c r="A3497" s="171" t="s">
        <v>7776</v>
      </c>
      <c r="B3497" s="167" t="s">
        <v>11722</v>
      </c>
      <c r="C3497" s="167" t="str">
        <f>tab_SCHULLISTE[[#This Row],[SNR]]&amp;" - "&amp;tab_SCHULLISTE[[#This Row],[Name]]</f>
        <v xml:space="preserve">4751 - Grundschule Püchersreuth  </v>
      </c>
      <c r="D3497" s="5" t="s">
        <v>2886</v>
      </c>
      <c r="E34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97" s="175" t="s">
        <v>18840</v>
      </c>
      <c r="G3497" s="175" t="s">
        <v>18841</v>
      </c>
      <c r="H3497" s="182" t="str">
        <f>_xlfn.XLOOKUP(tab_SCHULLISTE[[#This Row],[TKZ]],tab_SATLISTE[SAT-ID],tab_SATLISTE[SAT-ID],"FEHLT")</f>
        <v>3k144</v>
      </c>
    </row>
    <row r="3498" spans="1:8" ht="15.9" customHeight="1" x14ac:dyDescent="0.3">
      <c r="A3498" s="171" t="s">
        <v>7777</v>
      </c>
      <c r="B3498" s="167" t="s">
        <v>11723</v>
      </c>
      <c r="C3498" s="167" t="str">
        <f>tab_SCHULLISTE[[#This Row],[SNR]]&amp;" - "&amp;tab_SCHULLISTE[[#This Row],[Name]]</f>
        <v xml:space="preserve">4752 - Hans-Sauer-Grundschule Weiden i.d.OPf.  </v>
      </c>
      <c r="D3498" s="5" t="s">
        <v>2943</v>
      </c>
      <c r="E34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98" s="175" t="s">
        <v>18840</v>
      </c>
      <c r="G3498" s="175" t="s">
        <v>18841</v>
      </c>
      <c r="H3498" s="182" t="str">
        <f>_xlfn.XLOOKUP(tab_SCHULLISTE[[#This Row],[TKZ]],tab_SATLISTE[SAT-ID],tab_SATLISTE[SAT-ID],"FEHLT")</f>
        <v>3k201</v>
      </c>
    </row>
    <row r="3499" spans="1:8" ht="15.9" customHeight="1" x14ac:dyDescent="0.3">
      <c r="A3499" s="171" t="s">
        <v>7778</v>
      </c>
      <c r="B3499" s="167" t="s">
        <v>11724</v>
      </c>
      <c r="C3499" s="167" t="str">
        <f>tab_SCHULLISTE[[#This Row],[SNR]]&amp;" - "&amp;tab_SCHULLISTE[[#This Row],[Name]]</f>
        <v xml:space="preserve">4753 - Grundschule Schirmitz  </v>
      </c>
      <c r="D3499" s="5" t="s">
        <v>2899</v>
      </c>
      <c r="E34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499" s="175" t="s">
        <v>18840</v>
      </c>
      <c r="G3499" s="175" t="s">
        <v>18841</v>
      </c>
      <c r="H3499" s="182" t="str">
        <f>_xlfn.XLOOKUP(tab_SCHULLISTE[[#This Row],[TKZ]],tab_SATLISTE[SAT-ID],tab_SATLISTE[SAT-ID],"FEHLT")</f>
        <v>3k157</v>
      </c>
    </row>
    <row r="3500" spans="1:8" ht="15.9" customHeight="1" x14ac:dyDescent="0.3">
      <c r="A3500" s="171" t="s">
        <v>7779</v>
      </c>
      <c r="B3500" s="167" t="s">
        <v>11725</v>
      </c>
      <c r="C3500" s="167" t="str">
        <f>tab_SCHULLISTE[[#This Row],[SNR]]&amp;" - "&amp;tab_SCHULLISTE[[#This Row],[Name]]</f>
        <v xml:space="preserve">4754 - Grundschule Oberbibrach  </v>
      </c>
      <c r="D3500" s="5" t="s">
        <v>2900</v>
      </c>
      <c r="E35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00" s="175" t="s">
        <v>18840</v>
      </c>
      <c r="G3500" s="175" t="s">
        <v>18841</v>
      </c>
      <c r="H3500" s="182" t="str">
        <f>_xlfn.XLOOKUP(tab_SCHULLISTE[[#This Row],[TKZ]],tab_SATLISTE[SAT-ID],tab_SATLISTE[SAT-ID],"FEHLT")</f>
        <v>3k158</v>
      </c>
    </row>
    <row r="3501" spans="1:8" ht="15.9" customHeight="1" x14ac:dyDescent="0.3">
      <c r="A3501" s="171" t="s">
        <v>7780</v>
      </c>
      <c r="B3501" s="167" t="s">
        <v>11726</v>
      </c>
      <c r="C3501" s="167" t="str">
        <f>tab_SCHULLISTE[[#This Row],[SNR]]&amp;" - "&amp;tab_SCHULLISTE[[#This Row],[Name]]</f>
        <v xml:space="preserve">4755 - Grundschule Tännesberg  </v>
      </c>
      <c r="D3501" s="5" t="s">
        <v>2919</v>
      </c>
      <c r="E35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01" s="175" t="s">
        <v>18840</v>
      </c>
      <c r="G3501" s="175" t="s">
        <v>18841</v>
      </c>
      <c r="H3501" s="182" t="str">
        <f>_xlfn.XLOOKUP(tab_SCHULLISTE[[#This Row],[TKZ]],tab_SATLISTE[SAT-ID],tab_SATLISTE[SAT-ID],"FEHLT")</f>
        <v>3k177</v>
      </c>
    </row>
    <row r="3502" spans="1:8" ht="15.9" customHeight="1" x14ac:dyDescent="0.3">
      <c r="A3502" s="171" t="s">
        <v>7781</v>
      </c>
      <c r="B3502" s="167" t="s">
        <v>11727</v>
      </c>
      <c r="C3502" s="167" t="str">
        <f>tab_SCHULLISTE[[#This Row],[SNR]]&amp;" - "&amp;tab_SCHULLISTE[[#This Row],[Name]]</f>
        <v xml:space="preserve">4756 - Grundschule Vohenstrauß  </v>
      </c>
      <c r="D3502" s="5" t="s">
        <v>2932</v>
      </c>
      <c r="E35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02" s="175" t="s">
        <v>18840</v>
      </c>
      <c r="G3502" s="175" t="s">
        <v>18841</v>
      </c>
      <c r="H3502" s="182" t="str">
        <f>_xlfn.XLOOKUP(tab_SCHULLISTE[[#This Row],[TKZ]],tab_SATLISTE[SAT-ID],tab_SATLISTE[SAT-ID],"FEHLT")</f>
        <v>3k190</v>
      </c>
    </row>
    <row r="3503" spans="1:8" ht="15.9" customHeight="1" x14ac:dyDescent="0.3">
      <c r="A3503" s="171" t="s">
        <v>7782</v>
      </c>
      <c r="B3503" s="167" t="s">
        <v>11728</v>
      </c>
      <c r="C3503" s="167" t="str">
        <f>tab_SCHULLISTE[[#This Row],[SNR]]&amp;" - "&amp;tab_SCHULLISTE[[#This Row],[Name]]</f>
        <v xml:space="preserve">4757 - Grundschule Waidhaus  </v>
      </c>
      <c r="D3503" s="5" t="s">
        <v>2935</v>
      </c>
      <c r="E35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03" s="175" t="s">
        <v>18840</v>
      </c>
      <c r="G3503" s="175" t="s">
        <v>18841</v>
      </c>
      <c r="H3503" s="182" t="str">
        <f>_xlfn.XLOOKUP(tab_SCHULLISTE[[#This Row],[TKZ]],tab_SATLISTE[SAT-ID],tab_SATLISTE[SAT-ID],"FEHLT")</f>
        <v>3k193</v>
      </c>
    </row>
    <row r="3504" spans="1:8" ht="15.9" customHeight="1" x14ac:dyDescent="0.3">
      <c r="A3504" s="171" t="s">
        <v>7783</v>
      </c>
      <c r="B3504" s="167" t="s">
        <v>11729</v>
      </c>
      <c r="C3504" s="167" t="str">
        <f>tab_SCHULLISTE[[#This Row],[SNR]]&amp;" - "&amp;tab_SCHULLISTE[[#This Row],[Name]]</f>
        <v xml:space="preserve">4758 - Wolfgang-Caspar-Printz-Grundschule Waldthurn  </v>
      </c>
      <c r="D3504" s="5" t="s">
        <v>2942</v>
      </c>
      <c r="E35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04" s="175" t="s">
        <v>18840</v>
      </c>
      <c r="G3504" s="175" t="s">
        <v>18841</v>
      </c>
      <c r="H3504" s="182" t="str">
        <f>_xlfn.XLOOKUP(tab_SCHULLISTE[[#This Row],[TKZ]],tab_SATLISTE[SAT-ID],tab_SATLISTE[SAT-ID],"FEHLT")</f>
        <v>3k200</v>
      </c>
    </row>
    <row r="3505" spans="1:8" ht="15.9" customHeight="1" x14ac:dyDescent="0.3">
      <c r="A3505" s="171" t="s">
        <v>7784</v>
      </c>
      <c r="B3505" s="167" t="s">
        <v>13241</v>
      </c>
      <c r="C3505" s="167" t="str">
        <f>tab_SCHULLISTE[[#This Row],[SNR]]&amp;" - "&amp;tab_SCHULLISTE[[#This Row],[Name]]</f>
        <v xml:space="preserve">4759 - Mittelschule Weiherhammer  </v>
      </c>
      <c r="D3505" s="5" t="s">
        <v>2945</v>
      </c>
      <c r="E35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05" s="175" t="s">
        <v>18840</v>
      </c>
      <c r="G3505" s="175" t="s">
        <v>18841</v>
      </c>
      <c r="H3505" s="182" t="str">
        <f>_xlfn.XLOOKUP(tab_SCHULLISTE[[#This Row],[TKZ]],tab_SATLISTE[SAT-ID],tab_SATLISTE[SAT-ID],"FEHLT")</f>
        <v>3k203</v>
      </c>
    </row>
    <row r="3506" spans="1:8" ht="15.9" customHeight="1" x14ac:dyDescent="0.3">
      <c r="A3506" s="171" t="s">
        <v>7785</v>
      </c>
      <c r="B3506" s="167" t="s">
        <v>13242</v>
      </c>
      <c r="C3506" s="167" t="str">
        <f>tab_SCHULLISTE[[#This Row],[SNR]]&amp;" - "&amp;tab_SCHULLISTE[[#This Row],[Name]]</f>
        <v xml:space="preserve">4760 - Mittelschule Windischeschenbach  </v>
      </c>
      <c r="D3506" s="5" t="s">
        <v>2950</v>
      </c>
      <c r="E35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06" s="175" t="s">
        <v>18840</v>
      </c>
      <c r="G3506" s="175" t="s">
        <v>18841</v>
      </c>
      <c r="H3506" s="182" t="str">
        <f>_xlfn.XLOOKUP(tab_SCHULLISTE[[#This Row],[TKZ]],tab_SATLISTE[SAT-ID],tab_SATLISTE[SAT-ID],"FEHLT")</f>
        <v>3k209</v>
      </c>
    </row>
    <row r="3507" spans="1:8" ht="15.9" customHeight="1" x14ac:dyDescent="0.3">
      <c r="A3507" s="171" t="s">
        <v>7786</v>
      </c>
      <c r="B3507" s="167" t="s">
        <v>13243</v>
      </c>
      <c r="C3507" s="167" t="str">
        <f>tab_SCHULLISTE[[#This Row],[SNR]]&amp;" - "&amp;tab_SCHULLISTE[[#This Row],[Name]]</f>
        <v xml:space="preserve">4761 - Pfalzgraf-Friedrich-Mittelschule Vohenstrauß  </v>
      </c>
      <c r="D3507" s="5" t="s">
        <v>2932</v>
      </c>
      <c r="E35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07" s="175" t="s">
        <v>18840</v>
      </c>
      <c r="G3507" s="175" t="s">
        <v>18841</v>
      </c>
      <c r="H3507" s="182" t="str">
        <f>_xlfn.XLOOKUP(tab_SCHULLISTE[[#This Row],[TKZ]],tab_SATLISTE[SAT-ID],tab_SATLISTE[SAT-ID],"FEHLT")</f>
        <v>3k190</v>
      </c>
    </row>
    <row r="3508" spans="1:8" ht="15.9" customHeight="1" x14ac:dyDescent="0.3">
      <c r="A3508" s="171" t="s">
        <v>7787</v>
      </c>
      <c r="B3508" s="167" t="s">
        <v>11730</v>
      </c>
      <c r="C3508" s="167" t="str">
        <f>tab_SCHULLISTE[[#This Row],[SNR]]&amp;" - "&amp;tab_SCHULLISTE[[#This Row],[Name]]</f>
        <v xml:space="preserve">4762 - Landgraf-Ulrich-Grundschule Pfreimd  </v>
      </c>
      <c r="D3508" s="5" t="s">
        <v>2877</v>
      </c>
      <c r="E35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08" s="175" t="s">
        <v>18840</v>
      </c>
      <c r="G3508" s="175" t="s">
        <v>18841</v>
      </c>
      <c r="H3508" s="182" t="str">
        <f>_xlfn.XLOOKUP(tab_SCHULLISTE[[#This Row],[TKZ]],tab_SATLISTE[SAT-ID],tab_SATLISTE[SAT-ID],"FEHLT")</f>
        <v>3k135</v>
      </c>
    </row>
    <row r="3509" spans="1:8" ht="15.9" customHeight="1" x14ac:dyDescent="0.3">
      <c r="A3509" s="171" t="s">
        <v>7788</v>
      </c>
      <c r="B3509" s="167" t="s">
        <v>11731</v>
      </c>
      <c r="C3509" s="167" t="str">
        <f>tab_SCHULLISTE[[#This Row],[SNR]]&amp;" - "&amp;tab_SCHULLISTE[[#This Row],[Name]]</f>
        <v xml:space="preserve">4763 - Grundschule Bruck i.d.OPf.  </v>
      </c>
      <c r="D3509" s="5" t="s">
        <v>2774</v>
      </c>
      <c r="E35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09" s="175" t="s">
        <v>18840</v>
      </c>
      <c r="G3509" s="175" t="s">
        <v>18841</v>
      </c>
      <c r="H3509" s="182" t="str">
        <f>_xlfn.XLOOKUP(tab_SCHULLISTE[[#This Row],[TKZ]],tab_SATLISTE[SAT-ID],tab_SATLISTE[SAT-ID],"FEHLT")</f>
        <v>3k030</v>
      </c>
    </row>
    <row r="3510" spans="1:8" ht="15.9" customHeight="1" x14ac:dyDescent="0.3">
      <c r="A3510" s="171" t="s">
        <v>7789</v>
      </c>
      <c r="B3510" s="167" t="s">
        <v>11732</v>
      </c>
      <c r="C3510" s="167" t="str">
        <f>tab_SCHULLISTE[[#This Row],[SNR]]&amp;" - "&amp;tab_SCHULLISTE[[#This Row],[Name]]</f>
        <v xml:space="preserve">4764 - Grundschule Nittenau  </v>
      </c>
      <c r="D3510" s="5" t="s">
        <v>2864</v>
      </c>
      <c r="E35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10" s="175" t="s">
        <v>18840</v>
      </c>
      <c r="G3510" s="175" t="s">
        <v>18841</v>
      </c>
      <c r="H3510" s="182" t="str">
        <f>_xlfn.XLOOKUP(tab_SCHULLISTE[[#This Row],[TKZ]],tab_SATLISTE[SAT-ID],tab_SATLISTE[SAT-ID],"FEHLT")</f>
        <v>3k122</v>
      </c>
    </row>
    <row r="3511" spans="1:8" ht="15.9" customHeight="1" x14ac:dyDescent="0.3">
      <c r="A3511" s="171" t="s">
        <v>7790</v>
      </c>
      <c r="B3511" s="167" t="s">
        <v>11733</v>
      </c>
      <c r="C3511" s="167" t="str">
        <f>tab_SCHULLISTE[[#This Row],[SNR]]&amp;" - "&amp;tab_SCHULLISTE[[#This Row],[Name]]</f>
        <v xml:space="preserve">4765 - Grundschule Wackersdorf  </v>
      </c>
      <c r="D3511" s="5" t="s">
        <v>2933</v>
      </c>
      <c r="E35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11" s="175" t="s">
        <v>18840</v>
      </c>
      <c r="G3511" s="175" t="s">
        <v>18841</v>
      </c>
      <c r="H3511" s="182" t="str">
        <f>_xlfn.XLOOKUP(tab_SCHULLISTE[[#This Row],[TKZ]],tab_SATLISTE[SAT-ID],tab_SATLISTE[SAT-ID],"FEHLT")</f>
        <v>3k191</v>
      </c>
    </row>
    <row r="3512" spans="1:8" ht="15.9" customHeight="1" x14ac:dyDescent="0.3">
      <c r="A3512" s="171" t="s">
        <v>7791</v>
      </c>
      <c r="B3512" s="167" t="s">
        <v>13244</v>
      </c>
      <c r="C3512" s="167" t="str">
        <f>tab_SCHULLISTE[[#This Row],[SNR]]&amp;" - "&amp;tab_SCHULLISTE[[#This Row],[Name]]</f>
        <v xml:space="preserve">4766 - Mittelschule Alteglofsheim  </v>
      </c>
      <c r="D3512" s="5" t="s">
        <v>2745</v>
      </c>
      <c r="E35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12" s="175" t="s">
        <v>18840</v>
      </c>
      <c r="G3512" s="175" t="s">
        <v>18841</v>
      </c>
      <c r="H3512" s="182" t="str">
        <f>_xlfn.XLOOKUP(tab_SCHULLISTE[[#This Row],[TKZ]],tab_SATLISTE[SAT-ID],tab_SATLISTE[SAT-ID],"FEHLT")</f>
        <v>3k001</v>
      </c>
    </row>
    <row r="3513" spans="1:8" ht="15.9" customHeight="1" x14ac:dyDescent="0.3">
      <c r="A3513" s="171" t="s">
        <v>7792</v>
      </c>
      <c r="B3513" s="167" t="s">
        <v>11734</v>
      </c>
      <c r="C3513" s="167" t="str">
        <f>tab_SCHULLISTE[[#This Row],[SNR]]&amp;" - "&amp;tab_SCHULLISTE[[#This Row],[Name]]</f>
        <v xml:space="preserve">4767 - Grundschule Altenthann  </v>
      </c>
      <c r="D3513" s="5" t="s">
        <v>2749</v>
      </c>
      <c r="E35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13" s="175" t="s">
        <v>18840</v>
      </c>
      <c r="G3513" s="175" t="s">
        <v>18841</v>
      </c>
      <c r="H3513" s="182" t="str">
        <f>_xlfn.XLOOKUP(tab_SCHULLISTE[[#This Row],[TKZ]],tab_SATLISTE[SAT-ID],tab_SATLISTE[SAT-ID],"FEHLT")</f>
        <v>3k005</v>
      </c>
    </row>
    <row r="3514" spans="1:8" ht="15.9" customHeight="1" x14ac:dyDescent="0.3">
      <c r="A3514" s="171" t="s">
        <v>7793</v>
      </c>
      <c r="B3514" s="167" t="s">
        <v>11735</v>
      </c>
      <c r="C3514" s="167" t="str">
        <f>tab_SCHULLISTE[[#This Row],[SNR]]&amp;" - "&amp;tab_SCHULLISTE[[#This Row],[Name]]</f>
        <v xml:space="preserve">4768 - Josef-Hofmann-Grundschule Neutraubling  </v>
      </c>
      <c r="D3514" s="5" t="s">
        <v>2862</v>
      </c>
      <c r="E35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14" s="175" t="s">
        <v>18840</v>
      </c>
      <c r="G3514" s="175" t="s">
        <v>18841</v>
      </c>
      <c r="H3514" s="182" t="str">
        <f>_xlfn.XLOOKUP(tab_SCHULLISTE[[#This Row],[TKZ]],tab_SATLISTE[SAT-ID],tab_SATLISTE[SAT-ID],"FEHLT")</f>
        <v>3k120</v>
      </c>
    </row>
    <row r="3515" spans="1:8" ht="15.9" customHeight="1" x14ac:dyDescent="0.3">
      <c r="A3515" s="171" t="s">
        <v>7794</v>
      </c>
      <c r="B3515" s="167" t="s">
        <v>13245</v>
      </c>
      <c r="C3515" s="167" t="str">
        <f>tab_SCHULLISTE[[#This Row],[SNR]]&amp;" - "&amp;tab_SCHULLISTE[[#This Row],[Name]]</f>
        <v xml:space="preserve">4769 - Mittelschule Neutraubling  </v>
      </c>
      <c r="D3515" s="5" t="s">
        <v>2861</v>
      </c>
      <c r="E35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15" s="175" t="s">
        <v>18840</v>
      </c>
      <c r="G3515" s="175" t="s">
        <v>18841</v>
      </c>
      <c r="H3515" s="182" t="str">
        <f>_xlfn.XLOOKUP(tab_SCHULLISTE[[#This Row],[TKZ]],tab_SATLISTE[SAT-ID],tab_SATLISTE[SAT-ID],"FEHLT")</f>
        <v>3k119</v>
      </c>
    </row>
    <row r="3516" spans="1:8" ht="15.9" customHeight="1" x14ac:dyDescent="0.3">
      <c r="A3516" s="171" t="s">
        <v>7795</v>
      </c>
      <c r="B3516" s="167" t="s">
        <v>11736</v>
      </c>
      <c r="C3516" s="167" t="str">
        <f>tab_SCHULLISTE[[#This Row],[SNR]]&amp;" - "&amp;tab_SCHULLISTE[[#This Row],[Name]]</f>
        <v xml:space="preserve">4770 - Grundschule Aufhausen-Pfakofen  </v>
      </c>
      <c r="D3516" s="5" t="s">
        <v>2757</v>
      </c>
      <c r="E35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16" s="175" t="s">
        <v>18840</v>
      </c>
      <c r="G3516" s="175" t="s">
        <v>18841</v>
      </c>
      <c r="H3516" s="182" t="str">
        <f>_xlfn.XLOOKUP(tab_SCHULLISTE[[#This Row],[TKZ]],tab_SATLISTE[SAT-ID],tab_SATLISTE[SAT-ID],"FEHLT")</f>
        <v>3k013</v>
      </c>
    </row>
    <row r="3517" spans="1:8" ht="15.9" customHeight="1" x14ac:dyDescent="0.3">
      <c r="A3517" s="171" t="s">
        <v>7796</v>
      </c>
      <c r="B3517" s="167" t="s">
        <v>11737</v>
      </c>
      <c r="C3517" s="167" t="str">
        <f>tab_SCHULLISTE[[#This Row],[SNR]]&amp;" - "&amp;tab_SCHULLISTE[[#This Row],[Name]]</f>
        <v xml:space="preserve">4771 - Grundschule Bach a.d.Donau  </v>
      </c>
      <c r="D3517" s="5" t="s">
        <v>2758</v>
      </c>
      <c r="E35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17" s="175" t="s">
        <v>18840</v>
      </c>
      <c r="G3517" s="175" t="s">
        <v>18841</v>
      </c>
      <c r="H3517" s="182" t="str">
        <f>_xlfn.XLOOKUP(tab_SCHULLISTE[[#This Row],[TKZ]],tab_SATLISTE[SAT-ID],tab_SATLISTE[SAT-ID],"FEHLT")</f>
        <v>3k014</v>
      </c>
    </row>
    <row r="3518" spans="1:8" ht="15.9" customHeight="1" x14ac:dyDescent="0.3">
      <c r="A3518" s="171" t="s">
        <v>7797</v>
      </c>
      <c r="B3518" s="167" t="s">
        <v>11738</v>
      </c>
      <c r="C3518" s="167" t="str">
        <f>tab_SCHULLISTE[[#This Row],[SNR]]&amp;" - "&amp;tab_SCHULLISTE[[#This Row],[Name]]</f>
        <v xml:space="preserve">4772 - Johann-Michael-Sailer-Grundschule Barbing  </v>
      </c>
      <c r="D3518" s="5" t="s">
        <v>2761</v>
      </c>
      <c r="E35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18" s="175" t="s">
        <v>18840</v>
      </c>
      <c r="G3518" s="175" t="s">
        <v>18841</v>
      </c>
      <c r="H3518" s="182" t="str">
        <f>_xlfn.XLOOKUP(tab_SCHULLISTE[[#This Row],[TKZ]],tab_SATLISTE[SAT-ID],tab_SATLISTE[SAT-ID],"FEHLT")</f>
        <v>3k017</v>
      </c>
    </row>
    <row r="3519" spans="1:8" ht="15.9" customHeight="1" x14ac:dyDescent="0.3">
      <c r="A3519" s="171" t="s">
        <v>7798</v>
      </c>
      <c r="B3519" s="167" t="s">
        <v>11739</v>
      </c>
      <c r="C3519" s="167" t="str">
        <f>tab_SCHULLISTE[[#This Row],[SNR]]&amp;" - "&amp;tab_SCHULLISTE[[#This Row],[Name]]</f>
        <v xml:space="preserve">4774 - Grundschule Bernhardswald  </v>
      </c>
      <c r="D3519" s="5" t="s">
        <v>2768</v>
      </c>
      <c r="E35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19" s="175" t="s">
        <v>18840</v>
      </c>
      <c r="G3519" s="175" t="s">
        <v>18841</v>
      </c>
      <c r="H3519" s="182" t="str">
        <f>_xlfn.XLOOKUP(tab_SCHULLISTE[[#This Row],[TKZ]],tab_SATLISTE[SAT-ID],tab_SATLISTE[SAT-ID],"FEHLT")</f>
        <v>3k024</v>
      </c>
    </row>
    <row r="3520" spans="1:8" ht="15.9" customHeight="1" x14ac:dyDescent="0.3">
      <c r="A3520" s="171" t="s">
        <v>7799</v>
      </c>
      <c r="B3520" s="167" t="s">
        <v>11740</v>
      </c>
      <c r="C3520" s="167" t="str">
        <f>tab_SCHULLISTE[[#This Row],[SNR]]&amp;" - "&amp;tab_SCHULLISTE[[#This Row],[Name]]</f>
        <v xml:space="preserve">4775 - Kreuzberg-Grundschule Schwandorf  </v>
      </c>
      <c r="D3520" s="5" t="s">
        <v>2908</v>
      </c>
      <c r="E35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20" s="175" t="s">
        <v>18840</v>
      </c>
      <c r="G3520" s="175" t="s">
        <v>18841</v>
      </c>
      <c r="H3520" s="182" t="str">
        <f>_xlfn.XLOOKUP(tab_SCHULLISTE[[#This Row],[TKZ]],tab_SATLISTE[SAT-ID],tab_SATLISTE[SAT-ID],"FEHLT")</f>
        <v>3k166</v>
      </c>
    </row>
    <row r="3521" spans="1:8" ht="15.9" customHeight="1" x14ac:dyDescent="0.3">
      <c r="A3521" s="171" t="s">
        <v>7800</v>
      </c>
      <c r="B3521" s="167" t="s">
        <v>11741</v>
      </c>
      <c r="C3521" s="167" t="str">
        <f>tab_SCHULLISTE[[#This Row],[SNR]]&amp;" - "&amp;tab_SCHULLISTE[[#This Row],[Name]]</f>
        <v xml:space="preserve">4776 - Grundschule Brennberg  </v>
      </c>
      <c r="D3521" s="5" t="s">
        <v>2773</v>
      </c>
      <c r="E35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21" s="175" t="s">
        <v>18840</v>
      </c>
      <c r="G3521" s="175" t="s">
        <v>18841</v>
      </c>
      <c r="H3521" s="182" t="str">
        <f>_xlfn.XLOOKUP(tab_SCHULLISTE[[#This Row],[TKZ]],tab_SATLISTE[SAT-ID],tab_SATLISTE[SAT-ID],"FEHLT")</f>
        <v>3k029</v>
      </c>
    </row>
    <row r="3522" spans="1:8" ht="15.9" customHeight="1" x14ac:dyDescent="0.3">
      <c r="A3522" s="171" t="s">
        <v>7801</v>
      </c>
      <c r="B3522" s="167" t="s">
        <v>13246</v>
      </c>
      <c r="C3522" s="167" t="str">
        <f>tab_SCHULLISTE[[#This Row],[SNR]]&amp;" - "&amp;tab_SCHULLISTE[[#This Row],[Name]]</f>
        <v xml:space="preserve">4777 - Otto-Schwerdt-Mittelschule Regensburg  </v>
      </c>
      <c r="D3522" s="5" t="s">
        <v>2889</v>
      </c>
      <c r="E35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22" s="175" t="s">
        <v>18840</v>
      </c>
      <c r="G3522" s="175" t="s">
        <v>18841</v>
      </c>
      <c r="H3522" s="182" t="str">
        <f>_xlfn.XLOOKUP(tab_SCHULLISTE[[#This Row],[TKZ]],tab_SATLISTE[SAT-ID],tab_SATLISTE[SAT-ID],"FEHLT")</f>
        <v>3k147</v>
      </c>
    </row>
    <row r="3523" spans="1:8" ht="15.9" customHeight="1" x14ac:dyDescent="0.3">
      <c r="A3523" s="171" t="s">
        <v>7802</v>
      </c>
      <c r="B3523" s="167" t="s">
        <v>11742</v>
      </c>
      <c r="C3523" s="167" t="str">
        <f>tab_SCHULLISTE[[#This Row],[SNR]]&amp;" - "&amp;tab_SCHULLISTE[[#This Row],[Name]]</f>
        <v xml:space="preserve">4778 - Grundschule Burgweinting Regensburg  </v>
      </c>
      <c r="D3523" s="5" t="s">
        <v>2889</v>
      </c>
      <c r="E35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23" s="175" t="s">
        <v>18840</v>
      </c>
      <c r="G3523" s="175" t="s">
        <v>18841</v>
      </c>
      <c r="H3523" s="182" t="str">
        <f>_xlfn.XLOOKUP(tab_SCHULLISTE[[#This Row],[TKZ]],tab_SATLISTE[SAT-ID],tab_SATLISTE[SAT-ID],"FEHLT")</f>
        <v>3k147</v>
      </c>
    </row>
    <row r="3524" spans="1:8" ht="15.9" customHeight="1" x14ac:dyDescent="0.3">
      <c r="A3524" s="171" t="s">
        <v>7803</v>
      </c>
      <c r="B3524" s="167" t="s">
        <v>11743</v>
      </c>
      <c r="C3524" s="167" t="str">
        <f>tab_SCHULLISTE[[#This Row],[SNR]]&amp;" - "&amp;tab_SCHULLISTE[[#This Row],[Name]]</f>
        <v xml:space="preserve">4779 - Grundschule Deuerling  </v>
      </c>
      <c r="D3524" s="5" t="s">
        <v>2782</v>
      </c>
      <c r="E35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24" s="175" t="s">
        <v>18840</v>
      </c>
      <c r="G3524" s="175" t="s">
        <v>18841</v>
      </c>
      <c r="H3524" s="182" t="str">
        <f>_xlfn.XLOOKUP(tab_SCHULLISTE[[#This Row],[TKZ]],tab_SATLISTE[SAT-ID],tab_SATLISTE[SAT-ID],"FEHLT")</f>
        <v>3k038</v>
      </c>
    </row>
    <row r="3525" spans="1:8" ht="15.9" customHeight="1" x14ac:dyDescent="0.3">
      <c r="A3525" s="171" t="s">
        <v>7804</v>
      </c>
      <c r="B3525" s="167" t="s">
        <v>11744</v>
      </c>
      <c r="C3525" s="167" t="str">
        <f>tab_SCHULLISTE[[#This Row],[SNR]]&amp;" - "&amp;tab_SCHULLISTE[[#This Row],[Name]]</f>
        <v xml:space="preserve">4780 - Grundschule Diesenbach  </v>
      </c>
      <c r="D3525" s="5" t="s">
        <v>2891</v>
      </c>
      <c r="E35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25" s="175" t="s">
        <v>18840</v>
      </c>
      <c r="G3525" s="175" t="s">
        <v>18841</v>
      </c>
      <c r="H3525" s="182" t="str">
        <f>_xlfn.XLOOKUP(tab_SCHULLISTE[[#This Row],[TKZ]],tab_SATLISTE[SAT-ID],tab_SATLISTE[SAT-ID],"FEHLT")</f>
        <v>3k149</v>
      </c>
    </row>
    <row r="3526" spans="1:8" ht="15.9" customHeight="1" x14ac:dyDescent="0.3">
      <c r="A3526" s="171" t="s">
        <v>7805</v>
      </c>
      <c r="B3526" s="167" t="s">
        <v>11745</v>
      </c>
      <c r="C3526" s="167" t="str">
        <f>tab_SCHULLISTE[[#This Row],[SNR]]&amp;" - "&amp;tab_SCHULLISTE[[#This Row],[Name]]</f>
        <v xml:space="preserve">4784 - Grundschule Großberg  </v>
      </c>
      <c r="D3526" s="5" t="s">
        <v>2874</v>
      </c>
      <c r="E35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26" s="175" t="s">
        <v>18840</v>
      </c>
      <c r="G3526" s="175" t="s">
        <v>18841</v>
      </c>
      <c r="H3526" s="182" t="str">
        <f>_xlfn.XLOOKUP(tab_SCHULLISTE[[#This Row],[TKZ]],tab_SATLISTE[SAT-ID],tab_SATLISTE[SAT-ID],"FEHLT")</f>
        <v>3k132</v>
      </c>
    </row>
    <row r="3527" spans="1:8" ht="15.9" customHeight="1" x14ac:dyDescent="0.3">
      <c r="A3527" s="171" t="s">
        <v>7806</v>
      </c>
      <c r="B3527" s="167" t="s">
        <v>11746</v>
      </c>
      <c r="C3527" s="167" t="str">
        <f>tab_SCHULLISTE[[#This Row],[SNR]]&amp;" - "&amp;tab_SCHULLISTE[[#This Row],[Name]]</f>
        <v xml:space="preserve">4785 - Grundschule Irlbach  </v>
      </c>
      <c r="D3527" s="5" t="s">
        <v>2946</v>
      </c>
      <c r="E35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27" s="175" t="s">
        <v>18840</v>
      </c>
      <c r="G3527" s="175" t="s">
        <v>18841</v>
      </c>
      <c r="H3527" s="182" t="str">
        <f>_xlfn.XLOOKUP(tab_SCHULLISTE[[#This Row],[TKZ]],tab_SATLISTE[SAT-ID],tab_SATLISTE[SAT-ID],"FEHLT")</f>
        <v>3k204</v>
      </c>
    </row>
    <row r="3528" spans="1:8" ht="15.9" customHeight="1" x14ac:dyDescent="0.3">
      <c r="A3528" s="171" t="s">
        <v>7807</v>
      </c>
      <c r="B3528" s="167" t="s">
        <v>11747</v>
      </c>
      <c r="C3528" s="167" t="str">
        <f>tab_SCHULLISTE[[#This Row],[SNR]]&amp;" - "&amp;tab_SCHULLISTE[[#This Row],[Name]]</f>
        <v xml:space="preserve">4786 - Grundschule Hagelstadt  </v>
      </c>
      <c r="D3528" s="5" t="s">
        <v>2810</v>
      </c>
      <c r="E35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28" s="175" t="s">
        <v>18840</v>
      </c>
      <c r="G3528" s="175" t="s">
        <v>18841</v>
      </c>
      <c r="H3528" s="182" t="str">
        <f>_xlfn.XLOOKUP(tab_SCHULLISTE[[#This Row],[TKZ]],tab_SATLISTE[SAT-ID],tab_SATLISTE[SAT-ID],"FEHLT")</f>
        <v>3k067</v>
      </c>
    </row>
    <row r="3529" spans="1:8" ht="15.9" customHeight="1" x14ac:dyDescent="0.3">
      <c r="A3529" s="171" t="s">
        <v>7808</v>
      </c>
      <c r="B3529" s="167" t="s">
        <v>11748</v>
      </c>
      <c r="C3529" s="167" t="str">
        <f>tab_SCHULLISTE[[#This Row],[SNR]]&amp;" - "&amp;tab_SCHULLISTE[[#This Row],[Name]]</f>
        <v xml:space="preserve">4787 - Grundschule Hainsacker  </v>
      </c>
      <c r="D3529" s="5" t="s">
        <v>2832</v>
      </c>
      <c r="E35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29" s="175" t="s">
        <v>18840</v>
      </c>
      <c r="G3529" s="175" t="s">
        <v>18841</v>
      </c>
      <c r="H3529" s="182" t="str">
        <f>_xlfn.XLOOKUP(tab_SCHULLISTE[[#This Row],[TKZ]],tab_SATLISTE[SAT-ID],tab_SATLISTE[SAT-ID],"FEHLT")</f>
        <v>3k089</v>
      </c>
    </row>
    <row r="3530" spans="1:8" ht="15.9" customHeight="1" x14ac:dyDescent="0.3">
      <c r="A3530" s="171" t="s">
        <v>7809</v>
      </c>
      <c r="B3530" s="167" t="s">
        <v>13247</v>
      </c>
      <c r="C3530" s="167" t="str">
        <f>tab_SCHULLISTE[[#This Row],[SNR]]&amp;" - "&amp;tab_SCHULLISTE[[#This Row],[Name]]</f>
        <v xml:space="preserve">4788 - Mittelschule am Mönchsberg Hemau  </v>
      </c>
      <c r="D3530" s="5" t="s">
        <v>2812</v>
      </c>
      <c r="E35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30" s="175" t="s">
        <v>18840</v>
      </c>
      <c r="G3530" s="175" t="s">
        <v>18841</v>
      </c>
      <c r="H3530" s="182" t="str">
        <f>_xlfn.XLOOKUP(tab_SCHULLISTE[[#This Row],[TKZ]],tab_SATLISTE[SAT-ID],tab_SATLISTE[SAT-ID],"FEHLT")</f>
        <v>3k069</v>
      </c>
    </row>
    <row r="3531" spans="1:8" ht="15.9" customHeight="1" x14ac:dyDescent="0.3">
      <c r="A3531" s="171" t="s">
        <v>7810</v>
      </c>
      <c r="B3531" s="167" t="s">
        <v>13248</v>
      </c>
      <c r="C3531" s="167" t="str">
        <f>tab_SCHULLISTE[[#This Row],[SNR]]&amp;" - "&amp;tab_SCHULLISTE[[#This Row],[Name]]</f>
        <v xml:space="preserve">4790 - Johann-Baptist-Laßleben-Mittelschule Kallmünz  </v>
      </c>
      <c r="D3531" s="5" t="s">
        <v>2819</v>
      </c>
      <c r="E35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31" s="175" t="s">
        <v>18840</v>
      </c>
      <c r="G3531" s="175" t="s">
        <v>18841</v>
      </c>
      <c r="H3531" s="182" t="str">
        <f>_xlfn.XLOOKUP(tab_SCHULLISTE[[#This Row],[TKZ]],tab_SATLISTE[SAT-ID],tab_SATLISTE[SAT-ID],"FEHLT")</f>
        <v>3k076</v>
      </c>
    </row>
    <row r="3532" spans="1:8" ht="15.9" customHeight="1" x14ac:dyDescent="0.3">
      <c r="A3532" s="171" t="s">
        <v>7811</v>
      </c>
      <c r="B3532" s="167" t="s">
        <v>11749</v>
      </c>
      <c r="C3532" s="167" t="str">
        <f>tab_SCHULLISTE[[#This Row],[SNR]]&amp;" - "&amp;tab_SCHULLISTE[[#This Row],[Name]]</f>
        <v>4791 - SIS Swiss International School  Regensburg - Priv. Grundschule der SIS International School gGmbH</v>
      </c>
      <c r="D3532" s="5" t="s">
        <v>3003</v>
      </c>
      <c r="E35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32" s="175" t="s">
        <v>18840</v>
      </c>
      <c r="G3532" s="175" t="s">
        <v>18841</v>
      </c>
      <c r="H3532" s="182" t="str">
        <f>_xlfn.XLOOKUP(tab_SCHULLISTE[[#This Row],[TKZ]],tab_SATLISTE[SAT-ID],tab_SATLISTE[SAT-ID],"FEHLT")</f>
        <v>3p048</v>
      </c>
    </row>
    <row r="3533" spans="1:8" ht="15.9" customHeight="1" x14ac:dyDescent="0.3">
      <c r="A3533" s="171" t="s">
        <v>7812</v>
      </c>
      <c r="B3533" s="167" t="s">
        <v>13249</v>
      </c>
      <c r="C3533" s="167" t="str">
        <f>tab_SCHULLISTE[[#This Row],[SNR]]&amp;" - "&amp;tab_SCHULLISTE[[#This Row],[Name]]</f>
        <v xml:space="preserve">4793 - Mittelschule Laaber  </v>
      </c>
      <c r="D3533" s="5" t="s">
        <v>2830</v>
      </c>
      <c r="E35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33" s="175" t="s">
        <v>18840</v>
      </c>
      <c r="G3533" s="175" t="s">
        <v>18841</v>
      </c>
      <c r="H3533" s="182" t="str">
        <f>_xlfn.XLOOKUP(tab_SCHULLISTE[[#This Row],[TKZ]],tab_SATLISTE[SAT-ID],tab_SATLISTE[SAT-ID],"FEHLT")</f>
        <v>3k087</v>
      </c>
    </row>
    <row r="3534" spans="1:8" ht="15.9" customHeight="1" x14ac:dyDescent="0.3">
      <c r="A3534" s="171" t="s">
        <v>7813</v>
      </c>
      <c r="B3534" s="167" t="s">
        <v>13250</v>
      </c>
      <c r="C3534" s="167" t="str">
        <f>tab_SCHULLISTE[[#This Row],[SNR]]&amp;" - "&amp;tab_SCHULLISTE[[#This Row],[Name]]</f>
        <v xml:space="preserve">4794 - Mittelschule Lappersdorf  </v>
      </c>
      <c r="D3534" s="5" t="s">
        <v>2832</v>
      </c>
      <c r="E35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34" s="175" t="s">
        <v>18840</v>
      </c>
      <c r="G3534" s="175" t="s">
        <v>18841</v>
      </c>
      <c r="H3534" s="182" t="str">
        <f>_xlfn.XLOOKUP(tab_SCHULLISTE[[#This Row],[TKZ]],tab_SATLISTE[SAT-ID],tab_SATLISTE[SAT-ID],"FEHLT")</f>
        <v>3k089</v>
      </c>
    </row>
    <row r="3535" spans="1:8" ht="15.9" customHeight="1" x14ac:dyDescent="0.3">
      <c r="A3535" s="171" t="s">
        <v>7814</v>
      </c>
      <c r="B3535" s="167" t="s">
        <v>11750</v>
      </c>
      <c r="C3535" s="167" t="str">
        <f>tab_SCHULLISTE[[#This Row],[SNR]]&amp;" - "&amp;tab_SCHULLISTE[[#This Row],[Name]]</f>
        <v xml:space="preserve">4795 - Grundschule Mintraching  </v>
      </c>
      <c r="D3535" s="5" t="s">
        <v>2844</v>
      </c>
      <c r="E35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35" s="175" t="s">
        <v>18840</v>
      </c>
      <c r="G3535" s="175" t="s">
        <v>18841</v>
      </c>
      <c r="H3535" s="182" t="str">
        <f>_xlfn.XLOOKUP(tab_SCHULLISTE[[#This Row],[TKZ]],tab_SATLISTE[SAT-ID],tab_SATLISTE[SAT-ID],"FEHLT")</f>
        <v>3k101</v>
      </c>
    </row>
    <row r="3536" spans="1:8" ht="15.9" customHeight="1" x14ac:dyDescent="0.3">
      <c r="A3536" s="171" t="s">
        <v>7815</v>
      </c>
      <c r="B3536" s="167" t="s">
        <v>11751</v>
      </c>
      <c r="C3536" s="167" t="str">
        <f>tab_SCHULLISTE[[#This Row],[SNR]]&amp;" - "&amp;tab_SCHULLISTE[[#This Row],[Name]]</f>
        <v xml:space="preserve">4796 - Grundschule Nittendorf  </v>
      </c>
      <c r="D3536" s="5" t="s">
        <v>2865</v>
      </c>
      <c r="E35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36" s="175" t="s">
        <v>18840</v>
      </c>
      <c r="G3536" s="175" t="s">
        <v>18841</v>
      </c>
      <c r="H3536" s="182" t="str">
        <f>_xlfn.XLOOKUP(tab_SCHULLISTE[[#This Row],[TKZ]],tab_SATLISTE[SAT-ID],tab_SATLISTE[SAT-ID],"FEHLT")</f>
        <v>3k123</v>
      </c>
    </row>
    <row r="3537" spans="1:8" ht="15.9" customHeight="1" x14ac:dyDescent="0.3">
      <c r="A3537" s="171" t="s">
        <v>7816</v>
      </c>
      <c r="B3537" s="167" t="s">
        <v>11752</v>
      </c>
      <c r="C3537" s="167" t="str">
        <f>tab_SCHULLISTE[[#This Row],[SNR]]&amp;" - "&amp;tab_SCHULLISTE[[#This Row],[Name]]</f>
        <v xml:space="preserve">4797 - Grundschule Donaustauf  </v>
      </c>
      <c r="D3537" s="5" t="s">
        <v>2785</v>
      </c>
      <c r="E35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37" s="175" t="s">
        <v>18840</v>
      </c>
      <c r="G3537" s="175" t="s">
        <v>18841</v>
      </c>
      <c r="H3537" s="182" t="str">
        <f>_xlfn.XLOOKUP(tab_SCHULLISTE[[#This Row],[TKZ]],tab_SATLISTE[SAT-ID],tab_SATLISTE[SAT-ID],"FEHLT")</f>
        <v>3k041</v>
      </c>
    </row>
    <row r="3538" spans="1:8" ht="15.9" customHeight="1" x14ac:dyDescent="0.3">
      <c r="A3538" s="171" t="s">
        <v>7817</v>
      </c>
      <c r="B3538" s="167" t="s">
        <v>13251</v>
      </c>
      <c r="C3538" s="167" t="str">
        <f>tab_SCHULLISTE[[#This Row],[SNR]]&amp;" - "&amp;tab_SCHULLISTE[[#This Row],[Name]]</f>
        <v xml:space="preserve">4798 - Mittelschule Undorf  </v>
      </c>
      <c r="D3538" s="5" t="s">
        <v>2865</v>
      </c>
      <c r="E35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38" s="175" t="s">
        <v>18840</v>
      </c>
      <c r="G3538" s="175" t="s">
        <v>18841</v>
      </c>
      <c r="H3538" s="182" t="str">
        <f>_xlfn.XLOOKUP(tab_SCHULLISTE[[#This Row],[TKZ]],tab_SATLISTE[SAT-ID],tab_SATLISTE[SAT-ID],"FEHLT")</f>
        <v>3k123</v>
      </c>
    </row>
    <row r="3539" spans="1:8" ht="15.9" customHeight="1" x14ac:dyDescent="0.3">
      <c r="A3539" s="171" t="s">
        <v>7818</v>
      </c>
      <c r="B3539" s="167" t="s">
        <v>996</v>
      </c>
      <c r="C3539" s="167" t="str">
        <f>tab_SCHULLISTE[[#This Row],[SNR]]&amp;" - "&amp;tab_SCHULLISTE[[#This Row],[Name]]</f>
        <v>4799 - Private Grundschule der Regensburger Domspatzen in Regensburg</v>
      </c>
      <c r="D3539" s="5" t="s">
        <v>3004</v>
      </c>
      <c r="E35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39" s="175" t="s">
        <v>18840</v>
      </c>
      <c r="G3539" s="175" t="s">
        <v>18841</v>
      </c>
      <c r="H3539" s="182" t="str">
        <f>_xlfn.XLOOKUP(tab_SCHULLISTE[[#This Row],[TKZ]],tab_SATLISTE[SAT-ID],tab_SATLISTE[SAT-ID],"FEHLT")</f>
        <v>3p049</v>
      </c>
    </row>
    <row r="3540" spans="1:8" ht="15.9" customHeight="1" x14ac:dyDescent="0.3">
      <c r="A3540" s="171" t="s">
        <v>7819</v>
      </c>
      <c r="B3540" s="167" t="s">
        <v>11753</v>
      </c>
      <c r="C3540" s="167" t="str">
        <f>tab_SCHULLISTE[[#This Row],[SNR]]&amp;" - "&amp;tab_SCHULLISTE[[#This Row],[Name]]</f>
        <v xml:space="preserve">4801 - Hermann-Zierer-Grundschule Obertraubling  </v>
      </c>
      <c r="D3540" s="5" t="s">
        <v>2866</v>
      </c>
      <c r="E35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40" s="175" t="s">
        <v>18840</v>
      </c>
      <c r="G3540" s="175" t="s">
        <v>18841</v>
      </c>
      <c r="H3540" s="182" t="str">
        <f>_xlfn.XLOOKUP(tab_SCHULLISTE[[#This Row],[TKZ]],tab_SATLISTE[SAT-ID],tab_SATLISTE[SAT-ID],"FEHLT")</f>
        <v>3k124</v>
      </c>
    </row>
    <row r="3541" spans="1:8" ht="15.9" customHeight="1" x14ac:dyDescent="0.3">
      <c r="A3541" s="171" t="s">
        <v>7820</v>
      </c>
      <c r="B3541" s="167" t="s">
        <v>11754</v>
      </c>
      <c r="C3541" s="167" t="str">
        <f>tab_SCHULLISTE[[#This Row],[SNR]]&amp;" - "&amp;tab_SCHULLISTE[[#This Row],[Name]]</f>
        <v xml:space="preserve">4802 - Grundschule Pettendorf-Pielenhofen  </v>
      </c>
      <c r="D3541" s="5" t="s">
        <v>2875</v>
      </c>
      <c r="E35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41" s="175" t="s">
        <v>18840</v>
      </c>
      <c r="G3541" s="175" t="s">
        <v>18841</v>
      </c>
      <c r="H3541" s="182" t="str">
        <f>_xlfn.XLOOKUP(tab_SCHULLISTE[[#This Row],[TKZ]],tab_SATLISTE[SAT-ID],tab_SATLISTE[SAT-ID],"FEHLT")</f>
        <v>3k133</v>
      </c>
    </row>
    <row r="3542" spans="1:8" ht="15.9" customHeight="1" x14ac:dyDescent="0.3">
      <c r="A3542" s="171" t="s">
        <v>7821</v>
      </c>
      <c r="B3542" s="167" t="s">
        <v>11755</v>
      </c>
      <c r="C3542" s="167" t="str">
        <f>tab_SCHULLISTE[[#This Row],[SNR]]&amp;" - "&amp;tab_SCHULLISTE[[#This Row],[Name]]</f>
        <v xml:space="preserve">4803 - Grundschule Pfatter  </v>
      </c>
      <c r="D3542" s="5" t="s">
        <v>2876</v>
      </c>
      <c r="E35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42" s="175" t="s">
        <v>18840</v>
      </c>
      <c r="G3542" s="175" t="s">
        <v>18841</v>
      </c>
      <c r="H3542" s="182" t="str">
        <f>_xlfn.XLOOKUP(tab_SCHULLISTE[[#This Row],[TKZ]],tab_SATLISTE[SAT-ID],tab_SATLISTE[SAT-ID],"FEHLT")</f>
        <v>3k134</v>
      </c>
    </row>
    <row r="3543" spans="1:8" ht="15.9" customHeight="1" x14ac:dyDescent="0.3">
      <c r="A3543" s="171" t="s">
        <v>7822</v>
      </c>
      <c r="B3543" s="167" t="s">
        <v>11756</v>
      </c>
      <c r="C3543" s="167" t="str">
        <f>tab_SCHULLISTE[[#This Row],[SNR]]&amp;" - "&amp;tab_SCHULLISTE[[#This Row],[Name]]</f>
        <v xml:space="preserve">4804 - Grundschule Ramspau Die Schule im Grünen  </v>
      </c>
      <c r="D3543" s="5" t="s">
        <v>2891</v>
      </c>
      <c r="E35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43" s="175" t="s">
        <v>18840</v>
      </c>
      <c r="G3543" s="175" t="s">
        <v>18841</v>
      </c>
      <c r="H3543" s="182" t="str">
        <f>_xlfn.XLOOKUP(tab_SCHULLISTE[[#This Row],[TKZ]],tab_SATLISTE[SAT-ID],tab_SATLISTE[SAT-ID],"FEHLT")</f>
        <v>3k149</v>
      </c>
    </row>
    <row r="3544" spans="1:8" ht="15.9" customHeight="1" x14ac:dyDescent="0.3">
      <c r="A3544" s="171" t="s">
        <v>7823</v>
      </c>
      <c r="B3544" s="167" t="s">
        <v>13252</v>
      </c>
      <c r="C3544" s="167" t="str">
        <f>tab_SCHULLISTE[[#This Row],[SNR]]&amp;" - "&amp;tab_SCHULLISTE[[#This Row],[Name]]</f>
        <v xml:space="preserve">4805 - Mittelschule am Schlossberg Regenstauf  </v>
      </c>
      <c r="D3544" s="5" t="s">
        <v>2891</v>
      </c>
      <c r="E35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44" s="175" t="s">
        <v>18840</v>
      </c>
      <c r="G3544" s="175" t="s">
        <v>18841</v>
      </c>
      <c r="H3544" s="182" t="str">
        <f>_xlfn.XLOOKUP(tab_SCHULLISTE[[#This Row],[TKZ]],tab_SATLISTE[SAT-ID],tab_SATLISTE[SAT-ID],"FEHLT")</f>
        <v>3k149</v>
      </c>
    </row>
    <row r="3545" spans="1:8" ht="15.9" customHeight="1" x14ac:dyDescent="0.3">
      <c r="A3545" s="171" t="s">
        <v>7824</v>
      </c>
      <c r="B3545" s="167" t="s">
        <v>11757</v>
      </c>
      <c r="C3545" s="167" t="str">
        <f>tab_SCHULLISTE[[#This Row],[SNR]]&amp;" - "&amp;tab_SCHULLISTE[[#This Row],[Name]]</f>
        <v xml:space="preserve">4807 - Grundschule Wenzenbach  </v>
      </c>
      <c r="D3545" s="5" t="s">
        <v>2946</v>
      </c>
      <c r="E35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45" s="175" t="s">
        <v>18840</v>
      </c>
      <c r="G3545" s="175" t="s">
        <v>18841</v>
      </c>
      <c r="H3545" s="182" t="str">
        <f>_xlfn.XLOOKUP(tab_SCHULLISTE[[#This Row],[TKZ]],tab_SATLISTE[SAT-ID],tab_SATLISTE[SAT-ID],"FEHLT")</f>
        <v>3k204</v>
      </c>
    </row>
    <row r="3546" spans="1:8" ht="15.9" customHeight="1" x14ac:dyDescent="0.3">
      <c r="A3546" s="171" t="s">
        <v>7825</v>
      </c>
      <c r="B3546" s="167" t="s">
        <v>13253</v>
      </c>
      <c r="C3546" s="167" t="str">
        <f>tab_SCHULLISTE[[#This Row],[SNR]]&amp;" - "&amp;tab_SCHULLISTE[[#This Row],[Name]]</f>
        <v xml:space="preserve">4808 - Placidus-Heinrich-Mittelschule Schierling  </v>
      </c>
      <c r="D3546" s="5" t="s">
        <v>2898</v>
      </c>
      <c r="E35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46" s="175" t="s">
        <v>18840</v>
      </c>
      <c r="G3546" s="175" t="s">
        <v>18841</v>
      </c>
      <c r="H3546" s="182" t="str">
        <f>_xlfn.XLOOKUP(tab_SCHULLISTE[[#This Row],[TKZ]],tab_SATLISTE[SAT-ID],tab_SATLISTE[SAT-ID],"FEHLT")</f>
        <v>3k156</v>
      </c>
    </row>
    <row r="3547" spans="1:8" ht="15.9" customHeight="1" x14ac:dyDescent="0.3">
      <c r="A3547" s="171" t="s">
        <v>7826</v>
      </c>
      <c r="B3547" s="167" t="s">
        <v>11758</v>
      </c>
      <c r="C3547" s="167" t="str">
        <f>tab_SCHULLISTE[[#This Row],[SNR]]&amp;" - "&amp;tab_SCHULLISTE[[#This Row],[Name]]</f>
        <v xml:space="preserve">4809 - Grundschule Sinzing  </v>
      </c>
      <c r="D3547" s="5" t="s">
        <v>2914</v>
      </c>
      <c r="E35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47" s="175" t="s">
        <v>18840</v>
      </c>
      <c r="G3547" s="175" t="s">
        <v>18841</v>
      </c>
      <c r="H3547" s="182" t="str">
        <f>_xlfn.XLOOKUP(tab_SCHULLISTE[[#This Row],[TKZ]],tab_SATLISTE[SAT-ID],tab_SATLISTE[SAT-ID],"FEHLT")</f>
        <v>3k172</v>
      </c>
    </row>
    <row r="3548" spans="1:8" ht="15.9" customHeight="1" x14ac:dyDescent="0.3">
      <c r="A3548" s="171" t="s">
        <v>7827</v>
      </c>
      <c r="B3548" s="167" t="s">
        <v>11759</v>
      </c>
      <c r="C3548" s="167" t="str">
        <f>tab_SCHULLISTE[[#This Row],[SNR]]&amp;" - "&amp;tab_SCHULLISTE[[#This Row],[Name]]</f>
        <v xml:space="preserve">4810 - Grundschule Steinsberg-Eitlbrunn  </v>
      </c>
      <c r="D3548" s="5" t="s">
        <v>2891</v>
      </c>
      <c r="E35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48" s="175" t="s">
        <v>18840</v>
      </c>
      <c r="G3548" s="175" t="s">
        <v>18841</v>
      </c>
      <c r="H3548" s="182" t="str">
        <f>_xlfn.XLOOKUP(tab_SCHULLISTE[[#This Row],[TKZ]],tab_SATLISTE[SAT-ID],tab_SATLISTE[SAT-ID],"FEHLT")</f>
        <v>3k149</v>
      </c>
    </row>
    <row r="3549" spans="1:8" ht="15.9" customHeight="1" x14ac:dyDescent="0.3">
      <c r="A3549" s="171" t="s">
        <v>7828</v>
      </c>
      <c r="B3549" s="167" t="s">
        <v>11760</v>
      </c>
      <c r="C3549" s="167" t="str">
        <f>tab_SCHULLISTE[[#This Row],[SNR]]&amp;" - "&amp;tab_SCHULLISTE[[#This Row],[Name]]</f>
        <v xml:space="preserve">4811 - Grundschule Sünching  </v>
      </c>
      <c r="D3549" s="5" t="s">
        <v>2918</v>
      </c>
      <c r="E35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49" s="175" t="s">
        <v>18840</v>
      </c>
      <c r="G3549" s="175" t="s">
        <v>18841</v>
      </c>
      <c r="H3549" s="182" t="str">
        <f>_xlfn.XLOOKUP(tab_SCHULLISTE[[#This Row],[TKZ]],tab_SATLISTE[SAT-ID],tab_SATLISTE[SAT-ID],"FEHLT")</f>
        <v>3k176</v>
      </c>
    </row>
    <row r="3550" spans="1:8" ht="15.9" customHeight="1" x14ac:dyDescent="0.3">
      <c r="A3550" s="171" t="s">
        <v>7829</v>
      </c>
      <c r="B3550" s="167" t="s">
        <v>11761</v>
      </c>
      <c r="C3550" s="167" t="str">
        <f>tab_SCHULLISTE[[#This Row],[SNR]]&amp;" - "&amp;tab_SCHULLISTE[[#This Row],[Name]]</f>
        <v xml:space="preserve">4812 - Grundschule Tegernheim  </v>
      </c>
      <c r="D3550" s="5" t="s">
        <v>2920</v>
      </c>
      <c r="E35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50" s="175" t="s">
        <v>18840</v>
      </c>
      <c r="G3550" s="175" t="s">
        <v>18841</v>
      </c>
      <c r="H3550" s="182" t="str">
        <f>_xlfn.XLOOKUP(tab_SCHULLISTE[[#This Row],[TKZ]],tab_SATLISTE[SAT-ID],tab_SATLISTE[SAT-ID],"FEHLT")</f>
        <v>3k178</v>
      </c>
    </row>
    <row r="3551" spans="1:8" ht="15.9" customHeight="1" x14ac:dyDescent="0.3">
      <c r="A3551" s="171" t="s">
        <v>7830</v>
      </c>
      <c r="B3551" s="167" t="s">
        <v>11762</v>
      </c>
      <c r="C3551" s="167" t="str">
        <f>tab_SCHULLISTE[[#This Row],[SNR]]&amp;" - "&amp;tab_SCHULLISTE[[#This Row],[Name]]</f>
        <v xml:space="preserve">4813 - Grundschule Thalmassing  </v>
      </c>
      <c r="D3551" s="5" t="s">
        <v>2923</v>
      </c>
      <c r="E35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51" s="175" t="s">
        <v>18840</v>
      </c>
      <c r="G3551" s="175" t="s">
        <v>18841</v>
      </c>
      <c r="H3551" s="182" t="str">
        <f>_xlfn.XLOOKUP(tab_SCHULLISTE[[#This Row],[TKZ]],tab_SATLISTE[SAT-ID],tab_SATLISTE[SAT-ID],"FEHLT")</f>
        <v>3k181</v>
      </c>
    </row>
    <row r="3552" spans="1:8" ht="15.9" customHeight="1" x14ac:dyDescent="0.3">
      <c r="A3552" s="171" t="s">
        <v>7831</v>
      </c>
      <c r="B3552" s="167" t="s">
        <v>13254</v>
      </c>
      <c r="C3552" s="167" t="str">
        <f>tab_SCHULLISTE[[#This Row],[SNR]]&amp;" - "&amp;tab_SCHULLISTE[[#This Row],[Name]]</f>
        <v xml:space="preserve">4814 - Mittelschule Wenzenbach  </v>
      </c>
      <c r="D3552" s="5" t="s">
        <v>2946</v>
      </c>
      <c r="E35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52" s="175" t="s">
        <v>18840</v>
      </c>
      <c r="G3552" s="175" t="s">
        <v>18841</v>
      </c>
      <c r="H3552" s="182" t="str">
        <f>_xlfn.XLOOKUP(tab_SCHULLISTE[[#This Row],[TKZ]],tab_SATLISTE[SAT-ID],tab_SATLISTE[SAT-ID],"FEHLT")</f>
        <v>3k204</v>
      </c>
    </row>
    <row r="3553" spans="1:8" ht="15.9" customHeight="1" x14ac:dyDescent="0.3">
      <c r="A3553" s="171" t="s">
        <v>7832</v>
      </c>
      <c r="B3553" s="167" t="s">
        <v>13255</v>
      </c>
      <c r="C3553" s="167" t="str">
        <f>tab_SCHULLISTE[[#This Row],[SNR]]&amp;" - "&amp;tab_SCHULLISTE[[#This Row],[Name]]</f>
        <v xml:space="preserve">4816 - Mittelschule Wörth a. d. Donau  </v>
      </c>
      <c r="D3553" s="5" t="s">
        <v>2954</v>
      </c>
      <c r="E35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53" s="175" t="s">
        <v>18840</v>
      </c>
      <c r="G3553" s="175" t="s">
        <v>18841</v>
      </c>
      <c r="H3553" s="182" t="str">
        <f>_xlfn.XLOOKUP(tab_SCHULLISTE[[#This Row],[TKZ]],tab_SATLISTE[SAT-ID],tab_SATLISTE[SAT-ID],"FEHLT")</f>
        <v>3k213</v>
      </c>
    </row>
    <row r="3554" spans="1:8" ht="15.9" customHeight="1" x14ac:dyDescent="0.3">
      <c r="A3554" s="171" t="s">
        <v>7833</v>
      </c>
      <c r="B3554" s="167" t="s">
        <v>11763</v>
      </c>
      <c r="C3554" s="167" t="str">
        <f>tab_SCHULLISTE[[#This Row],[SNR]]&amp;" - "&amp;tab_SCHULLISTE[[#This Row],[Name]]</f>
        <v xml:space="preserve">4817 - Grundschule Wolfsegg  </v>
      </c>
      <c r="D3554" s="5" t="s">
        <v>2952</v>
      </c>
      <c r="E35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54" s="175" t="s">
        <v>18840</v>
      </c>
      <c r="G3554" s="175" t="s">
        <v>18841</v>
      </c>
      <c r="H3554" s="182" t="str">
        <f>_xlfn.XLOOKUP(tab_SCHULLISTE[[#This Row],[TKZ]],tab_SATLISTE[SAT-ID],tab_SATLISTE[SAT-ID],"FEHLT")</f>
        <v>3k211</v>
      </c>
    </row>
    <row r="3555" spans="1:8" ht="15.9" customHeight="1" x14ac:dyDescent="0.3">
      <c r="A3555" s="171" t="s">
        <v>7834</v>
      </c>
      <c r="B3555" s="167" t="s">
        <v>11764</v>
      </c>
      <c r="C3555" s="167" t="str">
        <f>tab_SCHULLISTE[[#This Row],[SNR]]&amp;" - "&amp;tab_SCHULLISTE[[#This Row],[Name]]</f>
        <v xml:space="preserve">4819 - Montessori-Grundschule Bayerwald in Grafenwiesen  </v>
      </c>
      <c r="D3555" s="5" t="s">
        <v>2990</v>
      </c>
      <c r="E35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55" s="175" t="s">
        <v>18840</v>
      </c>
      <c r="G3555" s="175" t="s">
        <v>18841</v>
      </c>
      <c r="H3555" s="182" t="str">
        <f>_xlfn.XLOOKUP(tab_SCHULLISTE[[#This Row],[TKZ]],tab_SATLISTE[SAT-ID],tab_SATLISTE[SAT-ID],"FEHLT")</f>
        <v>3p032</v>
      </c>
    </row>
    <row r="3556" spans="1:8" ht="15.9" customHeight="1" x14ac:dyDescent="0.3">
      <c r="A3556" s="171" t="s">
        <v>10501</v>
      </c>
      <c r="B3556" s="167" t="s">
        <v>13256</v>
      </c>
      <c r="C3556" s="167" t="str">
        <f>tab_SCHULLISTE[[#This Row],[SNR]]&amp;" - "&amp;tab_SCHULLISTE[[#This Row],[Name]]</f>
        <v>4820 - Montessori Mittelschule Sünching d. Montessori Fördergemeinsch. Sünching u. Umgebung e.V.</v>
      </c>
      <c r="D3556" s="5" t="s">
        <v>2989</v>
      </c>
      <c r="E35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56" s="175" t="s">
        <v>18840</v>
      </c>
      <c r="G3556" s="175" t="s">
        <v>18841</v>
      </c>
      <c r="H3556" s="182" t="str">
        <f>_xlfn.XLOOKUP(tab_SCHULLISTE[[#This Row],[TKZ]],tab_SATLISTE[SAT-ID],tab_SATLISTE[SAT-ID],"FEHLT")</f>
        <v>3p031</v>
      </c>
    </row>
    <row r="3557" spans="1:8" ht="15.9" customHeight="1" x14ac:dyDescent="0.3">
      <c r="A3557" s="171" t="s">
        <v>7835</v>
      </c>
      <c r="B3557" s="167" t="s">
        <v>11765</v>
      </c>
      <c r="C3557" s="167" t="str">
        <f>tab_SCHULLISTE[[#This Row],[SNR]]&amp;" - "&amp;tab_SCHULLISTE[[#This Row],[Name]]</f>
        <v xml:space="preserve">4824 - Grundschule Altendorf  </v>
      </c>
      <c r="D3557" s="5" t="s">
        <v>2746</v>
      </c>
      <c r="E35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57" s="175" t="s">
        <v>18840</v>
      </c>
      <c r="G3557" s="175" t="s">
        <v>18841</v>
      </c>
      <c r="H3557" s="182" t="str">
        <f>_xlfn.XLOOKUP(tab_SCHULLISTE[[#This Row],[TKZ]],tab_SATLISTE[SAT-ID],tab_SATLISTE[SAT-ID],"FEHLT")</f>
        <v>3k002</v>
      </c>
    </row>
    <row r="3558" spans="1:8" ht="15.9" customHeight="1" x14ac:dyDescent="0.3">
      <c r="A3558" s="171" t="s">
        <v>7836</v>
      </c>
      <c r="B3558" s="167" t="s">
        <v>11766</v>
      </c>
      <c r="C3558" s="167" t="str">
        <f>tab_SCHULLISTE[[#This Row],[SNR]]&amp;" - "&amp;tab_SCHULLISTE[[#This Row],[Name]]</f>
        <v xml:space="preserve">4826 - Grundschule Bodenwöhr  </v>
      </c>
      <c r="D3558" s="5" t="s">
        <v>2771</v>
      </c>
      <c r="E35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58" s="175" t="s">
        <v>18840</v>
      </c>
      <c r="G3558" s="175" t="s">
        <v>18841</v>
      </c>
      <c r="H3558" s="182" t="str">
        <f>_xlfn.XLOOKUP(tab_SCHULLISTE[[#This Row],[TKZ]],tab_SATLISTE[SAT-ID],tab_SATLISTE[SAT-ID],"FEHLT")</f>
        <v>3k027</v>
      </c>
    </row>
    <row r="3559" spans="1:8" ht="15.9" customHeight="1" x14ac:dyDescent="0.3">
      <c r="A3559" s="171" t="s">
        <v>7837</v>
      </c>
      <c r="B3559" s="167" t="s">
        <v>13257</v>
      </c>
      <c r="C3559" s="167" t="str">
        <f>tab_SCHULLISTE[[#This Row],[SNR]]&amp;" - "&amp;tab_SCHULLISTE[[#This Row],[Name]]</f>
        <v xml:space="preserve">4827 - Mittelschule Bruck i.d.OPf.  </v>
      </c>
      <c r="D3559" s="5" t="s">
        <v>2775</v>
      </c>
      <c r="E35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59" s="175" t="s">
        <v>18840</v>
      </c>
      <c r="G3559" s="175" t="s">
        <v>18841</v>
      </c>
      <c r="H3559" s="182" t="str">
        <f>_xlfn.XLOOKUP(tab_SCHULLISTE[[#This Row],[TKZ]],tab_SATLISTE[SAT-ID],tab_SATLISTE[SAT-ID],"FEHLT")</f>
        <v>3k031</v>
      </c>
    </row>
    <row r="3560" spans="1:8" ht="15.9" customHeight="1" x14ac:dyDescent="0.3">
      <c r="A3560" s="171" t="s">
        <v>7838</v>
      </c>
      <c r="B3560" s="167" t="s">
        <v>11767</v>
      </c>
      <c r="C3560" s="167" t="str">
        <f>tab_SCHULLISTE[[#This Row],[SNR]]&amp;" - "&amp;tab_SCHULLISTE[[#This Row],[Name]]</f>
        <v xml:space="preserve">4828 - Hans-Scholl-Grundschule Burglengenfeld  </v>
      </c>
      <c r="D3560" s="5" t="s">
        <v>2776</v>
      </c>
      <c r="E35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60" s="175" t="s">
        <v>18840</v>
      </c>
      <c r="G3560" s="175" t="s">
        <v>18841</v>
      </c>
      <c r="H3560" s="182" t="str">
        <f>_xlfn.XLOOKUP(tab_SCHULLISTE[[#This Row],[TKZ]],tab_SATLISTE[SAT-ID],tab_SATLISTE[SAT-ID],"FEHLT")</f>
        <v>3k032</v>
      </c>
    </row>
    <row r="3561" spans="1:8" ht="15.9" customHeight="1" x14ac:dyDescent="0.3">
      <c r="A3561" s="171" t="s">
        <v>7839</v>
      </c>
      <c r="B3561" s="167" t="s">
        <v>13258</v>
      </c>
      <c r="C3561" s="167" t="str">
        <f>tab_SCHULLISTE[[#This Row],[SNR]]&amp;" - "&amp;tab_SCHULLISTE[[#This Row],[Name]]</f>
        <v xml:space="preserve">4829 - Sophie-Scholl-Mittelschule Burglengenfeld  </v>
      </c>
      <c r="D3561" s="5" t="s">
        <v>2776</v>
      </c>
      <c r="E35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61" s="175" t="s">
        <v>18840</v>
      </c>
      <c r="G3561" s="175" t="s">
        <v>18841</v>
      </c>
      <c r="H3561" s="182" t="str">
        <f>_xlfn.XLOOKUP(tab_SCHULLISTE[[#This Row],[TKZ]],tab_SATLISTE[SAT-ID],tab_SATLISTE[SAT-ID],"FEHLT")</f>
        <v>3k032</v>
      </c>
    </row>
    <row r="3562" spans="1:8" ht="15.9" customHeight="1" x14ac:dyDescent="0.3">
      <c r="A3562" s="171" t="s">
        <v>7840</v>
      </c>
      <c r="B3562" s="167" t="s">
        <v>13259</v>
      </c>
      <c r="C3562" s="167" t="str">
        <f>tab_SCHULLISTE[[#This Row],[SNR]]&amp;" - "&amp;tab_SCHULLISTE[[#This Row],[Name]]</f>
        <v xml:space="preserve">4830 - Mittelschule Dachelhofen  </v>
      </c>
      <c r="D3562" s="5" t="s">
        <v>2908</v>
      </c>
      <c r="E35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62" s="175" t="s">
        <v>18840</v>
      </c>
      <c r="G3562" s="175" t="s">
        <v>18841</v>
      </c>
      <c r="H3562" s="182" t="str">
        <f>_xlfn.XLOOKUP(tab_SCHULLISTE[[#This Row],[TKZ]],tab_SATLISTE[SAT-ID],tab_SATLISTE[SAT-ID],"FEHLT")</f>
        <v>3k166</v>
      </c>
    </row>
    <row r="3563" spans="1:8" ht="15.9" customHeight="1" x14ac:dyDescent="0.3">
      <c r="A3563" s="171" t="s">
        <v>7841</v>
      </c>
      <c r="B3563" s="167" t="s">
        <v>11768</v>
      </c>
      <c r="C3563" s="167" t="str">
        <f>tab_SCHULLISTE[[#This Row],[SNR]]&amp;" - "&amp;tab_SCHULLISTE[[#This Row],[Name]]</f>
        <v xml:space="preserve">4832 - Grundschule Dieterskirchen  </v>
      </c>
      <c r="D3563" s="5" t="s">
        <v>2783</v>
      </c>
      <c r="E35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63" s="175" t="s">
        <v>18840</v>
      </c>
      <c r="G3563" s="175" t="s">
        <v>18841</v>
      </c>
      <c r="H3563" s="182" t="str">
        <f>_xlfn.XLOOKUP(tab_SCHULLISTE[[#This Row],[TKZ]],tab_SATLISTE[SAT-ID],tab_SATLISTE[SAT-ID],"FEHLT")</f>
        <v>3k039</v>
      </c>
    </row>
    <row r="3564" spans="1:8" ht="15.9" customHeight="1" x14ac:dyDescent="0.3">
      <c r="A3564" s="171" t="s">
        <v>7842</v>
      </c>
      <c r="B3564" s="167" t="s">
        <v>11769</v>
      </c>
      <c r="C3564" s="167" t="str">
        <f>tab_SCHULLISTE[[#This Row],[SNR]]&amp;" - "&amp;tab_SCHULLISTE[[#This Row],[Name]]</f>
        <v xml:space="preserve">4833 - Grundschule Fensterbach  </v>
      </c>
      <c r="D3564" s="5" t="s">
        <v>2797</v>
      </c>
      <c r="E35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64" s="175" t="s">
        <v>18840</v>
      </c>
      <c r="G3564" s="175" t="s">
        <v>18841</v>
      </c>
      <c r="H3564" s="182" t="str">
        <f>_xlfn.XLOOKUP(tab_SCHULLISTE[[#This Row],[TKZ]],tab_SATLISTE[SAT-ID],tab_SATLISTE[SAT-ID],"FEHLT")</f>
        <v>3k053</v>
      </c>
    </row>
    <row r="3565" spans="1:8" ht="15.9" customHeight="1" x14ac:dyDescent="0.3">
      <c r="A3565" s="171" t="s">
        <v>7843</v>
      </c>
      <c r="B3565" s="167" t="s">
        <v>11770</v>
      </c>
      <c r="C3565" s="167" t="str">
        <f>tab_SCHULLISTE[[#This Row],[SNR]]&amp;" - "&amp;tab_SCHULLISTE[[#This Row],[Name]]</f>
        <v xml:space="preserve">4834 - Grundschule Fischbach  </v>
      </c>
      <c r="D3565" s="5" t="s">
        <v>2864</v>
      </c>
      <c r="E35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65" s="175" t="s">
        <v>18840</v>
      </c>
      <c r="G3565" s="175" t="s">
        <v>18841</v>
      </c>
      <c r="H3565" s="182" t="str">
        <f>_xlfn.XLOOKUP(tab_SCHULLISTE[[#This Row],[TKZ]],tab_SATLISTE[SAT-ID],tab_SATLISTE[SAT-ID],"FEHLT")</f>
        <v>3k122</v>
      </c>
    </row>
    <row r="3566" spans="1:8" ht="15.9" customHeight="1" x14ac:dyDescent="0.3">
      <c r="A3566" s="171" t="s">
        <v>7844</v>
      </c>
      <c r="B3566" s="167" t="s">
        <v>11771</v>
      </c>
      <c r="C3566" s="167" t="str">
        <f>tab_SCHULLISTE[[#This Row],[SNR]]&amp;" - "&amp;tab_SCHULLISTE[[#This Row],[Name]]</f>
        <v xml:space="preserve">4835 - Grundschule Guteneck  </v>
      </c>
      <c r="D3566" s="5" t="s">
        <v>2809</v>
      </c>
      <c r="E35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66" s="175" t="s">
        <v>18840</v>
      </c>
      <c r="G3566" s="175" t="s">
        <v>18841</v>
      </c>
      <c r="H3566" s="182" t="str">
        <f>_xlfn.XLOOKUP(tab_SCHULLISTE[[#This Row],[TKZ]],tab_SATLISTE[SAT-ID],tab_SATLISTE[SAT-ID],"FEHLT")</f>
        <v>3k066</v>
      </c>
    </row>
    <row r="3567" spans="1:8" ht="15.9" customHeight="1" x14ac:dyDescent="0.3">
      <c r="A3567" s="171" t="s">
        <v>7845</v>
      </c>
      <c r="B3567" s="167" t="s">
        <v>11772</v>
      </c>
      <c r="C3567" s="167" t="str">
        <f>tab_SCHULLISTE[[#This Row],[SNR]]&amp;" - "&amp;tab_SCHULLISTE[[#This Row],[Name]]</f>
        <v xml:space="preserve">4837 - Grundschule Klardorf  </v>
      </c>
      <c r="D3567" s="5" t="s">
        <v>2908</v>
      </c>
      <c r="E35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67" s="175" t="s">
        <v>18840</v>
      </c>
      <c r="G3567" s="175" t="s">
        <v>18841</v>
      </c>
      <c r="H3567" s="182" t="str">
        <f>_xlfn.XLOOKUP(tab_SCHULLISTE[[#This Row],[TKZ]],tab_SATLISTE[SAT-ID],tab_SATLISTE[SAT-ID],"FEHLT")</f>
        <v>3k166</v>
      </c>
    </row>
    <row r="3568" spans="1:8" ht="15.9" customHeight="1" x14ac:dyDescent="0.3">
      <c r="A3568" s="171" t="s">
        <v>7846</v>
      </c>
      <c r="B3568" s="167" t="s">
        <v>11773</v>
      </c>
      <c r="C3568" s="167" t="str">
        <f>tab_SCHULLISTE[[#This Row],[SNR]]&amp;" - "&amp;tab_SCHULLISTE[[#This Row],[Name]]</f>
        <v xml:space="preserve">4838 - Maximilian-Grundschule Maxhütte-Haidhof  </v>
      </c>
      <c r="D3568" s="5" t="s">
        <v>2840</v>
      </c>
      <c r="E35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68" s="175" t="s">
        <v>18840</v>
      </c>
      <c r="G3568" s="175" t="s">
        <v>18841</v>
      </c>
      <c r="H3568" s="182" t="str">
        <f>_xlfn.XLOOKUP(tab_SCHULLISTE[[#This Row],[TKZ]],tab_SATLISTE[SAT-ID],tab_SATLISTE[SAT-ID],"FEHLT")</f>
        <v>3k097</v>
      </c>
    </row>
    <row r="3569" spans="1:8" ht="15.9" customHeight="1" x14ac:dyDescent="0.3">
      <c r="A3569" s="171" t="s">
        <v>7847</v>
      </c>
      <c r="B3569" s="167" t="s">
        <v>13260</v>
      </c>
      <c r="C3569" s="167" t="str">
        <f>tab_SCHULLISTE[[#This Row],[SNR]]&amp;" - "&amp;tab_SCHULLISTE[[#This Row],[Name]]</f>
        <v xml:space="preserve">4840 - Mittelschule Nabburg  </v>
      </c>
      <c r="D3569" s="5" t="s">
        <v>2849</v>
      </c>
      <c r="E35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69" s="175" t="s">
        <v>18840</v>
      </c>
      <c r="G3569" s="175" t="s">
        <v>18841</v>
      </c>
      <c r="H3569" s="182" t="str">
        <f>_xlfn.XLOOKUP(tab_SCHULLISTE[[#This Row],[TKZ]],tab_SATLISTE[SAT-ID],tab_SATLISTE[SAT-ID],"FEHLT")</f>
        <v>3k106</v>
      </c>
    </row>
    <row r="3570" spans="1:8" ht="15.9" customHeight="1" x14ac:dyDescent="0.3">
      <c r="A3570" s="171" t="s">
        <v>7848</v>
      </c>
      <c r="B3570" s="167" t="s">
        <v>11774</v>
      </c>
      <c r="C3570" s="167" t="str">
        <f>tab_SCHULLISTE[[#This Row],[SNR]]&amp;" - "&amp;tab_SCHULLISTE[[#This Row],[Name]]</f>
        <v xml:space="preserve">4841 - Grundschule Neukirchen-Balbini  </v>
      </c>
      <c r="D3570" s="5" t="s">
        <v>2852</v>
      </c>
      <c r="E35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70" s="175" t="s">
        <v>18840</v>
      </c>
      <c r="G3570" s="175" t="s">
        <v>18841</v>
      </c>
      <c r="H3570" s="182" t="str">
        <f>_xlfn.XLOOKUP(tab_SCHULLISTE[[#This Row],[TKZ]],tab_SATLISTE[SAT-ID],tab_SATLISTE[SAT-ID],"FEHLT")</f>
        <v>3k110</v>
      </c>
    </row>
    <row r="3571" spans="1:8" ht="15.9" customHeight="1" x14ac:dyDescent="0.3">
      <c r="A3571" s="171" t="s">
        <v>7849</v>
      </c>
      <c r="B3571" s="167" t="s">
        <v>11775</v>
      </c>
      <c r="C3571" s="167" t="str">
        <f>tab_SCHULLISTE[[#This Row],[SNR]]&amp;" - "&amp;tab_SCHULLISTE[[#This Row],[Name]]</f>
        <v xml:space="preserve">4842 - Grundschule Neunburg vorm Wald  </v>
      </c>
      <c r="D3571" s="5" t="s">
        <v>2857</v>
      </c>
      <c r="E35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71" s="175" t="s">
        <v>18840</v>
      </c>
      <c r="G3571" s="175" t="s">
        <v>18841</v>
      </c>
      <c r="H3571" s="182" t="str">
        <f>_xlfn.XLOOKUP(tab_SCHULLISTE[[#This Row],[TKZ]],tab_SATLISTE[SAT-ID],tab_SATLISTE[SAT-ID],"FEHLT")</f>
        <v>3k115</v>
      </c>
    </row>
    <row r="3572" spans="1:8" ht="15.9" customHeight="1" x14ac:dyDescent="0.3">
      <c r="A3572" s="171" t="s">
        <v>7850</v>
      </c>
      <c r="B3572" s="167" t="s">
        <v>13261</v>
      </c>
      <c r="C3572" s="167" t="str">
        <f>tab_SCHULLISTE[[#This Row],[SNR]]&amp;" - "&amp;tab_SCHULLISTE[[#This Row],[Name]]</f>
        <v xml:space="preserve">4843 - Mittelschule Neunburg vorm Wald  </v>
      </c>
      <c r="D3572" s="5" t="s">
        <v>2856</v>
      </c>
      <c r="E35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72" s="175" t="s">
        <v>18840</v>
      </c>
      <c r="G3572" s="175" t="s">
        <v>18841</v>
      </c>
      <c r="H3572" s="182" t="str">
        <f>_xlfn.XLOOKUP(tab_SCHULLISTE[[#This Row],[TKZ]],tab_SATLISTE[SAT-ID],tab_SATLISTE[SAT-ID],"FEHLT")</f>
        <v>3k114</v>
      </c>
    </row>
    <row r="3573" spans="1:8" ht="15.9" customHeight="1" x14ac:dyDescent="0.3">
      <c r="A3573" s="171" t="s">
        <v>7851</v>
      </c>
      <c r="B3573" s="167" t="s">
        <v>11776</v>
      </c>
      <c r="C3573" s="167" t="str">
        <f>tab_SCHULLISTE[[#This Row],[SNR]]&amp;" - "&amp;tab_SCHULLISTE[[#This Row],[Name]]</f>
        <v xml:space="preserve">4844 - Grundschule Niedermurach  </v>
      </c>
      <c r="D3573" s="5" t="s">
        <v>2863</v>
      </c>
      <c r="E35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73" s="175" t="s">
        <v>18840</v>
      </c>
      <c r="G3573" s="175" t="s">
        <v>18841</v>
      </c>
      <c r="H3573" s="182" t="str">
        <f>_xlfn.XLOOKUP(tab_SCHULLISTE[[#This Row],[TKZ]],tab_SATLISTE[SAT-ID],tab_SATLISTE[SAT-ID],"FEHLT")</f>
        <v>3k121</v>
      </c>
    </row>
    <row r="3574" spans="1:8" ht="15.9" customHeight="1" x14ac:dyDescent="0.3">
      <c r="A3574" s="171" t="s">
        <v>7852</v>
      </c>
      <c r="B3574" s="167" t="s">
        <v>13262</v>
      </c>
      <c r="C3574" s="167" t="str">
        <f>tab_SCHULLISTE[[#This Row],[SNR]]&amp;" - "&amp;tab_SCHULLISTE[[#This Row],[Name]]</f>
        <v xml:space="preserve">4845 - Mittelschule Nittenau  </v>
      </c>
      <c r="D3574" s="5" t="s">
        <v>2864</v>
      </c>
      <c r="E35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74" s="175" t="s">
        <v>18840</v>
      </c>
      <c r="G3574" s="175" t="s">
        <v>18841</v>
      </c>
      <c r="H3574" s="182" t="str">
        <f>_xlfn.XLOOKUP(tab_SCHULLISTE[[#This Row],[TKZ]],tab_SATLISTE[SAT-ID],tab_SATLISTE[SAT-ID],"FEHLT")</f>
        <v>3k122</v>
      </c>
    </row>
    <row r="3575" spans="1:8" ht="15.9" customHeight="1" x14ac:dyDescent="0.3">
      <c r="A3575" s="171" t="s">
        <v>7853</v>
      </c>
      <c r="B3575" s="167" t="s">
        <v>13263</v>
      </c>
      <c r="C3575" s="167" t="str">
        <f>tab_SCHULLISTE[[#This Row],[SNR]]&amp;" - "&amp;tab_SCHULLISTE[[#This Row],[Name]]</f>
        <v xml:space="preserve">4847 - Doktor-Eisenbarth-Mittelschule Oberviechtach  </v>
      </c>
      <c r="D3575" s="5" t="s">
        <v>2867</v>
      </c>
      <c r="E35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75" s="175" t="s">
        <v>18840</v>
      </c>
      <c r="G3575" s="175" t="s">
        <v>18841</v>
      </c>
      <c r="H3575" s="182" t="str">
        <f>_xlfn.XLOOKUP(tab_SCHULLISTE[[#This Row],[TKZ]],tab_SATLISTE[SAT-ID],tab_SATLISTE[SAT-ID],"FEHLT")</f>
        <v>3k125</v>
      </c>
    </row>
    <row r="3576" spans="1:8" ht="15.9" customHeight="1" x14ac:dyDescent="0.3">
      <c r="A3576" s="171" t="s">
        <v>7854</v>
      </c>
      <c r="B3576" s="167" t="s">
        <v>13264</v>
      </c>
      <c r="C3576" s="167" t="str">
        <f>tab_SCHULLISTE[[#This Row],[SNR]]&amp;" - "&amp;tab_SCHULLISTE[[#This Row],[Name]]</f>
        <v xml:space="preserve">4849 - Landgraf-Ulrich-Mittelschule Pfreimd  </v>
      </c>
      <c r="D3576" s="5" t="s">
        <v>2877</v>
      </c>
      <c r="E35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76" s="175" t="s">
        <v>18840</v>
      </c>
      <c r="G3576" s="175" t="s">
        <v>18841</v>
      </c>
      <c r="H3576" s="182" t="str">
        <f>_xlfn.XLOOKUP(tab_SCHULLISTE[[#This Row],[TKZ]],tab_SATLISTE[SAT-ID],tab_SATLISTE[SAT-ID],"FEHLT")</f>
        <v>3k135</v>
      </c>
    </row>
    <row r="3577" spans="1:8" ht="15.9" customHeight="1" x14ac:dyDescent="0.3">
      <c r="A3577" s="171" t="s">
        <v>7855</v>
      </c>
      <c r="B3577" s="167" t="s">
        <v>13265</v>
      </c>
      <c r="C3577" s="167" t="str">
        <f>tab_SCHULLISTE[[#This Row],[SNR]]&amp;" - "&amp;tab_SCHULLISTE[[#This Row],[Name]]</f>
        <v xml:space="preserve">4851 - Mittelschule Schmidgaden  </v>
      </c>
      <c r="D3577" s="5" t="s">
        <v>2902</v>
      </c>
      <c r="E35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77" s="175" t="s">
        <v>18840</v>
      </c>
      <c r="G3577" s="175" t="s">
        <v>18841</v>
      </c>
      <c r="H3577" s="182" t="str">
        <f>_xlfn.XLOOKUP(tab_SCHULLISTE[[#This Row],[TKZ]],tab_SATLISTE[SAT-ID],tab_SATLISTE[SAT-ID],"FEHLT")</f>
        <v>3k160</v>
      </c>
    </row>
    <row r="3578" spans="1:8" ht="15.9" customHeight="1" x14ac:dyDescent="0.3">
      <c r="A3578" s="171" t="s">
        <v>7856</v>
      </c>
      <c r="B3578" s="167" t="s">
        <v>11777</v>
      </c>
      <c r="C3578" s="167" t="str">
        <f>tab_SCHULLISTE[[#This Row],[SNR]]&amp;" - "&amp;tab_SCHULLISTE[[#This Row],[Name]]</f>
        <v xml:space="preserve">4852 - Grundschule Rottendorf  </v>
      </c>
      <c r="D3578" s="5" t="s">
        <v>2901</v>
      </c>
      <c r="E35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78" s="175" t="s">
        <v>18840</v>
      </c>
      <c r="G3578" s="175" t="s">
        <v>18841</v>
      </c>
      <c r="H3578" s="182" t="str">
        <f>_xlfn.XLOOKUP(tab_SCHULLISTE[[#This Row],[TKZ]],tab_SATLISTE[SAT-ID],tab_SATLISTE[SAT-ID],"FEHLT")</f>
        <v>3k159</v>
      </c>
    </row>
    <row r="3579" spans="1:8" ht="15.9" customHeight="1" x14ac:dyDescent="0.3">
      <c r="A3579" s="171" t="s">
        <v>7857</v>
      </c>
      <c r="B3579" s="167" t="s">
        <v>11778</v>
      </c>
      <c r="C3579" s="167" t="str">
        <f>tab_SCHULLISTE[[#This Row],[SNR]]&amp;" - "&amp;tab_SCHULLISTE[[#This Row],[Name]]</f>
        <v xml:space="preserve">4853 - Grundschule Schönsee  </v>
      </c>
      <c r="D3579" s="5" t="s">
        <v>2905</v>
      </c>
      <c r="E35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79" s="175" t="s">
        <v>18840</v>
      </c>
      <c r="G3579" s="175" t="s">
        <v>18841</v>
      </c>
      <c r="H3579" s="182" t="str">
        <f>_xlfn.XLOOKUP(tab_SCHULLISTE[[#This Row],[TKZ]],tab_SATLISTE[SAT-ID],tab_SATLISTE[SAT-ID],"FEHLT")</f>
        <v>3k163</v>
      </c>
    </row>
    <row r="3580" spans="1:8" ht="15.9" customHeight="1" x14ac:dyDescent="0.3">
      <c r="A3580" s="171" t="s">
        <v>7858</v>
      </c>
      <c r="B3580" s="167" t="s">
        <v>11779</v>
      </c>
      <c r="C3580" s="167" t="str">
        <f>tab_SCHULLISTE[[#This Row],[SNR]]&amp;" - "&amp;tab_SCHULLISTE[[#This Row],[Name]]</f>
        <v xml:space="preserve">4854 - Gerhardinger-Grundschule Schwandorf  </v>
      </c>
      <c r="D3580" s="5" t="s">
        <v>2908</v>
      </c>
      <c r="E35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80" s="175" t="s">
        <v>18840</v>
      </c>
      <c r="G3580" s="175" t="s">
        <v>18841</v>
      </c>
      <c r="H3580" s="182" t="str">
        <f>_xlfn.XLOOKUP(tab_SCHULLISTE[[#This Row],[TKZ]],tab_SATLISTE[SAT-ID],tab_SATLISTE[SAT-ID],"FEHLT")</f>
        <v>3k166</v>
      </c>
    </row>
    <row r="3581" spans="1:8" ht="15.9" customHeight="1" x14ac:dyDescent="0.3">
      <c r="A3581" s="171" t="s">
        <v>7859</v>
      </c>
      <c r="B3581" s="167" t="s">
        <v>13266</v>
      </c>
      <c r="C3581" s="167" t="str">
        <f>tab_SCHULLISTE[[#This Row],[SNR]]&amp;" - "&amp;tab_SCHULLISTE[[#This Row],[Name]]</f>
        <v xml:space="preserve">4856 - Kreuzberg-Mittelschule Schwandorf  </v>
      </c>
      <c r="D3581" s="5" t="s">
        <v>2908</v>
      </c>
      <c r="E35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81" s="175" t="s">
        <v>18840</v>
      </c>
      <c r="G3581" s="175" t="s">
        <v>18841</v>
      </c>
      <c r="H3581" s="182" t="str">
        <f>_xlfn.XLOOKUP(tab_SCHULLISTE[[#This Row],[TKZ]],tab_SATLISTE[SAT-ID],tab_SATLISTE[SAT-ID],"FEHLT")</f>
        <v>3k166</v>
      </c>
    </row>
    <row r="3582" spans="1:8" ht="15.9" customHeight="1" x14ac:dyDescent="0.3">
      <c r="A3582" s="171" t="s">
        <v>7860</v>
      </c>
      <c r="B3582" s="167" t="s">
        <v>11780</v>
      </c>
      <c r="C3582" s="167" t="str">
        <f>tab_SCHULLISTE[[#This Row],[SNR]]&amp;" - "&amp;tab_SCHULLISTE[[#This Row],[Name]]</f>
        <v xml:space="preserve">4857 - Linden-Grundschule Schwandorf  </v>
      </c>
      <c r="D3582" s="5" t="s">
        <v>2908</v>
      </c>
      <c r="E35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82" s="175" t="s">
        <v>18840</v>
      </c>
      <c r="G3582" s="175" t="s">
        <v>18841</v>
      </c>
      <c r="H3582" s="182" t="str">
        <f>_xlfn.XLOOKUP(tab_SCHULLISTE[[#This Row],[TKZ]],tab_SATLISTE[SAT-ID],tab_SATLISTE[SAT-ID],"FEHLT")</f>
        <v>3k166</v>
      </c>
    </row>
    <row r="3583" spans="1:8" ht="15.9" customHeight="1" x14ac:dyDescent="0.3">
      <c r="A3583" s="171" t="s">
        <v>7861</v>
      </c>
      <c r="B3583" s="167" t="s">
        <v>11781</v>
      </c>
      <c r="C3583" s="167" t="str">
        <f>tab_SCHULLISTE[[#This Row],[SNR]]&amp;" - "&amp;tab_SCHULLISTE[[#This Row],[Name]]</f>
        <v xml:space="preserve">4858 - Grundschule Schwandorf-Ettmannsdorf  </v>
      </c>
      <c r="D3583" s="5" t="s">
        <v>2908</v>
      </c>
      <c r="E35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83" s="175" t="s">
        <v>18840</v>
      </c>
      <c r="G3583" s="175" t="s">
        <v>18841</v>
      </c>
      <c r="H3583" s="182" t="str">
        <f>_xlfn.XLOOKUP(tab_SCHULLISTE[[#This Row],[TKZ]],tab_SATLISTE[SAT-ID],tab_SATLISTE[SAT-ID],"FEHLT")</f>
        <v>3k166</v>
      </c>
    </row>
    <row r="3584" spans="1:8" ht="15.9" customHeight="1" x14ac:dyDescent="0.3">
      <c r="A3584" s="171" t="s">
        <v>7862</v>
      </c>
      <c r="B3584" s="167" t="s">
        <v>11782</v>
      </c>
      <c r="C3584" s="167" t="str">
        <f>tab_SCHULLISTE[[#This Row],[SNR]]&amp;" - "&amp;tab_SCHULLISTE[[#This Row],[Name]]</f>
        <v xml:space="preserve">4859 - Grundschule Schwandorf-Fronberg  </v>
      </c>
      <c r="D3584" s="5" t="s">
        <v>2908</v>
      </c>
      <c r="E35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84" s="175" t="s">
        <v>18840</v>
      </c>
      <c r="G3584" s="175" t="s">
        <v>18841</v>
      </c>
      <c r="H3584" s="182" t="str">
        <f>_xlfn.XLOOKUP(tab_SCHULLISTE[[#This Row],[TKZ]],tab_SATLISTE[SAT-ID],tab_SATLISTE[SAT-ID],"FEHLT")</f>
        <v>3k166</v>
      </c>
    </row>
    <row r="3585" spans="1:8" ht="15.9" customHeight="1" x14ac:dyDescent="0.3">
      <c r="A3585" s="171" t="s">
        <v>7863</v>
      </c>
      <c r="B3585" s="167" t="s">
        <v>13267</v>
      </c>
      <c r="C3585" s="167" t="str">
        <f>tab_SCHULLISTE[[#This Row],[SNR]]&amp;" - "&amp;tab_SCHULLISTE[[#This Row],[Name]]</f>
        <v xml:space="preserve">4860 - Mittelschule Schwarzenfeld  </v>
      </c>
      <c r="D3585" s="5" t="s">
        <v>2910</v>
      </c>
      <c r="E35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85" s="175" t="s">
        <v>18840</v>
      </c>
      <c r="G3585" s="175" t="s">
        <v>18841</v>
      </c>
      <c r="H3585" s="182" t="str">
        <f>_xlfn.XLOOKUP(tab_SCHULLISTE[[#This Row],[TKZ]],tab_SATLISTE[SAT-ID],tab_SATLISTE[SAT-ID],"FEHLT")</f>
        <v>3k168</v>
      </c>
    </row>
    <row r="3586" spans="1:8" ht="15.9" customHeight="1" x14ac:dyDescent="0.3">
      <c r="A3586" s="171" t="s">
        <v>7864</v>
      </c>
      <c r="B3586" s="167" t="s">
        <v>11783</v>
      </c>
      <c r="C3586" s="167" t="str">
        <f>tab_SCHULLISTE[[#This Row],[SNR]]&amp;" - "&amp;tab_SCHULLISTE[[#This Row],[Name]]</f>
        <v xml:space="preserve">4861 - Dr.-von-Ringseis-Grundschule Schwarzhofen  </v>
      </c>
      <c r="D3586" s="5" t="s">
        <v>2911</v>
      </c>
      <c r="E35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86" s="175" t="s">
        <v>18840</v>
      </c>
      <c r="G3586" s="175" t="s">
        <v>18841</v>
      </c>
      <c r="H3586" s="182" t="str">
        <f>_xlfn.XLOOKUP(tab_SCHULLISTE[[#This Row],[TKZ]],tab_SATLISTE[SAT-ID],tab_SATLISTE[SAT-ID],"FEHLT")</f>
        <v>3k169</v>
      </c>
    </row>
    <row r="3587" spans="1:8" ht="15.9" customHeight="1" x14ac:dyDescent="0.3">
      <c r="A3587" s="171" t="s">
        <v>7865</v>
      </c>
      <c r="B3587" s="167" t="s">
        <v>11784</v>
      </c>
      <c r="C3587" s="167" t="str">
        <f>tab_SCHULLISTE[[#This Row],[SNR]]&amp;" - "&amp;tab_SCHULLISTE[[#This Row],[Name]]</f>
        <v xml:space="preserve">4862 - Grundschule Steinberg am See  </v>
      </c>
      <c r="D3587" s="5" t="s">
        <v>2916</v>
      </c>
      <c r="E35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87" s="175" t="s">
        <v>18840</v>
      </c>
      <c r="G3587" s="175" t="s">
        <v>18841</v>
      </c>
      <c r="H3587" s="182" t="str">
        <f>_xlfn.XLOOKUP(tab_SCHULLISTE[[#This Row],[TKZ]],tab_SATLISTE[SAT-ID],tab_SATLISTE[SAT-ID],"FEHLT")</f>
        <v>3k174</v>
      </c>
    </row>
    <row r="3588" spans="1:8" ht="15.9" customHeight="1" x14ac:dyDescent="0.3">
      <c r="A3588" s="171" t="s">
        <v>7866</v>
      </c>
      <c r="B3588" s="167" t="s">
        <v>13268</v>
      </c>
      <c r="C3588" s="167" t="str">
        <f>tab_SCHULLISTE[[#This Row],[SNR]]&amp;" - "&amp;tab_SCHULLISTE[[#This Row],[Name]]</f>
        <v xml:space="preserve">4864 - Telemann-Mittelschule Teublitz  </v>
      </c>
      <c r="D3588" s="5" t="s">
        <v>2921</v>
      </c>
      <c r="E35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88" s="175" t="s">
        <v>18840</v>
      </c>
      <c r="G3588" s="175" t="s">
        <v>18841</v>
      </c>
      <c r="H3588" s="182" t="str">
        <f>_xlfn.XLOOKUP(tab_SCHULLISTE[[#This Row],[TKZ]],tab_SATLISTE[SAT-ID],tab_SATLISTE[SAT-ID],"FEHLT")</f>
        <v>3k179</v>
      </c>
    </row>
    <row r="3589" spans="1:8" ht="15.9" customHeight="1" x14ac:dyDescent="0.3">
      <c r="A3589" s="171" t="s">
        <v>7867</v>
      </c>
      <c r="B3589" s="167" t="s">
        <v>11785</v>
      </c>
      <c r="C3589" s="167" t="str">
        <f>tab_SCHULLISTE[[#This Row],[SNR]]&amp;" - "&amp;tab_SCHULLISTE[[#This Row],[Name]]</f>
        <v xml:space="preserve">4866 - Grundschule Teunz  </v>
      </c>
      <c r="D3589" s="5" t="s">
        <v>2922</v>
      </c>
      <c r="E35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89" s="175" t="s">
        <v>18840</v>
      </c>
      <c r="G3589" s="175" t="s">
        <v>18841</v>
      </c>
      <c r="H3589" s="182" t="str">
        <f>_xlfn.XLOOKUP(tab_SCHULLISTE[[#This Row],[TKZ]],tab_SATLISTE[SAT-ID],tab_SATLISTE[SAT-ID],"FEHLT")</f>
        <v>3k180</v>
      </c>
    </row>
    <row r="3590" spans="1:8" ht="15.9" customHeight="1" x14ac:dyDescent="0.3">
      <c r="A3590" s="171" t="s">
        <v>7868</v>
      </c>
      <c r="B3590" s="167" t="s">
        <v>11786</v>
      </c>
      <c r="C3590" s="167" t="str">
        <f>tab_SCHULLISTE[[#This Row],[SNR]]&amp;" - "&amp;tab_SCHULLISTE[[#This Row],[Name]]</f>
        <v xml:space="preserve">4868 - Grundschule Trausnitz  </v>
      </c>
      <c r="D3590" s="5" t="s">
        <v>2928</v>
      </c>
      <c r="E35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90" s="175" t="s">
        <v>18840</v>
      </c>
      <c r="G3590" s="175" t="s">
        <v>18841</v>
      </c>
      <c r="H3590" s="182" t="str">
        <f>_xlfn.XLOOKUP(tab_SCHULLISTE[[#This Row],[TKZ]],tab_SATLISTE[SAT-ID],tab_SATLISTE[SAT-ID],"FEHLT")</f>
        <v>3k186</v>
      </c>
    </row>
    <row r="3591" spans="1:8" ht="15.9" customHeight="1" x14ac:dyDescent="0.3">
      <c r="A3591" s="171" t="s">
        <v>7869</v>
      </c>
      <c r="B3591" s="167" t="s">
        <v>13269</v>
      </c>
      <c r="C3591" s="167" t="str">
        <f>tab_SCHULLISTE[[#This Row],[SNR]]&amp;" - "&amp;tab_SCHULLISTE[[#This Row],[Name]]</f>
        <v xml:space="preserve">4869 - Mittelschule Wackersdorf  </v>
      </c>
      <c r="D3591" s="5" t="s">
        <v>2933</v>
      </c>
      <c r="E35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91" s="175" t="s">
        <v>18840</v>
      </c>
      <c r="G3591" s="175" t="s">
        <v>18841</v>
      </c>
      <c r="H3591" s="182" t="str">
        <f>_xlfn.XLOOKUP(tab_SCHULLISTE[[#This Row],[TKZ]],tab_SATLISTE[SAT-ID],tab_SATLISTE[SAT-ID],"FEHLT")</f>
        <v>3k191</v>
      </c>
    </row>
    <row r="3592" spans="1:8" ht="15.9" customHeight="1" x14ac:dyDescent="0.3">
      <c r="A3592" s="171" t="s">
        <v>7870</v>
      </c>
      <c r="B3592" s="167" t="s">
        <v>1200</v>
      </c>
      <c r="C3592" s="167" t="str">
        <f>tab_SCHULLISTE[[#This Row],[SNR]]&amp;" - "&amp;tab_SCHULLISTE[[#This Row],[Name]]</f>
        <v>4872 - Thomas-Aquinus-Rott-Grundschule Winklarn-Thanstein</v>
      </c>
      <c r="D3592" s="5" t="s">
        <v>2951</v>
      </c>
      <c r="E35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92" s="175" t="s">
        <v>18840</v>
      </c>
      <c r="G3592" s="175" t="s">
        <v>18841</v>
      </c>
      <c r="H3592" s="182" t="str">
        <f>_xlfn.XLOOKUP(tab_SCHULLISTE[[#This Row],[TKZ]],tab_SATLISTE[SAT-ID],tab_SATLISTE[SAT-ID],"FEHLT")</f>
        <v>3k210</v>
      </c>
    </row>
    <row r="3593" spans="1:8" ht="15.9" customHeight="1" x14ac:dyDescent="0.3">
      <c r="A3593" s="171" t="s">
        <v>7871</v>
      </c>
      <c r="B3593" s="167" t="s">
        <v>13270</v>
      </c>
      <c r="C3593" s="167" t="str">
        <f>tab_SCHULLISTE[[#This Row],[SNR]]&amp;" - "&amp;tab_SCHULLISTE[[#This Row],[Name]]</f>
        <v xml:space="preserve">4874 - Mittelschule Maxhütte-Haidhof  </v>
      </c>
      <c r="D3593" s="5" t="s">
        <v>2840</v>
      </c>
      <c r="E35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93" s="175" t="s">
        <v>18840</v>
      </c>
      <c r="G3593" s="175" t="s">
        <v>18841</v>
      </c>
      <c r="H3593" s="182" t="str">
        <f>_xlfn.XLOOKUP(tab_SCHULLISTE[[#This Row],[TKZ]],tab_SATLISTE[SAT-ID],tab_SATLISTE[SAT-ID],"FEHLT")</f>
        <v>3k097</v>
      </c>
    </row>
    <row r="3594" spans="1:8" ht="15.9" customHeight="1" x14ac:dyDescent="0.3">
      <c r="A3594" s="171" t="s">
        <v>7872</v>
      </c>
      <c r="B3594" s="167" t="s">
        <v>11787</v>
      </c>
      <c r="C3594" s="167" t="str">
        <f>tab_SCHULLISTE[[#This Row],[SNR]]&amp;" - "&amp;tab_SCHULLISTE[[#This Row],[Name]]</f>
        <v xml:space="preserve">4878 - Grundschule Bärnau  </v>
      </c>
      <c r="D3594" s="5" t="s">
        <v>2762</v>
      </c>
      <c r="E35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94" s="175" t="s">
        <v>18840</v>
      </c>
      <c r="G3594" s="175" t="s">
        <v>18841</v>
      </c>
      <c r="H3594" s="182" t="str">
        <f>_xlfn.XLOOKUP(tab_SCHULLISTE[[#This Row],[TKZ]],tab_SATLISTE[SAT-ID],tab_SATLISTE[SAT-ID],"FEHLT")</f>
        <v>3k018</v>
      </c>
    </row>
    <row r="3595" spans="1:8" ht="15.9" customHeight="1" x14ac:dyDescent="0.3">
      <c r="A3595" s="171" t="s">
        <v>7873</v>
      </c>
      <c r="B3595" s="167" t="s">
        <v>13271</v>
      </c>
      <c r="C3595" s="167" t="str">
        <f>tab_SCHULLISTE[[#This Row],[SNR]]&amp;" - "&amp;tab_SCHULLISTE[[#This Row],[Name]]</f>
        <v xml:space="preserve">4879 - Fichtelnaabtal-Mittelschule Ebnath-Neusorg  </v>
      </c>
      <c r="D3595" s="5" t="s">
        <v>2799</v>
      </c>
      <c r="E35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95" s="175" t="s">
        <v>18840</v>
      </c>
      <c r="G3595" s="175" t="s">
        <v>18841</v>
      </c>
      <c r="H3595" s="182" t="str">
        <f>_xlfn.XLOOKUP(tab_SCHULLISTE[[#This Row],[TKZ]],tab_SATLISTE[SAT-ID],tab_SATLISTE[SAT-ID],"FEHLT")</f>
        <v>3k055</v>
      </c>
    </row>
    <row r="3596" spans="1:8" ht="15.9" customHeight="1" x14ac:dyDescent="0.3">
      <c r="A3596" s="171" t="s">
        <v>7874</v>
      </c>
      <c r="B3596" s="167" t="s">
        <v>13272</v>
      </c>
      <c r="C3596" s="167" t="str">
        <f>tab_SCHULLISTE[[#This Row],[SNR]]&amp;" - "&amp;tab_SCHULLISTE[[#This Row],[Name]]</f>
        <v xml:space="preserve">4880 - Mittelschule Erbendorf  </v>
      </c>
      <c r="D3596" s="5" t="s">
        <v>2789</v>
      </c>
      <c r="E35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596" s="175" t="s">
        <v>18840</v>
      </c>
      <c r="G3596" s="175" t="s">
        <v>18841</v>
      </c>
      <c r="H3596" s="182" t="str">
        <f>_xlfn.XLOOKUP(tab_SCHULLISTE[[#This Row],[TKZ]],tab_SATLISTE[SAT-ID],tab_SATLISTE[SAT-ID],"FEHLT")</f>
        <v>3k045</v>
      </c>
    </row>
    <row r="3597" spans="1:8" ht="15.9" customHeight="1" x14ac:dyDescent="0.3">
      <c r="A3597" s="171" t="s">
        <v>7875</v>
      </c>
      <c r="B3597" s="167" t="s">
        <v>11788</v>
      </c>
      <c r="C3597" s="167" t="str">
        <f>tab_SCHULLISTE[[#This Row],[SNR]]&amp;" - "&amp;tab_SCHULLISTE[[#This Row],[Name]]</f>
        <v xml:space="preserve">4881 - Grundschule Falkenberg  </v>
      </c>
      <c r="D3597" s="5" t="s">
        <v>2794</v>
      </c>
      <c r="E35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97" s="175" t="s">
        <v>18840</v>
      </c>
      <c r="G3597" s="175" t="s">
        <v>18841</v>
      </c>
      <c r="H3597" s="182" t="str">
        <f>_xlfn.XLOOKUP(tab_SCHULLISTE[[#This Row],[TKZ]],tab_SATLISTE[SAT-ID],tab_SATLISTE[SAT-ID],"FEHLT")</f>
        <v>3k050</v>
      </c>
    </row>
    <row r="3598" spans="1:8" ht="15.9" customHeight="1" x14ac:dyDescent="0.3">
      <c r="A3598" s="171" t="s">
        <v>7876</v>
      </c>
      <c r="B3598" s="167" t="s">
        <v>11789</v>
      </c>
      <c r="C3598" s="167" t="str">
        <f>tab_SCHULLISTE[[#This Row],[SNR]]&amp;" - "&amp;tab_SCHULLISTE[[#This Row],[Name]]</f>
        <v xml:space="preserve">4882 - Grundschule Friedenfels  </v>
      </c>
      <c r="D3598" s="5" t="s">
        <v>2805</v>
      </c>
      <c r="E35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98" s="175" t="s">
        <v>18840</v>
      </c>
      <c r="G3598" s="175" t="s">
        <v>18841</v>
      </c>
      <c r="H3598" s="182" t="str">
        <f>_xlfn.XLOOKUP(tab_SCHULLISTE[[#This Row],[TKZ]],tab_SATLISTE[SAT-ID],tab_SATLISTE[SAT-ID],"FEHLT")</f>
        <v>3k062</v>
      </c>
    </row>
    <row r="3599" spans="1:8" ht="15.9" customHeight="1" x14ac:dyDescent="0.3">
      <c r="A3599" s="171" t="s">
        <v>7877</v>
      </c>
      <c r="B3599" s="167" t="s">
        <v>11790</v>
      </c>
      <c r="C3599" s="167" t="str">
        <f>tab_SCHULLISTE[[#This Row],[SNR]]&amp;" - "&amp;tab_SCHULLISTE[[#This Row],[Name]]</f>
        <v xml:space="preserve">4884 - Grundschule Mähring  </v>
      </c>
      <c r="D3599" s="5" t="s">
        <v>2838</v>
      </c>
      <c r="E35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599" s="175" t="s">
        <v>18840</v>
      </c>
      <c r="G3599" s="175" t="s">
        <v>18841</v>
      </c>
      <c r="H3599" s="182" t="str">
        <f>_xlfn.XLOOKUP(tab_SCHULLISTE[[#This Row],[TKZ]],tab_SATLISTE[SAT-ID],tab_SATLISTE[SAT-ID],"FEHLT")</f>
        <v>3k095</v>
      </c>
    </row>
    <row r="3600" spans="1:8" ht="15.9" customHeight="1" x14ac:dyDescent="0.3">
      <c r="A3600" s="171" t="s">
        <v>7878</v>
      </c>
      <c r="B3600" s="167" t="s">
        <v>11791</v>
      </c>
      <c r="C3600" s="167" t="str">
        <f>tab_SCHULLISTE[[#This Row],[SNR]]&amp;" - "&amp;tab_SCHULLISTE[[#This Row],[Name]]</f>
        <v xml:space="preserve">4885 - Grundschule Immenreuth  </v>
      </c>
      <c r="D3600" s="5" t="s">
        <v>2818</v>
      </c>
      <c r="E36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600" s="175" t="s">
        <v>18840</v>
      </c>
      <c r="G3600" s="175" t="s">
        <v>18841</v>
      </c>
      <c r="H3600" s="182" t="str">
        <f>_xlfn.XLOOKUP(tab_SCHULLISTE[[#This Row],[TKZ]],tab_SATLISTE[SAT-ID],tab_SATLISTE[SAT-ID],"FEHLT")</f>
        <v>3k075</v>
      </c>
    </row>
    <row r="3601" spans="1:8" ht="15.9" customHeight="1" x14ac:dyDescent="0.3">
      <c r="A3601" s="171" t="s">
        <v>7879</v>
      </c>
      <c r="B3601" s="167" t="s">
        <v>13273</v>
      </c>
      <c r="C3601" s="167" t="str">
        <f>tab_SCHULLISTE[[#This Row],[SNR]]&amp;" - "&amp;tab_SCHULLISTE[[#This Row],[Name]]</f>
        <v xml:space="preserve">4887 - Mittelschule Kemnath  </v>
      </c>
      <c r="D3601" s="5" t="s">
        <v>2822</v>
      </c>
      <c r="E36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01" s="175" t="s">
        <v>18840</v>
      </c>
      <c r="G3601" s="175" t="s">
        <v>18841</v>
      </c>
      <c r="H3601" s="182" t="str">
        <f>_xlfn.XLOOKUP(tab_SCHULLISTE[[#This Row],[TKZ]],tab_SATLISTE[SAT-ID],tab_SATLISTE[SAT-ID],"FEHLT")</f>
        <v>3k079</v>
      </c>
    </row>
    <row r="3602" spans="1:8" ht="15.9" customHeight="1" x14ac:dyDescent="0.3">
      <c r="A3602" s="171" t="s">
        <v>7880</v>
      </c>
      <c r="B3602" s="167" t="s">
        <v>11792</v>
      </c>
      <c r="C3602" s="167" t="str">
        <f>tab_SCHULLISTE[[#This Row],[SNR]]&amp;" - "&amp;tab_SCHULLISTE[[#This Row],[Name]]</f>
        <v xml:space="preserve">4888 - Grundschule Konnersreuth  </v>
      </c>
      <c r="D3602" s="5" t="s">
        <v>2826</v>
      </c>
      <c r="E36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602" s="175" t="s">
        <v>18840</v>
      </c>
      <c r="G3602" s="175" t="s">
        <v>18841</v>
      </c>
      <c r="H3602" s="182" t="str">
        <f>_xlfn.XLOOKUP(tab_SCHULLISTE[[#This Row],[TKZ]],tab_SATLISTE[SAT-ID],tab_SATLISTE[SAT-ID],"FEHLT")</f>
        <v>3k083</v>
      </c>
    </row>
    <row r="3603" spans="1:8" ht="15.9" customHeight="1" x14ac:dyDescent="0.3">
      <c r="A3603" s="171" t="s">
        <v>7881</v>
      </c>
      <c r="B3603" s="167" t="s">
        <v>11793</v>
      </c>
      <c r="C3603" s="167" t="str">
        <f>tab_SCHULLISTE[[#This Row],[SNR]]&amp;" - "&amp;tab_SCHULLISTE[[#This Row],[Name]]</f>
        <v xml:space="preserve">4889 - Grundschule Krummennaab  </v>
      </c>
      <c r="D3603" s="5" t="s">
        <v>2827</v>
      </c>
      <c r="E36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603" s="175" t="s">
        <v>18840</v>
      </c>
      <c r="G3603" s="175" t="s">
        <v>18841</v>
      </c>
      <c r="H3603" s="182" t="str">
        <f>_xlfn.XLOOKUP(tab_SCHULLISTE[[#This Row],[TKZ]],tab_SATLISTE[SAT-ID],tab_SATLISTE[SAT-ID],"FEHLT")</f>
        <v>3k084</v>
      </c>
    </row>
    <row r="3604" spans="1:8" ht="15.9" customHeight="1" x14ac:dyDescent="0.3">
      <c r="A3604" s="171" t="s">
        <v>7882</v>
      </c>
      <c r="B3604" s="167" t="s">
        <v>11794</v>
      </c>
      <c r="C3604" s="167" t="str">
        <f>tab_SCHULLISTE[[#This Row],[SNR]]&amp;" - "&amp;tab_SCHULLISTE[[#This Row],[Name]]</f>
        <v xml:space="preserve">4890 - Grundschule Kulmain  </v>
      </c>
      <c r="D3604" s="5" t="s">
        <v>2828</v>
      </c>
      <c r="E36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604" s="175" t="s">
        <v>18840</v>
      </c>
      <c r="G3604" s="175" t="s">
        <v>18841</v>
      </c>
      <c r="H3604" s="182" t="str">
        <f>_xlfn.XLOOKUP(tab_SCHULLISTE[[#This Row],[TKZ]],tab_SATLISTE[SAT-ID],tab_SATLISTE[SAT-ID],"FEHLT")</f>
        <v>3k085</v>
      </c>
    </row>
    <row r="3605" spans="1:8" ht="15.9" customHeight="1" x14ac:dyDescent="0.3">
      <c r="A3605" s="171" t="s">
        <v>7883</v>
      </c>
      <c r="B3605" s="167" t="s">
        <v>11795</v>
      </c>
      <c r="C3605" s="167" t="str">
        <f>tab_SCHULLISTE[[#This Row],[SNR]]&amp;" - "&amp;tab_SCHULLISTE[[#This Row],[Name]]</f>
        <v xml:space="preserve">4892 - Theobald-Schrems-Grundschule Mitterteich  </v>
      </c>
      <c r="D3605" s="5" t="s">
        <v>2845</v>
      </c>
      <c r="E36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605" s="175" t="s">
        <v>18840</v>
      </c>
      <c r="G3605" s="175" t="s">
        <v>18841</v>
      </c>
      <c r="H3605" s="182" t="str">
        <f>_xlfn.XLOOKUP(tab_SCHULLISTE[[#This Row],[TKZ]],tab_SATLISTE[SAT-ID],tab_SATLISTE[SAT-ID],"FEHLT")</f>
        <v>3k102</v>
      </c>
    </row>
    <row r="3606" spans="1:8" ht="15.9" customHeight="1" x14ac:dyDescent="0.3">
      <c r="A3606" s="171" t="s">
        <v>7884</v>
      </c>
      <c r="B3606" s="167" t="s">
        <v>13274</v>
      </c>
      <c r="C3606" s="167" t="str">
        <f>tab_SCHULLISTE[[#This Row],[SNR]]&amp;" - "&amp;tab_SCHULLISTE[[#This Row],[Name]]</f>
        <v xml:space="preserve">4893 - Otto-Wels-Mittelschule Mitterteich  </v>
      </c>
      <c r="D3606" s="5" t="s">
        <v>2846</v>
      </c>
      <c r="E36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06" s="175" t="s">
        <v>18840</v>
      </c>
      <c r="G3606" s="175" t="s">
        <v>18841</v>
      </c>
      <c r="H3606" s="182" t="str">
        <f>_xlfn.XLOOKUP(tab_SCHULLISTE[[#This Row],[TKZ]],tab_SATLISTE[SAT-ID],tab_SATLISTE[SAT-ID],"FEHLT")</f>
        <v>3k103</v>
      </c>
    </row>
    <row r="3607" spans="1:8" ht="15.9" customHeight="1" x14ac:dyDescent="0.3">
      <c r="A3607" s="171" t="s">
        <v>7885</v>
      </c>
      <c r="B3607" s="167" t="s">
        <v>11796</v>
      </c>
      <c r="C3607" s="167" t="str">
        <f>tab_SCHULLISTE[[#This Row],[SNR]]&amp;" - "&amp;tab_SCHULLISTE[[#This Row],[Name]]</f>
        <v xml:space="preserve">4894 - Grundschule Bad Neualbenreuth  </v>
      </c>
      <c r="D3607" s="5" t="s">
        <v>2850</v>
      </c>
      <c r="E36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607" s="175" t="s">
        <v>18840</v>
      </c>
      <c r="G3607" s="175" t="s">
        <v>18841</v>
      </c>
      <c r="H3607" s="182" t="str">
        <f>_xlfn.XLOOKUP(tab_SCHULLISTE[[#This Row],[TKZ]],tab_SATLISTE[SAT-ID],tab_SATLISTE[SAT-ID],"FEHLT")</f>
        <v>3k108</v>
      </c>
    </row>
    <row r="3608" spans="1:8" ht="15.9" customHeight="1" x14ac:dyDescent="0.3">
      <c r="A3608" s="171" t="s">
        <v>7886</v>
      </c>
      <c r="B3608" s="167" t="s">
        <v>11797</v>
      </c>
      <c r="C3608" s="167" t="str">
        <f>tab_SCHULLISTE[[#This Row],[SNR]]&amp;" - "&amp;tab_SCHULLISTE[[#This Row],[Name]]</f>
        <v xml:space="preserve">4897 - Grundschule Pechbrunn  </v>
      </c>
      <c r="D3608" s="5" t="s">
        <v>2872</v>
      </c>
      <c r="E36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608" s="175" t="s">
        <v>18840</v>
      </c>
      <c r="G3608" s="175" t="s">
        <v>18841</v>
      </c>
      <c r="H3608" s="182" t="str">
        <f>_xlfn.XLOOKUP(tab_SCHULLISTE[[#This Row],[TKZ]],tab_SATLISTE[SAT-ID],tab_SATLISTE[SAT-ID],"FEHLT")</f>
        <v>3k130</v>
      </c>
    </row>
    <row r="3609" spans="1:8" ht="15.9" customHeight="1" x14ac:dyDescent="0.3">
      <c r="A3609" s="171" t="s">
        <v>7887</v>
      </c>
      <c r="B3609" s="167" t="s">
        <v>11798</v>
      </c>
      <c r="C3609" s="167" t="str">
        <f>tab_SCHULLISTE[[#This Row],[SNR]]&amp;" - "&amp;tab_SCHULLISTE[[#This Row],[Name]]</f>
        <v xml:space="preserve">4898 - Grundschule Plößberg  </v>
      </c>
      <c r="D3609" s="5" t="s">
        <v>2881</v>
      </c>
      <c r="E36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609" s="175" t="s">
        <v>18840</v>
      </c>
      <c r="G3609" s="175" t="s">
        <v>18841</v>
      </c>
      <c r="H3609" s="182" t="str">
        <f>_xlfn.XLOOKUP(tab_SCHULLISTE[[#This Row],[TKZ]],tab_SATLISTE[SAT-ID],tab_SATLISTE[SAT-ID],"FEHLT")</f>
        <v>3k139</v>
      </c>
    </row>
    <row r="3610" spans="1:8" ht="15.9" customHeight="1" x14ac:dyDescent="0.3">
      <c r="A3610" s="171" t="s">
        <v>7888</v>
      </c>
      <c r="B3610" s="167" t="s">
        <v>11799</v>
      </c>
      <c r="C3610" s="167" t="str">
        <f>tab_SCHULLISTE[[#This Row],[SNR]]&amp;" - "&amp;tab_SCHULLISTE[[#This Row],[Name]]</f>
        <v xml:space="preserve">4903 - Marien-Grundschule Tirschenreuth  </v>
      </c>
      <c r="D3610" s="5" t="s">
        <v>2926</v>
      </c>
      <c r="E36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610" s="175" t="s">
        <v>18840</v>
      </c>
      <c r="G3610" s="175" t="s">
        <v>18841</v>
      </c>
      <c r="H3610" s="182" t="str">
        <f>_xlfn.XLOOKUP(tab_SCHULLISTE[[#This Row],[TKZ]],tab_SATLISTE[SAT-ID],tab_SATLISTE[SAT-ID],"FEHLT")</f>
        <v>3k184</v>
      </c>
    </row>
    <row r="3611" spans="1:8" ht="15.9" customHeight="1" x14ac:dyDescent="0.3">
      <c r="A3611" s="171" t="s">
        <v>7889</v>
      </c>
      <c r="B3611" s="167" t="s">
        <v>1202</v>
      </c>
      <c r="C3611" s="167" t="str">
        <f>tab_SCHULLISTE[[#This Row],[SNR]]&amp;" - "&amp;tab_SCHULLISTE[[#This Row],[Name]]</f>
        <v>4904 - Johann-Andreas-Schmeller- Mittelschule Tirschenreuth</v>
      </c>
      <c r="D3611" s="5" t="s">
        <v>2926</v>
      </c>
      <c r="E36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11" s="175" t="s">
        <v>18840</v>
      </c>
      <c r="G3611" s="175" t="s">
        <v>18841</v>
      </c>
      <c r="H3611" s="182" t="str">
        <f>_xlfn.XLOOKUP(tab_SCHULLISTE[[#This Row],[TKZ]],tab_SATLISTE[SAT-ID],tab_SATLISTE[SAT-ID],"FEHLT")</f>
        <v>3k184</v>
      </c>
    </row>
    <row r="3612" spans="1:8" ht="15.9" customHeight="1" x14ac:dyDescent="0.3">
      <c r="A3612" s="171" t="s">
        <v>7890</v>
      </c>
      <c r="B3612" s="167" t="s">
        <v>11800</v>
      </c>
      <c r="C3612" s="167" t="str">
        <f>tab_SCHULLISTE[[#This Row],[SNR]]&amp;" - "&amp;tab_SCHULLISTE[[#This Row],[Name]]</f>
        <v xml:space="preserve">4907 - Markgraf-Diepold-Grundschule Waldsassen  </v>
      </c>
      <c r="D3612" s="5" t="s">
        <v>2941</v>
      </c>
      <c r="E36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612" s="175" t="s">
        <v>18840</v>
      </c>
      <c r="G3612" s="175" t="s">
        <v>18841</v>
      </c>
      <c r="H3612" s="182" t="str">
        <f>_xlfn.XLOOKUP(tab_SCHULLISTE[[#This Row],[TKZ]],tab_SATLISTE[SAT-ID],tab_SATLISTE[SAT-ID],"FEHLT")</f>
        <v>3k199</v>
      </c>
    </row>
    <row r="3613" spans="1:8" ht="15.9" customHeight="1" x14ac:dyDescent="0.3">
      <c r="A3613" s="171" t="s">
        <v>7891</v>
      </c>
      <c r="B3613" s="167" t="s">
        <v>13275</v>
      </c>
      <c r="C3613" s="167" t="str">
        <f>tab_SCHULLISTE[[#This Row],[SNR]]&amp;" - "&amp;tab_SCHULLISTE[[#This Row],[Name]]</f>
        <v xml:space="preserve">4908 - Mittelschule Waldsassen  </v>
      </c>
      <c r="D3613" s="5" t="s">
        <v>2940</v>
      </c>
      <c r="E36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13" s="175" t="s">
        <v>18840</v>
      </c>
      <c r="G3613" s="175" t="s">
        <v>18841</v>
      </c>
      <c r="H3613" s="182" t="str">
        <f>_xlfn.XLOOKUP(tab_SCHULLISTE[[#This Row],[TKZ]],tab_SATLISTE[SAT-ID],tab_SATLISTE[SAT-ID],"FEHLT")</f>
        <v>3k198</v>
      </c>
    </row>
    <row r="3614" spans="1:8" ht="15.9" customHeight="1" x14ac:dyDescent="0.3">
      <c r="A3614" s="171" t="s">
        <v>7892</v>
      </c>
      <c r="B3614" s="167" t="s">
        <v>11801</v>
      </c>
      <c r="C3614" s="167" t="str">
        <f>tab_SCHULLISTE[[#This Row],[SNR]]&amp;" - "&amp;tab_SCHULLISTE[[#This Row],[Name]]</f>
        <v xml:space="preserve">4909 - Grundschule Wiesau  </v>
      </c>
      <c r="D3614" s="5" t="s">
        <v>2948</v>
      </c>
      <c r="E36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614" s="175" t="s">
        <v>18840</v>
      </c>
      <c r="G3614" s="175" t="s">
        <v>18841</v>
      </c>
      <c r="H3614" s="182" t="str">
        <f>_xlfn.XLOOKUP(tab_SCHULLISTE[[#This Row],[TKZ]],tab_SATLISTE[SAT-ID],tab_SATLISTE[SAT-ID],"FEHLT")</f>
        <v>3k207</v>
      </c>
    </row>
    <row r="3615" spans="1:8" ht="15.9" customHeight="1" x14ac:dyDescent="0.3">
      <c r="A3615" s="171" t="s">
        <v>7893</v>
      </c>
      <c r="B3615" s="167" t="s">
        <v>13276</v>
      </c>
      <c r="C3615" s="167" t="str">
        <f>tab_SCHULLISTE[[#This Row],[SNR]]&amp;" - "&amp;tab_SCHULLISTE[[#This Row],[Name]]</f>
        <v xml:space="preserve">4910 - Mittelschule Wiesau  </v>
      </c>
      <c r="D3615" s="5" t="s">
        <v>2949</v>
      </c>
      <c r="E36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615" s="175" t="s">
        <v>18840</v>
      </c>
      <c r="G3615" s="175" t="s">
        <v>18841</v>
      </c>
      <c r="H3615" s="182" t="str">
        <f>_xlfn.XLOOKUP(tab_SCHULLISTE[[#This Row],[TKZ]],tab_SATLISTE[SAT-ID],tab_SATLISTE[SAT-ID],"FEHLT")</f>
        <v>3k208</v>
      </c>
    </row>
    <row r="3616" spans="1:8" ht="15.9" customHeight="1" x14ac:dyDescent="0.3">
      <c r="A3616" s="171" t="s">
        <v>7894</v>
      </c>
      <c r="B3616" s="167" t="s">
        <v>629</v>
      </c>
      <c r="C3616" s="167" t="str">
        <f>tab_SCHULLISTE[[#This Row],[SNR]]&amp;" - "&amp;tab_SCHULLISTE[[#This Row],[Name]]</f>
        <v>5000 - Von Lerchenfeld-Schule Bamberg, Priv.Förderzentrum Förderschwerpunkt Hören d.Kath. Bildungszentrums</v>
      </c>
      <c r="D3616" s="5" t="s">
        <v>3237</v>
      </c>
      <c r="E36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16" s="175" t="s">
        <v>18830</v>
      </c>
      <c r="G3616" s="175" t="s">
        <v>18831</v>
      </c>
      <c r="H3616" s="182" t="str">
        <f>_xlfn.XLOOKUP(tab_SCHULLISTE[[#This Row],[TKZ]],tab_SATLISTE[SAT-ID],tab_SATLISTE[SAT-ID],"FEHLT")</f>
        <v>4p034</v>
      </c>
    </row>
    <row r="3617" spans="1:8" ht="15.9" customHeight="1" x14ac:dyDescent="0.3">
      <c r="A3617" s="171" t="s">
        <v>7895</v>
      </c>
      <c r="B3617" s="167" t="s">
        <v>631</v>
      </c>
      <c r="C3617" s="167" t="str">
        <f>tab_SCHULLISTE[[#This Row],[SNR]]&amp;" - "&amp;tab_SCHULLISTE[[#This Row],[Name]]</f>
        <v>5001 - Regens-Wagner-Schule, Priv. Förderzentrum, Förderschwerpunkt geist. Entwicklung Burgkunstadt</v>
      </c>
      <c r="D3617" s="5" t="s">
        <v>3256</v>
      </c>
      <c r="E36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17" s="175" t="s">
        <v>18830</v>
      </c>
      <c r="G3617" s="175" t="s">
        <v>18831</v>
      </c>
      <c r="H3617" s="182" t="str">
        <f>_xlfn.XLOOKUP(tab_SCHULLISTE[[#This Row],[TKZ]],tab_SATLISTE[SAT-ID],tab_SATLISTE[SAT-ID],"FEHLT")</f>
        <v>4p053</v>
      </c>
    </row>
    <row r="3618" spans="1:8" ht="15.9" customHeight="1" x14ac:dyDescent="0.3">
      <c r="A3618" s="171" t="s">
        <v>7896</v>
      </c>
      <c r="B3618" s="167" t="s">
        <v>18739</v>
      </c>
      <c r="C3618" s="167" t="str">
        <f>tab_SCHULLISTE[[#This Row],[SNR]]&amp;" - "&amp;tab_SCHULLISTE[[#This Row],[Name]]</f>
        <v>5002 - Schule am Hofgarten, EJF-Förderzentrum Coburg, Förderschwp. körperl. u.motori. Entwicklung</v>
      </c>
      <c r="D3618" s="5" t="s">
        <v>14884</v>
      </c>
      <c r="E36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18" s="175" t="s">
        <v>18830</v>
      </c>
      <c r="G3618" s="175" t="s">
        <v>18831</v>
      </c>
      <c r="H3618" s="182" t="str">
        <f>_xlfn.XLOOKUP(tab_SCHULLISTE[[#This Row],[TKZ]],tab_SATLISTE[SAT-ID],tab_SATLISTE[SAT-ID],"FEHLT")</f>
        <v>4p070</v>
      </c>
    </row>
    <row r="3619" spans="1:8" ht="15.9" customHeight="1" x14ac:dyDescent="0.3">
      <c r="A3619" s="171" t="s">
        <v>7897</v>
      </c>
      <c r="B3619" s="167" t="s">
        <v>632</v>
      </c>
      <c r="C3619" s="167" t="str">
        <f>tab_SCHULLISTE[[#This Row],[SNR]]&amp;" - "&amp;tab_SCHULLISTE[[#This Row],[Name]]</f>
        <v>5003 - Priv. Förderzentrum, Förderschwerpunkt emot.u.soz. Entwickl. in Fassoldshof</v>
      </c>
      <c r="D3619" s="5" t="s">
        <v>3255</v>
      </c>
      <c r="E36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19" s="175" t="s">
        <v>18830</v>
      </c>
      <c r="G3619" s="175" t="s">
        <v>18831</v>
      </c>
      <c r="H3619" s="182" t="str">
        <f>_xlfn.XLOOKUP(tab_SCHULLISTE[[#This Row],[TKZ]],tab_SATLISTE[SAT-ID],tab_SATLISTE[SAT-ID],"FEHLT")</f>
        <v>4p052</v>
      </c>
    </row>
    <row r="3620" spans="1:8" ht="15.9" customHeight="1" x14ac:dyDescent="0.3">
      <c r="A3620" s="171" t="s">
        <v>7898</v>
      </c>
      <c r="B3620" s="167" t="s">
        <v>633</v>
      </c>
      <c r="C3620" s="167" t="str">
        <f>tab_SCHULLISTE[[#This Row],[SNR]]&amp;" - "&amp;tab_SCHULLISTE[[#This Row],[Name]]</f>
        <v>5004 - Schule am Martinsberg Priv. Sonderpädagogisches Förderzentrum in Naila</v>
      </c>
      <c r="D3620" s="5" t="s">
        <v>3224</v>
      </c>
      <c r="E36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20" s="175" t="s">
        <v>18830</v>
      </c>
      <c r="G3620" s="175" t="s">
        <v>18831</v>
      </c>
      <c r="H3620" s="182" t="str">
        <f>_xlfn.XLOOKUP(tab_SCHULLISTE[[#This Row],[TKZ]],tab_SATLISTE[SAT-ID],tab_SATLISTE[SAT-ID],"FEHLT")</f>
        <v>4p017</v>
      </c>
    </row>
    <row r="3621" spans="1:8" ht="15.9" customHeight="1" x14ac:dyDescent="0.3">
      <c r="A3621" s="171" t="s">
        <v>7899</v>
      </c>
      <c r="B3621" s="167" t="s">
        <v>635</v>
      </c>
      <c r="C3621" s="167" t="str">
        <f>tab_SCHULLISTE[[#This Row],[SNR]]&amp;" - "&amp;tab_SCHULLISTE[[#This Row],[Name]]</f>
        <v>5005 - Dr. Kurt-Blaser-Schule, Priv. Förderzentrum, Förderschwerpunkt geistige Entwicklung in Bayreuth</v>
      </c>
      <c r="D3621" s="5" t="s">
        <v>3234</v>
      </c>
      <c r="E36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21" s="175" t="s">
        <v>18830</v>
      </c>
      <c r="G3621" s="175" t="s">
        <v>18831</v>
      </c>
      <c r="H3621" s="182" t="str">
        <f>_xlfn.XLOOKUP(tab_SCHULLISTE[[#This Row],[TKZ]],tab_SATLISTE[SAT-ID],tab_SATLISTE[SAT-ID],"FEHLT")</f>
        <v>4p030</v>
      </c>
    </row>
    <row r="3622" spans="1:8" ht="15.9" customHeight="1" x14ac:dyDescent="0.3">
      <c r="A3622" s="171" t="s">
        <v>7900</v>
      </c>
      <c r="B3622" s="167" t="s">
        <v>636</v>
      </c>
      <c r="C3622" s="167" t="str">
        <f>tab_SCHULLISTE[[#This Row],[SNR]]&amp;" - "&amp;tab_SCHULLISTE[[#This Row],[Name]]</f>
        <v>5009 - Priv. Förderzentrum, Förderschwerpunkt geistige Entwicklung in Marktredwitz</v>
      </c>
      <c r="D3622" s="5" t="s">
        <v>3248</v>
      </c>
      <c r="E36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22" s="175" t="s">
        <v>18830</v>
      </c>
      <c r="G3622" s="175" t="s">
        <v>18831</v>
      </c>
      <c r="H3622" s="182" t="str">
        <f>_xlfn.XLOOKUP(tab_SCHULLISTE[[#This Row],[TKZ]],tab_SATLISTE[SAT-ID],tab_SATLISTE[SAT-ID],"FEHLT")</f>
        <v>4p045</v>
      </c>
    </row>
    <row r="3623" spans="1:8" ht="15.9" customHeight="1" x14ac:dyDescent="0.3">
      <c r="A3623" s="171" t="s">
        <v>7901</v>
      </c>
      <c r="B3623" s="167" t="s">
        <v>734</v>
      </c>
      <c r="C3623" s="167" t="str">
        <f>tab_SCHULLISTE[[#This Row],[SNR]]&amp;" - "&amp;tab_SCHULLISTE[[#This Row],[Name]]</f>
        <v>5010 - Schule am Lindenbühl, Priv. Förderzentrum, Förderschwerpunkt geistige Entwicklung in Hof</v>
      </c>
      <c r="D3623" s="5" t="s">
        <v>3245</v>
      </c>
      <c r="E36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23" s="175" t="s">
        <v>18830</v>
      </c>
      <c r="G3623" s="175" t="s">
        <v>18831</v>
      </c>
      <c r="H3623" s="182" t="str">
        <f>_xlfn.XLOOKUP(tab_SCHULLISTE[[#This Row],[TKZ]],tab_SATLISTE[SAT-ID],tab_SATLISTE[SAT-ID],"FEHLT")</f>
        <v>4p042</v>
      </c>
    </row>
    <row r="3624" spans="1:8" ht="15.9" customHeight="1" x14ac:dyDescent="0.3">
      <c r="A3624" s="171" t="s">
        <v>7902</v>
      </c>
      <c r="B3624" s="167" t="s">
        <v>14316</v>
      </c>
      <c r="C3624" s="167" t="str">
        <f>tab_SCHULLISTE[[#This Row],[SNR]]&amp;" - "&amp;tab_SCHULLISTE[[#This Row],[Name]]</f>
        <v xml:space="preserve">5011 - Staatl. Berufsschule I Bamberg  </v>
      </c>
      <c r="D3624" s="5" t="s">
        <v>3024</v>
      </c>
      <c r="E36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24" s="175" t="s">
        <v>18856</v>
      </c>
      <c r="G3624" s="175" t="s">
        <v>18857</v>
      </c>
      <c r="H3624" s="182" t="str">
        <f>_xlfn.XLOOKUP(tab_SCHULLISTE[[#This Row],[TKZ]],tab_SATLISTE[SAT-ID],tab_SATLISTE[SAT-ID],"FEHLT")</f>
        <v>4k018</v>
      </c>
    </row>
    <row r="3625" spans="1:8" ht="15.9" customHeight="1" x14ac:dyDescent="0.3">
      <c r="A3625" s="171" t="s">
        <v>7903</v>
      </c>
      <c r="B3625" s="167" t="s">
        <v>14317</v>
      </c>
      <c r="C3625" s="167" t="str">
        <f>tab_SCHULLISTE[[#This Row],[SNR]]&amp;" - "&amp;tab_SCHULLISTE[[#This Row],[Name]]</f>
        <v xml:space="preserve">5012 - Staatl. Berufsschule I Bayreuth  </v>
      </c>
      <c r="D3625" s="5" t="s">
        <v>3020</v>
      </c>
      <c r="E36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25" s="175" t="s">
        <v>18856</v>
      </c>
      <c r="G3625" s="175" t="s">
        <v>18857</v>
      </c>
      <c r="H3625" s="182" t="str">
        <f>_xlfn.XLOOKUP(tab_SCHULLISTE[[#This Row],[TKZ]],tab_SATLISTE[SAT-ID],tab_SATLISTE[SAT-ID],"FEHLT")</f>
        <v>4k014</v>
      </c>
    </row>
    <row r="3626" spans="1:8" ht="15.9" customHeight="1" x14ac:dyDescent="0.3">
      <c r="A3626" s="171" t="s">
        <v>7904</v>
      </c>
      <c r="B3626" s="167" t="s">
        <v>431</v>
      </c>
      <c r="C3626" s="167" t="str">
        <f>tab_SCHULLISTE[[#This Row],[SNR]]&amp;" - "&amp;tab_SCHULLISTE[[#This Row],[Name]]</f>
        <v>5013 - Freiherr-von-Rast-Schule Staatl. Berufsschule I Coburg</v>
      </c>
      <c r="D3626" s="5" t="s">
        <v>3037</v>
      </c>
      <c r="E36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26" s="175" t="s">
        <v>18856</v>
      </c>
      <c r="G3626" s="175" t="s">
        <v>18857</v>
      </c>
      <c r="H3626" s="182" t="str">
        <f>_xlfn.XLOOKUP(tab_SCHULLISTE[[#This Row],[TKZ]],tab_SATLISTE[SAT-ID],tab_SATLISTE[SAT-ID],"FEHLT")</f>
        <v>4k031</v>
      </c>
    </row>
    <row r="3627" spans="1:8" ht="15.9" customHeight="1" x14ac:dyDescent="0.3">
      <c r="A3627" s="171" t="s">
        <v>7905</v>
      </c>
      <c r="B3627" s="167" t="s">
        <v>14318</v>
      </c>
      <c r="C3627" s="167" t="str">
        <f>tab_SCHULLISTE[[#This Row],[SNR]]&amp;" - "&amp;tab_SCHULLISTE[[#This Row],[Name]]</f>
        <v xml:space="preserve">5014 - Staatl. Berufsschule Forchheim  </v>
      </c>
      <c r="D3627" s="5" t="s">
        <v>3055</v>
      </c>
      <c r="E36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27" s="175" t="s">
        <v>18856</v>
      </c>
      <c r="G3627" s="175" t="s">
        <v>18857</v>
      </c>
      <c r="H3627" s="182" t="str">
        <f>_xlfn.XLOOKUP(tab_SCHULLISTE[[#This Row],[TKZ]],tab_SATLISTE[SAT-ID],tab_SATLISTE[SAT-ID],"FEHLT")</f>
        <v>4k049</v>
      </c>
    </row>
    <row r="3628" spans="1:8" ht="15.9" customHeight="1" x14ac:dyDescent="0.3">
      <c r="A3628" s="171" t="s">
        <v>7906</v>
      </c>
      <c r="B3628" s="167" t="s">
        <v>14319</v>
      </c>
      <c r="C3628" s="167" t="str">
        <f>tab_SCHULLISTE[[#This Row],[SNR]]&amp;" - "&amp;tab_SCHULLISTE[[#This Row],[Name]]</f>
        <v xml:space="preserve">5015 - Staatl. Berufsschule III Bamberg  </v>
      </c>
      <c r="D3628" s="5" t="s">
        <v>3024</v>
      </c>
      <c r="E36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28" s="175" t="s">
        <v>18856</v>
      </c>
      <c r="G3628" s="175" t="s">
        <v>18857</v>
      </c>
      <c r="H3628" s="182" t="str">
        <f>_xlfn.XLOOKUP(tab_SCHULLISTE[[#This Row],[TKZ]],tab_SATLISTE[SAT-ID],tab_SATLISTE[SAT-ID],"FEHLT")</f>
        <v>4k018</v>
      </c>
    </row>
    <row r="3629" spans="1:8" ht="15.9" customHeight="1" x14ac:dyDescent="0.3">
      <c r="A3629" s="171" t="s">
        <v>7907</v>
      </c>
      <c r="B3629" s="167" t="s">
        <v>432</v>
      </c>
      <c r="C3629" s="167" t="str">
        <f>tab_SCHULLISTE[[#This Row],[SNR]]&amp;" - "&amp;tab_SCHULLISTE[[#This Row],[Name]]</f>
        <v>5016 - Johann-Vießmann-Schule Staatl. Berufsschule Hof - Stadt und Land</v>
      </c>
      <c r="D3629" s="5" t="s">
        <v>3203</v>
      </c>
      <c r="E36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29" s="175" t="s">
        <v>18856</v>
      </c>
      <c r="G3629" s="175" t="s">
        <v>18857</v>
      </c>
      <c r="H3629" s="182" t="str">
        <f>_xlfn.XLOOKUP(tab_SCHULLISTE[[#This Row],[TKZ]],tab_SATLISTE[SAT-ID],tab_SATLISTE[SAT-ID],"FEHLT")</f>
        <v>4k203</v>
      </c>
    </row>
    <row r="3630" spans="1:8" ht="15.9" customHeight="1" x14ac:dyDescent="0.3">
      <c r="A3630" s="171" t="s">
        <v>7908</v>
      </c>
      <c r="B3630" s="167" t="s">
        <v>14320</v>
      </c>
      <c r="C3630" s="167" t="str">
        <f>tab_SCHULLISTE[[#This Row],[SNR]]&amp;" - "&amp;tab_SCHULLISTE[[#This Row],[Name]]</f>
        <v xml:space="preserve">5017 - Lorenz-Kaim-Schule, Staatl. Berufsschule Kronach  </v>
      </c>
      <c r="D3630" s="5" t="s">
        <v>3095</v>
      </c>
      <c r="E36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30" s="175" t="s">
        <v>18856</v>
      </c>
      <c r="G3630" s="175" t="s">
        <v>18857</v>
      </c>
      <c r="H3630" s="182" t="str">
        <f>_xlfn.XLOOKUP(tab_SCHULLISTE[[#This Row],[TKZ]],tab_SATLISTE[SAT-ID],tab_SATLISTE[SAT-ID],"FEHLT")</f>
        <v>4k093</v>
      </c>
    </row>
    <row r="3631" spans="1:8" ht="15.9" customHeight="1" x14ac:dyDescent="0.3">
      <c r="A3631" s="171" t="s">
        <v>7909</v>
      </c>
      <c r="B3631" s="167" t="s">
        <v>14321</v>
      </c>
      <c r="C3631" s="167" t="str">
        <f>tab_SCHULLISTE[[#This Row],[SNR]]&amp;" - "&amp;tab_SCHULLISTE[[#This Row],[Name]]</f>
        <v xml:space="preserve">5018 - Hans-Wilsdorf-Schule Staatl. Berufsschule Kulmbach  </v>
      </c>
      <c r="D3631" s="5" t="s">
        <v>3098</v>
      </c>
      <c r="E36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31" s="175" t="s">
        <v>18856</v>
      </c>
      <c r="G3631" s="175" t="s">
        <v>18857</v>
      </c>
      <c r="H3631" s="182" t="str">
        <f>_xlfn.XLOOKUP(tab_SCHULLISTE[[#This Row],[TKZ]],tab_SATLISTE[SAT-ID],tab_SATLISTE[SAT-ID],"FEHLT")</f>
        <v>4k096</v>
      </c>
    </row>
    <row r="3632" spans="1:8" ht="15.9" customHeight="1" x14ac:dyDescent="0.3">
      <c r="A3632" s="171" t="s">
        <v>7910</v>
      </c>
      <c r="B3632" s="167" t="s">
        <v>14322</v>
      </c>
      <c r="C3632" s="167" t="str">
        <f>tab_SCHULLISTE[[#This Row],[SNR]]&amp;" - "&amp;tab_SCHULLISTE[[#This Row],[Name]]</f>
        <v xml:space="preserve">5019 - Staatl. Berufsschule Lichtenfels  </v>
      </c>
      <c r="D3632" s="5" t="s">
        <v>3102</v>
      </c>
      <c r="E36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32" s="175" t="s">
        <v>18856</v>
      </c>
      <c r="G3632" s="175" t="s">
        <v>18857</v>
      </c>
      <c r="H3632" s="182" t="str">
        <f>_xlfn.XLOOKUP(tab_SCHULLISTE[[#This Row],[TKZ]],tab_SATLISTE[SAT-ID],tab_SATLISTE[SAT-ID],"FEHLT")</f>
        <v>4k100</v>
      </c>
    </row>
    <row r="3633" spans="1:8" ht="15.9" customHeight="1" x14ac:dyDescent="0.3">
      <c r="A3633" s="171" t="s">
        <v>7911</v>
      </c>
      <c r="B3633" s="167" t="s">
        <v>89</v>
      </c>
      <c r="C3633" s="167" t="str">
        <f>tab_SCHULLISTE[[#This Row],[SNR]]&amp;" - "&amp;tab_SCHULLISTE[[#This Row],[Name]]</f>
        <v>5020 - Staatl. Berufsfachschule für Ernährung und Versorgung Kronach</v>
      </c>
      <c r="D3633" s="5" t="s">
        <v>3095</v>
      </c>
      <c r="E36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33" s="175" t="s">
        <v>18854</v>
      </c>
      <c r="G3633" s="175" t="s">
        <v>18855</v>
      </c>
      <c r="H3633" s="182" t="str">
        <f>_xlfn.XLOOKUP(tab_SCHULLISTE[[#This Row],[TKZ]],tab_SATLISTE[SAT-ID],tab_SATLISTE[SAT-ID],"FEHLT")</f>
        <v>4k093</v>
      </c>
    </row>
    <row r="3634" spans="1:8" ht="15.9" customHeight="1" x14ac:dyDescent="0.3">
      <c r="A3634" s="171" t="s">
        <v>7912</v>
      </c>
      <c r="B3634" s="167" t="s">
        <v>14323</v>
      </c>
      <c r="C3634" s="167" t="str">
        <f>tab_SCHULLISTE[[#This Row],[SNR]]&amp;" - "&amp;tab_SCHULLISTE[[#This Row],[Name]]</f>
        <v xml:space="preserve">5021 - Staatl. Berufsschule II Bamberg  </v>
      </c>
      <c r="D3634" s="5" t="s">
        <v>3024</v>
      </c>
      <c r="E36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34" s="175" t="s">
        <v>18856</v>
      </c>
      <c r="G3634" s="175" t="s">
        <v>18857</v>
      </c>
      <c r="H3634" s="182" t="str">
        <f>_xlfn.XLOOKUP(tab_SCHULLISTE[[#This Row],[TKZ]],tab_SATLISTE[SAT-ID],tab_SATLISTE[SAT-ID],"FEHLT")</f>
        <v>4k018</v>
      </c>
    </row>
    <row r="3635" spans="1:8" ht="15.9" customHeight="1" x14ac:dyDescent="0.3">
      <c r="A3635" s="171" t="s">
        <v>7913</v>
      </c>
      <c r="B3635" s="167" t="s">
        <v>14324</v>
      </c>
      <c r="C3635" s="167" t="str">
        <f>tab_SCHULLISTE[[#This Row],[SNR]]&amp;" - "&amp;tab_SCHULLISTE[[#This Row],[Name]]</f>
        <v xml:space="preserve">5023 - Staatl. Berufsschule Pegnitz  </v>
      </c>
      <c r="D3635" s="5" t="s">
        <v>3021</v>
      </c>
      <c r="E36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35" s="175" t="s">
        <v>18856</v>
      </c>
      <c r="G3635" s="175" t="s">
        <v>18857</v>
      </c>
      <c r="H3635" s="182" t="str">
        <f>_xlfn.XLOOKUP(tab_SCHULLISTE[[#This Row],[TKZ]],tab_SATLISTE[SAT-ID],tab_SATLISTE[SAT-ID],"FEHLT")</f>
        <v>4k015</v>
      </c>
    </row>
    <row r="3636" spans="1:8" ht="15.9" customHeight="1" x14ac:dyDescent="0.3">
      <c r="A3636" s="171" t="s">
        <v>7914</v>
      </c>
      <c r="B3636" s="167" t="s">
        <v>14325</v>
      </c>
      <c r="C3636" s="167" t="str">
        <f>tab_SCHULLISTE[[#This Row],[SNR]]&amp;" - "&amp;tab_SCHULLISTE[[#This Row],[Name]]</f>
        <v xml:space="preserve">5026 - Staatl. Berufsschule Marktredwitz - Wunsiedel  </v>
      </c>
      <c r="D3636" s="5" t="s">
        <v>3200</v>
      </c>
      <c r="E36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36" s="175" t="s">
        <v>18856</v>
      </c>
      <c r="G3636" s="175" t="s">
        <v>18857</v>
      </c>
      <c r="H3636" s="182" t="str">
        <f>_xlfn.XLOOKUP(tab_SCHULLISTE[[#This Row],[TKZ]],tab_SATLISTE[SAT-ID],tab_SATLISTE[SAT-ID],"FEHLT")</f>
        <v>4k200</v>
      </c>
    </row>
    <row r="3637" spans="1:8" ht="15.9" customHeight="1" x14ac:dyDescent="0.3">
      <c r="A3637" s="171" t="s">
        <v>7915</v>
      </c>
      <c r="B3637" s="167" t="s">
        <v>14326</v>
      </c>
      <c r="C3637" s="167" t="str">
        <f>tab_SCHULLISTE[[#This Row],[SNR]]&amp;" - "&amp;tab_SCHULLISTE[[#This Row],[Name]]</f>
        <v xml:space="preserve">5028 - Staatl. Berufsschule II Bayreuth  </v>
      </c>
      <c r="D3637" s="5" t="s">
        <v>3020</v>
      </c>
      <c r="E36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37" s="175" t="s">
        <v>18856</v>
      </c>
      <c r="G3637" s="175" t="s">
        <v>18857</v>
      </c>
      <c r="H3637" s="182" t="str">
        <f>_xlfn.XLOOKUP(tab_SCHULLISTE[[#This Row],[TKZ]],tab_SATLISTE[SAT-ID],tab_SATLISTE[SAT-ID],"FEHLT")</f>
        <v>4k014</v>
      </c>
    </row>
    <row r="3638" spans="1:8" ht="15.9" customHeight="1" x14ac:dyDescent="0.3">
      <c r="A3638" s="171" t="s">
        <v>7916</v>
      </c>
      <c r="B3638" s="167" t="s">
        <v>7917</v>
      </c>
      <c r="C3638" s="167" t="str">
        <f>tab_SCHULLISTE[[#This Row],[SNR]]&amp;" - "&amp;tab_SCHULLISTE[[#This Row],[Name]]</f>
        <v>5029 - Fachschule für Heilerziehungspflege Himmelkron der Diakoneo KdöR</v>
      </c>
      <c r="D3638" s="5" t="s">
        <v>3230</v>
      </c>
      <c r="E36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38" s="175" t="s">
        <v>18850</v>
      </c>
      <c r="G3638" s="175" t="s">
        <v>18851</v>
      </c>
      <c r="H3638" s="182" t="str">
        <f>_xlfn.XLOOKUP(tab_SCHULLISTE[[#This Row],[TKZ]],tab_SATLISTE[SAT-ID],tab_SATLISTE[SAT-ID],"FEHLT")</f>
        <v>4p026</v>
      </c>
    </row>
    <row r="3639" spans="1:8" ht="15.9" customHeight="1" x14ac:dyDescent="0.3">
      <c r="A3639" s="171" t="s">
        <v>7918</v>
      </c>
      <c r="B3639" s="167" t="s">
        <v>960</v>
      </c>
      <c r="C3639" s="167" t="str">
        <f>tab_SCHULLISTE[[#This Row],[SNR]]&amp;" - "&amp;tab_SCHULLISTE[[#This Row],[Name]]</f>
        <v>5030 - Staatliche Fachschule (Technikerschule) für Maschinenbautechnik Coburg</v>
      </c>
      <c r="D3639" s="5" t="s">
        <v>3037</v>
      </c>
      <c r="E36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39" s="175" t="s">
        <v>18848</v>
      </c>
      <c r="G3639" s="175" t="s">
        <v>18849</v>
      </c>
      <c r="H3639" s="182" t="str">
        <f>_xlfn.XLOOKUP(tab_SCHULLISTE[[#This Row],[TKZ]],tab_SATLISTE[SAT-ID],tab_SATLISTE[SAT-ID],"FEHLT")</f>
        <v>4k031</v>
      </c>
    </row>
    <row r="3640" spans="1:8" ht="15.9" customHeight="1" x14ac:dyDescent="0.3">
      <c r="A3640" s="171" t="s">
        <v>7919</v>
      </c>
      <c r="B3640" s="167" t="s">
        <v>14327</v>
      </c>
      <c r="C3640" s="167" t="str">
        <f>tab_SCHULLISTE[[#This Row],[SNR]]&amp;" - "&amp;tab_SCHULLISTE[[#This Row],[Name]]</f>
        <v xml:space="preserve">5031 - Staatl. Berufsschule III Bayreuth  </v>
      </c>
      <c r="D3640" s="5" t="s">
        <v>3021</v>
      </c>
      <c r="E36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40" s="175" t="s">
        <v>18856</v>
      </c>
      <c r="G3640" s="175" t="s">
        <v>18857</v>
      </c>
      <c r="H3640" s="182" t="str">
        <f>_xlfn.XLOOKUP(tab_SCHULLISTE[[#This Row],[TKZ]],tab_SATLISTE[SAT-ID],tab_SATLISTE[SAT-ID],"FEHLT")</f>
        <v>4k015</v>
      </c>
    </row>
    <row r="3641" spans="1:8" ht="15.9" customHeight="1" x14ac:dyDescent="0.3">
      <c r="A3641" s="171" t="s">
        <v>7920</v>
      </c>
      <c r="B3641" s="167" t="s">
        <v>245</v>
      </c>
      <c r="C3641" s="167" t="str">
        <f>tab_SCHULLISTE[[#This Row],[SNR]]&amp;" - "&amp;tab_SCHULLISTE[[#This Row],[Name]]</f>
        <v>5033 - Berufsfachschule f. Diätassistenten Bayreuth d. gemeinn. Ges. für soziale Dienste - DAA - mbH</v>
      </c>
      <c r="D3641" s="5" t="s">
        <v>3231</v>
      </c>
      <c r="E36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41" s="175" t="s">
        <v>18842</v>
      </c>
      <c r="G3641" s="175" t="s">
        <v>18843</v>
      </c>
      <c r="H3641" s="182" t="str">
        <f>_xlfn.XLOOKUP(tab_SCHULLISTE[[#This Row],[TKZ]],tab_SATLISTE[SAT-ID],tab_SATLISTE[SAT-ID],"FEHLT")</f>
        <v>4p027</v>
      </c>
    </row>
    <row r="3642" spans="1:8" ht="15.9" customHeight="1" x14ac:dyDescent="0.3">
      <c r="A3642" s="171" t="s">
        <v>7921</v>
      </c>
      <c r="B3642" s="167" t="s">
        <v>367</v>
      </c>
      <c r="C3642" s="167" t="str">
        <f>tab_SCHULLISTE[[#This Row],[SNR]]&amp;" - "&amp;tab_SCHULLISTE[[#This Row],[Name]]</f>
        <v>5035 - Staatl. Berufsfachschule für technische Assistenten für Informatik Lichtenfels</v>
      </c>
      <c r="D3642" s="5" t="s">
        <v>3102</v>
      </c>
      <c r="E36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42" s="175" t="s">
        <v>18866</v>
      </c>
      <c r="G3642" s="175" t="s">
        <v>18867</v>
      </c>
      <c r="H3642" s="182" t="str">
        <f>_xlfn.XLOOKUP(tab_SCHULLISTE[[#This Row],[TKZ]],tab_SATLISTE[SAT-ID],tab_SATLISTE[SAT-ID],"FEHLT")</f>
        <v>4k100</v>
      </c>
    </row>
    <row r="3643" spans="1:8" ht="15.9" customHeight="1" x14ac:dyDescent="0.3">
      <c r="A3643" s="171" t="s">
        <v>7922</v>
      </c>
      <c r="B3643" s="167" t="s">
        <v>961</v>
      </c>
      <c r="C3643" s="167" t="str">
        <f>tab_SCHULLISTE[[#This Row],[SNR]]&amp;" - "&amp;tab_SCHULLISTE[[#This Row],[Name]]</f>
        <v>5036 - Staatliche Fachschule (Technikerschule) für Fahrzeugtechnik und Elektromobilität Bayreuth</v>
      </c>
      <c r="D3643" s="5" t="s">
        <v>3020</v>
      </c>
      <c r="E36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43" s="175" t="s">
        <v>18848</v>
      </c>
      <c r="G3643" s="175" t="s">
        <v>18849</v>
      </c>
      <c r="H3643" s="182" t="str">
        <f>_xlfn.XLOOKUP(tab_SCHULLISTE[[#This Row],[TKZ]],tab_SATLISTE[SAT-ID],tab_SATLISTE[SAT-ID],"FEHLT")</f>
        <v>4k014</v>
      </c>
    </row>
    <row r="3644" spans="1:8" ht="15.9" customHeight="1" x14ac:dyDescent="0.3">
      <c r="A3644" s="171" t="s">
        <v>7923</v>
      </c>
      <c r="B3644" s="167" t="s">
        <v>14563</v>
      </c>
      <c r="C3644" s="167" t="str">
        <f>tab_SCHULLISTE[[#This Row],[SNR]]&amp;" - "&amp;tab_SCHULLISTE[[#This Row],[Name]]</f>
        <v>5039 - Berufsfachschule für  Krankenpflegehilfe Bayreuth der Klinikum Bayreuth GmbH</v>
      </c>
      <c r="D3644" s="5" t="s">
        <v>3239</v>
      </c>
      <c r="E36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44" s="175" t="s">
        <v>18842</v>
      </c>
      <c r="G3644" s="175" t="s">
        <v>18843</v>
      </c>
      <c r="H3644" s="182" t="str">
        <f>_xlfn.XLOOKUP(tab_SCHULLISTE[[#This Row],[TKZ]],tab_SATLISTE[SAT-ID],tab_SATLISTE[SAT-ID],"FEHLT")</f>
        <v>4p036</v>
      </c>
    </row>
    <row r="3645" spans="1:8" ht="15.9" customHeight="1" x14ac:dyDescent="0.3">
      <c r="A3645" s="171" t="s">
        <v>7924</v>
      </c>
      <c r="B3645" s="167" t="s">
        <v>90</v>
      </c>
      <c r="C3645" s="167" t="str">
        <f>tab_SCHULLISTE[[#This Row],[SNR]]&amp;" - "&amp;tab_SCHULLISTE[[#This Row],[Name]]</f>
        <v>5040 - Staatl. Berufsfachschule für Ernährung und Versorgung Bayreuth</v>
      </c>
      <c r="D3645" s="5" t="s">
        <v>3021</v>
      </c>
      <c r="E36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45" s="175" t="s">
        <v>18854</v>
      </c>
      <c r="G3645" s="175" t="s">
        <v>18855</v>
      </c>
      <c r="H3645" s="182" t="str">
        <f>_xlfn.XLOOKUP(tab_SCHULLISTE[[#This Row],[TKZ]],tab_SATLISTE[SAT-ID],tab_SATLISTE[SAT-ID],"FEHLT")</f>
        <v>4k015</v>
      </c>
    </row>
    <row r="3646" spans="1:8" ht="15.9" customHeight="1" x14ac:dyDescent="0.3">
      <c r="A3646" s="171" t="s">
        <v>7925</v>
      </c>
      <c r="B3646" s="167" t="s">
        <v>247</v>
      </c>
      <c r="C3646" s="167" t="str">
        <f>tab_SCHULLISTE[[#This Row],[SNR]]&amp;" - "&amp;tab_SCHULLISTE[[#This Row],[Name]]</f>
        <v>5044 - Berufsfachschule f.Altenpflegehilfe Bayreuth d.Berufl.Fortbildungszentren d.Bayer.Wirtschaft</v>
      </c>
      <c r="D3646" s="5" t="s">
        <v>3216</v>
      </c>
      <c r="E36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46" s="175" t="s">
        <v>18842</v>
      </c>
      <c r="G3646" s="175" t="s">
        <v>18843</v>
      </c>
      <c r="H3646" s="182" t="str">
        <f>_xlfn.XLOOKUP(tab_SCHULLISTE[[#This Row],[TKZ]],tab_SATLISTE[SAT-ID],tab_SATLISTE[SAT-ID],"FEHLT")</f>
        <v>4p007</v>
      </c>
    </row>
    <row r="3647" spans="1:8" ht="15.9" customHeight="1" x14ac:dyDescent="0.3">
      <c r="A3647" s="171" t="s">
        <v>7926</v>
      </c>
      <c r="B3647" s="167" t="s">
        <v>14232</v>
      </c>
      <c r="C3647" s="167" t="str">
        <f>tab_SCHULLISTE[[#This Row],[SNR]]&amp;" - "&amp;tab_SCHULLISTE[[#This Row],[Name]]</f>
        <v>5046 - Bonhoeffer-Schule,  Priv. Sonderpäd. Förderzentrum in Hof der Diakonie Hochfranken</v>
      </c>
      <c r="D3647" s="5" t="s">
        <v>3223</v>
      </c>
      <c r="E36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47" s="175" t="s">
        <v>18830</v>
      </c>
      <c r="G3647" s="175" t="s">
        <v>18831</v>
      </c>
      <c r="H3647" s="182" t="str">
        <f>_xlfn.XLOOKUP(tab_SCHULLISTE[[#This Row],[TKZ]],tab_SATLISTE[SAT-ID],tab_SATLISTE[SAT-ID],"FEHLT")</f>
        <v>4p016</v>
      </c>
    </row>
    <row r="3648" spans="1:8" ht="15.9" customHeight="1" x14ac:dyDescent="0.3">
      <c r="A3648" s="171" t="s">
        <v>7927</v>
      </c>
      <c r="B3648" s="167" t="s">
        <v>7928</v>
      </c>
      <c r="C3648" s="167" t="str">
        <f>tab_SCHULLISTE[[#This Row],[SNR]]&amp;" - "&amp;tab_SCHULLISTE[[#This Row],[Name]]</f>
        <v>5047 - Berufsfachschule f.Altenpflegehilfe Stadtsteinach d. Bayer. Roten Kreuzes, Kreisverb. Kulmbach</v>
      </c>
      <c r="D3648" s="5" t="s">
        <v>3215</v>
      </c>
      <c r="E36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48" s="175" t="s">
        <v>18842</v>
      </c>
      <c r="G3648" s="175" t="s">
        <v>18843</v>
      </c>
      <c r="H3648" s="182" t="str">
        <f>_xlfn.XLOOKUP(tab_SCHULLISTE[[#This Row],[TKZ]],tab_SATLISTE[SAT-ID],tab_SATLISTE[SAT-ID],"FEHLT")</f>
        <v>4p006</v>
      </c>
    </row>
    <row r="3649" spans="1:8" ht="15.9" customHeight="1" x14ac:dyDescent="0.3">
      <c r="A3649" s="171" t="s">
        <v>7929</v>
      </c>
      <c r="B3649" s="167" t="s">
        <v>14564</v>
      </c>
      <c r="C3649" s="167" t="str">
        <f>tab_SCHULLISTE[[#This Row],[SNR]]&amp;" - "&amp;tab_SCHULLISTE[[#This Row],[Name]]</f>
        <v>5048 - Ökum.Berufsfachschule f.Altenpflegehilfe -Dr. Selma Graf- d.Caritas-Diakonie gGmbH Bamberg</v>
      </c>
      <c r="D3649" s="5" t="s">
        <v>3217</v>
      </c>
      <c r="E36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49" s="175" t="s">
        <v>18842</v>
      </c>
      <c r="G3649" s="175" t="s">
        <v>18843</v>
      </c>
      <c r="H3649" s="182" t="str">
        <f>_xlfn.XLOOKUP(tab_SCHULLISTE[[#This Row],[TKZ]],tab_SATLISTE[SAT-ID],tab_SATLISTE[SAT-ID],"FEHLT")</f>
        <v>4p008</v>
      </c>
    </row>
    <row r="3650" spans="1:8" ht="15.9" customHeight="1" x14ac:dyDescent="0.3">
      <c r="A3650" s="171" t="s">
        <v>7930</v>
      </c>
      <c r="B3650" s="167" t="s">
        <v>51</v>
      </c>
      <c r="C3650" s="167" t="str">
        <f>tab_SCHULLISTE[[#This Row],[SNR]]&amp;" - "&amp;tab_SCHULLISTE[[#This Row],[Name]]</f>
        <v>5051 - Berufsfachschule für Kinderpflege St.Kunigund in Vierzehnheiligen</v>
      </c>
      <c r="D3650" s="5" t="s">
        <v>3231</v>
      </c>
      <c r="E36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50" s="175" t="s">
        <v>18854</v>
      </c>
      <c r="G3650" s="175" t="s">
        <v>18855</v>
      </c>
      <c r="H3650" s="182" t="str">
        <f>_xlfn.XLOOKUP(tab_SCHULLISTE[[#This Row],[TKZ]],tab_SATLISTE[SAT-ID],tab_SATLISTE[SAT-ID],"FEHLT")</f>
        <v>4p027</v>
      </c>
    </row>
    <row r="3651" spans="1:8" ht="15.9" customHeight="1" x14ac:dyDescent="0.3">
      <c r="A3651" s="171" t="s">
        <v>7931</v>
      </c>
      <c r="B3651" s="167" t="s">
        <v>7932</v>
      </c>
      <c r="C3651" s="167" t="str">
        <f>tab_SCHULLISTE[[#This Row],[SNR]]&amp;" - "&amp;tab_SCHULLISTE[[#This Row],[Name]]</f>
        <v>5052 - Heinrich-Schaumberger-Schule, Priv. Sonderpäd. Förderzentrum in Coburg</v>
      </c>
      <c r="D3651" s="5" t="s">
        <v>3267</v>
      </c>
      <c r="E36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51" s="175" t="s">
        <v>18830</v>
      </c>
      <c r="G3651" s="175" t="s">
        <v>18831</v>
      </c>
      <c r="H3651" s="182" t="str">
        <f>_xlfn.XLOOKUP(tab_SCHULLISTE[[#This Row],[TKZ]],tab_SATLISTE[SAT-ID],tab_SATLISTE[SAT-ID],"FEHLT")</f>
        <v>4p066</v>
      </c>
    </row>
    <row r="3652" spans="1:8" ht="15.9" customHeight="1" x14ac:dyDescent="0.3">
      <c r="A3652" s="171" t="s">
        <v>7933</v>
      </c>
      <c r="B3652" s="167" t="s">
        <v>639</v>
      </c>
      <c r="C3652" s="167" t="str">
        <f>tab_SCHULLISTE[[#This Row],[SNR]]&amp;" - "&amp;tab_SCHULLISTE[[#This Row],[Name]]</f>
        <v>5055 - Bertold-Scharfenberg-Schule, Priv. Förderzentrum Förderschwerpunkt geistige Entwicklung in Bamberg</v>
      </c>
      <c r="D3652" s="5" t="s">
        <v>3244</v>
      </c>
      <c r="E36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52" s="175" t="s">
        <v>18830</v>
      </c>
      <c r="G3652" s="175" t="s">
        <v>18831</v>
      </c>
      <c r="H3652" s="182" t="str">
        <f>_xlfn.XLOOKUP(tab_SCHULLISTE[[#This Row],[TKZ]],tab_SATLISTE[SAT-ID],tab_SATLISTE[SAT-ID],"FEHLT")</f>
        <v>4p041</v>
      </c>
    </row>
    <row r="3653" spans="1:8" ht="15.9" customHeight="1" x14ac:dyDescent="0.3">
      <c r="A3653" s="171" t="s">
        <v>7934</v>
      </c>
      <c r="B3653" s="167" t="s">
        <v>91</v>
      </c>
      <c r="C3653" s="167" t="str">
        <f>tab_SCHULLISTE[[#This Row],[SNR]]&amp;" - "&amp;tab_SCHULLISTE[[#This Row],[Name]]</f>
        <v>5056 - Staatl. Berufsfachschule für Hotel- und Tourismusmanagement in Kronach</v>
      </c>
      <c r="D3653" s="5" t="s">
        <v>3095</v>
      </c>
      <c r="E36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53" s="175" t="s">
        <v>18854</v>
      </c>
      <c r="G3653" s="175" t="s">
        <v>18855</v>
      </c>
      <c r="H3653" s="182" t="str">
        <f>_xlfn.XLOOKUP(tab_SCHULLISTE[[#This Row],[TKZ]],tab_SATLISTE[SAT-ID],tab_SATLISTE[SAT-ID],"FEHLT")</f>
        <v>4k093</v>
      </c>
    </row>
    <row r="3654" spans="1:8" ht="15.9" customHeight="1" x14ac:dyDescent="0.3">
      <c r="A3654" s="171" t="s">
        <v>7935</v>
      </c>
      <c r="B3654" s="167" t="s">
        <v>320</v>
      </c>
      <c r="C3654" s="167" t="str">
        <f>tab_SCHULLISTE[[#This Row],[SNR]]&amp;" - "&amp;tab_SCHULLISTE[[#This Row],[Name]]</f>
        <v>5057 - Berufsfachschule für Notfallsanitäter des Bayer. Roten Kreuzes - Kreisverband Bayreuth</v>
      </c>
      <c r="D3654" s="5" t="s">
        <v>3214</v>
      </c>
      <c r="E36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54" s="175" t="s">
        <v>18842</v>
      </c>
      <c r="G3654" s="175" t="s">
        <v>18843</v>
      </c>
      <c r="H3654" s="182" t="str">
        <f>_xlfn.XLOOKUP(tab_SCHULLISTE[[#This Row],[TKZ]],tab_SATLISTE[SAT-ID],tab_SATLISTE[SAT-ID],"FEHLT")</f>
        <v>4p005</v>
      </c>
    </row>
    <row r="3655" spans="1:8" ht="15.9" customHeight="1" x14ac:dyDescent="0.3">
      <c r="A3655" s="171" t="s">
        <v>7936</v>
      </c>
      <c r="B3655" s="167" t="s">
        <v>524</v>
      </c>
      <c r="C3655" s="167" t="str">
        <f>tab_SCHULLISTE[[#This Row],[SNR]]&amp;" - "&amp;tab_SCHULLISTE[[#This Row],[Name]]</f>
        <v>5058 - Fachakademie f. Sozialpädagogik Bamberg d. Berufl. Fortbildungszentren d. Bay.Wirtschaft (bfz) gGmbH</v>
      </c>
      <c r="D3655" s="5" t="s">
        <v>3216</v>
      </c>
      <c r="E36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55" s="175" t="s">
        <v>18844</v>
      </c>
      <c r="G3655" s="175" t="s">
        <v>18845</v>
      </c>
      <c r="H3655" s="182" t="str">
        <f>_xlfn.XLOOKUP(tab_SCHULLISTE[[#This Row],[TKZ]],tab_SATLISTE[SAT-ID],tab_SATLISTE[SAT-ID],"FEHLT")</f>
        <v>4p007</v>
      </c>
    </row>
    <row r="3656" spans="1:8" ht="15.9" customHeight="1" x14ac:dyDescent="0.3">
      <c r="A3656" s="171" t="s">
        <v>7937</v>
      </c>
      <c r="B3656" s="167" t="s">
        <v>823</v>
      </c>
      <c r="C3656" s="167" t="str">
        <f>tab_SCHULLISTE[[#This Row],[SNR]]&amp;" - "&amp;tab_SCHULLISTE[[#This Row],[Name]]</f>
        <v>5059 - Pestalozzischule Sonderpädagogisches Förderzentrum Forchheim</v>
      </c>
      <c r="D3656" s="5" t="s">
        <v>3055</v>
      </c>
      <c r="E36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56" s="175" t="s">
        <v>18830</v>
      </c>
      <c r="G3656" s="175" t="s">
        <v>18831</v>
      </c>
      <c r="H3656" s="182" t="str">
        <f>_xlfn.XLOOKUP(tab_SCHULLISTE[[#This Row],[TKZ]],tab_SATLISTE[SAT-ID],tab_SATLISTE[SAT-ID],"FEHLT")</f>
        <v>4k049</v>
      </c>
    </row>
    <row r="3657" spans="1:8" ht="15.9" customHeight="1" x14ac:dyDescent="0.3">
      <c r="A3657" s="171" t="s">
        <v>7938</v>
      </c>
      <c r="B3657" s="167" t="s">
        <v>321</v>
      </c>
      <c r="C3657" s="167" t="str">
        <f>tab_SCHULLISTE[[#This Row],[SNR]]&amp;" - "&amp;tab_SCHULLISTE[[#This Row],[Name]]</f>
        <v>5060 - Berufsfachschule für Ergotherapie der Medau-Schule, priv.gemeinn.Gesellsch.mbH Coburg</v>
      </c>
      <c r="D3657" s="5" t="s">
        <v>3249</v>
      </c>
      <c r="E36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57" s="175" t="s">
        <v>18842</v>
      </c>
      <c r="G3657" s="175" t="s">
        <v>18843</v>
      </c>
      <c r="H3657" s="182" t="str">
        <f>_xlfn.XLOOKUP(tab_SCHULLISTE[[#This Row],[TKZ]],tab_SATLISTE[SAT-ID],tab_SATLISTE[SAT-ID],"FEHLT")</f>
        <v>4p046</v>
      </c>
    </row>
    <row r="3658" spans="1:8" ht="15.9" customHeight="1" x14ac:dyDescent="0.3">
      <c r="A3658" s="171" t="s">
        <v>7939</v>
      </c>
      <c r="B3658" s="167" t="s">
        <v>641</v>
      </c>
      <c r="C3658" s="167" t="str">
        <f>tab_SCHULLISTE[[#This Row],[SNR]]&amp;" - "&amp;tab_SCHULLISTE[[#This Row],[Name]]</f>
        <v>5061 - Don-Bosco-Schule, Priv. Sonderpäd. Förderzentrum Burgebrach-Stappenbach</v>
      </c>
      <c r="D3658" s="5" t="s">
        <v>3235</v>
      </c>
      <c r="E36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58" s="175" t="s">
        <v>18830</v>
      </c>
      <c r="G3658" s="175" t="s">
        <v>18831</v>
      </c>
      <c r="H3658" s="182" t="str">
        <f>_xlfn.XLOOKUP(tab_SCHULLISTE[[#This Row],[TKZ]],tab_SATLISTE[SAT-ID],tab_SATLISTE[SAT-ID],"FEHLT")</f>
        <v>4p031</v>
      </c>
    </row>
    <row r="3659" spans="1:8" ht="15.9" customHeight="1" x14ac:dyDescent="0.3">
      <c r="A3659" s="171" t="s">
        <v>7940</v>
      </c>
      <c r="B3659" s="167" t="s">
        <v>248</v>
      </c>
      <c r="C3659" s="167" t="str">
        <f>tab_SCHULLISTE[[#This Row],[SNR]]&amp;" - "&amp;tab_SCHULLISTE[[#This Row],[Name]]</f>
        <v>5062 - Berufsfachschule für Altenpflegehilfe Coburg der Gemeinn. Gesellsch. f. soziale Dienste - DAA - mbH</v>
      </c>
      <c r="D3659" s="5" t="s">
        <v>3231</v>
      </c>
      <c r="E36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59" s="175" t="s">
        <v>18842</v>
      </c>
      <c r="G3659" s="175" t="s">
        <v>18843</v>
      </c>
      <c r="H3659" s="182" t="str">
        <f>_xlfn.XLOOKUP(tab_SCHULLISTE[[#This Row],[TKZ]],tab_SATLISTE[SAT-ID],tab_SATLISTE[SAT-ID],"FEHLT")</f>
        <v>4p027</v>
      </c>
    </row>
    <row r="3660" spans="1:8" ht="15.9" customHeight="1" x14ac:dyDescent="0.3">
      <c r="A3660" s="171" t="s">
        <v>7941</v>
      </c>
      <c r="B3660" s="167" t="s">
        <v>642</v>
      </c>
      <c r="C3660" s="167" t="str">
        <f>tab_SCHULLISTE[[#This Row],[SNR]]&amp;" - "&amp;tab_SCHULLISTE[[#This Row],[Name]]</f>
        <v>5064 - Pestalozzi-Schule, Priv. sonderpäd. Förderzentrum in Kronach</v>
      </c>
      <c r="D3660" s="5" t="s">
        <v>3262</v>
      </c>
      <c r="E36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60" s="175" t="s">
        <v>18830</v>
      </c>
      <c r="G3660" s="175" t="s">
        <v>18831</v>
      </c>
      <c r="H3660" s="182" t="str">
        <f>_xlfn.XLOOKUP(tab_SCHULLISTE[[#This Row],[TKZ]],tab_SATLISTE[SAT-ID],tab_SATLISTE[SAT-ID],"FEHLT")</f>
        <v>4p061</v>
      </c>
    </row>
    <row r="3661" spans="1:8" ht="15.9" customHeight="1" x14ac:dyDescent="0.3">
      <c r="A3661" s="171" t="s">
        <v>7942</v>
      </c>
      <c r="B3661" s="167" t="s">
        <v>643</v>
      </c>
      <c r="C3661" s="167" t="str">
        <f>tab_SCHULLISTE[[#This Row],[SNR]]&amp;" - "&amp;tab_SCHULLISTE[[#This Row],[Name]]</f>
        <v>5065 - Dietrich-Bonhoeffer-Schule, Priv. Sonderpäd. Förderzentrum Bayreuth mit Außenstelle Weidenberg</v>
      </c>
      <c r="D3661" s="5" t="s">
        <v>3263</v>
      </c>
      <c r="E36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61" s="175" t="s">
        <v>18830</v>
      </c>
      <c r="G3661" s="175" t="s">
        <v>18831</v>
      </c>
      <c r="H3661" s="182" t="str">
        <f>_xlfn.XLOOKUP(tab_SCHULLISTE[[#This Row],[TKZ]],tab_SATLISTE[SAT-ID],tab_SATLISTE[SAT-ID],"FEHLT")</f>
        <v>4p062</v>
      </c>
    </row>
    <row r="3662" spans="1:8" ht="15.9" customHeight="1" x14ac:dyDescent="0.3">
      <c r="A3662" s="171" t="s">
        <v>7943</v>
      </c>
      <c r="B3662" s="167" t="s">
        <v>18740</v>
      </c>
      <c r="C3662" s="167" t="str">
        <f>tab_SCHULLISTE[[#This Row],[SNR]]&amp;" - "&amp;tab_SCHULLISTE[[#This Row],[Name]]</f>
        <v>5066 - St. Katharina-Schule, Privates Sonderpädagogisches Förderzentrum in Lichtenfels</v>
      </c>
      <c r="D3662" s="5" t="s">
        <v>14885</v>
      </c>
      <c r="E36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62" s="175" t="s">
        <v>18830</v>
      </c>
      <c r="G3662" s="175" t="s">
        <v>18831</v>
      </c>
      <c r="H3662" s="182" t="str">
        <f>_xlfn.XLOOKUP(tab_SCHULLISTE[[#This Row],[TKZ]],tab_SATLISTE[SAT-ID],tab_SATLISTE[SAT-ID],"FEHLT")</f>
        <v>4p071</v>
      </c>
    </row>
    <row r="3663" spans="1:8" ht="15.9" customHeight="1" x14ac:dyDescent="0.3">
      <c r="A3663" s="171" t="s">
        <v>7944</v>
      </c>
      <c r="B3663" s="167" t="s">
        <v>644</v>
      </c>
      <c r="C3663" s="167" t="str">
        <f>tab_SCHULLISTE[[#This Row],[SNR]]&amp;" - "&amp;tab_SCHULLISTE[[#This Row],[Name]]</f>
        <v>5067 - Erich Kästner-Schule, Priv. Sonderpäd.Förderzentr. in Marktredwitz d.Vereins "Hilfe f.d.lernbeh.Kind"</v>
      </c>
      <c r="D3663" s="5" t="s">
        <v>3264</v>
      </c>
      <c r="E36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63" s="175" t="s">
        <v>18830</v>
      </c>
      <c r="G3663" s="175" t="s">
        <v>18831</v>
      </c>
      <c r="H3663" s="182" t="str">
        <f>_xlfn.XLOOKUP(tab_SCHULLISTE[[#This Row],[TKZ]],tab_SATLISTE[SAT-ID],tab_SATLISTE[SAT-ID],"FEHLT")</f>
        <v>4p063</v>
      </c>
    </row>
    <row r="3664" spans="1:8" ht="15.9" customHeight="1" x14ac:dyDescent="0.3">
      <c r="A3664" s="171" t="s">
        <v>7945</v>
      </c>
      <c r="B3664" s="167" t="s">
        <v>962</v>
      </c>
      <c r="C3664" s="167" t="str">
        <f>tab_SCHULLISTE[[#This Row],[SNR]]&amp;" - "&amp;tab_SCHULLISTE[[#This Row],[Name]]</f>
        <v>5069 - Staatl.Fachschule (Technikerschule) für Mechatroniktechnik Bamberg</v>
      </c>
      <c r="D3664" s="5" t="s">
        <v>3024</v>
      </c>
      <c r="E36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64" s="175" t="s">
        <v>18848</v>
      </c>
      <c r="G3664" s="175" t="s">
        <v>18849</v>
      </c>
      <c r="H3664" s="182" t="str">
        <f>_xlfn.XLOOKUP(tab_SCHULLISTE[[#This Row],[TKZ]],tab_SATLISTE[SAT-ID],tab_SATLISTE[SAT-ID],"FEHLT")</f>
        <v>4k018</v>
      </c>
    </row>
    <row r="3665" spans="1:8" ht="15.9" customHeight="1" x14ac:dyDescent="0.3">
      <c r="A3665" s="171" t="s">
        <v>7946</v>
      </c>
      <c r="B3665" s="167" t="s">
        <v>645</v>
      </c>
      <c r="C3665" s="167" t="str">
        <f>tab_SCHULLISTE[[#This Row],[SNR]]&amp;" - "&amp;tab_SCHULLISTE[[#This Row],[Name]]</f>
        <v>5071 - Dr.-Dittrich-Schule Priv. Sonderpädagogisches Förderzentrum Pegnitz</v>
      </c>
      <c r="D3665" s="5" t="s">
        <v>3263</v>
      </c>
      <c r="E36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65" s="175" t="s">
        <v>18830</v>
      </c>
      <c r="G3665" s="175" t="s">
        <v>18831</v>
      </c>
      <c r="H3665" s="182" t="str">
        <f>_xlfn.XLOOKUP(tab_SCHULLISTE[[#This Row],[TKZ]],tab_SATLISTE[SAT-ID],tab_SATLISTE[SAT-ID],"FEHLT")</f>
        <v>4p062</v>
      </c>
    </row>
    <row r="3666" spans="1:8" ht="15.9" customHeight="1" x14ac:dyDescent="0.3">
      <c r="A3666" s="171" t="s">
        <v>7947</v>
      </c>
      <c r="B3666" s="167" t="s">
        <v>7948</v>
      </c>
      <c r="C3666" s="167" t="str">
        <f>tab_SCHULLISTE[[#This Row],[SNR]]&amp;" - "&amp;tab_SCHULLISTE[[#This Row],[Name]]</f>
        <v>5073 - Staatliche Fachakademie für Sozialpädagogik in Bayreuth</v>
      </c>
      <c r="D3666" s="5" t="s">
        <v>3021</v>
      </c>
      <c r="E36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66" s="175" t="s">
        <v>18844</v>
      </c>
      <c r="G3666" s="175" t="s">
        <v>18845</v>
      </c>
      <c r="H3666" s="182" t="str">
        <f>_xlfn.XLOOKUP(tab_SCHULLISTE[[#This Row],[TKZ]],tab_SATLISTE[SAT-ID],tab_SATLISTE[SAT-ID],"FEHLT")</f>
        <v>4k015</v>
      </c>
    </row>
    <row r="3667" spans="1:8" ht="15.9" customHeight="1" x14ac:dyDescent="0.3">
      <c r="A3667" s="171" t="s">
        <v>7949</v>
      </c>
      <c r="B3667" s="167" t="s">
        <v>7950</v>
      </c>
      <c r="C3667" s="167" t="str">
        <f>tab_SCHULLISTE[[#This Row],[SNR]]&amp;" - "&amp;tab_SCHULLISTE[[#This Row],[Name]]</f>
        <v>5074 - Berufsfachschule für Pflege der Klinikum Forchheim - Fränkische Schweiz gGmbH</v>
      </c>
      <c r="D3667" s="5" t="s">
        <v>3242</v>
      </c>
      <c r="E36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67" s="175" t="s">
        <v>18842</v>
      </c>
      <c r="G3667" s="175" t="s">
        <v>18843</v>
      </c>
      <c r="H3667" s="182" t="str">
        <f>_xlfn.XLOOKUP(tab_SCHULLISTE[[#This Row],[TKZ]],tab_SATLISTE[SAT-ID],tab_SATLISTE[SAT-ID],"FEHLT")</f>
        <v>4p039</v>
      </c>
    </row>
    <row r="3668" spans="1:8" ht="15.9" customHeight="1" x14ac:dyDescent="0.3">
      <c r="A3668" s="171" t="s">
        <v>7951</v>
      </c>
      <c r="B3668" s="167" t="s">
        <v>646</v>
      </c>
      <c r="C3668" s="167" t="str">
        <f>tab_SCHULLISTE[[#This Row],[SNR]]&amp;" - "&amp;tab_SCHULLISTE[[#This Row],[Name]]</f>
        <v>5076 - Glockenbergschule, Priv. Sonderpäd. Förderzentrum in Neustadt b.Coburg</v>
      </c>
      <c r="D3668" s="5" t="s">
        <v>3267</v>
      </c>
      <c r="E36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68" s="175" t="s">
        <v>18830</v>
      </c>
      <c r="G3668" s="175" t="s">
        <v>18831</v>
      </c>
      <c r="H3668" s="182" t="str">
        <f>_xlfn.XLOOKUP(tab_SCHULLISTE[[#This Row],[TKZ]],tab_SATLISTE[SAT-ID],tab_SATLISTE[SAT-ID],"FEHLT")</f>
        <v>4p066</v>
      </c>
    </row>
    <row r="3669" spans="1:8" ht="15.9" customHeight="1" x14ac:dyDescent="0.3">
      <c r="A3669" s="171" t="s">
        <v>7952</v>
      </c>
      <c r="B3669" s="167" t="s">
        <v>7953</v>
      </c>
      <c r="C3669" s="167" t="str">
        <f>tab_SCHULLISTE[[#This Row],[SNR]]&amp;" - "&amp;tab_SCHULLISTE[[#This Row],[Name]]</f>
        <v>5077 - Berufsfachschule für Pflege des Bayerischen Roten Kreuzes Stadtsteinach</v>
      </c>
      <c r="D3669" s="5" t="s">
        <v>3215</v>
      </c>
      <c r="E36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69" s="175" t="s">
        <v>18842</v>
      </c>
      <c r="G3669" s="175" t="s">
        <v>18843</v>
      </c>
      <c r="H3669" s="182" t="str">
        <f>_xlfn.XLOOKUP(tab_SCHULLISTE[[#This Row],[TKZ]],tab_SATLISTE[SAT-ID],tab_SATLISTE[SAT-ID],"FEHLT")</f>
        <v>4p006</v>
      </c>
    </row>
    <row r="3670" spans="1:8" ht="15.9" customHeight="1" x14ac:dyDescent="0.3">
      <c r="A3670" s="171" t="s">
        <v>7954</v>
      </c>
      <c r="B3670" s="167" t="s">
        <v>14565</v>
      </c>
      <c r="C3670" s="167" t="str">
        <f>tab_SCHULLISTE[[#This Row],[SNR]]&amp;" - "&amp;tab_SCHULLISTE[[#This Row],[Name]]</f>
        <v>5078 - Berufsfachschule für Pflege Klinikum Fichtelgebirge, Marktredwitz</v>
      </c>
      <c r="D3670" s="5" t="s">
        <v>3241</v>
      </c>
      <c r="E36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70" s="175" t="s">
        <v>18842</v>
      </c>
      <c r="G3670" s="175" t="s">
        <v>18843</v>
      </c>
      <c r="H3670" s="182" t="str">
        <f>_xlfn.XLOOKUP(tab_SCHULLISTE[[#This Row],[TKZ]],tab_SATLISTE[SAT-ID],tab_SATLISTE[SAT-ID],"FEHLT")</f>
        <v>4p038</v>
      </c>
    </row>
    <row r="3671" spans="1:8" ht="15.9" customHeight="1" x14ac:dyDescent="0.3">
      <c r="A3671" s="171" t="s">
        <v>7955</v>
      </c>
      <c r="B3671" s="167" t="s">
        <v>457</v>
      </c>
      <c r="C3671" s="167" t="str">
        <f>tab_SCHULLISTE[[#This Row],[SNR]]&amp;" - "&amp;tab_SCHULLISTE[[#This Row],[Name]]</f>
        <v>5079 - Priv.Berufsschule z.sonderpäd.Förd.,Förderschwerp. soz. und emot. Entwickl. in Fassoldshof, Mainleus</v>
      </c>
      <c r="D3671" s="5" t="s">
        <v>3255</v>
      </c>
      <c r="E36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71" s="175" t="s">
        <v>18870</v>
      </c>
      <c r="G3671" s="175" t="s">
        <v>18871</v>
      </c>
      <c r="H3671" s="182" t="str">
        <f>_xlfn.XLOOKUP(tab_SCHULLISTE[[#This Row],[TKZ]],tab_SATLISTE[SAT-ID],tab_SATLISTE[SAT-ID],"FEHLT")</f>
        <v>4p052</v>
      </c>
    </row>
    <row r="3672" spans="1:8" ht="15.9" customHeight="1" x14ac:dyDescent="0.3">
      <c r="A3672" s="171" t="s">
        <v>7956</v>
      </c>
      <c r="B3672" s="167" t="s">
        <v>647</v>
      </c>
      <c r="C3672" s="167" t="str">
        <f>tab_SCHULLISTE[[#This Row],[SNR]]&amp;" - "&amp;tab_SCHULLISTE[[#This Row],[Name]]</f>
        <v>5080 - Werner-Grampp-Schule, Priv. Sonderpäd.Förderzentr. u.Priv.Förderzentr.,Förderschwerp.geist.Entwickl.</v>
      </c>
      <c r="D3672" s="5" t="s">
        <v>3210</v>
      </c>
      <c r="E36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72" s="175" t="s">
        <v>18830</v>
      </c>
      <c r="G3672" s="175" t="s">
        <v>18831</v>
      </c>
      <c r="H3672" s="182" t="str">
        <f>_xlfn.XLOOKUP(tab_SCHULLISTE[[#This Row],[TKZ]],tab_SATLISTE[SAT-ID],tab_SATLISTE[SAT-ID],"FEHLT")</f>
        <v>4p001</v>
      </c>
    </row>
    <row r="3673" spans="1:8" ht="15.9" customHeight="1" x14ac:dyDescent="0.3">
      <c r="A3673" s="171" t="s">
        <v>7957</v>
      </c>
      <c r="B3673" s="167" t="s">
        <v>648</v>
      </c>
      <c r="C3673" s="167" t="str">
        <f>tab_SCHULLISTE[[#This Row],[SNR]]&amp;" - "&amp;tab_SCHULLISTE[[#This Row],[Name]]</f>
        <v>5081 - Siebensternschule, Priv. Sonderpäd. Förderzentrum Selb mit Außenstellen</v>
      </c>
      <c r="D3673" s="5" t="s">
        <v>3264</v>
      </c>
      <c r="E36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73" s="175" t="s">
        <v>18830</v>
      </c>
      <c r="G3673" s="175" t="s">
        <v>18831</v>
      </c>
      <c r="H3673" s="182" t="str">
        <f>_xlfn.XLOOKUP(tab_SCHULLISTE[[#This Row],[TKZ]],tab_SATLISTE[SAT-ID],tab_SATLISTE[SAT-ID],"FEHLT")</f>
        <v>4p063</v>
      </c>
    </row>
    <row r="3674" spans="1:8" ht="15.9" customHeight="1" x14ac:dyDescent="0.3">
      <c r="A3674" s="171" t="s">
        <v>7958</v>
      </c>
      <c r="B3674" s="167" t="s">
        <v>649</v>
      </c>
      <c r="C3674" s="167" t="str">
        <f>tab_SCHULLISTE[[#This Row],[SNR]]&amp;" - "&amp;tab_SCHULLISTE[[#This Row],[Name]]</f>
        <v>5082 - Hainbrunnenschule, Priv. Förderzentrum, Förderschwerp. geistige Entwicklung Forchheim</v>
      </c>
      <c r="D3674" s="5" t="s">
        <v>3247</v>
      </c>
      <c r="E36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74" s="175" t="s">
        <v>18830</v>
      </c>
      <c r="G3674" s="175" t="s">
        <v>18831</v>
      </c>
      <c r="H3674" s="182" t="str">
        <f>_xlfn.XLOOKUP(tab_SCHULLISTE[[#This Row],[TKZ]],tab_SATLISTE[SAT-ID],tab_SATLISTE[SAT-ID],"FEHLT")</f>
        <v>4p044</v>
      </c>
    </row>
    <row r="3675" spans="1:8" ht="15.9" customHeight="1" x14ac:dyDescent="0.3">
      <c r="A3675" s="171" t="s">
        <v>7959</v>
      </c>
      <c r="B3675" s="167" t="s">
        <v>736</v>
      </c>
      <c r="C3675" s="167" t="str">
        <f>tab_SCHULLISTE[[#This Row],[SNR]]&amp;" - "&amp;tab_SCHULLISTE[[#This Row],[Name]]</f>
        <v>5083 - Petra-Döring-Schule, priv. Förderzentrum, Förderschwerpunkt geist. Entwickl. in Kronach</v>
      </c>
      <c r="D3675" s="5" t="s">
        <v>3246</v>
      </c>
      <c r="E36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75" s="175" t="s">
        <v>18830</v>
      </c>
      <c r="G3675" s="175" t="s">
        <v>18831</v>
      </c>
      <c r="H3675" s="182" t="str">
        <f>_xlfn.XLOOKUP(tab_SCHULLISTE[[#This Row],[TKZ]],tab_SATLISTE[SAT-ID],tab_SATLISTE[SAT-ID],"FEHLT")</f>
        <v>4p043</v>
      </c>
    </row>
    <row r="3676" spans="1:8" ht="15.9" customHeight="1" x14ac:dyDescent="0.3">
      <c r="A3676" s="171" t="s">
        <v>7960</v>
      </c>
      <c r="B3676" s="167" t="s">
        <v>7961</v>
      </c>
      <c r="C3676" s="167" t="str">
        <f>tab_SCHULLISTE[[#This Row],[SNR]]&amp;" - "&amp;tab_SCHULLISTE[[#This Row],[Name]]</f>
        <v>5084 - Berufsfachschule für Pflege der Helmut-G.-Walther-Klinikum Lichtenfels GmbH</v>
      </c>
      <c r="D3676" s="5" t="s">
        <v>3257</v>
      </c>
      <c r="E36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76" s="175" t="s">
        <v>18842</v>
      </c>
      <c r="G3676" s="175" t="s">
        <v>18843</v>
      </c>
      <c r="H3676" s="182" t="str">
        <f>_xlfn.XLOOKUP(tab_SCHULLISTE[[#This Row],[TKZ]],tab_SATLISTE[SAT-ID],tab_SATLISTE[SAT-ID],"FEHLT")</f>
        <v>4p054</v>
      </c>
    </row>
    <row r="3677" spans="1:8" ht="15.9" customHeight="1" x14ac:dyDescent="0.3">
      <c r="A3677" s="171" t="s">
        <v>7962</v>
      </c>
      <c r="B3677" s="167" t="s">
        <v>14399</v>
      </c>
      <c r="C3677" s="167" t="str">
        <f>tab_SCHULLISTE[[#This Row],[SNR]]&amp;" - "&amp;tab_SCHULLISTE[[#This Row],[Name]]</f>
        <v xml:space="preserve">5085 - Staatliche Wirtschaftsschule Coburg-Cortendorf  </v>
      </c>
      <c r="D3677" s="5" t="s">
        <v>3037</v>
      </c>
      <c r="E36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77" s="175" t="s">
        <v>18852</v>
      </c>
      <c r="G3677" s="175" t="s">
        <v>18853</v>
      </c>
      <c r="H3677" s="182" t="str">
        <f>_xlfn.XLOOKUP(tab_SCHULLISTE[[#This Row],[TKZ]],tab_SATLISTE[SAT-ID],tab_SATLISTE[SAT-ID],"FEHLT")</f>
        <v>4k031</v>
      </c>
    </row>
    <row r="3678" spans="1:8" ht="15.9" customHeight="1" x14ac:dyDescent="0.3">
      <c r="A3678" s="171" t="s">
        <v>7963</v>
      </c>
      <c r="B3678" s="167" t="s">
        <v>1608</v>
      </c>
      <c r="C3678" s="167" t="str">
        <f>tab_SCHULLISTE[[#This Row],[SNR]]&amp;" - "&amp;tab_SCHULLISTE[[#This Row],[Name]]</f>
        <v>5086 - Städt. Graf-Stauffenberg- Wirtschaftsschule Bamberg</v>
      </c>
      <c r="D3678" s="5" t="s">
        <v>3017</v>
      </c>
      <c r="E36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78" s="175" t="s">
        <v>18852</v>
      </c>
      <c r="G3678" s="175" t="s">
        <v>18853</v>
      </c>
      <c r="H3678" s="182" t="str">
        <f>_xlfn.XLOOKUP(tab_SCHULLISTE[[#This Row],[TKZ]],tab_SATLISTE[SAT-ID],tab_SATLISTE[SAT-ID],"FEHLT")</f>
        <v>4k011</v>
      </c>
    </row>
    <row r="3679" spans="1:8" ht="15.9" customHeight="1" x14ac:dyDescent="0.3">
      <c r="A3679" s="171" t="s">
        <v>7964</v>
      </c>
      <c r="B3679" s="167" t="s">
        <v>14400</v>
      </c>
      <c r="C3679" s="167" t="str">
        <f>tab_SCHULLISTE[[#This Row],[SNR]]&amp;" - "&amp;tab_SCHULLISTE[[#This Row],[Name]]</f>
        <v>5088 - Private Wirtschaftsschule Bayreuth der Schulhaus Bildungseinrichtungen gGmbH</v>
      </c>
      <c r="D3679" s="5" t="s">
        <v>3254</v>
      </c>
      <c r="E36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79" s="175" t="s">
        <v>18852</v>
      </c>
      <c r="G3679" s="175" t="s">
        <v>18853</v>
      </c>
      <c r="H3679" s="182" t="str">
        <f>_xlfn.XLOOKUP(tab_SCHULLISTE[[#This Row],[TKZ]],tab_SATLISTE[SAT-ID],tab_SATLISTE[SAT-ID],"FEHLT")</f>
        <v>4p051</v>
      </c>
    </row>
    <row r="3680" spans="1:8" ht="15.9" customHeight="1" x14ac:dyDescent="0.3">
      <c r="A3680" s="171" t="s">
        <v>7965</v>
      </c>
      <c r="B3680" s="167" t="s">
        <v>14401</v>
      </c>
      <c r="C3680" s="167" t="str">
        <f>tab_SCHULLISTE[[#This Row],[SNR]]&amp;" - "&amp;tab_SCHULLISTE[[#This Row],[Name]]</f>
        <v xml:space="preserve">5089 - Städtische Wirtschaftsschule Bayreuth  </v>
      </c>
      <c r="D3680" s="5" t="s">
        <v>3020</v>
      </c>
      <c r="E36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80" s="175" t="s">
        <v>18852</v>
      </c>
      <c r="G3680" s="175" t="s">
        <v>18853</v>
      </c>
      <c r="H3680" s="182" t="str">
        <f>_xlfn.XLOOKUP(tab_SCHULLISTE[[#This Row],[TKZ]],tab_SATLISTE[SAT-ID],tab_SATLISTE[SAT-ID],"FEHLT")</f>
        <v>4k014</v>
      </c>
    </row>
    <row r="3681" spans="1:8" ht="15.9" customHeight="1" x14ac:dyDescent="0.3">
      <c r="A3681" s="171" t="s">
        <v>7966</v>
      </c>
      <c r="B3681" s="167" t="s">
        <v>7967</v>
      </c>
      <c r="C3681" s="167" t="str">
        <f>tab_SCHULLISTE[[#This Row],[SNR]]&amp;" - "&amp;tab_SCHULLISTE[[#This Row],[Name]]</f>
        <v>5090 - Berufsfachschule f.Pflege d.Berufl. Fortbildungszentren d.Bayer.Wirtschaft (bfz) gGmbH</v>
      </c>
      <c r="D3681" s="5" t="s">
        <v>3216</v>
      </c>
      <c r="E36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81" s="175" t="s">
        <v>18842</v>
      </c>
      <c r="G3681" s="175" t="s">
        <v>18843</v>
      </c>
      <c r="H3681" s="182" t="str">
        <f>_xlfn.XLOOKUP(tab_SCHULLISTE[[#This Row],[TKZ]],tab_SATLISTE[SAT-ID],tab_SATLISTE[SAT-ID],"FEHLT")</f>
        <v>4p007</v>
      </c>
    </row>
    <row r="3682" spans="1:8" ht="15.9" customHeight="1" x14ac:dyDescent="0.3">
      <c r="A3682" s="171" t="s">
        <v>7968</v>
      </c>
      <c r="B3682" s="167" t="s">
        <v>14402</v>
      </c>
      <c r="C3682" s="167" t="str">
        <f>tab_SCHULLISTE[[#This Row],[SNR]]&amp;" - "&amp;tab_SCHULLISTE[[#This Row],[Name]]</f>
        <v xml:space="preserve">5091 - Staatliche Wirtschaftsschule Hof  </v>
      </c>
      <c r="D3682" s="5" t="s">
        <v>3078</v>
      </c>
      <c r="E36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82" s="175" t="s">
        <v>18852</v>
      </c>
      <c r="G3682" s="175" t="s">
        <v>18853</v>
      </c>
      <c r="H3682" s="182" t="str">
        <f>_xlfn.XLOOKUP(tab_SCHULLISTE[[#This Row],[TKZ]],tab_SATLISTE[SAT-ID],tab_SATLISTE[SAT-ID],"FEHLT")</f>
        <v>4k075</v>
      </c>
    </row>
    <row r="3683" spans="1:8" ht="15.9" customHeight="1" x14ac:dyDescent="0.3">
      <c r="A3683" s="171" t="s">
        <v>7969</v>
      </c>
      <c r="B3683" s="167" t="s">
        <v>14403</v>
      </c>
      <c r="C3683" s="167" t="str">
        <f>tab_SCHULLISTE[[#This Row],[SNR]]&amp;" - "&amp;tab_SCHULLISTE[[#This Row],[Name]]</f>
        <v>5092 - Private Wirtschaftsschule Lichtenfels der Schulhaus Bildungseinrichtungen gGmbH</v>
      </c>
      <c r="D3683" s="5" t="s">
        <v>3254</v>
      </c>
      <c r="E36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83" s="175" t="s">
        <v>18852</v>
      </c>
      <c r="G3683" s="175" t="s">
        <v>18853</v>
      </c>
      <c r="H3683" s="182" t="str">
        <f>_xlfn.XLOOKUP(tab_SCHULLISTE[[#This Row],[TKZ]],tab_SATLISTE[SAT-ID],tab_SATLISTE[SAT-ID],"FEHLT")</f>
        <v>4p051</v>
      </c>
    </row>
    <row r="3684" spans="1:8" ht="15.9" customHeight="1" x14ac:dyDescent="0.3">
      <c r="A3684" s="171" t="s">
        <v>7970</v>
      </c>
      <c r="B3684" s="167" t="s">
        <v>14566</v>
      </c>
      <c r="C3684" s="167" t="str">
        <f>tab_SCHULLISTE[[#This Row],[SNR]]&amp;" - "&amp;tab_SCHULLISTE[[#This Row],[Name]]</f>
        <v>5093 - Berufsfachschule f.Pflege d.Berufl. Fortbildungszentren d.Bay.Wirtschaft (bfz) Marktre</v>
      </c>
      <c r="D3684" s="5" t="s">
        <v>3216</v>
      </c>
      <c r="E36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84" s="175" t="s">
        <v>18842</v>
      </c>
      <c r="G3684" s="175" t="s">
        <v>18843</v>
      </c>
      <c r="H3684" s="182" t="str">
        <f>_xlfn.XLOOKUP(tab_SCHULLISTE[[#This Row],[TKZ]],tab_SATLISTE[SAT-ID],tab_SATLISTE[SAT-ID],"FEHLT")</f>
        <v>4p007</v>
      </c>
    </row>
    <row r="3685" spans="1:8" ht="15.9" customHeight="1" x14ac:dyDescent="0.3">
      <c r="A3685" s="171" t="s">
        <v>7971</v>
      </c>
      <c r="B3685" s="167" t="s">
        <v>14404</v>
      </c>
      <c r="C3685" s="167" t="str">
        <f>tab_SCHULLISTE[[#This Row],[SNR]]&amp;" - "&amp;tab_SCHULLISTE[[#This Row],[Name]]</f>
        <v xml:space="preserve">5094 - Staatliche Wirtschaftsschule Wunsiedel  </v>
      </c>
      <c r="D3685" s="5" t="s">
        <v>3200</v>
      </c>
      <c r="E36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85" s="175" t="s">
        <v>18852</v>
      </c>
      <c r="G3685" s="175" t="s">
        <v>18853</v>
      </c>
      <c r="H3685" s="182" t="str">
        <f>_xlfn.XLOOKUP(tab_SCHULLISTE[[#This Row],[TKZ]],tab_SATLISTE[SAT-ID],tab_SATLISTE[SAT-ID],"FEHLT")</f>
        <v>4k200</v>
      </c>
    </row>
    <row r="3686" spans="1:8" ht="15.9" customHeight="1" x14ac:dyDescent="0.3">
      <c r="A3686" s="171" t="s">
        <v>7972</v>
      </c>
      <c r="B3686" s="167" t="s">
        <v>14567</v>
      </c>
      <c r="C3686" s="167" t="str">
        <f>tab_SCHULLISTE[[#This Row],[SNR]]&amp;" - "&amp;tab_SCHULLISTE[[#This Row],[Name]]</f>
        <v>5095 - Berufsfachsch. f. pharm.-techn. Ass. in  Kulmbach d.Vereins z. Unterhalt. d. pharm.-techn. Lehranst.</v>
      </c>
      <c r="D3686" s="5" t="s">
        <v>3268</v>
      </c>
      <c r="E36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86" s="175" t="s">
        <v>18842</v>
      </c>
      <c r="G3686" s="175" t="s">
        <v>18843</v>
      </c>
      <c r="H3686" s="182" t="str">
        <f>_xlfn.XLOOKUP(tab_SCHULLISTE[[#This Row],[TKZ]],tab_SATLISTE[SAT-ID],tab_SATLISTE[SAT-ID],"FEHLT")</f>
        <v>4p067</v>
      </c>
    </row>
    <row r="3687" spans="1:8" ht="15.9" customHeight="1" x14ac:dyDescent="0.3">
      <c r="A3687" s="171" t="s">
        <v>7973</v>
      </c>
      <c r="B3687" s="167" t="s">
        <v>14807</v>
      </c>
      <c r="C3687" s="167" t="str">
        <f>tab_SCHULLISTE[[#This Row],[SNR]]&amp;" - "&amp;tab_SCHULLISTE[[#This Row],[Name]]</f>
        <v>5097 - Fachschule für Heilerziehungspflege St. Benedikt in Marktredwitz</v>
      </c>
      <c r="D3687" s="5" t="s">
        <v>3225</v>
      </c>
      <c r="E36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87" s="175" t="s">
        <v>18850</v>
      </c>
      <c r="G3687" s="175" t="s">
        <v>18851</v>
      </c>
      <c r="H3687" s="182" t="str">
        <f>_xlfn.XLOOKUP(tab_SCHULLISTE[[#This Row],[TKZ]],tab_SATLISTE[SAT-ID],tab_SATLISTE[SAT-ID],"FEHLT")</f>
        <v>4p018</v>
      </c>
    </row>
    <row r="3688" spans="1:8" ht="15.9" customHeight="1" x14ac:dyDescent="0.3">
      <c r="A3688" s="171" t="s">
        <v>7974</v>
      </c>
      <c r="B3688" s="167" t="s">
        <v>7975</v>
      </c>
      <c r="C3688" s="167" t="str">
        <f>tab_SCHULLISTE[[#This Row],[SNR]]&amp;" - "&amp;tab_SCHULLISTE[[#This Row],[Name]]</f>
        <v>5098 - Berufsfachschule f.Pflege d.Berufl. Fortbildungszentren d.Bay. Wirtschaft (bfz) Forchh</v>
      </c>
      <c r="D3688" s="5" t="s">
        <v>3216</v>
      </c>
      <c r="E36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88" s="175" t="s">
        <v>18842</v>
      </c>
      <c r="G3688" s="175" t="s">
        <v>18843</v>
      </c>
      <c r="H3688" s="182" t="str">
        <f>_xlfn.XLOOKUP(tab_SCHULLISTE[[#This Row],[TKZ]],tab_SATLISTE[SAT-ID],tab_SATLISTE[SAT-ID],"FEHLT")</f>
        <v>4p007</v>
      </c>
    </row>
    <row r="3689" spans="1:8" ht="15.9" customHeight="1" x14ac:dyDescent="0.3">
      <c r="A3689" s="171" t="s">
        <v>7976</v>
      </c>
      <c r="B3689" s="167" t="s">
        <v>7977</v>
      </c>
      <c r="C3689" s="167" t="str">
        <f>tab_SCHULLISTE[[#This Row],[SNR]]&amp;" - "&amp;tab_SCHULLISTE[[#This Row],[Name]]</f>
        <v>5100 - Berufsfachschule für Pflege a.Klinikum Kulmbach d.Schwesternschaft Nürnberg v. BRK e.V.</v>
      </c>
      <c r="D3689" s="5" t="s">
        <v>3258</v>
      </c>
      <c r="E36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89" s="175" t="s">
        <v>18842</v>
      </c>
      <c r="G3689" s="175" t="s">
        <v>18843</v>
      </c>
      <c r="H3689" s="182" t="str">
        <f>_xlfn.XLOOKUP(tab_SCHULLISTE[[#This Row],[TKZ]],tab_SATLISTE[SAT-ID],tab_SATLISTE[SAT-ID],"FEHLT")</f>
        <v>4p057</v>
      </c>
    </row>
    <row r="3690" spans="1:8" ht="15.9" customHeight="1" x14ac:dyDescent="0.3">
      <c r="A3690" s="171" t="s">
        <v>7978</v>
      </c>
      <c r="B3690" s="167" t="s">
        <v>7979</v>
      </c>
      <c r="C3690" s="167" t="str">
        <f>tab_SCHULLISTE[[#This Row],[SNR]]&amp;" - "&amp;tab_SCHULLISTE[[#This Row],[Name]]</f>
        <v>5102 - Berufsfachschule f.Altenpflegehilfe des Bayer. Roten Kreuzes Bayreuth</v>
      </c>
      <c r="D3690" s="5" t="s">
        <v>3214</v>
      </c>
      <c r="E36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90" s="175" t="s">
        <v>18842</v>
      </c>
      <c r="G3690" s="175" t="s">
        <v>18843</v>
      </c>
      <c r="H3690" s="182" t="str">
        <f>_xlfn.XLOOKUP(tab_SCHULLISTE[[#This Row],[TKZ]],tab_SATLISTE[SAT-ID],tab_SATLISTE[SAT-ID],"FEHLT")</f>
        <v>4p005</v>
      </c>
    </row>
    <row r="3691" spans="1:8" ht="15.9" customHeight="1" x14ac:dyDescent="0.3">
      <c r="A3691" s="171" t="s">
        <v>7980</v>
      </c>
      <c r="B3691" s="167" t="s">
        <v>14405</v>
      </c>
      <c r="C3691" s="167" t="str">
        <f>tab_SCHULLISTE[[#This Row],[SNR]]&amp;" - "&amp;tab_SCHULLISTE[[#This Row],[Name]]</f>
        <v xml:space="preserve">5105 - Staatl. Wirtschaftsschule Neuenmarkt  </v>
      </c>
      <c r="D3691" s="5" t="s">
        <v>3098</v>
      </c>
      <c r="E36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91" s="175" t="s">
        <v>18852</v>
      </c>
      <c r="G3691" s="175" t="s">
        <v>18853</v>
      </c>
      <c r="H3691" s="182" t="str">
        <f>_xlfn.XLOOKUP(tab_SCHULLISTE[[#This Row],[TKZ]],tab_SATLISTE[SAT-ID],tab_SATLISTE[SAT-ID],"FEHLT")</f>
        <v>4k096</v>
      </c>
    </row>
    <row r="3692" spans="1:8" ht="15.9" customHeight="1" x14ac:dyDescent="0.3">
      <c r="A3692" s="171" t="s">
        <v>7981</v>
      </c>
      <c r="B3692" s="167" t="s">
        <v>738</v>
      </c>
      <c r="C3692" s="167" t="str">
        <f>tab_SCHULLISTE[[#This Row],[SNR]]&amp;" - "&amp;tab_SCHULLISTE[[#This Row],[Name]]</f>
        <v>5109 - Bartolomeo-Garelli-Schule, Priv. Förderzentrum, Förderschwerp. emot. u. soz. Entwickl. Bamberg</v>
      </c>
      <c r="D3692" s="5" t="s">
        <v>3220</v>
      </c>
      <c r="E36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692" s="175" t="s">
        <v>18830</v>
      </c>
      <c r="G3692" s="175" t="s">
        <v>18831</v>
      </c>
      <c r="H3692" s="182" t="str">
        <f>_xlfn.XLOOKUP(tab_SCHULLISTE[[#This Row],[TKZ]],tab_SATLISTE[SAT-ID],tab_SATLISTE[SAT-ID],"FEHLT")</f>
        <v>4p012</v>
      </c>
    </row>
    <row r="3693" spans="1:8" ht="15.9" customHeight="1" x14ac:dyDescent="0.3">
      <c r="A3693" s="171" t="s">
        <v>7982</v>
      </c>
      <c r="B3693" s="167" t="s">
        <v>905</v>
      </c>
      <c r="C3693" s="167" t="str">
        <f>tab_SCHULLISTE[[#This Row],[SNR]]&amp;" - "&amp;tab_SCHULLISTE[[#This Row],[Name]]</f>
        <v>5110 - Staatl. Berufsfachschule für Flechtwerkgestaltung Lichtenfels</v>
      </c>
      <c r="D3693" s="5" t="s">
        <v>3102</v>
      </c>
      <c r="E36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93" s="175" t="s">
        <v>18846</v>
      </c>
      <c r="G3693" s="175" t="s">
        <v>18847</v>
      </c>
      <c r="H3693" s="182" t="str">
        <f>_xlfn.XLOOKUP(tab_SCHULLISTE[[#This Row],[TKZ]],tab_SATLISTE[SAT-ID],tab_SATLISTE[SAT-ID],"FEHLT")</f>
        <v>4k100</v>
      </c>
    </row>
    <row r="3694" spans="1:8" ht="15.9" customHeight="1" x14ac:dyDescent="0.3">
      <c r="A3694" s="171" t="s">
        <v>7983</v>
      </c>
      <c r="B3694" s="167" t="s">
        <v>7984</v>
      </c>
      <c r="C3694" s="167" t="str">
        <f>tab_SCHULLISTE[[#This Row],[SNR]]&amp;" - "&amp;tab_SCHULLISTE[[#This Row],[Name]]</f>
        <v>5111 - Berufsfachschule für Fremdsprachenberufe der Euro- Berufsfachschule für Wirtsch. u. Fremdspr. Bamberg</v>
      </c>
      <c r="D3694" s="5" t="s">
        <v>3227</v>
      </c>
      <c r="E36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94" s="175" t="s">
        <v>18864</v>
      </c>
      <c r="G3694" s="175" t="s">
        <v>18865</v>
      </c>
      <c r="H3694" s="182" t="str">
        <f>_xlfn.XLOOKUP(tab_SCHULLISTE[[#This Row],[TKZ]],tab_SATLISTE[SAT-ID],tab_SATLISTE[SAT-ID],"FEHLT")</f>
        <v>4p023</v>
      </c>
    </row>
    <row r="3695" spans="1:8" ht="15.9" customHeight="1" x14ac:dyDescent="0.3">
      <c r="A3695" s="171" t="s">
        <v>7985</v>
      </c>
      <c r="B3695" s="167" t="s">
        <v>14436</v>
      </c>
      <c r="C3695" s="167" t="str">
        <f>tab_SCHULLISTE[[#This Row],[SNR]]&amp;" - "&amp;tab_SCHULLISTE[[#This Row],[Name]]</f>
        <v>5112 - ASCO Sprachenschule Coburg,  staatl. anerk. Berufsfachschule für Fremdsprachenberufe der ASCO</v>
      </c>
      <c r="D3695" s="5" t="s">
        <v>3211</v>
      </c>
      <c r="E36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95" s="175" t="s">
        <v>18864</v>
      </c>
      <c r="G3695" s="175" t="s">
        <v>18865</v>
      </c>
      <c r="H3695" s="182" t="str">
        <f>_xlfn.XLOOKUP(tab_SCHULLISTE[[#This Row],[TKZ]],tab_SATLISTE[SAT-ID],tab_SATLISTE[SAT-ID],"FEHLT")</f>
        <v>4p002</v>
      </c>
    </row>
    <row r="3696" spans="1:8" ht="15.9" customHeight="1" x14ac:dyDescent="0.3">
      <c r="A3696" s="171" t="s">
        <v>7986</v>
      </c>
      <c r="B3696" s="167" t="s">
        <v>7987</v>
      </c>
      <c r="C3696" s="167" t="str">
        <f>tab_SCHULLISTE[[#This Row],[SNR]]&amp;" - "&amp;tab_SCHULLISTE[[#This Row],[Name]]</f>
        <v>5113 - Berufsfachschule für Pflege des Bayerischen Roten Kreuzes Kreisverband Bayreuth</v>
      </c>
      <c r="D3696" s="5" t="s">
        <v>3214</v>
      </c>
      <c r="E36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96" s="175" t="s">
        <v>18842</v>
      </c>
      <c r="G3696" s="175" t="s">
        <v>18843</v>
      </c>
      <c r="H3696" s="182" t="str">
        <f>_xlfn.XLOOKUP(tab_SCHULLISTE[[#This Row],[TKZ]],tab_SATLISTE[SAT-ID],tab_SATLISTE[SAT-ID],"FEHLT")</f>
        <v>4p005</v>
      </c>
    </row>
    <row r="3697" spans="1:8" ht="15.9" customHeight="1" x14ac:dyDescent="0.3">
      <c r="A3697" s="171" t="s">
        <v>7988</v>
      </c>
      <c r="B3697" s="167" t="s">
        <v>7989</v>
      </c>
      <c r="C3697" s="167" t="str">
        <f>tab_SCHULLISTE[[#This Row],[SNR]]&amp;" - "&amp;tab_SCHULLISTE[[#This Row],[Name]]</f>
        <v>5114 - Staatl.Fachschule (Technikerschule) f.Fleischerei- und Lebensmittelverarbeitungstechnik Kulmbach</v>
      </c>
      <c r="D3697" s="5" t="s">
        <v>3098</v>
      </c>
      <c r="E36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97" s="175" t="s">
        <v>18848</v>
      </c>
      <c r="G3697" s="175" t="s">
        <v>18849</v>
      </c>
      <c r="H3697" s="182" t="str">
        <f>_xlfn.XLOOKUP(tab_SCHULLISTE[[#This Row],[TKZ]],tab_SATLISTE[SAT-ID],tab_SATLISTE[SAT-ID],"FEHLT")</f>
        <v>4k096</v>
      </c>
    </row>
    <row r="3698" spans="1:8" ht="15.9" customHeight="1" x14ac:dyDescent="0.3">
      <c r="A3698" s="171" t="s">
        <v>7990</v>
      </c>
      <c r="B3698" s="167" t="s">
        <v>7991</v>
      </c>
      <c r="C3698" s="167" t="str">
        <f>tab_SCHULLISTE[[#This Row],[SNR]]&amp;" - "&amp;tab_SCHULLISTE[[#This Row],[Name]]</f>
        <v>5117 - Staatl. Fachschule für Steintechnik und Gestaltung Wunsiedel</v>
      </c>
      <c r="D3698" s="5" t="s">
        <v>3200</v>
      </c>
      <c r="E36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98" s="175" t="s">
        <v>18848</v>
      </c>
      <c r="G3698" s="175" t="s">
        <v>18849</v>
      </c>
      <c r="H3698" s="182" t="str">
        <f>_xlfn.XLOOKUP(tab_SCHULLISTE[[#This Row],[TKZ]],tab_SATLISTE[SAT-ID],tab_SATLISTE[SAT-ID],"FEHLT")</f>
        <v>4k200</v>
      </c>
    </row>
    <row r="3699" spans="1:8" ht="15.9" customHeight="1" x14ac:dyDescent="0.3">
      <c r="A3699" s="171" t="s">
        <v>7992</v>
      </c>
      <c r="B3699" s="167" t="s">
        <v>7993</v>
      </c>
      <c r="C3699" s="167" t="str">
        <f>tab_SCHULLISTE[[#This Row],[SNR]]&amp;" - "&amp;tab_SCHULLISTE[[#This Row],[Name]]</f>
        <v>5118 - Berufsfachschule für Pflege der Helios Gesellschaft für berufliche Bildung mbH in Kronach</v>
      </c>
      <c r="D3699" s="5" t="s">
        <v>3233</v>
      </c>
      <c r="E36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699" s="175" t="s">
        <v>18842</v>
      </c>
      <c r="G3699" s="175" t="s">
        <v>18843</v>
      </c>
      <c r="H3699" s="182" t="str">
        <f>_xlfn.XLOOKUP(tab_SCHULLISTE[[#This Row],[TKZ]],tab_SATLISTE[SAT-ID],tab_SATLISTE[SAT-ID],"FEHLT")</f>
        <v>4p029</v>
      </c>
    </row>
    <row r="3700" spans="1:8" ht="15.9" customHeight="1" x14ac:dyDescent="0.3">
      <c r="A3700" s="171" t="s">
        <v>7994</v>
      </c>
      <c r="B3700" s="167" t="s">
        <v>7995</v>
      </c>
      <c r="C3700" s="167" t="str">
        <f>tab_SCHULLISTE[[#This Row],[SNR]]&amp;" - "&amp;tab_SCHULLISTE[[#This Row],[Name]]</f>
        <v>5120 - Berufsfachschule für Pflege d.Bamb. Bildungszentrum für Altenhilfe gGmbH in Bamberg</v>
      </c>
      <c r="D3700" s="5" t="s">
        <v>3213</v>
      </c>
      <c r="E37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00" s="175" t="s">
        <v>18842</v>
      </c>
      <c r="G3700" s="175" t="s">
        <v>18843</v>
      </c>
      <c r="H3700" s="182" t="str">
        <f>_xlfn.XLOOKUP(tab_SCHULLISTE[[#This Row],[TKZ]],tab_SATLISTE[SAT-ID],tab_SATLISTE[SAT-ID],"FEHLT")</f>
        <v>4p004</v>
      </c>
    </row>
    <row r="3701" spans="1:8" ht="15.9" customHeight="1" x14ac:dyDescent="0.3">
      <c r="A3701" s="171" t="s">
        <v>7996</v>
      </c>
      <c r="B3701" s="167" t="s">
        <v>7997</v>
      </c>
      <c r="C3701" s="167" t="str">
        <f>tab_SCHULLISTE[[#This Row],[SNR]]&amp;" - "&amp;tab_SCHULLISTE[[#This Row],[Name]]</f>
        <v>5121 - Berufsfachschule für Pflege d.Gemeinn.Gesellschaft f.soz.Dienste-DAA-mbH Coburg</v>
      </c>
      <c r="D3701" s="5" t="s">
        <v>3231</v>
      </c>
      <c r="E37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01" s="175" t="s">
        <v>18842</v>
      </c>
      <c r="G3701" s="175" t="s">
        <v>18843</v>
      </c>
      <c r="H3701" s="182" t="str">
        <f>_xlfn.XLOOKUP(tab_SCHULLISTE[[#This Row],[TKZ]],tab_SATLISTE[SAT-ID],tab_SATLISTE[SAT-ID],"FEHLT")</f>
        <v>4p027</v>
      </c>
    </row>
    <row r="3702" spans="1:8" ht="15.9" customHeight="1" x14ac:dyDescent="0.3">
      <c r="A3702" s="171" t="s">
        <v>7998</v>
      </c>
      <c r="B3702" s="167" t="s">
        <v>14568</v>
      </c>
      <c r="C3702" s="167" t="str">
        <f>tab_SCHULLISTE[[#This Row],[SNR]]&amp;" - "&amp;tab_SCHULLISTE[[#This Row],[Name]]</f>
        <v>5122 - Berufsfachschule für Pflege d. Hochfränkisches Bildungsz.f. Gesundheit u. Pflege gGmbH Hof</v>
      </c>
      <c r="D3702" s="5" t="s">
        <v>10443</v>
      </c>
      <c r="E37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02" s="175" t="s">
        <v>18842</v>
      </c>
      <c r="G3702" s="175" t="s">
        <v>18843</v>
      </c>
      <c r="H3702" s="182" t="str">
        <f>_xlfn.XLOOKUP(tab_SCHULLISTE[[#This Row],[TKZ]],tab_SATLISTE[SAT-ID],tab_SATLISTE[SAT-ID],"FEHLT")</f>
        <v>4p069</v>
      </c>
    </row>
    <row r="3703" spans="1:8" ht="15.9" customHeight="1" x14ac:dyDescent="0.3">
      <c r="A3703" s="171" t="s">
        <v>7999</v>
      </c>
      <c r="B3703" s="167" t="s">
        <v>1337</v>
      </c>
      <c r="C3703" s="167" t="str">
        <f>tab_SCHULLISTE[[#This Row],[SNR]]&amp;" - "&amp;tab_SCHULLISTE[[#This Row],[Name]]</f>
        <v>5123 - Fachschule für Heilerziehungspflegehilfe Coburg d. Gemeinn. Gesellschaft für soziale Dienste - DAA -</v>
      </c>
      <c r="D3703" s="5" t="s">
        <v>3231</v>
      </c>
      <c r="E37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03" s="175" t="s">
        <v>18850</v>
      </c>
      <c r="G3703" s="175" t="s">
        <v>18851</v>
      </c>
      <c r="H3703" s="182" t="str">
        <f>_xlfn.XLOOKUP(tab_SCHULLISTE[[#This Row],[TKZ]],tab_SATLISTE[SAT-ID],tab_SATLISTE[SAT-ID],"FEHLT")</f>
        <v>4p027</v>
      </c>
    </row>
    <row r="3704" spans="1:8" ht="15.9" customHeight="1" x14ac:dyDescent="0.3">
      <c r="A3704" s="171" t="s">
        <v>8000</v>
      </c>
      <c r="B3704" s="167" t="s">
        <v>8001</v>
      </c>
      <c r="C3704" s="167" t="str">
        <f>tab_SCHULLISTE[[#This Row],[SNR]]&amp;" - "&amp;tab_SCHULLISTE[[#This Row],[Name]]</f>
        <v>5124 - Berufsfachschule für Pflege der Bamberger Akad. f.Gesundheitsberufe gemeinn. GmbH in Bamberg</v>
      </c>
      <c r="D3704" s="5" t="s">
        <v>3212</v>
      </c>
      <c r="E37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04" s="175" t="s">
        <v>18842</v>
      </c>
      <c r="G3704" s="175" t="s">
        <v>18843</v>
      </c>
      <c r="H3704" s="182" t="str">
        <f>_xlfn.XLOOKUP(tab_SCHULLISTE[[#This Row],[TKZ]],tab_SATLISTE[SAT-ID],tab_SATLISTE[SAT-ID],"FEHLT")</f>
        <v>4p003</v>
      </c>
    </row>
    <row r="3705" spans="1:8" ht="15.9" customHeight="1" x14ac:dyDescent="0.3">
      <c r="A3705" s="171" t="s">
        <v>8002</v>
      </c>
      <c r="B3705" s="167" t="s">
        <v>8003</v>
      </c>
      <c r="C3705" s="167" t="str">
        <f>tab_SCHULLISTE[[#This Row],[SNR]]&amp;" - "&amp;tab_SCHULLISTE[[#This Row],[Name]]</f>
        <v>5125 - Berufsfachschule für Pflege der Klinikum Coburg GmbH in Coburg</v>
      </c>
      <c r="D3705" s="5" t="s">
        <v>3240</v>
      </c>
      <c r="E37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05" s="175" t="s">
        <v>18842</v>
      </c>
      <c r="G3705" s="175" t="s">
        <v>18843</v>
      </c>
      <c r="H3705" s="182" t="str">
        <f>_xlfn.XLOOKUP(tab_SCHULLISTE[[#This Row],[TKZ]],tab_SATLISTE[SAT-ID],tab_SATLISTE[SAT-ID],"FEHLT")</f>
        <v>4p037</v>
      </c>
    </row>
    <row r="3706" spans="1:8" ht="15.9" customHeight="1" x14ac:dyDescent="0.3">
      <c r="A3706" s="171" t="s">
        <v>8004</v>
      </c>
      <c r="B3706" s="167" t="s">
        <v>8005</v>
      </c>
      <c r="C3706" s="167" t="str">
        <f>tab_SCHULLISTE[[#This Row],[SNR]]&amp;" - "&amp;tab_SCHULLISTE[[#This Row],[Name]]</f>
        <v>5126 - Berufsfachschule für Pflege der Klinikum Bayreuth GmbH in Bayreuth</v>
      </c>
      <c r="D3706" s="5" t="s">
        <v>3239</v>
      </c>
      <c r="E37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06" s="175" t="s">
        <v>18842</v>
      </c>
      <c r="G3706" s="175" t="s">
        <v>18843</v>
      </c>
      <c r="H3706" s="182" t="str">
        <f>_xlfn.XLOOKUP(tab_SCHULLISTE[[#This Row],[TKZ]],tab_SATLISTE[SAT-ID],tab_SATLISTE[SAT-ID],"FEHLT")</f>
        <v>4p036</v>
      </c>
    </row>
    <row r="3707" spans="1:8" ht="15.9" customHeight="1" x14ac:dyDescent="0.3">
      <c r="A3707" s="171" t="s">
        <v>8006</v>
      </c>
      <c r="B3707" s="167" t="s">
        <v>8007</v>
      </c>
      <c r="C3707" s="167" t="str">
        <f>tab_SCHULLISTE[[#This Row],[SNR]]&amp;" - "&amp;tab_SCHULLISTE[[#This Row],[Name]]</f>
        <v>5127 - Fachakademie f. Fremdsprachenberufe d. Euro-Berufsfachschule f.Wirtsch.u.Fremdsprachen Ba</v>
      </c>
      <c r="D3707" s="5" t="s">
        <v>3227</v>
      </c>
      <c r="E37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07" s="175" t="s">
        <v>18844</v>
      </c>
      <c r="G3707" s="175" t="s">
        <v>18845</v>
      </c>
      <c r="H3707" s="182" t="str">
        <f>_xlfn.XLOOKUP(tab_SCHULLISTE[[#This Row],[TKZ]],tab_SATLISTE[SAT-ID],tab_SATLISTE[SAT-ID],"FEHLT")</f>
        <v>4p023</v>
      </c>
    </row>
    <row r="3708" spans="1:8" ht="15.9" customHeight="1" x14ac:dyDescent="0.3">
      <c r="A3708" s="171" t="s">
        <v>10588</v>
      </c>
      <c r="B3708" s="167" t="s">
        <v>14763</v>
      </c>
      <c r="C3708" s="167" t="str">
        <f>tab_SCHULLISTE[[#This Row],[SNR]]&amp;" - "&amp;tab_SCHULLISTE[[#This Row],[Name]]</f>
        <v>5128 - Staatl. Fachakademie für Sozialpädagogik im Landkreis Freyung-Grafenau</v>
      </c>
      <c r="D3708" s="5" t="s">
        <v>2477</v>
      </c>
      <c r="E37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08" s="175" t="s">
        <v>18844</v>
      </c>
      <c r="G3708" s="175" t="s">
        <v>18845</v>
      </c>
      <c r="H3708" s="182" t="str">
        <f>_xlfn.XLOOKUP(tab_SCHULLISTE[[#This Row],[TKZ]],tab_SATLISTE[SAT-ID],tab_SATLISTE[SAT-ID],"FEHLT")</f>
        <v>2k062</v>
      </c>
    </row>
    <row r="3709" spans="1:8" ht="15.9" customHeight="1" x14ac:dyDescent="0.3">
      <c r="A3709" s="171" t="s">
        <v>8008</v>
      </c>
      <c r="B3709" s="167" t="s">
        <v>505</v>
      </c>
      <c r="C3709" s="167" t="str">
        <f>tab_SCHULLISTE[[#This Row],[SNR]]&amp;" - "&amp;tab_SCHULLISTE[[#This Row],[Name]]</f>
        <v>5129 - Caritas-Fachakademie für Sozialpädagogik im Haus St. Elisabeth, Bamberg</v>
      </c>
      <c r="D3709" s="5" t="s">
        <v>3219</v>
      </c>
      <c r="E37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09" s="175" t="s">
        <v>18844</v>
      </c>
      <c r="G3709" s="175" t="s">
        <v>18845</v>
      </c>
      <c r="H3709" s="182" t="str">
        <f>_xlfn.XLOOKUP(tab_SCHULLISTE[[#This Row],[TKZ]],tab_SATLISTE[SAT-ID],tab_SATLISTE[SAT-ID],"FEHLT")</f>
        <v>4p010</v>
      </c>
    </row>
    <row r="3710" spans="1:8" ht="15.9" customHeight="1" x14ac:dyDescent="0.3">
      <c r="A3710" s="171" t="s">
        <v>8009</v>
      </c>
      <c r="B3710" s="167" t="s">
        <v>8010</v>
      </c>
      <c r="C3710" s="167" t="str">
        <f>tab_SCHULLISTE[[#This Row],[SNR]]&amp;" - "&amp;tab_SCHULLISTE[[#This Row],[Name]]</f>
        <v>5131 - Priv. Fachakademie für Sozialpädagogik Bayreuth d.Gemeinn.Ges. f.soz.Dienste-DAA-mbH</v>
      </c>
      <c r="D3710" s="5" t="s">
        <v>3231</v>
      </c>
      <c r="E37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10" s="175" t="s">
        <v>18844</v>
      </c>
      <c r="G3710" s="175" t="s">
        <v>18845</v>
      </c>
      <c r="H3710" s="182" t="str">
        <f>_xlfn.XLOOKUP(tab_SCHULLISTE[[#This Row],[TKZ]],tab_SATLISTE[SAT-ID],tab_SATLISTE[SAT-ID],"FEHLT")</f>
        <v>4p027</v>
      </c>
    </row>
    <row r="3711" spans="1:8" ht="15.9" customHeight="1" x14ac:dyDescent="0.3">
      <c r="A3711" s="171" t="s">
        <v>8011</v>
      </c>
      <c r="B3711" s="167" t="s">
        <v>14569</v>
      </c>
      <c r="C3711" s="167" t="str">
        <f>tab_SCHULLISTE[[#This Row],[SNR]]&amp;" - "&amp;tab_SCHULLISTE[[#This Row],[Name]]</f>
        <v>5132 - Berufsfachschule für Pflege St. Nikolaus der Arche Teach and Work International gGmbH in Eggolsheim</v>
      </c>
      <c r="D3711" s="5" t="s">
        <v>3225</v>
      </c>
      <c r="E37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11" s="175" t="s">
        <v>18842</v>
      </c>
      <c r="G3711" s="175" t="s">
        <v>18843</v>
      </c>
      <c r="H3711" s="182" t="str">
        <f>_xlfn.XLOOKUP(tab_SCHULLISTE[[#This Row],[TKZ]],tab_SATLISTE[SAT-ID],tab_SATLISTE[SAT-ID],"FEHLT")</f>
        <v>4p018</v>
      </c>
    </row>
    <row r="3712" spans="1:8" ht="15.9" customHeight="1" x14ac:dyDescent="0.3">
      <c r="A3712" s="171" t="s">
        <v>8012</v>
      </c>
      <c r="B3712" s="167" t="s">
        <v>14570</v>
      </c>
      <c r="C3712" s="167" t="str">
        <f>tab_SCHULLISTE[[#This Row],[SNR]]&amp;" - "&amp;tab_SCHULLISTE[[#This Row],[Name]]</f>
        <v>5134 - Ökum.Berufsfachschule f. Pflege -Dr. Selma Graf- d Caritas-Diakonie Schultr. gGmbH Bamberg</v>
      </c>
      <c r="D3712" s="5" t="s">
        <v>3217</v>
      </c>
      <c r="E37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12" s="175" t="s">
        <v>18842</v>
      </c>
      <c r="G3712" s="175" t="s">
        <v>18843</v>
      </c>
      <c r="H3712" s="182" t="str">
        <f>_xlfn.XLOOKUP(tab_SCHULLISTE[[#This Row],[TKZ]],tab_SATLISTE[SAT-ID],tab_SATLISTE[SAT-ID],"FEHLT")</f>
        <v>4p008</v>
      </c>
    </row>
    <row r="3713" spans="1:8" ht="15.9" customHeight="1" x14ac:dyDescent="0.3">
      <c r="A3713" s="171" t="s">
        <v>8013</v>
      </c>
      <c r="B3713" s="167" t="s">
        <v>8014</v>
      </c>
      <c r="C3713" s="167" t="str">
        <f>tab_SCHULLISTE[[#This Row],[SNR]]&amp;" - "&amp;tab_SCHULLISTE[[#This Row],[Name]]</f>
        <v>5135 - Berufsfachschule für Pflege der Kliniken HochFranken in Münchberg</v>
      </c>
      <c r="D3713" s="5" t="s">
        <v>3238</v>
      </c>
      <c r="E37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13" s="175" t="s">
        <v>18842</v>
      </c>
      <c r="G3713" s="175" t="s">
        <v>18843</v>
      </c>
      <c r="H3713" s="182" t="str">
        <f>_xlfn.XLOOKUP(tab_SCHULLISTE[[#This Row],[TKZ]],tab_SATLISTE[SAT-ID],tab_SATLISTE[SAT-ID],"FEHLT")</f>
        <v>4p035</v>
      </c>
    </row>
    <row r="3714" spans="1:8" ht="15.9" customHeight="1" x14ac:dyDescent="0.3">
      <c r="A3714" s="171" t="s">
        <v>8015</v>
      </c>
      <c r="B3714" s="167" t="s">
        <v>8016</v>
      </c>
      <c r="C3714" s="167" t="str">
        <f>tab_SCHULLISTE[[#This Row],[SNR]]&amp;" - "&amp;tab_SCHULLISTE[[#This Row],[Name]]</f>
        <v>5136 - Berufsfachschule für Pflege am Bezirksklinikum Obermain in Ebensfeld</v>
      </c>
      <c r="D3714" s="5" t="s">
        <v>3090</v>
      </c>
      <c r="E37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14" s="175" t="s">
        <v>18842</v>
      </c>
      <c r="G3714" s="175" t="s">
        <v>18843</v>
      </c>
      <c r="H3714" s="182" t="str">
        <f>_xlfn.XLOOKUP(tab_SCHULLISTE[[#This Row],[TKZ]],tab_SATLISTE[SAT-ID],tab_SATLISTE[SAT-ID],"FEHLT")</f>
        <v>4k088</v>
      </c>
    </row>
    <row r="3715" spans="1:8" ht="15.9" customHeight="1" x14ac:dyDescent="0.3">
      <c r="A3715" s="171" t="s">
        <v>8017</v>
      </c>
      <c r="B3715" s="167" t="s">
        <v>1619</v>
      </c>
      <c r="C3715" s="167" t="str">
        <f>tab_SCHULLISTE[[#This Row],[SNR]]&amp;" - "&amp;tab_SCHULLISTE[[#This Row],[Name]]</f>
        <v>5137 - Priv. Wirtschaftsschule Bamberg der gemeinnützigen Quadriga GmbH</v>
      </c>
      <c r="D3715" s="5" t="s">
        <v>3232</v>
      </c>
      <c r="E37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15" s="175" t="s">
        <v>18852</v>
      </c>
      <c r="G3715" s="175" t="s">
        <v>18853</v>
      </c>
      <c r="H3715" s="182" t="str">
        <f>_xlfn.XLOOKUP(tab_SCHULLISTE[[#This Row],[TKZ]],tab_SATLISTE[SAT-ID],tab_SATLISTE[SAT-ID],"FEHLT")</f>
        <v>4p028</v>
      </c>
    </row>
    <row r="3716" spans="1:8" ht="15.9" customHeight="1" x14ac:dyDescent="0.3">
      <c r="A3716" s="171" t="s">
        <v>8018</v>
      </c>
      <c r="B3716" s="167" t="s">
        <v>249</v>
      </c>
      <c r="C3716" s="167" t="str">
        <f>tab_SCHULLISTE[[#This Row],[SNR]]&amp;" - "&amp;tab_SCHULLISTE[[#This Row],[Name]]</f>
        <v>5139 - Berufsfachschule f.Altenpflegehilfe Marktredw. der Berufl. Fortbildungszentren der Bayer. Wirtschaft</v>
      </c>
      <c r="D3716" s="5" t="s">
        <v>3216</v>
      </c>
      <c r="E37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16" s="175" t="s">
        <v>18842</v>
      </c>
      <c r="G3716" s="175" t="s">
        <v>18843</v>
      </c>
      <c r="H3716" s="182" t="str">
        <f>_xlfn.XLOOKUP(tab_SCHULLISTE[[#This Row],[TKZ]],tab_SATLISTE[SAT-ID],tab_SATLISTE[SAT-ID],"FEHLT")</f>
        <v>4p007</v>
      </c>
    </row>
    <row r="3717" spans="1:8" ht="15.9" customHeight="1" x14ac:dyDescent="0.3">
      <c r="A3717" s="171" t="s">
        <v>8019</v>
      </c>
      <c r="B3717" s="167" t="s">
        <v>8020</v>
      </c>
      <c r="C3717" s="167" t="str">
        <f>tab_SCHULLISTE[[#This Row],[SNR]]&amp;" - "&amp;tab_SCHULLISTE[[#This Row],[Name]]</f>
        <v>5140 - Berufsfachschule für Pflege am Bezirkskrankenhaus Bayreuth</v>
      </c>
      <c r="D3717" s="5" t="s">
        <v>3090</v>
      </c>
      <c r="E37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17" s="175" t="s">
        <v>18842</v>
      </c>
      <c r="G3717" s="175" t="s">
        <v>18843</v>
      </c>
      <c r="H3717" s="182" t="str">
        <f>_xlfn.XLOOKUP(tab_SCHULLISTE[[#This Row],[TKZ]],tab_SATLISTE[SAT-ID],tab_SATLISTE[SAT-ID],"FEHLT")</f>
        <v>4k088</v>
      </c>
    </row>
    <row r="3718" spans="1:8" ht="15.9" customHeight="1" x14ac:dyDescent="0.3">
      <c r="A3718" s="171" t="s">
        <v>10556</v>
      </c>
      <c r="B3718" s="167" t="s">
        <v>14571</v>
      </c>
      <c r="C3718" s="167" t="str">
        <f>tab_SCHULLISTE[[#This Row],[SNR]]&amp;" - "&amp;tab_SCHULLISTE[[#This Row],[Name]]</f>
        <v>5141 - Berufsfachschule für Altenpflegehilfe St. Nikolaus der Arche Teach and Work International in Eggolshe</v>
      </c>
      <c r="D3718" s="5" t="s">
        <v>3225</v>
      </c>
      <c r="E37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18" s="175" t="s">
        <v>18842</v>
      </c>
      <c r="G3718" s="175" t="s">
        <v>18843</v>
      </c>
      <c r="H3718" s="182" t="str">
        <f>_xlfn.XLOOKUP(tab_SCHULLISTE[[#This Row],[TKZ]],tab_SATLISTE[SAT-ID],tab_SATLISTE[SAT-ID],"FEHLT")</f>
        <v>4p018</v>
      </c>
    </row>
    <row r="3719" spans="1:8" ht="15.9" customHeight="1" x14ac:dyDescent="0.3">
      <c r="A3719" s="171" t="s">
        <v>8021</v>
      </c>
      <c r="B3719" s="167" t="s">
        <v>8022</v>
      </c>
      <c r="C3719" s="167" t="str">
        <f>tab_SCHULLISTE[[#This Row],[SNR]]&amp;" - "&amp;tab_SCHULLISTE[[#This Row],[Name]]</f>
        <v>5142 - Fachakademie für Sozialpädagogik Hof der Diakoneo KdöR</v>
      </c>
      <c r="D3719" s="5" t="s">
        <v>3230</v>
      </c>
      <c r="E37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19" s="175" t="s">
        <v>18844</v>
      </c>
      <c r="G3719" s="175" t="s">
        <v>18845</v>
      </c>
      <c r="H3719" s="182" t="str">
        <f>_xlfn.XLOOKUP(tab_SCHULLISTE[[#This Row],[TKZ]],tab_SATLISTE[SAT-ID],tab_SATLISTE[SAT-ID],"FEHLT")</f>
        <v>4p026</v>
      </c>
    </row>
    <row r="3720" spans="1:8" ht="15.9" customHeight="1" x14ac:dyDescent="0.3">
      <c r="A3720" s="171" t="s">
        <v>8023</v>
      </c>
      <c r="B3720" s="167" t="s">
        <v>8024</v>
      </c>
      <c r="C3720" s="167" t="str">
        <f>tab_SCHULLISTE[[#This Row],[SNR]]&amp;" - "&amp;tab_SCHULLISTE[[#This Row],[Name]]</f>
        <v>5143 - Fachakademie für Heilpädagogik Hof der Diakoneo KdöR</v>
      </c>
      <c r="D3720" s="5" t="s">
        <v>3230</v>
      </c>
      <c r="E37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20" s="175" t="s">
        <v>18844</v>
      </c>
      <c r="G3720" s="175" t="s">
        <v>18845</v>
      </c>
      <c r="H3720" s="182" t="str">
        <f>_xlfn.XLOOKUP(tab_SCHULLISTE[[#This Row],[TKZ]],tab_SATLISTE[SAT-ID],tab_SATLISTE[SAT-ID],"FEHLT")</f>
        <v>4p026</v>
      </c>
    </row>
    <row r="3721" spans="1:8" ht="15.9" customHeight="1" x14ac:dyDescent="0.3">
      <c r="A3721" s="171" t="s">
        <v>8025</v>
      </c>
      <c r="B3721" s="167" t="s">
        <v>824</v>
      </c>
      <c r="C3721" s="167" t="str">
        <f>tab_SCHULLISTE[[#This Row],[SNR]]&amp;" - "&amp;tab_SCHULLISTE[[#This Row],[Name]]</f>
        <v>5144 - Markgrafenschule Förderzentrum Förderschwerpunkt Sprache</v>
      </c>
      <c r="D3721" s="5" t="s">
        <v>3026</v>
      </c>
      <c r="E37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21" s="175" t="s">
        <v>18830</v>
      </c>
      <c r="G3721" s="175" t="s">
        <v>18831</v>
      </c>
      <c r="H3721" s="182" t="str">
        <f>_xlfn.XLOOKUP(tab_SCHULLISTE[[#This Row],[TKZ]],tab_SATLISTE[SAT-ID],tab_SATLISTE[SAT-ID],"FEHLT")</f>
        <v>4k020</v>
      </c>
    </row>
    <row r="3722" spans="1:8" ht="15.9" customHeight="1" x14ac:dyDescent="0.3">
      <c r="A3722" s="171" t="s">
        <v>8026</v>
      </c>
      <c r="B3722" s="167" t="s">
        <v>650</v>
      </c>
      <c r="C3722" s="167" t="str">
        <f>tab_SCHULLISTE[[#This Row],[SNR]]&amp;" - "&amp;tab_SCHULLISTE[[#This Row],[Name]]</f>
        <v>5147 - Giechburgschule Priv. sonderpäd. Förderzentrum Scheßlitz</v>
      </c>
      <c r="D3722" s="5" t="s">
        <v>3235</v>
      </c>
      <c r="E37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22" s="175" t="s">
        <v>18830</v>
      </c>
      <c r="G3722" s="175" t="s">
        <v>18831</v>
      </c>
      <c r="H3722" s="182" t="str">
        <f>_xlfn.XLOOKUP(tab_SCHULLISTE[[#This Row],[TKZ]],tab_SATLISTE[SAT-ID],tab_SATLISTE[SAT-ID],"FEHLT")</f>
        <v>4p031</v>
      </c>
    </row>
    <row r="3723" spans="1:8" ht="15.9" customHeight="1" x14ac:dyDescent="0.3">
      <c r="A3723" s="171" t="s">
        <v>8027</v>
      </c>
      <c r="B3723" s="167" t="s">
        <v>18741</v>
      </c>
      <c r="C3723" s="167" t="str">
        <f>tab_SCHULLISTE[[#This Row],[SNR]]&amp;" - "&amp;tab_SCHULLISTE[[#This Row],[Name]]</f>
        <v>5148 - Maximilian-Kolbe-Schule, Priv. Förderzentrum, Schwerp. geistige Entwicklung in Lichtenfels</v>
      </c>
      <c r="D3723" s="5" t="s">
        <v>14885</v>
      </c>
      <c r="E37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23" s="175" t="s">
        <v>18830</v>
      </c>
      <c r="G3723" s="175" t="s">
        <v>18831</v>
      </c>
      <c r="H3723" s="182" t="str">
        <f>_xlfn.XLOOKUP(tab_SCHULLISTE[[#This Row],[TKZ]],tab_SATLISTE[SAT-ID],tab_SATLISTE[SAT-ID],"FEHLT")</f>
        <v>4p071</v>
      </c>
    </row>
    <row r="3724" spans="1:8" ht="15.9" customHeight="1" x14ac:dyDescent="0.3">
      <c r="A3724" s="171" t="s">
        <v>8028</v>
      </c>
      <c r="B3724" s="167" t="s">
        <v>92</v>
      </c>
      <c r="C3724" s="167" t="str">
        <f>tab_SCHULLISTE[[#This Row],[SNR]]&amp;" - "&amp;tab_SCHULLISTE[[#This Row],[Name]]</f>
        <v>5152 - Staatl. Berufsfachschule für Ernährung und Versorgung Ahornberg</v>
      </c>
      <c r="D3724" s="5" t="s">
        <v>3079</v>
      </c>
      <c r="E37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24" s="175" t="s">
        <v>18854</v>
      </c>
      <c r="G3724" s="175" t="s">
        <v>18855</v>
      </c>
      <c r="H3724" s="182" t="str">
        <f>_xlfn.XLOOKUP(tab_SCHULLISTE[[#This Row],[TKZ]],tab_SATLISTE[SAT-ID],tab_SATLISTE[SAT-ID],"FEHLT")</f>
        <v>4k076</v>
      </c>
    </row>
    <row r="3725" spans="1:8" ht="15.9" customHeight="1" x14ac:dyDescent="0.3">
      <c r="A3725" s="171" t="s">
        <v>8029</v>
      </c>
      <c r="B3725" s="167" t="s">
        <v>8518</v>
      </c>
      <c r="C3725" s="167" t="str">
        <f>tab_SCHULLISTE[[#This Row],[SNR]]&amp;" - "&amp;tab_SCHULLISTE[[#This Row],[Name]]</f>
        <v>5153 - Fachakademie für Ernährungs- und Versorgungsmanagement</v>
      </c>
      <c r="D3725" s="5" t="s">
        <v>3079</v>
      </c>
      <c r="E37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25" s="175" t="s">
        <v>18844</v>
      </c>
      <c r="G3725" s="175" t="s">
        <v>18845</v>
      </c>
      <c r="H3725" s="182" t="str">
        <f>_xlfn.XLOOKUP(tab_SCHULLISTE[[#This Row],[TKZ]],tab_SATLISTE[SAT-ID],tab_SATLISTE[SAT-ID],"FEHLT")</f>
        <v>4k076</v>
      </c>
    </row>
    <row r="3726" spans="1:8" ht="15.9" customHeight="1" x14ac:dyDescent="0.3">
      <c r="A3726" s="171" t="s">
        <v>8030</v>
      </c>
      <c r="B3726" s="167" t="s">
        <v>8031</v>
      </c>
      <c r="C3726" s="167" t="str">
        <f>tab_SCHULLISTE[[#This Row],[SNR]]&amp;" - "&amp;tab_SCHULLISTE[[#This Row],[Name]]</f>
        <v>5155 - Fachschule für Heilerziehungspflegehilfe Himmelkron der Diakoneo KdöR</v>
      </c>
      <c r="D3726" s="5" t="s">
        <v>3230</v>
      </c>
      <c r="E37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26" s="175" t="s">
        <v>18850</v>
      </c>
      <c r="G3726" s="175" t="s">
        <v>18851</v>
      </c>
      <c r="H3726" s="182" t="str">
        <f>_xlfn.XLOOKUP(tab_SCHULLISTE[[#This Row],[TKZ]],tab_SATLISTE[SAT-ID],tab_SATLISTE[SAT-ID],"FEHLT")</f>
        <v>4p026</v>
      </c>
    </row>
    <row r="3727" spans="1:8" ht="15.9" customHeight="1" x14ac:dyDescent="0.3">
      <c r="A3727" s="171" t="s">
        <v>8032</v>
      </c>
      <c r="B3727" s="167" t="s">
        <v>14328</v>
      </c>
      <c r="C3727" s="167" t="str">
        <f>tab_SCHULLISTE[[#This Row],[SNR]]&amp;" - "&amp;tab_SCHULLISTE[[#This Row],[Name]]</f>
        <v xml:space="preserve">5156 - Staatliche Berufsschule II Coburg  </v>
      </c>
      <c r="D3727" s="5" t="s">
        <v>3037</v>
      </c>
      <c r="E37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27" s="175" t="s">
        <v>18856</v>
      </c>
      <c r="G3727" s="175" t="s">
        <v>18857</v>
      </c>
      <c r="H3727" s="182" t="str">
        <f>_xlfn.XLOOKUP(tab_SCHULLISTE[[#This Row],[TKZ]],tab_SATLISTE[SAT-ID],tab_SATLISTE[SAT-ID],"FEHLT")</f>
        <v>4k031</v>
      </c>
    </row>
    <row r="3728" spans="1:8" ht="15.9" customHeight="1" x14ac:dyDescent="0.3">
      <c r="A3728" s="171" t="s">
        <v>8033</v>
      </c>
      <c r="B3728" s="167" t="s">
        <v>93</v>
      </c>
      <c r="C3728" s="167" t="str">
        <f>tab_SCHULLISTE[[#This Row],[SNR]]&amp;" - "&amp;tab_SCHULLISTE[[#This Row],[Name]]</f>
        <v>5157 - Staatl. Berufsfachschule für Ernährung und Versorgung Coburg</v>
      </c>
      <c r="D3728" s="5" t="s">
        <v>3038</v>
      </c>
      <c r="E37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28" s="175" t="s">
        <v>18854</v>
      </c>
      <c r="G3728" s="175" t="s">
        <v>18855</v>
      </c>
      <c r="H3728" s="182" t="str">
        <f>_xlfn.XLOOKUP(tab_SCHULLISTE[[#This Row],[TKZ]],tab_SATLISTE[SAT-ID],tab_SATLISTE[SAT-ID],"FEHLT")</f>
        <v>4k032</v>
      </c>
    </row>
    <row r="3729" spans="1:8" ht="15.9" customHeight="1" x14ac:dyDescent="0.3">
      <c r="A3729" s="171" t="s">
        <v>10557</v>
      </c>
      <c r="B3729" s="167" t="s">
        <v>14572</v>
      </c>
      <c r="C3729" s="167" t="str">
        <f>tab_SCHULLISTE[[#This Row],[SNR]]&amp;" - "&amp;tab_SCHULLISTE[[#This Row],[Name]]</f>
        <v>5160 - Berufsfachschule f.Physiotherapie d.Bamberger Akademie f.Gesundheitsberufe gemeinnützige GmbH BA</v>
      </c>
      <c r="D3729" s="5" t="s">
        <v>3212</v>
      </c>
      <c r="E37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29" s="175" t="s">
        <v>18842</v>
      </c>
      <c r="G3729" s="175" t="s">
        <v>18843</v>
      </c>
      <c r="H3729" s="182" t="str">
        <f>_xlfn.XLOOKUP(tab_SCHULLISTE[[#This Row],[TKZ]],tab_SATLISTE[SAT-ID],tab_SATLISTE[SAT-ID],"FEHLT")</f>
        <v>4p003</v>
      </c>
    </row>
    <row r="3730" spans="1:8" ht="15.9" customHeight="1" x14ac:dyDescent="0.3">
      <c r="A3730" s="171" t="s">
        <v>10558</v>
      </c>
      <c r="B3730" s="167" t="s">
        <v>14573</v>
      </c>
      <c r="C3730" s="167" t="str">
        <f>tab_SCHULLISTE[[#This Row],[SNR]]&amp;" - "&amp;tab_SCHULLISTE[[#This Row],[Name]]</f>
        <v>5161 - BFS für Anästhesietech. Assistent/innen sowie Operationstechn. Assistent/innen Bamberg</v>
      </c>
      <c r="D3730" s="5" t="s">
        <v>3212</v>
      </c>
      <c r="E37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30" s="175" t="s">
        <v>18842</v>
      </c>
      <c r="G3730" s="175" t="s">
        <v>18843</v>
      </c>
      <c r="H3730" s="182" t="str">
        <f>_xlfn.XLOOKUP(tab_SCHULLISTE[[#This Row],[TKZ]],tab_SATLISTE[SAT-ID],tab_SATLISTE[SAT-ID],"FEHLT")</f>
        <v>4p003</v>
      </c>
    </row>
    <row r="3731" spans="1:8" ht="15.9" customHeight="1" x14ac:dyDescent="0.3">
      <c r="A3731" s="171" t="s">
        <v>8034</v>
      </c>
      <c r="B3731" s="167" t="s">
        <v>94</v>
      </c>
      <c r="C3731" s="167" t="str">
        <f>tab_SCHULLISTE[[#This Row],[SNR]]&amp;" - "&amp;tab_SCHULLISTE[[#This Row],[Name]]</f>
        <v>5162 - Staatl. Berufsfachschule für Ernährung und Versorgung Forchheim</v>
      </c>
      <c r="D3731" s="5" t="s">
        <v>3055</v>
      </c>
      <c r="E37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31" s="175" t="s">
        <v>18854</v>
      </c>
      <c r="G3731" s="175" t="s">
        <v>18855</v>
      </c>
      <c r="H3731" s="182" t="str">
        <f>_xlfn.XLOOKUP(tab_SCHULLISTE[[#This Row],[TKZ]],tab_SATLISTE[SAT-ID],tab_SATLISTE[SAT-ID],"FEHLT")</f>
        <v>4k049</v>
      </c>
    </row>
    <row r="3732" spans="1:8" ht="15.9" customHeight="1" x14ac:dyDescent="0.3">
      <c r="A3732" s="171" t="s">
        <v>8035</v>
      </c>
      <c r="B3732" s="167" t="s">
        <v>8036</v>
      </c>
      <c r="C3732" s="167" t="str">
        <f>tab_SCHULLISTE[[#This Row],[SNR]]&amp;" - "&amp;tab_SCHULLISTE[[#This Row],[Name]]</f>
        <v>5164 - Wichernschule, Priv.Berufsschule z.sonderpäd.Förd. Förderschwerp. Lernen in Schmeilsdorf, Mainleus</v>
      </c>
      <c r="D3732" s="5" t="s">
        <v>3255</v>
      </c>
      <c r="E37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32" s="175" t="s">
        <v>18870</v>
      </c>
      <c r="G3732" s="175" t="s">
        <v>18871</v>
      </c>
      <c r="H3732" s="182" t="str">
        <f>_xlfn.XLOOKUP(tab_SCHULLISTE[[#This Row],[TKZ]],tab_SATLISTE[SAT-ID],tab_SATLISTE[SAT-ID],"FEHLT")</f>
        <v>4p052</v>
      </c>
    </row>
    <row r="3733" spans="1:8" ht="15.9" customHeight="1" x14ac:dyDescent="0.3">
      <c r="A3733" s="171" t="s">
        <v>8037</v>
      </c>
      <c r="B3733" s="167" t="s">
        <v>18742</v>
      </c>
      <c r="C3733" s="167" t="str">
        <f>tab_SCHULLISTE[[#This Row],[SNR]]&amp;" - "&amp;tab_SCHULLISTE[[#This Row],[Name]]</f>
        <v>5165 - Staatliche Berufsschule z.sonderpädagogischen Förderung, Förderschwerpunkt Lernen,Bayreuth</v>
      </c>
      <c r="D3733" s="5" t="s">
        <v>3021</v>
      </c>
      <c r="E37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33" s="175" t="s">
        <v>18870</v>
      </c>
      <c r="G3733" s="175" t="s">
        <v>18871</v>
      </c>
      <c r="H3733" s="182" t="str">
        <f>_xlfn.XLOOKUP(tab_SCHULLISTE[[#This Row],[TKZ]],tab_SATLISTE[SAT-ID],tab_SATLISTE[SAT-ID],"FEHLT")</f>
        <v>4k015</v>
      </c>
    </row>
    <row r="3734" spans="1:8" ht="15.9" customHeight="1" x14ac:dyDescent="0.3">
      <c r="A3734" s="171" t="s">
        <v>8038</v>
      </c>
      <c r="B3734" s="167" t="s">
        <v>14329</v>
      </c>
      <c r="C3734" s="167" t="str">
        <f>tab_SCHULLISTE[[#This Row],[SNR]]&amp;" - "&amp;tab_SCHULLISTE[[#This Row],[Name]]</f>
        <v xml:space="preserve">5166 - Staatl. Berufsschule für Textilberufe Münchberg  </v>
      </c>
      <c r="D3734" s="5" t="s">
        <v>3079</v>
      </c>
      <c r="E37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34" s="175" t="s">
        <v>18856</v>
      </c>
      <c r="G3734" s="175" t="s">
        <v>18857</v>
      </c>
      <c r="H3734" s="182" t="str">
        <f>_xlfn.XLOOKUP(tab_SCHULLISTE[[#This Row],[TKZ]],tab_SATLISTE[SAT-ID],tab_SATLISTE[SAT-ID],"FEHLT")</f>
        <v>4k076</v>
      </c>
    </row>
    <row r="3735" spans="1:8" ht="15.9" customHeight="1" x14ac:dyDescent="0.3">
      <c r="A3735" s="171" t="s">
        <v>8039</v>
      </c>
      <c r="B3735" s="167" t="s">
        <v>368</v>
      </c>
      <c r="C3735" s="167" t="str">
        <f>tab_SCHULLISTE[[#This Row],[SNR]]&amp;" - "&amp;tab_SCHULLISTE[[#This Row],[Name]]</f>
        <v>5167 - Staatl. Berufsfachschule für bekleidungstechn. Assistenten Naila</v>
      </c>
      <c r="D3735" s="5" t="s">
        <v>3079</v>
      </c>
      <c r="E37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35" s="175" t="s">
        <v>18866</v>
      </c>
      <c r="G3735" s="175" t="s">
        <v>18867</v>
      </c>
      <c r="H3735" s="182" t="str">
        <f>_xlfn.XLOOKUP(tab_SCHULLISTE[[#This Row],[TKZ]],tab_SATLISTE[SAT-ID],tab_SATLISTE[SAT-ID],"FEHLT")</f>
        <v>4k076</v>
      </c>
    </row>
    <row r="3736" spans="1:8" ht="15.9" customHeight="1" x14ac:dyDescent="0.3">
      <c r="A3736" s="171" t="s">
        <v>8040</v>
      </c>
      <c r="B3736" s="167" t="s">
        <v>963</v>
      </c>
      <c r="C3736" s="167" t="str">
        <f>tab_SCHULLISTE[[#This Row],[SNR]]&amp;" - "&amp;tab_SCHULLISTE[[#This Row],[Name]]</f>
        <v>5168 - Staatl. Fachschule (Technikerschule) für Bekleidungstechnik Naila</v>
      </c>
      <c r="D3736" s="5" t="s">
        <v>3079</v>
      </c>
      <c r="E37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36" s="175" t="s">
        <v>18848</v>
      </c>
      <c r="G3736" s="175" t="s">
        <v>18849</v>
      </c>
      <c r="H3736" s="182" t="str">
        <f>_xlfn.XLOOKUP(tab_SCHULLISTE[[#This Row],[TKZ]],tab_SATLISTE[SAT-ID],tab_SATLISTE[SAT-ID],"FEHLT")</f>
        <v>4k076</v>
      </c>
    </row>
    <row r="3737" spans="1:8" ht="15.9" customHeight="1" x14ac:dyDescent="0.3">
      <c r="A3737" s="171" t="s">
        <v>8041</v>
      </c>
      <c r="B3737" s="167" t="s">
        <v>964</v>
      </c>
      <c r="C3737" s="167" t="str">
        <f>tab_SCHULLISTE[[#This Row],[SNR]]&amp;" - "&amp;tab_SCHULLISTE[[#This Row],[Name]]</f>
        <v>5169 - Staatl. Fachschule (Technikerschule) für Textiltechnik Münchberg</v>
      </c>
      <c r="D3737" s="5" t="s">
        <v>3206</v>
      </c>
      <c r="E37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37" s="175" t="s">
        <v>18848</v>
      </c>
      <c r="G3737" s="175" t="s">
        <v>18849</v>
      </c>
      <c r="H3737" s="182" t="str">
        <f>_xlfn.XLOOKUP(tab_SCHULLISTE[[#This Row],[TKZ]],tab_SATLISTE[SAT-ID],tab_SATLISTE[SAT-ID],"FEHLT")</f>
        <v>4x902</v>
      </c>
    </row>
    <row r="3738" spans="1:8" ht="15.9" customHeight="1" x14ac:dyDescent="0.3">
      <c r="A3738" s="171" t="s">
        <v>8042</v>
      </c>
      <c r="B3738" s="167" t="s">
        <v>14808</v>
      </c>
      <c r="C3738" s="167" t="str">
        <f>tab_SCHULLISTE[[#This Row],[SNR]]&amp;" - "&amp;tab_SCHULLISTE[[#This Row],[Name]]</f>
        <v>5172 - Fachschule f. Heilerziehungspflege Bayreuth der Gemeinn. Gesellsch. f. soziale Dienste - DAA - mbH</v>
      </c>
      <c r="D3738" s="5" t="s">
        <v>3231</v>
      </c>
      <c r="E37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38" s="175" t="s">
        <v>18850</v>
      </c>
      <c r="G3738" s="175" t="s">
        <v>18851</v>
      </c>
      <c r="H3738" s="182" t="str">
        <f>_xlfn.XLOOKUP(tab_SCHULLISTE[[#This Row],[TKZ]],tab_SATLISTE[SAT-ID],tab_SATLISTE[SAT-ID],"FEHLT")</f>
        <v>4p027</v>
      </c>
    </row>
    <row r="3739" spans="1:8" ht="15.9" customHeight="1" x14ac:dyDescent="0.3">
      <c r="A3739" s="171" t="s">
        <v>8043</v>
      </c>
      <c r="B3739" s="167" t="s">
        <v>14330</v>
      </c>
      <c r="C3739" s="167" t="str">
        <f>tab_SCHULLISTE[[#This Row],[SNR]]&amp;" - "&amp;tab_SCHULLISTE[[#This Row],[Name]]</f>
        <v xml:space="preserve">5173 - Staatl. Berufsschule Selb  </v>
      </c>
      <c r="D3739" s="5" t="s">
        <v>3200</v>
      </c>
      <c r="E37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39" s="175" t="s">
        <v>18856</v>
      </c>
      <c r="G3739" s="175" t="s">
        <v>18857</v>
      </c>
      <c r="H3739" s="182" t="str">
        <f>_xlfn.XLOOKUP(tab_SCHULLISTE[[#This Row],[TKZ]],tab_SATLISTE[SAT-ID],tab_SATLISTE[SAT-ID],"FEHLT")</f>
        <v>4k200</v>
      </c>
    </row>
    <row r="3740" spans="1:8" ht="15.9" customHeight="1" x14ac:dyDescent="0.3">
      <c r="A3740" s="171" t="s">
        <v>8044</v>
      </c>
      <c r="B3740" s="167" t="s">
        <v>651</v>
      </c>
      <c r="C3740" s="167" t="str">
        <f>tab_SCHULLISTE[[#This Row],[SNR]]&amp;" - "&amp;tab_SCHULLISTE[[#This Row],[Name]]</f>
        <v>5174 - Martin-Wiesend-Schule, Priv. Sonderpäd. Förderzentrum Bamberg</v>
      </c>
      <c r="D3740" s="5" t="s">
        <v>3237</v>
      </c>
      <c r="E37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40" s="175" t="s">
        <v>18830</v>
      </c>
      <c r="G3740" s="175" t="s">
        <v>18831</v>
      </c>
      <c r="H3740" s="182" t="str">
        <f>_xlfn.XLOOKUP(tab_SCHULLISTE[[#This Row],[TKZ]],tab_SATLISTE[SAT-ID],tab_SATLISTE[SAT-ID],"FEHLT")</f>
        <v>4p034</v>
      </c>
    </row>
    <row r="3741" spans="1:8" ht="15.9" customHeight="1" x14ac:dyDescent="0.3">
      <c r="A3741" s="171" t="s">
        <v>8045</v>
      </c>
      <c r="B3741" s="167" t="s">
        <v>965</v>
      </c>
      <c r="C3741" s="167" t="str">
        <f>tab_SCHULLISTE[[#This Row],[SNR]]&amp;" - "&amp;tab_SCHULLISTE[[#This Row],[Name]]</f>
        <v>5175 - Staatl. Fachschule (Technikerschule) für Werkstoff- und Prüftechnik Selb</v>
      </c>
      <c r="D3741" s="5" t="s">
        <v>3200</v>
      </c>
      <c r="E37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41" s="175" t="s">
        <v>18848</v>
      </c>
      <c r="G3741" s="175" t="s">
        <v>18849</v>
      </c>
      <c r="H3741" s="182" t="str">
        <f>_xlfn.XLOOKUP(tab_SCHULLISTE[[#This Row],[TKZ]],tab_SATLISTE[SAT-ID],tab_SATLISTE[SAT-ID],"FEHLT")</f>
        <v>4k200</v>
      </c>
    </row>
    <row r="3742" spans="1:8" ht="15.9" customHeight="1" x14ac:dyDescent="0.3">
      <c r="A3742" s="171" t="s">
        <v>8046</v>
      </c>
      <c r="B3742" s="167" t="s">
        <v>14793</v>
      </c>
      <c r="C3742" s="167" t="str">
        <f>tab_SCHULLISTE[[#This Row],[SNR]]&amp;" - "&amp;tab_SCHULLISTE[[#This Row],[Name]]</f>
        <v xml:space="preserve">5176 - Staatl. Fachschule für Produktdesign Selb  </v>
      </c>
      <c r="D3742" s="5" t="s">
        <v>3200</v>
      </c>
      <c r="E37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42" s="175" t="s">
        <v>18848</v>
      </c>
      <c r="G3742" s="175" t="s">
        <v>18849</v>
      </c>
      <c r="H3742" s="182" t="str">
        <f>_xlfn.XLOOKUP(tab_SCHULLISTE[[#This Row],[TKZ]],tab_SATLISTE[SAT-ID],tab_SATLISTE[SAT-ID],"FEHLT")</f>
        <v>4k200</v>
      </c>
    </row>
    <row r="3743" spans="1:8" ht="15.9" customHeight="1" x14ac:dyDescent="0.3">
      <c r="A3743" s="171" t="s">
        <v>8047</v>
      </c>
      <c r="B3743" s="167" t="s">
        <v>250</v>
      </c>
      <c r="C3743" s="167" t="str">
        <f>tab_SCHULLISTE[[#This Row],[SNR]]&amp;" - "&amp;tab_SCHULLISTE[[#This Row],[Name]]</f>
        <v>5177 - Private Berufsfachschule für Ergotherapie Bayreuth d.Gemeinn.Gesellsch.f. soziale Dienste - DAA - mbH</v>
      </c>
      <c r="D3743" s="5" t="s">
        <v>3231</v>
      </c>
      <c r="E37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43" s="175" t="s">
        <v>18842</v>
      </c>
      <c r="G3743" s="175" t="s">
        <v>18843</v>
      </c>
      <c r="H3743" s="182" t="str">
        <f>_xlfn.XLOOKUP(tab_SCHULLISTE[[#This Row],[TKZ]],tab_SATLISTE[SAT-ID],tab_SATLISTE[SAT-ID],"FEHLT")</f>
        <v>4p027</v>
      </c>
    </row>
    <row r="3744" spans="1:8" ht="15.9" customHeight="1" x14ac:dyDescent="0.3">
      <c r="A3744" s="171" t="s">
        <v>10559</v>
      </c>
      <c r="B3744" s="167" t="s">
        <v>14574</v>
      </c>
      <c r="C3744" s="167" t="str">
        <f>tab_SCHULLISTE[[#This Row],[SNR]]&amp;" - "&amp;tab_SCHULLISTE[[#This Row],[Name]]</f>
        <v>5178 - Berufsfachschule für Med.Techn. für Laboratoriumsanalytik der Klinikum Bayreuth GmbH</v>
      </c>
      <c r="D3744" s="5" t="s">
        <v>3239</v>
      </c>
      <c r="E37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44" s="175" t="s">
        <v>18842</v>
      </c>
      <c r="G3744" s="175" t="s">
        <v>18843</v>
      </c>
      <c r="H3744" s="182" t="str">
        <f>_xlfn.XLOOKUP(tab_SCHULLISTE[[#This Row],[TKZ]],tab_SATLISTE[SAT-ID],tab_SATLISTE[SAT-ID],"FEHLT")</f>
        <v>4p036</v>
      </c>
    </row>
    <row r="3745" spans="1:8" ht="15.9" customHeight="1" x14ac:dyDescent="0.3">
      <c r="A3745" s="171" t="s">
        <v>8048</v>
      </c>
      <c r="B3745" s="167" t="s">
        <v>14575</v>
      </c>
      <c r="C3745" s="167" t="str">
        <f>tab_SCHULLISTE[[#This Row],[SNR]]&amp;" - "&amp;tab_SCHULLISTE[[#This Row],[Name]]</f>
        <v>5179 - Berufsfachschule für Physiotherapie der Klinikum Bayreuth GmbH</v>
      </c>
      <c r="D3745" s="5" t="s">
        <v>3093</v>
      </c>
      <c r="E37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45" s="175" t="s">
        <v>18842</v>
      </c>
      <c r="G3745" s="175" t="s">
        <v>18843</v>
      </c>
      <c r="H3745" s="182" t="str">
        <f>_xlfn.XLOOKUP(tab_SCHULLISTE[[#This Row],[TKZ]],tab_SATLISTE[SAT-ID],tab_SATLISTE[SAT-ID],"FEHLT")</f>
        <v>4k091</v>
      </c>
    </row>
    <row r="3746" spans="1:8" ht="15.9" customHeight="1" x14ac:dyDescent="0.3">
      <c r="A3746" s="171" t="s">
        <v>8049</v>
      </c>
      <c r="B3746" s="167" t="s">
        <v>251</v>
      </c>
      <c r="C3746" s="167" t="str">
        <f>tab_SCHULLISTE[[#This Row],[SNR]]&amp;" - "&amp;tab_SCHULLISTE[[#This Row],[Name]]</f>
        <v>5181 - Medau-Schule, Staatl. anerk. Berufsfachschule für Gymnastik und Physiotherapie Schloß Hohenfels</v>
      </c>
      <c r="D3746" s="5" t="s">
        <v>3249</v>
      </c>
      <c r="E37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46" s="175" t="s">
        <v>18842</v>
      </c>
      <c r="G3746" s="175" t="s">
        <v>18843</v>
      </c>
      <c r="H3746" s="182" t="str">
        <f>_xlfn.XLOOKUP(tab_SCHULLISTE[[#This Row],[TKZ]],tab_SATLISTE[SAT-ID],tab_SATLISTE[SAT-ID],"FEHLT")</f>
        <v>4p046</v>
      </c>
    </row>
    <row r="3747" spans="1:8" ht="15.9" customHeight="1" x14ac:dyDescent="0.3">
      <c r="A3747" s="171" t="s">
        <v>8050</v>
      </c>
      <c r="B3747" s="167" t="s">
        <v>14472</v>
      </c>
      <c r="C3747" s="167" t="str">
        <f>tab_SCHULLISTE[[#This Row],[SNR]]&amp;" - "&amp;tab_SCHULLISTE[[#This Row],[Name]]</f>
        <v xml:space="preserve">5195 - Staatl. Berufsfachschule für Sozialpflege Kronach  </v>
      </c>
      <c r="D3747" s="5" t="s">
        <v>3095</v>
      </c>
      <c r="E37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47" s="175" t="s">
        <v>18854</v>
      </c>
      <c r="G3747" s="175" t="s">
        <v>18855</v>
      </c>
      <c r="H3747" s="182" t="str">
        <f>_xlfn.XLOOKUP(tab_SCHULLISTE[[#This Row],[TKZ]],tab_SATLISTE[SAT-ID],tab_SATLISTE[SAT-ID],"FEHLT")</f>
        <v>4k093</v>
      </c>
    </row>
    <row r="3748" spans="1:8" ht="15.9" customHeight="1" x14ac:dyDescent="0.3">
      <c r="A3748" s="171" t="s">
        <v>8051</v>
      </c>
      <c r="B3748" s="167" t="s">
        <v>14576</v>
      </c>
      <c r="C3748" s="167" t="str">
        <f>tab_SCHULLISTE[[#This Row],[SNR]]&amp;" - "&amp;tab_SCHULLISTE[[#This Row],[Name]]</f>
        <v>5205 - Berufsfachschule für Krankenpflegehilfe des Kommunalunternehmens Klinikum Fichtelgebirge, Selb</v>
      </c>
      <c r="D3748" s="5" t="s">
        <v>3241</v>
      </c>
      <c r="E37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48" s="175" t="s">
        <v>18842</v>
      </c>
      <c r="G3748" s="175" t="s">
        <v>18843</v>
      </c>
      <c r="H3748" s="182" t="str">
        <f>_xlfn.XLOOKUP(tab_SCHULLISTE[[#This Row],[TKZ]],tab_SATLISTE[SAT-ID],tab_SATLISTE[SAT-ID],"FEHLT")</f>
        <v>4p038</v>
      </c>
    </row>
    <row r="3749" spans="1:8" ht="15.9" customHeight="1" x14ac:dyDescent="0.3">
      <c r="A3749" s="171" t="s">
        <v>8052</v>
      </c>
      <c r="B3749" s="167" t="s">
        <v>52</v>
      </c>
      <c r="C3749" s="167" t="str">
        <f>tab_SCHULLISTE[[#This Row],[SNR]]&amp;" - "&amp;tab_SCHULLISTE[[#This Row],[Name]]</f>
        <v>5206 - Berufsfachschule für Kinderpflege Mariahilf der Erzdiözese Bamberg</v>
      </c>
      <c r="D3749" s="5" t="s">
        <v>3226</v>
      </c>
      <c r="E37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49" s="175" t="s">
        <v>18854</v>
      </c>
      <c r="G3749" s="175" t="s">
        <v>18855</v>
      </c>
      <c r="H3749" s="182" t="str">
        <f>_xlfn.XLOOKUP(tab_SCHULLISTE[[#This Row],[TKZ]],tab_SATLISTE[SAT-ID],tab_SATLISTE[SAT-ID],"FEHLT")</f>
        <v>4p022</v>
      </c>
    </row>
    <row r="3750" spans="1:8" ht="15.9" customHeight="1" x14ac:dyDescent="0.3">
      <c r="A3750" s="171" t="s">
        <v>8053</v>
      </c>
      <c r="B3750" s="167" t="s">
        <v>14624</v>
      </c>
      <c r="C3750" s="167" t="str">
        <f>tab_SCHULLISTE[[#This Row],[SNR]]&amp;" - "&amp;tab_SCHULLISTE[[#This Row],[Name]]</f>
        <v xml:space="preserve">5209 - Berufsfachschule für Musik Oberfranken in Kronach  </v>
      </c>
      <c r="D3750" s="5" t="s">
        <v>3023</v>
      </c>
      <c r="E37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50" s="175" t="s">
        <v>18862</v>
      </c>
      <c r="G3750" s="175" t="s">
        <v>18863</v>
      </c>
      <c r="H3750" s="182" t="str">
        <f>_xlfn.XLOOKUP(tab_SCHULLISTE[[#This Row],[TKZ]],tab_SATLISTE[SAT-ID],tab_SATLISTE[SAT-ID],"FEHLT")</f>
        <v>4k017</v>
      </c>
    </row>
    <row r="3751" spans="1:8" ht="15.9" customHeight="1" x14ac:dyDescent="0.3">
      <c r="A3751" s="171" t="s">
        <v>8054</v>
      </c>
      <c r="B3751" s="167" t="s">
        <v>53</v>
      </c>
      <c r="C3751" s="167" t="str">
        <f>tab_SCHULLISTE[[#This Row],[SNR]]&amp;" - "&amp;tab_SCHULLISTE[[#This Row],[Name]]</f>
        <v>5210 - Berufsfachschule für Ernährung und Versorgung Mariahilf der Erzdiözese Bamberg</v>
      </c>
      <c r="D3751" s="5" t="s">
        <v>3226</v>
      </c>
      <c r="E37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51" s="175" t="s">
        <v>18854</v>
      </c>
      <c r="G3751" s="175" t="s">
        <v>18855</v>
      </c>
      <c r="H3751" s="182" t="str">
        <f>_xlfn.XLOOKUP(tab_SCHULLISTE[[#This Row],[TKZ]],tab_SATLISTE[SAT-ID],tab_SATLISTE[SAT-ID],"FEHLT")</f>
        <v>4p022</v>
      </c>
    </row>
    <row r="3752" spans="1:8" ht="15.9" customHeight="1" x14ac:dyDescent="0.3">
      <c r="A3752" s="171" t="s">
        <v>8055</v>
      </c>
      <c r="B3752" s="167" t="s">
        <v>95</v>
      </c>
      <c r="C3752" s="167" t="str">
        <f>tab_SCHULLISTE[[#This Row],[SNR]]&amp;" - "&amp;tab_SCHULLISTE[[#This Row],[Name]]</f>
        <v>5212 - Staatl. Berufsfachschule für Kinderpflege Ahornberg</v>
      </c>
      <c r="D3752" s="5" t="s">
        <v>3079</v>
      </c>
      <c r="E37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52" s="175" t="s">
        <v>18854</v>
      </c>
      <c r="G3752" s="175" t="s">
        <v>18855</v>
      </c>
      <c r="H3752" s="182" t="str">
        <f>_xlfn.XLOOKUP(tab_SCHULLISTE[[#This Row],[TKZ]],tab_SATLISTE[SAT-ID],tab_SATLISTE[SAT-ID],"FEHLT")</f>
        <v>4k076</v>
      </c>
    </row>
    <row r="3753" spans="1:8" ht="15.9" customHeight="1" x14ac:dyDescent="0.3">
      <c r="A3753" s="171" t="s">
        <v>8056</v>
      </c>
      <c r="B3753" s="167" t="s">
        <v>14473</v>
      </c>
      <c r="C3753" s="167" t="str">
        <f>tab_SCHULLISTE[[#This Row],[SNR]]&amp;" - "&amp;tab_SCHULLISTE[[#This Row],[Name]]</f>
        <v xml:space="preserve">5213 - Staatl. Berufsfachschule für Kinderpflege Coburg  </v>
      </c>
      <c r="D3753" s="5" t="s">
        <v>3038</v>
      </c>
      <c r="E37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53" s="175" t="s">
        <v>18854</v>
      </c>
      <c r="G3753" s="175" t="s">
        <v>18855</v>
      </c>
      <c r="H3753" s="182" t="str">
        <f>_xlfn.XLOOKUP(tab_SCHULLISTE[[#This Row],[TKZ]],tab_SATLISTE[SAT-ID],tab_SATLISTE[SAT-ID],"FEHLT")</f>
        <v>4k032</v>
      </c>
    </row>
    <row r="3754" spans="1:8" ht="15.9" customHeight="1" x14ac:dyDescent="0.3">
      <c r="A3754" s="171" t="s">
        <v>8057</v>
      </c>
      <c r="B3754" s="167" t="s">
        <v>96</v>
      </c>
      <c r="C3754" s="167" t="str">
        <f>tab_SCHULLISTE[[#This Row],[SNR]]&amp;" - "&amp;tab_SCHULLISTE[[#This Row],[Name]]</f>
        <v>5214 - Staatliche Berufsfachschule für Kinderpflege Forchheim</v>
      </c>
      <c r="D3754" s="5" t="s">
        <v>3055</v>
      </c>
      <c r="E37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54" s="175" t="s">
        <v>18854</v>
      </c>
      <c r="G3754" s="175" t="s">
        <v>18855</v>
      </c>
      <c r="H3754" s="182" t="str">
        <f>_xlfn.XLOOKUP(tab_SCHULLISTE[[#This Row],[TKZ]],tab_SATLISTE[SAT-ID],tab_SATLISTE[SAT-ID],"FEHLT")</f>
        <v>4k049</v>
      </c>
    </row>
    <row r="3755" spans="1:8" ht="15.9" customHeight="1" x14ac:dyDescent="0.3">
      <c r="A3755" s="171" t="s">
        <v>8058</v>
      </c>
      <c r="B3755" s="167" t="s">
        <v>14794</v>
      </c>
      <c r="C3755" s="167" t="str">
        <f>tab_SCHULLISTE[[#This Row],[SNR]]&amp;" - "&amp;tab_SCHULLISTE[[#This Row],[Name]]</f>
        <v>5215 - Staatl.Fachschule (Technikerschule) für Elektro-, Maschinenbau- u. Umweltschutztechnik Hof</v>
      </c>
      <c r="D3755" s="5" t="s">
        <v>3203</v>
      </c>
      <c r="E37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55" s="175" t="s">
        <v>18848</v>
      </c>
      <c r="G3755" s="175" t="s">
        <v>18849</v>
      </c>
      <c r="H3755" s="182" t="str">
        <f>_xlfn.XLOOKUP(tab_SCHULLISTE[[#This Row],[TKZ]],tab_SATLISTE[SAT-ID],tab_SATLISTE[SAT-ID],"FEHLT")</f>
        <v>4k203</v>
      </c>
    </row>
    <row r="3756" spans="1:8" ht="15.9" customHeight="1" x14ac:dyDescent="0.3">
      <c r="A3756" s="171" t="s">
        <v>8059</v>
      </c>
      <c r="B3756" s="167" t="s">
        <v>18743</v>
      </c>
      <c r="C3756" s="167" t="str">
        <f>tab_SCHULLISTE[[#This Row],[SNR]]&amp;" - "&amp;tab_SCHULLISTE[[#This Row],[Name]]</f>
        <v>5218 - Mauritiusschule, EJF-Förderzentrum Ahorn, Förderschwerpunkt geistige Entwicklung</v>
      </c>
      <c r="D3756" s="5" t="s">
        <v>14884</v>
      </c>
      <c r="E37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56" s="175" t="s">
        <v>18830</v>
      </c>
      <c r="G3756" s="175" t="s">
        <v>18831</v>
      </c>
      <c r="H3756" s="182" t="str">
        <f>_xlfn.XLOOKUP(tab_SCHULLISTE[[#This Row],[TKZ]],tab_SATLISTE[SAT-ID],tab_SATLISTE[SAT-ID],"FEHLT")</f>
        <v>4p070</v>
      </c>
    </row>
    <row r="3757" spans="1:8" ht="15.9" customHeight="1" x14ac:dyDescent="0.3">
      <c r="A3757" s="171" t="s">
        <v>8060</v>
      </c>
      <c r="B3757" s="167" t="s">
        <v>1338</v>
      </c>
      <c r="C3757" s="167" t="str">
        <f>tab_SCHULLISTE[[#This Row],[SNR]]&amp;" - "&amp;tab_SCHULLISTE[[#This Row],[Name]]</f>
        <v>5225 - Fachschule f. Heilerziehungspflegehilfe Bayreuth d. Gemeinn.Gesellschaft f. soz.Dienste - DAA - mbH</v>
      </c>
      <c r="D3757" s="5" t="s">
        <v>3231</v>
      </c>
      <c r="E37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57" s="175" t="s">
        <v>18850</v>
      </c>
      <c r="G3757" s="175" t="s">
        <v>18851</v>
      </c>
      <c r="H3757" s="182" t="str">
        <f>_xlfn.XLOOKUP(tab_SCHULLISTE[[#This Row],[TKZ]],tab_SATLISTE[SAT-ID],tab_SATLISTE[SAT-ID],"FEHLT")</f>
        <v>4p027</v>
      </c>
    </row>
    <row r="3758" spans="1:8" ht="15.9" customHeight="1" x14ac:dyDescent="0.3">
      <c r="A3758" s="171" t="s">
        <v>8061</v>
      </c>
      <c r="B3758" s="167" t="s">
        <v>506</v>
      </c>
      <c r="C3758" s="167" t="str">
        <f>tab_SCHULLISTE[[#This Row],[SNR]]&amp;" - "&amp;tab_SCHULLISTE[[#This Row],[Name]]</f>
        <v>5229 - Fachakademie f. Sozialpädagogik Coburg d. Gemeinn. Gesellschaft f. soziale Dienste - DAA - mbH</v>
      </c>
      <c r="D3758" s="5" t="s">
        <v>3231</v>
      </c>
      <c r="E37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58" s="175" t="s">
        <v>18844</v>
      </c>
      <c r="G3758" s="175" t="s">
        <v>18845</v>
      </c>
      <c r="H3758" s="182" t="str">
        <f>_xlfn.XLOOKUP(tab_SCHULLISTE[[#This Row],[TKZ]],tab_SATLISTE[SAT-ID],tab_SATLISTE[SAT-ID],"FEHLT")</f>
        <v>4p027</v>
      </c>
    </row>
    <row r="3759" spans="1:8" ht="15.9" customHeight="1" x14ac:dyDescent="0.3">
      <c r="A3759" s="171" t="s">
        <v>8062</v>
      </c>
      <c r="B3759" s="167" t="s">
        <v>1339</v>
      </c>
      <c r="C3759" s="167" t="str">
        <f>tab_SCHULLISTE[[#This Row],[SNR]]&amp;" - "&amp;tab_SCHULLISTE[[#This Row],[Name]]</f>
        <v>5239 - Fachschule f. Heilerziehungspflege Bamberg d. Berufl.Fortbildungszentren d.Bay.Wirtschaft (bfz)</v>
      </c>
      <c r="D3759" s="5" t="s">
        <v>3216</v>
      </c>
      <c r="E37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59" s="175" t="s">
        <v>18850</v>
      </c>
      <c r="G3759" s="175" t="s">
        <v>18851</v>
      </c>
      <c r="H3759" s="182" t="str">
        <f>_xlfn.XLOOKUP(tab_SCHULLISTE[[#This Row],[TKZ]],tab_SATLISTE[SAT-ID],tab_SATLISTE[SAT-ID],"FEHLT")</f>
        <v>4p007</v>
      </c>
    </row>
    <row r="3760" spans="1:8" ht="15.9" customHeight="1" x14ac:dyDescent="0.3">
      <c r="A3760" s="171" t="s">
        <v>8063</v>
      </c>
      <c r="B3760" s="167" t="s">
        <v>254</v>
      </c>
      <c r="C3760" s="167" t="str">
        <f>tab_SCHULLISTE[[#This Row],[SNR]]&amp;" - "&amp;tab_SCHULLISTE[[#This Row],[Name]]</f>
        <v>5247 - Berufsfachschule für Altenpflegehilfe Forchheim d. Berufl. Fortbildungszentren der Bayer. Wirtschaft</v>
      </c>
      <c r="D3760" s="5" t="s">
        <v>3216</v>
      </c>
      <c r="E37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60" s="175" t="s">
        <v>18842</v>
      </c>
      <c r="G3760" s="175" t="s">
        <v>18843</v>
      </c>
      <c r="H3760" s="182" t="str">
        <f>_xlfn.XLOOKUP(tab_SCHULLISTE[[#This Row],[TKZ]],tab_SATLISTE[SAT-ID],tab_SATLISTE[SAT-ID],"FEHLT")</f>
        <v>4p007</v>
      </c>
    </row>
    <row r="3761" spans="1:8" ht="15.9" customHeight="1" x14ac:dyDescent="0.3">
      <c r="A3761" s="171" t="s">
        <v>8064</v>
      </c>
      <c r="B3761" s="167" t="s">
        <v>256</v>
      </c>
      <c r="C3761" s="167" t="str">
        <f>tab_SCHULLISTE[[#This Row],[SNR]]&amp;" - "&amp;tab_SCHULLISTE[[#This Row],[Name]]</f>
        <v>5269 - Berufsfachschule für Logopädie der Medau-Schulen priv. gemeinnützige Gesellschaft mbH Coburg</v>
      </c>
      <c r="D3761" s="5" t="s">
        <v>3249</v>
      </c>
      <c r="E37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61" s="175" t="s">
        <v>18842</v>
      </c>
      <c r="G3761" s="175" t="s">
        <v>18843</v>
      </c>
      <c r="H3761" s="182" t="str">
        <f>_xlfn.XLOOKUP(tab_SCHULLISTE[[#This Row],[TKZ]],tab_SATLISTE[SAT-ID],tab_SATLISTE[SAT-ID],"FEHLT")</f>
        <v>4p046</v>
      </c>
    </row>
    <row r="3762" spans="1:8" ht="15.9" customHeight="1" x14ac:dyDescent="0.3">
      <c r="A3762" s="171" t="s">
        <v>8065</v>
      </c>
      <c r="B3762" s="167" t="s">
        <v>14764</v>
      </c>
      <c r="C3762" s="167" t="str">
        <f>tab_SCHULLISTE[[#This Row],[SNR]]&amp;" - "&amp;tab_SCHULLISTE[[#This Row],[Name]]</f>
        <v>5276 - Fachakademie für Sozialpädagogik des Landkreises Hof in Ahornberg</v>
      </c>
      <c r="D3762" s="5" t="s">
        <v>3079</v>
      </c>
      <c r="E37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62" s="175" t="s">
        <v>18844</v>
      </c>
      <c r="G3762" s="175" t="s">
        <v>18845</v>
      </c>
      <c r="H3762" s="182" t="str">
        <f>_xlfn.XLOOKUP(tab_SCHULLISTE[[#This Row],[TKZ]],tab_SATLISTE[SAT-ID],tab_SATLISTE[SAT-ID],"FEHLT")</f>
        <v>4k076</v>
      </c>
    </row>
    <row r="3763" spans="1:8" ht="15.9" customHeight="1" x14ac:dyDescent="0.3">
      <c r="A3763" s="171" t="s">
        <v>8066</v>
      </c>
      <c r="B3763" s="167" t="s">
        <v>14577</v>
      </c>
      <c r="C3763" s="167" t="str">
        <f>tab_SCHULLISTE[[#This Row],[SNR]]&amp;" - "&amp;tab_SCHULLISTE[[#This Row],[Name]]</f>
        <v>5284 - Berufsfachschule für Altenpflegehilfe Coburg  der Klinikum Coburg GmbH</v>
      </c>
      <c r="D3763" s="5" t="s">
        <v>3240</v>
      </c>
      <c r="E37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63" s="175" t="s">
        <v>18842</v>
      </c>
      <c r="G3763" s="175" t="s">
        <v>18843</v>
      </c>
      <c r="H3763" s="182" t="str">
        <f>_xlfn.XLOOKUP(tab_SCHULLISTE[[#This Row],[TKZ]],tab_SATLISTE[SAT-ID],tab_SATLISTE[SAT-ID],"FEHLT")</f>
        <v>4p037</v>
      </c>
    </row>
    <row r="3764" spans="1:8" ht="15.9" customHeight="1" x14ac:dyDescent="0.3">
      <c r="A3764" s="171" t="s">
        <v>8067</v>
      </c>
      <c r="B3764" s="167" t="s">
        <v>369</v>
      </c>
      <c r="C3764" s="167" t="str">
        <f>tab_SCHULLISTE[[#This Row],[SNR]]&amp;" - "&amp;tab_SCHULLISTE[[#This Row],[Name]]</f>
        <v>5286 - Staatl. Berufsfachschule für techn. Assistenten für Informatik Bamberg</v>
      </c>
      <c r="D3764" s="5" t="s">
        <v>3024</v>
      </c>
      <c r="E37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64" s="175" t="s">
        <v>18866</v>
      </c>
      <c r="G3764" s="175" t="s">
        <v>18867</v>
      </c>
      <c r="H3764" s="182" t="str">
        <f>_xlfn.XLOOKUP(tab_SCHULLISTE[[#This Row],[TKZ]],tab_SATLISTE[SAT-ID],tab_SATLISTE[SAT-ID],"FEHLT")</f>
        <v>4k018</v>
      </c>
    </row>
    <row r="3765" spans="1:8" ht="15.9" customHeight="1" x14ac:dyDescent="0.3">
      <c r="A3765" s="171" t="s">
        <v>8068</v>
      </c>
      <c r="B3765" s="167" t="s">
        <v>257</v>
      </c>
      <c r="C3765" s="167" t="str">
        <f>tab_SCHULLISTE[[#This Row],[SNR]]&amp;" - "&amp;tab_SCHULLISTE[[#This Row],[Name]]</f>
        <v>5287 - Berufsfachschule für pharm.-techn. Assistenten Bamberg</v>
      </c>
      <c r="D3765" s="5" t="s">
        <v>3221</v>
      </c>
      <c r="E37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65" s="175" t="s">
        <v>18842</v>
      </c>
      <c r="G3765" s="175" t="s">
        <v>18843</v>
      </c>
      <c r="H3765" s="182" t="str">
        <f>_xlfn.XLOOKUP(tab_SCHULLISTE[[#This Row],[TKZ]],tab_SATLISTE[SAT-ID],tab_SATLISTE[SAT-ID],"FEHLT")</f>
        <v>4p013</v>
      </c>
    </row>
    <row r="3766" spans="1:8" ht="15.9" customHeight="1" x14ac:dyDescent="0.3">
      <c r="A3766" s="171" t="s">
        <v>8069</v>
      </c>
      <c r="B3766" s="167" t="s">
        <v>825</v>
      </c>
      <c r="C3766" s="167" t="str">
        <f>tab_SCHULLISTE[[#This Row],[SNR]]&amp;" - "&amp;tab_SCHULLISTE[[#This Row],[Name]]</f>
        <v>5288 - Klinikschule Oberfranken Staatliche Schule für Kranke im Regierungsbezirk Oberfranken in Bayreuth</v>
      </c>
      <c r="D3766" s="5" t="s">
        <v>3026</v>
      </c>
      <c r="E37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66" s="175" t="s">
        <v>18830</v>
      </c>
      <c r="G3766" s="175" t="s">
        <v>18831</v>
      </c>
      <c r="H3766" s="182" t="str">
        <f>_xlfn.XLOOKUP(tab_SCHULLISTE[[#This Row],[TKZ]],tab_SATLISTE[SAT-ID],tab_SATLISTE[SAT-ID],"FEHLT")</f>
        <v>4k020</v>
      </c>
    </row>
    <row r="3767" spans="1:8" ht="15.9" customHeight="1" x14ac:dyDescent="0.3">
      <c r="A3767" s="171" t="s">
        <v>8070</v>
      </c>
      <c r="B3767" s="167" t="s">
        <v>54</v>
      </c>
      <c r="C3767" s="167" t="str">
        <f>tab_SCHULLISTE[[#This Row],[SNR]]&amp;" - "&amp;tab_SCHULLISTE[[#This Row],[Name]]</f>
        <v>5298 - Berufsfachschule für Sozialpflege Mariahilf der Erzdiözese Bamberg</v>
      </c>
      <c r="D3767" s="5" t="s">
        <v>3226</v>
      </c>
      <c r="E37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67" s="175" t="s">
        <v>18854</v>
      </c>
      <c r="G3767" s="175" t="s">
        <v>18855</v>
      </c>
      <c r="H3767" s="182" t="str">
        <f>_xlfn.XLOOKUP(tab_SCHULLISTE[[#This Row],[TKZ]],tab_SATLISTE[SAT-ID],tab_SATLISTE[SAT-ID],"FEHLT")</f>
        <v>4p022</v>
      </c>
    </row>
    <row r="3768" spans="1:8" ht="15.9" customHeight="1" x14ac:dyDescent="0.3">
      <c r="A3768" s="171" t="s">
        <v>8071</v>
      </c>
      <c r="B3768" s="167" t="s">
        <v>1340</v>
      </c>
      <c r="C3768" s="167" t="str">
        <f>tab_SCHULLISTE[[#This Row],[SNR]]&amp;" - "&amp;tab_SCHULLISTE[[#This Row],[Name]]</f>
        <v>5306 - Fachschule f.Heilerziehungspflegehilfe Bamberg d. Berufl.Fortbildungszentr. d. Bayer.Wirtschaft</v>
      </c>
      <c r="D3768" s="5" t="s">
        <v>3216</v>
      </c>
      <c r="E37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68" s="175" t="s">
        <v>18850</v>
      </c>
      <c r="G3768" s="175" t="s">
        <v>18851</v>
      </c>
      <c r="H3768" s="182" t="str">
        <f>_xlfn.XLOOKUP(tab_SCHULLISTE[[#This Row],[TKZ]],tab_SATLISTE[SAT-ID],tab_SATLISTE[SAT-ID],"FEHLT")</f>
        <v>4p007</v>
      </c>
    </row>
    <row r="3769" spans="1:8" ht="15.9" customHeight="1" x14ac:dyDescent="0.3">
      <c r="A3769" s="171" t="s">
        <v>8072</v>
      </c>
      <c r="B3769" s="167" t="s">
        <v>458</v>
      </c>
      <c r="C3769" s="167" t="str">
        <f>tab_SCHULLISTE[[#This Row],[SNR]]&amp;" - "&amp;tab_SCHULLISTE[[#This Row],[Name]]</f>
        <v>5307 - Priv. Berufsschule zur sonderpäd. Förderung, Förderschwerpunkt Lernen</v>
      </c>
      <c r="D3769" s="5" t="s">
        <v>3222</v>
      </c>
      <c r="E37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69" s="175" t="s">
        <v>18870</v>
      </c>
      <c r="G3769" s="175" t="s">
        <v>18871</v>
      </c>
      <c r="H3769" s="182" t="str">
        <f>_xlfn.XLOOKUP(tab_SCHULLISTE[[#This Row],[TKZ]],tab_SATLISTE[SAT-ID],tab_SATLISTE[SAT-ID],"FEHLT")</f>
        <v>4p015</v>
      </c>
    </row>
    <row r="3770" spans="1:8" ht="15.9" customHeight="1" x14ac:dyDescent="0.3">
      <c r="A3770" s="171" t="s">
        <v>8073</v>
      </c>
      <c r="B3770" s="167" t="s">
        <v>370</v>
      </c>
      <c r="C3770" s="167" t="str">
        <f>tab_SCHULLISTE[[#This Row],[SNR]]&amp;" - "&amp;tab_SCHULLISTE[[#This Row],[Name]]</f>
        <v>5309 - Staatl. Berufsfachschule für techn. Assistenten für Informatik Hof</v>
      </c>
      <c r="D3770" s="5" t="s">
        <v>3203</v>
      </c>
      <c r="E37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70" s="175" t="s">
        <v>18866</v>
      </c>
      <c r="G3770" s="175" t="s">
        <v>18867</v>
      </c>
      <c r="H3770" s="182" t="str">
        <f>_xlfn.XLOOKUP(tab_SCHULLISTE[[#This Row],[TKZ]],tab_SATLISTE[SAT-ID],tab_SATLISTE[SAT-ID],"FEHLT")</f>
        <v>4k203</v>
      </c>
    </row>
    <row r="3771" spans="1:8" ht="15.9" customHeight="1" x14ac:dyDescent="0.3">
      <c r="A3771" s="171" t="s">
        <v>10453</v>
      </c>
      <c r="B3771" s="167" t="s">
        <v>10462</v>
      </c>
      <c r="C3771" s="167" t="str">
        <f>tab_SCHULLISTE[[#This Row],[SNR]]&amp;" - "&amp;tab_SCHULLISTE[[#This Row],[Name]]</f>
        <v>5314 - Berufsfachschule f.Altenpflegehilfe der Bamberger Akad. f. Gesundheitsberufe gemeinn. GmbH</v>
      </c>
      <c r="D3771" s="5" t="s">
        <v>3212</v>
      </c>
      <c r="E37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71" s="175" t="s">
        <v>18842</v>
      </c>
      <c r="G3771" s="175" t="s">
        <v>18843</v>
      </c>
      <c r="H3771" s="182" t="str">
        <f>_xlfn.XLOOKUP(tab_SCHULLISTE[[#This Row],[TKZ]],tab_SATLISTE[SAT-ID],tab_SATLISTE[SAT-ID],"FEHLT")</f>
        <v>4p003</v>
      </c>
    </row>
    <row r="3772" spans="1:8" ht="15.9" customHeight="1" x14ac:dyDescent="0.3">
      <c r="A3772" s="171" t="s">
        <v>8074</v>
      </c>
      <c r="B3772" s="167" t="s">
        <v>18744</v>
      </c>
      <c r="C3772" s="167" t="str">
        <f>tab_SCHULLISTE[[#This Row],[SNR]]&amp;" - "&amp;tab_SCHULLISTE[[#This Row],[Name]]</f>
        <v>5315 - Adolph-Kolping-Berufsschule, Priv.Berufsschule z. sopäd.Förd., Förderschwerp.Lernen i.Bamberg</v>
      </c>
      <c r="D3772" s="5" t="s">
        <v>3243</v>
      </c>
      <c r="E37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72" s="175" t="s">
        <v>18870</v>
      </c>
      <c r="G3772" s="175" t="s">
        <v>18871</v>
      </c>
      <c r="H3772" s="182" t="str">
        <f>_xlfn.XLOOKUP(tab_SCHULLISTE[[#This Row],[TKZ]],tab_SATLISTE[SAT-ID],tab_SATLISTE[SAT-ID],"FEHLT")</f>
        <v>4p040</v>
      </c>
    </row>
    <row r="3773" spans="1:8" ht="15.9" customHeight="1" x14ac:dyDescent="0.3">
      <c r="A3773" s="171" t="s">
        <v>8075</v>
      </c>
      <c r="B3773" s="167" t="s">
        <v>966</v>
      </c>
      <c r="C3773" s="167" t="str">
        <f>tab_SCHULLISTE[[#This Row],[SNR]]&amp;" - "&amp;tab_SCHULLISTE[[#This Row],[Name]]</f>
        <v>5316 - Staatl. Fachschule (Technikerschule) für Bautechnik Kulmbach</v>
      </c>
      <c r="D3773" s="5" t="s">
        <v>3098</v>
      </c>
      <c r="E37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73" s="175" t="s">
        <v>18848</v>
      </c>
      <c r="G3773" s="175" t="s">
        <v>18849</v>
      </c>
      <c r="H3773" s="182" t="str">
        <f>_xlfn.XLOOKUP(tab_SCHULLISTE[[#This Row],[TKZ]],tab_SATLISTE[SAT-ID],tab_SATLISTE[SAT-ID],"FEHLT")</f>
        <v>4k096</v>
      </c>
    </row>
    <row r="3774" spans="1:8" ht="15.9" customHeight="1" x14ac:dyDescent="0.3">
      <c r="A3774" s="171" t="s">
        <v>8076</v>
      </c>
      <c r="B3774" s="167" t="s">
        <v>14474</v>
      </c>
      <c r="C3774" s="167" t="str">
        <f>tab_SCHULLISTE[[#This Row],[SNR]]&amp;" - "&amp;tab_SCHULLISTE[[#This Row],[Name]]</f>
        <v xml:space="preserve">5317 - Staatl. Berufsfachschule für Kinderpflege Kronach  </v>
      </c>
      <c r="D3774" s="5" t="s">
        <v>3095</v>
      </c>
      <c r="E37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74" s="175" t="s">
        <v>18854</v>
      </c>
      <c r="G3774" s="175" t="s">
        <v>18855</v>
      </c>
      <c r="H3774" s="182" t="str">
        <f>_xlfn.XLOOKUP(tab_SCHULLISTE[[#This Row],[TKZ]],tab_SATLISTE[SAT-ID],tab_SATLISTE[SAT-ID],"FEHLT")</f>
        <v>4k093</v>
      </c>
    </row>
    <row r="3775" spans="1:8" ht="15.9" customHeight="1" x14ac:dyDescent="0.3">
      <c r="A3775" s="171" t="s">
        <v>8077</v>
      </c>
      <c r="B3775" s="167" t="s">
        <v>55</v>
      </c>
      <c r="C3775" s="167" t="str">
        <f>tab_SCHULLISTE[[#This Row],[SNR]]&amp;" - "&amp;tab_SCHULLISTE[[#This Row],[Name]]</f>
        <v>5318 - Berufsfachschule f. Sozialpflege Coburg d.Gemeinn. Gesellschaft f. soziale Dienste - DAA - mbH</v>
      </c>
      <c r="D3775" s="5" t="s">
        <v>3231</v>
      </c>
      <c r="E37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75" s="175" t="s">
        <v>18854</v>
      </c>
      <c r="G3775" s="175" t="s">
        <v>18855</v>
      </c>
      <c r="H3775" s="182" t="str">
        <f>_xlfn.XLOOKUP(tab_SCHULLISTE[[#This Row],[TKZ]],tab_SATLISTE[SAT-ID],tab_SATLISTE[SAT-ID],"FEHLT")</f>
        <v>4p027</v>
      </c>
    </row>
    <row r="3776" spans="1:8" ht="15.9" customHeight="1" x14ac:dyDescent="0.3">
      <c r="A3776" s="171" t="s">
        <v>8078</v>
      </c>
      <c r="B3776" s="167" t="s">
        <v>740</v>
      </c>
      <c r="C3776" s="167" t="str">
        <f>tab_SCHULLISTE[[#This Row],[SNR]]&amp;" - "&amp;tab_SCHULLISTE[[#This Row],[Name]]</f>
        <v>5338 - Johannes-Schule, Priv.Förderzentrum, Förderschwerp geist. Entwicklung in Scheßlitz</v>
      </c>
      <c r="D3776" s="5" t="s">
        <v>3236</v>
      </c>
      <c r="E37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76" s="175" t="s">
        <v>18830</v>
      </c>
      <c r="G3776" s="175" t="s">
        <v>18831</v>
      </c>
      <c r="H3776" s="182" t="str">
        <f>_xlfn.XLOOKUP(tab_SCHULLISTE[[#This Row],[TKZ]],tab_SATLISTE[SAT-ID],tab_SATLISTE[SAT-ID],"FEHLT")</f>
        <v>4p032</v>
      </c>
    </row>
    <row r="3777" spans="1:8" ht="15.9" customHeight="1" x14ac:dyDescent="0.3">
      <c r="A3777" s="171" t="s">
        <v>8079</v>
      </c>
      <c r="B3777" s="167" t="s">
        <v>8080</v>
      </c>
      <c r="C3777" s="167" t="str">
        <f>tab_SCHULLISTE[[#This Row],[SNR]]&amp;" - "&amp;tab_SCHULLISTE[[#This Row],[Name]]</f>
        <v>5345 - Berufsfachschule f.Altenpflegehilfe, Hochfränk. Bildungsz. f.Gesundheit u.Pflege gGmbH</v>
      </c>
      <c r="D3777" s="5" t="s">
        <v>10443</v>
      </c>
      <c r="E37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77" s="175" t="s">
        <v>18842</v>
      </c>
      <c r="G3777" s="175" t="s">
        <v>18843</v>
      </c>
      <c r="H3777" s="182" t="str">
        <f>_xlfn.XLOOKUP(tab_SCHULLISTE[[#This Row],[TKZ]],tab_SATLISTE[SAT-ID],tab_SATLISTE[SAT-ID],"FEHLT")</f>
        <v>4p069</v>
      </c>
    </row>
    <row r="3778" spans="1:8" ht="15.9" customHeight="1" x14ac:dyDescent="0.3">
      <c r="A3778" s="171" t="s">
        <v>8081</v>
      </c>
      <c r="B3778" s="167" t="s">
        <v>18745</v>
      </c>
      <c r="C3778" s="167" t="str">
        <f>tab_SCHULLISTE[[#This Row],[SNR]]&amp;" - "&amp;tab_SCHULLISTE[[#This Row],[Name]]</f>
        <v>5347 - Fachschule für Heilerziehungspflege Coburg d. Gemeinn. Gesellsch. f. soz.Dienste -DAA- mbH</v>
      </c>
      <c r="D3778" s="5" t="s">
        <v>3231</v>
      </c>
      <c r="E37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78" s="175" t="s">
        <v>18850</v>
      </c>
      <c r="G3778" s="175" t="s">
        <v>18851</v>
      </c>
      <c r="H3778" s="182" t="str">
        <f>_xlfn.XLOOKUP(tab_SCHULLISTE[[#This Row],[TKZ]],tab_SATLISTE[SAT-ID],tab_SATLISTE[SAT-ID],"FEHLT")</f>
        <v>4p027</v>
      </c>
    </row>
    <row r="3779" spans="1:8" ht="15.9" customHeight="1" x14ac:dyDescent="0.3">
      <c r="A3779" s="171" t="s">
        <v>8082</v>
      </c>
      <c r="B3779" s="167" t="s">
        <v>97</v>
      </c>
      <c r="C3779" s="167" t="str">
        <f>tab_SCHULLISTE[[#This Row],[SNR]]&amp;" - "&amp;tab_SCHULLISTE[[#This Row],[Name]]</f>
        <v>5367 - Staatl. Berufsfachschule für Sozialpflege in Bayreuth</v>
      </c>
      <c r="D3779" s="5" t="s">
        <v>3021</v>
      </c>
      <c r="E37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79" s="175" t="s">
        <v>18854</v>
      </c>
      <c r="G3779" s="175" t="s">
        <v>18855</v>
      </c>
      <c r="H3779" s="182" t="str">
        <f>_xlfn.XLOOKUP(tab_SCHULLISTE[[#This Row],[TKZ]],tab_SATLISTE[SAT-ID],tab_SATLISTE[SAT-ID],"FEHLT")</f>
        <v>4k015</v>
      </c>
    </row>
    <row r="3780" spans="1:8" ht="15.9" customHeight="1" x14ac:dyDescent="0.3">
      <c r="A3780" s="171" t="s">
        <v>8083</v>
      </c>
      <c r="B3780" s="167" t="s">
        <v>652</v>
      </c>
      <c r="C3780" s="167" t="str">
        <f>tab_SCHULLISTE[[#This Row],[SNR]]&amp;" - "&amp;tab_SCHULLISTE[[#This Row],[Name]]</f>
        <v>5368 - Janusz-Korczak-Schule, Priv.Förderzentrum, Förderschwerp. emot.u.soz. Entwickl. Bayr.</v>
      </c>
      <c r="D3780" s="5" t="s">
        <v>18746</v>
      </c>
      <c r="E37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3780" s="175" t="s">
        <v>18830</v>
      </c>
      <c r="G3780" s="175" t="s">
        <v>18831</v>
      </c>
      <c r="H3780" s="182" t="str">
        <f>_xlfn.XLOOKUP(tab_SCHULLISTE[[#This Row],[TKZ]],tab_SATLISTE[SAT-ID],tab_SATLISTE[SAT-ID],"FEHLT")</f>
        <v>4p072</v>
      </c>
    </row>
    <row r="3781" spans="1:8" ht="15.9" customHeight="1" x14ac:dyDescent="0.3">
      <c r="A3781" s="171" t="s">
        <v>8084</v>
      </c>
      <c r="B3781" s="167" t="s">
        <v>14578</v>
      </c>
      <c r="C3781" s="167" t="str">
        <f>tab_SCHULLISTE[[#This Row],[SNR]]&amp;" - "&amp;tab_SCHULLISTE[[#This Row],[Name]]</f>
        <v xml:space="preserve">5388 - Berufsfachschule für Ergotherapie Bamberg  </v>
      </c>
      <c r="D3781" s="5" t="s">
        <v>3221</v>
      </c>
      <c r="E37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81" s="175" t="s">
        <v>18842</v>
      </c>
      <c r="G3781" s="175" t="s">
        <v>18843</v>
      </c>
      <c r="H3781" s="182" t="str">
        <f>_xlfn.XLOOKUP(tab_SCHULLISTE[[#This Row],[TKZ]],tab_SATLISTE[SAT-ID],tab_SATLISTE[SAT-ID],"FEHLT")</f>
        <v>4p013</v>
      </c>
    </row>
    <row r="3782" spans="1:8" ht="15.9" customHeight="1" x14ac:dyDescent="0.3">
      <c r="A3782" s="171" t="s">
        <v>8085</v>
      </c>
      <c r="B3782" s="167" t="s">
        <v>14579</v>
      </c>
      <c r="C3782" s="167" t="str">
        <f>tab_SCHULLISTE[[#This Row],[SNR]]&amp;" - "&amp;tab_SCHULLISTE[[#This Row],[Name]]</f>
        <v xml:space="preserve">5438 - Berufsfachschule für Physiotherapie Bamberg  </v>
      </c>
      <c r="D3782" s="5" t="s">
        <v>3221</v>
      </c>
      <c r="E37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82" s="175" t="s">
        <v>18842</v>
      </c>
      <c r="G3782" s="175" t="s">
        <v>18843</v>
      </c>
      <c r="H3782" s="182" t="str">
        <f>_xlfn.XLOOKUP(tab_SCHULLISTE[[#This Row],[TKZ]],tab_SATLISTE[SAT-ID],tab_SATLISTE[SAT-ID],"FEHLT")</f>
        <v>4p013</v>
      </c>
    </row>
    <row r="3783" spans="1:8" ht="15.9" customHeight="1" x14ac:dyDescent="0.3">
      <c r="A3783" s="171" t="s">
        <v>8086</v>
      </c>
      <c r="B3783" s="167" t="s">
        <v>14429</v>
      </c>
      <c r="C3783" s="167" t="str">
        <f>tab_SCHULLISTE[[#This Row],[SNR]]&amp;" - "&amp;tab_SCHULLISTE[[#This Row],[Name]]</f>
        <v xml:space="preserve">5458 - Staatl. Berufsfachschule für Produktdesign Selb  </v>
      </c>
      <c r="D3783" s="5" t="s">
        <v>3200</v>
      </c>
      <c r="E37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83" s="175" t="s">
        <v>18846</v>
      </c>
      <c r="G3783" s="175" t="s">
        <v>18847</v>
      </c>
      <c r="H3783" s="182" t="str">
        <f>_xlfn.XLOOKUP(tab_SCHULLISTE[[#This Row],[TKZ]],tab_SATLISTE[SAT-ID],tab_SATLISTE[SAT-ID],"FEHLT")</f>
        <v>4k200</v>
      </c>
    </row>
    <row r="3784" spans="1:8" ht="15.9" customHeight="1" x14ac:dyDescent="0.3">
      <c r="A3784" s="171" t="s">
        <v>8087</v>
      </c>
      <c r="B3784" s="167" t="s">
        <v>98</v>
      </c>
      <c r="C3784" s="167" t="str">
        <f>tab_SCHULLISTE[[#This Row],[SNR]]&amp;" - "&amp;tab_SCHULLISTE[[#This Row],[Name]]</f>
        <v>5478 - Staatl. Berufsfachschule für Kinderpflege in Bayreuth</v>
      </c>
      <c r="D3784" s="5" t="s">
        <v>3021</v>
      </c>
      <c r="E37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3784" s="175" t="s">
        <v>18854</v>
      </c>
      <c r="G3784" s="175" t="s">
        <v>18855</v>
      </c>
      <c r="H3784" s="182" t="str">
        <f>_xlfn.XLOOKUP(tab_SCHULLISTE[[#This Row],[TKZ]],tab_SATLISTE[SAT-ID],tab_SATLISTE[SAT-ID],"FEHLT")</f>
        <v>4k015</v>
      </c>
    </row>
    <row r="3785" spans="1:8" ht="15.9" customHeight="1" x14ac:dyDescent="0.3">
      <c r="A3785" s="171" t="s">
        <v>8088</v>
      </c>
      <c r="B3785" s="167" t="s">
        <v>11802</v>
      </c>
      <c r="C3785" s="167" t="str">
        <f>tab_SCHULLISTE[[#This Row],[SNR]]&amp;" - "&amp;tab_SCHULLISTE[[#This Row],[Name]]</f>
        <v xml:space="preserve">5500 - Domschule Bamberg (Grundschule)  </v>
      </c>
      <c r="D3785" s="5" t="s">
        <v>3017</v>
      </c>
      <c r="E37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785" s="175" t="s">
        <v>18840</v>
      </c>
      <c r="G3785" s="175" t="s">
        <v>18841</v>
      </c>
      <c r="H3785" s="182" t="str">
        <f>_xlfn.XLOOKUP(tab_SCHULLISTE[[#This Row],[TKZ]],tab_SATLISTE[SAT-ID],tab_SATLISTE[SAT-ID],"FEHLT")</f>
        <v>4k011</v>
      </c>
    </row>
    <row r="3786" spans="1:8" ht="15.9" customHeight="1" x14ac:dyDescent="0.3">
      <c r="A3786" s="171" t="s">
        <v>8089</v>
      </c>
      <c r="B3786" s="167" t="s">
        <v>13277</v>
      </c>
      <c r="C3786" s="167" t="str">
        <f>tab_SCHULLISTE[[#This Row],[SNR]]&amp;" - "&amp;tab_SCHULLISTE[[#This Row],[Name]]</f>
        <v xml:space="preserve">5501 - Erlöser-Mittelschule Bamberg  </v>
      </c>
      <c r="D3786" s="5" t="s">
        <v>3017</v>
      </c>
      <c r="E37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86" s="175" t="s">
        <v>18840</v>
      </c>
      <c r="G3786" s="175" t="s">
        <v>18841</v>
      </c>
      <c r="H3786" s="182" t="str">
        <f>_xlfn.XLOOKUP(tab_SCHULLISTE[[#This Row],[TKZ]],tab_SATLISTE[SAT-ID],tab_SATLISTE[SAT-ID],"FEHLT")</f>
        <v>4k011</v>
      </c>
    </row>
    <row r="3787" spans="1:8" ht="15.9" customHeight="1" x14ac:dyDescent="0.3">
      <c r="A3787" s="171" t="s">
        <v>8090</v>
      </c>
      <c r="B3787" s="167" t="s">
        <v>11803</v>
      </c>
      <c r="C3787" s="167" t="str">
        <f>tab_SCHULLISTE[[#This Row],[SNR]]&amp;" - "&amp;tab_SCHULLISTE[[#This Row],[Name]]</f>
        <v xml:space="preserve">5502 - Gangolf-Grundschule Bamberg  </v>
      </c>
      <c r="D3787" s="5" t="s">
        <v>3017</v>
      </c>
      <c r="E37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787" s="175" t="s">
        <v>18840</v>
      </c>
      <c r="G3787" s="175" t="s">
        <v>18841</v>
      </c>
      <c r="H3787" s="182" t="str">
        <f>_xlfn.XLOOKUP(tab_SCHULLISTE[[#This Row],[TKZ]],tab_SATLISTE[SAT-ID],tab_SATLISTE[SAT-ID],"FEHLT")</f>
        <v>4k011</v>
      </c>
    </row>
    <row r="3788" spans="1:8" ht="15.9" customHeight="1" x14ac:dyDescent="0.3">
      <c r="A3788" s="171" t="s">
        <v>8091</v>
      </c>
      <c r="B3788" s="167" t="s">
        <v>13278</v>
      </c>
      <c r="C3788" s="167" t="str">
        <f>tab_SCHULLISTE[[#This Row],[SNR]]&amp;" - "&amp;tab_SCHULLISTE[[#This Row],[Name]]</f>
        <v xml:space="preserve">5503 - Mittelschule Bamberg-Gaustadt  </v>
      </c>
      <c r="D3788" s="5" t="s">
        <v>3017</v>
      </c>
      <c r="E37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88" s="175" t="s">
        <v>18840</v>
      </c>
      <c r="G3788" s="175" t="s">
        <v>18841</v>
      </c>
      <c r="H3788" s="182" t="str">
        <f>_xlfn.XLOOKUP(tab_SCHULLISTE[[#This Row],[TKZ]],tab_SATLISTE[SAT-ID],tab_SATLISTE[SAT-ID],"FEHLT")</f>
        <v>4k011</v>
      </c>
    </row>
    <row r="3789" spans="1:8" ht="15.9" customHeight="1" x14ac:dyDescent="0.3">
      <c r="A3789" s="171" t="s">
        <v>8092</v>
      </c>
      <c r="B3789" s="167" t="s">
        <v>11804</v>
      </c>
      <c r="C3789" s="167" t="str">
        <f>tab_SCHULLISTE[[#This Row],[SNR]]&amp;" - "&amp;tab_SCHULLISTE[[#This Row],[Name]]</f>
        <v xml:space="preserve">5504 - Grundschule Bamberg-Hain  </v>
      </c>
      <c r="D3789" s="5" t="s">
        <v>3017</v>
      </c>
      <c r="E37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789" s="175" t="s">
        <v>18840</v>
      </c>
      <c r="G3789" s="175" t="s">
        <v>18841</v>
      </c>
      <c r="H3789" s="182" t="str">
        <f>_xlfn.XLOOKUP(tab_SCHULLISTE[[#This Row],[TKZ]],tab_SATLISTE[SAT-ID],tab_SATLISTE[SAT-ID],"FEHLT")</f>
        <v>4k011</v>
      </c>
    </row>
    <row r="3790" spans="1:8" ht="15.9" customHeight="1" x14ac:dyDescent="0.3">
      <c r="A3790" s="171" t="s">
        <v>8093</v>
      </c>
      <c r="B3790" s="167" t="s">
        <v>13279</v>
      </c>
      <c r="C3790" s="167" t="str">
        <f>tab_SCHULLISTE[[#This Row],[SNR]]&amp;" - "&amp;tab_SCHULLISTE[[#This Row],[Name]]</f>
        <v xml:space="preserve">5505 - Mittelschule Bamberg Am Heidelsteig  </v>
      </c>
      <c r="D3790" s="5" t="s">
        <v>3017</v>
      </c>
      <c r="E37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90" s="175" t="s">
        <v>18840</v>
      </c>
      <c r="G3790" s="175" t="s">
        <v>18841</v>
      </c>
      <c r="H3790" s="182" t="str">
        <f>_xlfn.XLOOKUP(tab_SCHULLISTE[[#This Row],[TKZ]],tab_SATLISTE[SAT-ID],tab_SATLISTE[SAT-ID],"FEHLT")</f>
        <v>4k011</v>
      </c>
    </row>
    <row r="3791" spans="1:8" ht="15.9" customHeight="1" x14ac:dyDescent="0.3">
      <c r="A3791" s="171" t="s">
        <v>8094</v>
      </c>
      <c r="B3791" s="167" t="s">
        <v>11805</v>
      </c>
      <c r="C3791" s="167" t="str">
        <f>tab_SCHULLISTE[[#This Row],[SNR]]&amp;" - "&amp;tab_SCHULLISTE[[#This Row],[Name]]</f>
        <v xml:space="preserve">5507 - Kunigunden-Grundschule Bamberg  </v>
      </c>
      <c r="D3791" s="5" t="s">
        <v>3017</v>
      </c>
      <c r="E37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791" s="175" t="s">
        <v>18840</v>
      </c>
      <c r="G3791" s="175" t="s">
        <v>18841</v>
      </c>
      <c r="H3791" s="182" t="str">
        <f>_xlfn.XLOOKUP(tab_SCHULLISTE[[#This Row],[TKZ]],tab_SATLISTE[SAT-ID],tab_SATLISTE[SAT-ID],"FEHLT")</f>
        <v>4k011</v>
      </c>
    </row>
    <row r="3792" spans="1:8" ht="15.9" customHeight="1" x14ac:dyDescent="0.3">
      <c r="A3792" s="171" t="s">
        <v>8095</v>
      </c>
      <c r="B3792" s="167" t="s">
        <v>11806</v>
      </c>
      <c r="C3792" s="167" t="str">
        <f>tab_SCHULLISTE[[#This Row],[SNR]]&amp;" - "&amp;tab_SCHULLISTE[[#This Row],[Name]]</f>
        <v xml:space="preserve">5508 - Luitpold-Grundschule Bamberg  </v>
      </c>
      <c r="D3792" s="5" t="s">
        <v>3017</v>
      </c>
      <c r="E37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792" s="175" t="s">
        <v>18840</v>
      </c>
      <c r="G3792" s="175" t="s">
        <v>18841</v>
      </c>
      <c r="H3792" s="182" t="str">
        <f>_xlfn.XLOOKUP(tab_SCHULLISTE[[#This Row],[TKZ]],tab_SATLISTE[SAT-ID],tab_SATLISTE[SAT-ID],"FEHLT")</f>
        <v>4k011</v>
      </c>
    </row>
    <row r="3793" spans="1:8" ht="15.9" customHeight="1" x14ac:dyDescent="0.3">
      <c r="A3793" s="171" t="s">
        <v>8096</v>
      </c>
      <c r="B3793" s="167" t="s">
        <v>11807</v>
      </c>
      <c r="C3793" s="167" t="str">
        <f>tab_SCHULLISTE[[#This Row],[SNR]]&amp;" - "&amp;tab_SCHULLISTE[[#This Row],[Name]]</f>
        <v xml:space="preserve">5509 - Martingrundschule Bamberg  </v>
      </c>
      <c r="D3793" s="5" t="s">
        <v>3017</v>
      </c>
      <c r="E37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793" s="175" t="s">
        <v>18840</v>
      </c>
      <c r="G3793" s="175" t="s">
        <v>18841</v>
      </c>
      <c r="H3793" s="182" t="str">
        <f>_xlfn.XLOOKUP(tab_SCHULLISTE[[#This Row],[TKZ]],tab_SATLISTE[SAT-ID],tab_SATLISTE[SAT-ID],"FEHLT")</f>
        <v>4k011</v>
      </c>
    </row>
    <row r="3794" spans="1:8" ht="15.9" customHeight="1" x14ac:dyDescent="0.3">
      <c r="A3794" s="171" t="s">
        <v>8097</v>
      </c>
      <c r="B3794" s="167" t="s">
        <v>11808</v>
      </c>
      <c r="C3794" s="167" t="str">
        <f>tab_SCHULLISTE[[#This Row],[SNR]]&amp;" - "&amp;tab_SCHULLISTE[[#This Row],[Name]]</f>
        <v xml:space="preserve">5510 - Grundschule Bischberg  </v>
      </c>
      <c r="D3794" s="5" t="s">
        <v>3028</v>
      </c>
      <c r="E37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794" s="175" t="s">
        <v>18840</v>
      </c>
      <c r="G3794" s="175" t="s">
        <v>18841</v>
      </c>
      <c r="H3794" s="182" t="str">
        <f>_xlfn.XLOOKUP(tab_SCHULLISTE[[#This Row],[TKZ]],tab_SATLISTE[SAT-ID],tab_SATLISTE[SAT-ID],"FEHLT")</f>
        <v>4k022</v>
      </c>
    </row>
    <row r="3795" spans="1:8" ht="15.9" customHeight="1" x14ac:dyDescent="0.3">
      <c r="A3795" s="171" t="s">
        <v>8098</v>
      </c>
      <c r="B3795" s="167" t="s">
        <v>11809</v>
      </c>
      <c r="C3795" s="167" t="str">
        <f>tab_SCHULLISTE[[#This Row],[SNR]]&amp;" - "&amp;tab_SCHULLISTE[[#This Row],[Name]]</f>
        <v xml:space="preserve">5511 - Rupprecht-Grundschule Bamberg  </v>
      </c>
      <c r="D3795" s="5" t="s">
        <v>3017</v>
      </c>
      <c r="E37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795" s="175" t="s">
        <v>18840</v>
      </c>
      <c r="G3795" s="175" t="s">
        <v>18841</v>
      </c>
      <c r="H3795" s="182" t="str">
        <f>_xlfn.XLOOKUP(tab_SCHULLISTE[[#This Row],[TKZ]],tab_SATLISTE[SAT-ID],tab_SATLISTE[SAT-ID],"FEHLT")</f>
        <v>4k011</v>
      </c>
    </row>
    <row r="3796" spans="1:8" ht="15.9" customHeight="1" x14ac:dyDescent="0.3">
      <c r="A3796" s="171" t="s">
        <v>8099</v>
      </c>
      <c r="B3796" s="167" t="s">
        <v>13280</v>
      </c>
      <c r="C3796" s="167" t="str">
        <f>tab_SCHULLISTE[[#This Row],[SNR]]&amp;" - "&amp;tab_SCHULLISTE[[#This Row],[Name]]</f>
        <v xml:space="preserve">5512 - Hugo-von-Trimberg-Mittelschule Bamberg  </v>
      </c>
      <c r="D3796" s="5" t="s">
        <v>3017</v>
      </c>
      <c r="E37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96" s="175" t="s">
        <v>18840</v>
      </c>
      <c r="G3796" s="175" t="s">
        <v>18841</v>
      </c>
      <c r="H3796" s="182" t="str">
        <f>_xlfn.XLOOKUP(tab_SCHULLISTE[[#This Row],[TKZ]],tab_SATLISTE[SAT-ID],tab_SATLISTE[SAT-ID],"FEHLT")</f>
        <v>4k011</v>
      </c>
    </row>
    <row r="3797" spans="1:8" ht="15.9" customHeight="1" x14ac:dyDescent="0.3">
      <c r="A3797" s="171" t="s">
        <v>8100</v>
      </c>
      <c r="B3797" s="167" t="s">
        <v>11810</v>
      </c>
      <c r="C3797" s="167" t="str">
        <f>tab_SCHULLISTE[[#This Row],[SNR]]&amp;" - "&amp;tab_SCHULLISTE[[#This Row],[Name]]</f>
        <v xml:space="preserve">5513 - Wunderburgschule Bamberg (Grundschule)  </v>
      </c>
      <c r="D3797" s="5" t="s">
        <v>3017</v>
      </c>
      <c r="E37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797" s="175" t="s">
        <v>18840</v>
      </c>
      <c r="G3797" s="175" t="s">
        <v>18841</v>
      </c>
      <c r="H3797" s="182" t="str">
        <f>_xlfn.XLOOKUP(tab_SCHULLISTE[[#This Row],[TKZ]],tab_SATLISTE[SAT-ID],tab_SATLISTE[SAT-ID],"FEHLT")</f>
        <v>4k011</v>
      </c>
    </row>
    <row r="3798" spans="1:8" ht="15.9" customHeight="1" x14ac:dyDescent="0.3">
      <c r="A3798" s="171" t="s">
        <v>8101</v>
      </c>
      <c r="B3798" s="167" t="s">
        <v>8102</v>
      </c>
      <c r="C3798" s="167" t="str">
        <f>tab_SCHULLISTE[[#This Row],[SNR]]&amp;" - "&amp;tab_SCHULLISTE[[#This Row],[Name]]</f>
        <v>5515 - Private Montessori-Schule Bayreuth, Mittelschule, des Vereins Integrative Erziehung Bayreuth e.V.</v>
      </c>
      <c r="D3798" s="5" t="s">
        <v>3265</v>
      </c>
      <c r="E37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798" s="175" t="s">
        <v>18840</v>
      </c>
      <c r="G3798" s="175" t="s">
        <v>18841</v>
      </c>
      <c r="H3798" s="182" t="str">
        <f>_xlfn.XLOOKUP(tab_SCHULLISTE[[#This Row],[TKZ]],tab_SATLISTE[SAT-ID],tab_SATLISTE[SAT-ID],"FEHLT")</f>
        <v>4p064</v>
      </c>
    </row>
    <row r="3799" spans="1:8" ht="15.9" customHeight="1" x14ac:dyDescent="0.3">
      <c r="A3799" s="171" t="s">
        <v>8103</v>
      </c>
      <c r="B3799" s="167" t="s">
        <v>1078</v>
      </c>
      <c r="C3799" s="167" t="str">
        <f>tab_SCHULLISTE[[#This Row],[SNR]]&amp;" - "&amp;tab_SCHULLISTE[[#This Row],[Name]]</f>
        <v>5516 - Priv. Montessori-Volksschule Bamberg (Grund- und Hauptschule) des Montessori Bamberg e.V.</v>
      </c>
      <c r="D3799" s="5" t="s">
        <v>3250</v>
      </c>
      <c r="E37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799" s="175" t="s">
        <v>18840</v>
      </c>
      <c r="G3799" s="175" t="s">
        <v>18841</v>
      </c>
      <c r="H3799" s="182" t="str">
        <f>_xlfn.XLOOKUP(tab_SCHULLISTE[[#This Row],[TKZ]],tab_SATLISTE[SAT-ID],tab_SATLISTE[SAT-ID],"FEHLT")</f>
        <v>4p047</v>
      </c>
    </row>
    <row r="3800" spans="1:8" ht="15.9" customHeight="1" x14ac:dyDescent="0.3">
      <c r="A3800" s="171" t="s">
        <v>8104</v>
      </c>
      <c r="B3800" s="167" t="s">
        <v>1080</v>
      </c>
      <c r="C3800" s="167" t="str">
        <f>tab_SCHULLISTE[[#This Row],[SNR]]&amp;" - "&amp;tab_SCHULLISTE[[#This Row],[Name]]</f>
        <v>5517 - Priv. Montessori-Volksschule Arzberg (Grund- und Hauptschule)</v>
      </c>
      <c r="D3800" s="5" t="s">
        <v>3251</v>
      </c>
      <c r="E38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00" s="175" t="s">
        <v>18840</v>
      </c>
      <c r="G3800" s="175" t="s">
        <v>18841</v>
      </c>
      <c r="H3800" s="182" t="str">
        <f>_xlfn.XLOOKUP(tab_SCHULLISTE[[#This Row],[TKZ]],tab_SATLISTE[SAT-ID],tab_SATLISTE[SAT-ID],"FEHLT")</f>
        <v>4p048</v>
      </c>
    </row>
    <row r="3801" spans="1:8" ht="15.9" customHeight="1" x14ac:dyDescent="0.3">
      <c r="A3801" s="171" t="s">
        <v>8105</v>
      </c>
      <c r="B3801" s="167" t="s">
        <v>11811</v>
      </c>
      <c r="C3801" s="167" t="str">
        <f>tab_SCHULLISTE[[#This Row],[SNR]]&amp;" - "&amp;tab_SCHULLISTE[[#This Row],[Name]]</f>
        <v xml:space="preserve">5519 - Grundschule Oberhaid  </v>
      </c>
      <c r="D3801" s="5" t="s">
        <v>3126</v>
      </c>
      <c r="E38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01" s="175" t="s">
        <v>18840</v>
      </c>
      <c r="G3801" s="175" t="s">
        <v>18841</v>
      </c>
      <c r="H3801" s="182" t="str">
        <f>_xlfn.XLOOKUP(tab_SCHULLISTE[[#This Row],[TKZ]],tab_SATLISTE[SAT-ID],tab_SATLISTE[SAT-ID],"FEHLT")</f>
        <v>4k126</v>
      </c>
    </row>
    <row r="3802" spans="1:8" ht="15.9" customHeight="1" x14ac:dyDescent="0.3">
      <c r="A3802" s="171" t="s">
        <v>8106</v>
      </c>
      <c r="B3802" s="167" t="s">
        <v>11812</v>
      </c>
      <c r="C3802" s="167" t="str">
        <f>tab_SCHULLISTE[[#This Row],[SNR]]&amp;" - "&amp;tab_SCHULLISTE[[#This Row],[Name]]</f>
        <v xml:space="preserve">5520 - Grundschule Hirschaid  </v>
      </c>
      <c r="D3802" s="5" t="s">
        <v>3076</v>
      </c>
      <c r="E38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02" s="175" t="s">
        <v>18840</v>
      </c>
      <c r="G3802" s="175" t="s">
        <v>18841</v>
      </c>
      <c r="H3802" s="182" t="str">
        <f>_xlfn.XLOOKUP(tab_SCHULLISTE[[#This Row],[TKZ]],tab_SATLISTE[SAT-ID],tab_SATLISTE[SAT-ID],"FEHLT")</f>
        <v>4k073</v>
      </c>
    </row>
    <row r="3803" spans="1:8" ht="15.9" customHeight="1" x14ac:dyDescent="0.3">
      <c r="A3803" s="171" t="s">
        <v>8107</v>
      </c>
      <c r="B3803" s="167" t="s">
        <v>11813</v>
      </c>
      <c r="C3803" s="167" t="str">
        <f>tab_SCHULLISTE[[#This Row],[SNR]]&amp;" - "&amp;tab_SCHULLISTE[[#This Row],[Name]]</f>
        <v xml:space="preserve">5521 - Julius-von-Soden-Grundschule Sassanfahrt  </v>
      </c>
      <c r="D3803" s="5" t="s">
        <v>3076</v>
      </c>
      <c r="E38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03" s="175" t="s">
        <v>18840</v>
      </c>
      <c r="G3803" s="175" t="s">
        <v>18841</v>
      </c>
      <c r="H3803" s="182" t="str">
        <f>_xlfn.XLOOKUP(tab_SCHULLISTE[[#This Row],[TKZ]],tab_SATLISTE[SAT-ID],tab_SATLISTE[SAT-ID],"FEHLT")</f>
        <v>4k073</v>
      </c>
    </row>
    <row r="3804" spans="1:8" ht="15.9" customHeight="1" x14ac:dyDescent="0.3">
      <c r="A3804" s="171" t="s">
        <v>8108</v>
      </c>
      <c r="B3804" s="167" t="s">
        <v>11814</v>
      </c>
      <c r="C3804" s="167" t="str">
        <f>tab_SCHULLISTE[[#This Row],[SNR]]&amp;" - "&amp;tab_SCHULLISTE[[#This Row],[Name]]</f>
        <v xml:space="preserve">5522 - Grundschule Hallerndorf  </v>
      </c>
      <c r="D3804" s="5" t="s">
        <v>3067</v>
      </c>
      <c r="E38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04" s="175" t="s">
        <v>18840</v>
      </c>
      <c r="G3804" s="175" t="s">
        <v>18841</v>
      </c>
      <c r="H3804" s="182" t="str">
        <f>_xlfn.XLOOKUP(tab_SCHULLISTE[[#This Row],[TKZ]],tab_SATLISTE[SAT-ID],tab_SATLISTE[SAT-ID],"FEHLT")</f>
        <v>4k064</v>
      </c>
    </row>
    <row r="3805" spans="1:8" ht="15.9" customHeight="1" x14ac:dyDescent="0.3">
      <c r="A3805" s="171" t="s">
        <v>8109</v>
      </c>
      <c r="B3805" s="167" t="s">
        <v>11815</v>
      </c>
      <c r="C3805" s="167" t="str">
        <f>tab_SCHULLISTE[[#This Row],[SNR]]&amp;" - "&amp;tab_SCHULLISTE[[#This Row],[Name]]</f>
        <v xml:space="preserve">5523 - Grundschule Strullendorf  </v>
      </c>
      <c r="D3805" s="5" t="s">
        <v>3171</v>
      </c>
      <c r="E38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05" s="175" t="s">
        <v>18840</v>
      </c>
      <c r="G3805" s="175" t="s">
        <v>18841</v>
      </c>
      <c r="H3805" s="182" t="str">
        <f>_xlfn.XLOOKUP(tab_SCHULLISTE[[#This Row],[TKZ]],tab_SATLISTE[SAT-ID],tab_SATLISTE[SAT-ID],"FEHLT")</f>
        <v>4k171</v>
      </c>
    </row>
    <row r="3806" spans="1:8" ht="15.9" customHeight="1" x14ac:dyDescent="0.3">
      <c r="A3806" s="171" t="s">
        <v>8110</v>
      </c>
      <c r="B3806" s="167" t="s">
        <v>13281</v>
      </c>
      <c r="C3806" s="167" t="str">
        <f>tab_SCHULLISTE[[#This Row],[SNR]]&amp;" - "&amp;tab_SCHULLISTE[[#This Row],[Name]]</f>
        <v xml:space="preserve">5525 - Mittelschule Bayreuth-Altstadt  </v>
      </c>
      <c r="D3806" s="5" t="s">
        <v>3020</v>
      </c>
      <c r="E38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06" s="175" t="s">
        <v>18840</v>
      </c>
      <c r="G3806" s="175" t="s">
        <v>18841</v>
      </c>
      <c r="H3806" s="182" t="str">
        <f>_xlfn.XLOOKUP(tab_SCHULLISTE[[#This Row],[TKZ]],tab_SATLISTE[SAT-ID],tab_SATLISTE[SAT-ID],"FEHLT")</f>
        <v>4k014</v>
      </c>
    </row>
    <row r="3807" spans="1:8" ht="15.9" customHeight="1" x14ac:dyDescent="0.3">
      <c r="A3807" s="171" t="s">
        <v>8111</v>
      </c>
      <c r="B3807" s="167" t="s">
        <v>11816</v>
      </c>
      <c r="C3807" s="167" t="str">
        <f>tab_SCHULLISTE[[#This Row],[SNR]]&amp;" - "&amp;tab_SCHULLISTE[[#This Row],[Name]]</f>
        <v xml:space="preserve">5526 - Graser-Grundschule Bayreuth  </v>
      </c>
      <c r="D3807" s="5" t="s">
        <v>3020</v>
      </c>
      <c r="E38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07" s="175" t="s">
        <v>18840</v>
      </c>
      <c r="G3807" s="175" t="s">
        <v>18841</v>
      </c>
      <c r="H3807" s="182" t="str">
        <f>_xlfn.XLOOKUP(tab_SCHULLISTE[[#This Row],[TKZ]],tab_SATLISTE[SAT-ID],tab_SATLISTE[SAT-ID],"FEHLT")</f>
        <v>4k014</v>
      </c>
    </row>
    <row r="3808" spans="1:8" ht="15.9" customHeight="1" x14ac:dyDescent="0.3">
      <c r="A3808" s="171" t="s">
        <v>8112</v>
      </c>
      <c r="B3808" s="167" t="s">
        <v>13282</v>
      </c>
      <c r="C3808" s="167" t="str">
        <f>tab_SCHULLISTE[[#This Row],[SNR]]&amp;" - "&amp;tab_SCHULLISTE[[#This Row],[Name]]</f>
        <v xml:space="preserve">5527 - Albert-Schweitzer-Mittelschule Bayreuth  </v>
      </c>
      <c r="D3808" s="5" t="s">
        <v>3020</v>
      </c>
      <c r="E38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08" s="175" t="s">
        <v>18840</v>
      </c>
      <c r="G3808" s="175" t="s">
        <v>18841</v>
      </c>
      <c r="H3808" s="182" t="str">
        <f>_xlfn.XLOOKUP(tab_SCHULLISTE[[#This Row],[TKZ]],tab_SATLISTE[SAT-ID],tab_SATLISTE[SAT-ID],"FEHLT")</f>
        <v>4k014</v>
      </c>
    </row>
    <row r="3809" spans="1:8" ht="15.9" customHeight="1" x14ac:dyDescent="0.3">
      <c r="A3809" s="171" t="s">
        <v>8113</v>
      </c>
      <c r="B3809" s="167" t="s">
        <v>11817</v>
      </c>
      <c r="C3809" s="167" t="str">
        <f>tab_SCHULLISTE[[#This Row],[SNR]]&amp;" - "&amp;tab_SCHULLISTE[[#This Row],[Name]]</f>
        <v xml:space="preserve">5528 - Grundschule Bayreuth-Herzoghöhe  </v>
      </c>
      <c r="D3809" s="5" t="s">
        <v>3020</v>
      </c>
      <c r="E38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09" s="175" t="s">
        <v>18840</v>
      </c>
      <c r="G3809" s="175" t="s">
        <v>18841</v>
      </c>
      <c r="H3809" s="182" t="str">
        <f>_xlfn.XLOOKUP(tab_SCHULLISTE[[#This Row],[TKZ]],tab_SATLISTE[SAT-ID],tab_SATLISTE[SAT-ID],"FEHLT")</f>
        <v>4k014</v>
      </c>
    </row>
    <row r="3810" spans="1:8" ht="15.9" customHeight="1" x14ac:dyDescent="0.3">
      <c r="A3810" s="171" t="s">
        <v>8114</v>
      </c>
      <c r="B3810" s="167" t="s">
        <v>11818</v>
      </c>
      <c r="C3810" s="167" t="str">
        <f>tab_SCHULLISTE[[#This Row],[SNR]]&amp;" - "&amp;tab_SCHULLISTE[[#This Row],[Name]]</f>
        <v xml:space="preserve">5529 - Jean-Paul-Grundschule Bayreuth  </v>
      </c>
      <c r="D3810" s="5" t="s">
        <v>3020</v>
      </c>
      <c r="E38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10" s="175" t="s">
        <v>18840</v>
      </c>
      <c r="G3810" s="175" t="s">
        <v>18841</v>
      </c>
      <c r="H3810" s="182" t="str">
        <f>_xlfn.XLOOKUP(tab_SCHULLISTE[[#This Row],[TKZ]],tab_SATLISTE[SAT-ID],tab_SATLISTE[SAT-ID],"FEHLT")</f>
        <v>4k014</v>
      </c>
    </row>
    <row r="3811" spans="1:8" ht="15.9" customHeight="1" x14ac:dyDescent="0.3">
      <c r="A3811" s="171" t="s">
        <v>8115</v>
      </c>
      <c r="B3811" s="167" t="s">
        <v>11819</v>
      </c>
      <c r="C3811" s="167" t="str">
        <f>tab_SCHULLISTE[[#This Row],[SNR]]&amp;" - "&amp;tab_SCHULLISTE[[#This Row],[Name]]</f>
        <v xml:space="preserve">5531 - Grundschule Bayreuth-Laineck  </v>
      </c>
      <c r="D3811" s="5" t="s">
        <v>3020</v>
      </c>
      <c r="E38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11" s="175" t="s">
        <v>18840</v>
      </c>
      <c r="G3811" s="175" t="s">
        <v>18841</v>
      </c>
      <c r="H3811" s="182" t="str">
        <f>_xlfn.XLOOKUP(tab_SCHULLISTE[[#This Row],[TKZ]],tab_SATLISTE[SAT-ID],tab_SATLISTE[SAT-ID],"FEHLT")</f>
        <v>4k014</v>
      </c>
    </row>
    <row r="3812" spans="1:8" ht="15.9" customHeight="1" x14ac:dyDescent="0.3">
      <c r="A3812" s="171" t="s">
        <v>8116</v>
      </c>
      <c r="B3812" s="167" t="s">
        <v>11820</v>
      </c>
      <c r="C3812" s="167" t="str">
        <f>tab_SCHULLISTE[[#This Row],[SNR]]&amp;" - "&amp;tab_SCHULLISTE[[#This Row],[Name]]</f>
        <v xml:space="preserve">5532 - Grundschule Bayreuth-Lerchenbühl  </v>
      </c>
      <c r="D3812" s="5" t="s">
        <v>3020</v>
      </c>
      <c r="E38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12" s="175" t="s">
        <v>18840</v>
      </c>
      <c r="G3812" s="175" t="s">
        <v>18841</v>
      </c>
      <c r="H3812" s="182" t="str">
        <f>_xlfn.XLOOKUP(tab_SCHULLISTE[[#This Row],[TKZ]],tab_SATLISTE[SAT-ID],tab_SATLISTE[SAT-ID],"FEHLT")</f>
        <v>4k014</v>
      </c>
    </row>
    <row r="3813" spans="1:8" ht="15.9" customHeight="1" x14ac:dyDescent="0.3">
      <c r="A3813" s="171" t="s">
        <v>8117</v>
      </c>
      <c r="B3813" s="167" t="s">
        <v>11821</v>
      </c>
      <c r="C3813" s="167" t="str">
        <f>tab_SCHULLISTE[[#This Row],[SNR]]&amp;" - "&amp;tab_SCHULLISTE[[#This Row],[Name]]</f>
        <v xml:space="preserve">5533 - Luitpold-Grundschule Bayreuth  </v>
      </c>
      <c r="D3813" s="5" t="s">
        <v>3020</v>
      </c>
      <c r="E38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13" s="175" t="s">
        <v>18840</v>
      </c>
      <c r="G3813" s="175" t="s">
        <v>18841</v>
      </c>
      <c r="H3813" s="182" t="str">
        <f>_xlfn.XLOOKUP(tab_SCHULLISTE[[#This Row],[TKZ]],tab_SATLISTE[SAT-ID],tab_SATLISTE[SAT-ID],"FEHLT")</f>
        <v>4k014</v>
      </c>
    </row>
    <row r="3814" spans="1:8" ht="15.9" customHeight="1" x14ac:dyDescent="0.3">
      <c r="A3814" s="171" t="s">
        <v>8118</v>
      </c>
      <c r="B3814" s="167" t="s">
        <v>13283</v>
      </c>
      <c r="C3814" s="167" t="str">
        <f>tab_SCHULLISTE[[#This Row],[SNR]]&amp;" - "&amp;tab_SCHULLISTE[[#This Row],[Name]]</f>
        <v xml:space="preserve">5535 - Mittelschule Bayreuth-St. Georgen  </v>
      </c>
      <c r="D3814" s="5" t="s">
        <v>3020</v>
      </c>
      <c r="E38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14" s="175" t="s">
        <v>18840</v>
      </c>
      <c r="G3814" s="175" t="s">
        <v>18841</v>
      </c>
      <c r="H3814" s="182" t="str">
        <f>_xlfn.XLOOKUP(tab_SCHULLISTE[[#This Row],[TKZ]],tab_SATLISTE[SAT-ID],tab_SATLISTE[SAT-ID],"FEHLT")</f>
        <v>4k014</v>
      </c>
    </row>
    <row r="3815" spans="1:8" ht="15.9" customHeight="1" x14ac:dyDescent="0.3">
      <c r="A3815" s="171" t="s">
        <v>8119</v>
      </c>
      <c r="B3815" s="167" t="s">
        <v>11822</v>
      </c>
      <c r="C3815" s="167" t="str">
        <f>tab_SCHULLISTE[[#This Row],[SNR]]&amp;" - "&amp;tab_SCHULLISTE[[#This Row],[Name]]</f>
        <v xml:space="preserve">5536 - Grundschule Bayreuth-St.-Georgen  </v>
      </c>
      <c r="D3815" s="5" t="s">
        <v>3020</v>
      </c>
      <c r="E38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15" s="175" t="s">
        <v>18840</v>
      </c>
      <c r="G3815" s="175" t="s">
        <v>18841</v>
      </c>
      <c r="H3815" s="182" t="str">
        <f>_xlfn.XLOOKUP(tab_SCHULLISTE[[#This Row],[TKZ]],tab_SATLISTE[SAT-ID],tab_SATLISTE[SAT-ID],"FEHLT")</f>
        <v>4k014</v>
      </c>
    </row>
    <row r="3816" spans="1:8" ht="15.9" customHeight="1" x14ac:dyDescent="0.3">
      <c r="A3816" s="171" t="s">
        <v>8120</v>
      </c>
      <c r="B3816" s="167" t="s">
        <v>11823</v>
      </c>
      <c r="C3816" s="167" t="str">
        <f>tab_SCHULLISTE[[#This Row],[SNR]]&amp;" - "&amp;tab_SCHULLISTE[[#This Row],[Name]]</f>
        <v xml:space="preserve">5537 - Grundschule Bayreuth-St.-Johannis  </v>
      </c>
      <c r="D3816" s="5" t="s">
        <v>3020</v>
      </c>
      <c r="E38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16" s="175" t="s">
        <v>18840</v>
      </c>
      <c r="G3816" s="175" t="s">
        <v>18841</v>
      </c>
      <c r="H3816" s="182" t="str">
        <f>_xlfn.XLOOKUP(tab_SCHULLISTE[[#This Row],[TKZ]],tab_SATLISTE[SAT-ID],tab_SATLISTE[SAT-ID],"FEHLT")</f>
        <v>4k014</v>
      </c>
    </row>
    <row r="3817" spans="1:8" ht="15.9" customHeight="1" x14ac:dyDescent="0.3">
      <c r="A3817" s="171" t="s">
        <v>8121</v>
      </c>
      <c r="B3817" s="167" t="s">
        <v>11824</v>
      </c>
      <c r="C3817" s="167" t="str">
        <f>tab_SCHULLISTE[[#This Row],[SNR]]&amp;" - "&amp;tab_SCHULLISTE[[#This Row],[Name]]</f>
        <v xml:space="preserve">5538 - Grundschule Bayreuth-Meyernberg  </v>
      </c>
      <c r="D3817" s="5" t="s">
        <v>3020</v>
      </c>
      <c r="E38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17" s="175" t="s">
        <v>18840</v>
      </c>
      <c r="G3817" s="175" t="s">
        <v>18841</v>
      </c>
      <c r="H3817" s="182" t="str">
        <f>_xlfn.XLOOKUP(tab_SCHULLISTE[[#This Row],[TKZ]],tab_SATLISTE[SAT-ID],tab_SATLISTE[SAT-ID],"FEHLT")</f>
        <v>4k014</v>
      </c>
    </row>
    <row r="3818" spans="1:8" ht="15.9" customHeight="1" x14ac:dyDescent="0.3">
      <c r="A3818" s="171" t="s">
        <v>8122</v>
      </c>
      <c r="B3818" s="167" t="s">
        <v>11825</v>
      </c>
      <c r="C3818" s="167" t="str">
        <f>tab_SCHULLISTE[[#This Row],[SNR]]&amp;" - "&amp;tab_SCHULLISTE[[#This Row],[Name]]</f>
        <v xml:space="preserve">5539 - Grundschule Neuenmarkt-Wirsberg  </v>
      </c>
      <c r="D3818" s="5" t="s">
        <v>3121</v>
      </c>
      <c r="E38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18" s="175" t="s">
        <v>18840</v>
      </c>
      <c r="G3818" s="175" t="s">
        <v>18841</v>
      </c>
      <c r="H3818" s="182" t="str">
        <f>_xlfn.XLOOKUP(tab_SCHULLISTE[[#This Row],[TKZ]],tab_SATLISTE[SAT-ID],tab_SATLISTE[SAT-ID],"FEHLT")</f>
        <v>4k121</v>
      </c>
    </row>
    <row r="3819" spans="1:8" ht="15.9" customHeight="1" x14ac:dyDescent="0.3">
      <c r="A3819" s="171" t="s">
        <v>8123</v>
      </c>
      <c r="B3819" s="167" t="s">
        <v>11826</v>
      </c>
      <c r="C3819" s="167" t="str">
        <f>tab_SCHULLISTE[[#This Row],[SNR]]&amp;" - "&amp;tab_SCHULLISTE[[#This Row],[Name]]</f>
        <v xml:space="preserve">5540 - Friedrich-von-Ellrodt-Grundschule Neudrossenfeld  </v>
      </c>
      <c r="D3819" s="5" t="s">
        <v>3120</v>
      </c>
      <c r="E38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19" s="175" t="s">
        <v>18840</v>
      </c>
      <c r="G3819" s="175" t="s">
        <v>18841</v>
      </c>
      <c r="H3819" s="182" t="str">
        <f>_xlfn.XLOOKUP(tab_SCHULLISTE[[#This Row],[TKZ]],tab_SATLISTE[SAT-ID],tab_SATLISTE[SAT-ID],"FEHLT")</f>
        <v>4k120</v>
      </c>
    </row>
    <row r="3820" spans="1:8" ht="15.9" customHeight="1" x14ac:dyDescent="0.3">
      <c r="A3820" s="171" t="s">
        <v>8124</v>
      </c>
      <c r="B3820" s="167" t="s">
        <v>11827</v>
      </c>
      <c r="C3820" s="167" t="str">
        <f>tab_SCHULLISTE[[#This Row],[SNR]]&amp;" - "&amp;tab_SCHULLISTE[[#This Row],[Name]]</f>
        <v xml:space="preserve">5541 - Grundschule Eckersdorf  </v>
      </c>
      <c r="D3820" s="5" t="s">
        <v>3047</v>
      </c>
      <c r="E38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20" s="175" t="s">
        <v>18840</v>
      </c>
      <c r="G3820" s="175" t="s">
        <v>18841</v>
      </c>
      <c r="H3820" s="182" t="str">
        <f>_xlfn.XLOOKUP(tab_SCHULLISTE[[#This Row],[TKZ]],tab_SATLISTE[SAT-ID],tab_SATLISTE[SAT-ID],"FEHLT")</f>
        <v>4k041</v>
      </c>
    </row>
    <row r="3821" spans="1:8" ht="15.9" customHeight="1" x14ac:dyDescent="0.3">
      <c r="A3821" s="171" t="s">
        <v>8125</v>
      </c>
      <c r="B3821" s="167" t="s">
        <v>11828</v>
      </c>
      <c r="C3821" s="167" t="str">
        <f>tab_SCHULLISTE[[#This Row],[SNR]]&amp;" - "&amp;tab_SCHULLISTE[[#This Row],[Name]]</f>
        <v xml:space="preserve">5542 - Grundschule Hummeltal  </v>
      </c>
      <c r="D3821" s="5" t="s">
        <v>3081</v>
      </c>
      <c r="E38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21" s="175" t="s">
        <v>18840</v>
      </c>
      <c r="G3821" s="175" t="s">
        <v>18841</v>
      </c>
      <c r="H3821" s="182" t="str">
        <f>_xlfn.XLOOKUP(tab_SCHULLISTE[[#This Row],[TKZ]],tab_SATLISTE[SAT-ID],tab_SATLISTE[SAT-ID],"FEHLT")</f>
        <v>4k078</v>
      </c>
    </row>
    <row r="3822" spans="1:8" ht="15.9" customHeight="1" x14ac:dyDescent="0.3">
      <c r="A3822" s="171" t="s">
        <v>8126</v>
      </c>
      <c r="B3822" s="167" t="s">
        <v>11829</v>
      </c>
      <c r="C3822" s="167" t="str">
        <f>tab_SCHULLISTE[[#This Row],[SNR]]&amp;" - "&amp;tab_SCHULLISTE[[#This Row],[Name]]</f>
        <v xml:space="preserve">5543 - Robert-Kragler-Grundschule Creußen  </v>
      </c>
      <c r="D3822" s="5" t="s">
        <v>3039</v>
      </c>
      <c r="E38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22" s="175" t="s">
        <v>18840</v>
      </c>
      <c r="G3822" s="175" t="s">
        <v>18841</v>
      </c>
      <c r="H3822" s="182" t="str">
        <f>_xlfn.XLOOKUP(tab_SCHULLISTE[[#This Row],[TKZ]],tab_SATLISTE[SAT-ID],tab_SATLISTE[SAT-ID],"FEHLT")</f>
        <v>4k033</v>
      </c>
    </row>
    <row r="3823" spans="1:8" ht="15.9" customHeight="1" x14ac:dyDescent="0.3">
      <c r="A3823" s="171" t="s">
        <v>8127</v>
      </c>
      <c r="B3823" s="167" t="s">
        <v>11830</v>
      </c>
      <c r="C3823" s="167" t="str">
        <f>tab_SCHULLISTE[[#This Row],[SNR]]&amp;" - "&amp;tab_SCHULLISTE[[#This Row],[Name]]</f>
        <v xml:space="preserve">5544 - Grundschule Ebermannstadt  </v>
      </c>
      <c r="D3823" s="5" t="s">
        <v>3044</v>
      </c>
      <c r="E38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23" s="175" t="s">
        <v>18840</v>
      </c>
      <c r="G3823" s="175" t="s">
        <v>18841</v>
      </c>
      <c r="H3823" s="182" t="str">
        <f>_xlfn.XLOOKUP(tab_SCHULLISTE[[#This Row],[TKZ]],tab_SATLISTE[SAT-ID],tab_SATLISTE[SAT-ID],"FEHLT")</f>
        <v>4k038</v>
      </c>
    </row>
    <row r="3824" spans="1:8" ht="15.9" customHeight="1" x14ac:dyDescent="0.3">
      <c r="A3824" s="171" t="s">
        <v>8128</v>
      </c>
      <c r="B3824" s="167" t="s">
        <v>11831</v>
      </c>
      <c r="C3824" s="167" t="str">
        <f>tab_SCHULLISTE[[#This Row],[SNR]]&amp;" - "&amp;tab_SCHULLISTE[[#This Row],[Name]]</f>
        <v xml:space="preserve">5545 - Grundschule Küps  </v>
      </c>
      <c r="D3824" s="5" t="s">
        <v>3099</v>
      </c>
      <c r="E38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24" s="175" t="s">
        <v>18840</v>
      </c>
      <c r="G3824" s="175" t="s">
        <v>18841</v>
      </c>
      <c r="H3824" s="182" t="str">
        <f>_xlfn.XLOOKUP(tab_SCHULLISTE[[#This Row],[TKZ]],tab_SATLISTE[SAT-ID],tab_SATLISTE[SAT-ID],"FEHLT")</f>
        <v>4k097</v>
      </c>
    </row>
    <row r="3825" spans="1:8" ht="15.9" customHeight="1" x14ac:dyDescent="0.3">
      <c r="A3825" s="171" t="s">
        <v>8129</v>
      </c>
      <c r="B3825" s="167" t="s">
        <v>11832</v>
      </c>
      <c r="C3825" s="167" t="str">
        <f>tab_SCHULLISTE[[#This Row],[SNR]]&amp;" - "&amp;tab_SCHULLISTE[[#This Row],[Name]]</f>
        <v xml:space="preserve">5546 - Grundschule Steinwiesen  </v>
      </c>
      <c r="D3825" s="5" t="s">
        <v>3169</v>
      </c>
      <c r="E38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25" s="175" t="s">
        <v>18840</v>
      </c>
      <c r="G3825" s="175" t="s">
        <v>18841</v>
      </c>
      <c r="H3825" s="182" t="str">
        <f>_xlfn.XLOOKUP(tab_SCHULLISTE[[#This Row],[TKZ]],tab_SATLISTE[SAT-ID],tab_SATLISTE[SAT-ID],"FEHLT")</f>
        <v>4k169</v>
      </c>
    </row>
    <row r="3826" spans="1:8" ht="15.9" customHeight="1" x14ac:dyDescent="0.3">
      <c r="A3826" s="171" t="s">
        <v>8130</v>
      </c>
      <c r="B3826" s="167" t="s">
        <v>11833</v>
      </c>
      <c r="C3826" s="167" t="str">
        <f>tab_SCHULLISTE[[#This Row],[SNR]]&amp;" - "&amp;tab_SCHULLISTE[[#This Row],[Name]]</f>
        <v xml:space="preserve">5547 - Grundschule Marktleugast  </v>
      </c>
      <c r="D3826" s="5" t="s">
        <v>3107</v>
      </c>
      <c r="E38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26" s="175" t="s">
        <v>18840</v>
      </c>
      <c r="G3826" s="175" t="s">
        <v>18841</v>
      </c>
      <c r="H3826" s="182" t="str">
        <f>_xlfn.XLOOKUP(tab_SCHULLISTE[[#This Row],[TKZ]],tab_SATLISTE[SAT-ID],tab_SATLISTE[SAT-ID],"FEHLT")</f>
        <v>4k105</v>
      </c>
    </row>
    <row r="3827" spans="1:8" ht="15.9" customHeight="1" x14ac:dyDescent="0.3">
      <c r="A3827" s="171" t="s">
        <v>8131</v>
      </c>
      <c r="B3827" s="167" t="s">
        <v>11834</v>
      </c>
      <c r="C3827" s="167" t="str">
        <f>tab_SCHULLISTE[[#This Row],[SNR]]&amp;" - "&amp;tab_SCHULLISTE[[#This Row],[Name]]</f>
        <v xml:space="preserve">5548 - Grundschule Coburg - Am Heimatring  </v>
      </c>
      <c r="D3827" s="5" t="s">
        <v>3037</v>
      </c>
      <c r="E38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27" s="175" t="s">
        <v>18840</v>
      </c>
      <c r="G3827" s="175" t="s">
        <v>18841</v>
      </c>
      <c r="H3827" s="182" t="str">
        <f>_xlfn.XLOOKUP(tab_SCHULLISTE[[#This Row],[TKZ]],tab_SATLISTE[SAT-ID],tab_SATLISTE[SAT-ID],"FEHLT")</f>
        <v>4k031</v>
      </c>
    </row>
    <row r="3828" spans="1:8" ht="15.9" customHeight="1" x14ac:dyDescent="0.3">
      <c r="A3828" s="171" t="s">
        <v>8132</v>
      </c>
      <c r="B3828" s="167" t="s">
        <v>11835</v>
      </c>
      <c r="C3828" s="167" t="str">
        <f>tab_SCHULLISTE[[#This Row],[SNR]]&amp;" - "&amp;tab_SCHULLISTE[[#This Row],[Name]]</f>
        <v xml:space="preserve">5549 - Friedrich-Baur-Grundschule Stadtsteinach  </v>
      </c>
      <c r="D3828" s="5" t="s">
        <v>3164</v>
      </c>
      <c r="E38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28" s="175" t="s">
        <v>18840</v>
      </c>
      <c r="G3828" s="175" t="s">
        <v>18841</v>
      </c>
      <c r="H3828" s="182" t="str">
        <f>_xlfn.XLOOKUP(tab_SCHULLISTE[[#This Row],[TKZ]],tab_SATLISTE[SAT-ID],tab_SATLISTE[SAT-ID],"FEHLT")</f>
        <v>4k164</v>
      </c>
    </row>
    <row r="3829" spans="1:8" ht="15.9" customHeight="1" x14ac:dyDescent="0.3">
      <c r="A3829" s="171" t="s">
        <v>8133</v>
      </c>
      <c r="B3829" s="167" t="s">
        <v>11836</v>
      </c>
      <c r="C3829" s="167" t="str">
        <f>tab_SCHULLISTE[[#This Row],[SNR]]&amp;" - "&amp;tab_SCHULLISTE[[#This Row],[Name]]</f>
        <v xml:space="preserve">5550 - Grundschule Coburg-Creidlitz  </v>
      </c>
      <c r="D3829" s="5" t="s">
        <v>3037</v>
      </c>
      <c r="E38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29" s="175" t="s">
        <v>18840</v>
      </c>
      <c r="G3829" s="175" t="s">
        <v>18841</v>
      </c>
      <c r="H3829" s="182" t="str">
        <f>_xlfn.XLOOKUP(tab_SCHULLISTE[[#This Row],[TKZ]],tab_SATLISTE[SAT-ID],tab_SATLISTE[SAT-ID],"FEHLT")</f>
        <v>4k031</v>
      </c>
    </row>
    <row r="3830" spans="1:8" ht="15.9" customHeight="1" x14ac:dyDescent="0.3">
      <c r="A3830" s="171" t="s">
        <v>8134</v>
      </c>
      <c r="B3830" s="167" t="s">
        <v>13284</v>
      </c>
      <c r="C3830" s="167" t="str">
        <f>tab_SCHULLISTE[[#This Row],[SNR]]&amp;" - "&amp;tab_SCHULLISTE[[#This Row],[Name]]</f>
        <v xml:space="preserve">5552 - Heiligkreuz-Mittelschule Coburg  </v>
      </c>
      <c r="D3830" s="5" t="s">
        <v>3037</v>
      </c>
      <c r="E38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30" s="175" t="s">
        <v>18840</v>
      </c>
      <c r="G3830" s="175" t="s">
        <v>18841</v>
      </c>
      <c r="H3830" s="182" t="str">
        <f>_xlfn.XLOOKUP(tab_SCHULLISTE[[#This Row],[TKZ]],tab_SATLISTE[SAT-ID],tab_SATLISTE[SAT-ID],"FEHLT")</f>
        <v>4k031</v>
      </c>
    </row>
    <row r="3831" spans="1:8" ht="15.9" customHeight="1" x14ac:dyDescent="0.3">
      <c r="A3831" s="171" t="s">
        <v>8135</v>
      </c>
      <c r="B3831" s="167" t="s">
        <v>11837</v>
      </c>
      <c r="C3831" s="167" t="str">
        <f>tab_SCHULLISTE[[#This Row],[SNR]]&amp;" - "&amp;tab_SCHULLISTE[[#This Row],[Name]]</f>
        <v xml:space="preserve">5553 - Jean-Paul-Grundschule Coburg  </v>
      </c>
      <c r="D3831" s="5" t="s">
        <v>3037</v>
      </c>
      <c r="E38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31" s="175" t="s">
        <v>18840</v>
      </c>
      <c r="G3831" s="175" t="s">
        <v>18841</v>
      </c>
      <c r="H3831" s="182" t="str">
        <f>_xlfn.XLOOKUP(tab_SCHULLISTE[[#This Row],[TKZ]],tab_SATLISTE[SAT-ID],tab_SATLISTE[SAT-ID],"FEHLT")</f>
        <v>4k031</v>
      </c>
    </row>
    <row r="3832" spans="1:8" ht="15.9" customHeight="1" x14ac:dyDescent="0.3">
      <c r="A3832" s="171" t="s">
        <v>8136</v>
      </c>
      <c r="B3832" s="167" t="s">
        <v>11838</v>
      </c>
      <c r="C3832" s="167" t="str">
        <f>tab_SCHULLISTE[[#This Row],[SNR]]&amp;" - "&amp;tab_SCHULLISTE[[#This Row],[Name]]</f>
        <v xml:space="preserve">5554 - Grundschule Coburg-Ketschendorf  </v>
      </c>
      <c r="D3832" s="5" t="s">
        <v>3037</v>
      </c>
      <c r="E38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32" s="175" t="s">
        <v>18840</v>
      </c>
      <c r="G3832" s="175" t="s">
        <v>18841</v>
      </c>
      <c r="H3832" s="182" t="str">
        <f>_xlfn.XLOOKUP(tab_SCHULLISTE[[#This Row],[TKZ]],tab_SATLISTE[SAT-ID],tab_SATLISTE[SAT-ID],"FEHLT")</f>
        <v>4k031</v>
      </c>
    </row>
    <row r="3833" spans="1:8" ht="15.9" customHeight="1" x14ac:dyDescent="0.3">
      <c r="A3833" s="171" t="s">
        <v>8137</v>
      </c>
      <c r="B3833" s="167" t="s">
        <v>11839</v>
      </c>
      <c r="C3833" s="167" t="str">
        <f>tab_SCHULLISTE[[#This Row],[SNR]]&amp;" - "&amp;tab_SCHULLISTE[[#This Row],[Name]]</f>
        <v xml:space="preserve">5555 - Grundschule Kirchenlamitz  </v>
      </c>
      <c r="D3833" s="5" t="s">
        <v>14880</v>
      </c>
      <c r="E38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33" s="175" t="s">
        <v>18840</v>
      </c>
      <c r="G3833" s="175" t="s">
        <v>18841</v>
      </c>
      <c r="H3833" s="182" t="str">
        <f>_xlfn.XLOOKUP(tab_SCHULLISTE[[#This Row],[TKZ]],tab_SATLISTE[SAT-ID],tab_SATLISTE[SAT-ID],"FEHLT")</f>
        <v>4k205</v>
      </c>
    </row>
    <row r="3834" spans="1:8" ht="15.9" customHeight="1" x14ac:dyDescent="0.3">
      <c r="A3834" s="171" t="s">
        <v>8138</v>
      </c>
      <c r="B3834" s="167" t="s">
        <v>11840</v>
      </c>
      <c r="C3834" s="167" t="str">
        <f>tab_SCHULLISTE[[#This Row],[SNR]]&amp;" - "&amp;tab_SCHULLISTE[[#This Row],[Name]]</f>
        <v xml:space="preserve">5556 - Melchior-Franck-Grundschule Coburg  </v>
      </c>
      <c r="D3834" s="5" t="s">
        <v>3037</v>
      </c>
      <c r="E38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34" s="175" t="s">
        <v>18840</v>
      </c>
      <c r="G3834" s="175" t="s">
        <v>18841</v>
      </c>
      <c r="H3834" s="182" t="str">
        <f>_xlfn.XLOOKUP(tab_SCHULLISTE[[#This Row],[TKZ]],tab_SATLISTE[SAT-ID],tab_SATLISTE[SAT-ID],"FEHLT")</f>
        <v>4k031</v>
      </c>
    </row>
    <row r="3835" spans="1:8" ht="15.9" customHeight="1" x14ac:dyDescent="0.3">
      <c r="A3835" s="171" t="s">
        <v>8139</v>
      </c>
      <c r="B3835" s="167" t="s">
        <v>11841</v>
      </c>
      <c r="C3835" s="167" t="str">
        <f>tab_SCHULLISTE[[#This Row],[SNR]]&amp;" - "&amp;tab_SCHULLISTE[[#This Row],[Name]]</f>
        <v xml:space="preserve">5557 - Grundschule Coburg-Neuses  </v>
      </c>
      <c r="D3835" s="5" t="s">
        <v>3037</v>
      </c>
      <c r="E38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35" s="175" t="s">
        <v>18840</v>
      </c>
      <c r="G3835" s="175" t="s">
        <v>18841</v>
      </c>
      <c r="H3835" s="182" t="str">
        <f>_xlfn.XLOOKUP(tab_SCHULLISTE[[#This Row],[TKZ]],tab_SATLISTE[SAT-ID],tab_SATLISTE[SAT-ID],"FEHLT")</f>
        <v>4k031</v>
      </c>
    </row>
    <row r="3836" spans="1:8" ht="15.9" customHeight="1" x14ac:dyDescent="0.3">
      <c r="A3836" s="171" t="s">
        <v>8140</v>
      </c>
      <c r="B3836" s="167" t="s">
        <v>11842</v>
      </c>
      <c r="C3836" s="167" t="str">
        <f>tab_SCHULLISTE[[#This Row],[SNR]]&amp;" - "&amp;tab_SCHULLISTE[[#This Row],[Name]]</f>
        <v xml:space="preserve">5558 - Pestalozzi-Grundschule Coburg  </v>
      </c>
      <c r="D3836" s="5" t="s">
        <v>3037</v>
      </c>
      <c r="E38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36" s="175" t="s">
        <v>18840</v>
      </c>
      <c r="G3836" s="175" t="s">
        <v>18841</v>
      </c>
      <c r="H3836" s="182" t="str">
        <f>_xlfn.XLOOKUP(tab_SCHULLISTE[[#This Row],[TKZ]],tab_SATLISTE[SAT-ID],tab_SATLISTE[SAT-ID],"FEHLT")</f>
        <v>4k031</v>
      </c>
    </row>
    <row r="3837" spans="1:8" ht="15.9" customHeight="1" x14ac:dyDescent="0.3">
      <c r="A3837" s="171" t="s">
        <v>8141</v>
      </c>
      <c r="B3837" s="167" t="s">
        <v>11843</v>
      </c>
      <c r="C3837" s="167" t="str">
        <f>tab_SCHULLISTE[[#This Row],[SNR]]&amp;" - "&amp;tab_SCHULLISTE[[#This Row],[Name]]</f>
        <v xml:space="preserve">5559 - Luther-Grundschule Coburg  </v>
      </c>
      <c r="D3837" s="5" t="s">
        <v>3037</v>
      </c>
      <c r="E38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37" s="175" t="s">
        <v>18840</v>
      </c>
      <c r="G3837" s="175" t="s">
        <v>18841</v>
      </c>
      <c r="H3837" s="182" t="str">
        <f>_xlfn.XLOOKUP(tab_SCHULLISTE[[#This Row],[TKZ]],tab_SATLISTE[SAT-ID],tab_SATLISTE[SAT-ID],"FEHLT")</f>
        <v>4k031</v>
      </c>
    </row>
    <row r="3838" spans="1:8" ht="15.9" customHeight="1" x14ac:dyDescent="0.3">
      <c r="A3838" s="171" t="s">
        <v>8142</v>
      </c>
      <c r="B3838" s="167" t="s">
        <v>13285</v>
      </c>
      <c r="C3838" s="167" t="str">
        <f>tab_SCHULLISTE[[#This Row],[SNR]]&amp;" - "&amp;tab_SCHULLISTE[[#This Row],[Name]]</f>
        <v xml:space="preserve">5560 - Rückert-Mittelschule Coburg  </v>
      </c>
      <c r="D3838" s="5" t="s">
        <v>3037</v>
      </c>
      <c r="E38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38" s="175" t="s">
        <v>18840</v>
      </c>
      <c r="G3838" s="175" t="s">
        <v>18841</v>
      </c>
      <c r="H3838" s="182" t="str">
        <f>_xlfn.XLOOKUP(tab_SCHULLISTE[[#This Row],[TKZ]],tab_SATLISTE[SAT-ID],tab_SATLISTE[SAT-ID],"FEHLT")</f>
        <v>4k031</v>
      </c>
    </row>
    <row r="3839" spans="1:8" ht="15.9" customHeight="1" x14ac:dyDescent="0.3">
      <c r="A3839" s="171" t="s">
        <v>8143</v>
      </c>
      <c r="B3839" s="167" t="s">
        <v>11844</v>
      </c>
      <c r="C3839" s="167" t="str">
        <f>tab_SCHULLISTE[[#This Row],[SNR]]&amp;" - "&amp;tab_SCHULLISTE[[#This Row],[Name]]</f>
        <v xml:space="preserve">5561 - Grundschule Hallstadt  </v>
      </c>
      <c r="D3839" s="5" t="s">
        <v>3068</v>
      </c>
      <c r="E38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39" s="175" t="s">
        <v>18840</v>
      </c>
      <c r="G3839" s="175" t="s">
        <v>18841</v>
      </c>
      <c r="H3839" s="182" t="str">
        <f>_xlfn.XLOOKUP(tab_SCHULLISTE[[#This Row],[TKZ]],tab_SATLISTE[SAT-ID],tab_SATLISTE[SAT-ID],"FEHLT")</f>
        <v>4k065</v>
      </c>
    </row>
    <row r="3840" spans="1:8" ht="15.9" customHeight="1" x14ac:dyDescent="0.3">
      <c r="A3840" s="171" t="s">
        <v>8144</v>
      </c>
      <c r="B3840" s="167" t="s">
        <v>11845</v>
      </c>
      <c r="C3840" s="167" t="str">
        <f>tab_SCHULLISTE[[#This Row],[SNR]]&amp;" - "&amp;tab_SCHULLISTE[[#This Row],[Name]]</f>
        <v xml:space="preserve">5562 - Kösseine-Grundschule Tröstau-Nagel  </v>
      </c>
      <c r="D3840" s="5" t="s">
        <v>3178</v>
      </c>
      <c r="E38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40" s="175" t="s">
        <v>18840</v>
      </c>
      <c r="G3840" s="175" t="s">
        <v>18841</v>
      </c>
      <c r="H3840" s="182" t="str">
        <f>_xlfn.XLOOKUP(tab_SCHULLISTE[[#This Row],[TKZ]],tab_SATLISTE[SAT-ID],tab_SATLISTE[SAT-ID],"FEHLT")</f>
        <v>4k178</v>
      </c>
    </row>
    <row r="3841" spans="1:8" ht="15.9" customHeight="1" x14ac:dyDescent="0.3">
      <c r="A3841" s="171" t="s">
        <v>8145</v>
      </c>
      <c r="B3841" s="167" t="s">
        <v>11846</v>
      </c>
      <c r="C3841" s="167" t="str">
        <f>tab_SCHULLISTE[[#This Row],[SNR]]&amp;" - "&amp;tab_SCHULLISTE[[#This Row],[Name]]</f>
        <v xml:space="preserve">5563 - Grundschule Litzendorf  </v>
      </c>
      <c r="D3841" s="5" t="s">
        <v>3104</v>
      </c>
      <c r="E38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41" s="175" t="s">
        <v>18840</v>
      </c>
      <c r="G3841" s="175" t="s">
        <v>18841</v>
      </c>
      <c r="H3841" s="182" t="str">
        <f>_xlfn.XLOOKUP(tab_SCHULLISTE[[#This Row],[TKZ]],tab_SATLISTE[SAT-ID],tab_SATLISTE[SAT-ID],"FEHLT")</f>
        <v>4k102</v>
      </c>
    </row>
    <row r="3842" spans="1:8" ht="15.9" customHeight="1" x14ac:dyDescent="0.3">
      <c r="A3842" s="171" t="s">
        <v>8146</v>
      </c>
      <c r="B3842" s="167" t="s">
        <v>11847</v>
      </c>
      <c r="C3842" s="167" t="str">
        <f>tab_SCHULLISTE[[#This Row],[SNR]]&amp;" - "&amp;tab_SCHULLISTE[[#This Row],[Name]]</f>
        <v xml:space="preserve">5564 - Ferdinand-Dietz-Grundschule Memmelsdorf  </v>
      </c>
      <c r="D3842" s="5" t="s">
        <v>10442</v>
      </c>
      <c r="E38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42" s="175" t="s">
        <v>18840</v>
      </c>
      <c r="G3842" s="175" t="s">
        <v>18841</v>
      </c>
      <c r="H3842" s="182" t="str">
        <f>_xlfn.XLOOKUP(tab_SCHULLISTE[[#This Row],[TKZ]],tab_SATLISTE[SAT-ID],tab_SATLISTE[SAT-ID],"FEHLT")</f>
        <v>4k900</v>
      </c>
    </row>
    <row r="3843" spans="1:8" ht="15.9" customHeight="1" x14ac:dyDescent="0.3">
      <c r="A3843" s="171" t="s">
        <v>8147</v>
      </c>
      <c r="B3843" s="167" t="s">
        <v>11848</v>
      </c>
      <c r="C3843" s="167" t="str">
        <f>tab_SCHULLISTE[[#This Row],[SNR]]&amp;" - "&amp;tab_SCHULLISTE[[#This Row],[Name]]</f>
        <v xml:space="preserve">5565 - Grundschule Baunach  </v>
      </c>
      <c r="D3843" s="5" t="s">
        <v>3019</v>
      </c>
      <c r="E38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43" s="175" t="s">
        <v>18840</v>
      </c>
      <c r="G3843" s="175" t="s">
        <v>18841</v>
      </c>
      <c r="H3843" s="182" t="str">
        <f>_xlfn.XLOOKUP(tab_SCHULLISTE[[#This Row],[TKZ]],tab_SATLISTE[SAT-ID],tab_SATLISTE[SAT-ID],"FEHLT")</f>
        <v>4k013</v>
      </c>
    </row>
    <row r="3844" spans="1:8" ht="15.9" customHeight="1" x14ac:dyDescent="0.3">
      <c r="A3844" s="171" t="s">
        <v>8148</v>
      </c>
      <c r="B3844" s="167" t="s">
        <v>11849</v>
      </c>
      <c r="C3844" s="167" t="str">
        <f>tab_SCHULLISTE[[#This Row],[SNR]]&amp;" - "&amp;tab_SCHULLISTE[[#This Row],[Name]]</f>
        <v xml:space="preserve">5566 - Grundschule Breitengüßbach  </v>
      </c>
      <c r="D3844" s="5" t="s">
        <v>3031</v>
      </c>
      <c r="E38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44" s="175" t="s">
        <v>18840</v>
      </c>
      <c r="G3844" s="175" t="s">
        <v>18841</v>
      </c>
      <c r="H3844" s="182" t="str">
        <f>_xlfn.XLOOKUP(tab_SCHULLISTE[[#This Row],[TKZ]],tab_SATLISTE[SAT-ID],tab_SATLISTE[SAT-ID],"FEHLT")</f>
        <v>4k025</v>
      </c>
    </row>
    <row r="3845" spans="1:8" ht="15.9" customHeight="1" x14ac:dyDescent="0.3">
      <c r="A3845" s="171" t="s">
        <v>8149</v>
      </c>
      <c r="B3845" s="167" t="s">
        <v>11850</v>
      </c>
      <c r="C3845" s="167" t="str">
        <f>tab_SCHULLISTE[[#This Row],[SNR]]&amp;" - "&amp;tab_SCHULLISTE[[#This Row],[Name]]</f>
        <v xml:space="preserve">5567 - Grundschule Rattelsdorf  </v>
      </c>
      <c r="D3845" s="5" t="s">
        <v>3140</v>
      </c>
      <c r="E38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45" s="175" t="s">
        <v>18840</v>
      </c>
      <c r="G3845" s="175" t="s">
        <v>18841</v>
      </c>
      <c r="H3845" s="182" t="str">
        <f>_xlfn.XLOOKUP(tab_SCHULLISTE[[#This Row],[TKZ]],tab_SATLISTE[SAT-ID],tab_SATLISTE[SAT-ID],"FEHLT")</f>
        <v>4k140</v>
      </c>
    </row>
    <row r="3846" spans="1:8" ht="15.9" customHeight="1" x14ac:dyDescent="0.3">
      <c r="A3846" s="171" t="s">
        <v>8150</v>
      </c>
      <c r="B3846" s="167" t="s">
        <v>8151</v>
      </c>
      <c r="C3846" s="167" t="str">
        <f>tab_SCHULLISTE[[#This Row],[SNR]]&amp;" - "&amp;tab_SCHULLISTE[[#This Row],[Name]]</f>
        <v>5568 - Priv. Montessori-Volksschule Mitwitz (GS und HS) Montessori-Fördergemeinsch. Kronach u. Umgeb. e.V.</v>
      </c>
      <c r="D3846" s="5" t="s">
        <v>3266</v>
      </c>
      <c r="E38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3846" s="175" t="s">
        <v>18840</v>
      </c>
      <c r="G3846" s="175" t="s">
        <v>18841</v>
      </c>
      <c r="H3846" s="182" t="str">
        <f>_xlfn.XLOOKUP(tab_SCHULLISTE[[#This Row],[TKZ]],tab_SATLISTE[SAT-ID],tab_SATLISTE[SAT-ID],"FEHLT")</f>
        <v>4p065</v>
      </c>
    </row>
    <row r="3847" spans="1:8" ht="15.9" customHeight="1" x14ac:dyDescent="0.3">
      <c r="A3847" s="171" t="s">
        <v>8152</v>
      </c>
      <c r="B3847" s="167" t="s">
        <v>11851</v>
      </c>
      <c r="C3847" s="167" t="str">
        <f>tab_SCHULLISTE[[#This Row],[SNR]]&amp;" - "&amp;tab_SCHULLISTE[[#This Row],[Name]]</f>
        <v xml:space="preserve">5569 - Grundschule Zapfendorf  </v>
      </c>
      <c r="D3847" s="5" t="s">
        <v>3201</v>
      </c>
      <c r="E38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47" s="175" t="s">
        <v>18840</v>
      </c>
      <c r="G3847" s="175" t="s">
        <v>18841</v>
      </c>
      <c r="H3847" s="182" t="str">
        <f>_xlfn.XLOOKUP(tab_SCHULLISTE[[#This Row],[TKZ]],tab_SATLISTE[SAT-ID],tab_SATLISTE[SAT-ID],"FEHLT")</f>
        <v>4k201</v>
      </c>
    </row>
    <row r="3848" spans="1:8" ht="15.9" customHeight="1" x14ac:dyDescent="0.3">
      <c r="A3848" s="171" t="s">
        <v>8153</v>
      </c>
      <c r="B3848" s="167" t="s">
        <v>11852</v>
      </c>
      <c r="C3848" s="167" t="str">
        <f>tab_SCHULLISTE[[#This Row],[SNR]]&amp;" - "&amp;tab_SCHULLISTE[[#This Row],[Name]]</f>
        <v xml:space="preserve">5570 - Grundschule Weidenberg  </v>
      </c>
      <c r="D3848" s="5" t="s">
        <v>3187</v>
      </c>
      <c r="E38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48" s="175" t="s">
        <v>18840</v>
      </c>
      <c r="G3848" s="175" t="s">
        <v>18841</v>
      </c>
      <c r="H3848" s="182" t="str">
        <f>_xlfn.XLOOKUP(tab_SCHULLISTE[[#This Row],[TKZ]],tab_SATLISTE[SAT-ID],tab_SATLISTE[SAT-ID],"FEHLT")</f>
        <v>4k187</v>
      </c>
    </row>
    <row r="3849" spans="1:8" ht="15.9" customHeight="1" x14ac:dyDescent="0.3">
      <c r="A3849" s="171" t="s">
        <v>8154</v>
      </c>
      <c r="B3849" s="167" t="s">
        <v>11853</v>
      </c>
      <c r="C3849" s="167" t="str">
        <f>tab_SCHULLISTE[[#This Row],[SNR]]&amp;" - "&amp;tab_SCHULLISTE[[#This Row],[Name]]</f>
        <v xml:space="preserve">5571 - Grundschule Eggolsheim  </v>
      </c>
      <c r="D3849" s="5" t="s">
        <v>3049</v>
      </c>
      <c r="E38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49" s="175" t="s">
        <v>18840</v>
      </c>
      <c r="G3849" s="175" t="s">
        <v>18841</v>
      </c>
      <c r="H3849" s="182" t="str">
        <f>_xlfn.XLOOKUP(tab_SCHULLISTE[[#This Row],[TKZ]],tab_SATLISTE[SAT-ID],tab_SATLISTE[SAT-ID],"FEHLT")</f>
        <v>4k043</v>
      </c>
    </row>
    <row r="3850" spans="1:8" ht="15.9" customHeight="1" x14ac:dyDescent="0.3">
      <c r="A3850" s="171" t="s">
        <v>8155</v>
      </c>
      <c r="B3850" s="167" t="s">
        <v>11854</v>
      </c>
      <c r="C3850" s="167" t="str">
        <f>tab_SCHULLISTE[[#This Row],[SNR]]&amp;" - "&amp;tab_SCHULLISTE[[#This Row],[Name]]</f>
        <v xml:space="preserve">5572 - Anger-Grundschule Hof  </v>
      </c>
      <c r="D3850" s="5" t="s">
        <v>3078</v>
      </c>
      <c r="E38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50" s="175" t="s">
        <v>18840</v>
      </c>
      <c r="G3850" s="175" t="s">
        <v>18841</v>
      </c>
      <c r="H3850" s="182" t="str">
        <f>_xlfn.XLOOKUP(tab_SCHULLISTE[[#This Row],[TKZ]],tab_SATLISTE[SAT-ID],tab_SATLISTE[SAT-ID],"FEHLT")</f>
        <v>4k075</v>
      </c>
    </row>
    <row r="3851" spans="1:8" ht="15.9" customHeight="1" x14ac:dyDescent="0.3">
      <c r="A3851" s="171" t="s">
        <v>8156</v>
      </c>
      <c r="B3851" s="167" t="s">
        <v>11855</v>
      </c>
      <c r="C3851" s="167" t="str">
        <f>tab_SCHULLISTE[[#This Row],[SNR]]&amp;" - "&amp;tab_SCHULLISTE[[#This Row],[Name]]</f>
        <v xml:space="preserve">5573 - Christian-Wolfrum-Grundschule Hof  </v>
      </c>
      <c r="D3851" s="5" t="s">
        <v>3078</v>
      </c>
      <c r="E38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51" s="175" t="s">
        <v>18840</v>
      </c>
      <c r="G3851" s="175" t="s">
        <v>18841</v>
      </c>
      <c r="H3851" s="182" t="str">
        <f>_xlfn.XLOOKUP(tab_SCHULLISTE[[#This Row],[TKZ]],tab_SATLISTE[SAT-ID],tab_SATLISTE[SAT-ID],"FEHLT")</f>
        <v>4k075</v>
      </c>
    </row>
    <row r="3852" spans="1:8" ht="15.9" customHeight="1" x14ac:dyDescent="0.3">
      <c r="A3852" s="171" t="s">
        <v>8157</v>
      </c>
      <c r="B3852" s="167" t="s">
        <v>13286</v>
      </c>
      <c r="C3852" s="167" t="str">
        <f>tab_SCHULLISTE[[#This Row],[SNR]]&amp;" - "&amp;tab_SCHULLISTE[[#This Row],[Name]]</f>
        <v xml:space="preserve">5574 - Christian-Wolfrum-Mittelschule Hof  </v>
      </c>
      <c r="D3852" s="5" t="s">
        <v>3078</v>
      </c>
      <c r="E38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52" s="175" t="s">
        <v>18840</v>
      </c>
      <c r="G3852" s="175" t="s">
        <v>18841</v>
      </c>
      <c r="H3852" s="182" t="str">
        <f>_xlfn.XLOOKUP(tab_SCHULLISTE[[#This Row],[TKZ]],tab_SATLISTE[SAT-ID],tab_SATLISTE[SAT-ID],"FEHLT")</f>
        <v>4k075</v>
      </c>
    </row>
    <row r="3853" spans="1:8" ht="15.9" customHeight="1" x14ac:dyDescent="0.3">
      <c r="A3853" s="171" t="s">
        <v>8158</v>
      </c>
      <c r="B3853" s="167" t="s">
        <v>11856</v>
      </c>
      <c r="C3853" s="167" t="str">
        <f>tab_SCHULLISTE[[#This Row],[SNR]]&amp;" - "&amp;tab_SCHULLISTE[[#This Row],[Name]]</f>
        <v xml:space="preserve">5575 - Eichendorff-Grundschule Hof  </v>
      </c>
      <c r="D3853" s="5" t="s">
        <v>3078</v>
      </c>
      <c r="E38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53" s="175" t="s">
        <v>18840</v>
      </c>
      <c r="G3853" s="175" t="s">
        <v>18841</v>
      </c>
      <c r="H3853" s="182" t="str">
        <f>_xlfn.XLOOKUP(tab_SCHULLISTE[[#This Row],[TKZ]],tab_SATLISTE[SAT-ID],tab_SATLISTE[SAT-ID],"FEHLT")</f>
        <v>4k075</v>
      </c>
    </row>
    <row r="3854" spans="1:8" ht="15.9" customHeight="1" x14ac:dyDescent="0.3">
      <c r="A3854" s="171" t="s">
        <v>8159</v>
      </c>
      <c r="B3854" s="167" t="s">
        <v>11857</v>
      </c>
      <c r="C3854" s="167" t="str">
        <f>tab_SCHULLISTE[[#This Row],[SNR]]&amp;" - "&amp;tab_SCHULLISTE[[#This Row],[Name]]</f>
        <v xml:space="preserve">5576 - Hofecker-Grundschule Hof  </v>
      </c>
      <c r="D3854" s="5" t="s">
        <v>3078</v>
      </c>
      <c r="E38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54" s="175" t="s">
        <v>18840</v>
      </c>
      <c r="G3854" s="175" t="s">
        <v>18841</v>
      </c>
      <c r="H3854" s="182" t="str">
        <f>_xlfn.XLOOKUP(tab_SCHULLISTE[[#This Row],[TKZ]],tab_SATLISTE[SAT-ID],tab_SATLISTE[SAT-ID],"FEHLT")</f>
        <v>4k075</v>
      </c>
    </row>
    <row r="3855" spans="1:8" ht="15.9" customHeight="1" x14ac:dyDescent="0.3">
      <c r="A3855" s="171" t="s">
        <v>8160</v>
      </c>
      <c r="B3855" s="167" t="s">
        <v>13287</v>
      </c>
      <c r="C3855" s="167" t="str">
        <f>tab_SCHULLISTE[[#This Row],[SNR]]&amp;" - "&amp;tab_SCHULLISTE[[#This Row],[Name]]</f>
        <v xml:space="preserve">5577 - Hofecker-Mittelschule Hof  </v>
      </c>
      <c r="D3855" s="5" t="s">
        <v>3078</v>
      </c>
      <c r="E38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55" s="175" t="s">
        <v>18840</v>
      </c>
      <c r="G3855" s="175" t="s">
        <v>18841</v>
      </c>
      <c r="H3855" s="182" t="str">
        <f>_xlfn.XLOOKUP(tab_SCHULLISTE[[#This Row],[TKZ]],tab_SATLISTE[SAT-ID],tab_SATLISTE[SAT-ID],"FEHLT")</f>
        <v>4k075</v>
      </c>
    </row>
    <row r="3856" spans="1:8" ht="15.9" customHeight="1" x14ac:dyDescent="0.3">
      <c r="A3856" s="171" t="s">
        <v>8161</v>
      </c>
      <c r="B3856" s="167" t="s">
        <v>11858</v>
      </c>
      <c r="C3856" s="167" t="str">
        <f>tab_SCHULLISTE[[#This Row],[SNR]]&amp;" - "&amp;tab_SCHULLISTE[[#This Row],[Name]]</f>
        <v xml:space="preserve">5578 - Grundschule Hof-Moschendorf  </v>
      </c>
      <c r="D3856" s="5" t="s">
        <v>3078</v>
      </c>
      <c r="E38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56" s="175" t="s">
        <v>18840</v>
      </c>
      <c r="G3856" s="175" t="s">
        <v>18841</v>
      </c>
      <c r="H3856" s="182" t="str">
        <f>_xlfn.XLOOKUP(tab_SCHULLISTE[[#This Row],[TKZ]],tab_SATLISTE[SAT-ID],tab_SATLISTE[SAT-ID],"FEHLT")</f>
        <v>4k075</v>
      </c>
    </row>
    <row r="3857" spans="1:8" ht="15.9" customHeight="1" x14ac:dyDescent="0.3">
      <c r="A3857" s="171" t="s">
        <v>8162</v>
      </c>
      <c r="B3857" s="167" t="s">
        <v>11859</v>
      </c>
      <c r="C3857" s="167" t="str">
        <f>tab_SCHULLISTE[[#This Row],[SNR]]&amp;" - "&amp;tab_SCHULLISTE[[#This Row],[Name]]</f>
        <v xml:space="preserve">5579 - Grundschule Hof-Krötenbruck  </v>
      </c>
      <c r="D3857" s="5" t="s">
        <v>3078</v>
      </c>
      <c r="E38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57" s="175" t="s">
        <v>18840</v>
      </c>
      <c r="G3857" s="175" t="s">
        <v>18841</v>
      </c>
      <c r="H3857" s="182" t="str">
        <f>_xlfn.XLOOKUP(tab_SCHULLISTE[[#This Row],[TKZ]],tab_SATLISTE[SAT-ID],tab_SATLISTE[SAT-ID],"FEHLT")</f>
        <v>4k075</v>
      </c>
    </row>
    <row r="3858" spans="1:8" ht="15.9" customHeight="1" x14ac:dyDescent="0.3">
      <c r="A3858" s="171" t="s">
        <v>8163</v>
      </c>
      <c r="B3858" s="167" t="s">
        <v>13288</v>
      </c>
      <c r="C3858" s="167" t="str">
        <f>tab_SCHULLISTE[[#This Row],[SNR]]&amp;" - "&amp;tab_SCHULLISTE[[#This Row],[Name]]</f>
        <v xml:space="preserve">5580 - Münster-Mittelschule Hof  </v>
      </c>
      <c r="D3858" s="5" t="s">
        <v>3078</v>
      </c>
      <c r="E38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58" s="175" t="s">
        <v>18840</v>
      </c>
      <c r="G3858" s="175" t="s">
        <v>18841</v>
      </c>
      <c r="H3858" s="182" t="str">
        <f>_xlfn.XLOOKUP(tab_SCHULLISTE[[#This Row],[TKZ]],tab_SATLISTE[SAT-ID],tab_SATLISTE[SAT-ID],"FEHLT")</f>
        <v>4k075</v>
      </c>
    </row>
    <row r="3859" spans="1:8" ht="15.9" customHeight="1" x14ac:dyDescent="0.3">
      <c r="A3859" s="171" t="s">
        <v>8164</v>
      </c>
      <c r="B3859" s="167" t="s">
        <v>11860</v>
      </c>
      <c r="C3859" s="167" t="str">
        <f>tab_SCHULLISTE[[#This Row],[SNR]]&amp;" - "&amp;tab_SCHULLISTE[[#This Row],[Name]]</f>
        <v xml:space="preserve">5581 - Neustädter Grundschule Hof  </v>
      </c>
      <c r="D3859" s="5" t="s">
        <v>3078</v>
      </c>
      <c r="E38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59" s="175" t="s">
        <v>18840</v>
      </c>
      <c r="G3859" s="175" t="s">
        <v>18841</v>
      </c>
      <c r="H3859" s="182" t="str">
        <f>_xlfn.XLOOKUP(tab_SCHULLISTE[[#This Row],[TKZ]],tab_SATLISTE[SAT-ID],tab_SATLISTE[SAT-ID],"FEHLT")</f>
        <v>4k075</v>
      </c>
    </row>
    <row r="3860" spans="1:8" ht="15.9" customHeight="1" x14ac:dyDescent="0.3">
      <c r="A3860" s="171" t="s">
        <v>8165</v>
      </c>
      <c r="B3860" s="167" t="s">
        <v>11861</v>
      </c>
      <c r="C3860" s="167" t="str">
        <f>tab_SCHULLISTE[[#This Row],[SNR]]&amp;" - "&amp;tab_SCHULLISTE[[#This Row],[Name]]</f>
        <v xml:space="preserve">5582 - Sophien-Grundschule Hof  </v>
      </c>
      <c r="D3860" s="5" t="s">
        <v>3078</v>
      </c>
      <c r="E38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60" s="175" t="s">
        <v>18840</v>
      </c>
      <c r="G3860" s="175" t="s">
        <v>18841</v>
      </c>
      <c r="H3860" s="182" t="str">
        <f>_xlfn.XLOOKUP(tab_SCHULLISTE[[#This Row],[TKZ]],tab_SATLISTE[SAT-ID],tab_SATLISTE[SAT-ID],"FEHLT")</f>
        <v>4k075</v>
      </c>
    </row>
    <row r="3861" spans="1:8" ht="15.9" customHeight="1" x14ac:dyDescent="0.3">
      <c r="A3861" s="171" t="s">
        <v>8166</v>
      </c>
      <c r="B3861" s="167" t="s">
        <v>11862</v>
      </c>
      <c r="C3861" s="167" t="str">
        <f>tab_SCHULLISTE[[#This Row],[SNR]]&amp;" - "&amp;tab_SCHULLISTE[[#This Row],[Name]]</f>
        <v xml:space="preserve">5584 - Grundschule Heroldsbach  </v>
      </c>
      <c r="D3861" s="5" t="s">
        <v>3073</v>
      </c>
      <c r="E38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61" s="175" t="s">
        <v>18840</v>
      </c>
      <c r="G3861" s="175" t="s">
        <v>18841</v>
      </c>
      <c r="H3861" s="182" t="str">
        <f>_xlfn.XLOOKUP(tab_SCHULLISTE[[#This Row],[TKZ]],tab_SATLISTE[SAT-ID],tab_SATLISTE[SAT-ID],"FEHLT")</f>
        <v>4k070</v>
      </c>
    </row>
    <row r="3862" spans="1:8" ht="15.9" customHeight="1" x14ac:dyDescent="0.3">
      <c r="A3862" s="171" t="s">
        <v>8167</v>
      </c>
      <c r="B3862" s="167" t="s">
        <v>11863</v>
      </c>
      <c r="C3862" s="167" t="str">
        <f>tab_SCHULLISTE[[#This Row],[SNR]]&amp;" - "&amp;tab_SCHULLISTE[[#This Row],[Name]]</f>
        <v xml:space="preserve">5585 - Adalbert-Stifter-Grundschule Forchheim  </v>
      </c>
      <c r="D3862" s="5" t="s">
        <v>3054</v>
      </c>
      <c r="E38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62" s="175" t="s">
        <v>18840</v>
      </c>
      <c r="G3862" s="175" t="s">
        <v>18841</v>
      </c>
      <c r="H3862" s="182" t="str">
        <f>_xlfn.XLOOKUP(tab_SCHULLISTE[[#This Row],[TKZ]],tab_SATLISTE[SAT-ID],tab_SATLISTE[SAT-ID],"FEHLT")</f>
        <v>4k048</v>
      </c>
    </row>
    <row r="3863" spans="1:8" ht="15.9" customHeight="1" x14ac:dyDescent="0.3">
      <c r="A3863" s="171" t="s">
        <v>8168</v>
      </c>
      <c r="B3863" s="167" t="s">
        <v>11864</v>
      </c>
      <c r="C3863" s="167" t="str">
        <f>tab_SCHULLISTE[[#This Row],[SNR]]&amp;" - "&amp;tab_SCHULLISTE[[#This Row],[Name]]</f>
        <v xml:space="preserve">5586 - Grundschule Bamberg-Gaustadt  </v>
      </c>
      <c r="D3863" s="5" t="s">
        <v>3017</v>
      </c>
      <c r="E38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63" s="175" t="s">
        <v>18840</v>
      </c>
      <c r="G3863" s="175" t="s">
        <v>18841</v>
      </c>
      <c r="H3863" s="182" t="str">
        <f>_xlfn.XLOOKUP(tab_SCHULLISTE[[#This Row],[TKZ]],tab_SATLISTE[SAT-ID],tab_SATLISTE[SAT-ID],"FEHLT")</f>
        <v>4k011</v>
      </c>
    </row>
    <row r="3864" spans="1:8" ht="15.9" customHeight="1" x14ac:dyDescent="0.3">
      <c r="A3864" s="171" t="s">
        <v>8169</v>
      </c>
      <c r="B3864" s="167" t="s">
        <v>11865</v>
      </c>
      <c r="C3864" s="167" t="str">
        <f>tab_SCHULLISTE[[#This Row],[SNR]]&amp;" - "&amp;tab_SCHULLISTE[[#This Row],[Name]]</f>
        <v>5587 - Private Grundschule  Schloss Thiergarten in Bayreuth</v>
      </c>
      <c r="D3864" s="5" t="s">
        <v>3225</v>
      </c>
      <c r="E38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64" s="175" t="s">
        <v>18840</v>
      </c>
      <c r="G3864" s="175" t="s">
        <v>18841</v>
      </c>
      <c r="H3864" s="182" t="str">
        <f>_xlfn.XLOOKUP(tab_SCHULLISTE[[#This Row],[TKZ]],tab_SATLISTE[SAT-ID],tab_SATLISTE[SAT-ID],"FEHLT")</f>
        <v>4p018</v>
      </c>
    </row>
    <row r="3865" spans="1:8" ht="15.9" customHeight="1" x14ac:dyDescent="0.3">
      <c r="A3865" s="171" t="s">
        <v>8170</v>
      </c>
      <c r="B3865" s="167" t="s">
        <v>1081</v>
      </c>
      <c r="C3865" s="167" t="str">
        <f>tab_SCHULLISTE[[#This Row],[SNR]]&amp;" - "&amp;tab_SCHULLISTE[[#This Row],[Name]]</f>
        <v>5588 - Priv. Montessori-Volksschule Forchheim (Grund- und Hauptschule)</v>
      </c>
      <c r="D3865" s="5" t="s">
        <v>3252</v>
      </c>
      <c r="E38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65" s="175" t="s">
        <v>18840</v>
      </c>
      <c r="G3865" s="175" t="s">
        <v>18841</v>
      </c>
      <c r="H3865" s="182" t="str">
        <f>_xlfn.XLOOKUP(tab_SCHULLISTE[[#This Row],[TKZ]],tab_SATLISTE[SAT-ID],tab_SATLISTE[SAT-ID],"FEHLT")</f>
        <v>4p049</v>
      </c>
    </row>
    <row r="3866" spans="1:8" ht="15.9" customHeight="1" x14ac:dyDescent="0.3">
      <c r="A3866" s="171" t="s">
        <v>8171</v>
      </c>
      <c r="B3866" s="167" t="s">
        <v>11866</v>
      </c>
      <c r="C3866" s="167" t="str">
        <f>tab_SCHULLISTE[[#This Row],[SNR]]&amp;" - "&amp;tab_SCHULLISTE[[#This Row],[Name]]</f>
        <v xml:space="preserve">5589 - Werner-Porsch-Grundschule Speichersdorf  </v>
      </c>
      <c r="D3866" s="5" t="s">
        <v>3161</v>
      </c>
      <c r="E38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66" s="175" t="s">
        <v>18840</v>
      </c>
      <c r="G3866" s="175" t="s">
        <v>18841</v>
      </c>
      <c r="H3866" s="182" t="str">
        <f>_xlfn.XLOOKUP(tab_SCHULLISTE[[#This Row],[TKZ]],tab_SATLISTE[SAT-ID],tab_SATLISTE[SAT-ID],"FEHLT")</f>
        <v>4k161</v>
      </c>
    </row>
    <row r="3867" spans="1:8" ht="15.9" customHeight="1" x14ac:dyDescent="0.3">
      <c r="A3867" s="171" t="s">
        <v>8172</v>
      </c>
      <c r="B3867" s="167" t="s">
        <v>11867</v>
      </c>
      <c r="C3867" s="167" t="str">
        <f>tab_SCHULLISTE[[#This Row],[SNR]]&amp;" - "&amp;tab_SCHULLISTE[[#This Row],[Name]]</f>
        <v xml:space="preserve">5590 - Grundschule Bamberg Am Heidelsteig  </v>
      </c>
      <c r="D3867" s="5" t="s">
        <v>3017</v>
      </c>
      <c r="E38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67" s="175" t="s">
        <v>18840</v>
      </c>
      <c r="G3867" s="175" t="s">
        <v>18841</v>
      </c>
      <c r="H3867" s="182" t="str">
        <f>_xlfn.XLOOKUP(tab_SCHULLISTE[[#This Row],[TKZ]],tab_SATLISTE[SAT-ID],tab_SATLISTE[SAT-ID],"FEHLT")</f>
        <v>4k011</v>
      </c>
    </row>
    <row r="3868" spans="1:8" ht="15.9" customHeight="1" x14ac:dyDescent="0.3">
      <c r="A3868" s="171" t="s">
        <v>8173</v>
      </c>
      <c r="B3868" s="167" t="s">
        <v>11868</v>
      </c>
      <c r="C3868" s="167" t="str">
        <f>tab_SCHULLISTE[[#This Row],[SNR]]&amp;" - "&amp;tab_SCHULLISTE[[#This Row],[Name]]</f>
        <v xml:space="preserve">5591 - Grundschule Bamberg-Kaulberg  </v>
      </c>
      <c r="D3868" s="5" t="s">
        <v>3017</v>
      </c>
      <c r="E38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68" s="175" t="s">
        <v>18840</v>
      </c>
      <c r="G3868" s="175" t="s">
        <v>18841</v>
      </c>
      <c r="H3868" s="182" t="str">
        <f>_xlfn.XLOOKUP(tab_SCHULLISTE[[#This Row],[TKZ]],tab_SATLISTE[SAT-ID],tab_SATLISTE[SAT-ID],"FEHLT")</f>
        <v>4k011</v>
      </c>
    </row>
    <row r="3869" spans="1:8" ht="15.9" customHeight="1" x14ac:dyDescent="0.3">
      <c r="A3869" s="171" t="s">
        <v>8174</v>
      </c>
      <c r="B3869" s="167" t="s">
        <v>11869</v>
      </c>
      <c r="C3869" s="167" t="str">
        <f>tab_SCHULLISTE[[#This Row],[SNR]]&amp;" - "&amp;tab_SCHULLISTE[[#This Row],[Name]]</f>
        <v xml:space="preserve">5592 - Hugo-von-Trimberg-Grundschule Bamberg  </v>
      </c>
      <c r="D3869" s="5" t="s">
        <v>3017</v>
      </c>
      <c r="E38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69" s="175" t="s">
        <v>18840</v>
      </c>
      <c r="G3869" s="175" t="s">
        <v>18841</v>
      </c>
      <c r="H3869" s="182" t="str">
        <f>_xlfn.XLOOKUP(tab_SCHULLISTE[[#This Row],[TKZ]],tab_SATLISTE[SAT-ID],tab_SATLISTE[SAT-ID],"FEHLT")</f>
        <v>4k011</v>
      </c>
    </row>
    <row r="3870" spans="1:8" ht="15.9" customHeight="1" x14ac:dyDescent="0.3">
      <c r="A3870" s="171" t="s">
        <v>8175</v>
      </c>
      <c r="B3870" s="167" t="s">
        <v>13289</v>
      </c>
      <c r="C3870" s="167" t="str">
        <f>tab_SCHULLISTE[[#This Row],[SNR]]&amp;" - "&amp;tab_SCHULLISTE[[#This Row],[Name]]</f>
        <v xml:space="preserve">5593 - Mittelschule Burgebrach  </v>
      </c>
      <c r="D3870" s="5" t="s">
        <v>3033</v>
      </c>
      <c r="E38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70" s="175" t="s">
        <v>18840</v>
      </c>
      <c r="G3870" s="175" t="s">
        <v>18841</v>
      </c>
      <c r="H3870" s="182" t="str">
        <f>_xlfn.XLOOKUP(tab_SCHULLISTE[[#This Row],[TKZ]],tab_SATLISTE[SAT-ID],tab_SATLISTE[SAT-ID],"FEHLT")</f>
        <v>4k027</v>
      </c>
    </row>
    <row r="3871" spans="1:8" ht="15.9" customHeight="1" x14ac:dyDescent="0.3">
      <c r="A3871" s="171" t="s">
        <v>8176</v>
      </c>
      <c r="B3871" s="167" t="s">
        <v>13290</v>
      </c>
      <c r="C3871" s="167" t="str">
        <f>tab_SCHULLISTE[[#This Row],[SNR]]&amp;" - "&amp;tab_SCHULLISTE[[#This Row],[Name]]</f>
        <v xml:space="preserve">5595 - Mittelschule Baunach  </v>
      </c>
      <c r="D3871" s="5" t="s">
        <v>3019</v>
      </c>
      <c r="E38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71" s="175" t="s">
        <v>18840</v>
      </c>
      <c r="G3871" s="175" t="s">
        <v>18841</v>
      </c>
      <c r="H3871" s="182" t="str">
        <f>_xlfn.XLOOKUP(tab_SCHULLISTE[[#This Row],[TKZ]],tab_SATLISTE[SAT-ID],tab_SATLISTE[SAT-ID],"FEHLT")</f>
        <v>4k013</v>
      </c>
    </row>
    <row r="3872" spans="1:8" ht="15.9" customHeight="1" x14ac:dyDescent="0.3">
      <c r="A3872" s="171" t="s">
        <v>8177</v>
      </c>
      <c r="B3872" s="167" t="s">
        <v>13291</v>
      </c>
      <c r="C3872" s="167" t="str">
        <f>tab_SCHULLISTE[[#This Row],[SNR]]&amp;" - "&amp;tab_SCHULLISTE[[#This Row],[Name]]</f>
        <v xml:space="preserve">5596 - Mittelschule Bischberg  </v>
      </c>
      <c r="D3872" s="5" t="s">
        <v>3029</v>
      </c>
      <c r="E38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72" s="175" t="s">
        <v>18840</v>
      </c>
      <c r="G3872" s="175" t="s">
        <v>18841</v>
      </c>
      <c r="H3872" s="182" t="str">
        <f>_xlfn.XLOOKUP(tab_SCHULLISTE[[#This Row],[TKZ]],tab_SATLISTE[SAT-ID],tab_SATLISTE[SAT-ID],"FEHLT")</f>
        <v>4k023</v>
      </c>
    </row>
    <row r="3873" spans="1:8" ht="15.9" customHeight="1" x14ac:dyDescent="0.3">
      <c r="A3873" s="171" t="s">
        <v>8178</v>
      </c>
      <c r="B3873" s="167" t="s">
        <v>13292</v>
      </c>
      <c r="C3873" s="167" t="str">
        <f>tab_SCHULLISTE[[#This Row],[SNR]]&amp;" - "&amp;tab_SCHULLISTE[[#This Row],[Name]]</f>
        <v xml:space="preserve">5597 - Mittelschule Breitengüßbach  </v>
      </c>
      <c r="D3873" s="5" t="s">
        <v>3031</v>
      </c>
      <c r="E38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73" s="175" t="s">
        <v>18840</v>
      </c>
      <c r="G3873" s="175" t="s">
        <v>18841</v>
      </c>
      <c r="H3873" s="182" t="str">
        <f>_xlfn.XLOOKUP(tab_SCHULLISTE[[#This Row],[TKZ]],tab_SATLISTE[SAT-ID],tab_SATLISTE[SAT-ID],"FEHLT")</f>
        <v>4k025</v>
      </c>
    </row>
    <row r="3874" spans="1:8" ht="15.9" customHeight="1" x14ac:dyDescent="0.3">
      <c r="A3874" s="171" t="s">
        <v>8179</v>
      </c>
      <c r="B3874" s="167" t="s">
        <v>11870</v>
      </c>
      <c r="C3874" s="167" t="str">
        <f>tab_SCHULLISTE[[#This Row],[SNR]]&amp;" - "&amp;tab_SCHULLISTE[[#This Row],[Name]]</f>
        <v xml:space="preserve">5599 - Grundschule Burgebrach  </v>
      </c>
      <c r="D3874" s="5" t="s">
        <v>3032</v>
      </c>
      <c r="E38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74" s="175" t="s">
        <v>18840</v>
      </c>
      <c r="G3874" s="175" t="s">
        <v>18841</v>
      </c>
      <c r="H3874" s="182" t="str">
        <f>_xlfn.XLOOKUP(tab_SCHULLISTE[[#This Row],[TKZ]],tab_SATLISTE[SAT-ID],tab_SATLISTE[SAT-ID],"FEHLT")</f>
        <v>4k026</v>
      </c>
    </row>
    <row r="3875" spans="1:8" ht="15.9" customHeight="1" x14ac:dyDescent="0.3">
      <c r="A3875" s="171" t="s">
        <v>8180</v>
      </c>
      <c r="B3875" s="167" t="s">
        <v>11871</v>
      </c>
      <c r="C3875" s="167" t="str">
        <f>tab_SCHULLISTE[[#This Row],[SNR]]&amp;" - "&amp;tab_SCHULLISTE[[#This Row],[Name]]</f>
        <v xml:space="preserve">5600 - Grundschule Burgwindheim  </v>
      </c>
      <c r="D3875" s="5" t="s">
        <v>3035</v>
      </c>
      <c r="E38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75" s="175" t="s">
        <v>18840</v>
      </c>
      <c r="G3875" s="175" t="s">
        <v>18841</v>
      </c>
      <c r="H3875" s="182" t="str">
        <f>_xlfn.XLOOKUP(tab_SCHULLISTE[[#This Row],[TKZ]],tab_SATLISTE[SAT-ID],tab_SATLISTE[SAT-ID],"FEHLT")</f>
        <v>4k029</v>
      </c>
    </row>
    <row r="3876" spans="1:8" ht="15.9" customHeight="1" x14ac:dyDescent="0.3">
      <c r="A3876" s="171" t="s">
        <v>8181</v>
      </c>
      <c r="B3876" s="167" t="s">
        <v>11872</v>
      </c>
      <c r="C3876" s="167" t="str">
        <f>tab_SCHULLISTE[[#This Row],[SNR]]&amp;" - "&amp;tab_SCHULLISTE[[#This Row],[Name]]</f>
        <v xml:space="preserve">5601 - Deichselbach-Schule Buttenheim (Grundschule)  </v>
      </c>
      <c r="D3876" s="5" t="s">
        <v>3036</v>
      </c>
      <c r="E38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76" s="175" t="s">
        <v>18840</v>
      </c>
      <c r="G3876" s="175" t="s">
        <v>18841</v>
      </c>
      <c r="H3876" s="182" t="str">
        <f>_xlfn.XLOOKUP(tab_SCHULLISTE[[#This Row],[TKZ]],tab_SATLISTE[SAT-ID],tab_SATLISTE[SAT-ID],"FEHLT")</f>
        <v>4k030</v>
      </c>
    </row>
    <row r="3877" spans="1:8" ht="15.9" customHeight="1" x14ac:dyDescent="0.3">
      <c r="A3877" s="171" t="s">
        <v>8182</v>
      </c>
      <c r="B3877" s="167" t="s">
        <v>11873</v>
      </c>
      <c r="C3877" s="167" t="str">
        <f>tab_SCHULLISTE[[#This Row],[SNR]]&amp;" - "&amp;tab_SCHULLISTE[[#This Row],[Name]]</f>
        <v xml:space="preserve">5602 - Grundschule Ebrach  </v>
      </c>
      <c r="D3877" s="5" t="s">
        <v>3046</v>
      </c>
      <c r="E38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77" s="175" t="s">
        <v>18840</v>
      </c>
      <c r="G3877" s="175" t="s">
        <v>18841</v>
      </c>
      <c r="H3877" s="182" t="str">
        <f>_xlfn.XLOOKUP(tab_SCHULLISTE[[#This Row],[TKZ]],tab_SATLISTE[SAT-ID],tab_SATLISTE[SAT-ID],"FEHLT")</f>
        <v>4k040</v>
      </c>
    </row>
    <row r="3878" spans="1:8" ht="15.9" customHeight="1" x14ac:dyDescent="0.3">
      <c r="A3878" s="171" t="s">
        <v>8183</v>
      </c>
      <c r="B3878" s="167" t="s">
        <v>11874</v>
      </c>
      <c r="C3878" s="167" t="str">
        <f>tab_SCHULLISTE[[#This Row],[SNR]]&amp;" - "&amp;tab_SCHULLISTE[[#This Row],[Name]]</f>
        <v xml:space="preserve">5603 - Grundschule Frensdorf-Pettstadt  </v>
      </c>
      <c r="D3878" s="5" t="s">
        <v>3056</v>
      </c>
      <c r="E38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78" s="175" t="s">
        <v>18840</v>
      </c>
      <c r="G3878" s="175" t="s">
        <v>18841</v>
      </c>
      <c r="H3878" s="182" t="str">
        <f>_xlfn.XLOOKUP(tab_SCHULLISTE[[#This Row],[TKZ]],tab_SATLISTE[SAT-ID],tab_SATLISTE[SAT-ID],"FEHLT")</f>
        <v>4k051</v>
      </c>
    </row>
    <row r="3879" spans="1:8" ht="15.9" customHeight="1" x14ac:dyDescent="0.3">
      <c r="A3879" s="171" t="s">
        <v>8184</v>
      </c>
      <c r="B3879" s="167" t="s">
        <v>11875</v>
      </c>
      <c r="C3879" s="167" t="str">
        <f>tab_SCHULLISTE[[#This Row],[SNR]]&amp;" - "&amp;tab_SCHULLISTE[[#This Row],[Name]]</f>
        <v xml:space="preserve">5604 - Grundschule Priesendorf-Lisberg  </v>
      </c>
      <c r="D3879" s="5" t="s">
        <v>3139</v>
      </c>
      <c r="E38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79" s="175" t="s">
        <v>18840</v>
      </c>
      <c r="G3879" s="175" t="s">
        <v>18841</v>
      </c>
      <c r="H3879" s="182" t="str">
        <f>_xlfn.XLOOKUP(tab_SCHULLISTE[[#This Row],[TKZ]],tab_SATLISTE[SAT-ID],tab_SATLISTE[SAT-ID],"FEHLT")</f>
        <v>4k139</v>
      </c>
    </row>
    <row r="3880" spans="1:8" ht="15.9" customHeight="1" x14ac:dyDescent="0.3">
      <c r="A3880" s="171" t="s">
        <v>8185</v>
      </c>
      <c r="B3880" s="167" t="s">
        <v>1205</v>
      </c>
      <c r="C3880" s="167" t="str">
        <f>tab_SCHULLISTE[[#This Row],[SNR]]&amp;" - "&amp;tab_SCHULLISTE[[#This Row],[Name]]</f>
        <v>5605 - Grundschule Altenburgblick Oberfranken in Stegaurach</v>
      </c>
      <c r="D3880" s="5" t="s">
        <v>3167</v>
      </c>
      <c r="E38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80" s="175" t="s">
        <v>18840</v>
      </c>
      <c r="G3880" s="175" t="s">
        <v>18841</v>
      </c>
      <c r="H3880" s="182" t="str">
        <f>_xlfn.XLOOKUP(tab_SCHULLISTE[[#This Row],[TKZ]],tab_SATLISTE[SAT-ID],tab_SATLISTE[SAT-ID],"FEHLT")</f>
        <v>4k167</v>
      </c>
    </row>
    <row r="3881" spans="1:8" ht="15.9" customHeight="1" x14ac:dyDescent="0.3">
      <c r="A3881" s="171" t="s">
        <v>8186</v>
      </c>
      <c r="B3881" s="167" t="s">
        <v>11876</v>
      </c>
      <c r="C3881" s="167" t="str">
        <f>tab_SCHULLISTE[[#This Row],[SNR]]&amp;" - "&amp;tab_SCHULLISTE[[#This Row],[Name]]</f>
        <v xml:space="preserve">5606 - Grundschule Gundelsheim  </v>
      </c>
      <c r="D3881" s="5" t="s">
        <v>3065</v>
      </c>
      <c r="E38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81" s="175" t="s">
        <v>18840</v>
      </c>
      <c r="G3881" s="175" t="s">
        <v>18841</v>
      </c>
      <c r="H3881" s="182" t="str">
        <f>_xlfn.XLOOKUP(tab_SCHULLISTE[[#This Row],[TKZ]],tab_SATLISTE[SAT-ID],tab_SATLISTE[SAT-ID],"FEHLT")</f>
        <v>4k062</v>
      </c>
    </row>
    <row r="3882" spans="1:8" ht="15.9" customHeight="1" x14ac:dyDescent="0.3">
      <c r="A3882" s="171" t="s">
        <v>8187</v>
      </c>
      <c r="B3882" s="167" t="s">
        <v>13293</v>
      </c>
      <c r="C3882" s="167" t="str">
        <f>tab_SCHULLISTE[[#This Row],[SNR]]&amp;" - "&amp;tab_SCHULLISTE[[#This Row],[Name]]</f>
        <v xml:space="preserve">5607 - Mittelschule Hallstadt  </v>
      </c>
      <c r="D3882" s="5" t="s">
        <v>3068</v>
      </c>
      <c r="E38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82" s="175" t="s">
        <v>18840</v>
      </c>
      <c r="G3882" s="175" t="s">
        <v>18841</v>
      </c>
      <c r="H3882" s="182" t="str">
        <f>_xlfn.XLOOKUP(tab_SCHULLISTE[[#This Row],[TKZ]],tab_SATLISTE[SAT-ID],tab_SATLISTE[SAT-ID],"FEHLT")</f>
        <v>4k065</v>
      </c>
    </row>
    <row r="3883" spans="1:8" ht="15.9" customHeight="1" x14ac:dyDescent="0.3">
      <c r="A3883" s="171" t="s">
        <v>8188</v>
      </c>
      <c r="B3883" s="167" t="s">
        <v>11877</v>
      </c>
      <c r="C3883" s="167" t="str">
        <f>tab_SCHULLISTE[[#This Row],[SNR]]&amp;" - "&amp;tab_SCHULLISTE[[#This Row],[Name]]</f>
        <v xml:space="preserve">5608 - Grundschule Heiligenstadt i.OFr.  </v>
      </c>
      <c r="D3883" s="5" t="s">
        <v>3070</v>
      </c>
      <c r="E38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83" s="175" t="s">
        <v>18840</v>
      </c>
      <c r="G3883" s="175" t="s">
        <v>18841</v>
      </c>
      <c r="H3883" s="182" t="str">
        <f>_xlfn.XLOOKUP(tab_SCHULLISTE[[#This Row],[TKZ]],tab_SATLISTE[SAT-ID],tab_SATLISTE[SAT-ID],"FEHLT")</f>
        <v>4k067</v>
      </c>
    </row>
    <row r="3884" spans="1:8" ht="15.9" customHeight="1" x14ac:dyDescent="0.3">
      <c r="A3884" s="171" t="s">
        <v>8189</v>
      </c>
      <c r="B3884" s="167" t="s">
        <v>11878</v>
      </c>
      <c r="C3884" s="167" t="str">
        <f>tab_SCHULLISTE[[#This Row],[SNR]]&amp;" - "&amp;tab_SCHULLISTE[[#This Row],[Name]]</f>
        <v xml:space="preserve">5609 - Grundschule Schlüsselfeld  </v>
      </c>
      <c r="D3884" s="5" t="s">
        <v>3150</v>
      </c>
      <c r="E38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84" s="175" t="s">
        <v>18840</v>
      </c>
      <c r="G3884" s="175" t="s">
        <v>18841</v>
      </c>
      <c r="H3884" s="182" t="str">
        <f>_xlfn.XLOOKUP(tab_SCHULLISTE[[#This Row],[TKZ]],tab_SATLISTE[SAT-ID],tab_SATLISTE[SAT-ID],"FEHLT")</f>
        <v>4k150</v>
      </c>
    </row>
    <row r="3885" spans="1:8" ht="15.9" customHeight="1" x14ac:dyDescent="0.3">
      <c r="A3885" s="171" t="s">
        <v>8190</v>
      </c>
      <c r="B3885" s="167" t="s">
        <v>13294</v>
      </c>
      <c r="C3885" s="167" t="str">
        <f>tab_SCHULLISTE[[#This Row],[SNR]]&amp;" - "&amp;tab_SCHULLISTE[[#This Row],[Name]]</f>
        <v xml:space="preserve">5610 - Mittelschule Hirschaid  </v>
      </c>
      <c r="D3885" s="5" t="s">
        <v>3076</v>
      </c>
      <c r="E38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85" s="175" t="s">
        <v>18840</v>
      </c>
      <c r="G3885" s="175" t="s">
        <v>18841</v>
      </c>
      <c r="H3885" s="182" t="str">
        <f>_xlfn.XLOOKUP(tab_SCHULLISTE[[#This Row],[TKZ]],tab_SATLISTE[SAT-ID],tab_SATLISTE[SAT-ID],"FEHLT")</f>
        <v>4k073</v>
      </c>
    </row>
    <row r="3886" spans="1:8" ht="15.9" customHeight="1" x14ac:dyDescent="0.3">
      <c r="A3886" s="171" t="s">
        <v>8191</v>
      </c>
      <c r="B3886" s="167" t="s">
        <v>11879</v>
      </c>
      <c r="C3886" s="167" t="str">
        <f>tab_SCHULLISTE[[#This Row],[SNR]]&amp;" - "&amp;tab_SCHULLISTE[[#This Row],[Name]]</f>
        <v xml:space="preserve">5611 - Grundschule Kemmern  </v>
      </c>
      <c r="D3886" s="5" t="s">
        <v>3085</v>
      </c>
      <c r="E38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86" s="175" t="s">
        <v>18840</v>
      </c>
      <c r="G3886" s="175" t="s">
        <v>18841</v>
      </c>
      <c r="H3886" s="182" t="str">
        <f>_xlfn.XLOOKUP(tab_SCHULLISTE[[#This Row],[TKZ]],tab_SATLISTE[SAT-ID],tab_SATLISTE[SAT-ID],"FEHLT")</f>
        <v>4k082</v>
      </c>
    </row>
    <row r="3887" spans="1:8" ht="15.9" customHeight="1" x14ac:dyDescent="0.3">
      <c r="A3887" s="171" t="s">
        <v>8192</v>
      </c>
      <c r="B3887" s="167" t="s">
        <v>11880</v>
      </c>
      <c r="C3887" s="167" t="str">
        <f>tab_SCHULLISTE[[#This Row],[SNR]]&amp;" - "&amp;tab_SCHULLISTE[[#This Row],[Name]]</f>
        <v xml:space="preserve">5612 - Grundschule Königsfeld  </v>
      </c>
      <c r="D3887" s="5" t="s">
        <v>3091</v>
      </c>
      <c r="E38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87" s="175" t="s">
        <v>18840</v>
      </c>
      <c r="G3887" s="175" t="s">
        <v>18841</v>
      </c>
      <c r="H3887" s="182" t="str">
        <f>_xlfn.XLOOKUP(tab_SCHULLISTE[[#This Row],[TKZ]],tab_SATLISTE[SAT-ID],tab_SATLISTE[SAT-ID],"FEHLT")</f>
        <v>4k089</v>
      </c>
    </row>
    <row r="3888" spans="1:8" ht="15.9" customHeight="1" x14ac:dyDescent="0.3">
      <c r="A3888" s="171" t="s">
        <v>8193</v>
      </c>
      <c r="B3888" s="167" t="s">
        <v>998</v>
      </c>
      <c r="C3888" s="167" t="str">
        <f>tab_SCHULLISTE[[#This Row],[SNR]]&amp;" - "&amp;tab_SCHULLISTE[[#This Row],[Name]]</f>
        <v>5613 - Evangelische Schule Naila, Priv. Grundschule und Mittelschule (MS)</v>
      </c>
      <c r="D3888" s="5" t="s">
        <v>3229</v>
      </c>
      <c r="E38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88" s="175" t="s">
        <v>18840</v>
      </c>
      <c r="G3888" s="175" t="s">
        <v>18841</v>
      </c>
      <c r="H3888" s="182" t="str">
        <f>_xlfn.XLOOKUP(tab_SCHULLISTE[[#This Row],[TKZ]],tab_SATLISTE[SAT-ID],tab_SATLISTE[SAT-ID],"FEHLT")</f>
        <v>4p025</v>
      </c>
    </row>
    <row r="3889" spans="1:8" ht="15.9" customHeight="1" x14ac:dyDescent="0.3">
      <c r="A3889" s="171" t="s">
        <v>8194</v>
      </c>
      <c r="B3889" s="167" t="s">
        <v>11881</v>
      </c>
      <c r="C3889" s="167" t="str">
        <f>tab_SCHULLISTE[[#This Row],[SNR]]&amp;" - "&amp;tab_SCHULLISTE[[#This Row],[Name]]</f>
        <v xml:space="preserve">5615 - Sebastian-Kneipp-Grundschule Bad Berneck  </v>
      </c>
      <c r="D3889" s="5" t="s">
        <v>3012</v>
      </c>
      <c r="E38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89" s="175" t="s">
        <v>18840</v>
      </c>
      <c r="G3889" s="175" t="s">
        <v>18841</v>
      </c>
      <c r="H3889" s="182" t="str">
        <f>_xlfn.XLOOKUP(tab_SCHULLISTE[[#This Row],[TKZ]],tab_SATLISTE[SAT-ID],tab_SATLISTE[SAT-ID],"FEHLT")</f>
        <v>4k006</v>
      </c>
    </row>
    <row r="3890" spans="1:8" ht="15.9" customHeight="1" x14ac:dyDescent="0.3">
      <c r="A3890" s="171" t="s">
        <v>8195</v>
      </c>
      <c r="B3890" s="167" t="s">
        <v>13295</v>
      </c>
      <c r="C3890" s="167" t="str">
        <f>tab_SCHULLISTE[[#This Row],[SNR]]&amp;" - "&amp;tab_SCHULLISTE[[#This Row],[Name]]</f>
        <v xml:space="preserve">5616 - Ferdinand-Dietz-Mittelschule Memmelsdorf  </v>
      </c>
      <c r="D3890" s="5" t="s">
        <v>10442</v>
      </c>
      <c r="E38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90" s="175" t="s">
        <v>18840</v>
      </c>
      <c r="G3890" s="175" t="s">
        <v>18841</v>
      </c>
      <c r="H3890" s="182" t="str">
        <f>_xlfn.XLOOKUP(tab_SCHULLISTE[[#This Row],[TKZ]],tab_SATLISTE[SAT-ID],tab_SATLISTE[SAT-ID],"FEHLT")</f>
        <v>4k900</v>
      </c>
    </row>
    <row r="3891" spans="1:8" ht="15.9" customHeight="1" x14ac:dyDescent="0.3">
      <c r="A3891" s="171" t="s">
        <v>8196</v>
      </c>
      <c r="B3891" s="167" t="s">
        <v>13296</v>
      </c>
      <c r="C3891" s="167" t="str">
        <f>tab_SCHULLISTE[[#This Row],[SNR]]&amp;" - "&amp;tab_SCHULLISTE[[#This Row],[Name]]</f>
        <v xml:space="preserve">5619 - Mittelschule Oberhaid  </v>
      </c>
      <c r="D3891" s="5" t="s">
        <v>3126</v>
      </c>
      <c r="E38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91" s="175" t="s">
        <v>18840</v>
      </c>
      <c r="G3891" s="175" t="s">
        <v>18841</v>
      </c>
      <c r="H3891" s="182" t="str">
        <f>_xlfn.XLOOKUP(tab_SCHULLISTE[[#This Row],[TKZ]],tab_SATLISTE[SAT-ID],tab_SATLISTE[SAT-ID],"FEHLT")</f>
        <v>4k126</v>
      </c>
    </row>
    <row r="3892" spans="1:8" ht="15.9" customHeight="1" x14ac:dyDescent="0.3">
      <c r="A3892" s="171" t="s">
        <v>8197</v>
      </c>
      <c r="B3892" s="167" t="s">
        <v>13297</v>
      </c>
      <c r="C3892" s="167" t="str">
        <f>tab_SCHULLISTE[[#This Row],[SNR]]&amp;" - "&amp;tab_SCHULLISTE[[#This Row],[Name]]</f>
        <v xml:space="preserve">5620 - Mittelschule Frensdorf-Pettstadt  </v>
      </c>
      <c r="D3892" s="5" t="s">
        <v>14882</v>
      </c>
      <c r="E38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892" s="175" t="s">
        <v>18840</v>
      </c>
      <c r="G3892" s="175" t="s">
        <v>18841</v>
      </c>
      <c r="H3892" s="182" t="str">
        <f>_xlfn.XLOOKUP(tab_SCHULLISTE[[#This Row],[TKZ]],tab_SATLISTE[SAT-ID],tab_SATLISTE[SAT-ID],"FEHLT")</f>
        <v>4k204</v>
      </c>
    </row>
    <row r="3893" spans="1:8" ht="15.9" customHeight="1" x14ac:dyDescent="0.3">
      <c r="A3893" s="171" t="s">
        <v>8198</v>
      </c>
      <c r="B3893" s="167" t="s">
        <v>11882</v>
      </c>
      <c r="C3893" s="167" t="str">
        <f>tab_SCHULLISTE[[#This Row],[SNR]]&amp;" - "&amp;tab_SCHULLISTE[[#This Row],[Name]]</f>
        <v xml:space="preserve">5621 - Grundschule Pommersfelden  </v>
      </c>
      <c r="D3893" s="5" t="s">
        <v>3132</v>
      </c>
      <c r="E38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93" s="175" t="s">
        <v>18840</v>
      </c>
      <c r="G3893" s="175" t="s">
        <v>18841</v>
      </c>
      <c r="H3893" s="182" t="str">
        <f>_xlfn.XLOOKUP(tab_SCHULLISTE[[#This Row],[TKZ]],tab_SATLISTE[SAT-ID],tab_SATLISTE[SAT-ID],"FEHLT")</f>
        <v>4k132</v>
      </c>
    </row>
    <row r="3894" spans="1:8" ht="15.9" customHeight="1" x14ac:dyDescent="0.3">
      <c r="A3894" s="171" t="s">
        <v>8199</v>
      </c>
      <c r="B3894" s="167" t="s">
        <v>11883</v>
      </c>
      <c r="C3894" s="167" t="str">
        <f>tab_SCHULLISTE[[#This Row],[SNR]]&amp;" - "&amp;tab_SCHULLISTE[[#This Row],[Name]]</f>
        <v xml:space="preserve">5624 - Grundschule Gefrees  </v>
      </c>
      <c r="D3894" s="5" t="s">
        <v>3057</v>
      </c>
      <c r="E38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94" s="175" t="s">
        <v>18840</v>
      </c>
      <c r="G3894" s="175" t="s">
        <v>18841</v>
      </c>
      <c r="H3894" s="182" t="str">
        <f>_xlfn.XLOOKUP(tab_SCHULLISTE[[#This Row],[TKZ]],tab_SATLISTE[SAT-ID],tab_SATLISTE[SAT-ID],"FEHLT")</f>
        <v>4k054</v>
      </c>
    </row>
    <row r="3895" spans="1:8" ht="15.9" customHeight="1" x14ac:dyDescent="0.3">
      <c r="A3895" s="171" t="s">
        <v>8200</v>
      </c>
      <c r="B3895" s="167" t="s">
        <v>11884</v>
      </c>
      <c r="C3895" s="167" t="str">
        <f>tab_SCHULLISTE[[#This Row],[SNR]]&amp;" - "&amp;tab_SCHULLISTE[[#This Row],[Name]]</f>
        <v xml:space="preserve">5625 - Grundschule Bindlach  </v>
      </c>
      <c r="D3895" s="5" t="s">
        <v>3027</v>
      </c>
      <c r="E38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95" s="175" t="s">
        <v>18840</v>
      </c>
      <c r="G3895" s="175" t="s">
        <v>18841</v>
      </c>
      <c r="H3895" s="182" t="str">
        <f>_xlfn.XLOOKUP(tab_SCHULLISTE[[#This Row],[TKZ]],tab_SATLISTE[SAT-ID],tab_SATLISTE[SAT-ID],"FEHLT")</f>
        <v>4k021</v>
      </c>
    </row>
    <row r="3896" spans="1:8" ht="15.9" customHeight="1" x14ac:dyDescent="0.3">
      <c r="A3896" s="171" t="s">
        <v>8201</v>
      </c>
      <c r="B3896" s="167" t="s">
        <v>11885</v>
      </c>
      <c r="C3896" s="167" t="str">
        <f>tab_SCHULLISTE[[#This Row],[SNR]]&amp;" - "&amp;tab_SCHULLISTE[[#This Row],[Name]]</f>
        <v xml:space="preserve">5627 - Kilian-Grundschule Scheßlitz  </v>
      </c>
      <c r="D3896" s="5" t="s">
        <v>3147</v>
      </c>
      <c r="E38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96" s="175" t="s">
        <v>18840</v>
      </c>
      <c r="G3896" s="175" t="s">
        <v>18841</v>
      </c>
      <c r="H3896" s="182" t="str">
        <f>_xlfn.XLOOKUP(tab_SCHULLISTE[[#This Row],[TKZ]],tab_SATLISTE[SAT-ID],tab_SATLISTE[SAT-ID],"FEHLT")</f>
        <v>4k147</v>
      </c>
    </row>
    <row r="3897" spans="1:8" ht="15.9" customHeight="1" x14ac:dyDescent="0.3">
      <c r="A3897" s="171" t="s">
        <v>8202</v>
      </c>
      <c r="B3897" s="167" t="s">
        <v>11886</v>
      </c>
      <c r="C3897" s="167" t="str">
        <f>tab_SCHULLISTE[[#This Row],[SNR]]&amp;" - "&amp;tab_SCHULLISTE[[#This Row],[Name]]</f>
        <v xml:space="preserve">5628 - Grundschule Schönbrunn-Ampferbach  </v>
      </c>
      <c r="D3897" s="5" t="s">
        <v>3152</v>
      </c>
      <c r="E38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97" s="175" t="s">
        <v>18840</v>
      </c>
      <c r="G3897" s="175" t="s">
        <v>18841</v>
      </c>
      <c r="H3897" s="182" t="str">
        <f>_xlfn.XLOOKUP(tab_SCHULLISTE[[#This Row],[TKZ]],tab_SATLISTE[SAT-ID],tab_SATLISTE[SAT-ID],"FEHLT")</f>
        <v>4k152</v>
      </c>
    </row>
    <row r="3898" spans="1:8" ht="15.9" customHeight="1" x14ac:dyDescent="0.3">
      <c r="A3898" s="171" t="s">
        <v>8203</v>
      </c>
      <c r="B3898" s="167" t="s">
        <v>11887</v>
      </c>
      <c r="C3898" s="167" t="str">
        <f>tab_SCHULLISTE[[#This Row],[SNR]]&amp;" - "&amp;tab_SCHULLISTE[[#This Row],[Name]]</f>
        <v xml:space="preserve">5629 - Graf-Botho-Grundschule Pottenstein  </v>
      </c>
      <c r="D3898" s="5" t="s">
        <v>3133</v>
      </c>
      <c r="E38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98" s="175" t="s">
        <v>18840</v>
      </c>
      <c r="G3898" s="175" t="s">
        <v>18841</v>
      </c>
      <c r="H3898" s="182" t="str">
        <f>_xlfn.XLOOKUP(tab_SCHULLISTE[[#This Row],[TKZ]],tab_SATLISTE[SAT-ID],tab_SATLISTE[SAT-ID],"FEHLT")</f>
        <v>4k133</v>
      </c>
    </row>
    <row r="3899" spans="1:8" ht="15.9" customHeight="1" x14ac:dyDescent="0.3">
      <c r="A3899" s="171" t="s">
        <v>8204</v>
      </c>
      <c r="B3899" s="167" t="s">
        <v>11888</v>
      </c>
      <c r="C3899" s="167" t="str">
        <f>tab_SCHULLISTE[[#This Row],[SNR]]&amp;" - "&amp;tab_SCHULLISTE[[#This Row],[Name]]</f>
        <v xml:space="preserve">5630 - Paradiestal-Grundschule Stadelhofen  </v>
      </c>
      <c r="D3899" s="5" t="s">
        <v>3163</v>
      </c>
      <c r="E38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899" s="175" t="s">
        <v>18840</v>
      </c>
      <c r="G3899" s="175" t="s">
        <v>18841</v>
      </c>
      <c r="H3899" s="182" t="str">
        <f>_xlfn.XLOOKUP(tab_SCHULLISTE[[#This Row],[TKZ]],tab_SATLISTE[SAT-ID],tab_SATLISTE[SAT-ID],"FEHLT")</f>
        <v>4k163</v>
      </c>
    </row>
    <row r="3900" spans="1:8" ht="15.9" customHeight="1" x14ac:dyDescent="0.3">
      <c r="A3900" s="171" t="s">
        <v>8205</v>
      </c>
      <c r="B3900" s="167" t="s">
        <v>1207</v>
      </c>
      <c r="C3900" s="167" t="str">
        <f>tab_SCHULLISTE[[#This Row],[SNR]]&amp;" - "&amp;tab_SCHULLISTE[[#This Row],[Name]]</f>
        <v>5631 - Mittelschule Altenburgblick Oberfranken in Stegaurach</v>
      </c>
      <c r="D3900" s="5" t="s">
        <v>3167</v>
      </c>
      <c r="E39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00" s="175" t="s">
        <v>18840</v>
      </c>
      <c r="G3900" s="175" t="s">
        <v>18841</v>
      </c>
      <c r="H3900" s="182" t="str">
        <f>_xlfn.XLOOKUP(tab_SCHULLISTE[[#This Row],[TKZ]],tab_SATLISTE[SAT-ID],tab_SATLISTE[SAT-ID],"FEHLT")</f>
        <v>4k167</v>
      </c>
    </row>
    <row r="3901" spans="1:8" ht="15.9" customHeight="1" x14ac:dyDescent="0.3">
      <c r="A3901" s="171" t="s">
        <v>8206</v>
      </c>
      <c r="B3901" s="167" t="s">
        <v>13298</v>
      </c>
      <c r="C3901" s="167" t="str">
        <f>tab_SCHULLISTE[[#This Row],[SNR]]&amp;" - "&amp;tab_SCHULLISTE[[#This Row],[Name]]</f>
        <v xml:space="preserve">5632 - Mittelschule Strullendorf  </v>
      </c>
      <c r="D3901" s="5" t="s">
        <v>3171</v>
      </c>
      <c r="E39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01" s="175" t="s">
        <v>18840</v>
      </c>
      <c r="G3901" s="175" t="s">
        <v>18841</v>
      </c>
      <c r="H3901" s="182" t="str">
        <f>_xlfn.XLOOKUP(tab_SCHULLISTE[[#This Row],[TKZ]],tab_SATLISTE[SAT-ID],tab_SATLISTE[SAT-ID],"FEHLT")</f>
        <v>4k171</v>
      </c>
    </row>
    <row r="3902" spans="1:8" ht="15.9" customHeight="1" x14ac:dyDescent="0.3">
      <c r="A3902" s="171" t="s">
        <v>8207</v>
      </c>
      <c r="B3902" s="167" t="s">
        <v>11889</v>
      </c>
      <c r="C3902" s="167" t="str">
        <f>tab_SCHULLISTE[[#This Row],[SNR]]&amp;" - "&amp;tab_SCHULLISTE[[#This Row],[Name]]</f>
        <v xml:space="preserve">5633 - Grundschule Viereth-Trunstadt  </v>
      </c>
      <c r="D3902" s="5" t="s">
        <v>3182</v>
      </c>
      <c r="E39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02" s="175" t="s">
        <v>18840</v>
      </c>
      <c r="G3902" s="175" t="s">
        <v>18841</v>
      </c>
      <c r="H3902" s="182" t="str">
        <f>_xlfn.XLOOKUP(tab_SCHULLISTE[[#This Row],[TKZ]],tab_SATLISTE[SAT-ID],tab_SATLISTE[SAT-ID],"FEHLT")</f>
        <v>4k182</v>
      </c>
    </row>
    <row r="3903" spans="1:8" ht="15.9" customHeight="1" x14ac:dyDescent="0.3">
      <c r="A3903" s="171" t="s">
        <v>8208</v>
      </c>
      <c r="B3903" s="167" t="s">
        <v>11890</v>
      </c>
      <c r="C3903" s="167" t="str">
        <f>tab_SCHULLISTE[[#This Row],[SNR]]&amp;" - "&amp;tab_SCHULLISTE[[#This Row],[Name]]</f>
        <v xml:space="preserve">5634 - Grundschule Walsdorf  </v>
      </c>
      <c r="D3903" s="5" t="s">
        <v>3185</v>
      </c>
      <c r="E39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03" s="175" t="s">
        <v>18840</v>
      </c>
      <c r="G3903" s="175" t="s">
        <v>18841</v>
      </c>
      <c r="H3903" s="182" t="str">
        <f>_xlfn.XLOOKUP(tab_SCHULLISTE[[#This Row],[TKZ]],tab_SATLISTE[SAT-ID],tab_SATLISTE[SAT-ID],"FEHLT")</f>
        <v>4k185</v>
      </c>
    </row>
    <row r="3904" spans="1:8" ht="15.9" customHeight="1" x14ac:dyDescent="0.3">
      <c r="A3904" s="171" t="s">
        <v>8209</v>
      </c>
      <c r="B3904" s="167" t="s">
        <v>11891</v>
      </c>
      <c r="C3904" s="167" t="str">
        <f>tab_SCHULLISTE[[#This Row],[SNR]]&amp;" - "&amp;tab_SCHULLISTE[[#This Row],[Name]]</f>
        <v xml:space="preserve">5635 - Grundschule Gößweinstein  </v>
      </c>
      <c r="D3904" s="5" t="s">
        <v>3060</v>
      </c>
      <c r="E39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04" s="175" t="s">
        <v>18840</v>
      </c>
      <c r="G3904" s="175" t="s">
        <v>18841</v>
      </c>
      <c r="H3904" s="182" t="str">
        <f>_xlfn.XLOOKUP(tab_SCHULLISTE[[#This Row],[TKZ]],tab_SATLISTE[SAT-ID],tab_SATLISTE[SAT-ID],"FEHLT")</f>
        <v>4k057</v>
      </c>
    </row>
    <row r="3905" spans="1:8" ht="15.9" customHeight="1" x14ac:dyDescent="0.3">
      <c r="A3905" s="171" t="s">
        <v>8210</v>
      </c>
      <c r="B3905" s="167" t="s">
        <v>13299</v>
      </c>
      <c r="C3905" s="167" t="str">
        <f>tab_SCHULLISTE[[#This Row],[SNR]]&amp;" - "&amp;tab_SCHULLISTE[[#This Row],[Name]]</f>
        <v xml:space="preserve">5638 - Mittelschule Schlüsselfeld  </v>
      </c>
      <c r="D3905" s="5" t="s">
        <v>3150</v>
      </c>
      <c r="E39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05" s="175" t="s">
        <v>18840</v>
      </c>
      <c r="G3905" s="175" t="s">
        <v>18841</v>
      </c>
      <c r="H3905" s="182" t="str">
        <f>_xlfn.XLOOKUP(tab_SCHULLISTE[[#This Row],[TKZ]],tab_SATLISTE[SAT-ID],tab_SATLISTE[SAT-ID],"FEHLT")</f>
        <v>4k150</v>
      </c>
    </row>
    <row r="3906" spans="1:8" ht="15.9" customHeight="1" x14ac:dyDescent="0.3">
      <c r="A3906" s="171" t="s">
        <v>8211</v>
      </c>
      <c r="B3906" s="167" t="s">
        <v>13300</v>
      </c>
      <c r="C3906" s="167" t="str">
        <f>tab_SCHULLISTE[[#This Row],[SNR]]&amp;" - "&amp;tab_SCHULLISTE[[#This Row],[Name]]</f>
        <v xml:space="preserve">5639 - Mittelschule Scheßlitz  </v>
      </c>
      <c r="D3906" s="5" t="s">
        <v>3148</v>
      </c>
      <c r="E39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06" s="175" t="s">
        <v>18840</v>
      </c>
      <c r="G3906" s="175" t="s">
        <v>18841</v>
      </c>
      <c r="H3906" s="182" t="str">
        <f>_xlfn.XLOOKUP(tab_SCHULLISTE[[#This Row],[TKZ]],tab_SATLISTE[SAT-ID],tab_SATLISTE[SAT-ID],"FEHLT")</f>
        <v>4k148</v>
      </c>
    </row>
    <row r="3907" spans="1:8" ht="15.9" customHeight="1" x14ac:dyDescent="0.3">
      <c r="A3907" s="171" t="s">
        <v>8212</v>
      </c>
      <c r="B3907" s="167" t="s">
        <v>11892</v>
      </c>
      <c r="C3907" s="167" t="str">
        <f>tab_SCHULLISTE[[#This Row],[SNR]]&amp;" - "&amp;tab_SCHULLISTE[[#This Row],[Name]]</f>
        <v xml:space="preserve">5640 - Grundschule Bad Rodach  </v>
      </c>
      <c r="D3907" s="5" t="s">
        <v>3014</v>
      </c>
      <c r="E39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07" s="175" t="s">
        <v>18840</v>
      </c>
      <c r="G3907" s="175" t="s">
        <v>18841</v>
      </c>
      <c r="H3907" s="182" t="str">
        <f>_xlfn.XLOOKUP(tab_SCHULLISTE[[#This Row],[TKZ]],tab_SATLISTE[SAT-ID],tab_SATLISTE[SAT-ID],"FEHLT")</f>
        <v>4k008</v>
      </c>
    </row>
    <row r="3908" spans="1:8" ht="15.9" customHeight="1" x14ac:dyDescent="0.3">
      <c r="A3908" s="171" t="s">
        <v>8213</v>
      </c>
      <c r="B3908" s="167" t="s">
        <v>11893</v>
      </c>
      <c r="C3908" s="167" t="str">
        <f>tab_SCHULLISTE[[#This Row],[SNR]]&amp;" - "&amp;tab_SCHULLISTE[[#This Row],[Name]]</f>
        <v xml:space="preserve">5641 - Grundschule Seßlach  </v>
      </c>
      <c r="D3908" s="5" t="s">
        <v>3158</v>
      </c>
      <c r="E39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08" s="175" t="s">
        <v>18840</v>
      </c>
      <c r="G3908" s="175" t="s">
        <v>18841</v>
      </c>
      <c r="H3908" s="182" t="str">
        <f>_xlfn.XLOOKUP(tab_SCHULLISTE[[#This Row],[TKZ]],tab_SATLISTE[SAT-ID],tab_SATLISTE[SAT-ID],"FEHLT")</f>
        <v>4k158</v>
      </c>
    </row>
    <row r="3909" spans="1:8" ht="15.9" customHeight="1" x14ac:dyDescent="0.3">
      <c r="A3909" s="171" t="s">
        <v>8214</v>
      </c>
      <c r="B3909" s="167" t="s">
        <v>11894</v>
      </c>
      <c r="C3909" s="167" t="str">
        <f>tab_SCHULLISTE[[#This Row],[SNR]]&amp;" - "&amp;tab_SCHULLISTE[[#This Row],[Name]]</f>
        <v xml:space="preserve">5642 - Grundschule Ahorntal  </v>
      </c>
      <c r="D3909" s="5" t="s">
        <v>18580</v>
      </c>
      <c r="E39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09" s="175" t="s">
        <v>18840</v>
      </c>
      <c r="G3909" s="175" t="s">
        <v>18841</v>
      </c>
      <c r="H3909" s="182" t="str">
        <f>_xlfn.XLOOKUP(tab_SCHULLISTE[[#This Row],[TKZ]],tab_SATLISTE[SAT-ID],tab_SATLISTE[SAT-ID],"FEHLT")</f>
        <v>4k206</v>
      </c>
    </row>
    <row r="3910" spans="1:8" ht="15.9" customHeight="1" x14ac:dyDescent="0.3">
      <c r="A3910" s="171" t="s">
        <v>8215</v>
      </c>
      <c r="B3910" s="167" t="s">
        <v>11895</v>
      </c>
      <c r="C3910" s="167" t="str">
        <f>tab_SCHULLISTE[[#This Row],[SNR]]&amp;" - "&amp;tab_SCHULLISTE[[#This Row],[Name]]</f>
        <v xml:space="preserve">5643 - Grundschule Heinersreuth  </v>
      </c>
      <c r="D3910" s="5" t="s">
        <v>3071</v>
      </c>
      <c r="E39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10" s="175" t="s">
        <v>18840</v>
      </c>
      <c r="G3910" s="175" t="s">
        <v>18841</v>
      </c>
      <c r="H3910" s="182" t="str">
        <f>_xlfn.XLOOKUP(tab_SCHULLISTE[[#This Row],[TKZ]],tab_SATLISTE[SAT-ID],tab_SATLISTE[SAT-ID],"FEHLT")</f>
        <v>4k068</v>
      </c>
    </row>
    <row r="3911" spans="1:8" ht="15.9" customHeight="1" x14ac:dyDescent="0.3">
      <c r="A3911" s="171" t="s">
        <v>8216</v>
      </c>
      <c r="B3911" s="167" t="s">
        <v>1208</v>
      </c>
      <c r="C3911" s="167" t="str">
        <f>tab_SCHULLISTE[[#This Row],[SNR]]&amp;" - "&amp;tab_SCHULLISTE[[#This Row],[Name]]</f>
        <v>5644 - Sebastian-Kneipp-Mittelschule Bad Berneck i.Fichtelgebirge</v>
      </c>
      <c r="D3911" s="5" t="s">
        <v>3013</v>
      </c>
      <c r="E39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11" s="175" t="s">
        <v>18840</v>
      </c>
      <c r="G3911" s="175" t="s">
        <v>18841</v>
      </c>
      <c r="H3911" s="182" t="str">
        <f>_xlfn.XLOOKUP(tab_SCHULLISTE[[#This Row],[TKZ]],tab_SATLISTE[SAT-ID],tab_SATLISTE[SAT-ID],"FEHLT")</f>
        <v>4k007</v>
      </c>
    </row>
    <row r="3912" spans="1:8" ht="15.9" customHeight="1" x14ac:dyDescent="0.3">
      <c r="A3912" s="171" t="s">
        <v>8217</v>
      </c>
      <c r="B3912" s="167" t="s">
        <v>11896</v>
      </c>
      <c r="C3912" s="167" t="str">
        <f>tab_SCHULLISTE[[#This Row],[SNR]]&amp;" - "&amp;tab_SCHULLISTE[[#This Row],[Name]]</f>
        <v xml:space="preserve">5645 - Grundschule Betzenstein-Plech  </v>
      </c>
      <c r="D3912" s="5" t="s">
        <v>3025</v>
      </c>
      <c r="E39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12" s="175" t="s">
        <v>18840</v>
      </c>
      <c r="G3912" s="175" t="s">
        <v>18841</v>
      </c>
      <c r="H3912" s="182" t="str">
        <f>_xlfn.XLOOKUP(tab_SCHULLISTE[[#This Row],[TKZ]],tab_SATLISTE[SAT-ID],tab_SATLISTE[SAT-ID],"FEHLT")</f>
        <v>4k019</v>
      </c>
    </row>
    <row r="3913" spans="1:8" ht="15.9" customHeight="1" x14ac:dyDescent="0.3">
      <c r="A3913" s="171" t="s">
        <v>8218</v>
      </c>
      <c r="B3913" s="167" t="s">
        <v>11897</v>
      </c>
      <c r="C3913" s="167" t="str">
        <f>tab_SCHULLISTE[[#This Row],[SNR]]&amp;" - "&amp;tab_SCHULLISTE[[#This Row],[Name]]</f>
        <v xml:space="preserve">5647 - Grundschule Bischofsgrün  </v>
      </c>
      <c r="D3913" s="5" t="s">
        <v>3030</v>
      </c>
      <c r="E39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13" s="175" t="s">
        <v>18840</v>
      </c>
      <c r="G3913" s="175" t="s">
        <v>18841</v>
      </c>
      <c r="H3913" s="182" t="str">
        <f>_xlfn.XLOOKUP(tab_SCHULLISTE[[#This Row],[TKZ]],tab_SATLISTE[SAT-ID],tab_SATLISTE[SAT-ID],"FEHLT")</f>
        <v>4k024</v>
      </c>
    </row>
    <row r="3914" spans="1:8" ht="15.9" customHeight="1" x14ac:dyDescent="0.3">
      <c r="A3914" s="171" t="s">
        <v>8219</v>
      </c>
      <c r="B3914" s="167" t="s">
        <v>13301</v>
      </c>
      <c r="C3914" s="167" t="str">
        <f>tab_SCHULLISTE[[#This Row],[SNR]]&amp;" - "&amp;tab_SCHULLISTE[[#This Row],[Name]]</f>
        <v xml:space="preserve">5649 - Mittelschule Eckersdorf  </v>
      </c>
      <c r="D3914" s="5" t="s">
        <v>3047</v>
      </c>
      <c r="E39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14" s="175" t="s">
        <v>18840</v>
      </c>
      <c r="G3914" s="175" t="s">
        <v>18841</v>
      </c>
      <c r="H3914" s="182" t="str">
        <f>_xlfn.XLOOKUP(tab_SCHULLISTE[[#This Row],[TKZ]],tab_SATLISTE[SAT-ID],tab_SATLISTE[SAT-ID],"FEHLT")</f>
        <v>4k041</v>
      </c>
    </row>
    <row r="3915" spans="1:8" ht="15.9" customHeight="1" x14ac:dyDescent="0.3">
      <c r="A3915" s="171" t="s">
        <v>8220</v>
      </c>
      <c r="B3915" s="167" t="s">
        <v>11898</v>
      </c>
      <c r="C3915" s="167" t="str">
        <f>tab_SCHULLISTE[[#This Row],[SNR]]&amp;" - "&amp;tab_SCHULLISTE[[#This Row],[Name]]</f>
        <v xml:space="preserve">5651 - Grundschule Fichtelberg-Mehlmeisel  </v>
      </c>
      <c r="D3915" s="5" t="s">
        <v>3053</v>
      </c>
      <c r="E39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15" s="175" t="s">
        <v>18840</v>
      </c>
      <c r="G3915" s="175" t="s">
        <v>18841</v>
      </c>
      <c r="H3915" s="182" t="str">
        <f>_xlfn.XLOOKUP(tab_SCHULLISTE[[#This Row],[TKZ]],tab_SATLISTE[SAT-ID],tab_SATLISTE[SAT-ID],"FEHLT")</f>
        <v>4k047</v>
      </c>
    </row>
    <row r="3916" spans="1:8" ht="15.9" customHeight="1" x14ac:dyDescent="0.3">
      <c r="A3916" s="171" t="s">
        <v>8221</v>
      </c>
      <c r="B3916" s="167" t="s">
        <v>11899</v>
      </c>
      <c r="C3916" s="167" t="str">
        <f>tab_SCHULLISTE[[#This Row],[SNR]]&amp;" - "&amp;tab_SCHULLISTE[[#This Row],[Name]]</f>
        <v xml:space="preserve">5653 - Alexander-von-Humboldt-Grundschule Goldkronach  </v>
      </c>
      <c r="D3916" s="5" t="s">
        <v>3059</v>
      </c>
      <c r="E39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16" s="175" t="s">
        <v>18840</v>
      </c>
      <c r="G3916" s="175" t="s">
        <v>18841</v>
      </c>
      <c r="H3916" s="182" t="str">
        <f>_xlfn.XLOOKUP(tab_SCHULLISTE[[#This Row],[TKZ]],tab_SATLISTE[SAT-ID],tab_SATLISTE[SAT-ID],"FEHLT")</f>
        <v>4k056</v>
      </c>
    </row>
    <row r="3917" spans="1:8" ht="15.9" customHeight="1" x14ac:dyDescent="0.3">
      <c r="A3917" s="171" t="s">
        <v>8222</v>
      </c>
      <c r="B3917" s="167" t="s">
        <v>11900</v>
      </c>
      <c r="C3917" s="167" t="str">
        <f>tab_SCHULLISTE[[#This Row],[SNR]]&amp;" - "&amp;tab_SCHULLISTE[[#This Row],[Name]]</f>
        <v xml:space="preserve">5654 - Grundschule Untersiemau  </v>
      </c>
      <c r="D3917" s="5" t="s">
        <v>3180</v>
      </c>
      <c r="E39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17" s="175" t="s">
        <v>18840</v>
      </c>
      <c r="G3917" s="175" t="s">
        <v>18841</v>
      </c>
      <c r="H3917" s="182" t="str">
        <f>_xlfn.XLOOKUP(tab_SCHULLISTE[[#This Row],[TKZ]],tab_SATLISTE[SAT-ID],tab_SATLISTE[SAT-ID],"FEHLT")</f>
        <v>4k180</v>
      </c>
    </row>
    <row r="3918" spans="1:8" ht="15.9" customHeight="1" x14ac:dyDescent="0.3">
      <c r="A3918" s="171" t="s">
        <v>8223</v>
      </c>
      <c r="B3918" s="167" t="s">
        <v>13302</v>
      </c>
      <c r="C3918" s="167" t="str">
        <f>tab_SCHULLISTE[[#This Row],[SNR]]&amp;" - "&amp;tab_SCHULLISTE[[#This Row],[Name]]</f>
        <v xml:space="preserve">5656 - Mittelschule Hummeltal  </v>
      </c>
      <c r="D3918" s="5" t="s">
        <v>3081</v>
      </c>
      <c r="E39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18" s="175" t="s">
        <v>18840</v>
      </c>
      <c r="G3918" s="175" t="s">
        <v>18841</v>
      </c>
      <c r="H3918" s="182" t="str">
        <f>_xlfn.XLOOKUP(tab_SCHULLISTE[[#This Row],[TKZ]],tab_SATLISTE[SAT-ID],tab_SATLISTE[SAT-ID],"FEHLT")</f>
        <v>4k078</v>
      </c>
    </row>
    <row r="3919" spans="1:8" ht="15.9" customHeight="1" x14ac:dyDescent="0.3">
      <c r="A3919" s="171" t="s">
        <v>8224</v>
      </c>
      <c r="B3919" s="167" t="s">
        <v>11901</v>
      </c>
      <c r="C3919" s="167" t="str">
        <f>tab_SCHULLISTE[[#This Row],[SNR]]&amp;" - "&amp;tab_SCHULLISTE[[#This Row],[Name]]</f>
        <v xml:space="preserve">5657 - Grundschule Kirchenpingarten  </v>
      </c>
      <c r="D3919" s="5" t="s">
        <v>3089</v>
      </c>
      <c r="E39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19" s="175" t="s">
        <v>18840</v>
      </c>
      <c r="G3919" s="175" t="s">
        <v>18841</v>
      </c>
      <c r="H3919" s="182" t="str">
        <f>_xlfn.XLOOKUP(tab_SCHULLISTE[[#This Row],[TKZ]],tab_SATLISTE[SAT-ID],tab_SATLISTE[SAT-ID],"FEHLT")</f>
        <v>4k087</v>
      </c>
    </row>
    <row r="3920" spans="1:8" ht="15.9" customHeight="1" x14ac:dyDescent="0.3">
      <c r="A3920" s="171" t="s">
        <v>8225</v>
      </c>
      <c r="B3920" s="167" t="s">
        <v>11902</v>
      </c>
      <c r="C3920" s="167" t="str">
        <f>tab_SCHULLISTE[[#This Row],[SNR]]&amp;" - "&amp;tab_SCHULLISTE[[#This Row],[Name]]</f>
        <v xml:space="preserve">5659 - Grundschule Mistelbach  </v>
      </c>
      <c r="D3920" s="5" t="s">
        <v>3115</v>
      </c>
      <c r="E39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20" s="175" t="s">
        <v>18840</v>
      </c>
      <c r="G3920" s="175" t="s">
        <v>18841</v>
      </c>
      <c r="H3920" s="182" t="str">
        <f>_xlfn.XLOOKUP(tab_SCHULLISTE[[#This Row],[TKZ]],tab_SATLISTE[SAT-ID],tab_SATLISTE[SAT-ID],"FEHLT")</f>
        <v>4k115</v>
      </c>
    </row>
    <row r="3921" spans="1:8" ht="15.9" customHeight="1" x14ac:dyDescent="0.3">
      <c r="A3921" s="171" t="s">
        <v>8226</v>
      </c>
      <c r="B3921" s="167" t="s">
        <v>11903</v>
      </c>
      <c r="C3921" s="167" t="str">
        <f>tab_SCHULLISTE[[#This Row],[SNR]]&amp;" - "&amp;tab_SCHULLISTE[[#This Row],[Name]]</f>
        <v xml:space="preserve">5660 - Grundschule Mistelgau-Glashütten  </v>
      </c>
      <c r="D3921" s="5" t="s">
        <v>3116</v>
      </c>
      <c r="E39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21" s="175" t="s">
        <v>18840</v>
      </c>
      <c r="G3921" s="175" t="s">
        <v>18841</v>
      </c>
      <c r="H3921" s="182" t="str">
        <f>_xlfn.XLOOKUP(tab_SCHULLISTE[[#This Row],[TKZ]],tab_SATLISTE[SAT-ID],tab_SATLISTE[SAT-ID],"FEHLT")</f>
        <v>4k116</v>
      </c>
    </row>
    <row r="3922" spans="1:8" ht="15.9" customHeight="1" x14ac:dyDescent="0.3">
      <c r="A3922" s="171" t="s">
        <v>8227</v>
      </c>
      <c r="B3922" s="167" t="s">
        <v>11904</v>
      </c>
      <c r="C3922" s="167" t="str">
        <f>tab_SCHULLISTE[[#This Row],[SNR]]&amp;" - "&amp;tab_SCHULLISTE[[#This Row],[Name]]</f>
        <v xml:space="preserve">5661 - Grundschule Pegnitz  </v>
      </c>
      <c r="D3922" s="5" t="s">
        <v>3130</v>
      </c>
      <c r="E39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22" s="175" t="s">
        <v>18840</v>
      </c>
      <c r="G3922" s="175" t="s">
        <v>18841</v>
      </c>
      <c r="H3922" s="182" t="str">
        <f>_xlfn.XLOOKUP(tab_SCHULLISTE[[#This Row],[TKZ]],tab_SATLISTE[SAT-ID],tab_SATLISTE[SAT-ID],"FEHLT")</f>
        <v>4k130</v>
      </c>
    </row>
    <row r="3923" spans="1:8" ht="15.9" customHeight="1" x14ac:dyDescent="0.3">
      <c r="A3923" s="171" t="s">
        <v>8228</v>
      </c>
      <c r="B3923" s="167" t="s">
        <v>13303</v>
      </c>
      <c r="C3923" s="167" t="str">
        <f>tab_SCHULLISTE[[#This Row],[SNR]]&amp;" - "&amp;tab_SCHULLISTE[[#This Row],[Name]]</f>
        <v xml:space="preserve">5662 - Christian-Sammet-Mittelschule Pegnitz  </v>
      </c>
      <c r="D3923" s="5" t="s">
        <v>3129</v>
      </c>
      <c r="E39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23" s="175" t="s">
        <v>18840</v>
      </c>
      <c r="G3923" s="175" t="s">
        <v>18841</v>
      </c>
      <c r="H3923" s="182" t="str">
        <f>_xlfn.XLOOKUP(tab_SCHULLISTE[[#This Row],[TKZ]],tab_SATLISTE[SAT-ID],tab_SATLISTE[SAT-ID],"FEHLT")</f>
        <v>4k129</v>
      </c>
    </row>
    <row r="3924" spans="1:8" ht="15.9" customHeight="1" x14ac:dyDescent="0.3">
      <c r="A3924" s="171" t="s">
        <v>8229</v>
      </c>
      <c r="B3924" s="167" t="s">
        <v>11905</v>
      </c>
      <c r="C3924" s="167" t="str">
        <f>tab_SCHULLISTE[[#This Row],[SNR]]&amp;" - "&amp;tab_SCHULLISTE[[#This Row],[Name]]</f>
        <v xml:space="preserve">5663 - Grundschule Ebersdorf b.Coburg  </v>
      </c>
      <c r="D3924" s="5" t="s">
        <v>3045</v>
      </c>
      <c r="E39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24" s="175" t="s">
        <v>18840</v>
      </c>
      <c r="G3924" s="175" t="s">
        <v>18841</v>
      </c>
      <c r="H3924" s="182" t="str">
        <f>_xlfn.XLOOKUP(tab_SCHULLISTE[[#This Row],[TKZ]],tab_SATLISTE[SAT-ID],tab_SATLISTE[SAT-ID],"FEHLT")</f>
        <v>4k039</v>
      </c>
    </row>
    <row r="3925" spans="1:8" ht="15.9" customHeight="1" x14ac:dyDescent="0.3">
      <c r="A3925" s="171" t="s">
        <v>8230</v>
      </c>
      <c r="B3925" s="167" t="s">
        <v>11906</v>
      </c>
      <c r="C3925" s="167" t="str">
        <f>tab_SCHULLISTE[[#This Row],[SNR]]&amp;" - "&amp;tab_SCHULLISTE[[#This Row],[Name]]</f>
        <v xml:space="preserve">5664 - Grundschule Sonnefeld  </v>
      </c>
      <c r="D3925" s="5" t="s">
        <v>3160</v>
      </c>
      <c r="E39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25" s="175" t="s">
        <v>18840</v>
      </c>
      <c r="G3925" s="175" t="s">
        <v>18841</v>
      </c>
      <c r="H3925" s="182" t="str">
        <f>_xlfn.XLOOKUP(tab_SCHULLISTE[[#This Row],[TKZ]],tab_SATLISTE[SAT-ID],tab_SATLISTE[SAT-ID],"FEHLT")</f>
        <v>4k160</v>
      </c>
    </row>
    <row r="3926" spans="1:8" ht="15.9" customHeight="1" x14ac:dyDescent="0.3">
      <c r="A3926" s="171" t="s">
        <v>8231</v>
      </c>
      <c r="B3926" s="167" t="s">
        <v>11907</v>
      </c>
      <c r="C3926" s="167" t="str">
        <f>tab_SCHULLISTE[[#This Row],[SNR]]&amp;" - "&amp;tab_SCHULLISTE[[#This Row],[Name]]</f>
        <v xml:space="preserve">5665 - Grundschule Kirchehrenbach  </v>
      </c>
      <c r="D3926" s="5" t="s">
        <v>3086</v>
      </c>
      <c r="E39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26" s="175" t="s">
        <v>18840</v>
      </c>
      <c r="G3926" s="175" t="s">
        <v>18841</v>
      </c>
      <c r="H3926" s="182" t="str">
        <f>_xlfn.XLOOKUP(tab_SCHULLISTE[[#This Row],[TKZ]],tab_SATLISTE[SAT-ID],tab_SATLISTE[SAT-ID],"FEHLT")</f>
        <v>4k083</v>
      </c>
    </row>
    <row r="3927" spans="1:8" ht="15.9" customHeight="1" x14ac:dyDescent="0.3">
      <c r="A3927" s="171" t="s">
        <v>8232</v>
      </c>
      <c r="B3927" s="167" t="s">
        <v>13304</v>
      </c>
      <c r="C3927" s="167" t="str">
        <f>tab_SCHULLISTE[[#This Row],[SNR]]&amp;" - "&amp;tab_SCHULLISTE[[#This Row],[Name]]</f>
        <v xml:space="preserve">5666 - Graf-Botho-Mittelschule Pottenstein  </v>
      </c>
      <c r="D3927" s="5" t="s">
        <v>3133</v>
      </c>
      <c r="E39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27" s="175" t="s">
        <v>18840</v>
      </c>
      <c r="G3927" s="175" t="s">
        <v>18841</v>
      </c>
      <c r="H3927" s="182" t="str">
        <f>_xlfn.XLOOKUP(tab_SCHULLISTE[[#This Row],[TKZ]],tab_SATLISTE[SAT-ID],tab_SATLISTE[SAT-ID],"FEHLT")</f>
        <v>4k133</v>
      </c>
    </row>
    <row r="3928" spans="1:8" ht="15.9" customHeight="1" x14ac:dyDescent="0.3">
      <c r="A3928" s="171" t="s">
        <v>8233</v>
      </c>
      <c r="B3928" s="167" t="s">
        <v>11908</v>
      </c>
      <c r="C3928" s="167" t="str">
        <f>tab_SCHULLISTE[[#This Row],[SNR]]&amp;" - "&amp;tab_SCHULLISTE[[#This Row],[Name]]</f>
        <v xml:space="preserve">5668 - Grundschule Schnabelwaid  </v>
      </c>
      <c r="D3928" s="5" t="s">
        <v>3151</v>
      </c>
      <c r="E39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28" s="175" t="s">
        <v>18840</v>
      </c>
      <c r="G3928" s="175" t="s">
        <v>18841</v>
      </c>
      <c r="H3928" s="182" t="str">
        <f>_xlfn.XLOOKUP(tab_SCHULLISTE[[#This Row],[TKZ]],tab_SATLISTE[SAT-ID],tab_SATLISTE[SAT-ID],"FEHLT")</f>
        <v>4k151</v>
      </c>
    </row>
    <row r="3929" spans="1:8" ht="15.9" customHeight="1" x14ac:dyDescent="0.3">
      <c r="A3929" s="171" t="s">
        <v>8234</v>
      </c>
      <c r="B3929" s="167" t="s">
        <v>13305</v>
      </c>
      <c r="C3929" s="167" t="str">
        <f>tab_SCHULLISTE[[#This Row],[SNR]]&amp;" - "&amp;tab_SCHULLISTE[[#This Row],[Name]]</f>
        <v xml:space="preserve">5669 - Werner-Porsch-Mittelschule Speichersdorf  </v>
      </c>
      <c r="D3929" s="5" t="s">
        <v>3161</v>
      </c>
      <c r="E39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29" s="175" t="s">
        <v>18840</v>
      </c>
      <c r="G3929" s="175" t="s">
        <v>18841</v>
      </c>
      <c r="H3929" s="182" t="str">
        <f>_xlfn.XLOOKUP(tab_SCHULLISTE[[#This Row],[TKZ]],tab_SATLISTE[SAT-ID],tab_SATLISTE[SAT-ID],"FEHLT")</f>
        <v>4k161</v>
      </c>
    </row>
    <row r="3930" spans="1:8" ht="15.9" customHeight="1" x14ac:dyDescent="0.3">
      <c r="A3930" s="171" t="s">
        <v>8235</v>
      </c>
      <c r="B3930" s="167" t="s">
        <v>11683</v>
      </c>
      <c r="C3930" s="167" t="str">
        <f>tab_SCHULLISTE[[#This Row],[SNR]]&amp;" - "&amp;tab_SCHULLISTE[[#This Row],[Name]]</f>
        <v xml:space="preserve">5670 - Grundschule Zell  </v>
      </c>
      <c r="D3930" s="5" t="s">
        <v>3202</v>
      </c>
      <c r="E39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30" s="175" t="s">
        <v>18840</v>
      </c>
      <c r="G3930" s="175" t="s">
        <v>18841</v>
      </c>
      <c r="H3930" s="182" t="str">
        <f>_xlfn.XLOOKUP(tab_SCHULLISTE[[#This Row],[TKZ]],tab_SATLISTE[SAT-ID],tab_SATLISTE[SAT-ID],"FEHLT")</f>
        <v>4k202</v>
      </c>
    </row>
    <row r="3931" spans="1:8" ht="15.9" customHeight="1" x14ac:dyDescent="0.3">
      <c r="A3931" s="171" t="s">
        <v>8236</v>
      </c>
      <c r="B3931" s="167" t="s">
        <v>11909</v>
      </c>
      <c r="C3931" s="167" t="str">
        <f>tab_SCHULLISTE[[#This Row],[SNR]]&amp;" - "&amp;tab_SCHULLISTE[[#This Row],[Name]]</f>
        <v xml:space="preserve">5671 - Grundschule Pressig  </v>
      </c>
      <c r="D3931" s="5" t="s">
        <v>3136</v>
      </c>
      <c r="E39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31" s="175" t="s">
        <v>18840</v>
      </c>
      <c r="G3931" s="175" t="s">
        <v>18841</v>
      </c>
      <c r="H3931" s="182" t="str">
        <f>_xlfn.XLOOKUP(tab_SCHULLISTE[[#This Row],[TKZ]],tab_SATLISTE[SAT-ID],tab_SATLISTE[SAT-ID],"FEHLT")</f>
        <v>4k136</v>
      </c>
    </row>
    <row r="3932" spans="1:8" ht="15.9" customHeight="1" x14ac:dyDescent="0.3">
      <c r="A3932" s="171" t="s">
        <v>8237</v>
      </c>
      <c r="B3932" s="167" t="s">
        <v>11910</v>
      </c>
      <c r="C3932" s="167" t="str">
        <f>tab_SCHULLISTE[[#This Row],[SNR]]&amp;" - "&amp;tab_SCHULLISTE[[#This Row],[Name]]</f>
        <v xml:space="preserve">5672 - Grundschule Waischenfeld  </v>
      </c>
      <c r="D3932" s="5" t="s">
        <v>3183</v>
      </c>
      <c r="E39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32" s="175" t="s">
        <v>18840</v>
      </c>
      <c r="G3932" s="175" t="s">
        <v>18841</v>
      </c>
      <c r="H3932" s="182" t="str">
        <f>_xlfn.XLOOKUP(tab_SCHULLISTE[[#This Row],[TKZ]],tab_SATLISTE[SAT-ID],tab_SATLISTE[SAT-ID],"FEHLT")</f>
        <v>4k183</v>
      </c>
    </row>
    <row r="3933" spans="1:8" ht="15.9" customHeight="1" x14ac:dyDescent="0.3">
      <c r="A3933" s="171" t="s">
        <v>8238</v>
      </c>
      <c r="B3933" s="167" t="s">
        <v>11911</v>
      </c>
      <c r="C3933" s="167" t="str">
        <f>tab_SCHULLISTE[[#This Row],[SNR]]&amp;" - "&amp;tab_SCHULLISTE[[#This Row],[Name]]</f>
        <v xml:space="preserve">5673 - Grundschule Warmensteinach  </v>
      </c>
      <c r="D3933" s="5" t="s">
        <v>3186</v>
      </c>
      <c r="E39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33" s="175" t="s">
        <v>18840</v>
      </c>
      <c r="G3933" s="175" t="s">
        <v>18841</v>
      </c>
      <c r="H3933" s="182" t="str">
        <f>_xlfn.XLOOKUP(tab_SCHULLISTE[[#This Row],[TKZ]],tab_SATLISTE[SAT-ID],tab_SATLISTE[SAT-ID],"FEHLT")</f>
        <v>4k186</v>
      </c>
    </row>
    <row r="3934" spans="1:8" ht="15.9" customHeight="1" x14ac:dyDescent="0.3">
      <c r="A3934" s="171" t="s">
        <v>8239</v>
      </c>
      <c r="B3934" s="167" t="s">
        <v>13306</v>
      </c>
      <c r="C3934" s="167" t="str">
        <f>tab_SCHULLISTE[[#This Row],[SNR]]&amp;" - "&amp;tab_SCHULLISTE[[#This Row],[Name]]</f>
        <v xml:space="preserve">5674 - Mittelschule Weidenberg  </v>
      </c>
      <c r="D3934" s="5" t="s">
        <v>3187</v>
      </c>
      <c r="E39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34" s="175" t="s">
        <v>18840</v>
      </c>
      <c r="G3934" s="175" t="s">
        <v>18841</v>
      </c>
      <c r="H3934" s="182" t="str">
        <f>_xlfn.XLOOKUP(tab_SCHULLISTE[[#This Row],[TKZ]],tab_SATLISTE[SAT-ID],tab_SATLISTE[SAT-ID],"FEHLT")</f>
        <v>4k187</v>
      </c>
    </row>
    <row r="3935" spans="1:8" ht="15.9" customHeight="1" x14ac:dyDescent="0.3">
      <c r="A3935" s="171" t="s">
        <v>8240</v>
      </c>
      <c r="B3935" s="167" t="s">
        <v>11912</v>
      </c>
      <c r="C3935" s="167" t="str">
        <f>tab_SCHULLISTE[[#This Row],[SNR]]&amp;" - "&amp;tab_SCHULLISTE[[#This Row],[Name]]</f>
        <v xml:space="preserve">5675 - Grundschule Hollfeld-Wonsees-Plankenfels  </v>
      </c>
      <c r="D3935" s="5" t="s">
        <v>3080</v>
      </c>
      <c r="E39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35" s="175" t="s">
        <v>18840</v>
      </c>
      <c r="G3935" s="175" t="s">
        <v>18841</v>
      </c>
      <c r="H3935" s="182" t="str">
        <f>_xlfn.XLOOKUP(tab_SCHULLISTE[[#This Row],[TKZ]],tab_SATLISTE[SAT-ID],tab_SATLISTE[SAT-ID],"FEHLT")</f>
        <v>4k077</v>
      </c>
    </row>
    <row r="3936" spans="1:8" ht="15.9" customHeight="1" x14ac:dyDescent="0.3">
      <c r="A3936" s="171" t="s">
        <v>8241</v>
      </c>
      <c r="B3936" s="167" t="s">
        <v>11913</v>
      </c>
      <c r="C3936" s="167" t="str">
        <f>tab_SCHULLISTE[[#This Row],[SNR]]&amp;" - "&amp;tab_SCHULLISTE[[#This Row],[Name]]</f>
        <v xml:space="preserve">5676 - Grundschule Schwarzenbach a.Wald  </v>
      </c>
      <c r="D3936" s="5" t="s">
        <v>3155</v>
      </c>
      <c r="E39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36" s="175" t="s">
        <v>18840</v>
      </c>
      <c r="G3936" s="175" t="s">
        <v>18841</v>
      </c>
      <c r="H3936" s="182" t="str">
        <f>_xlfn.XLOOKUP(tab_SCHULLISTE[[#This Row],[TKZ]],tab_SATLISTE[SAT-ID],tab_SATLISTE[SAT-ID],"FEHLT")</f>
        <v>4k155</v>
      </c>
    </row>
    <row r="3937" spans="1:8" ht="15.9" customHeight="1" x14ac:dyDescent="0.3">
      <c r="A3937" s="171" t="s">
        <v>8242</v>
      </c>
      <c r="B3937" s="167" t="s">
        <v>11914</v>
      </c>
      <c r="C3937" s="167" t="str">
        <f>tab_SCHULLISTE[[#This Row],[SNR]]&amp;" - "&amp;tab_SCHULLISTE[[#This Row],[Name]]</f>
        <v xml:space="preserve">5677 - Grundschule Selbitz  </v>
      </c>
      <c r="D3937" s="5" t="s">
        <v>3157</v>
      </c>
      <c r="E39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37" s="175" t="s">
        <v>18840</v>
      </c>
      <c r="G3937" s="175" t="s">
        <v>18841</v>
      </c>
      <c r="H3937" s="182" t="str">
        <f>_xlfn.XLOOKUP(tab_SCHULLISTE[[#This Row],[TKZ]],tab_SATLISTE[SAT-ID],tab_SATLISTE[SAT-ID],"FEHLT")</f>
        <v>4k157</v>
      </c>
    </row>
    <row r="3938" spans="1:8" ht="15.9" customHeight="1" x14ac:dyDescent="0.3">
      <c r="A3938" s="171" t="s">
        <v>8243</v>
      </c>
      <c r="B3938" s="167" t="s">
        <v>11915</v>
      </c>
      <c r="C3938" s="167" t="str">
        <f>tab_SCHULLISTE[[#This Row],[SNR]]&amp;" - "&amp;tab_SCHULLISTE[[#This Row],[Name]]</f>
        <v xml:space="preserve">5678 - Grundschule Oberkotzau  </v>
      </c>
      <c r="D3938" s="5" t="s">
        <v>3127</v>
      </c>
      <c r="E39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38" s="175" t="s">
        <v>18840</v>
      </c>
      <c r="G3938" s="175" t="s">
        <v>18841</v>
      </c>
      <c r="H3938" s="182" t="str">
        <f>_xlfn.XLOOKUP(tab_SCHULLISTE[[#This Row],[TKZ]],tab_SATLISTE[SAT-ID],tab_SATLISTE[SAT-ID],"FEHLT")</f>
        <v>4k127</v>
      </c>
    </row>
    <row r="3939" spans="1:8" ht="15.9" customHeight="1" x14ac:dyDescent="0.3">
      <c r="A3939" s="171" t="s">
        <v>8244</v>
      </c>
      <c r="B3939" s="167" t="s">
        <v>11916</v>
      </c>
      <c r="C3939" s="167" t="str">
        <f>tab_SCHULLISTE[[#This Row],[SNR]]&amp;" - "&amp;tab_SCHULLISTE[[#This Row],[Name]]</f>
        <v xml:space="preserve">5679 - Gutenberg-Grundschule Rehau  </v>
      </c>
      <c r="D3939" s="5" t="s">
        <v>3143</v>
      </c>
      <c r="E39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39" s="175" t="s">
        <v>18840</v>
      </c>
      <c r="G3939" s="175" t="s">
        <v>18841</v>
      </c>
      <c r="H3939" s="182" t="str">
        <f>_xlfn.XLOOKUP(tab_SCHULLISTE[[#This Row],[TKZ]],tab_SATLISTE[SAT-ID],tab_SATLISTE[SAT-ID],"FEHLT")</f>
        <v>4k143</v>
      </c>
    </row>
    <row r="3940" spans="1:8" ht="15.9" customHeight="1" x14ac:dyDescent="0.3">
      <c r="A3940" s="171" t="s">
        <v>8245</v>
      </c>
      <c r="B3940" s="167" t="s">
        <v>11917</v>
      </c>
      <c r="C3940" s="167" t="str">
        <f>tab_SCHULLISTE[[#This Row],[SNR]]&amp;" - "&amp;tab_SCHULLISTE[[#This Row],[Name]]</f>
        <v xml:space="preserve">5680 - Johann-Gemmer-Grundschule Ahorn  </v>
      </c>
      <c r="D3940" s="5" t="s">
        <v>3008</v>
      </c>
      <c r="E39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40" s="175" t="s">
        <v>18840</v>
      </c>
      <c r="G3940" s="175" t="s">
        <v>18841</v>
      </c>
      <c r="H3940" s="182" t="str">
        <f>_xlfn.XLOOKUP(tab_SCHULLISTE[[#This Row],[TKZ]],tab_SATLISTE[SAT-ID],tab_SATLISTE[SAT-ID],"FEHLT")</f>
        <v>4k001</v>
      </c>
    </row>
    <row r="3941" spans="1:8" ht="15.9" customHeight="1" x14ac:dyDescent="0.3">
      <c r="A3941" s="171" t="s">
        <v>8246</v>
      </c>
      <c r="B3941" s="167" t="s">
        <v>11918</v>
      </c>
      <c r="C3941" s="167" t="str">
        <f>tab_SCHULLISTE[[#This Row],[SNR]]&amp;" - "&amp;tab_SCHULLISTE[[#This Row],[Name]]</f>
        <v xml:space="preserve">5681 - Emil-Fischer-Grundschule Dörfles-Esbach  </v>
      </c>
      <c r="D3941" s="5" t="s">
        <v>3041</v>
      </c>
      <c r="E39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41" s="175" t="s">
        <v>18840</v>
      </c>
      <c r="G3941" s="175" t="s">
        <v>18841</v>
      </c>
      <c r="H3941" s="182" t="str">
        <f>_xlfn.XLOOKUP(tab_SCHULLISTE[[#This Row],[TKZ]],tab_SATLISTE[SAT-ID],tab_SATLISTE[SAT-ID],"FEHLT")</f>
        <v>4k035</v>
      </c>
    </row>
    <row r="3942" spans="1:8" ht="15.9" customHeight="1" x14ac:dyDescent="0.3">
      <c r="A3942" s="171" t="s">
        <v>8247</v>
      </c>
      <c r="B3942" s="167" t="s">
        <v>13307</v>
      </c>
      <c r="C3942" s="167" t="str">
        <f>tab_SCHULLISTE[[#This Row],[SNR]]&amp;" - "&amp;tab_SCHULLISTE[[#This Row],[Name]]</f>
        <v xml:space="preserve">5683 - Mittelschule Ebersdorf b.Coburg  </v>
      </c>
      <c r="D3942" s="5" t="s">
        <v>3045</v>
      </c>
      <c r="E39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42" s="175" t="s">
        <v>18840</v>
      </c>
      <c r="G3942" s="175" t="s">
        <v>18841</v>
      </c>
      <c r="H3942" s="182" t="str">
        <f>_xlfn.XLOOKUP(tab_SCHULLISTE[[#This Row],[TKZ]],tab_SATLISTE[SAT-ID],tab_SATLISTE[SAT-ID],"FEHLT")</f>
        <v>4k039</v>
      </c>
    </row>
    <row r="3943" spans="1:8" ht="15.9" customHeight="1" x14ac:dyDescent="0.3">
      <c r="A3943" s="171" t="s">
        <v>8248</v>
      </c>
      <c r="B3943" s="167" t="s">
        <v>11919</v>
      </c>
      <c r="C3943" s="167" t="str">
        <f>tab_SCHULLISTE[[#This Row],[SNR]]&amp;" - "&amp;tab_SCHULLISTE[[#This Row],[Name]]</f>
        <v xml:space="preserve">5684 - Grundschule Windheim  </v>
      </c>
      <c r="D3943" s="5" t="s">
        <v>3168</v>
      </c>
      <c r="E39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43" s="175" t="s">
        <v>18840</v>
      </c>
      <c r="G3943" s="175" t="s">
        <v>18841</v>
      </c>
      <c r="H3943" s="182" t="str">
        <f>_xlfn.XLOOKUP(tab_SCHULLISTE[[#This Row],[TKZ]],tab_SATLISTE[SAT-ID],tab_SATLISTE[SAT-ID],"FEHLT")</f>
        <v>4k168</v>
      </c>
    </row>
    <row r="3944" spans="1:8" ht="15.9" customHeight="1" x14ac:dyDescent="0.3">
      <c r="A3944" s="171" t="s">
        <v>8249</v>
      </c>
      <c r="B3944" s="167" t="s">
        <v>11920</v>
      </c>
      <c r="C3944" s="167" t="str">
        <f>tab_SCHULLISTE[[#This Row],[SNR]]&amp;" - "&amp;tab_SCHULLISTE[[#This Row],[Name]]</f>
        <v xml:space="preserve">5685 - Siegfried-Möslein-Grundschule Großheirath  </v>
      </c>
      <c r="D3944" s="5" t="s">
        <v>3063</v>
      </c>
      <c r="E39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44" s="175" t="s">
        <v>18840</v>
      </c>
      <c r="G3944" s="175" t="s">
        <v>18841</v>
      </c>
      <c r="H3944" s="182" t="str">
        <f>_xlfn.XLOOKUP(tab_SCHULLISTE[[#This Row],[TKZ]],tab_SATLISTE[SAT-ID],tab_SATLISTE[SAT-ID],"FEHLT")</f>
        <v>4k060</v>
      </c>
    </row>
    <row r="3945" spans="1:8" ht="15.9" customHeight="1" x14ac:dyDescent="0.3">
      <c r="A3945" s="171" t="s">
        <v>8250</v>
      </c>
      <c r="B3945" s="167" t="s">
        <v>11921</v>
      </c>
      <c r="C3945" s="167" t="str">
        <f>tab_SCHULLISTE[[#This Row],[SNR]]&amp;" - "&amp;tab_SCHULLISTE[[#This Row],[Name]]</f>
        <v xml:space="preserve">5686 - Grundschule Grub a.Forst  </v>
      </c>
      <c r="D3945" s="5" t="s">
        <v>3064</v>
      </c>
      <c r="E39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45" s="175" t="s">
        <v>18840</v>
      </c>
      <c r="G3945" s="175" t="s">
        <v>18841</v>
      </c>
      <c r="H3945" s="182" t="str">
        <f>_xlfn.XLOOKUP(tab_SCHULLISTE[[#This Row],[TKZ]],tab_SATLISTE[SAT-ID],tab_SATLISTE[SAT-ID],"FEHLT")</f>
        <v>4k061</v>
      </c>
    </row>
    <row r="3946" spans="1:8" ht="15.9" customHeight="1" x14ac:dyDescent="0.3">
      <c r="A3946" s="171" t="s">
        <v>8251</v>
      </c>
      <c r="B3946" s="167" t="s">
        <v>13308</v>
      </c>
      <c r="C3946" s="167" t="str">
        <f>tab_SCHULLISTE[[#This Row],[SNR]]&amp;" - "&amp;tab_SCHULLISTE[[#This Row],[Name]]</f>
        <v xml:space="preserve">5687 - Mittelschule Am Lauterberg in Lautertal  </v>
      </c>
      <c r="D3946" s="5" t="s">
        <v>3101</v>
      </c>
      <c r="E39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46" s="175" t="s">
        <v>18840</v>
      </c>
      <c r="G3946" s="175" t="s">
        <v>18841</v>
      </c>
      <c r="H3946" s="182" t="str">
        <f>_xlfn.XLOOKUP(tab_SCHULLISTE[[#This Row],[TKZ]],tab_SATLISTE[SAT-ID],tab_SATLISTE[SAT-ID],"FEHLT")</f>
        <v>4k099</v>
      </c>
    </row>
    <row r="3947" spans="1:8" ht="15.9" customHeight="1" x14ac:dyDescent="0.3">
      <c r="A3947" s="171" t="s">
        <v>8252</v>
      </c>
      <c r="B3947" s="167" t="s">
        <v>11922</v>
      </c>
      <c r="C3947" s="167" t="str">
        <f>tab_SCHULLISTE[[#This Row],[SNR]]&amp;" - "&amp;tab_SCHULLISTE[[#This Row],[Name]]</f>
        <v xml:space="preserve">5688 - Anna-B.-Eckstein-Schule Meeder (Grundschule)  </v>
      </c>
      <c r="D3947" s="5" t="s">
        <v>3113</v>
      </c>
      <c r="E39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47" s="175" t="s">
        <v>18840</v>
      </c>
      <c r="G3947" s="175" t="s">
        <v>18841</v>
      </c>
      <c r="H3947" s="182" t="str">
        <f>_xlfn.XLOOKUP(tab_SCHULLISTE[[#This Row],[TKZ]],tab_SATLISTE[SAT-ID],tab_SATLISTE[SAT-ID],"FEHLT")</f>
        <v>4k111</v>
      </c>
    </row>
    <row r="3948" spans="1:8" ht="15.9" customHeight="1" x14ac:dyDescent="0.3">
      <c r="A3948" s="171" t="s">
        <v>8253</v>
      </c>
      <c r="B3948" s="167" t="s">
        <v>1210</v>
      </c>
      <c r="C3948" s="167" t="str">
        <f>tab_SCHULLISTE[[#This Row],[SNR]]&amp;" - "&amp;tab_SCHULLISTE[[#This Row],[Name]]</f>
        <v>5689 - Grundschule Neustadt b.Coburg an der Heubischer Straße</v>
      </c>
      <c r="D3948" s="5" t="s">
        <v>3124</v>
      </c>
      <c r="E39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48" s="175" t="s">
        <v>18840</v>
      </c>
      <c r="G3948" s="175" t="s">
        <v>18841</v>
      </c>
      <c r="H3948" s="182" t="str">
        <f>_xlfn.XLOOKUP(tab_SCHULLISTE[[#This Row],[TKZ]],tab_SATLISTE[SAT-ID],tab_SATLISTE[SAT-ID],"FEHLT")</f>
        <v>4k124</v>
      </c>
    </row>
    <row r="3949" spans="1:8" ht="15.9" customHeight="1" x14ac:dyDescent="0.3">
      <c r="A3949" s="171" t="s">
        <v>8254</v>
      </c>
      <c r="B3949" s="167" t="s">
        <v>13309</v>
      </c>
      <c r="C3949" s="167" t="str">
        <f>tab_SCHULLISTE[[#This Row],[SNR]]&amp;" - "&amp;tab_SCHULLISTE[[#This Row],[Name]]</f>
        <v xml:space="preserve">5691 - Mittelschule Neustadt b.Coburg Am Moos  </v>
      </c>
      <c r="D3949" s="5" t="s">
        <v>3124</v>
      </c>
      <c r="E39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49" s="175" t="s">
        <v>18840</v>
      </c>
      <c r="G3949" s="175" t="s">
        <v>18841</v>
      </c>
      <c r="H3949" s="182" t="str">
        <f>_xlfn.XLOOKUP(tab_SCHULLISTE[[#This Row],[TKZ]],tab_SATLISTE[SAT-ID],tab_SATLISTE[SAT-ID],"FEHLT")</f>
        <v>4k124</v>
      </c>
    </row>
    <row r="3950" spans="1:8" ht="15.9" customHeight="1" x14ac:dyDescent="0.3">
      <c r="A3950" s="171" t="s">
        <v>8255</v>
      </c>
      <c r="B3950" s="167" t="s">
        <v>13310</v>
      </c>
      <c r="C3950" s="167" t="str">
        <f>tab_SCHULLISTE[[#This Row],[SNR]]&amp;" - "&amp;tab_SCHULLISTE[[#This Row],[Name]]</f>
        <v xml:space="preserve">5692 - Mittelschule Bad Rodach  </v>
      </c>
      <c r="D3950" s="5" t="s">
        <v>3014</v>
      </c>
      <c r="E39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50" s="175" t="s">
        <v>18840</v>
      </c>
      <c r="G3950" s="175" t="s">
        <v>18841</v>
      </c>
      <c r="H3950" s="182" t="str">
        <f>_xlfn.XLOOKUP(tab_SCHULLISTE[[#This Row],[TKZ]],tab_SATLISTE[SAT-ID],tab_SATLISTE[SAT-ID],"FEHLT")</f>
        <v>4k008</v>
      </c>
    </row>
    <row r="3951" spans="1:8" ht="15.9" customHeight="1" x14ac:dyDescent="0.3">
      <c r="A3951" s="171" t="s">
        <v>8256</v>
      </c>
      <c r="B3951" s="167" t="s">
        <v>11923</v>
      </c>
      <c r="C3951" s="167" t="str">
        <f>tab_SCHULLISTE[[#This Row],[SNR]]&amp;" - "&amp;tab_SCHULLISTE[[#This Row],[Name]]</f>
        <v xml:space="preserve">5694 - Grundschule Rödental-Einberg  </v>
      </c>
      <c r="D3951" s="5" t="s">
        <v>3144</v>
      </c>
      <c r="E39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51" s="175" t="s">
        <v>18840</v>
      </c>
      <c r="G3951" s="175" t="s">
        <v>18841</v>
      </c>
      <c r="H3951" s="182" t="str">
        <f>_xlfn.XLOOKUP(tab_SCHULLISTE[[#This Row],[TKZ]],tab_SATLISTE[SAT-ID],tab_SATLISTE[SAT-ID],"FEHLT")</f>
        <v>4k144</v>
      </c>
    </row>
    <row r="3952" spans="1:8" ht="15.9" customHeight="1" x14ac:dyDescent="0.3">
      <c r="A3952" s="171" t="s">
        <v>8257</v>
      </c>
      <c r="B3952" s="167" t="s">
        <v>13311</v>
      </c>
      <c r="C3952" s="167" t="str">
        <f>tab_SCHULLISTE[[#This Row],[SNR]]&amp;" - "&amp;tab_SCHULLISTE[[#This Row],[Name]]</f>
        <v xml:space="preserve">5695 - Mittelschule Rödental-Oeslau  </v>
      </c>
      <c r="D3952" s="5" t="s">
        <v>3144</v>
      </c>
      <c r="E39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52" s="175" t="s">
        <v>18840</v>
      </c>
      <c r="G3952" s="175" t="s">
        <v>18841</v>
      </c>
      <c r="H3952" s="182" t="str">
        <f>_xlfn.XLOOKUP(tab_SCHULLISTE[[#This Row],[TKZ]],tab_SATLISTE[SAT-ID],tab_SATLISTE[SAT-ID],"FEHLT")</f>
        <v>4k144</v>
      </c>
    </row>
    <row r="3953" spans="1:8" ht="15.9" customHeight="1" x14ac:dyDescent="0.3">
      <c r="A3953" s="171" t="s">
        <v>8258</v>
      </c>
      <c r="B3953" s="167" t="s">
        <v>11924</v>
      </c>
      <c r="C3953" s="167" t="str">
        <f>tab_SCHULLISTE[[#This Row],[SNR]]&amp;" - "&amp;tab_SCHULLISTE[[#This Row],[Name]]</f>
        <v xml:space="preserve">5696 - Grundschule Rödental-Mitte  </v>
      </c>
      <c r="D3953" s="5" t="s">
        <v>3144</v>
      </c>
      <c r="E39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53" s="175" t="s">
        <v>18840</v>
      </c>
      <c r="G3953" s="175" t="s">
        <v>18841</v>
      </c>
      <c r="H3953" s="182" t="str">
        <f>_xlfn.XLOOKUP(tab_SCHULLISTE[[#This Row],[TKZ]],tab_SATLISTE[SAT-ID],tab_SATLISTE[SAT-ID],"FEHLT")</f>
        <v>4k144</v>
      </c>
    </row>
    <row r="3954" spans="1:8" ht="15.9" customHeight="1" x14ac:dyDescent="0.3">
      <c r="A3954" s="171" t="s">
        <v>8259</v>
      </c>
      <c r="B3954" s="167" t="s">
        <v>11925</v>
      </c>
      <c r="C3954" s="167" t="str">
        <f>tab_SCHULLISTE[[#This Row],[SNR]]&amp;" - "&amp;tab_SCHULLISTE[[#This Row],[Name]]</f>
        <v xml:space="preserve">5697 - Grundschule Rödental-Mönchröden  </v>
      </c>
      <c r="D3954" s="5" t="s">
        <v>3144</v>
      </c>
      <c r="E39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54" s="175" t="s">
        <v>18840</v>
      </c>
      <c r="G3954" s="175" t="s">
        <v>18841</v>
      </c>
      <c r="H3954" s="182" t="str">
        <f>_xlfn.XLOOKUP(tab_SCHULLISTE[[#This Row],[TKZ]],tab_SATLISTE[SAT-ID],tab_SATLISTE[SAT-ID],"FEHLT")</f>
        <v>4k144</v>
      </c>
    </row>
    <row r="3955" spans="1:8" ht="15.9" customHeight="1" x14ac:dyDescent="0.3">
      <c r="A3955" s="171" t="s">
        <v>8260</v>
      </c>
      <c r="B3955" s="167" t="s">
        <v>11926</v>
      </c>
      <c r="C3955" s="167" t="str">
        <f>tab_SCHULLISTE[[#This Row],[SNR]]&amp;" - "&amp;tab_SCHULLISTE[[#This Row],[Name]]</f>
        <v xml:space="preserve">5698 - Oskar-Schramm-Grundschule Itzgrund  </v>
      </c>
      <c r="D3955" s="5" t="s">
        <v>3083</v>
      </c>
      <c r="E39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55" s="175" t="s">
        <v>18840</v>
      </c>
      <c r="G3955" s="175" t="s">
        <v>18841</v>
      </c>
      <c r="H3955" s="182" t="str">
        <f>_xlfn.XLOOKUP(tab_SCHULLISTE[[#This Row],[TKZ]],tab_SATLISTE[SAT-ID],tab_SATLISTE[SAT-ID],"FEHLT")</f>
        <v>4k080</v>
      </c>
    </row>
    <row r="3956" spans="1:8" ht="15.9" customHeight="1" x14ac:dyDescent="0.3">
      <c r="A3956" s="171" t="s">
        <v>8261</v>
      </c>
      <c r="B3956" s="167" t="s">
        <v>13312</v>
      </c>
      <c r="C3956" s="167" t="str">
        <f>tab_SCHULLISTE[[#This Row],[SNR]]&amp;" - "&amp;tab_SCHULLISTE[[#This Row],[Name]]</f>
        <v xml:space="preserve">5699 - Mittelschule Seßlach  </v>
      </c>
      <c r="D3956" s="5" t="s">
        <v>3158</v>
      </c>
      <c r="E39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56" s="175" t="s">
        <v>18840</v>
      </c>
      <c r="G3956" s="175" t="s">
        <v>18841</v>
      </c>
      <c r="H3956" s="182" t="str">
        <f>_xlfn.XLOOKUP(tab_SCHULLISTE[[#This Row],[TKZ]],tab_SATLISTE[SAT-ID],tab_SATLISTE[SAT-ID],"FEHLT")</f>
        <v>4k158</v>
      </c>
    </row>
    <row r="3957" spans="1:8" ht="15.9" customHeight="1" x14ac:dyDescent="0.3">
      <c r="A3957" s="171" t="s">
        <v>8262</v>
      </c>
      <c r="B3957" s="167" t="s">
        <v>13313</v>
      </c>
      <c r="C3957" s="167" t="str">
        <f>tab_SCHULLISTE[[#This Row],[SNR]]&amp;" - "&amp;tab_SCHULLISTE[[#This Row],[Name]]</f>
        <v xml:space="preserve">5700 - Mittelschule Sonnefeld  </v>
      </c>
      <c r="D3957" s="5" t="s">
        <v>3159</v>
      </c>
      <c r="E39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57" s="175" t="s">
        <v>18840</v>
      </c>
      <c r="G3957" s="175" t="s">
        <v>18841</v>
      </c>
      <c r="H3957" s="182" t="str">
        <f>_xlfn.XLOOKUP(tab_SCHULLISTE[[#This Row],[TKZ]],tab_SATLISTE[SAT-ID],tab_SATLISTE[SAT-ID],"FEHLT")</f>
        <v>4k159</v>
      </c>
    </row>
    <row r="3958" spans="1:8" ht="15.9" customHeight="1" x14ac:dyDescent="0.3">
      <c r="A3958" s="171" t="s">
        <v>8263</v>
      </c>
      <c r="B3958" s="167" t="s">
        <v>11927</v>
      </c>
      <c r="C3958" s="167" t="str">
        <f>tab_SCHULLISTE[[#This Row],[SNR]]&amp;" - "&amp;tab_SCHULLISTE[[#This Row],[Name]]</f>
        <v xml:space="preserve">5701 - Max-Hundt-Grundschule Kulmbach  </v>
      </c>
      <c r="D3958" s="5" t="s">
        <v>3097</v>
      </c>
      <c r="E39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58" s="175" t="s">
        <v>18840</v>
      </c>
      <c r="G3958" s="175" t="s">
        <v>18841</v>
      </c>
      <c r="H3958" s="182" t="str">
        <f>_xlfn.XLOOKUP(tab_SCHULLISTE[[#This Row],[TKZ]],tab_SATLISTE[SAT-ID],tab_SATLISTE[SAT-ID],"FEHLT")</f>
        <v>4k095</v>
      </c>
    </row>
    <row r="3959" spans="1:8" ht="15.9" customHeight="1" x14ac:dyDescent="0.3">
      <c r="A3959" s="171" t="s">
        <v>8264</v>
      </c>
      <c r="B3959" s="167" t="s">
        <v>13314</v>
      </c>
      <c r="C3959" s="167" t="str">
        <f>tab_SCHULLISTE[[#This Row],[SNR]]&amp;" - "&amp;tab_SCHULLISTE[[#This Row],[Name]]</f>
        <v xml:space="preserve">5702 - Mittelschule Untersiemau  </v>
      </c>
      <c r="D3959" s="5" t="s">
        <v>3180</v>
      </c>
      <c r="E39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59" s="175" t="s">
        <v>18840</v>
      </c>
      <c r="G3959" s="175" t="s">
        <v>18841</v>
      </c>
      <c r="H3959" s="182" t="str">
        <f>_xlfn.XLOOKUP(tab_SCHULLISTE[[#This Row],[TKZ]],tab_SATLISTE[SAT-ID],tab_SATLISTE[SAT-ID],"FEHLT")</f>
        <v>4k180</v>
      </c>
    </row>
    <row r="3960" spans="1:8" ht="15.9" customHeight="1" x14ac:dyDescent="0.3">
      <c r="A3960" s="171" t="s">
        <v>8265</v>
      </c>
      <c r="B3960" s="167" t="s">
        <v>18747</v>
      </c>
      <c r="C3960" s="167" t="str">
        <f>tab_SCHULLISTE[[#This Row],[SNR]]&amp;" - "&amp;tab_SCHULLISTE[[#This Row],[Name]]</f>
        <v xml:space="preserve">5703 - Maintal-Grundschule Mainleus  </v>
      </c>
      <c r="D3960" s="5" t="s">
        <v>3106</v>
      </c>
      <c r="E39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60" s="175" t="s">
        <v>18840</v>
      </c>
      <c r="G3960" s="175" t="s">
        <v>18841</v>
      </c>
      <c r="H3960" s="182" t="str">
        <f>_xlfn.XLOOKUP(tab_SCHULLISTE[[#This Row],[TKZ]],tab_SATLISTE[SAT-ID],tab_SATLISTE[SAT-ID],"FEHLT")</f>
        <v>4k104</v>
      </c>
    </row>
    <row r="3961" spans="1:8" ht="15.9" customHeight="1" x14ac:dyDescent="0.3">
      <c r="A3961" s="171" t="s">
        <v>8266</v>
      </c>
      <c r="B3961" s="167" t="s">
        <v>11928</v>
      </c>
      <c r="C3961" s="167" t="str">
        <f>tab_SCHULLISTE[[#This Row],[SNR]]&amp;" - "&amp;tab_SCHULLISTE[[#This Row],[Name]]</f>
        <v xml:space="preserve">5704 - Grundschule Weidhausen b.Coburg  </v>
      </c>
      <c r="D3961" s="5" t="s">
        <v>3188</v>
      </c>
      <c r="E39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61" s="175" t="s">
        <v>18840</v>
      </c>
      <c r="G3961" s="175" t="s">
        <v>18841</v>
      </c>
      <c r="H3961" s="182" t="str">
        <f>_xlfn.XLOOKUP(tab_SCHULLISTE[[#This Row],[TKZ]],tab_SATLISTE[SAT-ID],tab_SATLISTE[SAT-ID],"FEHLT")</f>
        <v>4k188</v>
      </c>
    </row>
    <row r="3962" spans="1:8" ht="15.9" customHeight="1" x14ac:dyDescent="0.3">
      <c r="A3962" s="171" t="s">
        <v>8267</v>
      </c>
      <c r="B3962" s="167" t="s">
        <v>18748</v>
      </c>
      <c r="C3962" s="167" t="str">
        <f>tab_SCHULLISTE[[#This Row],[SNR]]&amp;" - "&amp;tab_SCHULLISTE[[#This Row],[Name]]</f>
        <v xml:space="preserve">5705 - Hermann-Grosch-Grundschule Weitramsdorf  </v>
      </c>
      <c r="D3962" s="5" t="s">
        <v>3194</v>
      </c>
      <c r="E39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62" s="175" t="s">
        <v>18840</v>
      </c>
      <c r="G3962" s="175" t="s">
        <v>18841</v>
      </c>
      <c r="H3962" s="182" t="str">
        <f>_xlfn.XLOOKUP(tab_SCHULLISTE[[#This Row],[TKZ]],tab_SATLISTE[SAT-ID],tab_SATLISTE[SAT-ID],"FEHLT")</f>
        <v>4k194</v>
      </c>
    </row>
    <row r="3963" spans="1:8" ht="15.9" customHeight="1" x14ac:dyDescent="0.3">
      <c r="A3963" s="171" t="s">
        <v>8268</v>
      </c>
      <c r="B3963" s="167" t="s">
        <v>11929</v>
      </c>
      <c r="C3963" s="167" t="str">
        <f>tab_SCHULLISTE[[#This Row],[SNR]]&amp;" - "&amp;tab_SCHULLISTE[[#This Row],[Name]]</f>
        <v xml:space="preserve">5706 - Grundschule Wildenheid-Haarbrücken  </v>
      </c>
      <c r="D3963" s="5" t="s">
        <v>3124</v>
      </c>
      <c r="E39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63" s="175" t="s">
        <v>18840</v>
      </c>
      <c r="G3963" s="175" t="s">
        <v>18841</v>
      </c>
      <c r="H3963" s="182" t="str">
        <f>_xlfn.XLOOKUP(tab_SCHULLISTE[[#This Row],[TKZ]],tab_SATLISTE[SAT-ID],tab_SATLISTE[SAT-ID],"FEHLT")</f>
        <v>4k124</v>
      </c>
    </row>
    <row r="3964" spans="1:8" ht="15.9" customHeight="1" x14ac:dyDescent="0.3">
      <c r="A3964" s="171" t="s">
        <v>8269</v>
      </c>
      <c r="B3964" s="167" t="s">
        <v>11930</v>
      </c>
      <c r="C3964" s="167" t="str">
        <f>tab_SCHULLISTE[[#This Row],[SNR]]&amp;" - "&amp;tab_SCHULLISTE[[#This Row],[Name]]</f>
        <v xml:space="preserve">5707 - Pater-Lunkenbein-Grundschule Ebensfeld  </v>
      </c>
      <c r="D3964" s="5" t="s">
        <v>3043</v>
      </c>
      <c r="E39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64" s="175" t="s">
        <v>18840</v>
      </c>
      <c r="G3964" s="175" t="s">
        <v>18841</v>
      </c>
      <c r="H3964" s="182" t="str">
        <f>_xlfn.XLOOKUP(tab_SCHULLISTE[[#This Row],[TKZ]],tab_SATLISTE[SAT-ID],tab_SATLISTE[SAT-ID],"FEHLT")</f>
        <v>4k037</v>
      </c>
    </row>
    <row r="3965" spans="1:8" ht="15.9" customHeight="1" x14ac:dyDescent="0.3">
      <c r="A3965" s="171" t="s">
        <v>8270</v>
      </c>
      <c r="B3965" s="167" t="s">
        <v>11931</v>
      </c>
      <c r="C3965" s="167" t="str">
        <f>tab_SCHULLISTE[[#This Row],[SNR]]&amp;" - "&amp;tab_SCHULLISTE[[#This Row],[Name]]</f>
        <v xml:space="preserve">5708 - Johann-Puppert-Grundschule Michelau i.OFr.  </v>
      </c>
      <c r="D3965" s="5" t="s">
        <v>3114</v>
      </c>
      <c r="E39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65" s="175" t="s">
        <v>18840</v>
      </c>
      <c r="G3965" s="175" t="s">
        <v>18841</v>
      </c>
      <c r="H3965" s="182" t="str">
        <f>_xlfn.XLOOKUP(tab_SCHULLISTE[[#This Row],[TKZ]],tab_SATLISTE[SAT-ID],tab_SATLISTE[SAT-ID],"FEHLT")</f>
        <v>4k114</v>
      </c>
    </row>
    <row r="3966" spans="1:8" ht="15.9" customHeight="1" x14ac:dyDescent="0.3">
      <c r="A3966" s="171" t="s">
        <v>8271</v>
      </c>
      <c r="B3966" s="167" t="s">
        <v>11932</v>
      </c>
      <c r="C3966" s="167" t="str">
        <f>tab_SCHULLISTE[[#This Row],[SNR]]&amp;" - "&amp;tab_SCHULLISTE[[#This Row],[Name]]</f>
        <v xml:space="preserve">5709 - Adam-Riese-Grundschule Bad Staffelstein  </v>
      </c>
      <c r="D3966" s="5" t="s">
        <v>3015</v>
      </c>
      <c r="E39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66" s="175" t="s">
        <v>18840</v>
      </c>
      <c r="G3966" s="175" t="s">
        <v>18841</v>
      </c>
      <c r="H3966" s="182" t="str">
        <f>_xlfn.XLOOKUP(tab_SCHULLISTE[[#This Row],[TKZ]],tab_SATLISTE[SAT-ID],tab_SATLISTE[SAT-ID],"FEHLT")</f>
        <v>4k009</v>
      </c>
    </row>
    <row r="3967" spans="1:8" ht="15.9" customHeight="1" x14ac:dyDescent="0.3">
      <c r="A3967" s="171" t="s">
        <v>8272</v>
      </c>
      <c r="B3967" s="167" t="s">
        <v>11933</v>
      </c>
      <c r="C3967" s="167" t="str">
        <f>tab_SCHULLISTE[[#This Row],[SNR]]&amp;" - "&amp;tab_SCHULLISTE[[#This Row],[Name]]</f>
        <v xml:space="preserve">5710 - Albert-Blankertz-Grundschule Redwitz a.d.Rodach  </v>
      </c>
      <c r="D3967" s="5" t="s">
        <v>3141</v>
      </c>
      <c r="E39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67" s="175" t="s">
        <v>18840</v>
      </c>
      <c r="G3967" s="175" t="s">
        <v>18841</v>
      </c>
      <c r="H3967" s="182" t="str">
        <f>_xlfn.XLOOKUP(tab_SCHULLISTE[[#This Row],[TKZ]],tab_SATLISTE[SAT-ID],tab_SATLISTE[SAT-ID],"FEHLT")</f>
        <v>4k141</v>
      </c>
    </row>
    <row r="3968" spans="1:8" ht="15.9" customHeight="1" x14ac:dyDescent="0.3">
      <c r="A3968" s="171" t="s">
        <v>8273</v>
      </c>
      <c r="B3968" s="167" t="s">
        <v>11934</v>
      </c>
      <c r="C3968" s="167" t="str">
        <f>tab_SCHULLISTE[[#This Row],[SNR]]&amp;" - "&amp;tab_SCHULLISTE[[#This Row],[Name]]</f>
        <v xml:space="preserve">5711 - Grundschule Bayerisches Vogtland Feilitzsch  </v>
      </c>
      <c r="D3968" s="5" t="s">
        <v>3052</v>
      </c>
      <c r="E39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68" s="175" t="s">
        <v>18840</v>
      </c>
      <c r="G3968" s="175" t="s">
        <v>18841</v>
      </c>
      <c r="H3968" s="182" t="str">
        <f>_xlfn.XLOOKUP(tab_SCHULLISTE[[#This Row],[TKZ]],tab_SATLISTE[SAT-ID],tab_SATLISTE[SAT-ID],"FEHLT")</f>
        <v>4k046</v>
      </c>
    </row>
    <row r="3969" spans="1:8" ht="15.9" customHeight="1" x14ac:dyDescent="0.3">
      <c r="A3969" s="171" t="s">
        <v>8274</v>
      </c>
      <c r="B3969" s="167" t="s">
        <v>999</v>
      </c>
      <c r="C3969" s="167" t="str">
        <f>tab_SCHULLISTE[[#This Row],[SNR]]&amp;" - "&amp;tab_SCHULLISTE[[#This Row],[Name]]</f>
        <v>5712 - Evangelische Schule Naila, Priv. Grundschule und Mittelschule (GS)</v>
      </c>
      <c r="D3969" s="5" t="s">
        <v>3229</v>
      </c>
      <c r="E39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69" s="175" t="s">
        <v>18840</v>
      </c>
      <c r="G3969" s="175" t="s">
        <v>18841</v>
      </c>
      <c r="H3969" s="182" t="str">
        <f>_xlfn.XLOOKUP(tab_SCHULLISTE[[#This Row],[TKZ]],tab_SATLISTE[SAT-ID],tab_SATLISTE[SAT-ID],"FEHLT")</f>
        <v>4p025</v>
      </c>
    </row>
    <row r="3970" spans="1:8" ht="15.9" customHeight="1" x14ac:dyDescent="0.3">
      <c r="A3970" s="171" t="s">
        <v>8275</v>
      </c>
      <c r="B3970" s="167" t="s">
        <v>11935</v>
      </c>
      <c r="C3970" s="167" t="str">
        <f>tab_SCHULLISTE[[#This Row],[SNR]]&amp;" - "&amp;tab_SCHULLISTE[[#This Row],[Name]]</f>
        <v xml:space="preserve">5713 - Grundschule Buckenhofen-Burk  </v>
      </c>
      <c r="D3970" s="5" t="s">
        <v>3054</v>
      </c>
      <c r="E39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70" s="175" t="s">
        <v>18840</v>
      </c>
      <c r="G3970" s="175" t="s">
        <v>18841</v>
      </c>
      <c r="H3970" s="182" t="str">
        <f>_xlfn.XLOOKUP(tab_SCHULLISTE[[#This Row],[TKZ]],tab_SATLISTE[SAT-ID],tab_SATLISTE[SAT-ID],"FEHLT")</f>
        <v>4k048</v>
      </c>
    </row>
    <row r="3971" spans="1:8" ht="15.9" customHeight="1" x14ac:dyDescent="0.3">
      <c r="A3971" s="171" t="s">
        <v>8276</v>
      </c>
      <c r="B3971" s="167" t="s">
        <v>1082</v>
      </c>
      <c r="C3971" s="167" t="str">
        <f>tab_SCHULLISTE[[#This Row],[SNR]]&amp;" - "&amp;tab_SCHULLISTE[[#This Row],[Name]]</f>
        <v>5714 - Freie Mittelschule Wernstein des Trägervereins Freie Waldorfschule Junger Main e.V.</v>
      </c>
      <c r="D3971" s="5" t="s">
        <v>3260</v>
      </c>
      <c r="E39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71" s="175" t="s">
        <v>18840</v>
      </c>
      <c r="G3971" s="175" t="s">
        <v>18841</v>
      </c>
      <c r="H3971" s="182" t="str">
        <f>_xlfn.XLOOKUP(tab_SCHULLISTE[[#This Row],[TKZ]],tab_SATLISTE[SAT-ID],tab_SATLISTE[SAT-ID],"FEHLT")</f>
        <v>4p059</v>
      </c>
    </row>
    <row r="3972" spans="1:8" ht="15.9" customHeight="1" x14ac:dyDescent="0.3">
      <c r="A3972" s="171" t="s">
        <v>8277</v>
      </c>
      <c r="B3972" s="167" t="s">
        <v>11936</v>
      </c>
      <c r="C3972" s="167" t="str">
        <f>tab_SCHULLISTE[[#This Row],[SNR]]&amp;" - "&amp;tab_SCHULLISTE[[#This Row],[Name]]</f>
        <v xml:space="preserve">5715 - Grundschule Dormitz-Hetzles- Kleinsendelbach  </v>
      </c>
      <c r="D3972" s="5" t="s">
        <v>3042</v>
      </c>
      <c r="E39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72" s="175" t="s">
        <v>18840</v>
      </c>
      <c r="G3972" s="175" t="s">
        <v>18841</v>
      </c>
      <c r="H3972" s="182" t="str">
        <f>_xlfn.XLOOKUP(tab_SCHULLISTE[[#This Row],[TKZ]],tab_SATLISTE[SAT-ID],tab_SATLISTE[SAT-ID],"FEHLT")</f>
        <v>4k036</v>
      </c>
    </row>
    <row r="3973" spans="1:8" ht="15.9" customHeight="1" x14ac:dyDescent="0.3">
      <c r="A3973" s="171" t="s">
        <v>8278</v>
      </c>
      <c r="B3973" s="167" t="s">
        <v>1681</v>
      </c>
      <c r="C3973" s="167" t="str">
        <f>tab_SCHULLISTE[[#This Row],[SNR]]&amp;" - "&amp;tab_SCHULLISTE[[#This Row],[Name]]</f>
        <v>5716 - Private Montessori-Schule Bayreuth, Grundschule des Vereins Integrative Erziehung Bayreuth e.V.,</v>
      </c>
      <c r="D3973" s="5" t="s">
        <v>3265</v>
      </c>
      <c r="E39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73" s="175" t="s">
        <v>18840</v>
      </c>
      <c r="G3973" s="175" t="s">
        <v>18841</v>
      </c>
      <c r="H3973" s="182" t="str">
        <f>_xlfn.XLOOKUP(tab_SCHULLISTE[[#This Row],[TKZ]],tab_SATLISTE[SAT-ID],tab_SATLISTE[SAT-ID],"FEHLT")</f>
        <v>4p064</v>
      </c>
    </row>
    <row r="3974" spans="1:8" ht="15.9" customHeight="1" x14ac:dyDescent="0.3">
      <c r="A3974" s="171" t="s">
        <v>8279</v>
      </c>
      <c r="B3974" s="167" t="s">
        <v>13315</v>
      </c>
      <c r="C3974" s="167" t="str">
        <f>tab_SCHULLISTE[[#This Row],[SNR]]&amp;" - "&amp;tab_SCHULLISTE[[#This Row],[Name]]</f>
        <v xml:space="preserve">5717 - Mittelschule Ebermannstadt  </v>
      </c>
      <c r="D3974" s="5" t="s">
        <v>3044</v>
      </c>
      <c r="E39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74" s="175" t="s">
        <v>18840</v>
      </c>
      <c r="G3974" s="175" t="s">
        <v>18841</v>
      </c>
      <c r="H3974" s="182" t="str">
        <f>_xlfn.XLOOKUP(tab_SCHULLISTE[[#This Row],[TKZ]],tab_SATLISTE[SAT-ID],tab_SATLISTE[SAT-ID],"FEHLT")</f>
        <v>4k038</v>
      </c>
    </row>
    <row r="3975" spans="1:8" ht="15.9" customHeight="1" x14ac:dyDescent="0.3">
      <c r="A3975" s="171" t="s">
        <v>8280</v>
      </c>
      <c r="B3975" s="167" t="s">
        <v>11937</v>
      </c>
      <c r="C3975" s="167" t="str">
        <f>tab_SCHULLISTE[[#This Row],[SNR]]&amp;" - "&amp;tab_SCHULLISTE[[#This Row],[Name]]</f>
        <v xml:space="preserve">5718 - Grundschule Effeltrich  </v>
      </c>
      <c r="D3975" s="5" t="s">
        <v>3048</v>
      </c>
      <c r="E39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75" s="175" t="s">
        <v>18840</v>
      </c>
      <c r="G3975" s="175" t="s">
        <v>18841</v>
      </c>
      <c r="H3975" s="182" t="str">
        <f>_xlfn.XLOOKUP(tab_SCHULLISTE[[#This Row],[TKZ]],tab_SATLISTE[SAT-ID],tab_SATLISTE[SAT-ID],"FEHLT")</f>
        <v>4k042</v>
      </c>
    </row>
    <row r="3976" spans="1:8" ht="15.9" customHeight="1" x14ac:dyDescent="0.3">
      <c r="A3976" s="171" t="s">
        <v>8281</v>
      </c>
      <c r="B3976" s="167" t="s">
        <v>13316</v>
      </c>
      <c r="C3976" s="167" t="str">
        <f>tab_SCHULLISTE[[#This Row],[SNR]]&amp;" - "&amp;tab_SCHULLISTE[[#This Row],[Name]]</f>
        <v xml:space="preserve">5719 - Mittelschule Eggolsheim  </v>
      </c>
      <c r="D3976" s="5" t="s">
        <v>3049</v>
      </c>
      <c r="E39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76" s="175" t="s">
        <v>18840</v>
      </c>
      <c r="G3976" s="175" t="s">
        <v>18841</v>
      </c>
      <c r="H3976" s="182" t="str">
        <f>_xlfn.XLOOKUP(tab_SCHULLISTE[[#This Row],[TKZ]],tab_SATLISTE[SAT-ID],tab_SATLISTE[SAT-ID],"FEHLT")</f>
        <v>4k043</v>
      </c>
    </row>
    <row r="3977" spans="1:8" ht="15.9" customHeight="1" x14ac:dyDescent="0.3">
      <c r="A3977" s="171" t="s">
        <v>8282</v>
      </c>
      <c r="B3977" s="167" t="s">
        <v>11938</v>
      </c>
      <c r="C3977" s="167" t="str">
        <f>tab_SCHULLISTE[[#This Row],[SNR]]&amp;" - "&amp;tab_SCHULLISTE[[#This Row],[Name]]</f>
        <v xml:space="preserve">5720 - Grundschule Egloffstein  </v>
      </c>
      <c r="D3977" s="5" t="s">
        <v>3050</v>
      </c>
      <c r="E39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77" s="175" t="s">
        <v>18840</v>
      </c>
      <c r="G3977" s="175" t="s">
        <v>18841</v>
      </c>
      <c r="H3977" s="182" t="str">
        <f>_xlfn.XLOOKUP(tab_SCHULLISTE[[#This Row],[TKZ]],tab_SATLISTE[SAT-ID],tab_SATLISTE[SAT-ID],"FEHLT")</f>
        <v>4k044</v>
      </c>
    </row>
    <row r="3978" spans="1:8" ht="15.9" customHeight="1" x14ac:dyDescent="0.3">
      <c r="A3978" s="171" t="s">
        <v>8283</v>
      </c>
      <c r="B3978" s="167" t="s">
        <v>13317</v>
      </c>
      <c r="C3978" s="167" t="str">
        <f>tab_SCHULLISTE[[#This Row],[SNR]]&amp;" - "&amp;tab_SCHULLISTE[[#This Row],[Name]]</f>
        <v xml:space="preserve">5721 - Adalbert-Stifter-Mittelschule Forchheim  </v>
      </c>
      <c r="D3978" s="5" t="s">
        <v>3054</v>
      </c>
      <c r="E39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78" s="175" t="s">
        <v>18840</v>
      </c>
      <c r="G3978" s="175" t="s">
        <v>18841</v>
      </c>
      <c r="H3978" s="182" t="str">
        <f>_xlfn.XLOOKUP(tab_SCHULLISTE[[#This Row],[TKZ]],tab_SATLISTE[SAT-ID],tab_SATLISTE[SAT-ID],"FEHLT")</f>
        <v>4k048</v>
      </c>
    </row>
    <row r="3979" spans="1:8" ht="15.9" customHeight="1" x14ac:dyDescent="0.3">
      <c r="A3979" s="171" t="s">
        <v>8284</v>
      </c>
      <c r="B3979" s="167" t="s">
        <v>11939</v>
      </c>
      <c r="C3979" s="167" t="str">
        <f>tab_SCHULLISTE[[#This Row],[SNR]]&amp;" - "&amp;tab_SCHULLISTE[[#This Row],[Name]]</f>
        <v xml:space="preserve">5723 - Anna-Grundschule Forchheim  </v>
      </c>
      <c r="D3979" s="5" t="s">
        <v>3054</v>
      </c>
      <c r="E39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79" s="175" t="s">
        <v>18840</v>
      </c>
      <c r="G3979" s="175" t="s">
        <v>18841</v>
      </c>
      <c r="H3979" s="182" t="str">
        <f>_xlfn.XLOOKUP(tab_SCHULLISTE[[#This Row],[TKZ]],tab_SATLISTE[SAT-ID],tab_SATLISTE[SAT-ID],"FEHLT")</f>
        <v>4k048</v>
      </c>
    </row>
    <row r="3980" spans="1:8" ht="15.9" customHeight="1" x14ac:dyDescent="0.3">
      <c r="A3980" s="171" t="s">
        <v>8285</v>
      </c>
      <c r="B3980" s="167" t="s">
        <v>13318</v>
      </c>
      <c r="C3980" s="167" t="str">
        <f>tab_SCHULLISTE[[#This Row],[SNR]]&amp;" - "&amp;tab_SCHULLISTE[[#This Row],[Name]]</f>
        <v xml:space="preserve">5724 - Ritter-von-Traitteur-Mittelschule Forchheim  </v>
      </c>
      <c r="D3980" s="5" t="s">
        <v>3054</v>
      </c>
      <c r="E39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80" s="175" t="s">
        <v>18840</v>
      </c>
      <c r="G3980" s="175" t="s">
        <v>18841</v>
      </c>
      <c r="H3980" s="182" t="str">
        <f>_xlfn.XLOOKUP(tab_SCHULLISTE[[#This Row],[TKZ]],tab_SATLISTE[SAT-ID],tab_SATLISTE[SAT-ID],"FEHLT")</f>
        <v>4k048</v>
      </c>
    </row>
    <row r="3981" spans="1:8" ht="15.9" customHeight="1" x14ac:dyDescent="0.3">
      <c r="A3981" s="171" t="s">
        <v>8286</v>
      </c>
      <c r="B3981" s="167" t="s">
        <v>11940</v>
      </c>
      <c r="C3981" s="167" t="str">
        <f>tab_SCHULLISTE[[#This Row],[SNR]]&amp;" - "&amp;tab_SCHULLISTE[[#This Row],[Name]]</f>
        <v xml:space="preserve">5725 - Martin-Grundschule Forchheim  </v>
      </c>
      <c r="D3981" s="5" t="s">
        <v>3054</v>
      </c>
      <c r="E39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81" s="175" t="s">
        <v>18840</v>
      </c>
      <c r="G3981" s="175" t="s">
        <v>18841</v>
      </c>
      <c r="H3981" s="182" t="str">
        <f>_xlfn.XLOOKUP(tab_SCHULLISTE[[#This Row],[TKZ]],tab_SATLISTE[SAT-ID],tab_SATLISTE[SAT-ID],"FEHLT")</f>
        <v>4k048</v>
      </c>
    </row>
    <row r="3982" spans="1:8" ht="15.9" customHeight="1" x14ac:dyDescent="0.3">
      <c r="A3982" s="171" t="s">
        <v>8287</v>
      </c>
      <c r="B3982" s="167" t="s">
        <v>13319</v>
      </c>
      <c r="C3982" s="167" t="str">
        <f>tab_SCHULLISTE[[#This Row],[SNR]]&amp;" - "&amp;tab_SCHULLISTE[[#This Row],[Name]]</f>
        <v xml:space="preserve">5726 - Mittelschule Gößweinstein  </v>
      </c>
      <c r="D3982" s="5" t="s">
        <v>3060</v>
      </c>
      <c r="E39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82" s="175" t="s">
        <v>18840</v>
      </c>
      <c r="G3982" s="175" t="s">
        <v>18841</v>
      </c>
      <c r="H3982" s="182" t="str">
        <f>_xlfn.XLOOKUP(tab_SCHULLISTE[[#This Row],[TKZ]],tab_SATLISTE[SAT-ID],tab_SATLISTE[SAT-ID],"FEHLT")</f>
        <v>4k057</v>
      </c>
    </row>
    <row r="3983" spans="1:8" ht="15.9" customHeight="1" x14ac:dyDescent="0.3">
      <c r="A3983" s="171" t="s">
        <v>8288</v>
      </c>
      <c r="B3983" s="167" t="s">
        <v>11941</v>
      </c>
      <c r="C3983" s="167" t="str">
        <f>tab_SCHULLISTE[[#This Row],[SNR]]&amp;" - "&amp;tab_SCHULLISTE[[#This Row],[Name]]</f>
        <v xml:space="preserve">5727 - Grundschule Gräfenberg  </v>
      </c>
      <c r="D3983" s="5" t="s">
        <v>3062</v>
      </c>
      <c r="E39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83" s="175" t="s">
        <v>18840</v>
      </c>
      <c r="G3983" s="175" t="s">
        <v>18841</v>
      </c>
      <c r="H3983" s="182" t="str">
        <f>_xlfn.XLOOKUP(tab_SCHULLISTE[[#This Row],[TKZ]],tab_SATLISTE[SAT-ID],tab_SATLISTE[SAT-ID],"FEHLT")</f>
        <v>4k059</v>
      </c>
    </row>
    <row r="3984" spans="1:8" ht="15.9" customHeight="1" x14ac:dyDescent="0.3">
      <c r="A3984" s="171" t="s">
        <v>8289</v>
      </c>
      <c r="B3984" s="167" t="s">
        <v>11413</v>
      </c>
      <c r="C3984" s="167" t="str">
        <f>tab_SCHULLISTE[[#This Row],[SNR]]&amp;" - "&amp;tab_SCHULLISTE[[#This Row],[Name]]</f>
        <v xml:space="preserve">5729 - Grundschule Hausen  </v>
      </c>
      <c r="D3984" s="5" t="s">
        <v>3069</v>
      </c>
      <c r="E39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84" s="175" t="s">
        <v>18840</v>
      </c>
      <c r="G3984" s="175" t="s">
        <v>18841</v>
      </c>
      <c r="H3984" s="182" t="str">
        <f>_xlfn.XLOOKUP(tab_SCHULLISTE[[#This Row],[TKZ]],tab_SATLISTE[SAT-ID],tab_SATLISTE[SAT-ID],"FEHLT")</f>
        <v>4k066</v>
      </c>
    </row>
    <row r="3985" spans="1:8" ht="15.9" customHeight="1" x14ac:dyDescent="0.3">
      <c r="A3985" s="171" t="s">
        <v>8290</v>
      </c>
      <c r="B3985" s="167" t="s">
        <v>13320</v>
      </c>
      <c r="C3985" s="167" t="str">
        <f>tab_SCHULLISTE[[#This Row],[SNR]]&amp;" - "&amp;tab_SCHULLISTE[[#This Row],[Name]]</f>
        <v xml:space="preserve">5730 - Mittelschule Heroldsbach  </v>
      </c>
      <c r="D3985" s="5" t="s">
        <v>3073</v>
      </c>
      <c r="E39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85" s="175" t="s">
        <v>18840</v>
      </c>
      <c r="G3985" s="175" t="s">
        <v>18841</v>
      </c>
      <c r="H3985" s="182" t="str">
        <f>_xlfn.XLOOKUP(tab_SCHULLISTE[[#This Row],[TKZ]],tab_SATLISTE[SAT-ID],tab_SATLISTE[SAT-ID],"FEHLT")</f>
        <v>4k070</v>
      </c>
    </row>
    <row r="3986" spans="1:8" ht="15.9" customHeight="1" x14ac:dyDescent="0.3">
      <c r="A3986" s="171" t="s">
        <v>8291</v>
      </c>
      <c r="B3986" s="167" t="s">
        <v>11942</v>
      </c>
      <c r="C3986" s="167" t="str">
        <f>tab_SCHULLISTE[[#This Row],[SNR]]&amp;" - "&amp;tab_SCHULLISTE[[#This Row],[Name]]</f>
        <v xml:space="preserve">5731 - Grundschule Hiltpoltstein  </v>
      </c>
      <c r="D3986" s="5" t="s">
        <v>3074</v>
      </c>
      <c r="E39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86" s="175" t="s">
        <v>18840</v>
      </c>
      <c r="G3986" s="175" t="s">
        <v>18841</v>
      </c>
      <c r="H3986" s="182" t="str">
        <f>_xlfn.XLOOKUP(tab_SCHULLISTE[[#This Row],[TKZ]],tab_SATLISTE[SAT-ID],tab_SATLISTE[SAT-ID],"FEHLT")</f>
        <v>4k071</v>
      </c>
    </row>
    <row r="3987" spans="1:8" ht="15.9" customHeight="1" x14ac:dyDescent="0.3">
      <c r="A3987" s="171" t="s">
        <v>8292</v>
      </c>
      <c r="B3987" s="167" t="s">
        <v>11943</v>
      </c>
      <c r="C3987" s="167" t="str">
        <f>tab_SCHULLISTE[[#This Row],[SNR]]&amp;" - "&amp;tab_SCHULLISTE[[#This Row],[Name]]</f>
        <v xml:space="preserve">5732 - Grundschule Igensdorf  </v>
      </c>
      <c r="D3987" s="5" t="s">
        <v>3082</v>
      </c>
      <c r="E39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87" s="175" t="s">
        <v>18840</v>
      </c>
      <c r="G3987" s="175" t="s">
        <v>18841</v>
      </c>
      <c r="H3987" s="182" t="str">
        <f>_xlfn.XLOOKUP(tab_SCHULLISTE[[#This Row],[TKZ]],tab_SATLISTE[SAT-ID],tab_SATLISTE[SAT-ID],"FEHLT")</f>
        <v>4k079</v>
      </c>
    </row>
    <row r="3988" spans="1:8" ht="15.9" customHeight="1" x14ac:dyDescent="0.3">
      <c r="A3988" s="171" t="s">
        <v>8293</v>
      </c>
      <c r="B3988" s="167" t="s">
        <v>13321</v>
      </c>
      <c r="C3988" s="167" t="str">
        <f>tab_SCHULLISTE[[#This Row],[SNR]]&amp;" - "&amp;tab_SCHULLISTE[[#This Row],[Name]]</f>
        <v xml:space="preserve">5733 - Mittelschule Kirchehrenbach  </v>
      </c>
      <c r="D3988" s="5" t="s">
        <v>3087</v>
      </c>
      <c r="E39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3988" s="175" t="s">
        <v>18840</v>
      </c>
      <c r="G3988" s="175" t="s">
        <v>18841</v>
      </c>
      <c r="H3988" s="182" t="str">
        <f>_xlfn.XLOOKUP(tab_SCHULLISTE[[#This Row],[TKZ]],tab_SATLISTE[SAT-ID],tab_SATLISTE[SAT-ID],"FEHLT")</f>
        <v>4k084</v>
      </c>
    </row>
    <row r="3989" spans="1:8" ht="15.9" customHeight="1" x14ac:dyDescent="0.3">
      <c r="A3989" s="171" t="s">
        <v>8294</v>
      </c>
      <c r="B3989" s="167" t="s">
        <v>11944</v>
      </c>
      <c r="C3989" s="167" t="str">
        <f>tab_SCHULLISTE[[#This Row],[SNR]]&amp;" - "&amp;tab_SCHULLISTE[[#This Row],[Name]]</f>
        <v xml:space="preserve">5734 - Grundschule Langensendelbach  </v>
      </c>
      <c r="D3989" s="5" t="s">
        <v>3100</v>
      </c>
      <c r="E39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89" s="175" t="s">
        <v>18840</v>
      </c>
      <c r="G3989" s="175" t="s">
        <v>18841</v>
      </c>
      <c r="H3989" s="182" t="str">
        <f>_xlfn.XLOOKUP(tab_SCHULLISTE[[#This Row],[TKZ]],tab_SATLISTE[SAT-ID],tab_SATLISTE[SAT-ID],"FEHLT")</f>
        <v>4k098</v>
      </c>
    </row>
    <row r="3990" spans="1:8" ht="15.9" customHeight="1" x14ac:dyDescent="0.3">
      <c r="A3990" s="171" t="s">
        <v>8295</v>
      </c>
      <c r="B3990" s="167" t="s">
        <v>11945</v>
      </c>
      <c r="C3990" s="167" t="str">
        <f>tab_SCHULLISTE[[#This Row],[SNR]]&amp;" - "&amp;tab_SCHULLISTE[[#This Row],[Name]]</f>
        <v xml:space="preserve">5735 - Grundschule Ehrenbürg-Mittelehrenbach  </v>
      </c>
      <c r="D3990" s="5" t="s">
        <v>3051</v>
      </c>
      <c r="E39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90" s="175" t="s">
        <v>18840</v>
      </c>
      <c r="G3990" s="175" t="s">
        <v>18841</v>
      </c>
      <c r="H3990" s="182" t="str">
        <f>_xlfn.XLOOKUP(tab_SCHULLISTE[[#This Row],[TKZ]],tab_SATLISTE[SAT-ID],tab_SATLISTE[SAT-ID],"FEHLT")</f>
        <v>4k045</v>
      </c>
    </row>
    <row r="3991" spans="1:8" ht="15.9" customHeight="1" x14ac:dyDescent="0.3">
      <c r="A3991" s="171" t="s">
        <v>8296</v>
      </c>
      <c r="B3991" s="167" t="s">
        <v>11946</v>
      </c>
      <c r="C3991" s="167" t="str">
        <f>tab_SCHULLISTE[[#This Row],[SNR]]&amp;" - "&amp;tab_SCHULLISTE[[#This Row],[Name]]</f>
        <v xml:space="preserve">5736 - Grundschule Neunkirchen a.Brand  </v>
      </c>
      <c r="D3991" s="5" t="s">
        <v>3122</v>
      </c>
      <c r="E39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91" s="175" t="s">
        <v>18840</v>
      </c>
      <c r="G3991" s="175" t="s">
        <v>18841</v>
      </c>
      <c r="H3991" s="182" t="str">
        <f>_xlfn.XLOOKUP(tab_SCHULLISTE[[#This Row],[TKZ]],tab_SATLISTE[SAT-ID],tab_SATLISTE[SAT-ID],"FEHLT")</f>
        <v>4k122</v>
      </c>
    </row>
    <row r="3992" spans="1:8" ht="15.9" customHeight="1" x14ac:dyDescent="0.3">
      <c r="A3992" s="171" t="s">
        <v>8297</v>
      </c>
      <c r="B3992" s="167" t="s">
        <v>11947</v>
      </c>
      <c r="C3992" s="167" t="str">
        <f>tab_SCHULLISTE[[#This Row],[SNR]]&amp;" - "&amp;tab_SCHULLISTE[[#This Row],[Name]]</f>
        <v xml:space="preserve">5737 - Grundschule Obertrubach  </v>
      </c>
      <c r="D3992" s="5" t="s">
        <v>3128</v>
      </c>
      <c r="E39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92" s="175" t="s">
        <v>18840</v>
      </c>
      <c r="G3992" s="175" t="s">
        <v>18841</v>
      </c>
      <c r="H3992" s="182" t="str">
        <f>_xlfn.XLOOKUP(tab_SCHULLISTE[[#This Row],[TKZ]],tab_SATLISTE[SAT-ID],tab_SATLISTE[SAT-ID],"FEHLT")</f>
        <v>4k128</v>
      </c>
    </row>
    <row r="3993" spans="1:8" ht="15.9" customHeight="1" x14ac:dyDescent="0.3">
      <c r="A3993" s="171" t="s">
        <v>8298</v>
      </c>
      <c r="B3993" s="167" t="s">
        <v>11948</v>
      </c>
      <c r="C3993" s="167" t="str">
        <f>tab_SCHULLISTE[[#This Row],[SNR]]&amp;" - "&amp;tab_SCHULLISTE[[#This Row],[Name]]</f>
        <v xml:space="preserve">5738 - Grundschule Pinzberg  </v>
      </c>
      <c r="D3993" s="5" t="s">
        <v>3131</v>
      </c>
      <c r="E39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93" s="175" t="s">
        <v>18840</v>
      </c>
      <c r="G3993" s="175" t="s">
        <v>18841</v>
      </c>
      <c r="H3993" s="182" t="str">
        <f>_xlfn.XLOOKUP(tab_SCHULLISTE[[#This Row],[TKZ]],tab_SATLISTE[SAT-ID],tab_SATLISTE[SAT-ID],"FEHLT")</f>
        <v>4k131</v>
      </c>
    </row>
    <row r="3994" spans="1:8" ht="15.9" customHeight="1" x14ac:dyDescent="0.3">
      <c r="A3994" s="171" t="s">
        <v>8299</v>
      </c>
      <c r="B3994" s="167" t="s">
        <v>11949</v>
      </c>
      <c r="C3994" s="167" t="str">
        <f>tab_SCHULLISTE[[#This Row],[SNR]]&amp;" - "&amp;tab_SCHULLISTE[[#This Row],[Name]]</f>
        <v xml:space="preserve">5739 - Grundschule Poxdorf  </v>
      </c>
      <c r="D3994" s="5" t="s">
        <v>3134</v>
      </c>
      <c r="E39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94" s="175" t="s">
        <v>18840</v>
      </c>
      <c r="G3994" s="175" t="s">
        <v>18841</v>
      </c>
      <c r="H3994" s="182" t="str">
        <f>_xlfn.XLOOKUP(tab_SCHULLISTE[[#This Row],[TKZ]],tab_SATLISTE[SAT-ID],tab_SATLISTE[SAT-ID],"FEHLT")</f>
        <v>4k134</v>
      </c>
    </row>
    <row r="3995" spans="1:8" ht="15.9" customHeight="1" x14ac:dyDescent="0.3">
      <c r="A3995" s="171" t="s">
        <v>8300</v>
      </c>
      <c r="B3995" s="167" t="s">
        <v>11950</v>
      </c>
      <c r="C3995" s="167" t="str">
        <f>tab_SCHULLISTE[[#This Row],[SNR]]&amp;" - "&amp;tab_SCHULLISTE[[#This Row],[Name]]</f>
        <v xml:space="preserve">5740 - Walter-Schottky-Grundschule Pretzfeld  </v>
      </c>
      <c r="D3995" s="5" t="s">
        <v>3138</v>
      </c>
      <c r="E39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95" s="175" t="s">
        <v>18840</v>
      </c>
      <c r="G3995" s="175" t="s">
        <v>18841</v>
      </c>
      <c r="H3995" s="182" t="str">
        <f>_xlfn.XLOOKUP(tab_SCHULLISTE[[#This Row],[TKZ]],tab_SATLISTE[SAT-ID],tab_SATLISTE[SAT-ID],"FEHLT")</f>
        <v>4k138</v>
      </c>
    </row>
    <row r="3996" spans="1:8" ht="15.9" customHeight="1" x14ac:dyDescent="0.3">
      <c r="A3996" s="171" t="s">
        <v>8301</v>
      </c>
      <c r="B3996" s="167" t="s">
        <v>11951</v>
      </c>
      <c r="C3996" s="167" t="str">
        <f>tab_SCHULLISTE[[#This Row],[SNR]]&amp;" - "&amp;tab_SCHULLISTE[[#This Row],[Name]]</f>
        <v xml:space="preserve">5741 - Grundschule Forchheim-Reuth  </v>
      </c>
      <c r="D3996" s="5" t="s">
        <v>3054</v>
      </c>
      <c r="E39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96" s="175" t="s">
        <v>18840</v>
      </c>
      <c r="G3996" s="175" t="s">
        <v>18841</v>
      </c>
      <c r="H3996" s="182" t="str">
        <f>_xlfn.XLOOKUP(tab_SCHULLISTE[[#This Row],[TKZ]],tab_SATLISTE[SAT-ID],tab_SATLISTE[SAT-ID],"FEHLT")</f>
        <v>4k048</v>
      </c>
    </row>
    <row r="3997" spans="1:8" ht="15.9" customHeight="1" x14ac:dyDescent="0.3">
      <c r="A3997" s="171" t="s">
        <v>8302</v>
      </c>
      <c r="B3997" s="167" t="s">
        <v>11952</v>
      </c>
      <c r="C3997" s="167" t="str">
        <f>tab_SCHULLISTE[[#This Row],[SNR]]&amp;" - "&amp;tab_SCHULLISTE[[#This Row],[Name]]</f>
        <v xml:space="preserve">5742 - Grundschule Unterleinleiter  </v>
      </c>
      <c r="D3997" s="5" t="s">
        <v>3179</v>
      </c>
      <c r="E39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97" s="175" t="s">
        <v>18840</v>
      </c>
      <c r="G3997" s="175" t="s">
        <v>18841</v>
      </c>
      <c r="H3997" s="182" t="str">
        <f>_xlfn.XLOOKUP(tab_SCHULLISTE[[#This Row],[TKZ]],tab_SATLISTE[SAT-ID],tab_SATLISTE[SAT-ID],"FEHLT")</f>
        <v>4k179</v>
      </c>
    </row>
    <row r="3998" spans="1:8" ht="15.9" customHeight="1" x14ac:dyDescent="0.3">
      <c r="A3998" s="171" t="s">
        <v>8303</v>
      </c>
      <c r="B3998" s="167" t="s">
        <v>11953</v>
      </c>
      <c r="C3998" s="167" t="str">
        <f>tab_SCHULLISTE[[#This Row],[SNR]]&amp;" - "&amp;tab_SCHULLISTE[[#This Row],[Name]]</f>
        <v xml:space="preserve">5743 - Grundschule Weilersbach  </v>
      </c>
      <c r="D3998" s="5" t="s">
        <v>3189</v>
      </c>
      <c r="E39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98" s="175" t="s">
        <v>18840</v>
      </c>
      <c r="G3998" s="175" t="s">
        <v>18841</v>
      </c>
      <c r="H3998" s="182" t="str">
        <f>_xlfn.XLOOKUP(tab_SCHULLISTE[[#This Row],[TKZ]],tab_SATLISTE[SAT-ID],tab_SATLISTE[SAT-ID],"FEHLT")</f>
        <v>4k189</v>
      </c>
    </row>
    <row r="3999" spans="1:8" ht="15.9" customHeight="1" x14ac:dyDescent="0.3">
      <c r="A3999" s="171" t="s">
        <v>8304</v>
      </c>
      <c r="B3999" s="167" t="s">
        <v>11954</v>
      </c>
      <c r="C3999" s="167" t="str">
        <f>tab_SCHULLISTE[[#This Row],[SNR]]&amp;" - "&amp;tab_SCHULLISTE[[#This Row],[Name]]</f>
        <v xml:space="preserve">5744 - Grundschule Wiesenthau  </v>
      </c>
      <c r="D3999" s="5" t="s">
        <v>3195</v>
      </c>
      <c r="E39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3999" s="175" t="s">
        <v>18840</v>
      </c>
      <c r="G3999" s="175" t="s">
        <v>18841</v>
      </c>
      <c r="H3999" s="182" t="str">
        <f>_xlfn.XLOOKUP(tab_SCHULLISTE[[#This Row],[TKZ]],tab_SATLISTE[SAT-ID],tab_SATLISTE[SAT-ID],"FEHLT")</f>
        <v>4k195</v>
      </c>
    </row>
    <row r="4000" spans="1:8" ht="15.9" customHeight="1" x14ac:dyDescent="0.3">
      <c r="A4000" s="171" t="s">
        <v>8305</v>
      </c>
      <c r="B4000" s="167" t="s">
        <v>11955</v>
      </c>
      <c r="C4000" s="167" t="str">
        <f>tab_SCHULLISTE[[#This Row],[SNR]]&amp;" - "&amp;tab_SCHULLISTE[[#This Row],[Name]]</f>
        <v xml:space="preserve">5745 - Grundschule Wiesenttal  </v>
      </c>
      <c r="D4000" s="5" t="s">
        <v>3196</v>
      </c>
      <c r="E40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00" s="175" t="s">
        <v>18840</v>
      </c>
      <c r="G4000" s="175" t="s">
        <v>18841</v>
      </c>
      <c r="H4000" s="182" t="str">
        <f>_xlfn.XLOOKUP(tab_SCHULLISTE[[#This Row],[TKZ]],tab_SATLISTE[SAT-ID],tab_SATLISTE[SAT-ID],"FEHLT")</f>
        <v>4k196</v>
      </c>
    </row>
    <row r="4001" spans="1:8" ht="15.9" customHeight="1" x14ac:dyDescent="0.3">
      <c r="A4001" s="171" t="s">
        <v>8306</v>
      </c>
      <c r="B4001" s="167" t="s">
        <v>13322</v>
      </c>
      <c r="C4001" s="167" t="str">
        <f>tab_SCHULLISTE[[#This Row],[SNR]]&amp;" - "&amp;tab_SCHULLISTE[[#This Row],[Name]]</f>
        <v xml:space="preserve">5746 - Mittelschule Gräfenberg  </v>
      </c>
      <c r="D4001" s="5" t="s">
        <v>3061</v>
      </c>
      <c r="E40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01" s="175" t="s">
        <v>18840</v>
      </c>
      <c r="G4001" s="175" t="s">
        <v>18841</v>
      </c>
      <c r="H4001" s="182" t="str">
        <f>_xlfn.XLOOKUP(tab_SCHULLISTE[[#This Row],[TKZ]],tab_SATLISTE[SAT-ID],tab_SATLISTE[SAT-ID],"FEHLT")</f>
        <v>4k058</v>
      </c>
    </row>
    <row r="4002" spans="1:8" ht="15.9" customHeight="1" x14ac:dyDescent="0.3">
      <c r="A4002" s="171" t="s">
        <v>8307</v>
      </c>
      <c r="B4002" s="167" t="s">
        <v>13323</v>
      </c>
      <c r="C4002" s="167" t="str">
        <f>tab_SCHULLISTE[[#This Row],[SNR]]&amp;" - "&amp;tab_SCHULLISTE[[#This Row],[Name]]</f>
        <v xml:space="preserve">5747 - Mittelschule Neunkirchen a.Brand  </v>
      </c>
      <c r="D4002" s="5" t="s">
        <v>3123</v>
      </c>
      <c r="E40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02" s="175" t="s">
        <v>18840</v>
      </c>
      <c r="G4002" s="175" t="s">
        <v>18841</v>
      </c>
      <c r="H4002" s="182" t="str">
        <f>_xlfn.XLOOKUP(tab_SCHULLISTE[[#This Row],[TKZ]],tab_SATLISTE[SAT-ID],tab_SATLISTE[SAT-ID],"FEHLT")</f>
        <v>4k123</v>
      </c>
    </row>
    <row r="4003" spans="1:8" ht="15.9" customHeight="1" x14ac:dyDescent="0.3">
      <c r="A4003" s="171" t="s">
        <v>10498</v>
      </c>
      <c r="B4003" s="167" t="s">
        <v>11956</v>
      </c>
      <c r="C4003" s="167" t="str">
        <f>tab_SCHULLISTE[[#This Row],[SNR]]&amp;" - "&amp;tab_SCHULLISTE[[#This Row],[Name]]</f>
        <v xml:space="preserve">5748 - Grundschule Kersbach  </v>
      </c>
      <c r="D4003" s="5" t="s">
        <v>3054</v>
      </c>
      <c r="E40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03" s="175" t="s">
        <v>18840</v>
      </c>
      <c r="G4003" s="175" t="s">
        <v>18841</v>
      </c>
      <c r="H4003" s="182" t="str">
        <f>_xlfn.XLOOKUP(tab_SCHULLISTE[[#This Row],[TKZ]],tab_SATLISTE[SAT-ID],tab_SATLISTE[SAT-ID],"FEHLT")</f>
        <v>4k048</v>
      </c>
    </row>
    <row r="4004" spans="1:8" ht="15.9" customHeight="1" x14ac:dyDescent="0.3">
      <c r="A4004" s="171" t="s">
        <v>8308</v>
      </c>
      <c r="B4004" s="167" t="s">
        <v>11957</v>
      </c>
      <c r="C4004" s="167" t="str">
        <f>tab_SCHULLISTE[[#This Row],[SNR]]&amp;" - "&amp;tab_SCHULLISTE[[#This Row],[Name]]</f>
        <v xml:space="preserve">5751 - Alexander-von-Humboldt-Grundschule Bad Steben  </v>
      </c>
      <c r="D4004" s="5" t="s">
        <v>3016</v>
      </c>
      <c r="E40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04" s="175" t="s">
        <v>18840</v>
      </c>
      <c r="G4004" s="175" t="s">
        <v>18841</v>
      </c>
      <c r="H4004" s="182" t="str">
        <f>_xlfn.XLOOKUP(tab_SCHULLISTE[[#This Row],[TKZ]],tab_SATLISTE[SAT-ID],tab_SATLISTE[SAT-ID],"FEHLT")</f>
        <v>4k010</v>
      </c>
    </row>
    <row r="4005" spans="1:8" ht="15.9" customHeight="1" x14ac:dyDescent="0.3">
      <c r="A4005" s="171" t="s">
        <v>8309</v>
      </c>
      <c r="B4005" s="167" t="s">
        <v>11958</v>
      </c>
      <c r="C4005" s="167" t="str">
        <f>tab_SCHULLISTE[[#This Row],[SNR]]&amp;" - "&amp;tab_SCHULLISTE[[#This Row],[Name]]</f>
        <v xml:space="preserve">5752 - Grundschule Berg  </v>
      </c>
      <c r="D4005" s="5" t="s">
        <v>3022</v>
      </c>
      <c r="E40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05" s="175" t="s">
        <v>18840</v>
      </c>
      <c r="G4005" s="175" t="s">
        <v>18841</v>
      </c>
      <c r="H4005" s="182" t="str">
        <f>_xlfn.XLOOKUP(tab_SCHULLISTE[[#This Row],[TKZ]],tab_SATLISTE[SAT-ID],tab_SATLISTE[SAT-ID],"FEHLT")</f>
        <v>4k016</v>
      </c>
    </row>
    <row r="4006" spans="1:8" ht="15.9" customHeight="1" x14ac:dyDescent="0.3">
      <c r="A4006" s="171" t="s">
        <v>8310</v>
      </c>
      <c r="B4006" s="167" t="s">
        <v>11959</v>
      </c>
      <c r="C4006" s="167" t="str">
        <f>tab_SCHULLISTE[[#This Row],[SNR]]&amp;" - "&amp;tab_SCHULLISTE[[#This Row],[Name]]</f>
        <v xml:space="preserve">5754 - Lothar-von-Faber-Grundschule Geroldsgrün  </v>
      </c>
      <c r="D4006" s="5" t="s">
        <v>3058</v>
      </c>
      <c r="E40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06" s="175" t="s">
        <v>18840</v>
      </c>
      <c r="G4006" s="175" t="s">
        <v>18841</v>
      </c>
      <c r="H4006" s="182" t="str">
        <f>_xlfn.XLOOKUP(tab_SCHULLISTE[[#This Row],[TKZ]],tab_SATLISTE[SAT-ID],tab_SATLISTE[SAT-ID],"FEHLT")</f>
        <v>4k055</v>
      </c>
    </row>
    <row r="4007" spans="1:8" ht="15.9" customHeight="1" x14ac:dyDescent="0.3">
      <c r="A4007" s="171" t="s">
        <v>8311</v>
      </c>
      <c r="B4007" s="167" t="s">
        <v>11960</v>
      </c>
      <c r="C4007" s="167" t="str">
        <f>tab_SCHULLISTE[[#This Row],[SNR]]&amp;" - "&amp;tab_SCHULLISTE[[#This Row],[Name]]</f>
        <v xml:space="preserve">5755 - Otto-Knopf-Grundschule Helmbrechts  </v>
      </c>
      <c r="D4007" s="5" t="s">
        <v>3072</v>
      </c>
      <c r="E40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07" s="175" t="s">
        <v>18840</v>
      </c>
      <c r="G4007" s="175" t="s">
        <v>18841</v>
      </c>
      <c r="H4007" s="182" t="str">
        <f>_xlfn.XLOOKUP(tab_SCHULLISTE[[#This Row],[TKZ]],tab_SATLISTE[SAT-ID],tab_SATLISTE[SAT-ID],"FEHLT")</f>
        <v>4k069</v>
      </c>
    </row>
    <row r="4008" spans="1:8" ht="15.9" customHeight="1" x14ac:dyDescent="0.3">
      <c r="A4008" s="171" t="s">
        <v>8312</v>
      </c>
      <c r="B4008" s="167" t="s">
        <v>13324</v>
      </c>
      <c r="C4008" s="167" t="str">
        <f>tab_SCHULLISTE[[#This Row],[SNR]]&amp;" - "&amp;tab_SCHULLISTE[[#This Row],[Name]]</f>
        <v xml:space="preserve">5756 - Mittelschule Helmbrechts  </v>
      </c>
      <c r="D4008" s="5" t="s">
        <v>3072</v>
      </c>
      <c r="E40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08" s="175" t="s">
        <v>18840</v>
      </c>
      <c r="G4008" s="175" t="s">
        <v>18841</v>
      </c>
      <c r="H4008" s="182" t="str">
        <f>_xlfn.XLOOKUP(tab_SCHULLISTE[[#This Row],[TKZ]],tab_SATLISTE[SAT-ID],tab_SATLISTE[SAT-ID],"FEHLT")</f>
        <v>4k069</v>
      </c>
    </row>
    <row r="4009" spans="1:8" ht="15.9" customHeight="1" x14ac:dyDescent="0.3">
      <c r="A4009" s="171" t="s">
        <v>8313</v>
      </c>
      <c r="B4009" s="167" t="s">
        <v>11961</v>
      </c>
      <c r="C4009" s="167" t="str">
        <f>tab_SCHULLISTE[[#This Row],[SNR]]&amp;" - "&amp;tab_SCHULLISTE[[#This Row],[Name]]</f>
        <v xml:space="preserve">5757 - Grundschule am Schlosspark Konradsreuth  </v>
      </c>
      <c r="D4009" s="5" t="s">
        <v>3092</v>
      </c>
      <c r="E40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09" s="175" t="s">
        <v>18840</v>
      </c>
      <c r="G4009" s="175" t="s">
        <v>18841</v>
      </c>
      <c r="H4009" s="182" t="str">
        <f>_xlfn.XLOOKUP(tab_SCHULLISTE[[#This Row],[TKZ]],tab_SATLISTE[SAT-ID],tab_SATLISTE[SAT-ID],"FEHLT")</f>
        <v>4k090</v>
      </c>
    </row>
    <row r="4010" spans="1:8" ht="15.9" customHeight="1" x14ac:dyDescent="0.3">
      <c r="A4010" s="171" t="s">
        <v>8314</v>
      </c>
      <c r="B4010" s="167" t="s">
        <v>11962</v>
      </c>
      <c r="C4010" s="167" t="str">
        <f>tab_SCHULLISTE[[#This Row],[SNR]]&amp;" - "&amp;tab_SCHULLISTE[[#This Row],[Name]]</f>
        <v xml:space="preserve">5759 - Grundschule Münchberg  </v>
      </c>
      <c r="D4010" s="5" t="s">
        <v>3118</v>
      </c>
      <c r="E40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10" s="175" t="s">
        <v>18840</v>
      </c>
      <c r="G4010" s="175" t="s">
        <v>18841</v>
      </c>
      <c r="H4010" s="182" t="str">
        <f>_xlfn.XLOOKUP(tab_SCHULLISTE[[#This Row],[TKZ]],tab_SATLISTE[SAT-ID],tab_SATLISTE[SAT-ID],"FEHLT")</f>
        <v>4k118</v>
      </c>
    </row>
    <row r="4011" spans="1:8" ht="15.9" customHeight="1" x14ac:dyDescent="0.3">
      <c r="A4011" s="171" t="s">
        <v>8315</v>
      </c>
      <c r="B4011" s="167" t="s">
        <v>13325</v>
      </c>
      <c r="C4011" s="167" t="str">
        <f>tab_SCHULLISTE[[#This Row],[SNR]]&amp;" - "&amp;tab_SCHULLISTE[[#This Row],[Name]]</f>
        <v xml:space="preserve">5761 - Mittelschule Münchberg-Poppenreuth  </v>
      </c>
      <c r="D4011" s="5" t="s">
        <v>3118</v>
      </c>
      <c r="E40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11" s="175" t="s">
        <v>18840</v>
      </c>
      <c r="G4011" s="175" t="s">
        <v>18841</v>
      </c>
      <c r="H4011" s="182" t="str">
        <f>_xlfn.XLOOKUP(tab_SCHULLISTE[[#This Row],[TKZ]],tab_SATLISTE[SAT-ID],tab_SATLISTE[SAT-ID],"FEHLT")</f>
        <v>4k118</v>
      </c>
    </row>
    <row r="4012" spans="1:8" ht="15.9" customHeight="1" x14ac:dyDescent="0.3">
      <c r="A4012" s="171" t="s">
        <v>8316</v>
      </c>
      <c r="B4012" s="167" t="s">
        <v>11963</v>
      </c>
      <c r="C4012" s="167" t="str">
        <f>tab_SCHULLISTE[[#This Row],[SNR]]&amp;" - "&amp;tab_SCHULLISTE[[#This Row],[Name]]</f>
        <v xml:space="preserve">5762 - Grundschule Naila I  </v>
      </c>
      <c r="D4012" s="5" t="s">
        <v>3119</v>
      </c>
      <c r="E40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12" s="175" t="s">
        <v>18840</v>
      </c>
      <c r="G4012" s="175" t="s">
        <v>18841</v>
      </c>
      <c r="H4012" s="182" t="str">
        <f>_xlfn.XLOOKUP(tab_SCHULLISTE[[#This Row],[TKZ]],tab_SATLISTE[SAT-ID],tab_SATLISTE[SAT-ID],"FEHLT")</f>
        <v>4k119</v>
      </c>
    </row>
    <row r="4013" spans="1:8" ht="15.9" customHeight="1" x14ac:dyDescent="0.3">
      <c r="A4013" s="171" t="s">
        <v>8317</v>
      </c>
      <c r="B4013" s="167" t="s">
        <v>13326</v>
      </c>
      <c r="C4013" s="167" t="str">
        <f>tab_SCHULLISTE[[#This Row],[SNR]]&amp;" - "&amp;tab_SCHULLISTE[[#This Row],[Name]]</f>
        <v xml:space="preserve">5763 - Mittelschule Frankenwald Naila  </v>
      </c>
      <c r="D4013" s="5" t="s">
        <v>3119</v>
      </c>
      <c r="E40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13" s="175" t="s">
        <v>18840</v>
      </c>
      <c r="G4013" s="175" t="s">
        <v>18841</v>
      </c>
      <c r="H4013" s="182" t="str">
        <f>_xlfn.XLOOKUP(tab_SCHULLISTE[[#This Row],[TKZ]],tab_SATLISTE[SAT-ID],tab_SATLISTE[SAT-ID],"FEHLT")</f>
        <v>4k119</v>
      </c>
    </row>
    <row r="4014" spans="1:8" ht="15.9" customHeight="1" x14ac:dyDescent="0.3">
      <c r="A4014" s="171" t="s">
        <v>8318</v>
      </c>
      <c r="B4014" s="167" t="s">
        <v>13327</v>
      </c>
      <c r="C4014" s="167" t="str">
        <f>tab_SCHULLISTE[[#This Row],[SNR]]&amp;" - "&amp;tab_SCHULLISTE[[#This Row],[Name]]</f>
        <v xml:space="preserve">5764 - Mittelschule Oberkotzau  </v>
      </c>
      <c r="D4014" s="5" t="s">
        <v>3127</v>
      </c>
      <c r="E40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14" s="175" t="s">
        <v>18840</v>
      </c>
      <c r="G4014" s="175" t="s">
        <v>18841</v>
      </c>
      <c r="H4014" s="182" t="str">
        <f>_xlfn.XLOOKUP(tab_SCHULLISTE[[#This Row],[TKZ]],tab_SATLISTE[SAT-ID],tab_SATLISTE[SAT-ID],"FEHLT")</f>
        <v>4k127</v>
      </c>
    </row>
    <row r="4015" spans="1:8" ht="15.9" customHeight="1" x14ac:dyDescent="0.3">
      <c r="A4015" s="171" t="s">
        <v>8319</v>
      </c>
      <c r="B4015" s="167" t="s">
        <v>11964</v>
      </c>
      <c r="C4015" s="167" t="str">
        <f>tab_SCHULLISTE[[#This Row],[SNR]]&amp;" - "&amp;tab_SCHULLISTE[[#This Row],[Name]]</f>
        <v xml:space="preserve">5765 - Grundschule Regnitzlosau  </v>
      </c>
      <c r="D4015" s="5" t="s">
        <v>3142</v>
      </c>
      <c r="E40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15" s="175" t="s">
        <v>18840</v>
      </c>
      <c r="G4015" s="175" t="s">
        <v>18841</v>
      </c>
      <c r="H4015" s="182" t="str">
        <f>_xlfn.XLOOKUP(tab_SCHULLISTE[[#This Row],[TKZ]],tab_SATLISTE[SAT-ID],tab_SATLISTE[SAT-ID],"FEHLT")</f>
        <v>4k142</v>
      </c>
    </row>
    <row r="4016" spans="1:8" ht="15.9" customHeight="1" x14ac:dyDescent="0.3">
      <c r="A4016" s="171" t="s">
        <v>8320</v>
      </c>
      <c r="B4016" s="167" t="s">
        <v>13328</v>
      </c>
      <c r="C4016" s="167" t="str">
        <f>tab_SCHULLISTE[[#This Row],[SNR]]&amp;" - "&amp;tab_SCHULLISTE[[#This Row],[Name]]</f>
        <v xml:space="preserve">5766 - Gutenberg-Mittelschule Rehau  </v>
      </c>
      <c r="D4016" s="5" t="s">
        <v>3143</v>
      </c>
      <c r="E40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16" s="175" t="s">
        <v>18840</v>
      </c>
      <c r="G4016" s="175" t="s">
        <v>18841</v>
      </c>
      <c r="H4016" s="182" t="str">
        <f>_xlfn.XLOOKUP(tab_SCHULLISTE[[#This Row],[TKZ]],tab_SATLISTE[SAT-ID],tab_SATLISTE[SAT-ID],"FEHLT")</f>
        <v>4k143</v>
      </c>
    </row>
    <row r="4017" spans="1:8" ht="15.9" customHeight="1" x14ac:dyDescent="0.3">
      <c r="A4017" s="171" t="s">
        <v>8321</v>
      </c>
      <c r="B4017" s="167" t="s">
        <v>11965</v>
      </c>
      <c r="C4017" s="167" t="str">
        <f>tab_SCHULLISTE[[#This Row],[SNR]]&amp;" - "&amp;tab_SCHULLISTE[[#This Row],[Name]]</f>
        <v xml:space="preserve">5767 - Pestalozzi-Grundschule Rehau II  </v>
      </c>
      <c r="D4017" s="5" t="s">
        <v>3143</v>
      </c>
      <c r="E40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17" s="175" t="s">
        <v>18840</v>
      </c>
      <c r="G4017" s="175" t="s">
        <v>18841</v>
      </c>
      <c r="H4017" s="182" t="str">
        <f>_xlfn.XLOOKUP(tab_SCHULLISTE[[#This Row],[TKZ]],tab_SATLISTE[SAT-ID],tab_SATLISTE[SAT-ID],"FEHLT")</f>
        <v>4k143</v>
      </c>
    </row>
    <row r="4018" spans="1:8" ht="15.9" customHeight="1" x14ac:dyDescent="0.3">
      <c r="A4018" s="171" t="s">
        <v>8322</v>
      </c>
      <c r="B4018" s="167" t="s">
        <v>11966</v>
      </c>
      <c r="C4018" s="167" t="str">
        <f>tab_SCHULLISTE[[#This Row],[SNR]]&amp;" - "&amp;tab_SCHULLISTE[[#This Row],[Name]]</f>
        <v xml:space="preserve">5768 - Grundschule Schauenstein  </v>
      </c>
      <c r="D4018" s="5" t="s">
        <v>3146</v>
      </c>
      <c r="E40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18" s="175" t="s">
        <v>18840</v>
      </c>
      <c r="G4018" s="175" t="s">
        <v>18841</v>
      </c>
      <c r="H4018" s="182" t="str">
        <f>_xlfn.XLOOKUP(tab_SCHULLISTE[[#This Row],[TKZ]],tab_SATLISTE[SAT-ID],tab_SATLISTE[SAT-ID],"FEHLT")</f>
        <v>4k146</v>
      </c>
    </row>
    <row r="4019" spans="1:8" ht="15.9" customHeight="1" x14ac:dyDescent="0.3">
      <c r="A4019" s="171" t="s">
        <v>8323</v>
      </c>
      <c r="B4019" s="167" t="s">
        <v>11967</v>
      </c>
      <c r="C4019" s="167" t="str">
        <f>tab_SCHULLISTE[[#This Row],[SNR]]&amp;" - "&amp;tab_SCHULLISTE[[#This Row],[Name]]</f>
        <v xml:space="preserve">5769 - Jean-Paul-Grundschule Schwarzenbach a.d.Saale  </v>
      </c>
      <c r="D4019" s="5" t="s">
        <v>3154</v>
      </c>
      <c r="E40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19" s="175" t="s">
        <v>18840</v>
      </c>
      <c r="G4019" s="175" t="s">
        <v>18841</v>
      </c>
      <c r="H4019" s="182" t="str">
        <f>_xlfn.XLOOKUP(tab_SCHULLISTE[[#This Row],[TKZ]],tab_SATLISTE[SAT-ID],tab_SATLISTE[SAT-ID],"FEHLT")</f>
        <v>4k154</v>
      </c>
    </row>
    <row r="4020" spans="1:8" ht="15.9" customHeight="1" x14ac:dyDescent="0.3">
      <c r="A4020" s="171" t="s">
        <v>8324</v>
      </c>
      <c r="B4020" s="167" t="s">
        <v>1214</v>
      </c>
      <c r="C4020" s="167" t="str">
        <f>tab_SCHULLISTE[[#This Row],[SNR]]&amp;" - "&amp;tab_SCHULLISTE[[#This Row],[Name]]</f>
        <v>5770 - Geschwister-Scholl-Mittelschule Schwarzenbach a.d.Saale</v>
      </c>
      <c r="D4020" s="5" t="s">
        <v>3154</v>
      </c>
      <c r="E40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20" s="175" t="s">
        <v>18840</v>
      </c>
      <c r="G4020" s="175" t="s">
        <v>18841</v>
      </c>
      <c r="H4020" s="182" t="str">
        <f>_xlfn.XLOOKUP(tab_SCHULLISTE[[#This Row],[TKZ]],tab_SATLISTE[SAT-ID],tab_SATLISTE[SAT-ID],"FEHLT")</f>
        <v>4k154</v>
      </c>
    </row>
    <row r="4021" spans="1:8" ht="15.9" customHeight="1" x14ac:dyDescent="0.3">
      <c r="A4021" s="171" t="s">
        <v>8325</v>
      </c>
      <c r="B4021" s="167" t="s">
        <v>11968</v>
      </c>
      <c r="C4021" s="167" t="str">
        <f>tab_SCHULLISTE[[#This Row],[SNR]]&amp;" - "&amp;tab_SCHULLISTE[[#This Row],[Name]]</f>
        <v xml:space="preserve">5774 - Elisabeth-Schlemmer-Grundschule Stammbach  </v>
      </c>
      <c r="D4021" s="5" t="s">
        <v>3166</v>
      </c>
      <c r="E40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21" s="175" t="s">
        <v>18840</v>
      </c>
      <c r="G4021" s="175" t="s">
        <v>18841</v>
      </c>
      <c r="H4021" s="182" t="str">
        <f>_xlfn.XLOOKUP(tab_SCHULLISTE[[#This Row],[TKZ]],tab_SATLISTE[SAT-ID],tab_SATLISTE[SAT-ID],"FEHLT")</f>
        <v>4k166</v>
      </c>
    </row>
    <row r="4022" spans="1:8" ht="15.9" customHeight="1" x14ac:dyDescent="0.3">
      <c r="A4022" s="171" t="s">
        <v>8326</v>
      </c>
      <c r="B4022" s="167" t="s">
        <v>11969</v>
      </c>
      <c r="C4022" s="167" t="str">
        <f>tab_SCHULLISTE[[#This Row],[SNR]]&amp;" - "&amp;tab_SCHULLISTE[[#This Row],[Name]]</f>
        <v xml:space="preserve">5775 - Von-Pühel-Grundschule Tauperlitz  </v>
      </c>
      <c r="D4022" s="5" t="s">
        <v>3040</v>
      </c>
      <c r="E40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22" s="175" t="s">
        <v>18840</v>
      </c>
      <c r="G4022" s="175" t="s">
        <v>18841</v>
      </c>
      <c r="H4022" s="182" t="str">
        <f>_xlfn.XLOOKUP(tab_SCHULLISTE[[#This Row],[TKZ]],tab_SATLISTE[SAT-ID],tab_SATLISTE[SAT-ID],"FEHLT")</f>
        <v>4k034</v>
      </c>
    </row>
    <row r="4023" spans="1:8" ht="15.9" customHeight="1" x14ac:dyDescent="0.3">
      <c r="A4023" s="171" t="s">
        <v>8327</v>
      </c>
      <c r="B4023" s="167" t="s">
        <v>13329</v>
      </c>
      <c r="C4023" s="167" t="str">
        <f>tab_SCHULLISTE[[#This Row],[SNR]]&amp;" - "&amp;tab_SCHULLISTE[[#This Row],[Name]]</f>
        <v xml:space="preserve">5777 - Mittelschule Bayerisches Vogtland Feilitzsch  </v>
      </c>
      <c r="D4023" s="5" t="s">
        <v>3052</v>
      </c>
      <c r="E40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23" s="175" t="s">
        <v>18840</v>
      </c>
      <c r="G4023" s="175" t="s">
        <v>18841</v>
      </c>
      <c r="H4023" s="182" t="str">
        <f>_xlfn.XLOOKUP(tab_SCHULLISTE[[#This Row],[TKZ]],tab_SATLISTE[SAT-ID],tab_SATLISTE[SAT-ID],"FEHLT")</f>
        <v>4k046</v>
      </c>
    </row>
    <row r="4024" spans="1:8" ht="15.9" customHeight="1" x14ac:dyDescent="0.3">
      <c r="A4024" s="171" t="s">
        <v>8328</v>
      </c>
      <c r="B4024" s="167" t="s">
        <v>11970</v>
      </c>
      <c r="C4024" s="167" t="str">
        <f>tab_SCHULLISTE[[#This Row],[SNR]]&amp;" - "&amp;tab_SCHULLISTE[[#This Row],[Name]]</f>
        <v xml:space="preserve">5778 - Grundschule Weißdorf-Sparneck  </v>
      </c>
      <c r="D4024" s="5" t="s">
        <v>3191</v>
      </c>
      <c r="E40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24" s="175" t="s">
        <v>18840</v>
      </c>
      <c r="G4024" s="175" t="s">
        <v>18841</v>
      </c>
      <c r="H4024" s="182" t="str">
        <f>_xlfn.XLOOKUP(tab_SCHULLISTE[[#This Row],[TKZ]],tab_SATLISTE[SAT-ID],tab_SATLISTE[SAT-ID],"FEHLT")</f>
        <v>4k191</v>
      </c>
    </row>
    <row r="4025" spans="1:8" ht="15.9" customHeight="1" x14ac:dyDescent="0.3">
      <c r="A4025" s="171" t="s">
        <v>8329</v>
      </c>
      <c r="B4025" s="167" t="s">
        <v>11971</v>
      </c>
      <c r="C4025" s="167" t="str">
        <f>tab_SCHULLISTE[[#This Row],[SNR]]&amp;" - "&amp;tab_SCHULLISTE[[#This Row],[Name]]</f>
        <v xml:space="preserve">5787 - Lucas-Cranach-Grundschule Kronach  </v>
      </c>
      <c r="D4025" s="5" t="s">
        <v>3096</v>
      </c>
      <c r="E40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25" s="175" t="s">
        <v>18840</v>
      </c>
      <c r="G4025" s="175" t="s">
        <v>18841</v>
      </c>
      <c r="H4025" s="182" t="str">
        <f>_xlfn.XLOOKUP(tab_SCHULLISTE[[#This Row],[TKZ]],tab_SATLISTE[SAT-ID],tab_SATLISTE[SAT-ID],"FEHLT")</f>
        <v>4k094</v>
      </c>
    </row>
    <row r="4026" spans="1:8" ht="15.9" customHeight="1" x14ac:dyDescent="0.3">
      <c r="A4026" s="171" t="s">
        <v>8330</v>
      </c>
      <c r="B4026" s="167" t="s">
        <v>13330</v>
      </c>
      <c r="C4026" s="167" t="str">
        <f>tab_SCHULLISTE[[#This Row],[SNR]]&amp;" - "&amp;tab_SCHULLISTE[[#This Row],[Name]]</f>
        <v xml:space="preserve">5788 - Gottfried-Neukam-Mittelschule Kronach  </v>
      </c>
      <c r="D4026" s="5" t="s">
        <v>3094</v>
      </c>
      <c r="E40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26" s="175" t="s">
        <v>18840</v>
      </c>
      <c r="G4026" s="175" t="s">
        <v>18841</v>
      </c>
      <c r="H4026" s="182" t="str">
        <f>_xlfn.XLOOKUP(tab_SCHULLISTE[[#This Row],[TKZ]],tab_SATLISTE[SAT-ID],tab_SATLISTE[SAT-ID],"FEHLT")</f>
        <v>4k092</v>
      </c>
    </row>
    <row r="4027" spans="1:8" ht="15.9" customHeight="1" x14ac:dyDescent="0.3">
      <c r="A4027" s="171" t="s">
        <v>8331</v>
      </c>
      <c r="B4027" s="167" t="s">
        <v>13331</v>
      </c>
      <c r="C4027" s="167" t="str">
        <f>tab_SCHULLISTE[[#This Row],[SNR]]&amp;" - "&amp;tab_SCHULLISTE[[#This Row],[Name]]</f>
        <v xml:space="preserve">5789 - Mittelschule Küps  </v>
      </c>
      <c r="D4027" s="5" t="s">
        <v>3099</v>
      </c>
      <c r="E40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27" s="175" t="s">
        <v>18840</v>
      </c>
      <c r="G4027" s="175" t="s">
        <v>18841</v>
      </c>
      <c r="H4027" s="182" t="str">
        <f>_xlfn.XLOOKUP(tab_SCHULLISTE[[#This Row],[TKZ]],tab_SATLISTE[SAT-ID],tab_SATLISTE[SAT-ID],"FEHLT")</f>
        <v>4k097</v>
      </c>
    </row>
    <row r="4028" spans="1:8" ht="15.9" customHeight="1" x14ac:dyDescent="0.3">
      <c r="A4028" s="171" t="s">
        <v>8332</v>
      </c>
      <c r="B4028" s="167" t="s">
        <v>11972</v>
      </c>
      <c r="C4028" s="167" t="str">
        <f>tab_SCHULLISTE[[#This Row],[SNR]]&amp;" - "&amp;tab_SCHULLISTE[[#This Row],[Name]]</f>
        <v xml:space="preserve">5790 - Grundschule Ludwigsstadt  </v>
      </c>
      <c r="D4028" s="5" t="s">
        <v>3105</v>
      </c>
      <c r="E40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28" s="175" t="s">
        <v>18840</v>
      </c>
      <c r="G4028" s="175" t="s">
        <v>18841</v>
      </c>
      <c r="H4028" s="182" t="str">
        <f>_xlfn.XLOOKUP(tab_SCHULLISTE[[#This Row],[TKZ]],tab_SATLISTE[SAT-ID],tab_SATLISTE[SAT-ID],"FEHLT")</f>
        <v>4k103</v>
      </c>
    </row>
    <row r="4029" spans="1:8" ht="15.9" customHeight="1" x14ac:dyDescent="0.3">
      <c r="A4029" s="171" t="s">
        <v>8333</v>
      </c>
      <c r="B4029" s="167" t="s">
        <v>11973</v>
      </c>
      <c r="C4029" s="167" t="str">
        <f>tab_SCHULLISTE[[#This Row],[SNR]]&amp;" - "&amp;tab_SCHULLISTE[[#This Row],[Name]]</f>
        <v xml:space="preserve">5791 - Grundschule Mitwitz  </v>
      </c>
      <c r="D4029" s="5" t="s">
        <v>3117</v>
      </c>
      <c r="E40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29" s="175" t="s">
        <v>18840</v>
      </c>
      <c r="G4029" s="175" t="s">
        <v>18841</v>
      </c>
      <c r="H4029" s="182" t="str">
        <f>_xlfn.XLOOKUP(tab_SCHULLISTE[[#This Row],[TKZ]],tab_SATLISTE[SAT-ID],tab_SATLISTE[SAT-ID],"FEHLT")</f>
        <v>4k117</v>
      </c>
    </row>
    <row r="4030" spans="1:8" ht="15.9" customHeight="1" x14ac:dyDescent="0.3">
      <c r="A4030" s="171" t="s">
        <v>8334</v>
      </c>
      <c r="B4030" s="167" t="s">
        <v>11974</v>
      </c>
      <c r="C4030" s="167" t="str">
        <f>tab_SCHULLISTE[[#This Row],[SNR]]&amp;" - "&amp;tab_SCHULLISTE[[#This Row],[Name]]</f>
        <v xml:space="preserve">5793 - Grundschule Nordhalben  </v>
      </c>
      <c r="D4030" s="5" t="s">
        <v>3125</v>
      </c>
      <c r="E40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30" s="175" t="s">
        <v>18840</v>
      </c>
      <c r="G4030" s="175" t="s">
        <v>18841</v>
      </c>
      <c r="H4030" s="182" t="str">
        <f>_xlfn.XLOOKUP(tab_SCHULLISTE[[#This Row],[TKZ]],tab_SATLISTE[SAT-ID],tab_SATLISTE[SAT-ID],"FEHLT")</f>
        <v>4k125</v>
      </c>
    </row>
    <row r="4031" spans="1:8" ht="15.9" customHeight="1" x14ac:dyDescent="0.3">
      <c r="A4031" s="171" t="s">
        <v>8335</v>
      </c>
      <c r="B4031" s="167" t="s">
        <v>13332</v>
      </c>
      <c r="C4031" s="167" t="str">
        <f>tab_SCHULLISTE[[#This Row],[SNR]]&amp;" - "&amp;tab_SCHULLISTE[[#This Row],[Name]]</f>
        <v xml:space="preserve">5795 - Mittelschule Pressig  </v>
      </c>
      <c r="D4031" s="5" t="s">
        <v>3137</v>
      </c>
      <c r="E40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31" s="175" t="s">
        <v>18840</v>
      </c>
      <c r="G4031" s="175" t="s">
        <v>18841</v>
      </c>
      <c r="H4031" s="182" t="str">
        <f>_xlfn.XLOOKUP(tab_SCHULLISTE[[#This Row],[TKZ]],tab_SATLISTE[SAT-ID],tab_SATLISTE[SAT-ID],"FEHLT")</f>
        <v>4k137</v>
      </c>
    </row>
    <row r="4032" spans="1:8" ht="15.9" customHeight="1" x14ac:dyDescent="0.3">
      <c r="A4032" s="171" t="s">
        <v>8336</v>
      </c>
      <c r="B4032" s="167" t="s">
        <v>11975</v>
      </c>
      <c r="C4032" s="167" t="str">
        <f>tab_SCHULLISTE[[#This Row],[SNR]]&amp;" - "&amp;tab_SCHULLISTE[[#This Row],[Name]]</f>
        <v xml:space="preserve">5799 - Grundschule Johannisthal-Schmölz  </v>
      </c>
      <c r="D4032" s="5" t="s">
        <v>3099</v>
      </c>
      <c r="E40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32" s="175" t="s">
        <v>18840</v>
      </c>
      <c r="G4032" s="175" t="s">
        <v>18841</v>
      </c>
      <c r="H4032" s="182" t="str">
        <f>_xlfn.XLOOKUP(tab_SCHULLISTE[[#This Row],[TKZ]],tab_SATLISTE[SAT-ID],tab_SATLISTE[SAT-ID],"FEHLT")</f>
        <v>4k097</v>
      </c>
    </row>
    <row r="4033" spans="1:8" ht="15.9" customHeight="1" x14ac:dyDescent="0.3">
      <c r="A4033" s="171" t="s">
        <v>8337</v>
      </c>
      <c r="B4033" s="167" t="s">
        <v>11976</v>
      </c>
      <c r="C4033" s="167" t="str">
        <f>tab_SCHULLISTE[[#This Row],[SNR]]&amp;" - "&amp;tab_SCHULLISTE[[#This Row],[Name]]</f>
        <v xml:space="preserve">5801 - Grundschule Stockheim  </v>
      </c>
      <c r="D4033" s="5" t="s">
        <v>3170</v>
      </c>
      <c r="E40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33" s="175" t="s">
        <v>18840</v>
      </c>
      <c r="G4033" s="175" t="s">
        <v>18841</v>
      </c>
      <c r="H4033" s="182" t="str">
        <f>_xlfn.XLOOKUP(tab_SCHULLISTE[[#This Row],[TKZ]],tab_SATLISTE[SAT-ID],tab_SATLISTE[SAT-ID],"FEHLT")</f>
        <v>4k170</v>
      </c>
    </row>
    <row r="4034" spans="1:8" ht="15.9" customHeight="1" x14ac:dyDescent="0.3">
      <c r="A4034" s="171" t="s">
        <v>8338</v>
      </c>
      <c r="B4034" s="167" t="s">
        <v>11977</v>
      </c>
      <c r="C4034" s="167" t="str">
        <f>tab_SCHULLISTE[[#This Row],[SNR]]&amp;" - "&amp;tab_SCHULLISTE[[#This Row],[Name]]</f>
        <v xml:space="preserve">5802 - Grundschule Tettau  </v>
      </c>
      <c r="D4034" s="5" t="s">
        <v>3172</v>
      </c>
      <c r="E40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34" s="175" t="s">
        <v>18840</v>
      </c>
      <c r="G4034" s="175" t="s">
        <v>18841</v>
      </c>
      <c r="H4034" s="182" t="str">
        <f>_xlfn.XLOOKUP(tab_SCHULLISTE[[#This Row],[TKZ]],tab_SATLISTE[SAT-ID],tab_SATLISTE[SAT-ID],"FEHLT")</f>
        <v>4k172</v>
      </c>
    </row>
    <row r="4035" spans="1:8" ht="15.9" customHeight="1" x14ac:dyDescent="0.3">
      <c r="A4035" s="171" t="s">
        <v>8339</v>
      </c>
      <c r="B4035" s="167" t="s">
        <v>11978</v>
      </c>
      <c r="C4035" s="167" t="str">
        <f>tab_SCHULLISTE[[#This Row],[SNR]]&amp;" - "&amp;tab_SCHULLISTE[[#This Row],[Name]]</f>
        <v xml:space="preserve">5803 - Grundschule Teuschnitz  </v>
      </c>
      <c r="D4035" s="5" t="s">
        <v>3173</v>
      </c>
      <c r="E40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35" s="175" t="s">
        <v>18840</v>
      </c>
      <c r="G4035" s="175" t="s">
        <v>18841</v>
      </c>
      <c r="H4035" s="182" t="str">
        <f>_xlfn.XLOOKUP(tab_SCHULLISTE[[#This Row],[TKZ]],tab_SATLISTE[SAT-ID],tab_SATLISTE[SAT-ID],"FEHLT")</f>
        <v>4k173</v>
      </c>
    </row>
    <row r="4036" spans="1:8" ht="15.9" customHeight="1" x14ac:dyDescent="0.3">
      <c r="A4036" s="171" t="s">
        <v>8340</v>
      </c>
      <c r="B4036" s="167" t="s">
        <v>11979</v>
      </c>
      <c r="C4036" s="167" t="str">
        <f>tab_SCHULLISTE[[#This Row],[SNR]]&amp;" - "&amp;tab_SCHULLISTE[[#This Row],[Name]]</f>
        <v xml:space="preserve">5805 - Grundschule Rodachtal in Unterrodach  </v>
      </c>
      <c r="D4036" s="5" t="s">
        <v>3110</v>
      </c>
      <c r="E40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36" s="175" t="s">
        <v>18840</v>
      </c>
      <c r="G4036" s="175" t="s">
        <v>18841</v>
      </c>
      <c r="H4036" s="182" t="str">
        <f>_xlfn.XLOOKUP(tab_SCHULLISTE[[#This Row],[TKZ]],tab_SATLISTE[SAT-ID],tab_SATLISTE[SAT-ID],"FEHLT")</f>
        <v>4k108</v>
      </c>
    </row>
    <row r="4037" spans="1:8" ht="15.9" customHeight="1" x14ac:dyDescent="0.3">
      <c r="A4037" s="171" t="s">
        <v>8341</v>
      </c>
      <c r="B4037" s="167" t="s">
        <v>11980</v>
      </c>
      <c r="C4037" s="167" t="str">
        <f>tab_SCHULLISTE[[#This Row],[SNR]]&amp;" - "&amp;tab_SCHULLISTE[[#This Row],[Name]]</f>
        <v xml:space="preserve">5806 - Grundschule Wallenfels  </v>
      </c>
      <c r="D4037" s="5" t="s">
        <v>3184</v>
      </c>
      <c r="E40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37" s="175" t="s">
        <v>18840</v>
      </c>
      <c r="G4037" s="175" t="s">
        <v>18841</v>
      </c>
      <c r="H4037" s="182" t="str">
        <f>_xlfn.XLOOKUP(tab_SCHULLISTE[[#This Row],[TKZ]],tab_SATLISTE[SAT-ID],tab_SATLISTE[SAT-ID],"FEHLT")</f>
        <v>4k184</v>
      </c>
    </row>
    <row r="4038" spans="1:8" ht="15.9" customHeight="1" x14ac:dyDescent="0.3">
      <c r="A4038" s="171" t="s">
        <v>8342</v>
      </c>
      <c r="B4038" s="167" t="s">
        <v>11981</v>
      </c>
      <c r="C4038" s="167" t="str">
        <f>tab_SCHULLISTE[[#This Row],[SNR]]&amp;" - "&amp;tab_SCHULLISTE[[#This Row],[Name]]</f>
        <v xml:space="preserve">5807 - Grundschule Weißenbrunn  </v>
      </c>
      <c r="D4038" s="5" t="s">
        <v>3192</v>
      </c>
      <c r="E40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38" s="175" t="s">
        <v>18840</v>
      </c>
      <c r="G4038" s="175" t="s">
        <v>18841</v>
      </c>
      <c r="H4038" s="182" t="str">
        <f>_xlfn.XLOOKUP(tab_SCHULLISTE[[#This Row],[TKZ]],tab_SATLISTE[SAT-ID],tab_SATLISTE[SAT-ID],"FEHLT")</f>
        <v>4k192</v>
      </c>
    </row>
    <row r="4039" spans="1:8" ht="15.9" customHeight="1" x14ac:dyDescent="0.3">
      <c r="A4039" s="171" t="s">
        <v>8343</v>
      </c>
      <c r="B4039" s="167" t="s">
        <v>11982</v>
      </c>
      <c r="C4039" s="167" t="str">
        <f>tab_SCHULLISTE[[#This Row],[SNR]]&amp;" - "&amp;tab_SCHULLISTE[[#This Row],[Name]]</f>
        <v xml:space="preserve">5808 - Grundschule Wilhelmsthal  </v>
      </c>
      <c r="D4039" s="5" t="s">
        <v>3197</v>
      </c>
      <c r="E40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39" s="175" t="s">
        <v>18840</v>
      </c>
      <c r="G4039" s="175" t="s">
        <v>18841</v>
      </c>
      <c r="H4039" s="182" t="str">
        <f>_xlfn.XLOOKUP(tab_SCHULLISTE[[#This Row],[TKZ]],tab_SATLISTE[SAT-ID],tab_SATLISTE[SAT-ID],"FEHLT")</f>
        <v>4k197</v>
      </c>
    </row>
    <row r="4040" spans="1:8" ht="15.9" customHeight="1" x14ac:dyDescent="0.3">
      <c r="A4040" s="171" t="s">
        <v>8344</v>
      </c>
      <c r="B4040" s="167" t="s">
        <v>13333</v>
      </c>
      <c r="C4040" s="167" t="str">
        <f>tab_SCHULLISTE[[#This Row],[SNR]]&amp;" - "&amp;tab_SCHULLISTE[[#This Row],[Name]]</f>
        <v xml:space="preserve">5809 - Mittelschule Windheim  </v>
      </c>
      <c r="D4040" s="5" t="s">
        <v>3168</v>
      </c>
      <c r="E40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40" s="175" t="s">
        <v>18840</v>
      </c>
      <c r="G4040" s="175" t="s">
        <v>18841</v>
      </c>
      <c r="H4040" s="182" t="str">
        <f>_xlfn.XLOOKUP(tab_SCHULLISTE[[#This Row],[TKZ]],tab_SATLISTE[SAT-ID],tab_SATLISTE[SAT-ID],"FEHLT")</f>
        <v>4k168</v>
      </c>
    </row>
    <row r="4041" spans="1:8" ht="15.9" customHeight="1" x14ac:dyDescent="0.3">
      <c r="A4041" s="171" t="s">
        <v>8345</v>
      </c>
      <c r="B4041" s="167" t="s">
        <v>11983</v>
      </c>
      <c r="C4041" s="167" t="str">
        <f>tab_SCHULLISTE[[#This Row],[SNR]]&amp;" - "&amp;tab_SCHULLISTE[[#This Row],[Name]]</f>
        <v xml:space="preserve">5817 - Grundschule Himmelkron-Lanzendorf  </v>
      </c>
      <c r="D4041" s="5" t="s">
        <v>3075</v>
      </c>
      <c r="E40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41" s="175" t="s">
        <v>18840</v>
      </c>
      <c r="G4041" s="175" t="s">
        <v>18841</v>
      </c>
      <c r="H4041" s="182" t="str">
        <f>_xlfn.XLOOKUP(tab_SCHULLISTE[[#This Row],[TKZ]],tab_SATLISTE[SAT-ID],tab_SATLISTE[SAT-ID],"FEHLT")</f>
        <v>4k072</v>
      </c>
    </row>
    <row r="4042" spans="1:8" ht="15.9" customHeight="1" x14ac:dyDescent="0.3">
      <c r="A4042" s="171" t="s">
        <v>8346</v>
      </c>
      <c r="B4042" s="167" t="s">
        <v>11984</v>
      </c>
      <c r="C4042" s="167" t="str">
        <f>tab_SCHULLISTE[[#This Row],[SNR]]&amp;" - "&amp;tab_SCHULLISTE[[#This Row],[Name]]</f>
        <v xml:space="preserve">5818 - Grundschule Kasendorf  </v>
      </c>
      <c r="D4042" s="5" t="s">
        <v>3084</v>
      </c>
      <c r="E40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42" s="175" t="s">
        <v>18840</v>
      </c>
      <c r="G4042" s="175" t="s">
        <v>18841</v>
      </c>
      <c r="H4042" s="182" t="str">
        <f>_xlfn.XLOOKUP(tab_SCHULLISTE[[#This Row],[TKZ]],tab_SATLISTE[SAT-ID],tab_SATLISTE[SAT-ID],"FEHLT")</f>
        <v>4k081</v>
      </c>
    </row>
    <row r="4043" spans="1:8" ht="15.9" customHeight="1" x14ac:dyDescent="0.3">
      <c r="A4043" s="171" t="s">
        <v>8347</v>
      </c>
      <c r="B4043" s="167" t="s">
        <v>1083</v>
      </c>
      <c r="C4043" s="167" t="str">
        <f>tab_SCHULLISTE[[#This Row],[SNR]]&amp;" - "&amp;tab_SCHULLISTE[[#This Row],[Name]]</f>
        <v>5819 - Freie Montessori-Volksschule Berg des Vereins Montessori-Vereinigung Hof e.V.</v>
      </c>
      <c r="D4043" s="5" t="s">
        <v>3253</v>
      </c>
      <c r="E40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4043" s="175" t="s">
        <v>18840</v>
      </c>
      <c r="G4043" s="175" t="s">
        <v>18841</v>
      </c>
      <c r="H4043" s="182" t="str">
        <f>_xlfn.XLOOKUP(tab_SCHULLISTE[[#This Row],[TKZ]],tab_SATLISTE[SAT-ID],tab_SATLISTE[SAT-ID],"FEHLT")</f>
        <v>4p050</v>
      </c>
    </row>
    <row r="4044" spans="1:8" ht="15.9" customHeight="1" x14ac:dyDescent="0.3">
      <c r="A4044" s="171" t="s">
        <v>8348</v>
      </c>
      <c r="B4044" s="167" t="s">
        <v>11985</v>
      </c>
      <c r="C4044" s="167" t="str">
        <f>tab_SCHULLISTE[[#This Row],[SNR]]&amp;" - "&amp;tab_SCHULLISTE[[#This Row],[Name]]</f>
        <v xml:space="preserve">5820 - Grundschule Kulmbach-Burghaig  </v>
      </c>
      <c r="D4044" s="5" t="s">
        <v>3097</v>
      </c>
      <c r="E40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44" s="175" t="s">
        <v>18840</v>
      </c>
      <c r="G4044" s="175" t="s">
        <v>18841</v>
      </c>
      <c r="H4044" s="182" t="str">
        <f>_xlfn.XLOOKUP(tab_SCHULLISTE[[#This Row],[TKZ]],tab_SATLISTE[SAT-ID],tab_SATLISTE[SAT-ID],"FEHLT")</f>
        <v>4k095</v>
      </c>
    </row>
    <row r="4045" spans="1:8" ht="15.9" customHeight="1" x14ac:dyDescent="0.3">
      <c r="A4045" s="171" t="s">
        <v>8349</v>
      </c>
      <c r="B4045" s="167" t="s">
        <v>13334</v>
      </c>
      <c r="C4045" s="167" t="str">
        <f>tab_SCHULLISTE[[#This Row],[SNR]]&amp;" - "&amp;tab_SCHULLISTE[[#This Row],[Name]]</f>
        <v xml:space="preserve">5821 - Max-Hundt-Mittelschule Kulmbach  </v>
      </c>
      <c r="D4045" s="5" t="s">
        <v>3097</v>
      </c>
      <c r="E40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45" s="175" t="s">
        <v>18840</v>
      </c>
      <c r="G4045" s="175" t="s">
        <v>18841</v>
      </c>
      <c r="H4045" s="182" t="str">
        <f>_xlfn.XLOOKUP(tab_SCHULLISTE[[#This Row],[TKZ]],tab_SATLISTE[SAT-ID],tab_SATLISTE[SAT-ID],"FEHLT")</f>
        <v>4k095</v>
      </c>
    </row>
    <row r="4046" spans="1:8" ht="15.9" customHeight="1" x14ac:dyDescent="0.3">
      <c r="A4046" s="171" t="s">
        <v>8350</v>
      </c>
      <c r="B4046" s="167" t="s">
        <v>1215</v>
      </c>
      <c r="C4046" s="167" t="str">
        <f>tab_SCHULLISTE[[#This Row],[SNR]]&amp;" - "&amp;tab_SCHULLISTE[[#This Row],[Name]]</f>
        <v>5822 - Johann-Georg-Wilhelm-Meußdoerffer- Grundschule Kulmbach</v>
      </c>
      <c r="D4046" s="5" t="s">
        <v>3097</v>
      </c>
      <c r="E40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46" s="175" t="s">
        <v>18840</v>
      </c>
      <c r="G4046" s="175" t="s">
        <v>18841</v>
      </c>
      <c r="H4046" s="182" t="str">
        <f>_xlfn.XLOOKUP(tab_SCHULLISTE[[#This Row],[TKZ]],tab_SATLISTE[SAT-ID],tab_SATLISTE[SAT-ID],"FEHLT")</f>
        <v>4k095</v>
      </c>
    </row>
    <row r="4047" spans="1:8" ht="15.9" customHeight="1" x14ac:dyDescent="0.3">
      <c r="A4047" s="171" t="s">
        <v>8351</v>
      </c>
      <c r="B4047" s="167" t="s">
        <v>11986</v>
      </c>
      <c r="C4047" s="167" t="str">
        <f>tab_SCHULLISTE[[#This Row],[SNR]]&amp;" - "&amp;tab_SCHULLISTE[[#This Row],[Name]]</f>
        <v xml:space="preserve">5823 - Obere Schule Kulmbach (Grundschule)  </v>
      </c>
      <c r="D4047" s="5" t="s">
        <v>3097</v>
      </c>
      <c r="E40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47" s="175" t="s">
        <v>18840</v>
      </c>
      <c r="G4047" s="175" t="s">
        <v>18841</v>
      </c>
      <c r="H4047" s="182" t="str">
        <f>_xlfn.XLOOKUP(tab_SCHULLISTE[[#This Row],[TKZ]],tab_SATLISTE[SAT-ID],tab_SATLISTE[SAT-ID],"FEHLT")</f>
        <v>4k095</v>
      </c>
    </row>
    <row r="4048" spans="1:8" ht="15.9" customHeight="1" x14ac:dyDescent="0.3">
      <c r="A4048" s="171" t="s">
        <v>8352</v>
      </c>
      <c r="B4048" s="167" t="s">
        <v>11987</v>
      </c>
      <c r="C4048" s="167" t="str">
        <f>tab_SCHULLISTE[[#This Row],[SNR]]&amp;" - "&amp;tab_SCHULLISTE[[#This Row],[Name]]</f>
        <v xml:space="preserve">5824 - Pestalozzi-Grundschule Kulmbach  </v>
      </c>
      <c r="D4048" s="5" t="s">
        <v>3097</v>
      </c>
      <c r="E40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48" s="175" t="s">
        <v>18840</v>
      </c>
      <c r="G4048" s="175" t="s">
        <v>18841</v>
      </c>
      <c r="H4048" s="182" t="str">
        <f>_xlfn.XLOOKUP(tab_SCHULLISTE[[#This Row],[TKZ]],tab_SATLISTE[SAT-ID],tab_SATLISTE[SAT-ID],"FEHLT")</f>
        <v>4k095</v>
      </c>
    </row>
    <row r="4049" spans="1:8" ht="15.9" customHeight="1" x14ac:dyDescent="0.3">
      <c r="A4049" s="171" t="s">
        <v>8353</v>
      </c>
      <c r="B4049" s="167" t="s">
        <v>11988</v>
      </c>
      <c r="C4049" s="167" t="str">
        <f>tab_SCHULLISTE[[#This Row],[SNR]]&amp;" - "&amp;tab_SCHULLISTE[[#This Row],[Name]]</f>
        <v xml:space="preserve">5825 - Grundschule Kulmbach-Ziegelhütten  </v>
      </c>
      <c r="D4049" s="5" t="s">
        <v>3097</v>
      </c>
      <c r="E40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49" s="175" t="s">
        <v>18840</v>
      </c>
      <c r="G4049" s="175" t="s">
        <v>18841</v>
      </c>
      <c r="H4049" s="182" t="str">
        <f>_xlfn.XLOOKUP(tab_SCHULLISTE[[#This Row],[TKZ]],tab_SATLISTE[SAT-ID],tab_SATLISTE[SAT-ID],"FEHLT")</f>
        <v>4k095</v>
      </c>
    </row>
    <row r="4050" spans="1:8" ht="15.9" customHeight="1" x14ac:dyDescent="0.3">
      <c r="A4050" s="171" t="s">
        <v>8354</v>
      </c>
      <c r="B4050" s="167" t="s">
        <v>11989</v>
      </c>
      <c r="C4050" s="167" t="str">
        <f>tab_SCHULLISTE[[#This Row],[SNR]]&amp;" - "&amp;tab_SCHULLISTE[[#This Row],[Name]]</f>
        <v xml:space="preserve">5827 - Grundschule Untersteinach-Ludwigschorgast  </v>
      </c>
      <c r="D4050" s="5" t="s">
        <v>3181</v>
      </c>
      <c r="E40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50" s="175" t="s">
        <v>18840</v>
      </c>
      <c r="G4050" s="175" t="s">
        <v>18841</v>
      </c>
      <c r="H4050" s="182" t="str">
        <f>_xlfn.XLOOKUP(tab_SCHULLISTE[[#This Row],[TKZ]],tab_SATLISTE[SAT-ID],tab_SATLISTE[SAT-ID],"FEHLT")</f>
        <v>4k181</v>
      </c>
    </row>
    <row r="4051" spans="1:8" ht="15.9" customHeight="1" x14ac:dyDescent="0.3">
      <c r="A4051" s="171" t="s">
        <v>8355</v>
      </c>
      <c r="B4051" s="167" t="s">
        <v>18749</v>
      </c>
      <c r="C4051" s="167" t="str">
        <f>tab_SCHULLISTE[[#This Row],[SNR]]&amp;" - "&amp;tab_SCHULLISTE[[#This Row],[Name]]</f>
        <v xml:space="preserve">5828 - Maintal-Mittelschule Mainleus  </v>
      </c>
      <c r="D4051" s="5" t="s">
        <v>3106</v>
      </c>
      <c r="E40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51" s="175" t="s">
        <v>18840</v>
      </c>
      <c r="G4051" s="175" t="s">
        <v>18841</v>
      </c>
      <c r="H4051" s="182" t="str">
        <f>_xlfn.XLOOKUP(tab_SCHULLISTE[[#This Row],[TKZ]],tab_SATLISTE[SAT-ID],tab_SATLISTE[SAT-ID],"FEHLT")</f>
        <v>4k104</v>
      </c>
    </row>
    <row r="4052" spans="1:8" ht="15.9" customHeight="1" x14ac:dyDescent="0.3">
      <c r="A4052" s="171" t="s">
        <v>8356</v>
      </c>
      <c r="B4052" s="167" t="s">
        <v>11990</v>
      </c>
      <c r="C4052" s="167" t="str">
        <f>tab_SCHULLISTE[[#This Row],[SNR]]&amp;" - "&amp;tab_SCHULLISTE[[#This Row],[Name]]</f>
        <v xml:space="preserve">5830 - Grundschule Marktschorgast  </v>
      </c>
      <c r="D4052" s="5" t="s">
        <v>3111</v>
      </c>
      <c r="E40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52" s="175" t="s">
        <v>18840</v>
      </c>
      <c r="G4052" s="175" t="s">
        <v>18841</v>
      </c>
      <c r="H4052" s="182" t="str">
        <f>_xlfn.XLOOKUP(tab_SCHULLISTE[[#This Row],[TKZ]],tab_SATLISTE[SAT-ID],tab_SATLISTE[SAT-ID],"FEHLT")</f>
        <v>4k109</v>
      </c>
    </row>
    <row r="4053" spans="1:8" ht="15.9" customHeight="1" x14ac:dyDescent="0.3">
      <c r="A4053" s="171" t="s">
        <v>8357</v>
      </c>
      <c r="B4053" s="167" t="s">
        <v>11991</v>
      </c>
      <c r="C4053" s="167" t="str">
        <f>tab_SCHULLISTE[[#This Row],[SNR]]&amp;" - "&amp;tab_SCHULLISTE[[#This Row],[Name]]</f>
        <v xml:space="preserve">5831 - Theodor-Heublein-Grundschule Kulmbach-Melkendorf  </v>
      </c>
      <c r="D4053" s="5" t="s">
        <v>3097</v>
      </c>
      <c r="E40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53" s="175" t="s">
        <v>18840</v>
      </c>
      <c r="G4053" s="175" t="s">
        <v>18841</v>
      </c>
      <c r="H4053" s="182" t="str">
        <f>_xlfn.XLOOKUP(tab_SCHULLISTE[[#This Row],[TKZ]],tab_SATLISTE[SAT-ID],tab_SATLISTE[SAT-ID],"FEHLT")</f>
        <v>4k095</v>
      </c>
    </row>
    <row r="4054" spans="1:8" ht="15.9" customHeight="1" x14ac:dyDescent="0.3">
      <c r="A4054" s="171" t="s">
        <v>8358</v>
      </c>
      <c r="B4054" s="167" t="s">
        <v>13335</v>
      </c>
      <c r="C4054" s="167" t="str">
        <f>tab_SCHULLISTE[[#This Row],[SNR]]&amp;" - "&amp;tab_SCHULLISTE[[#This Row],[Name]]</f>
        <v xml:space="preserve">5832 - Friedrich-von-Ellrodt-Mittelschule Neudrossenfeld  </v>
      </c>
      <c r="D4054" s="5" t="s">
        <v>3120</v>
      </c>
      <c r="E40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54" s="175" t="s">
        <v>18840</v>
      </c>
      <c r="G4054" s="175" t="s">
        <v>18841</v>
      </c>
      <c r="H4054" s="182" t="str">
        <f>_xlfn.XLOOKUP(tab_SCHULLISTE[[#This Row],[TKZ]],tab_SATLISTE[SAT-ID],tab_SATLISTE[SAT-ID],"FEHLT")</f>
        <v>4k120</v>
      </c>
    </row>
    <row r="4055" spans="1:8" ht="15.9" customHeight="1" x14ac:dyDescent="0.3">
      <c r="A4055" s="171" t="s">
        <v>8359</v>
      </c>
      <c r="B4055" s="167" t="s">
        <v>13336</v>
      </c>
      <c r="C4055" s="167" t="str">
        <f>tab_SCHULLISTE[[#This Row],[SNR]]&amp;" - "&amp;tab_SCHULLISTE[[#This Row],[Name]]</f>
        <v xml:space="preserve">5833 - Mittelschule Neuenmarkt-Wirsberg  </v>
      </c>
      <c r="D4055" s="5" t="s">
        <v>3121</v>
      </c>
      <c r="E40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55" s="175" t="s">
        <v>18840</v>
      </c>
      <c r="G4055" s="175" t="s">
        <v>18841</v>
      </c>
      <c r="H4055" s="182" t="str">
        <f>_xlfn.XLOOKUP(tab_SCHULLISTE[[#This Row],[TKZ]],tab_SATLISTE[SAT-ID],tab_SATLISTE[SAT-ID],"FEHLT")</f>
        <v>4k121</v>
      </c>
    </row>
    <row r="4056" spans="1:8" ht="15.9" customHeight="1" x14ac:dyDescent="0.3">
      <c r="A4056" s="171" t="s">
        <v>8360</v>
      </c>
      <c r="B4056" s="167" t="s">
        <v>11992</v>
      </c>
      <c r="C4056" s="167" t="str">
        <f>tab_SCHULLISTE[[#This Row],[SNR]]&amp;" - "&amp;tab_SCHULLISTE[[#This Row],[Name]]</f>
        <v xml:space="preserve">5834 - Grundschule Presseck  </v>
      </c>
      <c r="D4056" s="5" t="s">
        <v>3135</v>
      </c>
      <c r="E40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56" s="175" t="s">
        <v>18840</v>
      </c>
      <c r="G4056" s="175" t="s">
        <v>18841</v>
      </c>
      <c r="H4056" s="182" t="str">
        <f>_xlfn.XLOOKUP(tab_SCHULLISTE[[#This Row],[TKZ]],tab_SATLISTE[SAT-ID],tab_SATLISTE[SAT-ID],"FEHLT")</f>
        <v>4k135</v>
      </c>
    </row>
    <row r="4057" spans="1:8" ht="15.9" customHeight="1" x14ac:dyDescent="0.3">
      <c r="A4057" s="171" t="s">
        <v>8361</v>
      </c>
      <c r="B4057" s="167" t="s">
        <v>8362</v>
      </c>
      <c r="C4057" s="167" t="str">
        <f>tab_SCHULLISTE[[#This Row],[SNR]]&amp;" - "&amp;tab_SCHULLISTE[[#This Row],[Name]]</f>
        <v>5836 - Friedrich-Baur-Mittelschule Stadtsteinach-Untersteinach</v>
      </c>
      <c r="D4057" s="5" t="s">
        <v>3165</v>
      </c>
      <c r="E40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57" s="175" t="s">
        <v>18840</v>
      </c>
      <c r="G4057" s="175" t="s">
        <v>18841</v>
      </c>
      <c r="H4057" s="182" t="str">
        <f>_xlfn.XLOOKUP(tab_SCHULLISTE[[#This Row],[TKZ]],tab_SATLISTE[SAT-ID],tab_SATLISTE[SAT-ID],"FEHLT")</f>
        <v>4k165</v>
      </c>
    </row>
    <row r="4058" spans="1:8" ht="15.9" customHeight="1" x14ac:dyDescent="0.3">
      <c r="A4058" s="171" t="s">
        <v>8363</v>
      </c>
      <c r="B4058" s="167" t="s">
        <v>11993</v>
      </c>
      <c r="C4058" s="167" t="str">
        <f>tab_SCHULLISTE[[#This Row],[SNR]]&amp;" - "&amp;tab_SCHULLISTE[[#This Row],[Name]]</f>
        <v xml:space="preserve">5837 - Grundschule Thurnau  </v>
      </c>
      <c r="D4058" s="5" t="s">
        <v>3176</v>
      </c>
      <c r="E40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58" s="175" t="s">
        <v>18840</v>
      </c>
      <c r="G4058" s="175" t="s">
        <v>18841</v>
      </c>
      <c r="H4058" s="182" t="str">
        <f>_xlfn.XLOOKUP(tab_SCHULLISTE[[#This Row],[TKZ]],tab_SATLISTE[SAT-ID],tab_SATLISTE[SAT-ID],"FEHLT")</f>
        <v>4k176</v>
      </c>
    </row>
    <row r="4059" spans="1:8" ht="15.9" customHeight="1" x14ac:dyDescent="0.3">
      <c r="A4059" s="171" t="s">
        <v>8364</v>
      </c>
      <c r="B4059" s="167" t="s">
        <v>11994</v>
      </c>
      <c r="C4059" s="167" t="str">
        <f>tab_SCHULLISTE[[#This Row],[SNR]]&amp;" - "&amp;tab_SCHULLISTE[[#This Row],[Name]]</f>
        <v xml:space="preserve">5838 - Grundschule Trebgast  </v>
      </c>
      <c r="D4059" s="5" t="s">
        <v>3177</v>
      </c>
      <c r="E40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59" s="175" t="s">
        <v>18840</v>
      </c>
      <c r="G4059" s="175" t="s">
        <v>18841</v>
      </c>
      <c r="H4059" s="182" t="str">
        <f>_xlfn.XLOOKUP(tab_SCHULLISTE[[#This Row],[TKZ]],tab_SATLISTE[SAT-ID],tab_SATLISTE[SAT-ID],"FEHLT")</f>
        <v>4k177</v>
      </c>
    </row>
    <row r="4060" spans="1:8" ht="15.9" customHeight="1" x14ac:dyDescent="0.3">
      <c r="A4060" s="171" t="s">
        <v>8365</v>
      </c>
      <c r="B4060" s="167" t="s">
        <v>13337</v>
      </c>
      <c r="C4060" s="167" t="str">
        <f>tab_SCHULLISTE[[#This Row],[SNR]]&amp;" - "&amp;tab_SCHULLISTE[[#This Row],[Name]]</f>
        <v xml:space="preserve">5842 - Hans-Edelmann-Mittelschule Kulmbach  </v>
      </c>
      <c r="D4060" s="5" t="s">
        <v>3097</v>
      </c>
      <c r="E40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60" s="175" t="s">
        <v>18840</v>
      </c>
      <c r="G4060" s="175" t="s">
        <v>18841</v>
      </c>
      <c r="H4060" s="182" t="str">
        <f>_xlfn.XLOOKUP(tab_SCHULLISTE[[#This Row],[TKZ]],tab_SATLISTE[SAT-ID],tab_SATLISTE[SAT-ID],"FEHLT")</f>
        <v>4k095</v>
      </c>
    </row>
    <row r="4061" spans="1:8" ht="15.9" customHeight="1" x14ac:dyDescent="0.3">
      <c r="A4061" s="171" t="s">
        <v>8366</v>
      </c>
      <c r="B4061" s="167" t="s">
        <v>11995</v>
      </c>
      <c r="C4061" s="167" t="str">
        <f>tab_SCHULLISTE[[#This Row],[SNR]]&amp;" - "&amp;tab_SCHULLISTE[[#This Row],[Name]]</f>
        <v xml:space="preserve">5846 - Grundschule Altenkunstadt  </v>
      </c>
      <c r="D4061" s="5" t="s">
        <v>3009</v>
      </c>
      <c r="E40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61" s="175" t="s">
        <v>18840</v>
      </c>
      <c r="G4061" s="175" t="s">
        <v>18841</v>
      </c>
      <c r="H4061" s="182" t="str">
        <f>_xlfn.XLOOKUP(tab_SCHULLISTE[[#This Row],[TKZ]],tab_SATLISTE[SAT-ID],tab_SATLISTE[SAT-ID],"FEHLT")</f>
        <v>4k003</v>
      </c>
    </row>
    <row r="4062" spans="1:8" ht="15.9" customHeight="1" x14ac:dyDescent="0.3">
      <c r="A4062" s="171" t="s">
        <v>8367</v>
      </c>
      <c r="B4062" s="167" t="s">
        <v>13338</v>
      </c>
      <c r="C4062" s="167" t="str">
        <f>tab_SCHULLISTE[[#This Row],[SNR]]&amp;" - "&amp;tab_SCHULLISTE[[#This Row],[Name]]</f>
        <v xml:space="preserve">5847 - Mittelschule Altenkunstadt  </v>
      </c>
      <c r="D4062" s="5" t="s">
        <v>3010</v>
      </c>
      <c r="E40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62" s="175" t="s">
        <v>18840</v>
      </c>
      <c r="G4062" s="175" t="s">
        <v>18841</v>
      </c>
      <c r="H4062" s="182" t="str">
        <f>_xlfn.XLOOKUP(tab_SCHULLISTE[[#This Row],[TKZ]],tab_SATLISTE[SAT-ID],tab_SATLISTE[SAT-ID],"FEHLT")</f>
        <v>4k004</v>
      </c>
    </row>
    <row r="4063" spans="1:8" ht="15.9" customHeight="1" x14ac:dyDescent="0.3">
      <c r="A4063" s="171" t="s">
        <v>8368</v>
      </c>
      <c r="B4063" s="167" t="s">
        <v>11996</v>
      </c>
      <c r="C4063" s="167" t="str">
        <f>tab_SCHULLISTE[[#This Row],[SNR]]&amp;" - "&amp;tab_SCHULLISTE[[#This Row],[Name]]</f>
        <v xml:space="preserve">5848 - Ivo-Hennemann-Grundschule Bad Staffelstein  </v>
      </c>
      <c r="D4063" s="5" t="s">
        <v>3015</v>
      </c>
      <c r="E40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63" s="175" t="s">
        <v>18840</v>
      </c>
      <c r="G4063" s="175" t="s">
        <v>18841</v>
      </c>
      <c r="H4063" s="182" t="str">
        <f>_xlfn.XLOOKUP(tab_SCHULLISTE[[#This Row],[TKZ]],tab_SATLISTE[SAT-ID],tab_SATLISTE[SAT-ID],"FEHLT")</f>
        <v>4k009</v>
      </c>
    </row>
    <row r="4064" spans="1:8" ht="15.9" customHeight="1" x14ac:dyDescent="0.3">
      <c r="A4064" s="171" t="s">
        <v>8369</v>
      </c>
      <c r="B4064" s="167" t="s">
        <v>11997</v>
      </c>
      <c r="C4064" s="167" t="str">
        <f>tab_SCHULLISTE[[#This Row],[SNR]]&amp;" - "&amp;tab_SCHULLISTE[[#This Row],[Name]]</f>
        <v xml:space="preserve">5849 - Friedrich-Baur-Grundschule Burgkunstadt  </v>
      </c>
      <c r="D4064" s="5" t="s">
        <v>3034</v>
      </c>
      <c r="E40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64" s="175" t="s">
        <v>18840</v>
      </c>
      <c r="G4064" s="175" t="s">
        <v>18841</v>
      </c>
      <c r="H4064" s="182" t="str">
        <f>_xlfn.XLOOKUP(tab_SCHULLISTE[[#This Row],[TKZ]],tab_SATLISTE[SAT-ID],tab_SATLISTE[SAT-ID],"FEHLT")</f>
        <v>4k028</v>
      </c>
    </row>
    <row r="4065" spans="1:8" ht="15.9" customHeight="1" x14ac:dyDescent="0.3">
      <c r="A4065" s="171" t="s">
        <v>8370</v>
      </c>
      <c r="B4065" s="167" t="s">
        <v>11998</v>
      </c>
      <c r="C4065" s="167" t="str">
        <f>tab_SCHULLISTE[[#This Row],[SNR]]&amp;" - "&amp;tab_SCHULLISTE[[#This Row],[Name]]</f>
        <v xml:space="preserve">5852 - Grundschule Hochstadt am Main  </v>
      </c>
      <c r="D4065" s="5" t="s">
        <v>3077</v>
      </c>
      <c r="E40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65" s="175" t="s">
        <v>18840</v>
      </c>
      <c r="G4065" s="175" t="s">
        <v>18841</v>
      </c>
      <c r="H4065" s="182" t="str">
        <f>_xlfn.XLOOKUP(tab_SCHULLISTE[[#This Row],[TKZ]],tab_SATLISTE[SAT-ID],tab_SATLISTE[SAT-ID],"FEHLT")</f>
        <v>4k074</v>
      </c>
    </row>
    <row r="4066" spans="1:8" ht="15.9" customHeight="1" x14ac:dyDescent="0.3">
      <c r="A4066" s="171" t="s">
        <v>8371</v>
      </c>
      <c r="B4066" s="167" t="s">
        <v>13339</v>
      </c>
      <c r="C4066" s="167" t="str">
        <f>tab_SCHULLISTE[[#This Row],[SNR]]&amp;" - "&amp;tab_SCHULLISTE[[#This Row],[Name]]</f>
        <v xml:space="preserve">5853 - Herzog-Otto-Mittelschule Lichtenfels  </v>
      </c>
      <c r="D4066" s="5" t="s">
        <v>3103</v>
      </c>
      <c r="E40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66" s="175" t="s">
        <v>18840</v>
      </c>
      <c r="G4066" s="175" t="s">
        <v>18841</v>
      </c>
      <c r="H4066" s="182" t="str">
        <f>_xlfn.XLOOKUP(tab_SCHULLISTE[[#This Row],[TKZ]],tab_SATLISTE[SAT-ID],tab_SATLISTE[SAT-ID],"FEHLT")</f>
        <v>4k101</v>
      </c>
    </row>
    <row r="4067" spans="1:8" ht="15.9" customHeight="1" x14ac:dyDescent="0.3">
      <c r="A4067" s="171" t="s">
        <v>8372</v>
      </c>
      <c r="B4067" s="167" t="s">
        <v>11999</v>
      </c>
      <c r="C4067" s="167" t="str">
        <f>tab_SCHULLISTE[[#This Row],[SNR]]&amp;" - "&amp;tab_SCHULLISTE[[#This Row],[Name]]</f>
        <v xml:space="preserve">5854 - Dr.-Roßbach-Grundschule Lichtenfels  </v>
      </c>
      <c r="D4067" s="5" t="s">
        <v>3103</v>
      </c>
      <c r="E40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67" s="175" t="s">
        <v>18840</v>
      </c>
      <c r="G4067" s="175" t="s">
        <v>18841</v>
      </c>
      <c r="H4067" s="182" t="str">
        <f>_xlfn.XLOOKUP(tab_SCHULLISTE[[#This Row],[TKZ]],tab_SATLISTE[SAT-ID],tab_SATLISTE[SAT-ID],"FEHLT")</f>
        <v>4k101</v>
      </c>
    </row>
    <row r="4068" spans="1:8" ht="15.9" customHeight="1" x14ac:dyDescent="0.3">
      <c r="A4068" s="171" t="s">
        <v>8373</v>
      </c>
      <c r="B4068" s="167" t="s">
        <v>12000</v>
      </c>
      <c r="C4068" s="167" t="str">
        <f>tab_SCHULLISTE[[#This Row],[SNR]]&amp;" - "&amp;tab_SCHULLISTE[[#This Row],[Name]]</f>
        <v xml:space="preserve">5855 - Grundschule Lichtenfels am Markt  </v>
      </c>
      <c r="D4068" s="5" t="s">
        <v>3103</v>
      </c>
      <c r="E40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68" s="175" t="s">
        <v>18840</v>
      </c>
      <c r="G4068" s="175" t="s">
        <v>18841</v>
      </c>
      <c r="H4068" s="182" t="str">
        <f>_xlfn.XLOOKUP(tab_SCHULLISTE[[#This Row],[TKZ]],tab_SATLISTE[SAT-ID],tab_SATLISTE[SAT-ID],"FEHLT")</f>
        <v>4k101</v>
      </c>
    </row>
    <row r="4069" spans="1:8" ht="15.9" customHeight="1" x14ac:dyDescent="0.3">
      <c r="A4069" s="171" t="s">
        <v>8374</v>
      </c>
      <c r="B4069" s="167" t="s">
        <v>12001</v>
      </c>
      <c r="C4069" s="167" t="str">
        <f>tab_SCHULLISTE[[#This Row],[SNR]]&amp;" - "&amp;tab_SCHULLISTE[[#This Row],[Name]]</f>
        <v xml:space="preserve">5857 - Grundschule Marktzeuln  </v>
      </c>
      <c r="D4069" s="5" t="s">
        <v>3112</v>
      </c>
      <c r="E40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69" s="175" t="s">
        <v>18840</v>
      </c>
      <c r="G4069" s="175" t="s">
        <v>18841</v>
      </c>
      <c r="H4069" s="182" t="str">
        <f>_xlfn.XLOOKUP(tab_SCHULLISTE[[#This Row],[TKZ]],tab_SATLISTE[SAT-ID],tab_SATLISTE[SAT-ID],"FEHLT")</f>
        <v>4k110</v>
      </c>
    </row>
    <row r="4070" spans="1:8" ht="15.9" customHeight="1" x14ac:dyDescent="0.3">
      <c r="A4070" s="171" t="s">
        <v>8375</v>
      </c>
      <c r="B4070" s="167" t="s">
        <v>13340</v>
      </c>
      <c r="C4070" s="167" t="str">
        <f>tab_SCHULLISTE[[#This Row],[SNR]]&amp;" - "&amp;tab_SCHULLISTE[[#This Row],[Name]]</f>
        <v xml:space="preserve">5858 - Johann-Puppert-Mittelschule Michelau i.OFr.  </v>
      </c>
      <c r="D4070" s="5" t="s">
        <v>3114</v>
      </c>
      <c r="E40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70" s="175" t="s">
        <v>18840</v>
      </c>
      <c r="G4070" s="175" t="s">
        <v>18841</v>
      </c>
      <c r="H4070" s="182" t="str">
        <f>_xlfn.XLOOKUP(tab_SCHULLISTE[[#This Row],[TKZ]],tab_SATLISTE[SAT-ID],tab_SATLISTE[SAT-ID],"FEHLT")</f>
        <v>4k114</v>
      </c>
    </row>
    <row r="4071" spans="1:8" ht="15.9" customHeight="1" x14ac:dyDescent="0.3">
      <c r="A4071" s="171" t="s">
        <v>8376</v>
      </c>
      <c r="B4071" s="167" t="s">
        <v>13341</v>
      </c>
      <c r="C4071" s="167" t="str">
        <f>tab_SCHULLISTE[[#This Row],[SNR]]&amp;" - "&amp;tab_SCHULLISTE[[#This Row],[Name]]</f>
        <v xml:space="preserve">5859 - Albert-Blankertz-Mittelschule Redwitz  </v>
      </c>
      <c r="D4071" s="5" t="s">
        <v>3141</v>
      </c>
      <c r="E40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71" s="175" t="s">
        <v>18840</v>
      </c>
      <c r="G4071" s="175" t="s">
        <v>18841</v>
      </c>
      <c r="H4071" s="182" t="str">
        <f>_xlfn.XLOOKUP(tab_SCHULLISTE[[#This Row],[TKZ]],tab_SATLISTE[SAT-ID],tab_SATLISTE[SAT-ID],"FEHLT")</f>
        <v>4k141</v>
      </c>
    </row>
    <row r="4072" spans="1:8" ht="15.9" customHeight="1" x14ac:dyDescent="0.3">
      <c r="A4072" s="171" t="s">
        <v>8377</v>
      </c>
      <c r="B4072" s="167" t="s">
        <v>12002</v>
      </c>
      <c r="C4072" s="167" t="str">
        <f>tab_SCHULLISTE[[#This Row],[SNR]]&amp;" - "&amp;tab_SCHULLISTE[[#This Row],[Name]]</f>
        <v xml:space="preserve">5860 - Grundschule Lichtenfels im Leuchsental  </v>
      </c>
      <c r="D4072" s="5" t="s">
        <v>3103</v>
      </c>
      <c r="E40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72" s="175" t="s">
        <v>18840</v>
      </c>
      <c r="G4072" s="175" t="s">
        <v>18841</v>
      </c>
      <c r="H4072" s="182" t="str">
        <f>_xlfn.XLOOKUP(tab_SCHULLISTE[[#This Row],[TKZ]],tab_SATLISTE[SAT-ID],tab_SATLISTE[SAT-ID],"FEHLT")</f>
        <v>4k101</v>
      </c>
    </row>
    <row r="4073" spans="1:8" ht="15.9" customHeight="1" x14ac:dyDescent="0.3">
      <c r="A4073" s="171" t="s">
        <v>8378</v>
      </c>
      <c r="B4073" s="167" t="s">
        <v>12003</v>
      </c>
      <c r="C4073" s="167" t="str">
        <f>tab_SCHULLISTE[[#This Row],[SNR]]&amp;" - "&amp;tab_SCHULLISTE[[#This Row],[Name]]</f>
        <v xml:space="preserve">5861 - Grundschule Lichtenfels in der Schney  </v>
      </c>
      <c r="D4073" s="5" t="s">
        <v>3103</v>
      </c>
      <c r="E40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73" s="175" t="s">
        <v>18840</v>
      </c>
      <c r="G4073" s="175" t="s">
        <v>18841</v>
      </c>
      <c r="H4073" s="182" t="str">
        <f>_xlfn.XLOOKUP(tab_SCHULLISTE[[#This Row],[TKZ]],tab_SATLISTE[SAT-ID],tab_SATLISTE[SAT-ID],"FEHLT")</f>
        <v>4k101</v>
      </c>
    </row>
    <row r="4074" spans="1:8" ht="15.9" customHeight="1" x14ac:dyDescent="0.3">
      <c r="A4074" s="171" t="s">
        <v>8379</v>
      </c>
      <c r="B4074" s="167" t="s">
        <v>13342</v>
      </c>
      <c r="C4074" s="167" t="str">
        <f>tab_SCHULLISTE[[#This Row],[SNR]]&amp;" - "&amp;tab_SCHULLISTE[[#This Row],[Name]]</f>
        <v xml:space="preserve">5863 - Adam-Riese-Mittelschule Bad Staffelstein  </v>
      </c>
      <c r="D4074" s="5" t="s">
        <v>3015</v>
      </c>
      <c r="E40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74" s="175" t="s">
        <v>18840</v>
      </c>
      <c r="G4074" s="175" t="s">
        <v>18841</v>
      </c>
      <c r="H4074" s="182" t="str">
        <f>_xlfn.XLOOKUP(tab_SCHULLISTE[[#This Row],[TKZ]],tab_SATLISTE[SAT-ID],tab_SATLISTE[SAT-ID],"FEHLT")</f>
        <v>4k009</v>
      </c>
    </row>
    <row r="4075" spans="1:8" ht="15.9" customHeight="1" x14ac:dyDescent="0.3">
      <c r="A4075" s="171" t="s">
        <v>8380</v>
      </c>
      <c r="B4075" s="167" t="s">
        <v>12004</v>
      </c>
      <c r="C4075" s="167" t="str">
        <f>tab_SCHULLISTE[[#This Row],[SNR]]&amp;" - "&amp;tab_SCHULLISTE[[#This Row],[Name]]</f>
        <v xml:space="preserve">5865 - Abt-Knauer-Grundschule  Weismain  </v>
      </c>
      <c r="D4075" s="5" t="s">
        <v>3190</v>
      </c>
      <c r="E40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75" s="175" t="s">
        <v>18840</v>
      </c>
      <c r="G4075" s="175" t="s">
        <v>18841</v>
      </c>
      <c r="H4075" s="182" t="str">
        <f>_xlfn.XLOOKUP(tab_SCHULLISTE[[#This Row],[TKZ]],tab_SATLISTE[SAT-ID],tab_SATLISTE[SAT-ID],"FEHLT")</f>
        <v>4k190</v>
      </c>
    </row>
    <row r="4076" spans="1:8" ht="15.9" customHeight="1" x14ac:dyDescent="0.3">
      <c r="A4076" s="171" t="s">
        <v>8381</v>
      </c>
      <c r="B4076" s="167" t="s">
        <v>12005</v>
      </c>
      <c r="C4076" s="167" t="str">
        <f>tab_SCHULLISTE[[#This Row],[SNR]]&amp;" - "&amp;tab_SCHULLISTE[[#This Row],[Name]]</f>
        <v xml:space="preserve">5871 - Maximilian-von-Bauernfeind-Grundschule Arzberg  </v>
      </c>
      <c r="D4076" s="5" t="s">
        <v>3011</v>
      </c>
      <c r="E40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76" s="175" t="s">
        <v>18840</v>
      </c>
      <c r="G4076" s="175" t="s">
        <v>18841</v>
      </c>
      <c r="H4076" s="182" t="str">
        <f>_xlfn.XLOOKUP(tab_SCHULLISTE[[#This Row],[TKZ]],tab_SATLISTE[SAT-ID],tab_SATLISTE[SAT-ID],"FEHLT")</f>
        <v>4k005</v>
      </c>
    </row>
    <row r="4077" spans="1:8" ht="15.9" customHeight="1" x14ac:dyDescent="0.3">
      <c r="A4077" s="171" t="s">
        <v>8382</v>
      </c>
      <c r="B4077" s="167" t="s">
        <v>12006</v>
      </c>
      <c r="C4077" s="167" t="str">
        <f>tab_SCHULLISTE[[#This Row],[SNR]]&amp;" - "&amp;tab_SCHULLISTE[[#This Row],[Name]]</f>
        <v xml:space="preserve">5873 - Grundschule Brand b. Marktredwitz  </v>
      </c>
      <c r="D4077" s="5" t="s">
        <v>3109</v>
      </c>
      <c r="E40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77" s="175" t="s">
        <v>18840</v>
      </c>
      <c r="G4077" s="175" t="s">
        <v>18841</v>
      </c>
      <c r="H4077" s="182" t="str">
        <f>_xlfn.XLOOKUP(tab_SCHULLISTE[[#This Row],[TKZ]],tab_SATLISTE[SAT-ID],tab_SATLISTE[SAT-ID],"FEHLT")</f>
        <v>4k107</v>
      </c>
    </row>
    <row r="4078" spans="1:8" ht="15.9" customHeight="1" x14ac:dyDescent="0.3">
      <c r="A4078" s="171" t="s">
        <v>8383</v>
      </c>
      <c r="B4078" s="167" t="s">
        <v>12007</v>
      </c>
      <c r="C4078" s="167" t="str">
        <f>tab_SCHULLISTE[[#This Row],[SNR]]&amp;" - "&amp;tab_SCHULLISTE[[#This Row],[Name]]</f>
        <v xml:space="preserve">5874 - Grundschule Erkersreuth-Selb-Plößberg  </v>
      </c>
      <c r="D4078" s="5" t="s">
        <v>3156</v>
      </c>
      <c r="E40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78" s="175" t="s">
        <v>18840</v>
      </c>
      <c r="G4078" s="175" t="s">
        <v>18841</v>
      </c>
      <c r="H4078" s="182" t="str">
        <f>_xlfn.XLOOKUP(tab_SCHULLISTE[[#This Row],[TKZ]],tab_SATLISTE[SAT-ID],tab_SATLISTE[SAT-ID],"FEHLT")</f>
        <v>4k156</v>
      </c>
    </row>
    <row r="4079" spans="1:8" ht="15.9" customHeight="1" x14ac:dyDescent="0.3">
      <c r="A4079" s="171" t="s">
        <v>8384</v>
      </c>
      <c r="B4079" s="167" t="s">
        <v>13343</v>
      </c>
      <c r="C4079" s="167" t="str">
        <f>tab_SCHULLISTE[[#This Row],[SNR]]&amp;" - "&amp;tab_SCHULLISTE[[#This Row],[Name]]</f>
        <v xml:space="preserve">5876 - Mittelschule Kirchenlamitz  </v>
      </c>
      <c r="D4079" s="5" t="s">
        <v>3088</v>
      </c>
      <c r="E40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79" s="175" t="s">
        <v>18840</v>
      </c>
      <c r="G4079" s="175" t="s">
        <v>18841</v>
      </c>
      <c r="H4079" s="182" t="str">
        <f>_xlfn.XLOOKUP(tab_SCHULLISTE[[#This Row],[TKZ]],tab_SATLISTE[SAT-ID],tab_SATLISTE[SAT-ID],"FEHLT")</f>
        <v>4k085</v>
      </c>
    </row>
    <row r="4080" spans="1:8" ht="15.9" customHeight="1" x14ac:dyDescent="0.3">
      <c r="A4080" s="171" t="s">
        <v>8385</v>
      </c>
      <c r="B4080" s="167" t="s">
        <v>12008</v>
      </c>
      <c r="C4080" s="167" t="str">
        <f>tab_SCHULLISTE[[#This Row],[SNR]]&amp;" - "&amp;tab_SCHULLISTE[[#This Row],[Name]]</f>
        <v xml:space="preserve">5877 - Grundschule Marktleuthen  </v>
      </c>
      <c r="D4080" s="5" t="s">
        <v>3108</v>
      </c>
      <c r="E40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80" s="175" t="s">
        <v>18840</v>
      </c>
      <c r="G4080" s="175" t="s">
        <v>18841</v>
      </c>
      <c r="H4080" s="182" t="str">
        <f>_xlfn.XLOOKUP(tab_SCHULLISTE[[#This Row],[TKZ]],tab_SATLISTE[SAT-ID],tab_SATLISTE[SAT-ID],"FEHLT")</f>
        <v>4k106</v>
      </c>
    </row>
    <row r="4081" spans="1:8" ht="15.9" customHeight="1" x14ac:dyDescent="0.3">
      <c r="A4081" s="171" t="s">
        <v>8386</v>
      </c>
      <c r="B4081" s="167" t="s">
        <v>12009</v>
      </c>
      <c r="C4081" s="167" t="str">
        <f>tab_SCHULLISTE[[#This Row],[SNR]]&amp;" - "&amp;tab_SCHULLISTE[[#This Row],[Name]]</f>
        <v xml:space="preserve">5879 - Grundschule Marktredwitz  </v>
      </c>
      <c r="D4081" s="5" t="s">
        <v>3109</v>
      </c>
      <c r="E40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81" s="175" t="s">
        <v>18840</v>
      </c>
      <c r="G4081" s="175" t="s">
        <v>18841</v>
      </c>
      <c r="H4081" s="182" t="str">
        <f>_xlfn.XLOOKUP(tab_SCHULLISTE[[#This Row],[TKZ]],tab_SATLISTE[SAT-ID],tab_SATLISTE[SAT-ID],"FEHLT")</f>
        <v>4k107</v>
      </c>
    </row>
    <row r="4082" spans="1:8" ht="15.9" customHeight="1" x14ac:dyDescent="0.3">
      <c r="A4082" s="171" t="s">
        <v>8387</v>
      </c>
      <c r="B4082" s="167" t="s">
        <v>13344</v>
      </c>
      <c r="C4082" s="167" t="str">
        <f>tab_SCHULLISTE[[#This Row],[SNR]]&amp;" - "&amp;tab_SCHULLISTE[[#This Row],[Name]]</f>
        <v xml:space="preserve">5880 - Alexander-von-Humboldt-Mittelschule Marktredwitz  </v>
      </c>
      <c r="D4082" s="5" t="s">
        <v>3109</v>
      </c>
      <c r="E40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82" s="175" t="s">
        <v>18840</v>
      </c>
      <c r="G4082" s="175" t="s">
        <v>18841</v>
      </c>
      <c r="H4082" s="182" t="str">
        <f>_xlfn.XLOOKUP(tab_SCHULLISTE[[#This Row],[TKZ]],tab_SATLISTE[SAT-ID],tab_SATLISTE[SAT-ID],"FEHLT")</f>
        <v>4k107</v>
      </c>
    </row>
    <row r="4083" spans="1:8" ht="15.9" customHeight="1" x14ac:dyDescent="0.3">
      <c r="A4083" s="171" t="s">
        <v>8388</v>
      </c>
      <c r="B4083" s="167" t="s">
        <v>12010</v>
      </c>
      <c r="C4083" s="167" t="str">
        <f>tab_SCHULLISTE[[#This Row],[SNR]]&amp;" - "&amp;tab_SCHULLISTE[[#This Row],[Name]]</f>
        <v xml:space="preserve">5881 - Grundschule Röslau  </v>
      </c>
      <c r="D4083" s="5" t="s">
        <v>3145</v>
      </c>
      <c r="E40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83" s="175" t="s">
        <v>18840</v>
      </c>
      <c r="G4083" s="175" t="s">
        <v>18841</v>
      </c>
      <c r="H4083" s="182" t="str">
        <f>_xlfn.XLOOKUP(tab_SCHULLISTE[[#This Row],[TKZ]],tab_SATLISTE[SAT-ID],tab_SATLISTE[SAT-ID],"FEHLT")</f>
        <v>4k145</v>
      </c>
    </row>
    <row r="4084" spans="1:8" ht="15.9" customHeight="1" x14ac:dyDescent="0.3">
      <c r="A4084" s="171" t="s">
        <v>8389</v>
      </c>
      <c r="B4084" s="167" t="s">
        <v>12011</v>
      </c>
      <c r="C4084" s="167" t="str">
        <f>tab_SCHULLISTE[[#This Row],[SNR]]&amp;" - "&amp;tab_SCHULLISTE[[#This Row],[Name]]</f>
        <v xml:space="preserve">5882 - Grundschule Schirnding-Hohenberg a.d.Eger  </v>
      </c>
      <c r="D4084" s="5" t="s">
        <v>3149</v>
      </c>
      <c r="E40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84" s="175" t="s">
        <v>18840</v>
      </c>
      <c r="G4084" s="175" t="s">
        <v>18841</v>
      </c>
      <c r="H4084" s="182" t="str">
        <f>_xlfn.XLOOKUP(tab_SCHULLISTE[[#This Row],[TKZ]],tab_SATLISTE[SAT-ID],tab_SATLISTE[SAT-ID],"FEHLT")</f>
        <v>4k149</v>
      </c>
    </row>
    <row r="4085" spans="1:8" ht="15.9" customHeight="1" x14ac:dyDescent="0.3">
      <c r="A4085" s="171" t="s">
        <v>8390</v>
      </c>
      <c r="B4085" s="167" t="s">
        <v>12012</v>
      </c>
      <c r="C4085" s="167" t="str">
        <f>tab_SCHULLISTE[[#This Row],[SNR]]&amp;" - "&amp;tab_SCHULLISTE[[#This Row],[Name]]</f>
        <v xml:space="preserve">5883 - Grundschule Schönwald  </v>
      </c>
      <c r="D4085" s="5" t="s">
        <v>3153</v>
      </c>
      <c r="E40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85" s="175" t="s">
        <v>18840</v>
      </c>
      <c r="G4085" s="175" t="s">
        <v>18841</v>
      </c>
      <c r="H4085" s="182" t="str">
        <f>_xlfn.XLOOKUP(tab_SCHULLISTE[[#This Row],[TKZ]],tab_SATLISTE[SAT-ID],tab_SATLISTE[SAT-ID],"FEHLT")</f>
        <v>4k153</v>
      </c>
    </row>
    <row r="4086" spans="1:8" ht="15.9" customHeight="1" x14ac:dyDescent="0.3">
      <c r="A4086" s="171" t="s">
        <v>8391</v>
      </c>
      <c r="B4086" s="167" t="s">
        <v>13345</v>
      </c>
      <c r="C4086" s="167" t="str">
        <f>tab_SCHULLISTE[[#This Row],[SNR]]&amp;" - "&amp;tab_SCHULLISTE[[#This Row],[Name]]</f>
        <v xml:space="preserve">5884 - Dr.-Franz-Bogner-Mittelschule Selb  </v>
      </c>
      <c r="D4086" s="5" t="s">
        <v>3156</v>
      </c>
      <c r="E40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86" s="175" t="s">
        <v>18840</v>
      </c>
      <c r="G4086" s="175" t="s">
        <v>18841</v>
      </c>
      <c r="H4086" s="182" t="str">
        <f>_xlfn.XLOOKUP(tab_SCHULLISTE[[#This Row],[TKZ]],tab_SATLISTE[SAT-ID],tab_SATLISTE[SAT-ID],"FEHLT")</f>
        <v>4k156</v>
      </c>
    </row>
    <row r="4087" spans="1:8" ht="15.9" customHeight="1" x14ac:dyDescent="0.3">
      <c r="A4087" s="171" t="s">
        <v>8392</v>
      </c>
      <c r="B4087" s="167" t="s">
        <v>12013</v>
      </c>
      <c r="C4087" s="167" t="str">
        <f>tab_SCHULLISTE[[#This Row],[SNR]]&amp;" - "&amp;tab_SCHULLISTE[[#This Row],[Name]]</f>
        <v xml:space="preserve">5885 - Dr.-Franz-Bogner-Grundschule Selb  </v>
      </c>
      <c r="D4087" s="5" t="s">
        <v>3156</v>
      </c>
      <c r="E40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87" s="175" t="s">
        <v>18840</v>
      </c>
      <c r="G4087" s="175" t="s">
        <v>18841</v>
      </c>
      <c r="H4087" s="182" t="str">
        <f>_xlfn.XLOOKUP(tab_SCHULLISTE[[#This Row],[TKZ]],tab_SATLISTE[SAT-ID],tab_SATLISTE[SAT-ID],"FEHLT")</f>
        <v>4k156</v>
      </c>
    </row>
    <row r="4088" spans="1:8" ht="15.9" customHeight="1" x14ac:dyDescent="0.3">
      <c r="A4088" s="171" t="s">
        <v>8393</v>
      </c>
      <c r="B4088" s="167" t="s">
        <v>12014</v>
      </c>
      <c r="C4088" s="167" t="str">
        <f>tab_SCHULLISTE[[#This Row],[SNR]]&amp;" - "&amp;tab_SCHULLISTE[[#This Row],[Name]]</f>
        <v xml:space="preserve">5886 - Luitpold-Grundschule Selb  </v>
      </c>
      <c r="D4088" s="5" t="s">
        <v>3156</v>
      </c>
      <c r="E40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88" s="175" t="s">
        <v>18840</v>
      </c>
      <c r="G4088" s="175" t="s">
        <v>18841</v>
      </c>
      <c r="H4088" s="182" t="str">
        <f>_xlfn.XLOOKUP(tab_SCHULLISTE[[#This Row],[TKZ]],tab_SATLISTE[SAT-ID],tab_SATLISTE[SAT-ID],"FEHLT")</f>
        <v>4k156</v>
      </c>
    </row>
    <row r="4089" spans="1:8" ht="15.9" customHeight="1" x14ac:dyDescent="0.3">
      <c r="A4089" s="171" t="s">
        <v>8394</v>
      </c>
      <c r="B4089" s="167" t="s">
        <v>12015</v>
      </c>
      <c r="C4089" s="167" t="str">
        <f>tab_SCHULLISTE[[#This Row],[SNR]]&amp;" - "&amp;tab_SCHULLISTE[[#This Row],[Name]]</f>
        <v xml:space="preserve">5887 - Grundschule Thiersheim  </v>
      </c>
      <c r="D4089" s="5" t="s">
        <v>3174</v>
      </c>
      <c r="E40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89" s="175" t="s">
        <v>18840</v>
      </c>
      <c r="G4089" s="175" t="s">
        <v>18841</v>
      </c>
      <c r="H4089" s="182" t="str">
        <f>_xlfn.XLOOKUP(tab_SCHULLISTE[[#This Row],[TKZ]],tab_SATLISTE[SAT-ID],tab_SATLISTE[SAT-ID],"FEHLT")</f>
        <v>4k174</v>
      </c>
    </row>
    <row r="4090" spans="1:8" ht="15.9" customHeight="1" x14ac:dyDescent="0.3">
      <c r="A4090" s="171" t="s">
        <v>8395</v>
      </c>
      <c r="B4090" s="167" t="s">
        <v>12016</v>
      </c>
      <c r="C4090" s="167" t="str">
        <f>tab_SCHULLISTE[[#This Row],[SNR]]&amp;" - "&amp;tab_SCHULLISTE[[#This Row],[Name]]</f>
        <v xml:space="preserve">5888 - Grundschule Thierstein-Höchstädt  </v>
      </c>
      <c r="D4090" s="5" t="s">
        <v>3175</v>
      </c>
      <c r="E40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90" s="175" t="s">
        <v>18840</v>
      </c>
      <c r="G4090" s="175" t="s">
        <v>18841</v>
      </c>
      <c r="H4090" s="182" t="str">
        <f>_xlfn.XLOOKUP(tab_SCHULLISTE[[#This Row],[TKZ]],tab_SATLISTE[SAT-ID],tab_SATLISTE[SAT-ID],"FEHLT")</f>
        <v>4k175</v>
      </c>
    </row>
    <row r="4091" spans="1:8" ht="15.9" customHeight="1" x14ac:dyDescent="0.3">
      <c r="A4091" s="171" t="s">
        <v>8396</v>
      </c>
      <c r="B4091" s="167" t="s">
        <v>12017</v>
      </c>
      <c r="C4091" s="167" t="str">
        <f>tab_SCHULLISTE[[#This Row],[SNR]]&amp;" - "&amp;tab_SCHULLISTE[[#This Row],[Name]]</f>
        <v xml:space="preserve">5890 - Grundschule Weißenstadt  </v>
      </c>
      <c r="D4091" s="5" t="s">
        <v>3193</v>
      </c>
      <c r="E40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91" s="175" t="s">
        <v>18840</v>
      </c>
      <c r="G4091" s="175" t="s">
        <v>18841</v>
      </c>
      <c r="H4091" s="182" t="str">
        <f>_xlfn.XLOOKUP(tab_SCHULLISTE[[#This Row],[TKZ]],tab_SATLISTE[SAT-ID],tab_SATLISTE[SAT-ID],"FEHLT")</f>
        <v>4k193</v>
      </c>
    </row>
    <row r="4092" spans="1:8" ht="15.9" customHeight="1" x14ac:dyDescent="0.3">
      <c r="A4092" s="171" t="s">
        <v>8397</v>
      </c>
      <c r="B4092" s="167" t="s">
        <v>12018</v>
      </c>
      <c r="C4092" s="167" t="str">
        <f>tab_SCHULLISTE[[#This Row],[SNR]]&amp;" - "&amp;tab_SCHULLISTE[[#This Row],[Name]]</f>
        <v xml:space="preserve">5891 - Jean-Paul-Grundschule  Wunsiedel  </v>
      </c>
      <c r="D4092" s="5" t="s">
        <v>3199</v>
      </c>
      <c r="E40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092" s="175" t="s">
        <v>18840</v>
      </c>
      <c r="G4092" s="175" t="s">
        <v>18841</v>
      </c>
      <c r="H4092" s="182" t="str">
        <f>_xlfn.XLOOKUP(tab_SCHULLISTE[[#This Row],[TKZ]],tab_SATLISTE[SAT-ID],tab_SATLISTE[SAT-ID],"FEHLT")</f>
        <v>4k199</v>
      </c>
    </row>
    <row r="4093" spans="1:8" ht="15.9" customHeight="1" x14ac:dyDescent="0.3">
      <c r="A4093" s="171" t="s">
        <v>8398</v>
      </c>
      <c r="B4093" s="167" t="s">
        <v>13346</v>
      </c>
      <c r="C4093" s="167" t="str">
        <f>tab_SCHULLISTE[[#This Row],[SNR]]&amp;" - "&amp;tab_SCHULLISTE[[#This Row],[Name]]</f>
        <v xml:space="preserve">5892 - Jean-Paul-Mittelschule Wunsiedel  </v>
      </c>
      <c r="D4093" s="5" t="s">
        <v>3198</v>
      </c>
      <c r="E40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093" s="175" t="s">
        <v>18840</v>
      </c>
      <c r="G4093" s="175" t="s">
        <v>18841</v>
      </c>
      <c r="H4093" s="182" t="str">
        <f>_xlfn.XLOOKUP(tab_SCHULLISTE[[#This Row],[TKZ]],tab_SATLISTE[SAT-ID],tab_SATLISTE[SAT-ID],"FEHLT")</f>
        <v>4k198</v>
      </c>
    </row>
    <row r="4094" spans="1:8" ht="15.9" customHeight="1" x14ac:dyDescent="0.3">
      <c r="A4094" s="171" t="s">
        <v>8399</v>
      </c>
      <c r="B4094" s="167" t="s">
        <v>826</v>
      </c>
      <c r="C4094" s="167" t="str">
        <f>tab_SCHULLISTE[[#This Row],[SNR]]&amp;" - "&amp;tab_SCHULLISTE[[#This Row],[Name]]</f>
        <v>6001 - Paul-Ritter-Schule Förderzentrum Förderschwerpunkt Hören Nürnberg</v>
      </c>
      <c r="D4094" s="5" t="s">
        <v>3289</v>
      </c>
      <c r="E40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094" s="175" t="s">
        <v>18830</v>
      </c>
      <c r="G4094" s="175" t="s">
        <v>18831</v>
      </c>
      <c r="H4094" s="182" t="str">
        <f>_xlfn.XLOOKUP(tab_SCHULLISTE[[#This Row],[TKZ]],tab_SATLISTE[SAT-ID],tab_SATLISTE[SAT-ID],"FEHLT")</f>
        <v>5k020</v>
      </c>
    </row>
    <row r="4095" spans="1:8" ht="15.9" customHeight="1" x14ac:dyDescent="0.3">
      <c r="A4095" s="171" t="s">
        <v>8400</v>
      </c>
      <c r="B4095" s="167" t="s">
        <v>653</v>
      </c>
      <c r="C4095" s="167" t="str">
        <f>tab_SCHULLISTE[[#This Row],[SNR]]&amp;" - "&amp;tab_SCHULLISTE[[#This Row],[Name]]</f>
        <v>6002 - Regens-Wagner-Schule Zell, Priv. Förderzentrum, Förderschwerp. Hören u.weit. Förderbed.,Hilpoltst.</v>
      </c>
      <c r="D4095" s="5" t="s">
        <v>3518</v>
      </c>
      <c r="E40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095" s="175" t="s">
        <v>18830</v>
      </c>
      <c r="G4095" s="175" t="s">
        <v>18831</v>
      </c>
      <c r="H4095" s="182" t="str">
        <f>_xlfn.XLOOKUP(tab_SCHULLISTE[[#This Row],[TKZ]],tab_SATLISTE[SAT-ID],tab_SATLISTE[SAT-ID],"FEHLT")</f>
        <v>5p070</v>
      </c>
    </row>
    <row r="4096" spans="1:8" ht="15.9" customHeight="1" x14ac:dyDescent="0.3">
      <c r="A4096" s="171" t="s">
        <v>8401</v>
      </c>
      <c r="B4096" s="167" t="s">
        <v>8402</v>
      </c>
      <c r="C4096" s="167" t="str">
        <f>tab_SCHULLISTE[[#This Row],[SNR]]&amp;" - "&amp;tab_SCHULLISTE[[#This Row],[Name]]</f>
        <v>6003 - Bertha-von-Suttner-Schule, Förderzentrum Förderschwerpunkt k.m.E. Nürnberg</v>
      </c>
      <c r="D4096" s="5" t="s">
        <v>3289</v>
      </c>
      <c r="E40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096" s="175" t="s">
        <v>18830</v>
      </c>
      <c r="G4096" s="175" t="s">
        <v>18831</v>
      </c>
      <c r="H4096" s="182" t="str">
        <f>_xlfn.XLOOKUP(tab_SCHULLISTE[[#This Row],[TKZ]],tab_SATLISTE[SAT-ID],tab_SATLISTE[SAT-ID],"FEHLT")</f>
        <v>5k020</v>
      </c>
    </row>
    <row r="4097" spans="1:8" ht="15.9" customHeight="1" x14ac:dyDescent="0.3">
      <c r="A4097" s="171" t="s">
        <v>8403</v>
      </c>
      <c r="B4097" s="167" t="s">
        <v>654</v>
      </c>
      <c r="C4097" s="167" t="str">
        <f>tab_SCHULLISTE[[#This Row],[SNR]]&amp;" - "&amp;tab_SCHULLISTE[[#This Row],[Name]]</f>
        <v>6004 - Priv. Förderzentrum, Förderschwerpunkt körperliche und motorische Entwicklung, Altdorf</v>
      </c>
      <c r="D4097" s="5" t="s">
        <v>3516</v>
      </c>
      <c r="E40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097" s="175" t="s">
        <v>18830</v>
      </c>
      <c r="G4097" s="175" t="s">
        <v>18831</v>
      </c>
      <c r="H4097" s="182" t="str">
        <f>_xlfn.XLOOKUP(tab_SCHULLISTE[[#This Row],[TKZ]],tab_SATLISTE[SAT-ID],tab_SATLISTE[SAT-ID],"FEHLT")</f>
        <v>5p068</v>
      </c>
    </row>
    <row r="4098" spans="1:8" ht="15.9" customHeight="1" x14ac:dyDescent="0.3">
      <c r="A4098" s="171" t="s">
        <v>8404</v>
      </c>
      <c r="B4098" s="167" t="s">
        <v>14233</v>
      </c>
      <c r="C4098" s="167" t="str">
        <f>tab_SCHULLISTE[[#This Row],[SNR]]&amp;" - "&amp;tab_SCHULLISTE[[#This Row],[Name]]</f>
        <v xml:space="preserve">6005 - Förderzentrum Förderschwerpunkt Sprache Nürnberg  </v>
      </c>
      <c r="D4098" s="5" t="s">
        <v>3289</v>
      </c>
      <c r="E40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098" s="175" t="s">
        <v>18830</v>
      </c>
      <c r="G4098" s="175" t="s">
        <v>18831</v>
      </c>
      <c r="H4098" s="182" t="str">
        <f>_xlfn.XLOOKUP(tab_SCHULLISTE[[#This Row],[TKZ]],tab_SATLISTE[SAT-ID],tab_SATLISTE[SAT-ID],"FEHLT")</f>
        <v>5k020</v>
      </c>
    </row>
    <row r="4099" spans="1:8" ht="15.9" customHeight="1" x14ac:dyDescent="0.3">
      <c r="A4099" s="171" t="s">
        <v>8405</v>
      </c>
      <c r="B4099" s="167" t="s">
        <v>8406</v>
      </c>
      <c r="C4099" s="167" t="str">
        <f>tab_SCHULLISTE[[#This Row],[SNR]]&amp;" - "&amp;tab_SCHULLISTE[[#This Row],[Name]]</f>
        <v>6006 - Johann-Heinrich-Pestalozzi-Schule, Sonderpädagogisches Förderzentrum Ansbach der Diak</v>
      </c>
      <c r="D4099" s="5" t="s">
        <v>3472</v>
      </c>
      <c r="E40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099" s="175" t="s">
        <v>18830</v>
      </c>
      <c r="G4099" s="175" t="s">
        <v>18831</v>
      </c>
      <c r="H4099" s="182" t="str">
        <f>_xlfn.XLOOKUP(tab_SCHULLISTE[[#This Row],[TKZ]],tab_SATLISTE[SAT-ID],tab_SATLISTE[SAT-ID],"FEHLT")</f>
        <v>5p021</v>
      </c>
    </row>
    <row r="4100" spans="1:8" ht="15.9" customHeight="1" x14ac:dyDescent="0.3">
      <c r="A4100" s="171" t="s">
        <v>8407</v>
      </c>
      <c r="B4100" s="167" t="s">
        <v>258</v>
      </c>
      <c r="C4100" s="167" t="str">
        <f>tab_SCHULLISTE[[#This Row],[SNR]]&amp;" - "&amp;tab_SCHULLISTE[[#This Row],[Name]]</f>
        <v>6007 - Berufsfachschule f. Krankenpflegehilfe Erl.d. Malteser Waldkrankenhaus Erl.gGmbH</v>
      </c>
      <c r="D4100" s="5" t="s">
        <v>3499</v>
      </c>
      <c r="E41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00" s="175" t="s">
        <v>18842</v>
      </c>
      <c r="G4100" s="175" t="s">
        <v>18843</v>
      </c>
      <c r="H4100" s="182" t="str">
        <f>_xlfn.XLOOKUP(tab_SCHULLISTE[[#This Row],[TKZ]],tab_SATLISTE[SAT-ID],tab_SATLISTE[SAT-ID],"FEHLT")</f>
        <v>5p050</v>
      </c>
    </row>
    <row r="4101" spans="1:8" ht="15.9" customHeight="1" x14ac:dyDescent="0.3">
      <c r="A4101" s="171" t="s">
        <v>8408</v>
      </c>
      <c r="B4101" s="167" t="s">
        <v>8409</v>
      </c>
      <c r="C4101" s="167" t="str">
        <f>tab_SCHULLISTE[[#This Row],[SNR]]&amp;" - "&amp;tab_SCHULLISTE[[#This Row],[Name]]</f>
        <v>6009 - Sonderpädagogisches Förderzentrum - Teilzentrum II - Schule im Aischgrund</v>
      </c>
      <c r="D4101" s="5" t="s">
        <v>3380</v>
      </c>
      <c r="E41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01" s="175" t="s">
        <v>18830</v>
      </c>
      <c r="G4101" s="175" t="s">
        <v>18831</v>
      </c>
      <c r="H4101" s="182" t="str">
        <f>_xlfn.XLOOKUP(tab_SCHULLISTE[[#This Row],[TKZ]],tab_SATLISTE[SAT-ID],tab_SATLISTE[SAT-ID],"FEHLT")</f>
        <v>5k112</v>
      </c>
    </row>
    <row r="4102" spans="1:8" ht="15.9" customHeight="1" x14ac:dyDescent="0.3">
      <c r="A4102" s="171" t="s">
        <v>8410</v>
      </c>
      <c r="B4102" s="167" t="s">
        <v>827</v>
      </c>
      <c r="C4102" s="167" t="str">
        <f>tab_SCHULLISTE[[#This Row],[SNR]]&amp;" - "&amp;tab_SCHULLISTE[[#This Row],[Name]]</f>
        <v>6010 - Georg-Ehnes-Schule Sonderpädagogisches Förderzentrum Dinkelsbühl</v>
      </c>
      <c r="D4102" s="5" t="s">
        <v>3280</v>
      </c>
      <c r="E41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02" s="175" t="s">
        <v>18830</v>
      </c>
      <c r="G4102" s="175" t="s">
        <v>18831</v>
      </c>
      <c r="H4102" s="182" t="str">
        <f>_xlfn.XLOOKUP(tab_SCHULLISTE[[#This Row],[TKZ]],tab_SATLISTE[SAT-ID],tab_SATLISTE[SAT-ID],"FEHLT")</f>
        <v>5k011</v>
      </c>
    </row>
    <row r="4103" spans="1:8" ht="15.9" customHeight="1" x14ac:dyDescent="0.3">
      <c r="A4103" s="171" t="s">
        <v>8411</v>
      </c>
      <c r="B4103" s="167" t="s">
        <v>8412</v>
      </c>
      <c r="C4103" s="167" t="str">
        <f>tab_SCHULLISTE[[#This Row],[SNR]]&amp;" - "&amp;tab_SCHULLISTE[[#This Row],[Name]]</f>
        <v>6011 - Otfried-Preußler-Schule, Sonderpädagogisches Förderzentrum Erlangen</v>
      </c>
      <c r="D4103" s="5" t="s">
        <v>3314</v>
      </c>
      <c r="E41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03" s="175" t="s">
        <v>18830</v>
      </c>
      <c r="G4103" s="175" t="s">
        <v>18831</v>
      </c>
      <c r="H4103" s="182" t="str">
        <f>_xlfn.XLOOKUP(tab_SCHULLISTE[[#This Row],[TKZ]],tab_SATLISTE[SAT-ID],tab_SATLISTE[SAT-ID],"FEHLT")</f>
        <v>5k045</v>
      </c>
    </row>
    <row r="4104" spans="1:8" ht="15.9" customHeight="1" x14ac:dyDescent="0.3">
      <c r="A4104" s="171" t="s">
        <v>8413</v>
      </c>
      <c r="B4104" s="167" t="s">
        <v>828</v>
      </c>
      <c r="C4104" s="167" t="str">
        <f>tab_SCHULLISTE[[#This Row],[SNR]]&amp;" - "&amp;tab_SCHULLISTE[[#This Row],[Name]]</f>
        <v>6014 - Otto-Lilienthal-Schule Sonderpädagogisches Förderzentrum Fürth-Nord</v>
      </c>
      <c r="D4104" s="5" t="s">
        <v>3320</v>
      </c>
      <c r="E41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04" s="175" t="s">
        <v>18830</v>
      </c>
      <c r="G4104" s="175" t="s">
        <v>18831</v>
      </c>
      <c r="H4104" s="182" t="str">
        <f>_xlfn.XLOOKUP(tab_SCHULLISTE[[#This Row],[TKZ]],tab_SATLISTE[SAT-ID],tab_SATLISTE[SAT-ID],"FEHLT")</f>
        <v>5k052</v>
      </c>
    </row>
    <row r="4105" spans="1:8" ht="15.9" customHeight="1" x14ac:dyDescent="0.3">
      <c r="A4105" s="171" t="s">
        <v>8414</v>
      </c>
      <c r="B4105" s="167" t="s">
        <v>829</v>
      </c>
      <c r="C4105" s="167" t="str">
        <f>tab_SCHULLISTE[[#This Row],[SNR]]&amp;" - "&amp;tab_SCHULLISTE[[#This Row],[Name]]</f>
        <v>6015 - Jakob-Wassermann-Schule Sonderpädagogisches Förderzentrum Fürth-Süd</v>
      </c>
      <c r="D4105" s="5" t="s">
        <v>3320</v>
      </c>
      <c r="E41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05" s="175" t="s">
        <v>18830</v>
      </c>
      <c r="G4105" s="175" t="s">
        <v>18831</v>
      </c>
      <c r="H4105" s="182" t="str">
        <f>_xlfn.XLOOKUP(tab_SCHULLISTE[[#This Row],[TKZ]],tab_SATLISTE[SAT-ID],tab_SATLISTE[SAT-ID],"FEHLT")</f>
        <v>5k052</v>
      </c>
    </row>
    <row r="4106" spans="1:8" ht="15.9" customHeight="1" x14ac:dyDescent="0.3">
      <c r="A4106" s="171" t="s">
        <v>8415</v>
      </c>
      <c r="B4106" s="167" t="s">
        <v>967</v>
      </c>
      <c r="C4106" s="167" t="str">
        <f>tab_SCHULLISTE[[#This Row],[SNR]]&amp;" - "&amp;tab_SCHULLISTE[[#This Row],[Name]]</f>
        <v>6017 - Staatliche Fachschule (Technikerschule) für Fahrzeugtechnik und Elektromobilität Roth</v>
      </c>
      <c r="D4106" s="5" t="s">
        <v>3398</v>
      </c>
      <c r="E41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06" s="175" t="s">
        <v>18848</v>
      </c>
      <c r="G4106" s="175" t="s">
        <v>18849</v>
      </c>
      <c r="H4106" s="182" t="str">
        <f>_xlfn.XLOOKUP(tab_SCHULLISTE[[#This Row],[TKZ]],tab_SATLISTE[SAT-ID],tab_SATLISTE[SAT-ID],"FEHLT")</f>
        <v>5k130</v>
      </c>
    </row>
    <row r="4107" spans="1:8" ht="15.9" customHeight="1" x14ac:dyDescent="0.3">
      <c r="A4107" s="171" t="s">
        <v>8416</v>
      </c>
      <c r="B4107" s="167" t="s">
        <v>830</v>
      </c>
      <c r="C4107" s="167" t="str">
        <f>tab_SCHULLISTE[[#This Row],[SNR]]&amp;" - "&amp;tab_SCHULLISTE[[#This Row],[Name]]</f>
        <v>6019 - Sonderpädagogisches Förderzentrum Nürnberg-Langwasser</v>
      </c>
      <c r="D4107" s="5" t="s">
        <v>3381</v>
      </c>
      <c r="E41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07" s="175" t="s">
        <v>18830</v>
      </c>
      <c r="G4107" s="175" t="s">
        <v>18831</v>
      </c>
      <c r="H4107" s="182" t="str">
        <f>_xlfn.XLOOKUP(tab_SCHULLISTE[[#This Row],[TKZ]],tab_SATLISTE[SAT-ID],tab_SATLISTE[SAT-ID],"FEHLT")</f>
        <v>5k113</v>
      </c>
    </row>
    <row r="4108" spans="1:8" ht="15.9" customHeight="1" x14ac:dyDescent="0.3">
      <c r="A4108" s="171" t="s">
        <v>8417</v>
      </c>
      <c r="B4108" s="167" t="s">
        <v>831</v>
      </c>
      <c r="C4108" s="167" t="str">
        <f>tab_SCHULLISTE[[#This Row],[SNR]]&amp;" - "&amp;tab_SCHULLISTE[[#This Row],[Name]]</f>
        <v>6021 - Sonderpädagogisches Förderzentrum Nürnberg am Jean-Paul-Platz</v>
      </c>
      <c r="D4108" s="5" t="s">
        <v>3381</v>
      </c>
      <c r="E41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08" s="175" t="s">
        <v>18830</v>
      </c>
      <c r="G4108" s="175" t="s">
        <v>18831</v>
      </c>
      <c r="H4108" s="182" t="str">
        <f>_xlfn.XLOOKUP(tab_SCHULLISTE[[#This Row],[TKZ]],tab_SATLISTE[SAT-ID],tab_SATLISTE[SAT-ID],"FEHLT")</f>
        <v>5k113</v>
      </c>
    </row>
    <row r="4109" spans="1:8" ht="15.9" customHeight="1" x14ac:dyDescent="0.3">
      <c r="A4109" s="171" t="s">
        <v>8418</v>
      </c>
      <c r="B4109" s="167" t="s">
        <v>832</v>
      </c>
      <c r="C4109" s="167" t="str">
        <f>tab_SCHULLISTE[[#This Row],[SNR]]&amp;" - "&amp;tab_SCHULLISTE[[#This Row],[Name]]</f>
        <v>6022 - Paul-Moor-Schule Sonderpädagogisches Förderzentrum Nürnberg</v>
      </c>
      <c r="D4109" s="5" t="s">
        <v>3381</v>
      </c>
      <c r="E41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09" s="175" t="s">
        <v>18830</v>
      </c>
      <c r="G4109" s="175" t="s">
        <v>18831</v>
      </c>
      <c r="H4109" s="182" t="str">
        <f>_xlfn.XLOOKUP(tab_SCHULLISTE[[#This Row],[TKZ]],tab_SATLISTE[SAT-ID],tab_SATLISTE[SAT-ID],"FEHLT")</f>
        <v>5k113</v>
      </c>
    </row>
    <row r="4110" spans="1:8" ht="15.9" customHeight="1" x14ac:dyDescent="0.3">
      <c r="A4110" s="171" t="s">
        <v>8419</v>
      </c>
      <c r="B4110" s="167" t="s">
        <v>833</v>
      </c>
      <c r="C4110" s="167" t="str">
        <f>tab_SCHULLISTE[[#This Row],[SNR]]&amp;" - "&amp;tab_SCHULLISTE[[#This Row],[Name]]</f>
        <v>6024 - Eva-Seligmann-Schule Sonderpäd. Förderzentrum Nürnberg</v>
      </c>
      <c r="D4110" s="5" t="s">
        <v>3381</v>
      </c>
      <c r="E41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10" s="175" t="s">
        <v>18830</v>
      </c>
      <c r="G4110" s="175" t="s">
        <v>18831</v>
      </c>
      <c r="H4110" s="182" t="str">
        <f>_xlfn.XLOOKUP(tab_SCHULLISTE[[#This Row],[TKZ]],tab_SATLISTE[SAT-ID],tab_SATLISTE[SAT-ID],"FEHLT")</f>
        <v>5k113</v>
      </c>
    </row>
    <row r="4111" spans="1:8" ht="15.9" customHeight="1" x14ac:dyDescent="0.3">
      <c r="A4111" s="171" t="s">
        <v>8420</v>
      </c>
      <c r="B4111" s="167" t="s">
        <v>834</v>
      </c>
      <c r="C4111" s="167" t="str">
        <f>tab_SCHULLISTE[[#This Row],[SNR]]&amp;" - "&amp;tab_SCHULLISTE[[#This Row],[Name]]</f>
        <v>6025 - Sonderpädagogisches Förderzentrum Nürnberg an der Bärenschanze</v>
      </c>
      <c r="D4111" s="5" t="s">
        <v>3381</v>
      </c>
      <c r="E41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11" s="175" t="s">
        <v>18830</v>
      </c>
      <c r="G4111" s="175" t="s">
        <v>18831</v>
      </c>
      <c r="H4111" s="182" t="str">
        <f>_xlfn.XLOOKUP(tab_SCHULLISTE[[#This Row],[TKZ]],tab_SATLISTE[SAT-ID],tab_SATLISTE[SAT-ID],"FEHLT")</f>
        <v>5k113</v>
      </c>
    </row>
    <row r="4112" spans="1:8" ht="15.9" customHeight="1" x14ac:dyDescent="0.3">
      <c r="A4112" s="171" t="s">
        <v>8421</v>
      </c>
      <c r="B4112" s="167" t="s">
        <v>8422</v>
      </c>
      <c r="C4112" s="167" t="str">
        <f>tab_SCHULLISTE[[#This Row],[SNR]]&amp;" - "&amp;tab_SCHULLISTE[[#This Row],[Name]]</f>
        <v>6027 - Fachakademie für Sozialpädagogik Fürth der Diakoneo KdöR</v>
      </c>
      <c r="D4112" s="5" t="s">
        <v>3472</v>
      </c>
      <c r="E41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12" s="175" t="s">
        <v>18844</v>
      </c>
      <c r="G4112" s="175" t="s">
        <v>18845</v>
      </c>
      <c r="H4112" s="182" t="str">
        <f>_xlfn.XLOOKUP(tab_SCHULLISTE[[#This Row],[TKZ]],tab_SATLISTE[SAT-ID],tab_SATLISTE[SAT-ID],"FEHLT")</f>
        <v>5p021</v>
      </c>
    </row>
    <row r="4113" spans="1:8" ht="15.9" customHeight="1" x14ac:dyDescent="0.3">
      <c r="A4113" s="171" t="s">
        <v>8423</v>
      </c>
      <c r="B4113" s="167" t="s">
        <v>372</v>
      </c>
      <c r="C4113" s="167" t="str">
        <f>tab_SCHULLISTE[[#This Row],[SNR]]&amp;" - "&amp;tab_SCHULLISTE[[#This Row],[Name]]</f>
        <v>6028 - Staatl. Berufsfachschule für technische Assistenten für Informatik Roth</v>
      </c>
      <c r="D4113" s="5" t="s">
        <v>3398</v>
      </c>
      <c r="E41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13" s="175" t="s">
        <v>18866</v>
      </c>
      <c r="G4113" s="175" t="s">
        <v>18867</v>
      </c>
      <c r="H4113" s="182" t="str">
        <f>_xlfn.XLOOKUP(tab_SCHULLISTE[[#This Row],[TKZ]],tab_SATLISTE[SAT-ID],tab_SATLISTE[SAT-ID],"FEHLT")</f>
        <v>5k130</v>
      </c>
    </row>
    <row r="4114" spans="1:8" ht="15.9" customHeight="1" x14ac:dyDescent="0.3">
      <c r="A4114" s="171" t="s">
        <v>8424</v>
      </c>
      <c r="B4114" s="167" t="s">
        <v>14406</v>
      </c>
      <c r="C4114" s="167" t="str">
        <f>tab_SCHULLISTE[[#This Row],[SNR]]&amp;" - "&amp;tab_SCHULLISTE[[#This Row],[Name]]</f>
        <v xml:space="preserve">6029 - Staatliche Wirtschaftsschule Greding  </v>
      </c>
      <c r="D4114" s="5" t="s">
        <v>3398</v>
      </c>
      <c r="E41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14" s="175" t="s">
        <v>18852</v>
      </c>
      <c r="G4114" s="175" t="s">
        <v>18853</v>
      </c>
      <c r="H4114" s="182" t="str">
        <f>_xlfn.XLOOKUP(tab_SCHULLISTE[[#This Row],[TKZ]],tab_SATLISTE[SAT-ID],tab_SATLISTE[SAT-ID],"FEHLT")</f>
        <v>5k130</v>
      </c>
    </row>
    <row r="4115" spans="1:8" ht="15.9" customHeight="1" x14ac:dyDescent="0.3">
      <c r="A4115" s="171" t="s">
        <v>18750</v>
      </c>
      <c r="B4115" s="167" t="s">
        <v>18751</v>
      </c>
      <c r="C4115" s="167" t="str">
        <f>tab_SCHULLISTE[[#This Row],[SNR]]&amp;" - "&amp;tab_SCHULLISTE[[#This Row],[Name]]</f>
        <v>6030 - Berufsfachschule für Krankenpflegehilfe am Klinikum Fürth</v>
      </c>
      <c r="D4115" s="5" t="s">
        <v>3352</v>
      </c>
      <c r="E41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15" s="175" t="s">
        <v>18842</v>
      </c>
      <c r="G4115" s="175" t="s">
        <v>18843</v>
      </c>
      <c r="H4115" s="182" t="str">
        <f>_xlfn.XLOOKUP(tab_SCHULLISTE[[#This Row],[TKZ]],tab_SATLISTE[SAT-ID],tab_SATLISTE[SAT-ID],"FEHLT")</f>
        <v>5k084</v>
      </c>
    </row>
    <row r="4116" spans="1:8" ht="15.9" customHeight="1" x14ac:dyDescent="0.3">
      <c r="A4116" s="171" t="s">
        <v>8425</v>
      </c>
      <c r="B4116" s="167" t="s">
        <v>835</v>
      </c>
      <c r="C4116" s="167" t="str">
        <f>tab_SCHULLISTE[[#This Row],[SNR]]&amp;" - "&amp;tab_SCHULLISTE[[#This Row],[Name]]</f>
        <v>6031 - Erich-Kästner-Schule Sonderpädagogisches Förderzentrum Spardorf</v>
      </c>
      <c r="D4116" s="5" t="s">
        <v>3315</v>
      </c>
      <c r="E41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16" s="175" t="s">
        <v>18830</v>
      </c>
      <c r="G4116" s="175" t="s">
        <v>18831</v>
      </c>
      <c r="H4116" s="182" t="str">
        <f>_xlfn.XLOOKUP(tab_SCHULLISTE[[#This Row],[TKZ]],tab_SATLISTE[SAT-ID],tab_SATLISTE[SAT-ID],"FEHLT")</f>
        <v>5k046</v>
      </c>
    </row>
    <row r="4117" spans="1:8" ht="15.9" customHeight="1" x14ac:dyDescent="0.3">
      <c r="A4117" s="171" t="s">
        <v>8426</v>
      </c>
      <c r="B4117" s="167" t="s">
        <v>8427</v>
      </c>
      <c r="C4117" s="167" t="str">
        <f>tab_SCHULLISTE[[#This Row],[SNR]]&amp;" - "&amp;tab_SCHULLISTE[[#This Row],[Name]]</f>
        <v>6032 - Berufsfachschule für chem.-techn.Assistenten Nürn. d.Gemeinn.Gesell. Semper Bildungswerk mbH</v>
      </c>
      <c r="D4117" s="5" t="s">
        <v>3481</v>
      </c>
      <c r="E41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17" s="175" t="s">
        <v>18866</v>
      </c>
      <c r="G4117" s="175" t="s">
        <v>18867</v>
      </c>
      <c r="H4117" s="182" t="str">
        <f>_xlfn.XLOOKUP(tab_SCHULLISTE[[#This Row],[TKZ]],tab_SATLISTE[SAT-ID],tab_SATLISTE[SAT-ID],"FEHLT")</f>
        <v>5p032</v>
      </c>
    </row>
    <row r="4118" spans="1:8" ht="15.9" customHeight="1" x14ac:dyDescent="0.3">
      <c r="A4118" s="171" t="s">
        <v>8428</v>
      </c>
      <c r="B4118" s="167" t="s">
        <v>259</v>
      </c>
      <c r="C4118" s="167" t="str">
        <f>tab_SCHULLISTE[[#This Row],[SNR]]&amp;" - "&amp;tab_SCHULLISTE[[#This Row],[Name]]</f>
        <v>6036 - Berufsfachschule für Physiotherapie Nürnberg der Medizinischen Akademie IB Medau GmbH</v>
      </c>
      <c r="D4118" s="5" t="s">
        <v>3502</v>
      </c>
      <c r="E41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18" s="175" t="s">
        <v>18842</v>
      </c>
      <c r="G4118" s="175" t="s">
        <v>18843</v>
      </c>
      <c r="H4118" s="182" t="str">
        <f>_xlfn.XLOOKUP(tab_SCHULLISTE[[#This Row],[TKZ]],tab_SATLISTE[SAT-ID],tab_SATLISTE[SAT-ID],"FEHLT")</f>
        <v>5p053</v>
      </c>
    </row>
    <row r="4119" spans="1:8" ht="15.9" customHeight="1" x14ac:dyDescent="0.3">
      <c r="A4119" s="171" t="s">
        <v>8429</v>
      </c>
      <c r="B4119" s="167" t="s">
        <v>655</v>
      </c>
      <c r="C4119" s="167" t="str">
        <f>tab_SCHULLISTE[[#This Row],[SNR]]&amp;" - "&amp;tab_SCHULLISTE[[#This Row],[Name]]</f>
        <v>6038 - Clara u. Dr. Isaak Hallemann Schule, Priv. Förderzentrum, Förderschw. geist.Entwickl., Fürth</v>
      </c>
      <c r="D4119" s="5" t="s">
        <v>3493</v>
      </c>
      <c r="E41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19" s="175" t="s">
        <v>18830</v>
      </c>
      <c r="G4119" s="175" t="s">
        <v>18831</v>
      </c>
      <c r="H4119" s="182" t="str">
        <f>_xlfn.XLOOKUP(tab_SCHULLISTE[[#This Row],[TKZ]],tab_SATLISTE[SAT-ID],tab_SATLISTE[SAT-ID],"FEHLT")</f>
        <v>5p044</v>
      </c>
    </row>
    <row r="4120" spans="1:8" ht="15.9" customHeight="1" x14ac:dyDescent="0.3">
      <c r="A4120" s="171" t="s">
        <v>8430</v>
      </c>
      <c r="B4120" s="167" t="s">
        <v>836</v>
      </c>
      <c r="C4120" s="167" t="str">
        <f>tab_SCHULLISTE[[#This Row],[SNR]]&amp;" - "&amp;tab_SCHULLISTE[[#This Row],[Name]]</f>
        <v>6039 - Merianschule, Förderzentrum, Förderschwerpunkt geist. Entwickl. Nürnberg</v>
      </c>
      <c r="D4120" s="5" t="s">
        <v>3381</v>
      </c>
      <c r="E41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20" s="175" t="s">
        <v>18830</v>
      </c>
      <c r="G4120" s="175" t="s">
        <v>18831</v>
      </c>
      <c r="H4120" s="182" t="str">
        <f>_xlfn.XLOOKUP(tab_SCHULLISTE[[#This Row],[TKZ]],tab_SATLISTE[SAT-ID],tab_SATLISTE[SAT-ID],"FEHLT")</f>
        <v>5k113</v>
      </c>
    </row>
    <row r="4121" spans="1:8" ht="15.9" customHeight="1" x14ac:dyDescent="0.3">
      <c r="A4121" s="171" t="s">
        <v>8431</v>
      </c>
      <c r="B4121" s="167" t="s">
        <v>968</v>
      </c>
      <c r="C4121" s="167" t="str">
        <f>tab_SCHULLISTE[[#This Row],[SNR]]&amp;" - "&amp;tab_SCHULLISTE[[#This Row],[Name]]</f>
        <v>6040 - Staatl. Fachschule (Technikerschule) für Mechatroniktechnik Herzogenaurach</v>
      </c>
      <c r="D4121" s="5" t="s">
        <v>3315</v>
      </c>
      <c r="E41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21" s="175" t="s">
        <v>18848</v>
      </c>
      <c r="G4121" s="175" t="s">
        <v>18849</v>
      </c>
      <c r="H4121" s="182" t="str">
        <f>_xlfn.XLOOKUP(tab_SCHULLISTE[[#This Row],[TKZ]],tab_SATLISTE[SAT-ID],tab_SATLISTE[SAT-ID],"FEHLT")</f>
        <v>5k046</v>
      </c>
    </row>
    <row r="4122" spans="1:8" ht="15.9" customHeight="1" x14ac:dyDescent="0.3">
      <c r="A4122" s="171" t="s">
        <v>8432</v>
      </c>
      <c r="B4122" s="167" t="s">
        <v>8433</v>
      </c>
      <c r="C4122" s="167" t="str">
        <f>tab_SCHULLISTE[[#This Row],[SNR]]&amp;" - "&amp;tab_SCHULLISTE[[#This Row],[Name]]</f>
        <v>6041 - Priv. Förderzentrum St. Martin, Förderschwerpunkt geist. Entwickl. Bruckberg der Diakoneo KdöR</v>
      </c>
      <c r="D4122" s="5" t="s">
        <v>3472</v>
      </c>
      <c r="E41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22" s="175" t="s">
        <v>18830</v>
      </c>
      <c r="G4122" s="175" t="s">
        <v>18831</v>
      </c>
      <c r="H4122" s="182" t="str">
        <f>_xlfn.XLOOKUP(tab_SCHULLISTE[[#This Row],[TKZ]],tab_SATLISTE[SAT-ID],tab_SATLISTE[SAT-ID],"FEHLT")</f>
        <v>5p021</v>
      </c>
    </row>
    <row r="4123" spans="1:8" ht="15.9" customHeight="1" x14ac:dyDescent="0.3">
      <c r="A4123" s="171" t="s">
        <v>8434</v>
      </c>
      <c r="B4123" s="167" t="s">
        <v>657</v>
      </c>
      <c r="C4123" s="167" t="str">
        <f>tab_SCHULLISTE[[#This Row],[SNR]]&amp;" - "&amp;tab_SCHULLISTE[[#This Row],[Name]]</f>
        <v>6042 - Georg-Zahn-Schule, Priv. Förderzentrum, Förderschwerpunkt geist. Entwicklung in Erlangen</v>
      </c>
      <c r="D4123" s="5" t="s">
        <v>3497</v>
      </c>
      <c r="E41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23" s="175" t="s">
        <v>18830</v>
      </c>
      <c r="G4123" s="175" t="s">
        <v>18831</v>
      </c>
      <c r="H4123" s="182" t="str">
        <f>_xlfn.XLOOKUP(tab_SCHULLISTE[[#This Row],[TKZ]],tab_SATLISTE[SAT-ID],tab_SATLISTE[SAT-ID],"FEHLT")</f>
        <v>5p048</v>
      </c>
    </row>
    <row r="4124" spans="1:8" ht="15.9" customHeight="1" x14ac:dyDescent="0.3">
      <c r="A4124" s="171" t="s">
        <v>8435</v>
      </c>
      <c r="B4124" s="167" t="s">
        <v>322</v>
      </c>
      <c r="C4124" s="167" t="str">
        <f>tab_SCHULLISTE[[#This Row],[SNR]]&amp;" - "&amp;tab_SCHULLISTE[[#This Row],[Name]]</f>
        <v>6043 - Berufsfachschule für Logopädie Nürnberg der Medizinischen Akademie IB Medau GmbH</v>
      </c>
      <c r="D4124" s="5" t="s">
        <v>3502</v>
      </c>
      <c r="E41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24" s="175" t="s">
        <v>18842</v>
      </c>
      <c r="G4124" s="175" t="s">
        <v>18843</v>
      </c>
      <c r="H4124" s="182" t="str">
        <f>_xlfn.XLOOKUP(tab_SCHULLISTE[[#This Row],[TKZ]],tab_SATLISTE[SAT-ID],tab_SATLISTE[SAT-ID],"FEHLT")</f>
        <v>5p053</v>
      </c>
    </row>
    <row r="4125" spans="1:8" ht="15.9" customHeight="1" x14ac:dyDescent="0.3">
      <c r="A4125" s="171" t="s">
        <v>8436</v>
      </c>
      <c r="B4125" s="167" t="s">
        <v>658</v>
      </c>
      <c r="C4125" s="167" t="str">
        <f>tab_SCHULLISTE[[#This Row],[SNR]]&amp;" - "&amp;tab_SCHULLISTE[[#This Row],[Name]]</f>
        <v>6044 - Hans-Peter-Ruf-Schule, Priv. Förderzentrum, Förderschwerpunkt geist. Entwickl., Schwabach</v>
      </c>
      <c r="D4125" s="5" t="s">
        <v>3492</v>
      </c>
      <c r="E41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25" s="175" t="s">
        <v>18830</v>
      </c>
      <c r="G4125" s="175" t="s">
        <v>18831</v>
      </c>
      <c r="H4125" s="182" t="str">
        <f>_xlfn.XLOOKUP(tab_SCHULLISTE[[#This Row],[TKZ]],tab_SATLISTE[SAT-ID],tab_SATLISTE[SAT-ID],"FEHLT")</f>
        <v>5p043</v>
      </c>
    </row>
    <row r="4126" spans="1:8" ht="15.9" customHeight="1" x14ac:dyDescent="0.3">
      <c r="A4126" s="171" t="s">
        <v>8437</v>
      </c>
      <c r="B4126" s="167" t="s">
        <v>8438</v>
      </c>
      <c r="C4126" s="167" t="str">
        <f>tab_SCHULLISTE[[#This Row],[SNR]]&amp;" - "&amp;tab_SCHULLISTE[[#This Row],[Name]]</f>
        <v>6045 - Franziskus-Schule, Priv. Förderzentrum, Förderschwerp. geist. Entwickl. Bad Windsh.</v>
      </c>
      <c r="D4126" s="5" t="s">
        <v>3495</v>
      </c>
      <c r="E41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26" s="175" t="s">
        <v>18830</v>
      </c>
      <c r="G4126" s="175" t="s">
        <v>18831</v>
      </c>
      <c r="H4126" s="182" t="str">
        <f>_xlfn.XLOOKUP(tab_SCHULLISTE[[#This Row],[TKZ]],tab_SATLISTE[SAT-ID],tab_SATLISTE[SAT-ID],"FEHLT")</f>
        <v>5p046</v>
      </c>
    </row>
    <row r="4127" spans="1:8" ht="15.9" customHeight="1" x14ac:dyDescent="0.3">
      <c r="A4127" s="171" t="s">
        <v>8439</v>
      </c>
      <c r="B4127" s="167" t="s">
        <v>8440</v>
      </c>
      <c r="C4127" s="167" t="str">
        <f>tab_SCHULLISTE[[#This Row],[SNR]]&amp;" - "&amp;tab_SCHULLISTE[[#This Row],[Name]]</f>
        <v>6046 - Privates Förderzentrum Schnaittach Förderschw. emotio.u.sozia.Entw. Nürnberg</v>
      </c>
      <c r="D4127" s="5" t="s">
        <v>3463</v>
      </c>
      <c r="E41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27" s="175" t="s">
        <v>18830</v>
      </c>
      <c r="G4127" s="175" t="s">
        <v>18831</v>
      </c>
      <c r="H4127" s="182" t="str">
        <f>_xlfn.XLOOKUP(tab_SCHULLISTE[[#This Row],[TKZ]],tab_SATLISTE[SAT-ID],tab_SATLISTE[SAT-ID],"FEHLT")</f>
        <v>5p011</v>
      </c>
    </row>
    <row r="4128" spans="1:8" ht="15.9" customHeight="1" x14ac:dyDescent="0.3">
      <c r="A4128" s="171" t="s">
        <v>8441</v>
      </c>
      <c r="B4128" s="167" t="s">
        <v>660</v>
      </c>
      <c r="C4128" s="167" t="str">
        <f>tab_SCHULLISTE[[#This Row],[SNR]]&amp;" - "&amp;tab_SCHULLISTE[[#This Row],[Name]]</f>
        <v>6047 - Priv. Förderzentrum, Förderschwerp. emotionale u. soziale Entwicklung Buckenhof, Der Puckenhof e.V.</v>
      </c>
      <c r="D4128" s="5" t="s">
        <v>3471</v>
      </c>
      <c r="E41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28" s="175" t="s">
        <v>18830</v>
      </c>
      <c r="G4128" s="175" t="s">
        <v>18831</v>
      </c>
      <c r="H4128" s="182" t="str">
        <f>_xlfn.XLOOKUP(tab_SCHULLISTE[[#This Row],[TKZ]],tab_SATLISTE[SAT-ID],tab_SATLISTE[SAT-ID],"FEHLT")</f>
        <v>5p020</v>
      </c>
    </row>
    <row r="4129" spans="1:8" ht="15.9" customHeight="1" x14ac:dyDescent="0.3">
      <c r="A4129" s="171" t="s">
        <v>8442</v>
      </c>
      <c r="B4129" s="167" t="s">
        <v>661</v>
      </c>
      <c r="C4129" s="167" t="str">
        <f>tab_SCHULLISTE[[#This Row],[SNR]]&amp;" - "&amp;tab_SCHULLISTE[[#This Row],[Name]]</f>
        <v>6048 - Privates Förderzentr., Förderschwerp. soz.u. emot.Entw.Schwarzenbruck</v>
      </c>
      <c r="D4129" s="5" t="s">
        <v>3517</v>
      </c>
      <c r="E41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29" s="175" t="s">
        <v>18830</v>
      </c>
      <c r="G4129" s="175" t="s">
        <v>18831</v>
      </c>
      <c r="H4129" s="182" t="str">
        <f>_xlfn.XLOOKUP(tab_SCHULLISTE[[#This Row],[TKZ]],tab_SATLISTE[SAT-ID],tab_SATLISTE[SAT-ID],"FEHLT")</f>
        <v>5p069</v>
      </c>
    </row>
    <row r="4130" spans="1:8" ht="15.9" customHeight="1" x14ac:dyDescent="0.3">
      <c r="A4130" s="171" t="s">
        <v>8443</v>
      </c>
      <c r="B4130" s="167" t="s">
        <v>662</v>
      </c>
      <c r="C4130" s="167" t="str">
        <f>tab_SCHULLISTE[[#This Row],[SNR]]&amp;" - "&amp;tab_SCHULLISTE[[#This Row],[Name]]</f>
        <v>6049 - Arche-Noah-Schule, Priv. Sonderpäd.Förderzentrum I d. Diak.Werkes Neustadt a.d.Aisch in Bad Windsheim</v>
      </c>
      <c r="D4130" s="5" t="s">
        <v>3466</v>
      </c>
      <c r="E41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30" s="175" t="s">
        <v>18830</v>
      </c>
      <c r="G4130" s="175" t="s">
        <v>18831</v>
      </c>
      <c r="H4130" s="182" t="str">
        <f>_xlfn.XLOOKUP(tab_SCHULLISTE[[#This Row],[TKZ]],tab_SATLISTE[SAT-ID],tab_SATLISTE[SAT-ID],"FEHLT")</f>
        <v>5p014</v>
      </c>
    </row>
    <row r="4131" spans="1:8" ht="15.9" customHeight="1" x14ac:dyDescent="0.3">
      <c r="A4131" s="171" t="s">
        <v>8444</v>
      </c>
      <c r="B4131" s="167" t="s">
        <v>260</v>
      </c>
      <c r="C4131" s="167" t="str">
        <f>tab_SCHULLISTE[[#This Row],[SNR]]&amp;" - "&amp;tab_SCHULLISTE[[#This Row],[Name]]</f>
        <v>6050 - Berufsfachschule f.Notfallsanitäter Lauf a.d. Pegnitz der ASB-Schulen Bayern gemeinnützige GmbH</v>
      </c>
      <c r="D4131" s="5" t="s">
        <v>3455</v>
      </c>
      <c r="E41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31" s="175" t="s">
        <v>18842</v>
      </c>
      <c r="G4131" s="175" t="s">
        <v>18843</v>
      </c>
      <c r="H4131" s="182" t="str">
        <f>_xlfn.XLOOKUP(tab_SCHULLISTE[[#This Row],[TKZ]],tab_SATLISTE[SAT-ID],tab_SATLISTE[SAT-ID],"FEHLT")</f>
        <v>5p003</v>
      </c>
    </row>
    <row r="4132" spans="1:8" ht="15.9" customHeight="1" x14ac:dyDescent="0.3">
      <c r="A4132" s="171" t="s">
        <v>8445</v>
      </c>
      <c r="B4132" s="167" t="s">
        <v>261</v>
      </c>
      <c r="C4132" s="167" t="str">
        <f>tab_SCHULLISTE[[#This Row],[SNR]]&amp;" - "&amp;tab_SCHULLISTE[[#This Row],[Name]]</f>
        <v>6051 - Berufsfachschule für Massage der Kybalion gemeinnützige GmbH Bad Windsheim</v>
      </c>
      <c r="D4132" s="5" t="s">
        <v>3490</v>
      </c>
      <c r="E41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32" s="175" t="s">
        <v>18842</v>
      </c>
      <c r="G4132" s="175" t="s">
        <v>18843</v>
      </c>
      <c r="H4132" s="182" t="str">
        <f>_xlfn.XLOOKUP(tab_SCHULLISTE[[#This Row],[TKZ]],tab_SATLISTE[SAT-ID],tab_SATLISTE[SAT-ID],"FEHLT")</f>
        <v>5p041</v>
      </c>
    </row>
    <row r="4133" spans="1:8" ht="15.9" customHeight="1" x14ac:dyDescent="0.3">
      <c r="A4133" s="171" t="s">
        <v>8446</v>
      </c>
      <c r="B4133" s="167" t="s">
        <v>921</v>
      </c>
      <c r="C4133" s="167" t="str">
        <f>tab_SCHULLISTE[[#This Row],[SNR]]&amp;" - "&amp;tab_SCHULLISTE[[#This Row],[Name]]</f>
        <v>6053 - Städt. Fachschule für Druck- und Medientechnik Nürnberg</v>
      </c>
      <c r="D4133" s="5" t="s">
        <v>3381</v>
      </c>
      <c r="E41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33" s="175" t="s">
        <v>18848</v>
      </c>
      <c r="G4133" s="175" t="s">
        <v>18849</v>
      </c>
      <c r="H4133" s="182" t="str">
        <f>_xlfn.XLOOKUP(tab_SCHULLISTE[[#This Row],[TKZ]],tab_SATLISTE[SAT-ID],tab_SATLISTE[SAT-ID],"FEHLT")</f>
        <v>5k113</v>
      </c>
    </row>
    <row r="4134" spans="1:8" ht="15.9" customHeight="1" x14ac:dyDescent="0.3">
      <c r="A4134" s="171" t="s">
        <v>8447</v>
      </c>
      <c r="B4134" s="167" t="s">
        <v>1341</v>
      </c>
      <c r="C4134" s="167" t="str">
        <f>tab_SCHULLISTE[[#This Row],[SNR]]&amp;" - "&amp;tab_SCHULLISTE[[#This Row],[Name]]</f>
        <v>6056 - Fachschule f.Heilerziehungspflege Fürth d.Berufl. Fortbildungszentren d.Bay.Wirtschaft (bfz) gGmbH</v>
      </c>
      <c r="D4134" s="5" t="s">
        <v>3458</v>
      </c>
      <c r="E41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34" s="175" t="s">
        <v>18850</v>
      </c>
      <c r="G4134" s="175" t="s">
        <v>18851</v>
      </c>
      <c r="H4134" s="182" t="str">
        <f>_xlfn.XLOOKUP(tab_SCHULLISTE[[#This Row],[TKZ]],tab_SATLISTE[SAT-ID],tab_SATLISTE[SAT-ID],"FEHLT")</f>
        <v>5p006</v>
      </c>
    </row>
    <row r="4135" spans="1:8" ht="15.9" customHeight="1" x14ac:dyDescent="0.3">
      <c r="A4135" s="171" t="s">
        <v>8448</v>
      </c>
      <c r="B4135" s="167" t="s">
        <v>1342</v>
      </c>
      <c r="C4135" s="167" t="str">
        <f>tab_SCHULLISTE[[#This Row],[SNR]]&amp;" - "&amp;tab_SCHULLISTE[[#This Row],[Name]]</f>
        <v>6057 - Fachschule f. Heilerziehungspflegehilfe Fürth d.Berufl.Fortbildungszentren d.Bay.Wirtschaft(bfz)</v>
      </c>
      <c r="D4135" s="5" t="s">
        <v>3458</v>
      </c>
      <c r="E41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35" s="175" t="s">
        <v>18850</v>
      </c>
      <c r="G4135" s="175" t="s">
        <v>18851</v>
      </c>
      <c r="H4135" s="182" t="str">
        <f>_xlfn.XLOOKUP(tab_SCHULLISTE[[#This Row],[TKZ]],tab_SATLISTE[SAT-ID],tab_SATLISTE[SAT-ID],"FEHLT")</f>
        <v>5p006</v>
      </c>
    </row>
    <row r="4136" spans="1:8" ht="15.9" customHeight="1" x14ac:dyDescent="0.3">
      <c r="A4136" s="171" t="s">
        <v>8449</v>
      </c>
      <c r="B4136" s="167" t="s">
        <v>262</v>
      </c>
      <c r="C4136" s="167" t="str">
        <f>tab_SCHULLISTE[[#This Row],[SNR]]&amp;" - "&amp;tab_SCHULLISTE[[#This Row],[Name]]</f>
        <v>6058 - Berufsfachschule f. Logopädie Fürth d.Berufl. Fortbildungszentren d. Bay. Wirtschaft (bfz) gGmbH</v>
      </c>
      <c r="D4136" s="5" t="s">
        <v>3458</v>
      </c>
      <c r="E41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36" s="175" t="s">
        <v>18842</v>
      </c>
      <c r="G4136" s="175" t="s">
        <v>18843</v>
      </c>
      <c r="H4136" s="182" t="str">
        <f>_xlfn.XLOOKUP(tab_SCHULLISTE[[#This Row],[TKZ]],tab_SATLISTE[SAT-ID],tab_SATLISTE[SAT-ID],"FEHLT")</f>
        <v>5p006</v>
      </c>
    </row>
    <row r="4137" spans="1:8" ht="15.9" customHeight="1" x14ac:dyDescent="0.3">
      <c r="A4137" s="171" t="s">
        <v>8450</v>
      </c>
      <c r="B4137" s="167" t="s">
        <v>263</v>
      </c>
      <c r="C4137" s="167" t="str">
        <f>tab_SCHULLISTE[[#This Row],[SNR]]&amp;" - "&amp;tab_SCHULLISTE[[#This Row],[Name]]</f>
        <v>6060 - Berufsfachschule f.Notfallsanitäter Nürnberg des BRK Kreisverbandes Nürnberg-Stadt</v>
      </c>
      <c r="D4137" s="5" t="s">
        <v>3457</v>
      </c>
      <c r="E41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37" s="175" t="s">
        <v>18842</v>
      </c>
      <c r="G4137" s="175" t="s">
        <v>18843</v>
      </c>
      <c r="H4137" s="182" t="str">
        <f>_xlfn.XLOOKUP(tab_SCHULLISTE[[#This Row],[TKZ]],tab_SATLISTE[SAT-ID],tab_SATLISTE[SAT-ID],"FEHLT")</f>
        <v>5p005</v>
      </c>
    </row>
    <row r="4138" spans="1:8" ht="15.9" customHeight="1" x14ac:dyDescent="0.3">
      <c r="A4138" s="171" t="s">
        <v>8451</v>
      </c>
      <c r="B4138" s="167" t="s">
        <v>264</v>
      </c>
      <c r="C4138" s="167" t="str">
        <f>tab_SCHULLISTE[[#This Row],[SNR]]&amp;" - "&amp;tab_SCHULLISTE[[#This Row],[Name]]</f>
        <v>6064 - Berufsfachschule f.Notfallsanitäter Stein der Arbeitsgemeinschaft Notfallmedizin Fürth e.V.</v>
      </c>
      <c r="D4138" s="5" t="s">
        <v>3454</v>
      </c>
      <c r="E41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38" s="175" t="s">
        <v>18842</v>
      </c>
      <c r="G4138" s="175" t="s">
        <v>18843</v>
      </c>
      <c r="H4138" s="182" t="str">
        <f>_xlfn.XLOOKUP(tab_SCHULLISTE[[#This Row],[TKZ]],tab_SATLISTE[SAT-ID],tab_SATLISTE[SAT-ID],"FEHLT")</f>
        <v>5p002</v>
      </c>
    </row>
    <row r="4139" spans="1:8" ht="15.9" customHeight="1" x14ac:dyDescent="0.3">
      <c r="A4139" s="171" t="s">
        <v>8452</v>
      </c>
      <c r="B4139" s="167" t="s">
        <v>265</v>
      </c>
      <c r="C4139" s="167" t="str">
        <f>tab_SCHULLISTE[[#This Row],[SNR]]&amp;" - "&amp;tab_SCHULLISTE[[#This Row],[Name]]</f>
        <v>6066 - Berufsfachschule f. Altenpflegehilfe Nürnberg d. Die Rummelsberger Dienste f. Menschen gGmbH</v>
      </c>
      <c r="D4139" s="5" t="s">
        <v>3520</v>
      </c>
      <c r="E41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39" s="175" t="s">
        <v>18842</v>
      </c>
      <c r="G4139" s="175" t="s">
        <v>18843</v>
      </c>
      <c r="H4139" s="182" t="str">
        <f>_xlfn.XLOOKUP(tab_SCHULLISTE[[#This Row],[TKZ]],tab_SATLISTE[SAT-ID],tab_SATLISTE[SAT-ID],"FEHLT")</f>
        <v>5p072</v>
      </c>
    </row>
    <row r="4140" spans="1:8" ht="15.9" customHeight="1" x14ac:dyDescent="0.3">
      <c r="A4140" s="171" t="s">
        <v>8453</v>
      </c>
      <c r="B4140" s="167" t="s">
        <v>8454</v>
      </c>
      <c r="C4140" s="167" t="str">
        <f>tab_SCHULLISTE[[#This Row],[SNR]]&amp;" - "&amp;tab_SCHULLISTE[[#This Row],[Name]]</f>
        <v>6067 - Berufsfachschule für Sozialpflege Neuendettelsau der Diakoneo KdöR</v>
      </c>
      <c r="D4140" s="5" t="s">
        <v>3472</v>
      </c>
      <c r="E41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40" s="175" t="s">
        <v>18854</v>
      </c>
      <c r="G4140" s="175" t="s">
        <v>18855</v>
      </c>
      <c r="H4140" s="182" t="str">
        <f>_xlfn.XLOOKUP(tab_SCHULLISTE[[#This Row],[TKZ]],tab_SATLISTE[SAT-ID],tab_SATLISTE[SAT-ID],"FEHLT")</f>
        <v>5p021</v>
      </c>
    </row>
    <row r="4141" spans="1:8" ht="15.9" customHeight="1" x14ac:dyDescent="0.3">
      <c r="A4141" s="171" t="s">
        <v>8455</v>
      </c>
      <c r="B4141" s="167" t="s">
        <v>18752</v>
      </c>
      <c r="C4141" s="167" t="str">
        <f>tab_SCHULLISTE[[#This Row],[SNR]]&amp;" - "&amp;tab_SCHULLISTE[[#This Row],[Name]]</f>
        <v>6068 - Berufsfachschule f.Kinderpflege Erlangen d.Deutsch.Erwachs.-Bildungsw. gem.SchulträgerGmbH</v>
      </c>
      <c r="D4141" s="5" t="s">
        <v>3465</v>
      </c>
      <c r="E41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41" s="175" t="s">
        <v>18854</v>
      </c>
      <c r="G4141" s="175" t="s">
        <v>18855</v>
      </c>
      <c r="H4141" s="182" t="str">
        <f>_xlfn.XLOOKUP(tab_SCHULLISTE[[#This Row],[TKZ]],tab_SATLISTE[SAT-ID],tab_SATLISTE[SAT-ID],"FEHLT")</f>
        <v>5p013</v>
      </c>
    </row>
    <row r="4142" spans="1:8" ht="15.9" customHeight="1" x14ac:dyDescent="0.3">
      <c r="A4142" s="171" t="s">
        <v>8456</v>
      </c>
      <c r="B4142" s="167" t="s">
        <v>18753</v>
      </c>
      <c r="C4142" s="167" t="str">
        <f>tab_SCHULLISTE[[#This Row],[SNR]]&amp;" - "&amp;tab_SCHULLISTE[[#This Row],[Name]]</f>
        <v>6069 - Robert-Limpert-Berufsschule, Staatl. Berufsschule z.sopäd.Förderung Förderschw. Lernen, Ansb.</v>
      </c>
      <c r="D4142" s="5" t="s">
        <v>3289</v>
      </c>
      <c r="E41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42" s="175" t="s">
        <v>18870</v>
      </c>
      <c r="G4142" s="175" t="s">
        <v>18871</v>
      </c>
      <c r="H4142" s="182" t="str">
        <f>_xlfn.XLOOKUP(tab_SCHULLISTE[[#This Row],[TKZ]],tab_SATLISTE[SAT-ID],tab_SATLISTE[SAT-ID],"FEHLT")</f>
        <v>5k020</v>
      </c>
    </row>
    <row r="4143" spans="1:8" ht="15.9" customHeight="1" x14ac:dyDescent="0.3">
      <c r="A4143" s="171" t="s">
        <v>8457</v>
      </c>
      <c r="B4143" s="167" t="s">
        <v>14331</v>
      </c>
      <c r="C4143" s="167" t="str">
        <f>tab_SCHULLISTE[[#This Row],[SNR]]&amp;" - "&amp;tab_SCHULLISTE[[#This Row],[Name]]</f>
        <v xml:space="preserve">6070 - Staatl. Berufsschule I Ansbach  </v>
      </c>
      <c r="D4143" s="5" t="s">
        <v>3279</v>
      </c>
      <c r="E41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43" s="175" t="s">
        <v>18856</v>
      </c>
      <c r="G4143" s="175" t="s">
        <v>18857</v>
      </c>
      <c r="H4143" s="182" t="str">
        <f>_xlfn.XLOOKUP(tab_SCHULLISTE[[#This Row],[TKZ]],tab_SATLISTE[SAT-ID],tab_SATLISTE[SAT-ID],"FEHLT")</f>
        <v>5k010</v>
      </c>
    </row>
    <row r="4144" spans="1:8" ht="15.9" customHeight="1" x14ac:dyDescent="0.3">
      <c r="A4144" s="171" t="s">
        <v>8458</v>
      </c>
      <c r="B4144" s="167" t="s">
        <v>99</v>
      </c>
      <c r="C4144" s="167" t="str">
        <f>tab_SCHULLISTE[[#This Row],[SNR]]&amp;" - "&amp;tab_SCHULLISTE[[#This Row],[Name]]</f>
        <v>6071 - Staatl. Berufsfachschule für Ernährung und Versorgung Fürth</v>
      </c>
      <c r="D4144" s="5" t="s">
        <v>3320</v>
      </c>
      <c r="E41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44" s="175" t="s">
        <v>18854</v>
      </c>
      <c r="G4144" s="175" t="s">
        <v>18855</v>
      </c>
      <c r="H4144" s="182" t="str">
        <f>_xlfn.XLOOKUP(tab_SCHULLISTE[[#This Row],[TKZ]],tab_SATLISTE[SAT-ID],tab_SATLISTE[SAT-ID],"FEHLT")</f>
        <v>5k052</v>
      </c>
    </row>
    <row r="4145" spans="1:8" ht="15.9" customHeight="1" x14ac:dyDescent="0.3">
      <c r="A4145" s="171" t="s">
        <v>8459</v>
      </c>
      <c r="B4145" s="167" t="s">
        <v>433</v>
      </c>
      <c r="C4145" s="167" t="str">
        <f>tab_SCHULLISTE[[#This Row],[SNR]]&amp;" - "&amp;tab_SCHULLISTE[[#This Row],[Name]]</f>
        <v>6072 - Martin-Segitz-Schule Staatl. Berufsschule III Fürth</v>
      </c>
      <c r="D4145" s="5" t="s">
        <v>3320</v>
      </c>
      <c r="E41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45" s="175" t="s">
        <v>18856</v>
      </c>
      <c r="G4145" s="175" t="s">
        <v>18857</v>
      </c>
      <c r="H4145" s="182" t="str">
        <f>_xlfn.XLOOKUP(tab_SCHULLISTE[[#This Row],[TKZ]],tab_SATLISTE[SAT-ID],tab_SATLISTE[SAT-ID],"FEHLT")</f>
        <v>5k052</v>
      </c>
    </row>
    <row r="4146" spans="1:8" ht="15.9" customHeight="1" x14ac:dyDescent="0.3">
      <c r="A4146" s="171" t="s">
        <v>8460</v>
      </c>
      <c r="B4146" s="167" t="s">
        <v>14332</v>
      </c>
      <c r="C4146" s="167" t="str">
        <f>tab_SCHULLISTE[[#This Row],[SNR]]&amp;" - "&amp;tab_SCHULLISTE[[#This Row],[Name]]</f>
        <v xml:space="preserve">6073 - Staatl. Berufsschule Erlangen  </v>
      </c>
      <c r="D4146" s="5" t="s">
        <v>3314</v>
      </c>
      <c r="E41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46" s="175" t="s">
        <v>18856</v>
      </c>
      <c r="G4146" s="175" t="s">
        <v>18857</v>
      </c>
      <c r="H4146" s="182" t="str">
        <f>_xlfn.XLOOKUP(tab_SCHULLISTE[[#This Row],[TKZ]],tab_SATLISTE[SAT-ID],tab_SATLISTE[SAT-ID],"FEHLT")</f>
        <v>5k045</v>
      </c>
    </row>
    <row r="4147" spans="1:8" ht="15.9" customHeight="1" x14ac:dyDescent="0.3">
      <c r="A4147" s="171" t="s">
        <v>8461</v>
      </c>
      <c r="B4147" s="167" t="s">
        <v>14333</v>
      </c>
      <c r="C4147" s="167" t="str">
        <f>tab_SCHULLISTE[[#This Row],[SNR]]&amp;" - "&amp;tab_SCHULLISTE[[#This Row],[Name]]</f>
        <v xml:space="preserve">6075 - Staatl. Berufsschule I Fürth  </v>
      </c>
      <c r="D4147" s="5" t="s">
        <v>3320</v>
      </c>
      <c r="E41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47" s="175" t="s">
        <v>18856</v>
      </c>
      <c r="G4147" s="175" t="s">
        <v>18857</v>
      </c>
      <c r="H4147" s="182" t="str">
        <f>_xlfn.XLOOKUP(tab_SCHULLISTE[[#This Row],[TKZ]],tab_SATLISTE[SAT-ID],tab_SATLISTE[SAT-ID],"FEHLT")</f>
        <v>5k052</v>
      </c>
    </row>
    <row r="4148" spans="1:8" ht="15.9" customHeight="1" x14ac:dyDescent="0.3">
      <c r="A4148" s="171" t="s">
        <v>8462</v>
      </c>
      <c r="B4148" s="167" t="s">
        <v>14334</v>
      </c>
      <c r="C4148" s="167" t="str">
        <f>tab_SCHULLISTE[[#This Row],[SNR]]&amp;" - "&amp;tab_SCHULLISTE[[#This Row],[Name]]</f>
        <v xml:space="preserve">6076 - Ludwig-Erhard-Schule Staatl. Berufsschule II Fürth  </v>
      </c>
      <c r="D4148" s="5" t="s">
        <v>3320</v>
      </c>
      <c r="E41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48" s="175" t="s">
        <v>18856</v>
      </c>
      <c r="G4148" s="175" t="s">
        <v>18857</v>
      </c>
      <c r="H4148" s="182" t="str">
        <f>_xlfn.XLOOKUP(tab_SCHULLISTE[[#This Row],[TKZ]],tab_SATLISTE[SAT-ID],tab_SATLISTE[SAT-ID],"FEHLT")</f>
        <v>5k052</v>
      </c>
    </row>
    <row r="4149" spans="1:8" ht="15.9" customHeight="1" x14ac:dyDescent="0.3">
      <c r="A4149" s="171" t="s">
        <v>8463</v>
      </c>
      <c r="B4149" s="167" t="s">
        <v>14335</v>
      </c>
      <c r="C4149" s="167" t="str">
        <f>tab_SCHULLISTE[[#This Row],[SNR]]&amp;" - "&amp;tab_SCHULLISTE[[#This Row],[Name]]</f>
        <v xml:space="preserve">6077 - Staatl. Berufsschule Gunzenhausen  </v>
      </c>
      <c r="D4149" s="5" t="s">
        <v>3441</v>
      </c>
      <c r="E41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49" s="175" t="s">
        <v>18856</v>
      </c>
      <c r="G4149" s="175" t="s">
        <v>18857</v>
      </c>
      <c r="H4149" s="182" t="str">
        <f>_xlfn.XLOOKUP(tab_SCHULLISTE[[#This Row],[TKZ]],tab_SATLISTE[SAT-ID],tab_SATLISTE[SAT-ID],"FEHLT")</f>
        <v>5k173</v>
      </c>
    </row>
    <row r="4150" spans="1:8" ht="15.9" customHeight="1" x14ac:dyDescent="0.3">
      <c r="A4150" s="171" t="s">
        <v>8464</v>
      </c>
      <c r="B4150" s="167" t="s">
        <v>434</v>
      </c>
      <c r="C4150" s="167" t="str">
        <f>tab_SCHULLISTE[[#This Row],[SNR]]&amp;" - "&amp;tab_SCHULLISTE[[#This Row],[Name]]</f>
        <v>6078 - Staatl. Berufsschule Herzogenaurach-Höchst. a.d. Aisch</v>
      </c>
      <c r="D4150" s="5" t="s">
        <v>3315</v>
      </c>
      <c r="E41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50" s="175" t="s">
        <v>18856</v>
      </c>
      <c r="G4150" s="175" t="s">
        <v>18857</v>
      </c>
      <c r="H4150" s="182" t="str">
        <f>_xlfn.XLOOKUP(tab_SCHULLISTE[[#This Row],[TKZ]],tab_SATLISTE[SAT-ID],tab_SATLISTE[SAT-ID],"FEHLT")</f>
        <v>5k046</v>
      </c>
    </row>
    <row r="4151" spans="1:8" ht="15.9" customHeight="1" x14ac:dyDescent="0.3">
      <c r="A4151" s="171" t="s">
        <v>8465</v>
      </c>
      <c r="B4151" s="167" t="s">
        <v>415</v>
      </c>
      <c r="C4151" s="167" t="str">
        <f>tab_SCHULLISTE[[#This Row],[SNR]]&amp;" - "&amp;tab_SCHULLISTE[[#This Row],[Name]]</f>
        <v>6079 - Städt. Berufsschule 8 Nürnberg für Gesundheits- und naturwissenschaftliche Berufe</v>
      </c>
      <c r="D4151" s="5" t="s">
        <v>3381</v>
      </c>
      <c r="E41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51" s="175" t="s">
        <v>18856</v>
      </c>
      <c r="G4151" s="175" t="s">
        <v>18857</v>
      </c>
      <c r="H4151" s="182" t="str">
        <f>_xlfn.XLOOKUP(tab_SCHULLISTE[[#This Row],[TKZ]],tab_SATLISTE[SAT-ID],tab_SATLISTE[SAT-ID],"FEHLT")</f>
        <v>5k113</v>
      </c>
    </row>
    <row r="4152" spans="1:8" ht="15.9" customHeight="1" x14ac:dyDescent="0.3">
      <c r="A4152" s="171" t="s">
        <v>8466</v>
      </c>
      <c r="B4152" s="167" t="s">
        <v>14336</v>
      </c>
      <c r="C4152" s="167" t="str">
        <f>tab_SCHULLISTE[[#This Row],[SNR]]&amp;" - "&amp;tab_SCHULLISTE[[#This Row],[Name]]</f>
        <v xml:space="preserve">6080 - Berufsschule Direktorat 7  </v>
      </c>
      <c r="D4152" s="5" t="s">
        <v>3381</v>
      </c>
      <c r="E41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52" s="175" t="s">
        <v>18856</v>
      </c>
      <c r="G4152" s="175" t="s">
        <v>18857</v>
      </c>
      <c r="H4152" s="182" t="str">
        <f>_xlfn.XLOOKUP(tab_SCHULLISTE[[#This Row],[TKZ]],tab_SATLISTE[SAT-ID],tab_SATLISTE[SAT-ID],"FEHLT")</f>
        <v>5k113</v>
      </c>
    </row>
    <row r="4153" spans="1:8" ht="15.9" customHeight="1" x14ac:dyDescent="0.3">
      <c r="A4153" s="171" t="s">
        <v>8467</v>
      </c>
      <c r="B4153" s="167" t="s">
        <v>416</v>
      </c>
      <c r="C4153" s="167" t="str">
        <f>tab_SCHULLISTE[[#This Row],[SNR]]&amp;" - "&amp;tab_SCHULLISTE[[#This Row],[Name]]</f>
        <v>6081 - Städt. Berufsschule 1 Nürnberg (Elektro- u. Bau-Metallberufe)</v>
      </c>
      <c r="D4153" s="5" t="s">
        <v>3381</v>
      </c>
      <c r="E41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53" s="175" t="s">
        <v>18856</v>
      </c>
      <c r="G4153" s="175" t="s">
        <v>18857</v>
      </c>
      <c r="H4153" s="182" t="str">
        <f>_xlfn.XLOOKUP(tab_SCHULLISTE[[#This Row],[TKZ]],tab_SATLISTE[SAT-ID],tab_SATLISTE[SAT-ID],"FEHLT")</f>
        <v>5k113</v>
      </c>
    </row>
    <row r="4154" spans="1:8" ht="15.9" customHeight="1" x14ac:dyDescent="0.3">
      <c r="A4154" s="171" t="s">
        <v>8468</v>
      </c>
      <c r="B4154" s="167" t="s">
        <v>417</v>
      </c>
      <c r="C4154" s="167" t="str">
        <f>tab_SCHULLISTE[[#This Row],[SNR]]&amp;" - "&amp;tab_SCHULLISTE[[#This Row],[Name]]</f>
        <v>6082 - Städt. Berufsschule 2 Nürnberg (Metall-, Kfz- u. Verkehrsberufe)</v>
      </c>
      <c r="D4154" s="5" t="s">
        <v>3381</v>
      </c>
      <c r="E41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54" s="175" t="s">
        <v>18856</v>
      </c>
      <c r="G4154" s="175" t="s">
        <v>18857</v>
      </c>
      <c r="H4154" s="182" t="str">
        <f>_xlfn.XLOOKUP(tab_SCHULLISTE[[#This Row],[TKZ]],tab_SATLISTE[SAT-ID],tab_SATLISTE[SAT-ID],"FEHLT")</f>
        <v>5k113</v>
      </c>
    </row>
    <row r="4155" spans="1:8" ht="15.9" customHeight="1" x14ac:dyDescent="0.3">
      <c r="A4155" s="171" t="s">
        <v>8469</v>
      </c>
      <c r="B4155" s="167" t="s">
        <v>418</v>
      </c>
      <c r="C4155" s="167" t="str">
        <f>tab_SCHULLISTE[[#This Row],[SNR]]&amp;" - "&amp;tab_SCHULLISTE[[#This Row],[Name]]</f>
        <v>6083 - Städt. Berufsschule 3 Nürnberg für Naturwissenschaft, Nahrung, Gastronomie</v>
      </c>
      <c r="D4155" s="5" t="s">
        <v>3381</v>
      </c>
      <c r="E41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55" s="175" t="s">
        <v>18856</v>
      </c>
      <c r="G4155" s="175" t="s">
        <v>18857</v>
      </c>
      <c r="H4155" s="182" t="str">
        <f>_xlfn.XLOOKUP(tab_SCHULLISTE[[#This Row],[TKZ]],tab_SATLISTE[SAT-ID],tab_SATLISTE[SAT-ID],"FEHLT")</f>
        <v>5k113</v>
      </c>
    </row>
    <row r="4156" spans="1:8" ht="15.9" customHeight="1" x14ac:dyDescent="0.3">
      <c r="A4156" s="171" t="s">
        <v>8470</v>
      </c>
      <c r="B4156" s="167" t="s">
        <v>14337</v>
      </c>
      <c r="C4156" s="167" t="str">
        <f>tab_SCHULLISTE[[#This Row],[SNR]]&amp;" - "&amp;tab_SCHULLISTE[[#This Row],[Name]]</f>
        <v xml:space="preserve">6084 - Städt. Berufsschule 4 Nürnberg (Kaufm.Berufe)  </v>
      </c>
      <c r="D4156" s="5" t="s">
        <v>3381</v>
      </c>
      <c r="E41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56" s="175" t="s">
        <v>18856</v>
      </c>
      <c r="G4156" s="175" t="s">
        <v>18857</v>
      </c>
      <c r="H4156" s="182" t="str">
        <f>_xlfn.XLOOKUP(tab_SCHULLISTE[[#This Row],[TKZ]],tab_SATLISTE[SAT-ID],tab_SATLISTE[SAT-ID],"FEHLT")</f>
        <v>5k113</v>
      </c>
    </row>
    <row r="4157" spans="1:8" ht="15.9" customHeight="1" x14ac:dyDescent="0.3">
      <c r="A4157" s="171" t="s">
        <v>8471</v>
      </c>
      <c r="B4157" s="167" t="s">
        <v>419</v>
      </c>
      <c r="C4157" s="167" t="str">
        <f>tab_SCHULLISTE[[#This Row],[SNR]]&amp;" - "&amp;tab_SCHULLISTE[[#This Row],[Name]]</f>
        <v>6085 - Städt. Berufsschule 5 Nürnberg (Körperpflege, Textil/Bekleidung, Floristen, JoA, Berufsvorb.)</v>
      </c>
      <c r="D4157" s="5" t="s">
        <v>3381</v>
      </c>
      <c r="E41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57" s="175" t="s">
        <v>18856</v>
      </c>
      <c r="G4157" s="175" t="s">
        <v>18857</v>
      </c>
      <c r="H4157" s="182" t="str">
        <f>_xlfn.XLOOKUP(tab_SCHULLISTE[[#This Row],[TKZ]],tab_SATLISTE[SAT-ID],tab_SATLISTE[SAT-ID],"FEHLT")</f>
        <v>5k113</v>
      </c>
    </row>
    <row r="4158" spans="1:8" ht="15.9" customHeight="1" x14ac:dyDescent="0.3">
      <c r="A4158" s="171" t="s">
        <v>8472</v>
      </c>
      <c r="B4158" s="167" t="s">
        <v>420</v>
      </c>
      <c r="C4158" s="167" t="str">
        <f>tab_SCHULLISTE[[#This Row],[SNR]]&amp;" - "&amp;tab_SCHULLISTE[[#This Row],[Name]]</f>
        <v>6086 - Städt. Berufsschule 6 Nürnberg (Kaufm. Berufe, Gewerbl. Berufe)</v>
      </c>
      <c r="D4158" s="5" t="s">
        <v>3381</v>
      </c>
      <c r="E41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58" s="175" t="s">
        <v>18856</v>
      </c>
      <c r="G4158" s="175" t="s">
        <v>18857</v>
      </c>
      <c r="H4158" s="182" t="str">
        <f>_xlfn.XLOOKUP(tab_SCHULLISTE[[#This Row],[TKZ]],tab_SATLISTE[SAT-ID],tab_SATLISTE[SAT-ID],"FEHLT")</f>
        <v>5k113</v>
      </c>
    </row>
    <row r="4159" spans="1:8" ht="15.9" customHeight="1" x14ac:dyDescent="0.3">
      <c r="A4159" s="171" t="s">
        <v>8473</v>
      </c>
      <c r="B4159" s="167" t="s">
        <v>14338</v>
      </c>
      <c r="C4159" s="167" t="str">
        <f>tab_SCHULLISTE[[#This Row],[SNR]]&amp;" - "&amp;tab_SCHULLISTE[[#This Row],[Name]]</f>
        <v xml:space="preserve">6087 - Staatl. Berufsschule Roth  </v>
      </c>
      <c r="D4159" s="5" t="s">
        <v>3398</v>
      </c>
      <c r="E41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59" s="175" t="s">
        <v>18856</v>
      </c>
      <c r="G4159" s="175" t="s">
        <v>18857</v>
      </c>
      <c r="H4159" s="182" t="str">
        <f>_xlfn.XLOOKUP(tab_SCHULLISTE[[#This Row],[TKZ]],tab_SATLISTE[SAT-ID],tab_SATLISTE[SAT-ID],"FEHLT")</f>
        <v>5k130</v>
      </c>
    </row>
    <row r="4160" spans="1:8" ht="15.9" customHeight="1" x14ac:dyDescent="0.3">
      <c r="A4160" s="171" t="s">
        <v>8474</v>
      </c>
      <c r="B4160" s="167" t="s">
        <v>421</v>
      </c>
      <c r="C4160" s="167" t="str">
        <f>tab_SCHULLISTE[[#This Row],[SNR]]&amp;" - "&amp;tab_SCHULLISTE[[#This Row],[Name]]</f>
        <v>6088 - Städt. Berufsschule 9 Nürnberg (Kaufm. Berufe: verwaltungsorient. und bürowirtsch. Berufe)</v>
      </c>
      <c r="D4160" s="5" t="s">
        <v>3381</v>
      </c>
      <c r="E41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60" s="175" t="s">
        <v>18856</v>
      </c>
      <c r="G4160" s="175" t="s">
        <v>18857</v>
      </c>
      <c r="H4160" s="182" t="str">
        <f>_xlfn.XLOOKUP(tab_SCHULLISTE[[#This Row],[TKZ]],tab_SATLISTE[SAT-ID],tab_SATLISTE[SAT-ID],"FEHLT")</f>
        <v>5k113</v>
      </c>
    </row>
    <row r="4161" spans="1:8" ht="15.9" customHeight="1" x14ac:dyDescent="0.3">
      <c r="A4161" s="171" t="s">
        <v>8475</v>
      </c>
      <c r="B4161" s="167" t="s">
        <v>14339</v>
      </c>
      <c r="C4161" s="167" t="str">
        <f>tab_SCHULLISTE[[#This Row],[SNR]]&amp;" - "&amp;tab_SCHULLISTE[[#This Row],[Name]]</f>
        <v xml:space="preserve">6089 - Staatl. Berufsschule Schwabach  </v>
      </c>
      <c r="D4161" s="5" t="s">
        <v>3415</v>
      </c>
      <c r="E41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61" s="175" t="s">
        <v>18856</v>
      </c>
      <c r="G4161" s="175" t="s">
        <v>18857</v>
      </c>
      <c r="H4161" s="182" t="str">
        <f>_xlfn.XLOOKUP(tab_SCHULLISTE[[#This Row],[TKZ]],tab_SATLISTE[SAT-ID],tab_SATLISTE[SAT-ID],"FEHLT")</f>
        <v>5k147</v>
      </c>
    </row>
    <row r="4162" spans="1:8" ht="15.9" customHeight="1" x14ac:dyDescent="0.3">
      <c r="A4162" s="171" t="s">
        <v>8476</v>
      </c>
      <c r="B4162" s="167" t="s">
        <v>14340</v>
      </c>
      <c r="C4162" s="167" t="str">
        <f>tab_SCHULLISTE[[#This Row],[SNR]]&amp;" - "&amp;tab_SCHULLISTE[[#This Row],[Name]]</f>
        <v xml:space="preserve">6091 - Staatl. Berufsschule Weißenburg i. Bay.  </v>
      </c>
      <c r="D4162" s="5" t="s">
        <v>3441</v>
      </c>
      <c r="E41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62" s="175" t="s">
        <v>18856</v>
      </c>
      <c r="G4162" s="175" t="s">
        <v>18857</v>
      </c>
      <c r="H4162" s="182" t="str">
        <f>_xlfn.XLOOKUP(tab_SCHULLISTE[[#This Row],[TKZ]],tab_SATLISTE[SAT-ID],tab_SATLISTE[SAT-ID],"FEHLT")</f>
        <v>5k173</v>
      </c>
    </row>
    <row r="4163" spans="1:8" ht="15.9" customHeight="1" x14ac:dyDescent="0.3">
      <c r="A4163" s="171" t="s">
        <v>8477</v>
      </c>
      <c r="B4163" s="167" t="s">
        <v>422</v>
      </c>
      <c r="C4163" s="167" t="str">
        <f>tab_SCHULLISTE[[#This Row],[SNR]]&amp;" - "&amp;tab_SCHULLISTE[[#This Row],[Name]]</f>
        <v>6092 - Städt. Berufsschule 11 Nürnberg für Bau-, Maler- und Holzberufe</v>
      </c>
      <c r="D4163" s="5" t="s">
        <v>3381</v>
      </c>
      <c r="E41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63" s="175" t="s">
        <v>18856</v>
      </c>
      <c r="G4163" s="175" t="s">
        <v>18857</v>
      </c>
      <c r="H4163" s="182" t="str">
        <f>_xlfn.XLOOKUP(tab_SCHULLISTE[[#This Row],[TKZ]],tab_SATLISTE[SAT-ID],tab_SATLISTE[SAT-ID],"FEHLT")</f>
        <v>5k113</v>
      </c>
    </row>
    <row r="4164" spans="1:8" ht="15.9" customHeight="1" x14ac:dyDescent="0.3">
      <c r="A4164" s="171" t="s">
        <v>8478</v>
      </c>
      <c r="B4164" s="167" t="s">
        <v>14341</v>
      </c>
      <c r="C4164" s="167" t="str">
        <f>tab_SCHULLISTE[[#This Row],[SNR]]&amp;" - "&amp;tab_SCHULLISTE[[#This Row],[Name]]</f>
        <v xml:space="preserve">6093 - Städt. Berufsschule 14 Nürnberg (Kaufm. Berufe)  </v>
      </c>
      <c r="D4164" s="5" t="s">
        <v>3381</v>
      </c>
      <c r="E41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64" s="175" t="s">
        <v>18856</v>
      </c>
      <c r="G4164" s="175" t="s">
        <v>18857</v>
      </c>
      <c r="H4164" s="182" t="str">
        <f>_xlfn.XLOOKUP(tab_SCHULLISTE[[#This Row],[TKZ]],tab_SATLISTE[SAT-ID],tab_SATLISTE[SAT-ID],"FEHLT")</f>
        <v>5k113</v>
      </c>
    </row>
    <row r="4165" spans="1:8" ht="15.9" customHeight="1" x14ac:dyDescent="0.3">
      <c r="A4165" s="171" t="s">
        <v>8479</v>
      </c>
      <c r="B4165" s="167" t="s">
        <v>460</v>
      </c>
      <c r="C4165" s="167" t="str">
        <f>tab_SCHULLISTE[[#This Row],[SNR]]&amp;" - "&amp;tab_SCHULLISTE[[#This Row],[Name]]</f>
        <v>6095 - Priv.Berufsschule z.sonderpäd.Förd., Förderschwerp.körp.u.motor.Entw.in Rummelsb.</v>
      </c>
      <c r="D4165" s="5" t="s">
        <v>3517</v>
      </c>
      <c r="E41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65" s="175" t="s">
        <v>18870</v>
      </c>
      <c r="G4165" s="175" t="s">
        <v>18871</v>
      </c>
      <c r="H4165" s="182" t="str">
        <f>_xlfn.XLOOKUP(tab_SCHULLISTE[[#This Row],[TKZ]],tab_SATLISTE[SAT-ID],tab_SATLISTE[SAT-ID],"FEHLT")</f>
        <v>5p069</v>
      </c>
    </row>
    <row r="4166" spans="1:8" ht="15.9" customHeight="1" x14ac:dyDescent="0.3">
      <c r="A4166" s="171" t="s">
        <v>8480</v>
      </c>
      <c r="B4166" s="167" t="s">
        <v>8481</v>
      </c>
      <c r="C4166" s="167" t="str">
        <f>tab_SCHULLISTE[[#This Row],[SNR]]&amp;" - "&amp;tab_SCHULLISTE[[#This Row],[Name]]</f>
        <v>6099 - Fachschule für Heilerziehungspflege Nürnberg der Diakoneo KdöR</v>
      </c>
      <c r="D4166" s="5" t="s">
        <v>3472</v>
      </c>
      <c r="E41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66" s="175" t="s">
        <v>18850</v>
      </c>
      <c r="G4166" s="175" t="s">
        <v>18851</v>
      </c>
      <c r="H4166" s="182" t="str">
        <f>_xlfn.XLOOKUP(tab_SCHULLISTE[[#This Row],[TKZ]],tab_SATLISTE[SAT-ID],tab_SATLISTE[SAT-ID],"FEHLT")</f>
        <v>5p021</v>
      </c>
    </row>
    <row r="4167" spans="1:8" ht="15.9" customHeight="1" x14ac:dyDescent="0.3">
      <c r="A4167" s="171" t="s">
        <v>8482</v>
      </c>
      <c r="B4167" s="167" t="s">
        <v>1354</v>
      </c>
      <c r="C4167" s="167" t="str">
        <f>tab_SCHULLISTE[[#This Row],[SNR]]&amp;" - "&amp;tab_SCHULLISTE[[#This Row],[Name]]</f>
        <v>6100 - Fachschule für Heilerziehungspflege d. gemeinn. Gesellschaft f. Soziale Dienste Nürnberg</v>
      </c>
      <c r="D4167" s="5" t="s">
        <v>3480</v>
      </c>
      <c r="E41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67" s="175" t="s">
        <v>18850</v>
      </c>
      <c r="G4167" s="175" t="s">
        <v>18851</v>
      </c>
      <c r="H4167" s="182" t="str">
        <f>_xlfn.XLOOKUP(tab_SCHULLISTE[[#This Row],[TKZ]],tab_SATLISTE[SAT-ID],tab_SATLISTE[SAT-ID],"FEHLT")</f>
        <v>5p031</v>
      </c>
    </row>
    <row r="4168" spans="1:8" ht="15.9" customHeight="1" x14ac:dyDescent="0.3">
      <c r="A4168" s="171" t="s">
        <v>8483</v>
      </c>
      <c r="B4168" s="167" t="s">
        <v>461</v>
      </c>
      <c r="C4168" s="167" t="str">
        <f>tab_SCHULLISTE[[#This Row],[SNR]]&amp;" - "&amp;tab_SCHULLISTE[[#This Row],[Name]]</f>
        <v>6101 - Berufsschule z.sonderpäd.Förd., Förderschwerp.soz.u.emot.Entwickl.Schwarzenbruck</v>
      </c>
      <c r="D4168" s="5" t="s">
        <v>3517</v>
      </c>
      <c r="E41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68" s="175" t="s">
        <v>18870</v>
      </c>
      <c r="G4168" s="175" t="s">
        <v>18871</v>
      </c>
      <c r="H4168" s="182" t="str">
        <f>_xlfn.XLOOKUP(tab_SCHULLISTE[[#This Row],[TKZ]],tab_SATLISTE[SAT-ID],tab_SATLISTE[SAT-ID],"FEHLT")</f>
        <v>5p069</v>
      </c>
    </row>
    <row r="4169" spans="1:8" ht="15.9" customHeight="1" x14ac:dyDescent="0.3">
      <c r="A4169" s="171" t="s">
        <v>8484</v>
      </c>
      <c r="B4169" s="167" t="s">
        <v>14248</v>
      </c>
      <c r="C4169" s="167" t="str">
        <f>tab_SCHULLISTE[[#This Row],[SNR]]&amp;" - "&amp;tab_SCHULLISTE[[#This Row],[Name]]</f>
        <v>6105 - Regens-Wagner-Schule Zell, Priv. Berufsschule z. sonderpäd. Förderung, FSP Hören</v>
      </c>
      <c r="D4169" s="5" t="s">
        <v>3518</v>
      </c>
      <c r="E41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69" s="175" t="s">
        <v>18870</v>
      </c>
      <c r="G4169" s="175" t="s">
        <v>18871</v>
      </c>
      <c r="H4169" s="182" t="str">
        <f>_xlfn.XLOOKUP(tab_SCHULLISTE[[#This Row],[TKZ]],tab_SATLISTE[SAT-ID],tab_SATLISTE[SAT-ID],"FEHLT")</f>
        <v>5p070</v>
      </c>
    </row>
    <row r="4170" spans="1:8" ht="15.9" customHeight="1" x14ac:dyDescent="0.3">
      <c r="A4170" s="171" t="s">
        <v>8485</v>
      </c>
      <c r="B4170" s="167" t="s">
        <v>444</v>
      </c>
      <c r="C4170" s="167" t="str">
        <f>tab_SCHULLISTE[[#This Row],[SNR]]&amp;" - "&amp;tab_SCHULLISTE[[#This Row],[Name]]</f>
        <v>6106 - Berufsschule zur sonderpäd.Förd., Förderschwerpunkt Hören und Sprache in Nürnberg</v>
      </c>
      <c r="D4170" s="5" t="s">
        <v>3289</v>
      </c>
      <c r="E41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70" s="175" t="s">
        <v>18870</v>
      </c>
      <c r="G4170" s="175" t="s">
        <v>18871</v>
      </c>
      <c r="H4170" s="182" t="str">
        <f>_xlfn.XLOOKUP(tab_SCHULLISTE[[#This Row],[TKZ]],tab_SATLISTE[SAT-ID],tab_SATLISTE[SAT-ID],"FEHLT")</f>
        <v>5k020</v>
      </c>
    </row>
    <row r="4171" spans="1:8" ht="15.9" customHeight="1" x14ac:dyDescent="0.3">
      <c r="A4171" s="171" t="s">
        <v>8486</v>
      </c>
      <c r="B4171" s="167" t="s">
        <v>8487</v>
      </c>
      <c r="C4171" s="167" t="str">
        <f>tab_SCHULLISTE[[#This Row],[SNR]]&amp;" - "&amp;tab_SCHULLISTE[[#This Row],[Name]]</f>
        <v>6110 - Berufsfachschule für Kinderpflege Neuendettelsau der Diakoneo KdöR</v>
      </c>
      <c r="D4171" s="5" t="s">
        <v>3472</v>
      </c>
      <c r="E41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71" s="175" t="s">
        <v>18854</v>
      </c>
      <c r="G4171" s="175" t="s">
        <v>18855</v>
      </c>
      <c r="H4171" s="182" t="str">
        <f>_xlfn.XLOOKUP(tab_SCHULLISTE[[#This Row],[TKZ]],tab_SATLISTE[SAT-ID],tab_SATLISTE[SAT-ID],"FEHLT")</f>
        <v>5p021</v>
      </c>
    </row>
    <row r="4172" spans="1:8" ht="15.9" customHeight="1" x14ac:dyDescent="0.3">
      <c r="A4172" s="171" t="s">
        <v>8488</v>
      </c>
      <c r="B4172" s="167" t="s">
        <v>14475</v>
      </c>
      <c r="C4172" s="167" t="str">
        <f>tab_SCHULLISTE[[#This Row],[SNR]]&amp;" - "&amp;tab_SCHULLISTE[[#This Row],[Name]]</f>
        <v>6112 - Berufsfachschule für Kinderpflege Schwabach der Rummelsberger Dienste für Menschen gemeinn. GmbH</v>
      </c>
      <c r="D4172" s="5" t="s">
        <v>3520</v>
      </c>
      <c r="E41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72" s="175" t="s">
        <v>18854</v>
      </c>
      <c r="G4172" s="175" t="s">
        <v>18855</v>
      </c>
      <c r="H4172" s="182" t="str">
        <f>_xlfn.XLOOKUP(tab_SCHULLISTE[[#This Row],[TKZ]],tab_SATLISTE[SAT-ID],tab_SATLISTE[SAT-ID],"FEHLT")</f>
        <v>5p072</v>
      </c>
    </row>
    <row r="4173" spans="1:8" ht="15.9" customHeight="1" x14ac:dyDescent="0.3">
      <c r="A4173" s="171" t="s">
        <v>8489</v>
      </c>
      <c r="B4173" s="167" t="s">
        <v>922</v>
      </c>
      <c r="C4173" s="167" t="str">
        <f>tab_SCHULLISTE[[#This Row],[SNR]]&amp;" - "&amp;tab_SCHULLISTE[[#This Row],[Name]]</f>
        <v>6113 - Fachschule für Maschinenbautechnik Herzogenaurach des Landkreises Erlangen-Höchstadt</v>
      </c>
      <c r="D4173" s="5" t="s">
        <v>3315</v>
      </c>
      <c r="E41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73" s="175" t="s">
        <v>18848</v>
      </c>
      <c r="G4173" s="175" t="s">
        <v>18849</v>
      </c>
      <c r="H4173" s="182" t="str">
        <f>_xlfn.XLOOKUP(tab_SCHULLISTE[[#This Row],[TKZ]],tab_SATLISTE[SAT-ID],tab_SATLISTE[SAT-ID],"FEHLT")</f>
        <v>5k046</v>
      </c>
    </row>
    <row r="4174" spans="1:8" ht="15.9" customHeight="1" x14ac:dyDescent="0.3">
      <c r="A4174" s="171" t="s">
        <v>8490</v>
      </c>
      <c r="B4174" s="167" t="s">
        <v>18754</v>
      </c>
      <c r="C4174" s="167" t="str">
        <f>tab_SCHULLISTE[[#This Row],[SNR]]&amp;" - "&amp;tab_SCHULLISTE[[#This Row],[Name]]</f>
        <v>6116 - BFS f.Ernährung u.Versorgung, z.so.pä.Förd.,FördSP Sehen, a.Berufl.Schulzentrum, d.Blindenanst.Nürnb.</v>
      </c>
      <c r="D4174" s="5" t="s">
        <v>3460</v>
      </c>
      <c r="E41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74" s="175" t="s">
        <v>18854</v>
      </c>
      <c r="G4174" s="175" t="s">
        <v>18855</v>
      </c>
      <c r="H4174" s="182" t="str">
        <f>_xlfn.XLOOKUP(tab_SCHULLISTE[[#This Row],[TKZ]],tab_SATLISTE[SAT-ID],tab_SATLISTE[SAT-ID],"FEHLT")</f>
        <v>5p008</v>
      </c>
    </row>
    <row r="4175" spans="1:8" ht="15.9" customHeight="1" x14ac:dyDescent="0.3">
      <c r="A4175" s="171" t="s">
        <v>8491</v>
      </c>
      <c r="B4175" s="167" t="s">
        <v>8492</v>
      </c>
      <c r="C4175" s="167" t="str">
        <f>tab_SCHULLISTE[[#This Row],[SNR]]&amp;" - "&amp;tab_SCHULLISTE[[#This Row],[Name]]</f>
        <v>6117 - Berufsfachschule f. Diätassistenten Neuendettelsau der Diakoneo KdöR</v>
      </c>
      <c r="D4175" s="5" t="s">
        <v>3472</v>
      </c>
      <c r="E41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75" s="175" t="s">
        <v>18842</v>
      </c>
      <c r="G4175" s="175" t="s">
        <v>18843</v>
      </c>
      <c r="H4175" s="182" t="str">
        <f>_xlfn.XLOOKUP(tab_SCHULLISTE[[#This Row],[TKZ]],tab_SATLISTE[SAT-ID],tab_SATLISTE[SAT-ID],"FEHLT")</f>
        <v>5p021</v>
      </c>
    </row>
    <row r="4176" spans="1:8" ht="15.9" customHeight="1" x14ac:dyDescent="0.3">
      <c r="A4176" s="171" t="s">
        <v>8493</v>
      </c>
      <c r="B4176" s="167" t="s">
        <v>14407</v>
      </c>
      <c r="C4176" s="167" t="str">
        <f>tab_SCHULLISTE[[#This Row],[SNR]]&amp;" - "&amp;tab_SCHULLISTE[[#This Row],[Name]]</f>
        <v xml:space="preserve">6118 - Städtische Wirtschaftsschule Ansbach  </v>
      </c>
      <c r="D4176" s="5" t="s">
        <v>3279</v>
      </c>
      <c r="E41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76" s="175" t="s">
        <v>18852</v>
      </c>
      <c r="G4176" s="175" t="s">
        <v>18853</v>
      </c>
      <c r="H4176" s="182" t="str">
        <f>_xlfn.XLOOKUP(tab_SCHULLISTE[[#This Row],[TKZ]],tab_SATLISTE[SAT-ID],tab_SATLISTE[SAT-ID],"FEHLT")</f>
        <v>5k010</v>
      </c>
    </row>
    <row r="4177" spans="1:8" ht="15.9" customHeight="1" x14ac:dyDescent="0.3">
      <c r="A4177" s="171" t="s">
        <v>8494</v>
      </c>
      <c r="B4177" s="167" t="s">
        <v>14408</v>
      </c>
      <c r="C4177" s="167" t="str">
        <f>tab_SCHULLISTE[[#This Row],[SNR]]&amp;" - "&amp;tab_SCHULLISTE[[#This Row],[Name]]</f>
        <v xml:space="preserve">6119 - Staatliche Wirtschaftsschule Bad Windsheim  </v>
      </c>
      <c r="D4177" s="5" t="s">
        <v>3380</v>
      </c>
      <c r="E41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77" s="175" t="s">
        <v>18852</v>
      </c>
      <c r="G4177" s="175" t="s">
        <v>18853</v>
      </c>
      <c r="H4177" s="182" t="str">
        <f>_xlfn.XLOOKUP(tab_SCHULLISTE[[#This Row],[TKZ]],tab_SATLISTE[SAT-ID],tab_SATLISTE[SAT-ID],"FEHLT")</f>
        <v>5k112</v>
      </c>
    </row>
    <row r="4178" spans="1:8" ht="15.9" customHeight="1" x14ac:dyDescent="0.3">
      <c r="A4178" s="171" t="s">
        <v>8495</v>
      </c>
      <c r="B4178" s="167" t="s">
        <v>14409</v>
      </c>
      <c r="C4178" s="167" t="str">
        <f>tab_SCHULLISTE[[#This Row],[SNR]]&amp;" - "&amp;tab_SCHULLISTE[[#This Row],[Name]]</f>
        <v xml:space="preserve">6120 - Staatliche Wirtschaftsschule Dinkelsbühl  </v>
      </c>
      <c r="D4178" s="5" t="s">
        <v>3280</v>
      </c>
      <c r="E41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78" s="175" t="s">
        <v>18852</v>
      </c>
      <c r="G4178" s="175" t="s">
        <v>18853</v>
      </c>
      <c r="H4178" s="182" t="str">
        <f>_xlfn.XLOOKUP(tab_SCHULLISTE[[#This Row],[TKZ]],tab_SATLISTE[SAT-ID],tab_SATLISTE[SAT-ID],"FEHLT")</f>
        <v>5k011</v>
      </c>
    </row>
    <row r="4179" spans="1:8" ht="15.9" customHeight="1" x14ac:dyDescent="0.3">
      <c r="A4179" s="171" t="s">
        <v>8496</v>
      </c>
      <c r="B4179" s="167" t="s">
        <v>1609</v>
      </c>
      <c r="C4179" s="167" t="str">
        <f>tab_SCHULLISTE[[#This Row],[SNR]]&amp;" - "&amp;tab_SCHULLISTE[[#This Row],[Name]]</f>
        <v>6121 - Städtische Wirtschaftsschule im Röthelheimpark Erlangen</v>
      </c>
      <c r="D4179" s="5" t="s">
        <v>3314</v>
      </c>
      <c r="E41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79" s="175" t="s">
        <v>18852</v>
      </c>
      <c r="G4179" s="175" t="s">
        <v>18853</v>
      </c>
      <c r="H4179" s="182" t="str">
        <f>_xlfn.XLOOKUP(tab_SCHULLISTE[[#This Row],[TKZ]],tab_SATLISTE[SAT-ID],tab_SATLISTE[SAT-ID],"FEHLT")</f>
        <v>5k045</v>
      </c>
    </row>
    <row r="4180" spans="1:8" ht="15.9" customHeight="1" x14ac:dyDescent="0.3">
      <c r="A4180" s="171" t="s">
        <v>8497</v>
      </c>
      <c r="B4180" s="167" t="s">
        <v>14410</v>
      </c>
      <c r="C4180" s="167" t="str">
        <f>tab_SCHULLISTE[[#This Row],[SNR]]&amp;" - "&amp;tab_SCHULLISTE[[#This Row],[Name]]</f>
        <v xml:space="preserve">6122 - Städt. Wirtschaftsschule Fürth Hans-Böckler-Schule  </v>
      </c>
      <c r="D4180" s="5" t="s">
        <v>3320</v>
      </c>
      <c r="E41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80" s="175" t="s">
        <v>18852</v>
      </c>
      <c r="G4180" s="175" t="s">
        <v>18853</v>
      </c>
      <c r="H4180" s="182" t="str">
        <f>_xlfn.XLOOKUP(tab_SCHULLISTE[[#This Row],[TKZ]],tab_SATLISTE[SAT-ID],tab_SATLISTE[SAT-ID],"FEHLT")</f>
        <v>5k052</v>
      </c>
    </row>
    <row r="4181" spans="1:8" ht="15.9" customHeight="1" x14ac:dyDescent="0.3">
      <c r="A4181" s="171" t="s">
        <v>8498</v>
      </c>
      <c r="B4181" s="167" t="s">
        <v>14411</v>
      </c>
      <c r="C4181" s="167" t="str">
        <f>tab_SCHULLISTE[[#This Row],[SNR]]&amp;" - "&amp;tab_SCHULLISTE[[#This Row],[Name]]</f>
        <v xml:space="preserve">6123 - Staatliche Wirtschaftsschule Gunzenhausen  </v>
      </c>
      <c r="D4181" s="5" t="s">
        <v>3441</v>
      </c>
      <c r="E41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81" s="175" t="s">
        <v>18852</v>
      </c>
      <c r="G4181" s="175" t="s">
        <v>18853</v>
      </c>
      <c r="H4181" s="182" t="str">
        <f>_xlfn.XLOOKUP(tab_SCHULLISTE[[#This Row],[TKZ]],tab_SATLISTE[SAT-ID],tab_SATLISTE[SAT-ID],"FEHLT")</f>
        <v>5k173</v>
      </c>
    </row>
    <row r="4182" spans="1:8" ht="15.9" customHeight="1" x14ac:dyDescent="0.3">
      <c r="A4182" s="171" t="s">
        <v>8499</v>
      </c>
      <c r="B4182" s="167" t="s">
        <v>14412</v>
      </c>
      <c r="C4182" s="167" t="str">
        <f>tab_SCHULLISTE[[#This Row],[SNR]]&amp;" - "&amp;tab_SCHULLISTE[[#This Row],[Name]]</f>
        <v xml:space="preserve">6124 - Städtische Wirtschaftsschule Nürnberg  </v>
      </c>
      <c r="D4182" s="5" t="s">
        <v>3381</v>
      </c>
      <c r="E41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82" s="175" t="s">
        <v>18852</v>
      </c>
      <c r="G4182" s="175" t="s">
        <v>18853</v>
      </c>
      <c r="H4182" s="182" t="str">
        <f>_xlfn.XLOOKUP(tab_SCHULLISTE[[#This Row],[TKZ]],tab_SATLISTE[SAT-ID],tab_SATLISTE[SAT-ID],"FEHLT")</f>
        <v>5k113</v>
      </c>
    </row>
    <row r="4183" spans="1:8" ht="15.9" customHeight="1" x14ac:dyDescent="0.3">
      <c r="A4183" s="171" t="s">
        <v>8500</v>
      </c>
      <c r="B4183" s="167" t="s">
        <v>14413</v>
      </c>
      <c r="C4183" s="167" t="str">
        <f>tab_SCHULLISTE[[#This Row],[SNR]]&amp;" - "&amp;tab_SCHULLISTE[[#This Row],[Name]]</f>
        <v>6125 - Private SABEL Wirtschaftsschule  Nürnberg der SABEL Schulen Nürnberg gGmbH, staatlich anerkannt</v>
      </c>
      <c r="D4183" s="5" t="s">
        <v>3521</v>
      </c>
      <c r="E41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83" s="175" t="s">
        <v>18852</v>
      </c>
      <c r="G4183" s="175" t="s">
        <v>18853</v>
      </c>
      <c r="H4183" s="182" t="str">
        <f>_xlfn.XLOOKUP(tab_SCHULLISTE[[#This Row],[TKZ]],tab_SATLISTE[SAT-ID],tab_SATLISTE[SAT-ID],"FEHLT")</f>
        <v>5p073</v>
      </c>
    </row>
    <row r="4184" spans="1:8" ht="15.9" customHeight="1" x14ac:dyDescent="0.3">
      <c r="A4184" s="171" t="s">
        <v>8501</v>
      </c>
      <c r="B4184" s="167" t="s">
        <v>14414</v>
      </c>
      <c r="C4184" s="167" t="str">
        <f>tab_SCHULLISTE[[#This Row],[SNR]]&amp;" - "&amp;tab_SCHULLISTE[[#This Row],[Name]]</f>
        <v xml:space="preserve">6126 - Städtische Wirtschaftsschule Schwabach  </v>
      </c>
      <c r="D4184" s="5" t="s">
        <v>3415</v>
      </c>
      <c r="E41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84" s="175" t="s">
        <v>18852</v>
      </c>
      <c r="G4184" s="175" t="s">
        <v>18853</v>
      </c>
      <c r="H4184" s="182" t="str">
        <f>_xlfn.XLOOKUP(tab_SCHULLISTE[[#This Row],[TKZ]],tab_SATLISTE[SAT-ID],tab_SATLISTE[SAT-ID],"FEHLT")</f>
        <v>5k147</v>
      </c>
    </row>
    <row r="4185" spans="1:8" ht="15.9" customHeight="1" x14ac:dyDescent="0.3">
      <c r="A4185" s="171" t="s">
        <v>8502</v>
      </c>
      <c r="B4185" s="167" t="s">
        <v>373</v>
      </c>
      <c r="C4185" s="167" t="str">
        <f>tab_SCHULLISTE[[#This Row],[SNR]]&amp;" - "&amp;tab_SCHULLISTE[[#This Row],[Name]]</f>
        <v>6132 - Staatl. Berufsfachschule für techn. Assistenten für Informatik Ansbach</v>
      </c>
      <c r="D4185" s="5" t="s">
        <v>3279</v>
      </c>
      <c r="E41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85" s="175" t="s">
        <v>18866</v>
      </c>
      <c r="G4185" s="175" t="s">
        <v>18867</v>
      </c>
      <c r="H4185" s="182" t="str">
        <f>_xlfn.XLOOKUP(tab_SCHULLISTE[[#This Row],[TKZ]],tab_SATLISTE[SAT-ID],tab_SATLISTE[SAT-ID],"FEHLT")</f>
        <v>5k010</v>
      </c>
    </row>
    <row r="4186" spans="1:8" ht="15.9" customHeight="1" x14ac:dyDescent="0.3">
      <c r="A4186" s="171" t="s">
        <v>8503</v>
      </c>
      <c r="B4186" s="167" t="s">
        <v>14795</v>
      </c>
      <c r="C4186" s="167" t="str">
        <f>tab_SCHULLISTE[[#This Row],[SNR]]&amp;" - "&amp;tab_SCHULLISTE[[#This Row],[Name]]</f>
        <v xml:space="preserve">6135 - Städt. Fachschule für Bekleidungstechnik Nürnberg  </v>
      </c>
      <c r="D4186" s="5" t="s">
        <v>3381</v>
      </c>
      <c r="E41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86" s="175" t="s">
        <v>18848</v>
      </c>
      <c r="G4186" s="175" t="s">
        <v>18849</v>
      </c>
      <c r="H4186" s="182" t="str">
        <f>_xlfn.XLOOKUP(tab_SCHULLISTE[[#This Row],[TKZ]],tab_SATLISTE[SAT-ID],tab_SATLISTE[SAT-ID],"FEHLT")</f>
        <v>5k113</v>
      </c>
    </row>
    <row r="4187" spans="1:8" ht="15.9" customHeight="1" x14ac:dyDescent="0.3">
      <c r="A4187" s="171" t="s">
        <v>8504</v>
      </c>
      <c r="B4187" s="167" t="s">
        <v>479</v>
      </c>
      <c r="C4187" s="167" t="str">
        <f>tab_SCHULLISTE[[#This Row],[SNR]]&amp;" - "&amp;tab_SCHULLISTE[[#This Row],[Name]]</f>
        <v>6138 - Städt. Fachakademie für Wirtschaft Nürnberg (Schwerpunkt Außenwirtschaft)</v>
      </c>
      <c r="D4187" s="5" t="s">
        <v>3381</v>
      </c>
      <c r="E41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87" s="175" t="s">
        <v>18844</v>
      </c>
      <c r="G4187" s="175" t="s">
        <v>18845</v>
      </c>
      <c r="H4187" s="182" t="str">
        <f>_xlfn.XLOOKUP(tab_SCHULLISTE[[#This Row],[TKZ]],tab_SATLISTE[SAT-ID],tab_SATLISTE[SAT-ID],"FEHLT")</f>
        <v>5k113</v>
      </c>
    </row>
    <row r="4188" spans="1:8" ht="15.9" customHeight="1" x14ac:dyDescent="0.3">
      <c r="A4188" s="171" t="s">
        <v>8505</v>
      </c>
      <c r="B4188" s="167" t="s">
        <v>837</v>
      </c>
      <c r="C4188" s="167" t="str">
        <f>tab_SCHULLISTE[[#This Row],[SNR]]&amp;" - "&amp;tab_SCHULLISTE[[#This Row],[Name]]</f>
        <v>6140 - Jakob-Herz-Schule, Staatliche Schule für Kranke Erlangen</v>
      </c>
      <c r="D4188" s="5" t="s">
        <v>3314</v>
      </c>
      <c r="E41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188" s="175" t="s">
        <v>18830</v>
      </c>
      <c r="G4188" s="175" t="s">
        <v>18831</v>
      </c>
      <c r="H4188" s="182" t="str">
        <f>_xlfn.XLOOKUP(tab_SCHULLISTE[[#This Row],[TKZ]],tab_SATLISTE[SAT-ID],tab_SATLISTE[SAT-ID],"FEHLT")</f>
        <v>5k045</v>
      </c>
    </row>
    <row r="4189" spans="1:8" ht="15.9" customHeight="1" x14ac:dyDescent="0.3">
      <c r="A4189" s="171" t="s">
        <v>8506</v>
      </c>
      <c r="B4189" s="167" t="s">
        <v>945</v>
      </c>
      <c r="C4189" s="167" t="str">
        <f>tab_SCHULLISTE[[#This Row],[SNR]]&amp;" - "&amp;tab_SCHULLISTE[[#This Row],[Name]]</f>
        <v>6145 - Fachschule f. Meister der Kreishandwerkerschaft Ansbach</v>
      </c>
      <c r="D4189" s="5" t="s">
        <v>3489</v>
      </c>
      <c r="E41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89" s="175" t="s">
        <v>18848</v>
      </c>
      <c r="G4189" s="175" t="s">
        <v>18849</v>
      </c>
      <c r="H4189" s="182" t="str">
        <f>_xlfn.XLOOKUP(tab_SCHULLISTE[[#This Row],[TKZ]],tab_SATLISTE[SAT-ID],tab_SATLISTE[SAT-ID],"FEHLT")</f>
        <v>5p040</v>
      </c>
    </row>
    <row r="4190" spans="1:8" ht="15.9" customHeight="1" x14ac:dyDescent="0.3">
      <c r="A4190" s="171" t="s">
        <v>8507</v>
      </c>
      <c r="B4190" s="167" t="s">
        <v>14796</v>
      </c>
      <c r="C4190" s="167" t="str">
        <f>tab_SCHULLISTE[[#This Row],[SNR]]&amp;" - "&amp;tab_SCHULLISTE[[#This Row],[Name]]</f>
        <v xml:space="preserve">6149 - Fachschule f. Techniker der Stadt Erlangen  </v>
      </c>
      <c r="D4190" s="5" t="s">
        <v>3314</v>
      </c>
      <c r="E41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90" s="175" t="s">
        <v>18848</v>
      </c>
      <c r="G4190" s="175" t="s">
        <v>18849</v>
      </c>
      <c r="H4190" s="182" t="str">
        <f>_xlfn.XLOOKUP(tab_SCHULLISTE[[#This Row],[TKZ]],tab_SATLISTE[SAT-ID],tab_SATLISTE[SAT-ID],"FEHLT")</f>
        <v>5k045</v>
      </c>
    </row>
    <row r="4191" spans="1:8" ht="15.9" customHeight="1" x14ac:dyDescent="0.3">
      <c r="A4191" s="171" t="s">
        <v>8508</v>
      </c>
      <c r="B4191" s="167" t="s">
        <v>18755</v>
      </c>
      <c r="C4191" s="167" t="str">
        <f>tab_SCHULLISTE[[#This Row],[SNR]]&amp;" - "&amp;tab_SCHULLISTE[[#This Row],[Name]]</f>
        <v>6151 - Fachschule für das Installateur- und Heizungsbauerhandwerk - Meisterschule</v>
      </c>
      <c r="D4191" s="5" t="s">
        <v>3381</v>
      </c>
      <c r="E41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91" s="175" t="s">
        <v>18848</v>
      </c>
      <c r="G4191" s="175" t="s">
        <v>18849</v>
      </c>
      <c r="H4191" s="182" t="str">
        <f>_xlfn.XLOOKUP(tab_SCHULLISTE[[#This Row],[TKZ]],tab_SATLISTE[SAT-ID],tab_SATLISTE[SAT-ID],"FEHLT")</f>
        <v>5k113</v>
      </c>
    </row>
    <row r="4192" spans="1:8" ht="15.9" customHeight="1" x14ac:dyDescent="0.3">
      <c r="A4192" s="171" t="s">
        <v>8509</v>
      </c>
      <c r="B4192" s="167" t="s">
        <v>923</v>
      </c>
      <c r="C4192" s="167" t="str">
        <f>tab_SCHULLISTE[[#This Row],[SNR]]&amp;" - "&amp;tab_SCHULLISTE[[#This Row],[Name]]</f>
        <v>6152 - Städt. Meisterschule für das Maler- und Lackierer-Handwerk Nürnberg</v>
      </c>
      <c r="D4192" s="5" t="s">
        <v>3381</v>
      </c>
      <c r="E41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92" s="175" t="s">
        <v>18848</v>
      </c>
      <c r="G4192" s="175" t="s">
        <v>18849</v>
      </c>
      <c r="H4192" s="182" t="str">
        <f>_xlfn.XLOOKUP(tab_SCHULLISTE[[#This Row],[TKZ]],tab_SATLISTE[SAT-ID],tab_SATLISTE[SAT-ID],"FEHLT")</f>
        <v>5k113</v>
      </c>
    </row>
    <row r="4193" spans="1:8" ht="15.9" customHeight="1" x14ac:dyDescent="0.3">
      <c r="A4193" s="171" t="s">
        <v>8510</v>
      </c>
      <c r="B4193" s="167" t="s">
        <v>899</v>
      </c>
      <c r="C4193" s="167" t="str">
        <f>tab_SCHULLISTE[[#This Row],[SNR]]&amp;" - "&amp;tab_SCHULLISTE[[#This Row],[Name]]</f>
        <v>6153 - Berufsfachschule f. Maschinenbau Ansbach des Bezirks Mittelfranken</v>
      </c>
      <c r="D4193" s="5" t="s">
        <v>3289</v>
      </c>
      <c r="E41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93" s="175" t="s">
        <v>18846</v>
      </c>
      <c r="G4193" s="175" t="s">
        <v>18847</v>
      </c>
      <c r="H4193" s="182" t="str">
        <f>_xlfn.XLOOKUP(tab_SCHULLISTE[[#This Row],[TKZ]],tab_SATLISTE[SAT-ID],tab_SATLISTE[SAT-ID],"FEHLT")</f>
        <v>5k020</v>
      </c>
    </row>
    <row r="4194" spans="1:8" ht="15.9" customHeight="1" x14ac:dyDescent="0.3">
      <c r="A4194" s="171" t="s">
        <v>8511</v>
      </c>
      <c r="B4194" s="167" t="s">
        <v>507</v>
      </c>
      <c r="C4194" s="167" t="str">
        <f>tab_SCHULLISTE[[#This Row],[SNR]]&amp;" - "&amp;tab_SCHULLISTE[[#This Row],[Name]]</f>
        <v>6154 - Fachakademie für Sozialpädagogik d. Gemeinn. Gesellschaft f. Soziale Dienste Nürnberg</v>
      </c>
      <c r="D4194" s="5" t="s">
        <v>3480</v>
      </c>
      <c r="E41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94" s="175" t="s">
        <v>18844</v>
      </c>
      <c r="G4194" s="175" t="s">
        <v>18845</v>
      </c>
      <c r="H4194" s="182" t="str">
        <f>_xlfn.XLOOKUP(tab_SCHULLISTE[[#This Row],[TKZ]],tab_SATLISTE[SAT-ID],tab_SATLISTE[SAT-ID],"FEHLT")</f>
        <v>5p031</v>
      </c>
    </row>
    <row r="4195" spans="1:8" ht="15.9" customHeight="1" x14ac:dyDescent="0.3">
      <c r="A4195" s="171" t="s">
        <v>8512</v>
      </c>
      <c r="B4195" s="167" t="s">
        <v>8513</v>
      </c>
      <c r="C4195" s="167" t="str">
        <f>tab_SCHULLISTE[[#This Row],[SNR]]&amp;" - "&amp;tab_SCHULLISTE[[#This Row],[Name]]</f>
        <v>6155 - Fachschule f. Umweltschutz-,Galvano-u.Biotechnik Nürnb.d.Gemeinn.Ges.Semper Bildungswerk mbH</v>
      </c>
      <c r="D4195" s="5" t="s">
        <v>3481</v>
      </c>
      <c r="E41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95" s="175" t="s">
        <v>18848</v>
      </c>
      <c r="G4195" s="175" t="s">
        <v>18849</v>
      </c>
      <c r="H4195" s="182" t="str">
        <f>_xlfn.XLOOKUP(tab_SCHULLISTE[[#This Row],[TKZ]],tab_SATLISTE[SAT-ID],tab_SATLISTE[SAT-ID],"FEHLT")</f>
        <v>5p032</v>
      </c>
    </row>
    <row r="4196" spans="1:8" ht="15.9" customHeight="1" x14ac:dyDescent="0.3">
      <c r="A4196" s="171" t="s">
        <v>8514</v>
      </c>
      <c r="B4196" s="167" t="s">
        <v>924</v>
      </c>
      <c r="C4196" s="167" t="str">
        <f>tab_SCHULLISTE[[#This Row],[SNR]]&amp;" - "&amp;tab_SCHULLISTE[[#This Row],[Name]]</f>
        <v>6156 - Städt. Rudolf-Diesel-Fachschule für Techniker Nürnberg</v>
      </c>
      <c r="D4196" s="5" t="s">
        <v>3381</v>
      </c>
      <c r="E41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96" s="175" t="s">
        <v>18848</v>
      </c>
      <c r="G4196" s="175" t="s">
        <v>18849</v>
      </c>
      <c r="H4196" s="182" t="str">
        <f>_xlfn.XLOOKUP(tab_SCHULLISTE[[#This Row],[TKZ]],tab_SATLISTE[SAT-ID],tab_SATLISTE[SAT-ID],"FEHLT")</f>
        <v>5k113</v>
      </c>
    </row>
    <row r="4197" spans="1:8" ht="15.9" customHeight="1" x14ac:dyDescent="0.3">
      <c r="A4197" s="171" t="s">
        <v>8515</v>
      </c>
      <c r="B4197" s="167" t="s">
        <v>14430</v>
      </c>
      <c r="C4197" s="167" t="str">
        <f>tab_SCHULLISTE[[#This Row],[SNR]]&amp;" - "&amp;tab_SCHULLISTE[[#This Row],[Name]]</f>
        <v xml:space="preserve">6157 - Städt. Berufsfachschule f. Bekleidung Nürnberg  </v>
      </c>
      <c r="D4197" s="5" t="s">
        <v>3381</v>
      </c>
      <c r="E41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97" s="175" t="s">
        <v>18846</v>
      </c>
      <c r="G4197" s="175" t="s">
        <v>18847</v>
      </c>
      <c r="H4197" s="182" t="str">
        <f>_xlfn.XLOOKUP(tab_SCHULLISTE[[#This Row],[TKZ]],tab_SATLISTE[SAT-ID],tab_SATLISTE[SAT-ID],"FEHLT")</f>
        <v>5k113</v>
      </c>
    </row>
    <row r="4198" spans="1:8" ht="15.9" customHeight="1" x14ac:dyDescent="0.3">
      <c r="A4198" s="171" t="s">
        <v>8516</v>
      </c>
      <c r="B4198" s="167" t="s">
        <v>940</v>
      </c>
      <c r="C4198" s="167" t="str">
        <f>tab_SCHULLISTE[[#This Row],[SNR]]&amp;" - "&amp;tab_SCHULLISTE[[#This Row],[Name]]</f>
        <v>6158 - Fachschule für Technik der Grundig-Akademie Nürnberg</v>
      </c>
      <c r="D4198" s="5" t="s">
        <v>3483</v>
      </c>
      <c r="E41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98" s="175" t="s">
        <v>18848</v>
      </c>
      <c r="G4198" s="175" t="s">
        <v>18849</v>
      </c>
      <c r="H4198" s="182" t="str">
        <f>_xlfn.XLOOKUP(tab_SCHULLISTE[[#This Row],[TKZ]],tab_SATLISTE[SAT-ID],tab_SATLISTE[SAT-ID],"FEHLT")</f>
        <v>5p034</v>
      </c>
    </row>
    <row r="4199" spans="1:8" ht="15.9" customHeight="1" x14ac:dyDescent="0.3">
      <c r="A4199" s="171" t="s">
        <v>8517</v>
      </c>
      <c r="B4199" s="167" t="s">
        <v>14765</v>
      </c>
      <c r="C4199" s="167" t="str">
        <f>tab_SCHULLISTE[[#This Row],[SNR]]&amp;" - "&amp;tab_SCHULLISTE[[#This Row],[Name]]</f>
        <v>6162 - Fachakademie für Ernährungs- und Versorgungsmanagement der Stadt Nürnberg</v>
      </c>
      <c r="D4199" s="5" t="s">
        <v>3381</v>
      </c>
      <c r="E41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199" s="175" t="s">
        <v>18844</v>
      </c>
      <c r="G4199" s="175" t="s">
        <v>18845</v>
      </c>
      <c r="H4199" s="182" t="str">
        <f>_xlfn.XLOOKUP(tab_SCHULLISTE[[#This Row],[TKZ]],tab_SATLISTE[SAT-ID],tab_SATLISTE[SAT-ID],"FEHLT")</f>
        <v>5k113</v>
      </c>
    </row>
    <row r="4200" spans="1:8" ht="15.9" customHeight="1" x14ac:dyDescent="0.3">
      <c r="A4200" s="171" t="s">
        <v>8519</v>
      </c>
      <c r="B4200" s="167" t="s">
        <v>525</v>
      </c>
      <c r="C4200" s="167" t="str">
        <f>tab_SCHULLISTE[[#This Row],[SNR]]&amp;" - "&amp;tab_SCHULLISTE[[#This Row],[Name]]</f>
        <v>6163 - Fachakademie für Sozialpädagogik der PFH gemeinnützige GmbH Feucht</v>
      </c>
      <c r="D4200" s="5" t="s">
        <v>3515</v>
      </c>
      <c r="E42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00" s="175" t="s">
        <v>18844</v>
      </c>
      <c r="G4200" s="175" t="s">
        <v>18845</v>
      </c>
      <c r="H4200" s="182" t="str">
        <f>_xlfn.XLOOKUP(tab_SCHULLISTE[[#This Row],[TKZ]],tab_SATLISTE[SAT-ID],tab_SATLISTE[SAT-ID],"FEHLT")</f>
        <v>5p066</v>
      </c>
    </row>
    <row r="4201" spans="1:8" ht="15.9" customHeight="1" x14ac:dyDescent="0.3">
      <c r="A4201" s="171" t="s">
        <v>8520</v>
      </c>
      <c r="B4201" s="167" t="s">
        <v>14766</v>
      </c>
      <c r="C4201" s="167" t="str">
        <f>tab_SCHULLISTE[[#This Row],[SNR]]&amp;" - "&amp;tab_SCHULLISTE[[#This Row],[Name]]</f>
        <v>6165 - Fachakademie für Sozialpädagogik Hensoltshöhe d. Stiftung Hensoltshöhe gGmbH, Gunzenhausen</v>
      </c>
      <c r="D4201" s="5" t="s">
        <v>3525</v>
      </c>
      <c r="E42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01" s="175" t="s">
        <v>18844</v>
      </c>
      <c r="G4201" s="175" t="s">
        <v>18845</v>
      </c>
      <c r="H4201" s="182" t="str">
        <f>_xlfn.XLOOKUP(tab_SCHULLISTE[[#This Row],[TKZ]],tab_SATLISTE[SAT-ID],tab_SATLISTE[SAT-ID],"FEHLT")</f>
        <v>5p077</v>
      </c>
    </row>
    <row r="4202" spans="1:8" ht="15.9" customHeight="1" x14ac:dyDescent="0.3">
      <c r="A4202" s="171" t="s">
        <v>8521</v>
      </c>
      <c r="B4202" s="167" t="s">
        <v>8522</v>
      </c>
      <c r="C4202" s="167" t="str">
        <f>tab_SCHULLISTE[[#This Row],[SNR]]&amp;" - "&amp;tab_SCHULLISTE[[#This Row],[Name]]</f>
        <v>6166 - Fachakademie für Sozialpädagogik Neuendettelsau der Diakoneo KdöR</v>
      </c>
      <c r="D4202" s="5" t="s">
        <v>3472</v>
      </c>
      <c r="E42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02" s="175" t="s">
        <v>18844</v>
      </c>
      <c r="G4202" s="175" t="s">
        <v>18845</v>
      </c>
      <c r="H4202" s="182" t="str">
        <f>_xlfn.XLOOKUP(tab_SCHULLISTE[[#This Row],[TKZ]],tab_SATLISTE[SAT-ID],tab_SATLISTE[SAT-ID],"FEHLT")</f>
        <v>5p021</v>
      </c>
    </row>
    <row r="4203" spans="1:8" ht="15.9" customHeight="1" x14ac:dyDescent="0.3">
      <c r="A4203" s="171" t="s">
        <v>8523</v>
      </c>
      <c r="B4203" s="167" t="s">
        <v>480</v>
      </c>
      <c r="C4203" s="167" t="str">
        <f>tab_SCHULLISTE[[#This Row],[SNR]]&amp;" - "&amp;tab_SCHULLISTE[[#This Row],[Name]]</f>
        <v>6167 - Fachakademie für Sozialpädagogik der Stadt Nürnberg</v>
      </c>
      <c r="D4203" s="5" t="s">
        <v>3381</v>
      </c>
      <c r="E42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03" s="175" t="s">
        <v>18844</v>
      </c>
      <c r="G4203" s="175" t="s">
        <v>18845</v>
      </c>
      <c r="H4203" s="182" t="str">
        <f>_xlfn.XLOOKUP(tab_SCHULLISTE[[#This Row],[TKZ]],tab_SATLISTE[SAT-ID],tab_SATLISTE[SAT-ID],"FEHLT")</f>
        <v>5k113</v>
      </c>
    </row>
    <row r="4204" spans="1:8" ht="15.9" customHeight="1" x14ac:dyDescent="0.3">
      <c r="A4204" s="171" t="s">
        <v>8524</v>
      </c>
      <c r="B4204" s="167" t="s">
        <v>508</v>
      </c>
      <c r="C4204" s="167" t="str">
        <f>tab_SCHULLISTE[[#This Row],[SNR]]&amp;" - "&amp;tab_SCHULLISTE[[#This Row],[Name]]</f>
        <v>6168 - Evangelische Fachakademie f. Sozialpädagogik Nürnberg d. Rummelsberger Dienste für Menschen</v>
      </c>
      <c r="D4204" s="5" t="s">
        <v>3520</v>
      </c>
      <c r="E42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04" s="175" t="s">
        <v>18844</v>
      </c>
      <c r="G4204" s="175" t="s">
        <v>18845</v>
      </c>
      <c r="H4204" s="182" t="str">
        <f>_xlfn.XLOOKUP(tab_SCHULLISTE[[#This Row],[TKZ]],tab_SATLISTE[SAT-ID],tab_SATLISTE[SAT-ID],"FEHLT")</f>
        <v>5p072</v>
      </c>
    </row>
    <row r="4205" spans="1:8" ht="15.9" customHeight="1" x14ac:dyDescent="0.3">
      <c r="A4205" s="171" t="s">
        <v>8525</v>
      </c>
      <c r="B4205" s="167" t="s">
        <v>481</v>
      </c>
      <c r="C4205" s="167" t="str">
        <f>tab_SCHULLISTE[[#This Row],[SNR]]&amp;" - "&amp;tab_SCHULLISTE[[#This Row],[Name]]</f>
        <v>6169 - Fachakademie für Medizintechnik Ansbach des Bezirks Mittelfranken</v>
      </c>
      <c r="D4205" s="5" t="s">
        <v>3289</v>
      </c>
      <c r="E42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05" s="175" t="s">
        <v>18844</v>
      </c>
      <c r="G4205" s="175" t="s">
        <v>18845</v>
      </c>
      <c r="H4205" s="182" t="str">
        <f>_xlfn.XLOOKUP(tab_SCHULLISTE[[#This Row],[TKZ]],tab_SATLISTE[SAT-ID],tab_SATLISTE[SAT-ID],"FEHLT")</f>
        <v>5k020</v>
      </c>
    </row>
    <row r="4206" spans="1:8" ht="15.9" customHeight="1" x14ac:dyDescent="0.3">
      <c r="A4206" s="171" t="s">
        <v>8526</v>
      </c>
      <c r="B4206" s="167" t="s">
        <v>509</v>
      </c>
      <c r="C4206" s="167" t="str">
        <f>tab_SCHULLISTE[[#This Row],[SNR]]&amp;" - "&amp;tab_SCHULLISTE[[#This Row],[Name]]</f>
        <v>6170 - FAK f. Fremdsprachenberufe Erlangen d.Vereinig.z. Unterhalt.d.Instituts für Fremdsprachenberufe</v>
      </c>
      <c r="D4206" s="5" t="s">
        <v>3527</v>
      </c>
      <c r="E42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06" s="175" t="s">
        <v>18844</v>
      </c>
      <c r="G4206" s="175" t="s">
        <v>18845</v>
      </c>
      <c r="H4206" s="182" t="str">
        <f>_xlfn.XLOOKUP(tab_SCHULLISTE[[#This Row],[TKZ]],tab_SATLISTE[SAT-ID],tab_SATLISTE[SAT-ID],"FEHLT")</f>
        <v>5p080</v>
      </c>
    </row>
    <row r="4207" spans="1:8" ht="15.9" customHeight="1" x14ac:dyDescent="0.3">
      <c r="A4207" s="171" t="s">
        <v>8527</v>
      </c>
      <c r="B4207" s="167" t="s">
        <v>510</v>
      </c>
      <c r="C4207" s="167" t="str">
        <f>tab_SCHULLISTE[[#This Row],[SNR]]&amp;" - "&amp;tab_SCHULLISTE[[#This Row],[Name]]</f>
        <v>6174 - Josef-Mayr-Nusser-Fachakademie für Sozialpädagogik Erlangen des Caritasverbandes für die Erzdiözese</v>
      </c>
      <c r="D4207" s="5" t="s">
        <v>3462</v>
      </c>
      <c r="E42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07" s="175" t="s">
        <v>18844</v>
      </c>
      <c r="G4207" s="175" t="s">
        <v>18845</v>
      </c>
      <c r="H4207" s="182" t="str">
        <f>_xlfn.XLOOKUP(tab_SCHULLISTE[[#This Row],[TKZ]],tab_SATLISTE[SAT-ID],tab_SATLISTE[SAT-ID],"FEHLT")</f>
        <v>5p010</v>
      </c>
    </row>
    <row r="4208" spans="1:8" ht="15.9" customHeight="1" x14ac:dyDescent="0.3">
      <c r="A4208" s="171" t="s">
        <v>8528</v>
      </c>
      <c r="B4208" s="167" t="s">
        <v>511</v>
      </c>
      <c r="C4208" s="167" t="str">
        <f>tab_SCHULLISTE[[#This Row],[SNR]]&amp;" - "&amp;tab_SCHULLISTE[[#This Row],[Name]]</f>
        <v>6175 - Fachakademie für Sozialpädagogik d. Rummelsb. Dienste f. Menschen gemeinn. GmbH</v>
      </c>
      <c r="D4208" s="5" t="s">
        <v>3520</v>
      </c>
      <c r="E42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08" s="175" t="s">
        <v>18844</v>
      </c>
      <c r="G4208" s="175" t="s">
        <v>18845</v>
      </c>
      <c r="H4208" s="182" t="str">
        <f>_xlfn.XLOOKUP(tab_SCHULLISTE[[#This Row],[TKZ]],tab_SATLISTE[SAT-ID],tab_SATLISTE[SAT-ID],"FEHLT")</f>
        <v>5p072</v>
      </c>
    </row>
    <row r="4209" spans="1:8" ht="15.9" customHeight="1" x14ac:dyDescent="0.3">
      <c r="A4209" s="171" t="s">
        <v>8529</v>
      </c>
      <c r="B4209" s="167" t="s">
        <v>8530</v>
      </c>
      <c r="C4209" s="167" t="str">
        <f>tab_SCHULLISTE[[#This Row],[SNR]]&amp;" - "&amp;tab_SCHULLISTE[[#This Row],[Name]]</f>
        <v>6176 - Fachschule für Heilerziehungspflege Neuendettelsau der Diakoneo KdöR</v>
      </c>
      <c r="D4209" s="5" t="s">
        <v>3472</v>
      </c>
      <c r="E42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09" s="175" t="s">
        <v>18850</v>
      </c>
      <c r="G4209" s="175" t="s">
        <v>18851</v>
      </c>
      <c r="H4209" s="182" t="str">
        <f>_xlfn.XLOOKUP(tab_SCHULLISTE[[#This Row],[TKZ]],tab_SATLISTE[SAT-ID],tab_SATLISTE[SAT-ID],"FEHLT")</f>
        <v>5p021</v>
      </c>
    </row>
    <row r="4210" spans="1:8" ht="15.9" customHeight="1" x14ac:dyDescent="0.3">
      <c r="A4210" s="171" t="s">
        <v>8531</v>
      </c>
      <c r="B4210" s="167" t="s">
        <v>482</v>
      </c>
      <c r="C4210" s="167" t="str">
        <f>tab_SCHULLISTE[[#This Row],[SNR]]&amp;" - "&amp;tab_SCHULLISTE[[#This Row],[Name]]</f>
        <v>6178 - Fachakademie für Sozialpädagogik Altdorf des Landkreises Nürnberger Land</v>
      </c>
      <c r="D4210" s="5" t="s">
        <v>3382</v>
      </c>
      <c r="E42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10" s="175" t="s">
        <v>18844</v>
      </c>
      <c r="G4210" s="175" t="s">
        <v>18845</v>
      </c>
      <c r="H4210" s="182" t="str">
        <f>_xlfn.XLOOKUP(tab_SCHULLISTE[[#This Row],[TKZ]],tab_SATLISTE[SAT-ID],tab_SATLISTE[SAT-ID],"FEHLT")</f>
        <v>5k114</v>
      </c>
    </row>
    <row r="4211" spans="1:8" ht="15.9" customHeight="1" x14ac:dyDescent="0.3">
      <c r="A4211" s="171" t="s">
        <v>8532</v>
      </c>
      <c r="B4211" s="167" t="s">
        <v>483</v>
      </c>
      <c r="C4211" s="167" t="str">
        <f>tab_SCHULLISTE[[#This Row],[SNR]]&amp;" - "&amp;tab_SCHULLISTE[[#This Row],[Name]]</f>
        <v>6179 - Fachakademie f.Sozialpädagogik Höchstadt a.d.Aisch des Landkreises Erlangen-Höchstadt</v>
      </c>
      <c r="D4211" s="5" t="s">
        <v>3315</v>
      </c>
      <c r="E42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11" s="175" t="s">
        <v>18844</v>
      </c>
      <c r="G4211" s="175" t="s">
        <v>18845</v>
      </c>
      <c r="H4211" s="182" t="str">
        <f>_xlfn.XLOOKUP(tab_SCHULLISTE[[#This Row],[TKZ]],tab_SATLISTE[SAT-ID],tab_SATLISTE[SAT-ID],"FEHLT")</f>
        <v>5k046</v>
      </c>
    </row>
    <row r="4212" spans="1:8" ht="15.9" customHeight="1" x14ac:dyDescent="0.3">
      <c r="A4212" s="171" t="s">
        <v>8533</v>
      </c>
      <c r="B4212" s="167" t="s">
        <v>1343</v>
      </c>
      <c r="C4212" s="167" t="str">
        <f>tab_SCHULLISTE[[#This Row],[SNR]]&amp;" - "&amp;tab_SCHULLISTE[[#This Row],[Name]]</f>
        <v>6180 - Fachschule für Heilerziehungspflege Ebenried der Rummelsberger Dienste f.Menschen gemeinn. GmbH</v>
      </c>
      <c r="D4212" s="5" t="s">
        <v>3520</v>
      </c>
      <c r="E42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12" s="175" t="s">
        <v>18850</v>
      </c>
      <c r="G4212" s="175" t="s">
        <v>18851</v>
      </c>
      <c r="H4212" s="182" t="str">
        <f>_xlfn.XLOOKUP(tab_SCHULLISTE[[#This Row],[TKZ]],tab_SATLISTE[SAT-ID],tab_SATLISTE[SAT-ID],"FEHLT")</f>
        <v>5p072</v>
      </c>
    </row>
    <row r="4213" spans="1:8" ht="15.9" customHeight="1" x14ac:dyDescent="0.3">
      <c r="A4213" s="171" t="s">
        <v>8534</v>
      </c>
      <c r="B4213" s="167" t="s">
        <v>266</v>
      </c>
      <c r="C4213" s="167" t="str">
        <f>tab_SCHULLISTE[[#This Row],[SNR]]&amp;" - "&amp;tab_SCHULLISTE[[#This Row],[Name]]</f>
        <v>6182 - Berufsfachschule für Physiotherapie Erlangen des Schulvereins für Physiotherapie Erlangen e.V.</v>
      </c>
      <c r="D4213" s="5" t="s">
        <v>3522</v>
      </c>
      <c r="E42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13" s="175" t="s">
        <v>18842</v>
      </c>
      <c r="G4213" s="175" t="s">
        <v>18843</v>
      </c>
      <c r="H4213" s="182" t="str">
        <f>_xlfn.XLOOKUP(tab_SCHULLISTE[[#This Row],[TKZ]],tab_SATLISTE[SAT-ID],tab_SATLISTE[SAT-ID],"FEHLT")</f>
        <v>5p074</v>
      </c>
    </row>
    <row r="4214" spans="1:8" ht="15.9" customHeight="1" x14ac:dyDescent="0.3">
      <c r="A4214" s="171" t="s">
        <v>8535</v>
      </c>
      <c r="B4214" s="167" t="s">
        <v>838</v>
      </c>
      <c r="C4214" s="167" t="str">
        <f>tab_SCHULLISTE[[#This Row],[SNR]]&amp;" - "&amp;tab_SCHULLISTE[[#This Row],[Name]]</f>
        <v>6185 - Sonderpädagogisches Förderzentrum Schwabach, Schule am Museum Schwabach</v>
      </c>
      <c r="D4214" s="5" t="s">
        <v>3415</v>
      </c>
      <c r="E42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14" s="175" t="s">
        <v>18830</v>
      </c>
      <c r="G4214" s="175" t="s">
        <v>18831</v>
      </c>
      <c r="H4214" s="182" t="str">
        <f>_xlfn.XLOOKUP(tab_SCHULLISTE[[#This Row],[TKZ]],tab_SATLISTE[SAT-ID],tab_SATLISTE[SAT-ID],"FEHLT")</f>
        <v>5k147</v>
      </c>
    </row>
    <row r="4215" spans="1:8" ht="15.9" customHeight="1" x14ac:dyDescent="0.3">
      <c r="A4215" s="171" t="s">
        <v>8536</v>
      </c>
      <c r="B4215" s="167" t="s">
        <v>14342</v>
      </c>
      <c r="C4215" s="167" t="str">
        <f>tab_SCHULLISTE[[#This Row],[SNR]]&amp;" - "&amp;tab_SCHULLISTE[[#This Row],[Name]]</f>
        <v xml:space="preserve">6186 - Staatl. Berufsschule II Ansbach  </v>
      </c>
      <c r="D4215" s="5" t="s">
        <v>3280</v>
      </c>
      <c r="E42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15" s="175" t="s">
        <v>18856</v>
      </c>
      <c r="G4215" s="175" t="s">
        <v>18857</v>
      </c>
      <c r="H4215" s="182" t="str">
        <f>_xlfn.XLOOKUP(tab_SCHULLISTE[[#This Row],[TKZ]],tab_SATLISTE[SAT-ID],tab_SATLISTE[SAT-ID],"FEHLT")</f>
        <v>5k011</v>
      </c>
    </row>
    <row r="4216" spans="1:8" ht="15.9" customHeight="1" x14ac:dyDescent="0.3">
      <c r="A4216" s="171" t="s">
        <v>8537</v>
      </c>
      <c r="B4216" s="167" t="s">
        <v>100</v>
      </c>
      <c r="C4216" s="167" t="str">
        <f>tab_SCHULLISTE[[#This Row],[SNR]]&amp;" - "&amp;tab_SCHULLISTE[[#This Row],[Name]]</f>
        <v>6188 - Staatl. Berufsfachschule für Ernährung und Versorgung Ansbach</v>
      </c>
      <c r="D4216" s="5" t="s">
        <v>3280</v>
      </c>
      <c r="E42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16" s="175" t="s">
        <v>18854</v>
      </c>
      <c r="G4216" s="175" t="s">
        <v>18855</v>
      </c>
      <c r="H4216" s="182" t="str">
        <f>_xlfn.XLOOKUP(tab_SCHULLISTE[[#This Row],[TKZ]],tab_SATLISTE[SAT-ID],tab_SATLISTE[SAT-ID],"FEHLT")</f>
        <v>5k011</v>
      </c>
    </row>
    <row r="4217" spans="1:8" ht="15.9" customHeight="1" x14ac:dyDescent="0.3">
      <c r="A4217" s="171" t="s">
        <v>8538</v>
      </c>
      <c r="B4217" s="167" t="s">
        <v>101</v>
      </c>
      <c r="C4217" s="167" t="str">
        <f>tab_SCHULLISTE[[#This Row],[SNR]]&amp;" - "&amp;tab_SCHULLISTE[[#This Row],[Name]]</f>
        <v>6189 - Staatliche Berufsfachschule für Kinderpflege Ansbach</v>
      </c>
      <c r="D4217" s="5" t="s">
        <v>3280</v>
      </c>
      <c r="E42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17" s="175" t="s">
        <v>18854</v>
      </c>
      <c r="G4217" s="175" t="s">
        <v>18855</v>
      </c>
      <c r="H4217" s="182" t="str">
        <f>_xlfn.XLOOKUP(tab_SCHULLISTE[[#This Row],[TKZ]],tab_SATLISTE[SAT-ID],tab_SATLISTE[SAT-ID],"FEHLT")</f>
        <v>5k011</v>
      </c>
    </row>
    <row r="4218" spans="1:8" ht="15.9" customHeight="1" x14ac:dyDescent="0.3">
      <c r="A4218" s="171" t="s">
        <v>8539</v>
      </c>
      <c r="B4218" s="167" t="s">
        <v>8540</v>
      </c>
      <c r="C4218" s="167" t="str">
        <f>tab_SCHULLISTE[[#This Row],[SNR]]&amp;" - "&amp;tab_SCHULLISTE[[#This Row],[Name]]</f>
        <v>6191 - Berufsfachschule für Altenpflegehilfe Lauf a. d. Pegnitz der Diakoneo KdöR</v>
      </c>
      <c r="D4218" s="5" t="s">
        <v>3472</v>
      </c>
      <c r="E42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18" s="175" t="s">
        <v>18842</v>
      </c>
      <c r="G4218" s="175" t="s">
        <v>18843</v>
      </c>
      <c r="H4218" s="182" t="str">
        <f>_xlfn.XLOOKUP(tab_SCHULLISTE[[#This Row],[TKZ]],tab_SATLISTE[SAT-ID],tab_SATLISTE[SAT-ID],"FEHLT")</f>
        <v>5p021</v>
      </c>
    </row>
    <row r="4219" spans="1:8" ht="15.9" customHeight="1" x14ac:dyDescent="0.3">
      <c r="A4219" s="171" t="s">
        <v>8541</v>
      </c>
      <c r="B4219" s="167" t="s">
        <v>14343</v>
      </c>
      <c r="C4219" s="167" t="str">
        <f>tab_SCHULLISTE[[#This Row],[SNR]]&amp;" - "&amp;tab_SCHULLISTE[[#This Row],[Name]]</f>
        <v xml:space="preserve">6193 - Staatliche Berufsschule Bad Windsheim  </v>
      </c>
      <c r="D4219" s="5" t="s">
        <v>3380</v>
      </c>
      <c r="E42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19" s="175" t="s">
        <v>18856</v>
      </c>
      <c r="G4219" s="175" t="s">
        <v>18857</v>
      </c>
      <c r="H4219" s="182" t="str">
        <f>_xlfn.XLOOKUP(tab_SCHULLISTE[[#This Row],[TKZ]],tab_SATLISTE[SAT-ID],tab_SATLISTE[SAT-ID],"FEHLT")</f>
        <v>5k112</v>
      </c>
    </row>
    <row r="4220" spans="1:8" ht="15.9" customHeight="1" x14ac:dyDescent="0.3">
      <c r="A4220" s="171" t="s">
        <v>8542</v>
      </c>
      <c r="B4220" s="167" t="s">
        <v>102</v>
      </c>
      <c r="C4220" s="167" t="str">
        <f>tab_SCHULLISTE[[#This Row],[SNR]]&amp;" - "&amp;tab_SCHULLISTE[[#This Row],[Name]]</f>
        <v>6194 - Staatl. Berufsfachschule für Ernährung und Versorgung Höchstadt a.d.Aisch</v>
      </c>
      <c r="D4220" s="5" t="s">
        <v>3315</v>
      </c>
      <c r="E42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20" s="175" t="s">
        <v>18854</v>
      </c>
      <c r="G4220" s="175" t="s">
        <v>18855</v>
      </c>
      <c r="H4220" s="182" t="str">
        <f>_xlfn.XLOOKUP(tab_SCHULLISTE[[#This Row],[TKZ]],tab_SATLISTE[SAT-ID],tab_SATLISTE[SAT-ID],"FEHLT")</f>
        <v>5k046</v>
      </c>
    </row>
    <row r="4221" spans="1:8" ht="15.9" customHeight="1" x14ac:dyDescent="0.3">
      <c r="A4221" s="171" t="s">
        <v>8543</v>
      </c>
      <c r="B4221" s="167" t="s">
        <v>103</v>
      </c>
      <c r="C4221" s="167" t="str">
        <f>tab_SCHULLISTE[[#This Row],[SNR]]&amp;" - "&amp;tab_SCHULLISTE[[#This Row],[Name]]</f>
        <v>6195 - Staatliche Berufsfachschule für Kinderpflege Höchstadt a.d. Aisch</v>
      </c>
      <c r="D4221" s="5" t="s">
        <v>3315</v>
      </c>
      <c r="E42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21" s="175" t="s">
        <v>18854</v>
      </c>
      <c r="G4221" s="175" t="s">
        <v>18855</v>
      </c>
      <c r="H4221" s="182" t="str">
        <f>_xlfn.XLOOKUP(tab_SCHULLISTE[[#This Row],[TKZ]],tab_SATLISTE[SAT-ID],tab_SATLISTE[SAT-ID],"FEHLT")</f>
        <v>5k046</v>
      </c>
    </row>
    <row r="4222" spans="1:8" ht="15.9" customHeight="1" x14ac:dyDescent="0.3">
      <c r="A4222" s="171" t="s">
        <v>8544</v>
      </c>
      <c r="B4222" s="167" t="s">
        <v>471</v>
      </c>
      <c r="C4222" s="167" t="str">
        <f>tab_SCHULLISTE[[#This Row],[SNR]]&amp;" - "&amp;tab_SCHULLISTE[[#This Row],[Name]]</f>
        <v>6198 - Priv. Berufsschule zur sonderpäd. Förd., Förderschwerp. körp.u.motor. Entwicklung Altdorf</v>
      </c>
      <c r="D4222" s="5" t="s">
        <v>3516</v>
      </c>
      <c r="E42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22" s="175" t="s">
        <v>18870</v>
      </c>
      <c r="G4222" s="175" t="s">
        <v>18871</v>
      </c>
      <c r="H4222" s="182" t="str">
        <f>_xlfn.XLOOKUP(tab_SCHULLISTE[[#This Row],[TKZ]],tab_SATLISTE[SAT-ID],tab_SATLISTE[SAT-ID],"FEHLT")</f>
        <v>5p068</v>
      </c>
    </row>
    <row r="4223" spans="1:8" ht="15.9" customHeight="1" x14ac:dyDescent="0.3">
      <c r="A4223" s="171" t="s">
        <v>8545</v>
      </c>
      <c r="B4223" s="167" t="s">
        <v>435</v>
      </c>
      <c r="C4223" s="167" t="str">
        <f>tab_SCHULLISTE[[#This Row],[SNR]]&amp;" - "&amp;tab_SCHULLISTE[[#This Row],[Name]]</f>
        <v>6199 - Staatl. Berufsschule Nürnberger Land, Lauf a.d.Pegnitz</v>
      </c>
      <c r="D4223" s="5" t="s">
        <v>3382</v>
      </c>
      <c r="E42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23" s="175" t="s">
        <v>18856</v>
      </c>
      <c r="G4223" s="175" t="s">
        <v>18857</v>
      </c>
      <c r="H4223" s="182" t="str">
        <f>_xlfn.XLOOKUP(tab_SCHULLISTE[[#This Row],[TKZ]],tab_SATLISTE[SAT-ID],tab_SATLISTE[SAT-ID],"FEHLT")</f>
        <v>5k114</v>
      </c>
    </row>
    <row r="4224" spans="1:8" ht="15.9" customHeight="1" x14ac:dyDescent="0.3">
      <c r="A4224" s="171" t="s">
        <v>8546</v>
      </c>
      <c r="B4224" s="167" t="s">
        <v>1629</v>
      </c>
      <c r="C4224" s="167" t="str">
        <f>tab_SCHULLISTE[[#This Row],[SNR]]&amp;" - "&amp;tab_SCHULLISTE[[#This Row],[Name]]</f>
        <v>6202 - Staatl. Wirtschaftsschule Nürnberger Land, Lauf a.d.Pegnitz</v>
      </c>
      <c r="D4224" s="5" t="s">
        <v>3382</v>
      </c>
      <c r="E42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24" s="175" t="s">
        <v>18852</v>
      </c>
      <c r="G4224" s="175" t="s">
        <v>18853</v>
      </c>
      <c r="H4224" s="182" t="str">
        <f>_xlfn.XLOOKUP(tab_SCHULLISTE[[#This Row],[TKZ]],tab_SATLISTE[SAT-ID],tab_SATLISTE[SAT-ID],"FEHLT")</f>
        <v>5k114</v>
      </c>
    </row>
    <row r="4225" spans="1:8" ht="15.9" customHeight="1" x14ac:dyDescent="0.3">
      <c r="A4225" s="171" t="s">
        <v>8547</v>
      </c>
      <c r="B4225" s="167" t="s">
        <v>14809</v>
      </c>
      <c r="C4225" s="167" t="str">
        <f>tab_SCHULLISTE[[#This Row],[SNR]]&amp;" - "&amp;tab_SCHULLISTE[[#This Row],[Name]]</f>
        <v>6203 - Augustinus-Schule,Fachschule f. Heilerziehungspflege Gremsdorf d.Barmh.Brüder gGmb</v>
      </c>
      <c r="D4225" s="5" t="s">
        <v>3456</v>
      </c>
      <c r="E42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25" s="175" t="s">
        <v>18850</v>
      </c>
      <c r="G4225" s="175" t="s">
        <v>18851</v>
      </c>
      <c r="H4225" s="182" t="str">
        <f>_xlfn.XLOOKUP(tab_SCHULLISTE[[#This Row],[TKZ]],tab_SATLISTE[SAT-ID],tab_SATLISTE[SAT-ID],"FEHLT")</f>
        <v>5p004</v>
      </c>
    </row>
    <row r="4226" spans="1:8" ht="15.9" customHeight="1" x14ac:dyDescent="0.3">
      <c r="A4226" s="171" t="s">
        <v>8548</v>
      </c>
      <c r="B4226" s="167" t="s">
        <v>14344</v>
      </c>
      <c r="C4226" s="167" t="str">
        <f>tab_SCHULLISTE[[#This Row],[SNR]]&amp;" - "&amp;tab_SCHULLISTE[[#This Row],[Name]]</f>
        <v xml:space="preserve">6204 - Staatliche Berufsschule Neustadt a.d.Aisch  </v>
      </c>
      <c r="D4226" s="5" t="s">
        <v>3380</v>
      </c>
      <c r="E42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26" s="175" t="s">
        <v>18856</v>
      </c>
      <c r="G4226" s="175" t="s">
        <v>18857</v>
      </c>
      <c r="H4226" s="182" t="str">
        <f>_xlfn.XLOOKUP(tab_SCHULLISTE[[#This Row],[TKZ]],tab_SATLISTE[SAT-ID],tab_SATLISTE[SAT-ID],"FEHLT")</f>
        <v>5k112</v>
      </c>
    </row>
    <row r="4227" spans="1:8" ht="15.9" customHeight="1" x14ac:dyDescent="0.3">
      <c r="A4227" s="171" t="s">
        <v>8549</v>
      </c>
      <c r="B4227" s="167" t="s">
        <v>942</v>
      </c>
      <c r="C4227" s="167" t="str">
        <f>tab_SCHULLISTE[[#This Row],[SNR]]&amp;" - "&amp;tab_SCHULLISTE[[#This Row],[Name]]</f>
        <v>6208 - Fachschule f.Kunststofftechnik Weißenburg d. Berufl.Fortbildungszentren d. Bayer.Wirtsch.</v>
      </c>
      <c r="D4227" s="5" t="s">
        <v>3458</v>
      </c>
      <c r="E42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27" s="175" t="s">
        <v>18848</v>
      </c>
      <c r="G4227" s="175" t="s">
        <v>18849</v>
      </c>
      <c r="H4227" s="182" t="str">
        <f>_xlfn.XLOOKUP(tab_SCHULLISTE[[#This Row],[TKZ]],tab_SATLISTE[SAT-ID],tab_SATLISTE[SAT-ID],"FEHLT")</f>
        <v>5p006</v>
      </c>
    </row>
    <row r="4228" spans="1:8" ht="15.9" customHeight="1" x14ac:dyDescent="0.3">
      <c r="A4228" s="171" t="s">
        <v>8550</v>
      </c>
      <c r="B4228" s="167" t="s">
        <v>18756</v>
      </c>
      <c r="C4228" s="167" t="str">
        <f>tab_SCHULLISTE[[#This Row],[SNR]]&amp;" - "&amp;tab_SCHULLISTE[[#This Row],[Name]]</f>
        <v>6212 - BFS f.Physiotherapie z.so.päd.Förd., Förderschwp. Sehen, a.Berufl.Schulzentrum, d.Blindenanst.Nürnb.</v>
      </c>
      <c r="D4228" s="5" t="s">
        <v>3460</v>
      </c>
      <c r="E42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28" s="175" t="s">
        <v>18842</v>
      </c>
      <c r="G4228" s="175" t="s">
        <v>18843</v>
      </c>
      <c r="H4228" s="182" t="str">
        <f>_xlfn.XLOOKUP(tab_SCHULLISTE[[#This Row],[TKZ]],tab_SATLISTE[SAT-ID],tab_SATLISTE[SAT-ID],"FEHLT")</f>
        <v>5p008</v>
      </c>
    </row>
    <row r="4229" spans="1:8" ht="15.9" customHeight="1" x14ac:dyDescent="0.3">
      <c r="A4229" s="171" t="s">
        <v>8551</v>
      </c>
      <c r="B4229" s="167" t="s">
        <v>436</v>
      </c>
      <c r="C4229" s="167" t="str">
        <f>tab_SCHULLISTE[[#This Row],[SNR]]&amp;" - "&amp;tab_SCHULLISTE[[#This Row],[Name]]</f>
        <v>6213 - Staatl. Berufsschule Rothenburg o.d.Tauber - Dinkelsbühl</v>
      </c>
      <c r="D4229" s="5" t="s">
        <v>3280</v>
      </c>
      <c r="E42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29" s="175" t="s">
        <v>18856</v>
      </c>
      <c r="G4229" s="175" t="s">
        <v>18857</v>
      </c>
      <c r="H4229" s="182" t="str">
        <f>_xlfn.XLOOKUP(tab_SCHULLISTE[[#This Row],[TKZ]],tab_SATLISTE[SAT-ID],tab_SATLISTE[SAT-ID],"FEHLT")</f>
        <v>5k011</v>
      </c>
    </row>
    <row r="4230" spans="1:8" ht="15.9" customHeight="1" x14ac:dyDescent="0.3">
      <c r="A4230" s="171" t="s">
        <v>8552</v>
      </c>
      <c r="B4230" s="167" t="s">
        <v>839</v>
      </c>
      <c r="C4230" s="167" t="str">
        <f>tab_SCHULLISTE[[#This Row],[SNR]]&amp;" - "&amp;tab_SCHULLISTE[[#This Row],[Name]]</f>
        <v>6215 - Schule am Stadtpark Sonderpädagogisches Förderzentrum Roth (Teilzentrum I und II)</v>
      </c>
      <c r="D4230" s="5" t="s">
        <v>3398</v>
      </c>
      <c r="E42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30" s="175" t="s">
        <v>18830</v>
      </c>
      <c r="G4230" s="175" t="s">
        <v>18831</v>
      </c>
      <c r="H4230" s="182" t="str">
        <f>_xlfn.XLOOKUP(tab_SCHULLISTE[[#This Row],[TKZ]],tab_SATLISTE[SAT-ID],tab_SATLISTE[SAT-ID],"FEHLT")</f>
        <v>5k130</v>
      </c>
    </row>
    <row r="4231" spans="1:8" ht="15.9" customHeight="1" x14ac:dyDescent="0.3">
      <c r="A4231" s="171" t="s">
        <v>8553</v>
      </c>
      <c r="B4231" s="167" t="s">
        <v>267</v>
      </c>
      <c r="C4231" s="167" t="str">
        <f>tab_SCHULLISTE[[#This Row],[SNR]]&amp;" - "&amp;tab_SCHULLISTE[[#This Row],[Name]]</f>
        <v>6217 - Priv. Berufsfachschule für Ergotherapie Nürnberg der Gemeinn. Gesellsch. für soz. Dienste - DAA-mbH</v>
      </c>
      <c r="D4231" s="5" t="s">
        <v>3480</v>
      </c>
      <c r="E42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31" s="175" t="s">
        <v>18842</v>
      </c>
      <c r="G4231" s="175" t="s">
        <v>18843</v>
      </c>
      <c r="H4231" s="182" t="str">
        <f>_xlfn.XLOOKUP(tab_SCHULLISTE[[#This Row],[TKZ]],tab_SATLISTE[SAT-ID],tab_SATLISTE[SAT-ID],"FEHLT")</f>
        <v>5p031</v>
      </c>
    </row>
    <row r="4232" spans="1:8" ht="15.9" customHeight="1" x14ac:dyDescent="0.3">
      <c r="A4232" s="171" t="s">
        <v>8554</v>
      </c>
      <c r="B4232" s="167" t="s">
        <v>14345</v>
      </c>
      <c r="C4232" s="167" t="str">
        <f>tab_SCHULLISTE[[#This Row],[SNR]]&amp;" - "&amp;tab_SCHULLISTE[[#This Row],[Name]]</f>
        <v xml:space="preserve">6218 - Staatl. Berufsschule Scheinfeld  </v>
      </c>
      <c r="D4232" s="5" t="s">
        <v>3380</v>
      </c>
      <c r="E42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32" s="175" t="s">
        <v>18856</v>
      </c>
      <c r="G4232" s="175" t="s">
        <v>18857</v>
      </c>
      <c r="H4232" s="182" t="str">
        <f>_xlfn.XLOOKUP(tab_SCHULLISTE[[#This Row],[TKZ]],tab_SATLISTE[SAT-ID],tab_SATLISTE[SAT-ID],"FEHLT")</f>
        <v>5k112</v>
      </c>
    </row>
    <row r="4233" spans="1:8" ht="15.9" customHeight="1" x14ac:dyDescent="0.3">
      <c r="A4233" s="171" t="s">
        <v>8555</v>
      </c>
      <c r="B4233" s="167" t="s">
        <v>104</v>
      </c>
      <c r="C4233" s="167" t="str">
        <f>tab_SCHULLISTE[[#This Row],[SNR]]&amp;" - "&amp;tab_SCHULLISTE[[#This Row],[Name]]</f>
        <v>6220 - Staatl. Berufsfachschule für Ernährung und Versorgung Scheinfeld</v>
      </c>
      <c r="D4233" s="5" t="s">
        <v>3380</v>
      </c>
      <c r="E42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33" s="175" t="s">
        <v>18854</v>
      </c>
      <c r="G4233" s="175" t="s">
        <v>18855</v>
      </c>
      <c r="H4233" s="182" t="str">
        <f>_xlfn.XLOOKUP(tab_SCHULLISTE[[#This Row],[TKZ]],tab_SATLISTE[SAT-ID],tab_SATLISTE[SAT-ID],"FEHLT")</f>
        <v>5k112</v>
      </c>
    </row>
    <row r="4234" spans="1:8" ht="15.9" customHeight="1" x14ac:dyDescent="0.3">
      <c r="A4234" s="171" t="s">
        <v>8556</v>
      </c>
      <c r="B4234" s="167" t="s">
        <v>105</v>
      </c>
      <c r="C4234" s="167" t="str">
        <f>tab_SCHULLISTE[[#This Row],[SNR]]&amp;" - "&amp;tab_SCHULLISTE[[#This Row],[Name]]</f>
        <v>6221 - Staatliche Berufsfachschule für Kinderpflege Scheinfeld</v>
      </c>
      <c r="D4234" s="5" t="s">
        <v>3380</v>
      </c>
      <c r="E42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34" s="175" t="s">
        <v>18854</v>
      </c>
      <c r="G4234" s="175" t="s">
        <v>18855</v>
      </c>
      <c r="H4234" s="182" t="str">
        <f>_xlfn.XLOOKUP(tab_SCHULLISTE[[#This Row],[TKZ]],tab_SATLISTE[SAT-ID],tab_SATLISTE[SAT-ID],"FEHLT")</f>
        <v>5k112</v>
      </c>
    </row>
    <row r="4235" spans="1:8" ht="15.9" customHeight="1" x14ac:dyDescent="0.3">
      <c r="A4235" s="171" t="s">
        <v>8557</v>
      </c>
      <c r="B4235" s="167" t="s">
        <v>354</v>
      </c>
      <c r="C4235" s="167" t="str">
        <f>tab_SCHULLISTE[[#This Row],[SNR]]&amp;" - "&amp;tab_SCHULLISTE[[#This Row],[Name]]</f>
        <v>6222 - Berufsfachschule für Musik des Bezirks Mittelfranken in Dinkelsbühl</v>
      </c>
      <c r="D4235" s="5" t="s">
        <v>3289</v>
      </c>
      <c r="E42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35" s="175" t="s">
        <v>18862</v>
      </c>
      <c r="G4235" s="175" t="s">
        <v>18863</v>
      </c>
      <c r="H4235" s="182" t="str">
        <f>_xlfn.XLOOKUP(tab_SCHULLISTE[[#This Row],[TKZ]],tab_SATLISTE[SAT-ID],tab_SATLISTE[SAT-ID],"FEHLT")</f>
        <v>5k020</v>
      </c>
    </row>
    <row r="4236" spans="1:8" ht="15.9" customHeight="1" x14ac:dyDescent="0.3">
      <c r="A4236" s="171" t="s">
        <v>8558</v>
      </c>
      <c r="B4236" s="167" t="s">
        <v>268</v>
      </c>
      <c r="C4236" s="167" t="str">
        <f>tab_SCHULLISTE[[#This Row],[SNR]]&amp;" - "&amp;tab_SCHULLISTE[[#This Row],[Name]]</f>
        <v>6223 - Priv. Berufsfachschule für Ergotherapie Erlangen der Berufl. Fortbildungszentr.d. Bayer. Wirtschaft</v>
      </c>
      <c r="D4236" s="5" t="s">
        <v>3458</v>
      </c>
      <c r="E42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36" s="175" t="s">
        <v>18842</v>
      </c>
      <c r="G4236" s="175" t="s">
        <v>18843</v>
      </c>
      <c r="H4236" s="182" t="str">
        <f>_xlfn.XLOOKUP(tab_SCHULLISTE[[#This Row],[TKZ]],tab_SATLISTE[SAT-ID],tab_SATLISTE[SAT-ID],"FEHLT")</f>
        <v>5p006</v>
      </c>
    </row>
    <row r="4237" spans="1:8" ht="15.9" customHeight="1" x14ac:dyDescent="0.3">
      <c r="A4237" s="171" t="s">
        <v>8559</v>
      </c>
      <c r="B4237" s="167" t="s">
        <v>840</v>
      </c>
      <c r="C4237" s="167" t="str">
        <f>tab_SCHULLISTE[[#This Row],[SNR]]&amp;" - "&amp;tab_SCHULLISTE[[#This Row],[Name]]</f>
        <v>6228 - Richard-Glimpel-Schule, Sonderpädagogisches Förderzentrum Lauf a.d.Pegnitz</v>
      </c>
      <c r="D4237" s="5" t="s">
        <v>3382</v>
      </c>
      <c r="E42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37" s="175" t="s">
        <v>18830</v>
      </c>
      <c r="G4237" s="175" t="s">
        <v>18831</v>
      </c>
      <c r="H4237" s="182" t="str">
        <f>_xlfn.XLOOKUP(tab_SCHULLISTE[[#This Row],[TKZ]],tab_SATLISTE[SAT-ID],tab_SATLISTE[SAT-ID],"FEHLT")</f>
        <v>5k114</v>
      </c>
    </row>
    <row r="4238" spans="1:8" ht="15.9" customHeight="1" x14ac:dyDescent="0.3">
      <c r="A4238" s="171" t="s">
        <v>8560</v>
      </c>
      <c r="B4238" s="167" t="s">
        <v>8561</v>
      </c>
      <c r="C4238" s="167" t="str">
        <f>tab_SCHULLISTE[[#This Row],[SNR]]&amp;" - "&amp;tab_SCHULLISTE[[#This Row],[Name]]</f>
        <v>6232 - Förderzentrum St. Laurentius, Priv. Sonderpäd. Förderzentrum Neuendettelsau der Diakoneo KdöR</v>
      </c>
      <c r="D4238" s="5" t="s">
        <v>3472</v>
      </c>
      <c r="E42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38" s="175" t="s">
        <v>18830</v>
      </c>
      <c r="G4238" s="175" t="s">
        <v>18831</v>
      </c>
      <c r="H4238" s="182" t="str">
        <f>_xlfn.XLOOKUP(tab_SCHULLISTE[[#This Row],[TKZ]],tab_SATLISTE[SAT-ID],tab_SATLISTE[SAT-ID],"FEHLT")</f>
        <v>5p021</v>
      </c>
    </row>
    <row r="4239" spans="1:8" ht="15.9" customHeight="1" x14ac:dyDescent="0.3">
      <c r="A4239" s="171" t="s">
        <v>8562</v>
      </c>
      <c r="B4239" s="167" t="s">
        <v>8563</v>
      </c>
      <c r="C4239" s="167" t="str">
        <f>tab_SCHULLISTE[[#This Row],[SNR]]&amp;" - "&amp;tab_SCHULLISTE[[#This Row],[Name]]</f>
        <v>6235 - Berufsfachschule für Ernährung und Versorgung Nürnberg</v>
      </c>
      <c r="D4239" s="5" t="s">
        <v>3381</v>
      </c>
      <c r="E42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39" s="175" t="s">
        <v>18854</v>
      </c>
      <c r="G4239" s="175" t="s">
        <v>18855</v>
      </c>
      <c r="H4239" s="182" t="str">
        <f>_xlfn.XLOOKUP(tab_SCHULLISTE[[#This Row],[TKZ]],tab_SATLISTE[SAT-ID],tab_SATLISTE[SAT-ID],"FEHLT")</f>
        <v>5k113</v>
      </c>
    </row>
    <row r="4240" spans="1:8" ht="15.9" customHeight="1" x14ac:dyDescent="0.3">
      <c r="A4240" s="171" t="s">
        <v>8564</v>
      </c>
      <c r="B4240" s="167" t="s">
        <v>8565</v>
      </c>
      <c r="C4240" s="167" t="str">
        <f>tab_SCHULLISTE[[#This Row],[SNR]]&amp;" - "&amp;tab_SCHULLISTE[[#This Row],[Name]]</f>
        <v>6236 - Berufsfachschule für Altenpflegehilfe Roth der Diakoneo KdöR</v>
      </c>
      <c r="D4240" s="5" t="s">
        <v>3472</v>
      </c>
      <c r="E42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40" s="175" t="s">
        <v>18842</v>
      </c>
      <c r="G4240" s="175" t="s">
        <v>18843</v>
      </c>
      <c r="H4240" s="182" t="str">
        <f>_xlfn.XLOOKUP(tab_SCHULLISTE[[#This Row],[TKZ]],tab_SATLISTE[SAT-ID],tab_SATLISTE[SAT-ID],"FEHLT")</f>
        <v>5p021</v>
      </c>
    </row>
    <row r="4241" spans="1:8" ht="15.9" customHeight="1" x14ac:dyDescent="0.3">
      <c r="A4241" s="171" t="s">
        <v>8566</v>
      </c>
      <c r="B4241" s="167" t="s">
        <v>14476</v>
      </c>
      <c r="C4241" s="167" t="str">
        <f>tab_SCHULLISTE[[#This Row],[SNR]]&amp;" - "&amp;tab_SCHULLISTE[[#This Row],[Name]]</f>
        <v xml:space="preserve">6237 - Städt. Berufsfachschule für Kinderpflege Nürnberg  </v>
      </c>
      <c r="D4241" s="5" t="s">
        <v>3381</v>
      </c>
      <c r="E42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41" s="175" t="s">
        <v>18854</v>
      </c>
      <c r="G4241" s="175" t="s">
        <v>18855</v>
      </c>
      <c r="H4241" s="182" t="str">
        <f>_xlfn.XLOOKUP(tab_SCHULLISTE[[#This Row],[TKZ]],tab_SATLISTE[SAT-ID],tab_SATLISTE[SAT-ID],"FEHLT")</f>
        <v>5k113</v>
      </c>
    </row>
    <row r="4242" spans="1:8" ht="15.9" customHeight="1" x14ac:dyDescent="0.3">
      <c r="A4242" s="171" t="s">
        <v>8567</v>
      </c>
      <c r="B4242" s="167" t="s">
        <v>106</v>
      </c>
      <c r="C4242" s="167" t="str">
        <f>tab_SCHULLISTE[[#This Row],[SNR]]&amp;" - "&amp;tab_SCHULLISTE[[#This Row],[Name]]</f>
        <v>6238 - Staatliche Berufsfachschule für Kinderpflege Rothenburg o.d.Tauber</v>
      </c>
      <c r="D4242" s="5" t="s">
        <v>3280</v>
      </c>
      <c r="E42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42" s="175" t="s">
        <v>18854</v>
      </c>
      <c r="G4242" s="175" t="s">
        <v>18855</v>
      </c>
      <c r="H4242" s="182" t="str">
        <f>_xlfn.XLOOKUP(tab_SCHULLISTE[[#This Row],[TKZ]],tab_SATLISTE[SAT-ID],tab_SATLISTE[SAT-ID],"FEHLT")</f>
        <v>5k011</v>
      </c>
    </row>
    <row r="4243" spans="1:8" ht="15.9" customHeight="1" x14ac:dyDescent="0.3">
      <c r="A4243" s="171" t="s">
        <v>8568</v>
      </c>
      <c r="B4243" s="167" t="s">
        <v>18757</v>
      </c>
      <c r="C4243" s="167" t="str">
        <f>tab_SCHULLISTE[[#This Row],[SNR]]&amp;" - "&amp;tab_SCHULLISTE[[#This Row],[Name]]</f>
        <v>6240 - BFS f.Massage z.so.päd.Förd., Förderschwp.Sehen, a Berufl.Schulzentrum, d.Blindenanst.Nürnb.</v>
      </c>
      <c r="D4243" s="5" t="s">
        <v>3460</v>
      </c>
      <c r="E42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43" s="175" t="s">
        <v>18842</v>
      </c>
      <c r="G4243" s="175" t="s">
        <v>18843</v>
      </c>
      <c r="H4243" s="182" t="str">
        <f>_xlfn.XLOOKUP(tab_SCHULLISTE[[#This Row],[TKZ]],tab_SATLISTE[SAT-ID],tab_SATLISTE[SAT-ID],"FEHLT")</f>
        <v>5p008</v>
      </c>
    </row>
    <row r="4244" spans="1:8" ht="15.9" customHeight="1" x14ac:dyDescent="0.3">
      <c r="A4244" s="171" t="s">
        <v>8569</v>
      </c>
      <c r="B4244" s="167" t="s">
        <v>14477</v>
      </c>
      <c r="C4244" s="167" t="str">
        <f>tab_SCHULLISTE[[#This Row],[SNR]]&amp;" - "&amp;tab_SCHULLISTE[[#This Row],[Name]]</f>
        <v xml:space="preserve">6241 - Staatliche Berufsfachschule für Kinderpflege Fürth  </v>
      </c>
      <c r="D4244" s="5" t="s">
        <v>3320</v>
      </c>
      <c r="E42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44" s="175" t="s">
        <v>18854</v>
      </c>
      <c r="G4244" s="175" t="s">
        <v>18855</v>
      </c>
      <c r="H4244" s="182" t="str">
        <f>_xlfn.XLOOKUP(tab_SCHULLISTE[[#This Row],[TKZ]],tab_SATLISTE[SAT-ID],tab_SATLISTE[SAT-ID],"FEHLT")</f>
        <v>5k052</v>
      </c>
    </row>
    <row r="4245" spans="1:8" ht="15.9" customHeight="1" x14ac:dyDescent="0.3">
      <c r="A4245" s="171" t="s">
        <v>8570</v>
      </c>
      <c r="B4245" s="167" t="s">
        <v>323</v>
      </c>
      <c r="C4245" s="167" t="str">
        <f>tab_SCHULLISTE[[#This Row],[SNR]]&amp;" - "&amp;tab_SCHULLISTE[[#This Row],[Name]]</f>
        <v>6245 - Berufsfachschule für Physiotherapie Nürnberg der Ludwig Fresenius Schulen gem. GmbH</v>
      </c>
      <c r="D4245" s="5" t="s">
        <v>3498</v>
      </c>
      <c r="E42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45" s="175" t="s">
        <v>18842</v>
      </c>
      <c r="G4245" s="175" t="s">
        <v>18843</v>
      </c>
      <c r="H4245" s="182" t="str">
        <f>_xlfn.XLOOKUP(tab_SCHULLISTE[[#This Row],[TKZ]],tab_SATLISTE[SAT-ID],tab_SATLISTE[SAT-ID],"FEHLT")</f>
        <v>5p049</v>
      </c>
    </row>
    <row r="4246" spans="1:8" ht="15.9" customHeight="1" x14ac:dyDescent="0.3">
      <c r="A4246" s="171" t="s">
        <v>8571</v>
      </c>
      <c r="B4246" s="167" t="s">
        <v>8572</v>
      </c>
      <c r="C4246" s="167" t="str">
        <f>tab_SCHULLISTE[[#This Row],[SNR]]&amp;" - "&amp;tab_SCHULLISTE[[#This Row],[Name]]</f>
        <v>6247 - Berufsfachschule für Ergotherapie Neuendettelsau der Diakoneo KdöR</v>
      </c>
      <c r="D4246" s="5" t="s">
        <v>3472</v>
      </c>
      <c r="E42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46" s="175" t="s">
        <v>18842</v>
      </c>
      <c r="G4246" s="175" t="s">
        <v>18843</v>
      </c>
      <c r="H4246" s="182" t="str">
        <f>_xlfn.XLOOKUP(tab_SCHULLISTE[[#This Row],[TKZ]],tab_SATLISTE[SAT-ID],tab_SATLISTE[SAT-ID],"FEHLT")</f>
        <v>5p021</v>
      </c>
    </row>
    <row r="4247" spans="1:8" ht="15.9" customHeight="1" x14ac:dyDescent="0.3">
      <c r="A4247" s="171" t="s">
        <v>8573</v>
      </c>
      <c r="B4247" s="167" t="s">
        <v>14437</v>
      </c>
      <c r="C4247" s="167" t="str">
        <f>tab_SCHULLISTE[[#This Row],[SNR]]&amp;" - "&amp;tab_SCHULLISTE[[#This Row],[Name]]</f>
        <v xml:space="preserve">6248 - Berufsfachschule für Fremdsprachenberufe Erlangen  </v>
      </c>
      <c r="D4247" s="5" t="s">
        <v>3527</v>
      </c>
      <c r="E42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47" s="175" t="s">
        <v>18864</v>
      </c>
      <c r="G4247" s="175" t="s">
        <v>18865</v>
      </c>
      <c r="H4247" s="182" t="str">
        <f>_xlfn.XLOOKUP(tab_SCHULLISTE[[#This Row],[TKZ]],tab_SATLISTE[SAT-ID],tab_SATLISTE[SAT-ID],"FEHLT")</f>
        <v>5p080</v>
      </c>
    </row>
    <row r="4248" spans="1:8" ht="15.9" customHeight="1" x14ac:dyDescent="0.3">
      <c r="A4248" s="171" t="s">
        <v>8574</v>
      </c>
      <c r="B4248" s="167" t="s">
        <v>345</v>
      </c>
      <c r="C4248" s="167" t="str">
        <f>tab_SCHULLISTE[[#This Row],[SNR]]&amp;" - "&amp;tab_SCHULLISTE[[#This Row],[Name]]</f>
        <v>6252 - St.anerk.Berufsfachschule f.Fremdsprachenber.Nbg. d.gemeinn.Schulver.Nürnb.Fremdsprachenschule e.V.</v>
      </c>
      <c r="D4248" s="5" t="s">
        <v>3514</v>
      </c>
      <c r="E42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48" s="175" t="s">
        <v>18864</v>
      </c>
      <c r="G4248" s="175" t="s">
        <v>18865</v>
      </c>
      <c r="H4248" s="182" t="str">
        <f>_xlfn.XLOOKUP(tab_SCHULLISTE[[#This Row],[TKZ]],tab_SATLISTE[SAT-ID],tab_SATLISTE[SAT-ID],"FEHLT")</f>
        <v>5p065</v>
      </c>
    </row>
    <row r="4249" spans="1:8" ht="15.9" customHeight="1" x14ac:dyDescent="0.3">
      <c r="A4249" s="171" t="s">
        <v>8575</v>
      </c>
      <c r="B4249" s="167" t="s">
        <v>8576</v>
      </c>
      <c r="C4249" s="167" t="str">
        <f>tab_SCHULLISTE[[#This Row],[SNR]]&amp;" - "&amp;tab_SCHULLISTE[[#This Row],[Name]]</f>
        <v>6257 - Staatl. Berufsfachschule für Massage am Klinikum der Friedrich-Alexander-Univ. Erlangen-Nürnberg</v>
      </c>
      <c r="D4249" s="5" t="s">
        <v>3450</v>
      </c>
      <c r="E42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49" s="175" t="s">
        <v>18842</v>
      </c>
      <c r="G4249" s="175" t="s">
        <v>18843</v>
      </c>
      <c r="H4249" s="182" t="str">
        <f>_xlfn.XLOOKUP(tab_SCHULLISTE[[#This Row],[TKZ]],tab_SATLISTE[SAT-ID],tab_SATLISTE[SAT-ID],"FEHLT")</f>
        <v>5x900</v>
      </c>
    </row>
    <row r="4250" spans="1:8" ht="15.9" customHeight="1" x14ac:dyDescent="0.3">
      <c r="A4250" s="171" t="s">
        <v>8577</v>
      </c>
      <c r="B4250" s="167" t="s">
        <v>8578</v>
      </c>
      <c r="C4250" s="167" t="str">
        <f>tab_SCHULLISTE[[#This Row],[SNR]]&amp;" - "&amp;tab_SCHULLISTE[[#This Row],[Name]]</f>
        <v>6258 - Staatl. Berufsfachschule für Physiotherapie am Klinikum der Friedrich-Alexander-Univ. Erlangen-Nü</v>
      </c>
      <c r="D4250" s="5" t="s">
        <v>3450</v>
      </c>
      <c r="E42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50" s="175" t="s">
        <v>18842</v>
      </c>
      <c r="G4250" s="175" t="s">
        <v>18843</v>
      </c>
      <c r="H4250" s="182" t="str">
        <f>_xlfn.XLOOKUP(tab_SCHULLISTE[[#This Row],[TKZ]],tab_SATLISTE[SAT-ID],tab_SATLISTE[SAT-ID],"FEHLT")</f>
        <v>5x900</v>
      </c>
    </row>
    <row r="4251" spans="1:8" ht="15.9" customHeight="1" x14ac:dyDescent="0.3">
      <c r="A4251" s="171" t="s">
        <v>8579</v>
      </c>
      <c r="B4251" s="167" t="s">
        <v>269</v>
      </c>
      <c r="C4251" s="167" t="str">
        <f>tab_SCHULLISTE[[#This Row],[SNR]]&amp;" - "&amp;tab_SCHULLISTE[[#This Row],[Name]]</f>
        <v>6262 - Priv. Berufsfachschule für pharm.-techn. Assist. Nürnberg d. Ver.z. Unterh.d.pharm.-techn.Lehranst.</v>
      </c>
      <c r="D4251" s="5" t="s">
        <v>3531</v>
      </c>
      <c r="E42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51" s="175" t="s">
        <v>18842</v>
      </c>
      <c r="G4251" s="175" t="s">
        <v>18843</v>
      </c>
      <c r="H4251" s="182" t="str">
        <f>_xlfn.XLOOKUP(tab_SCHULLISTE[[#This Row],[TKZ]],tab_SATLISTE[SAT-ID],tab_SATLISTE[SAT-ID],"FEHLT")</f>
        <v>5p084</v>
      </c>
    </row>
    <row r="4252" spans="1:8" ht="15.9" customHeight="1" x14ac:dyDescent="0.3">
      <c r="A4252" s="171" t="s">
        <v>8580</v>
      </c>
      <c r="B4252" s="167" t="s">
        <v>270</v>
      </c>
      <c r="C4252" s="167" t="str">
        <f>tab_SCHULLISTE[[#This Row],[SNR]]&amp;" - "&amp;tab_SCHULLISTE[[#This Row],[Name]]</f>
        <v>6263 - Berufsfachschule für Orthoptik Erlangen d. Vereins z. Aus- u.Weiterbildung i.d. Orth. Nordbayern e.V.</v>
      </c>
      <c r="D4252" s="5" t="s">
        <v>3530</v>
      </c>
      <c r="E42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52" s="175" t="s">
        <v>18842</v>
      </c>
      <c r="G4252" s="175" t="s">
        <v>18843</v>
      </c>
      <c r="H4252" s="182" t="str">
        <f>_xlfn.XLOOKUP(tab_SCHULLISTE[[#This Row],[TKZ]],tab_SATLISTE[SAT-ID],tab_SATLISTE[SAT-ID],"FEHLT")</f>
        <v>5p083</v>
      </c>
    </row>
    <row r="4253" spans="1:8" ht="15.9" customHeight="1" x14ac:dyDescent="0.3">
      <c r="A4253" s="171" t="s">
        <v>8581</v>
      </c>
      <c r="B4253" s="167" t="s">
        <v>1682</v>
      </c>
      <c r="C4253" s="167" t="str">
        <f>tab_SCHULLISTE[[#This Row],[SNR]]&amp;" - "&amp;tab_SCHULLISTE[[#This Row],[Name]]</f>
        <v>6268 - Berufsfachschule für Krankenpflegehilfe der Kreisklinik Roth</v>
      </c>
      <c r="D4253" s="5" t="s">
        <v>3353</v>
      </c>
      <c r="E42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53" s="175" t="s">
        <v>18842</v>
      </c>
      <c r="G4253" s="175" t="s">
        <v>18843</v>
      </c>
      <c r="H4253" s="182" t="str">
        <f>_xlfn.XLOOKUP(tab_SCHULLISTE[[#This Row],[TKZ]],tab_SATLISTE[SAT-ID],tab_SATLISTE[SAT-ID],"FEHLT")</f>
        <v>5k085</v>
      </c>
    </row>
    <row r="4254" spans="1:8" ht="15.9" customHeight="1" x14ac:dyDescent="0.3">
      <c r="A4254" s="171" t="s">
        <v>8582</v>
      </c>
      <c r="B4254" s="167" t="s">
        <v>14810</v>
      </c>
      <c r="C4254" s="167" t="str">
        <f>tab_SCHULLISTE[[#This Row],[SNR]]&amp;" - "&amp;tab_SCHULLISTE[[#This Row],[Name]]</f>
        <v>6270 - Fachschule für Heilerziehungspflege Herzogenaurach der GG für Soziale Dienste - DAA - mbH</v>
      </c>
      <c r="D4254" s="5" t="s">
        <v>3480</v>
      </c>
      <c r="E42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54" s="175" t="s">
        <v>18850</v>
      </c>
      <c r="G4254" s="175" t="s">
        <v>18851</v>
      </c>
      <c r="H4254" s="182" t="str">
        <f>_xlfn.XLOOKUP(tab_SCHULLISTE[[#This Row],[TKZ]],tab_SATLISTE[SAT-ID],tab_SATLISTE[SAT-ID],"FEHLT")</f>
        <v>5p031</v>
      </c>
    </row>
    <row r="4255" spans="1:8" ht="15.9" customHeight="1" x14ac:dyDescent="0.3">
      <c r="A4255" s="171" t="s">
        <v>8583</v>
      </c>
      <c r="B4255" s="167" t="s">
        <v>14580</v>
      </c>
      <c r="C4255" s="167" t="str">
        <f>tab_SCHULLISTE[[#This Row],[SNR]]&amp;" - "&amp;tab_SCHULLISTE[[#This Row],[Name]]</f>
        <v xml:space="preserve">6272 - ANregiomed Berufsfachschule für Pflege Ansbach  </v>
      </c>
      <c r="D4255" s="5" t="s">
        <v>3278</v>
      </c>
      <c r="E42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55" s="175" t="s">
        <v>18842</v>
      </c>
      <c r="G4255" s="175" t="s">
        <v>18843</v>
      </c>
      <c r="H4255" s="182" t="str">
        <f>_xlfn.XLOOKUP(tab_SCHULLISTE[[#This Row],[TKZ]],tab_SATLISTE[SAT-ID],tab_SATLISTE[SAT-ID],"FEHLT")</f>
        <v>5k009</v>
      </c>
    </row>
    <row r="4256" spans="1:8" ht="15.9" customHeight="1" x14ac:dyDescent="0.3">
      <c r="A4256" s="171" t="s">
        <v>8584</v>
      </c>
      <c r="B4256" s="167" t="s">
        <v>160</v>
      </c>
      <c r="C4256" s="167" t="str">
        <f>tab_SCHULLISTE[[#This Row],[SNR]]&amp;" - "&amp;tab_SCHULLISTE[[#This Row],[Name]]</f>
        <v>6281 - Berufsfachschule für Krankenpflegehilfe am Klinikum Nürnberg</v>
      </c>
      <c r="D4256" s="5" t="s">
        <v>3349</v>
      </c>
      <c r="E42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56" s="175" t="s">
        <v>18842</v>
      </c>
      <c r="G4256" s="175" t="s">
        <v>18843</v>
      </c>
      <c r="H4256" s="182" t="str">
        <f>_xlfn.XLOOKUP(tab_SCHULLISTE[[#This Row],[TKZ]],tab_SATLISTE[SAT-ID],tab_SATLISTE[SAT-ID],"FEHLT")</f>
        <v>5k081</v>
      </c>
    </row>
    <row r="4257" spans="1:8" ht="15.9" customHeight="1" x14ac:dyDescent="0.3">
      <c r="A4257" s="171" t="s">
        <v>8585</v>
      </c>
      <c r="B4257" s="167" t="s">
        <v>14581</v>
      </c>
      <c r="C4257" s="167" t="str">
        <f>tab_SCHULLISTE[[#This Row],[SNR]]&amp;" - "&amp;tab_SCHULLISTE[[#This Row],[Name]]</f>
        <v xml:space="preserve">6287 - ANregiomed Berufsfachschule für Pflege Dinkelsbühl  </v>
      </c>
      <c r="D4257" s="5" t="s">
        <v>3278</v>
      </c>
      <c r="E42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57" s="175" t="s">
        <v>18842</v>
      </c>
      <c r="G4257" s="175" t="s">
        <v>18843</v>
      </c>
      <c r="H4257" s="182" t="str">
        <f>_xlfn.XLOOKUP(tab_SCHULLISTE[[#This Row],[TKZ]],tab_SATLISTE[SAT-ID],tab_SATLISTE[SAT-ID],"FEHLT")</f>
        <v>5k009</v>
      </c>
    </row>
    <row r="4258" spans="1:8" ht="15.9" customHeight="1" x14ac:dyDescent="0.3">
      <c r="A4258" s="171" t="s">
        <v>8586</v>
      </c>
      <c r="B4258" s="167" t="s">
        <v>8587</v>
      </c>
      <c r="C4258" s="167" t="str">
        <f>tab_SCHULLISTE[[#This Row],[SNR]]&amp;" - "&amp;tab_SCHULLISTE[[#This Row],[Name]]</f>
        <v>6291 - ANregiomed Berufsfachschule für Pflege Rothenburg o. d. T.</v>
      </c>
      <c r="D4258" s="5" t="s">
        <v>3278</v>
      </c>
      <c r="E42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58" s="175" t="s">
        <v>18842</v>
      </c>
      <c r="G4258" s="175" t="s">
        <v>18843</v>
      </c>
      <c r="H4258" s="182" t="str">
        <f>_xlfn.XLOOKUP(tab_SCHULLISTE[[#This Row],[TKZ]],tab_SATLISTE[SAT-ID],tab_SATLISTE[SAT-ID],"FEHLT")</f>
        <v>5k009</v>
      </c>
    </row>
    <row r="4259" spans="1:8" ht="15.9" customHeight="1" x14ac:dyDescent="0.3">
      <c r="A4259" s="171" t="s">
        <v>8588</v>
      </c>
      <c r="B4259" s="167" t="s">
        <v>274</v>
      </c>
      <c r="C4259" s="167" t="str">
        <f>tab_SCHULLISTE[[#This Row],[SNR]]&amp;" - "&amp;tab_SCHULLISTE[[#This Row],[Name]]</f>
        <v>6292 - Berufsfachschule für Krankenpflegehilfe Rummelsb. am Krankenhaus Rummelsberg gGmbH</v>
      </c>
      <c r="D4259" s="5" t="s">
        <v>3459</v>
      </c>
      <c r="E42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59" s="175" t="s">
        <v>18842</v>
      </c>
      <c r="G4259" s="175" t="s">
        <v>18843</v>
      </c>
      <c r="H4259" s="182" t="str">
        <f>_xlfn.XLOOKUP(tab_SCHULLISTE[[#This Row],[TKZ]],tab_SATLISTE[SAT-ID],tab_SATLISTE[SAT-ID],"FEHLT")</f>
        <v>5p007</v>
      </c>
    </row>
    <row r="4260" spans="1:8" ht="15.9" customHeight="1" x14ac:dyDescent="0.3">
      <c r="A4260" s="171" t="s">
        <v>8589</v>
      </c>
      <c r="B4260" s="167" t="s">
        <v>14582</v>
      </c>
      <c r="C4260" s="167" t="str">
        <f>tab_SCHULLISTE[[#This Row],[SNR]]&amp;" - "&amp;tab_SCHULLISTE[[#This Row],[Name]]</f>
        <v xml:space="preserve">6293 - Berufsfachschule für Pflege am Klinikum Fürth  </v>
      </c>
      <c r="D4260" s="5" t="s">
        <v>3352</v>
      </c>
      <c r="E42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60" s="175" t="s">
        <v>18842</v>
      </c>
      <c r="G4260" s="175" t="s">
        <v>18843</v>
      </c>
      <c r="H4260" s="182" t="str">
        <f>_xlfn.XLOOKUP(tab_SCHULLISTE[[#This Row],[TKZ]],tab_SATLISTE[SAT-ID],tab_SATLISTE[SAT-ID],"FEHLT")</f>
        <v>5k084</v>
      </c>
    </row>
    <row r="4261" spans="1:8" ht="15.9" customHeight="1" x14ac:dyDescent="0.3">
      <c r="A4261" s="171" t="s">
        <v>8590</v>
      </c>
      <c r="B4261" s="167" t="s">
        <v>8591</v>
      </c>
      <c r="C4261" s="167" t="str">
        <f>tab_SCHULLISTE[[#This Row],[SNR]]&amp;" - "&amp;tab_SCHULLISTE[[#This Row],[Name]]</f>
        <v>6294 - Berufsfachschule für Pflege der Malteser Waldkrankenhaus Erlangen gGmbH</v>
      </c>
      <c r="D4261" s="5" t="s">
        <v>3499</v>
      </c>
      <c r="E42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61" s="175" t="s">
        <v>18842</v>
      </c>
      <c r="G4261" s="175" t="s">
        <v>18843</v>
      </c>
      <c r="H4261" s="182" t="str">
        <f>_xlfn.XLOOKUP(tab_SCHULLISTE[[#This Row],[TKZ]],tab_SATLISTE[SAT-ID],tab_SATLISTE[SAT-ID],"FEHLT")</f>
        <v>5p050</v>
      </c>
    </row>
    <row r="4262" spans="1:8" ht="15.9" customHeight="1" x14ac:dyDescent="0.3">
      <c r="A4262" s="171" t="s">
        <v>8592</v>
      </c>
      <c r="B4262" s="167" t="s">
        <v>14583</v>
      </c>
      <c r="C4262" s="167" t="str">
        <f>tab_SCHULLISTE[[#This Row],[SNR]]&amp;" - "&amp;tab_SCHULLISTE[[#This Row],[Name]]</f>
        <v xml:space="preserve">6295 - Berufsfachschule für Pflege des Klinikums Nürnberg  </v>
      </c>
      <c r="D4262" s="5" t="s">
        <v>3349</v>
      </c>
      <c r="E42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62" s="175" t="s">
        <v>18842</v>
      </c>
      <c r="G4262" s="175" t="s">
        <v>18843</v>
      </c>
      <c r="H4262" s="182" t="str">
        <f>_xlfn.XLOOKUP(tab_SCHULLISTE[[#This Row],[TKZ]],tab_SATLISTE[SAT-ID],tab_SATLISTE[SAT-ID],"FEHLT")</f>
        <v>5k081</v>
      </c>
    </row>
    <row r="4263" spans="1:8" ht="15.9" customHeight="1" x14ac:dyDescent="0.3">
      <c r="A4263" s="171" t="s">
        <v>8593</v>
      </c>
      <c r="B4263" s="167" t="s">
        <v>8594</v>
      </c>
      <c r="C4263" s="167" t="str">
        <f>tab_SCHULLISTE[[#This Row],[SNR]]&amp;" - "&amp;tab_SCHULLISTE[[#This Row],[Name]]</f>
        <v>6296 - Berufsfachschule für Pflege Nürnberg der Schwesternschaft Nürnberg vom BRK e.V.</v>
      </c>
      <c r="D4263" s="5" t="s">
        <v>3523</v>
      </c>
      <c r="E42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63" s="175" t="s">
        <v>18842</v>
      </c>
      <c r="G4263" s="175" t="s">
        <v>18843</v>
      </c>
      <c r="H4263" s="182" t="str">
        <f>_xlfn.XLOOKUP(tab_SCHULLISTE[[#This Row],[TKZ]],tab_SATLISTE[SAT-ID],tab_SATLISTE[SAT-ID],"FEHLT")</f>
        <v>5p075</v>
      </c>
    </row>
    <row r="4264" spans="1:8" ht="15.9" customHeight="1" x14ac:dyDescent="0.3">
      <c r="A4264" s="171" t="s">
        <v>10560</v>
      </c>
      <c r="B4264" s="167" t="s">
        <v>14584</v>
      </c>
      <c r="C4264" s="167" t="str">
        <f>tab_SCHULLISTE[[#This Row],[SNR]]&amp;" - "&amp;tab_SCHULLISTE[[#This Row],[Name]]</f>
        <v>6297 - BFS f.Anästhesietech. Assistent/innen sowie Operationstechn. Assistent/innen des Klinikums Nür</v>
      </c>
      <c r="D4264" s="5" t="s">
        <v>3349</v>
      </c>
      <c r="E42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64" s="175" t="s">
        <v>18842</v>
      </c>
      <c r="G4264" s="175" t="s">
        <v>18843</v>
      </c>
      <c r="H4264" s="182" t="str">
        <f>_xlfn.XLOOKUP(tab_SCHULLISTE[[#This Row],[TKZ]],tab_SATLISTE[SAT-ID],tab_SATLISTE[SAT-ID],"FEHLT")</f>
        <v>5k081</v>
      </c>
    </row>
    <row r="4265" spans="1:8" ht="15.9" customHeight="1" x14ac:dyDescent="0.3">
      <c r="A4265" s="171" t="s">
        <v>8595</v>
      </c>
      <c r="B4265" s="167" t="s">
        <v>8596</v>
      </c>
      <c r="C4265" s="167" t="str">
        <f>tab_SCHULLISTE[[#This Row],[SNR]]&amp;" - "&amp;tab_SCHULLISTE[[#This Row],[Name]]</f>
        <v>6298 - Berufsfachschule für Pflege Nürnberg der Martha-Maria Krankenhaus gGmbH</v>
      </c>
      <c r="D4265" s="5" t="s">
        <v>3500</v>
      </c>
      <c r="E42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65" s="175" t="s">
        <v>18842</v>
      </c>
      <c r="G4265" s="175" t="s">
        <v>18843</v>
      </c>
      <c r="H4265" s="182" t="str">
        <f>_xlfn.XLOOKUP(tab_SCHULLISTE[[#This Row],[TKZ]],tab_SATLISTE[SAT-ID],tab_SATLISTE[SAT-ID],"FEHLT")</f>
        <v>5p051</v>
      </c>
    </row>
    <row r="4266" spans="1:8" ht="15.9" customHeight="1" x14ac:dyDescent="0.3">
      <c r="A4266" s="171" t="s">
        <v>8597</v>
      </c>
      <c r="B4266" s="167" t="s">
        <v>841</v>
      </c>
      <c r="C4266" s="167" t="str">
        <f>tab_SCHULLISTE[[#This Row],[SNR]]&amp;" - "&amp;tab_SCHULLISTE[[#This Row],[Name]]</f>
        <v>6300 - Dillenberg-Schule Sonderpäd. Förderzentrum - Teilzentrum II - im Lkr. Fürth, Cadolzburg</v>
      </c>
      <c r="D4266" s="5" t="s">
        <v>3321</v>
      </c>
      <c r="E42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66" s="175" t="s">
        <v>18830</v>
      </c>
      <c r="G4266" s="175" t="s">
        <v>18831</v>
      </c>
      <c r="H4266" s="182" t="str">
        <f>_xlfn.XLOOKUP(tab_SCHULLISTE[[#This Row],[TKZ]],tab_SATLISTE[SAT-ID],tab_SATLISTE[SAT-ID],"FEHLT")</f>
        <v>5k053</v>
      </c>
    </row>
    <row r="4267" spans="1:8" ht="15.9" customHeight="1" x14ac:dyDescent="0.3">
      <c r="A4267" s="171" t="s">
        <v>8598</v>
      </c>
      <c r="B4267" s="167" t="s">
        <v>842</v>
      </c>
      <c r="C4267" s="167" t="str">
        <f>tab_SCHULLISTE[[#This Row],[SNR]]&amp;" - "&amp;tab_SCHULLISTE[[#This Row],[Name]]</f>
        <v>6302 - Don-Bosco-Schule Sonderpädagogisches Förderzentrum Höchstadt</v>
      </c>
      <c r="D4267" s="5" t="s">
        <v>3315</v>
      </c>
      <c r="E42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67" s="175" t="s">
        <v>18830</v>
      </c>
      <c r="G4267" s="175" t="s">
        <v>18831</v>
      </c>
      <c r="H4267" s="182" t="str">
        <f>_xlfn.XLOOKUP(tab_SCHULLISTE[[#This Row],[TKZ]],tab_SATLISTE[SAT-ID],tab_SATLISTE[SAT-ID],"FEHLT")</f>
        <v>5k046</v>
      </c>
    </row>
    <row r="4268" spans="1:8" ht="15.9" customHeight="1" x14ac:dyDescent="0.3">
      <c r="A4268" s="171" t="s">
        <v>8599</v>
      </c>
      <c r="B4268" s="167" t="s">
        <v>8600</v>
      </c>
      <c r="C4268" s="167" t="str">
        <f>tab_SCHULLISTE[[#This Row],[SNR]]&amp;" - "&amp;tab_SCHULLISTE[[#This Row],[Name]]</f>
        <v>6303 - ANregiomed Berufsfachschule für Krankenpflegehilfe Rothenburg o.d.T.</v>
      </c>
      <c r="D4268" s="5" t="s">
        <v>3278</v>
      </c>
      <c r="E42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68" s="175" t="s">
        <v>18842</v>
      </c>
      <c r="G4268" s="175" t="s">
        <v>18843</v>
      </c>
      <c r="H4268" s="182" t="str">
        <f>_xlfn.XLOOKUP(tab_SCHULLISTE[[#This Row],[TKZ]],tab_SATLISTE[SAT-ID],tab_SATLISTE[SAT-ID],"FEHLT")</f>
        <v>5k009</v>
      </c>
    </row>
    <row r="4269" spans="1:8" ht="15.9" customHeight="1" x14ac:dyDescent="0.3">
      <c r="A4269" s="171" t="s">
        <v>8601</v>
      </c>
      <c r="B4269" s="167" t="s">
        <v>843</v>
      </c>
      <c r="C4269" s="167" t="str">
        <f>tab_SCHULLISTE[[#This Row],[SNR]]&amp;" - "&amp;tab_SCHULLISTE[[#This Row],[Name]]</f>
        <v>6304 - Wilhelm-Pfeffer-Schule Herzogenaurach Förderzentrum, Förderschwerp. geist. Entwicklung</v>
      </c>
      <c r="D4269" s="5" t="s">
        <v>3315</v>
      </c>
      <c r="E42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69" s="175" t="s">
        <v>18830</v>
      </c>
      <c r="G4269" s="175" t="s">
        <v>18831</v>
      </c>
      <c r="H4269" s="182" t="str">
        <f>_xlfn.XLOOKUP(tab_SCHULLISTE[[#This Row],[TKZ]],tab_SATLISTE[SAT-ID],tab_SATLISTE[SAT-ID],"FEHLT")</f>
        <v>5k046</v>
      </c>
    </row>
    <row r="4270" spans="1:8" ht="15.9" customHeight="1" x14ac:dyDescent="0.3">
      <c r="A4270" s="171" t="s">
        <v>8602</v>
      </c>
      <c r="B4270" s="167" t="s">
        <v>664</v>
      </c>
      <c r="C4270" s="167" t="str">
        <f>tab_SCHULLISTE[[#This Row],[SNR]]&amp;" - "&amp;tab_SCHULLISTE[[#This Row],[Name]]</f>
        <v>6305 - Römerbrunnenschule, Priv. Förderzentrum, Förderschwerpunkt geist. Entwickl., Weißenburg</v>
      </c>
      <c r="D4270" s="5" t="s">
        <v>3491</v>
      </c>
      <c r="E42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70" s="175" t="s">
        <v>18830</v>
      </c>
      <c r="G4270" s="175" t="s">
        <v>18831</v>
      </c>
      <c r="H4270" s="182" t="str">
        <f>_xlfn.XLOOKUP(tab_SCHULLISTE[[#This Row],[TKZ]],tab_SATLISTE[SAT-ID],tab_SATLISTE[SAT-ID],"FEHLT")</f>
        <v>5p042</v>
      </c>
    </row>
    <row r="4271" spans="1:8" ht="15.9" customHeight="1" x14ac:dyDescent="0.3">
      <c r="A4271" s="171" t="s">
        <v>8603</v>
      </c>
      <c r="B4271" s="167" t="s">
        <v>8604</v>
      </c>
      <c r="C4271" s="167" t="str">
        <f>tab_SCHULLISTE[[#This Row],[SNR]]&amp;" - "&amp;tab_SCHULLISTE[[#This Row],[Name]]</f>
        <v>6306 - Fachschule für Grundschulkindbetreuung Fürth der Diakoneo KdöR</v>
      </c>
      <c r="D4271" s="5" t="s">
        <v>3472</v>
      </c>
      <c r="E42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71" s="175" t="s">
        <v>18850</v>
      </c>
      <c r="G4271" s="175" t="s">
        <v>18851</v>
      </c>
      <c r="H4271" s="182" t="str">
        <f>_xlfn.XLOOKUP(tab_SCHULLISTE[[#This Row],[TKZ]],tab_SATLISTE[SAT-ID],tab_SATLISTE[SAT-ID],"FEHLT")</f>
        <v>5p021</v>
      </c>
    </row>
    <row r="4272" spans="1:8" ht="15.9" customHeight="1" x14ac:dyDescent="0.3">
      <c r="A4272" s="171" t="s">
        <v>8605</v>
      </c>
      <c r="B4272" s="167" t="s">
        <v>665</v>
      </c>
      <c r="C4272" s="167" t="str">
        <f>tab_SCHULLISTE[[#This Row],[SNR]]&amp;" - "&amp;tab_SCHULLISTE[[#This Row],[Name]]</f>
        <v>6307 - Schule am Dachsberg, Priv. Förderzentrum, Förder- schwerpunkt Sehen u. weit. Förderbed., Rückersdorf</v>
      </c>
      <c r="D4272" s="5" t="s">
        <v>3461</v>
      </c>
      <c r="E42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72" s="175" t="s">
        <v>18830</v>
      </c>
      <c r="G4272" s="175" t="s">
        <v>18831</v>
      </c>
      <c r="H4272" s="182" t="str">
        <f>_xlfn.XLOOKUP(tab_SCHULLISTE[[#This Row],[TKZ]],tab_SATLISTE[SAT-ID],tab_SATLISTE[SAT-ID],"FEHLT")</f>
        <v>5p009</v>
      </c>
    </row>
    <row r="4273" spans="1:8" ht="15.9" customHeight="1" x14ac:dyDescent="0.3">
      <c r="A4273" s="171" t="s">
        <v>8606</v>
      </c>
      <c r="B4273" s="167" t="s">
        <v>18758</v>
      </c>
      <c r="C4273" s="167" t="str">
        <f>tab_SCHULLISTE[[#This Row],[SNR]]&amp;" - "&amp;tab_SCHULLISTE[[#This Row],[Name]]</f>
        <v>6309 - Dr.-Bernhard-Leniger-Schule, Priv. Förderzentrum, Förderschwerp. geist. Entwicklung Lauf-Schönberg</v>
      </c>
      <c r="D4273" s="5" t="s">
        <v>3494</v>
      </c>
      <c r="E42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73" s="175" t="s">
        <v>18830</v>
      </c>
      <c r="G4273" s="175" t="s">
        <v>18831</v>
      </c>
      <c r="H4273" s="182" t="str">
        <f>_xlfn.XLOOKUP(tab_SCHULLISTE[[#This Row],[TKZ]],tab_SATLISTE[SAT-ID],tab_SATLISTE[SAT-ID],"FEHLT")</f>
        <v>5p045</v>
      </c>
    </row>
    <row r="4274" spans="1:8" ht="15.9" customHeight="1" x14ac:dyDescent="0.3">
      <c r="A4274" s="171" t="s">
        <v>8607</v>
      </c>
      <c r="B4274" s="167" t="s">
        <v>666</v>
      </c>
      <c r="C4274" s="167" t="str">
        <f>tab_SCHULLISTE[[#This Row],[SNR]]&amp;" - "&amp;tab_SCHULLISTE[[#This Row],[Name]]</f>
        <v>6311 - Martin-Luther-Schule, Priv. Förderzentrum, Förderschwerp. emot.u.soz. Entwickl. Nürnberg</v>
      </c>
      <c r="D4274" s="5" t="s">
        <v>3524</v>
      </c>
      <c r="E42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74" s="175" t="s">
        <v>18830</v>
      </c>
      <c r="G4274" s="175" t="s">
        <v>18831</v>
      </c>
      <c r="H4274" s="182" t="str">
        <f>_xlfn.XLOOKUP(tab_SCHULLISTE[[#This Row],[TKZ]],tab_SATLISTE[SAT-ID],tab_SATLISTE[SAT-ID],"FEHLT")</f>
        <v>5p076</v>
      </c>
    </row>
    <row r="4275" spans="1:8" ht="15.9" customHeight="1" x14ac:dyDescent="0.3">
      <c r="A4275" s="171" t="s">
        <v>8608</v>
      </c>
      <c r="B4275" s="167" t="s">
        <v>844</v>
      </c>
      <c r="C4275" s="167" t="str">
        <f>tab_SCHULLISTE[[#This Row],[SNR]]&amp;" - "&amp;tab_SCHULLISTE[[#This Row],[Name]]</f>
        <v>6313 - Sebastian-Strobel-Schule, Förderz., Förderschwerp. geist.,körp.u.motor.Entwickl. Herrieden</v>
      </c>
      <c r="D4275" s="5" t="s">
        <v>3280</v>
      </c>
      <c r="E42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75" s="175" t="s">
        <v>18830</v>
      </c>
      <c r="G4275" s="175" t="s">
        <v>18831</v>
      </c>
      <c r="H4275" s="182" t="str">
        <f>_xlfn.XLOOKUP(tab_SCHULLISTE[[#This Row],[TKZ]],tab_SATLISTE[SAT-ID],tab_SATLISTE[SAT-ID],"FEHLT")</f>
        <v>5k011</v>
      </c>
    </row>
    <row r="4276" spans="1:8" ht="15.9" customHeight="1" x14ac:dyDescent="0.3">
      <c r="A4276" s="171" t="s">
        <v>8609</v>
      </c>
      <c r="B4276" s="167" t="s">
        <v>845</v>
      </c>
      <c r="C4276" s="167" t="str">
        <f>tab_SCHULLISTE[[#This Row],[SNR]]&amp;" - "&amp;tab_SCHULLISTE[[#This Row],[Name]]</f>
        <v>6314 - Wolfhard-Schule Sonderpädagogisches Förderzentrum Herrieden</v>
      </c>
      <c r="D4276" s="5" t="s">
        <v>3280</v>
      </c>
      <c r="E42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76" s="175" t="s">
        <v>18830</v>
      </c>
      <c r="G4276" s="175" t="s">
        <v>18831</v>
      </c>
      <c r="H4276" s="182" t="str">
        <f>_xlfn.XLOOKUP(tab_SCHULLISTE[[#This Row],[TKZ]],tab_SATLISTE[SAT-ID],tab_SATLISTE[SAT-ID],"FEHLT")</f>
        <v>5k011</v>
      </c>
    </row>
    <row r="4277" spans="1:8" ht="15.9" customHeight="1" x14ac:dyDescent="0.3">
      <c r="A4277" s="171" t="s">
        <v>8610</v>
      </c>
      <c r="B4277" s="167" t="s">
        <v>846</v>
      </c>
      <c r="C4277" s="167" t="str">
        <f>tab_SCHULLISTE[[#This Row],[SNR]]&amp;" - "&amp;tab_SCHULLISTE[[#This Row],[Name]]</f>
        <v>6315 - Förderzentrum Förderschwerpunkt Lernen Rothenburg o.d.Tauber</v>
      </c>
      <c r="D4277" s="5" t="s">
        <v>3280</v>
      </c>
      <c r="E42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77" s="175" t="s">
        <v>18830</v>
      </c>
      <c r="G4277" s="175" t="s">
        <v>18831</v>
      </c>
      <c r="H4277" s="182" t="str">
        <f>_xlfn.XLOOKUP(tab_SCHULLISTE[[#This Row],[TKZ]],tab_SATLISTE[SAT-ID],tab_SATLISTE[SAT-ID],"FEHLT")</f>
        <v>5k011</v>
      </c>
    </row>
    <row r="4278" spans="1:8" ht="15.9" customHeight="1" x14ac:dyDescent="0.3">
      <c r="A4278" s="171" t="s">
        <v>8611</v>
      </c>
      <c r="B4278" s="167" t="s">
        <v>18759</v>
      </c>
      <c r="C4278" s="167" t="str">
        <f>tab_SCHULLISTE[[#This Row],[SNR]]&amp;" - "&amp;tab_SCHULLISTE[[#This Row],[Name]]</f>
        <v>6316 - Jakob-Muth-Schule,Priv.Förderzentr.,Fö.schwerp. geist.Entwickl.Nürnberg, Lebenshilfe Nürnb.e.V.</v>
      </c>
      <c r="D4278" s="5" t="s">
        <v>3496</v>
      </c>
      <c r="E42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78" s="175" t="s">
        <v>18830</v>
      </c>
      <c r="G4278" s="175" t="s">
        <v>18831</v>
      </c>
      <c r="H4278" s="182" t="str">
        <f>_xlfn.XLOOKUP(tab_SCHULLISTE[[#This Row],[TKZ]],tab_SATLISTE[SAT-ID],tab_SATLISTE[SAT-ID],"FEHLT")</f>
        <v>5p047</v>
      </c>
    </row>
    <row r="4279" spans="1:8" ht="15.9" customHeight="1" x14ac:dyDescent="0.3">
      <c r="A4279" s="171" t="s">
        <v>8612</v>
      </c>
      <c r="B4279" s="167" t="s">
        <v>742</v>
      </c>
      <c r="C4279" s="167" t="str">
        <f>tab_SCHULLISTE[[#This Row],[SNR]]&amp;" - "&amp;tab_SCHULLISTE[[#This Row],[Name]]</f>
        <v>6317 - Förderzentrum, Förderschwerpunkt geist.Entwickl.d. Karl-König-Schule gemeinnützige GmbH in Nürnberg</v>
      </c>
      <c r="D4279" s="5" t="s">
        <v>3482</v>
      </c>
      <c r="E42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79" s="175" t="s">
        <v>18830</v>
      </c>
      <c r="G4279" s="175" t="s">
        <v>18831</v>
      </c>
      <c r="H4279" s="182" t="str">
        <f>_xlfn.XLOOKUP(tab_SCHULLISTE[[#This Row],[TKZ]],tab_SATLISTE[SAT-ID],tab_SATLISTE[SAT-ID],"FEHLT")</f>
        <v>5p033</v>
      </c>
    </row>
    <row r="4280" spans="1:8" ht="15.9" customHeight="1" x14ac:dyDescent="0.3">
      <c r="A4280" s="171" t="s">
        <v>8613</v>
      </c>
      <c r="B4280" s="167" t="s">
        <v>667</v>
      </c>
      <c r="C4280" s="167" t="str">
        <f>tab_SCHULLISTE[[#This Row],[SNR]]&amp;" - "&amp;tab_SCHULLISTE[[#This Row],[Name]]</f>
        <v>6318 - Comenius-Schule,Priv.Förderzentrum, Förderschwerpunkt geist. Entwickl., Hilpoltstein</v>
      </c>
      <c r="D4280" s="5" t="s">
        <v>3516</v>
      </c>
      <c r="E42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80" s="175" t="s">
        <v>18830</v>
      </c>
      <c r="G4280" s="175" t="s">
        <v>18831</v>
      </c>
      <c r="H4280" s="182" t="str">
        <f>_xlfn.XLOOKUP(tab_SCHULLISTE[[#This Row],[TKZ]],tab_SATLISTE[SAT-ID],tab_SATLISTE[SAT-ID],"FEHLT")</f>
        <v>5p068</v>
      </c>
    </row>
    <row r="4281" spans="1:8" ht="15.9" customHeight="1" x14ac:dyDescent="0.3">
      <c r="A4281" s="171" t="s">
        <v>8614</v>
      </c>
      <c r="B4281" s="167" t="s">
        <v>8615</v>
      </c>
      <c r="C4281" s="167" t="str">
        <f>tab_SCHULLISTE[[#This Row],[SNR]]&amp;" - "&amp;tab_SCHULLISTE[[#This Row],[Name]]</f>
        <v>6319 - Staatl. Berufsfachschule f. Pflege am Klinikum der Friedrich-Alexander-Uni. Erlangen-Nürnberg</v>
      </c>
      <c r="D4281" s="5" t="s">
        <v>3450</v>
      </c>
      <c r="E42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81" s="175" t="s">
        <v>18842</v>
      </c>
      <c r="G4281" s="175" t="s">
        <v>18843</v>
      </c>
      <c r="H4281" s="182" t="str">
        <f>_xlfn.XLOOKUP(tab_SCHULLISTE[[#This Row],[TKZ]],tab_SATLISTE[SAT-ID],tab_SATLISTE[SAT-ID],"FEHLT")</f>
        <v>5x900</v>
      </c>
    </row>
    <row r="4282" spans="1:8" ht="15.9" customHeight="1" x14ac:dyDescent="0.3">
      <c r="A4282" s="171" t="s">
        <v>8616</v>
      </c>
      <c r="B4282" s="167" t="s">
        <v>668</v>
      </c>
      <c r="C4282" s="167" t="str">
        <f>tab_SCHULLISTE[[#This Row],[SNR]]&amp;" - "&amp;tab_SCHULLISTE[[#This Row],[Name]]</f>
        <v>6322 - Priv. Förderzentrum, Förderschwerpunkt Sehen, Nürnberg, Blindenanstalt Nürnberg e.V.</v>
      </c>
      <c r="D4282" s="5" t="s">
        <v>3460</v>
      </c>
      <c r="E42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82" s="175" t="s">
        <v>18830</v>
      </c>
      <c r="G4282" s="175" t="s">
        <v>18831</v>
      </c>
      <c r="H4282" s="182" t="str">
        <f>_xlfn.XLOOKUP(tab_SCHULLISTE[[#This Row],[TKZ]],tab_SATLISTE[SAT-ID],tab_SATLISTE[SAT-ID],"FEHLT")</f>
        <v>5p008</v>
      </c>
    </row>
    <row r="4283" spans="1:8" ht="15.9" customHeight="1" x14ac:dyDescent="0.3">
      <c r="A4283" s="171" t="s">
        <v>8617</v>
      </c>
      <c r="B4283" s="167" t="s">
        <v>14441</v>
      </c>
      <c r="C4283" s="167" t="str">
        <f>tab_SCHULLISTE[[#This Row],[SNR]]&amp;" - "&amp;tab_SCHULLISTE[[#This Row],[Name]]</f>
        <v>6325 - BFS f.Büroberufe z.so.päd.Förd., Förderschwp.Sehen a.Berufl.Schulzentrum, d.Blindenanst.Nürnb.</v>
      </c>
      <c r="D4283" s="5" t="s">
        <v>3460</v>
      </c>
      <c r="E42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83" s="175" t="s">
        <v>18860</v>
      </c>
      <c r="G4283" s="175" t="s">
        <v>18861</v>
      </c>
      <c r="H4283" s="182" t="str">
        <f>_xlfn.XLOOKUP(tab_SCHULLISTE[[#This Row],[TKZ]],tab_SATLISTE[SAT-ID],tab_SATLISTE[SAT-ID],"FEHLT")</f>
        <v>5p008</v>
      </c>
    </row>
    <row r="4284" spans="1:8" ht="15.9" customHeight="1" x14ac:dyDescent="0.3">
      <c r="A4284" s="171" t="s">
        <v>8618</v>
      </c>
      <c r="B4284" s="167" t="s">
        <v>14249</v>
      </c>
      <c r="C4284" s="167" t="str">
        <f>tab_SCHULLISTE[[#This Row],[SNR]]&amp;" - "&amp;tab_SCHULLISTE[[#This Row],[Name]]</f>
        <v>6326 - Berufsschule z.so.päd.Förd., Förderschwerp.Sehen, a.Berufl.Schulzentrum, d.Blindenanst.Nürnb.</v>
      </c>
      <c r="D4284" s="5" t="s">
        <v>3460</v>
      </c>
      <c r="E42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84" s="175" t="s">
        <v>18870</v>
      </c>
      <c r="G4284" s="175" t="s">
        <v>18871</v>
      </c>
      <c r="H4284" s="182" t="str">
        <f>_xlfn.XLOOKUP(tab_SCHULLISTE[[#This Row],[TKZ]],tab_SATLISTE[SAT-ID],tab_SATLISTE[SAT-ID],"FEHLT")</f>
        <v>5p008</v>
      </c>
    </row>
    <row r="4285" spans="1:8" ht="15.9" customHeight="1" x14ac:dyDescent="0.3">
      <c r="A4285" s="171" t="s">
        <v>8619</v>
      </c>
      <c r="B4285" s="167" t="s">
        <v>8620</v>
      </c>
      <c r="C4285" s="167" t="str">
        <f>tab_SCHULLISTE[[#This Row],[SNR]]&amp;" - "&amp;tab_SCHULLISTE[[#This Row],[Name]]</f>
        <v>6329 - Berufsfachschule für Pflege des Kommunalunternehmens Kreisklinik Roth</v>
      </c>
      <c r="D4285" s="5" t="s">
        <v>3353</v>
      </c>
      <c r="E42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85" s="175" t="s">
        <v>18842</v>
      </c>
      <c r="G4285" s="175" t="s">
        <v>18843</v>
      </c>
      <c r="H4285" s="182" t="str">
        <f>_xlfn.XLOOKUP(tab_SCHULLISTE[[#This Row],[TKZ]],tab_SATLISTE[SAT-ID],tab_SATLISTE[SAT-ID],"FEHLT")</f>
        <v>5k085</v>
      </c>
    </row>
    <row r="4286" spans="1:8" ht="15.9" customHeight="1" x14ac:dyDescent="0.3">
      <c r="A4286" s="171" t="s">
        <v>8621</v>
      </c>
      <c r="B4286" s="167" t="s">
        <v>18760</v>
      </c>
      <c r="C4286" s="167" t="str">
        <f>tab_SCHULLISTE[[#This Row],[SNR]]&amp;" - "&amp;tab_SCHULLISTE[[#This Row],[Name]]</f>
        <v>6332 - Berufsfachschule für Pflege am Martha-Maria St. Theresien Nürnberg</v>
      </c>
      <c r="D4286" s="5" t="s">
        <v>3500</v>
      </c>
      <c r="E42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86" s="175" t="s">
        <v>18842</v>
      </c>
      <c r="G4286" s="175" t="s">
        <v>18843</v>
      </c>
      <c r="H4286" s="182" t="str">
        <f>_xlfn.XLOOKUP(tab_SCHULLISTE[[#This Row],[TKZ]],tab_SATLISTE[SAT-ID],tab_SATLISTE[SAT-ID],"FEHLT")</f>
        <v>5p051</v>
      </c>
    </row>
    <row r="4287" spans="1:8" ht="15.9" customHeight="1" x14ac:dyDescent="0.3">
      <c r="A4287" s="171" t="s">
        <v>8622</v>
      </c>
      <c r="B4287" s="167" t="s">
        <v>8623</v>
      </c>
      <c r="C4287" s="167" t="str">
        <f>tab_SCHULLISTE[[#This Row],[SNR]]&amp;" - "&amp;tab_SCHULLISTE[[#This Row],[Name]]</f>
        <v>6333 - Berufsfachschule f. Pflege Erlangen d.Berufl. Fortbildungszentren der Bayer. Wirtschaft (bfz) gG</v>
      </c>
      <c r="D4287" s="5" t="s">
        <v>3458</v>
      </c>
      <c r="E42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87" s="175" t="s">
        <v>18842</v>
      </c>
      <c r="G4287" s="175" t="s">
        <v>18843</v>
      </c>
      <c r="H4287" s="182" t="str">
        <f>_xlfn.XLOOKUP(tab_SCHULLISTE[[#This Row],[TKZ]],tab_SATLISTE[SAT-ID],tab_SATLISTE[SAT-ID],"FEHLT")</f>
        <v>5p006</v>
      </c>
    </row>
    <row r="4288" spans="1:8" ht="15.9" customHeight="1" x14ac:dyDescent="0.3">
      <c r="A4288" s="171" t="s">
        <v>8624</v>
      </c>
      <c r="B4288" s="167" t="s">
        <v>8625</v>
      </c>
      <c r="C4288" s="167" t="str">
        <f>tab_SCHULLISTE[[#This Row],[SNR]]&amp;" - "&amp;tab_SCHULLISTE[[#This Row],[Name]]</f>
        <v>6335 - Berufsfachschule f. biologisch-techn. Assistenten Nürnb.d.Gemeinn.Ges.Semper Bildungsewerk mbH</v>
      </c>
      <c r="D4288" s="5" t="s">
        <v>3481</v>
      </c>
      <c r="E42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88" s="175" t="s">
        <v>18866</v>
      </c>
      <c r="G4288" s="175" t="s">
        <v>18867</v>
      </c>
      <c r="H4288" s="182" t="str">
        <f>_xlfn.XLOOKUP(tab_SCHULLISTE[[#This Row],[TKZ]],tab_SATLISTE[SAT-ID],tab_SATLISTE[SAT-ID],"FEHLT")</f>
        <v>5p032</v>
      </c>
    </row>
    <row r="4289" spans="1:8" ht="15.9" customHeight="1" x14ac:dyDescent="0.3">
      <c r="A4289" s="171" t="s">
        <v>8626</v>
      </c>
      <c r="B4289" s="167" t="s">
        <v>512</v>
      </c>
      <c r="C4289" s="167" t="str">
        <f>tab_SCHULLISTE[[#This Row],[SNR]]&amp;" - "&amp;tab_SCHULLISTE[[#This Row],[Name]]</f>
        <v>6336 - Fachakademie für Heilpädagogik der Die Rummelsb. Dienste f. Menschen gemeinn. GmbH Schwarzenbruck</v>
      </c>
      <c r="D4289" s="5" t="s">
        <v>3520</v>
      </c>
      <c r="E42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89" s="175" t="s">
        <v>18844</v>
      </c>
      <c r="G4289" s="175" t="s">
        <v>18845</v>
      </c>
      <c r="H4289" s="182" t="str">
        <f>_xlfn.XLOOKUP(tab_SCHULLISTE[[#This Row],[TKZ]],tab_SATLISTE[SAT-ID],tab_SATLISTE[SAT-ID],"FEHLT")</f>
        <v>5p072</v>
      </c>
    </row>
    <row r="4290" spans="1:8" ht="15.9" customHeight="1" x14ac:dyDescent="0.3">
      <c r="A4290" s="171" t="s">
        <v>8627</v>
      </c>
      <c r="B4290" s="167" t="s">
        <v>14442</v>
      </c>
      <c r="C4290" s="167" t="str">
        <f>tab_SCHULLISTE[[#This Row],[SNR]]&amp;" - "&amp;tab_SCHULLISTE[[#This Row],[Name]]</f>
        <v>6337 - Private SABEL Berufsfachschule  für kaufmännische Assistenten Nürnberg, staatlich anerkannt</v>
      </c>
      <c r="D4290" s="5" t="s">
        <v>3521</v>
      </c>
      <c r="E42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90" s="175" t="s">
        <v>18860</v>
      </c>
      <c r="G4290" s="175" t="s">
        <v>18861</v>
      </c>
      <c r="H4290" s="182" t="str">
        <f>_xlfn.XLOOKUP(tab_SCHULLISTE[[#This Row],[TKZ]],tab_SATLISTE[SAT-ID],tab_SATLISTE[SAT-ID],"FEHLT")</f>
        <v>5p073</v>
      </c>
    </row>
    <row r="4291" spans="1:8" ht="15.9" customHeight="1" x14ac:dyDescent="0.3">
      <c r="A4291" s="171" t="s">
        <v>8628</v>
      </c>
      <c r="B4291" s="167" t="s">
        <v>969</v>
      </c>
      <c r="C4291" s="167" t="str">
        <f>tab_SCHULLISTE[[#This Row],[SNR]]&amp;" - "&amp;tab_SCHULLISTE[[#This Row],[Name]]</f>
        <v>6338 - Staatl. Fachschule (Meisterschule) für Schreiner Gunzenhausen</v>
      </c>
      <c r="D4291" s="5" t="s">
        <v>3441</v>
      </c>
      <c r="E42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91" s="175" t="s">
        <v>18848</v>
      </c>
      <c r="G4291" s="175" t="s">
        <v>18849</v>
      </c>
      <c r="H4291" s="182" t="str">
        <f>_xlfn.XLOOKUP(tab_SCHULLISTE[[#This Row],[TKZ]],tab_SATLISTE[SAT-ID],tab_SATLISTE[SAT-ID],"FEHLT")</f>
        <v>5k173</v>
      </c>
    </row>
    <row r="4292" spans="1:8" ht="15.9" customHeight="1" x14ac:dyDescent="0.3">
      <c r="A4292" s="171" t="s">
        <v>8629</v>
      </c>
      <c r="B4292" s="167" t="s">
        <v>361</v>
      </c>
      <c r="C4292" s="167" t="str">
        <f>tab_SCHULLISTE[[#This Row],[SNR]]&amp;" - "&amp;tab_SCHULLISTE[[#This Row],[Name]]</f>
        <v>6339 - Städt. Berufsfachschule für bekleidungstechnische Assistenten Nürnberg</v>
      </c>
      <c r="D4292" s="5" t="s">
        <v>3381</v>
      </c>
      <c r="E42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92" s="175" t="s">
        <v>18866</v>
      </c>
      <c r="G4292" s="175" t="s">
        <v>18867</v>
      </c>
      <c r="H4292" s="182" t="str">
        <f>_xlfn.XLOOKUP(tab_SCHULLISTE[[#This Row],[TKZ]],tab_SATLISTE[SAT-ID],tab_SATLISTE[SAT-ID],"FEHLT")</f>
        <v>5k113</v>
      </c>
    </row>
    <row r="4293" spans="1:8" ht="15.9" customHeight="1" x14ac:dyDescent="0.3">
      <c r="A4293" s="171" t="s">
        <v>8630</v>
      </c>
      <c r="B4293" s="167" t="s">
        <v>14443</v>
      </c>
      <c r="C4293" s="167" t="str">
        <f>tab_SCHULLISTE[[#This Row],[SNR]]&amp;" - "&amp;tab_SCHULLISTE[[#This Row],[Name]]</f>
        <v xml:space="preserve">6340 - Städt. Berufsfachschule für Büroberufe Nürnberg  </v>
      </c>
      <c r="D4293" s="5" t="s">
        <v>3381</v>
      </c>
      <c r="E42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93" s="175" t="s">
        <v>18860</v>
      </c>
      <c r="G4293" s="175" t="s">
        <v>18861</v>
      </c>
      <c r="H4293" s="182" t="str">
        <f>_xlfn.XLOOKUP(tab_SCHULLISTE[[#This Row],[TKZ]],tab_SATLISTE[SAT-ID],tab_SATLISTE[SAT-ID],"FEHLT")</f>
        <v>5k113</v>
      </c>
    </row>
    <row r="4294" spans="1:8" ht="15.9" customHeight="1" x14ac:dyDescent="0.3">
      <c r="A4294" s="171" t="s">
        <v>8631</v>
      </c>
      <c r="B4294" s="167" t="s">
        <v>669</v>
      </c>
      <c r="C4294" s="167" t="str">
        <f>tab_SCHULLISTE[[#This Row],[SNR]]&amp;" - "&amp;tab_SCHULLISTE[[#This Row],[Name]]</f>
        <v>6346 - Sonderpädagogisches Förderzentrum Altdorf der Rummelsberger Dienste Schwarzenbr.</v>
      </c>
      <c r="D4294" s="5" t="s">
        <v>3517</v>
      </c>
      <c r="E42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294" s="175" t="s">
        <v>18830</v>
      </c>
      <c r="G4294" s="175" t="s">
        <v>18831</v>
      </c>
      <c r="H4294" s="182" t="str">
        <f>_xlfn.XLOOKUP(tab_SCHULLISTE[[#This Row],[TKZ]],tab_SATLISTE[SAT-ID],tab_SATLISTE[SAT-ID],"FEHLT")</f>
        <v>5p069</v>
      </c>
    </row>
    <row r="4295" spans="1:8" ht="15.9" customHeight="1" x14ac:dyDescent="0.3">
      <c r="A4295" s="171" t="s">
        <v>8632</v>
      </c>
      <c r="B4295" s="167" t="s">
        <v>14415</v>
      </c>
      <c r="C4295" s="167" t="str">
        <f>tab_SCHULLISTE[[#This Row],[SNR]]&amp;" - "&amp;tab_SCHULLISTE[[#This Row],[Name]]</f>
        <v xml:space="preserve">6354 - Staatl. Wirtschaftsschule Nürnberg  </v>
      </c>
      <c r="D4295" s="5" t="s">
        <v>3381</v>
      </c>
      <c r="E42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95" s="175" t="s">
        <v>18852</v>
      </c>
      <c r="G4295" s="175" t="s">
        <v>18853</v>
      </c>
      <c r="H4295" s="182" t="str">
        <f>_xlfn.XLOOKUP(tab_SCHULLISTE[[#This Row],[TKZ]],tab_SATLISTE[SAT-ID],tab_SATLISTE[SAT-ID],"FEHLT")</f>
        <v>5k113</v>
      </c>
    </row>
    <row r="4296" spans="1:8" ht="15.9" customHeight="1" x14ac:dyDescent="0.3">
      <c r="A4296" s="171" t="s">
        <v>8633</v>
      </c>
      <c r="B4296" s="167" t="s">
        <v>107</v>
      </c>
      <c r="C4296" s="167" t="str">
        <f>tab_SCHULLISTE[[#This Row],[SNR]]&amp;" - "&amp;tab_SCHULLISTE[[#This Row],[Name]]</f>
        <v>6362 - Staatliche Berufsfachschule für Sozialpflege Ansbach</v>
      </c>
      <c r="D4296" s="5" t="s">
        <v>3280</v>
      </c>
      <c r="E42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96" s="175" t="s">
        <v>18854</v>
      </c>
      <c r="G4296" s="175" t="s">
        <v>18855</v>
      </c>
      <c r="H4296" s="182" t="str">
        <f>_xlfn.XLOOKUP(tab_SCHULLISTE[[#This Row],[TKZ]],tab_SATLISTE[SAT-ID],tab_SATLISTE[SAT-ID],"FEHLT")</f>
        <v>5k011</v>
      </c>
    </row>
    <row r="4297" spans="1:8" ht="15.9" customHeight="1" x14ac:dyDescent="0.3">
      <c r="A4297" s="171" t="s">
        <v>8634</v>
      </c>
      <c r="B4297" s="167" t="s">
        <v>276</v>
      </c>
      <c r="C4297" s="167" t="str">
        <f>tab_SCHULLISTE[[#This Row],[SNR]]&amp;" - "&amp;tab_SCHULLISTE[[#This Row],[Name]]</f>
        <v>6363 - Priv.Berufsfachschule f.Altenpflegehilfe Weißenb. der Die Rummelsberger Dienste für Menschen gGmbH</v>
      </c>
      <c r="D4297" s="5" t="s">
        <v>3520</v>
      </c>
      <c r="E42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97" s="175" t="s">
        <v>18842</v>
      </c>
      <c r="G4297" s="175" t="s">
        <v>18843</v>
      </c>
      <c r="H4297" s="182" t="str">
        <f>_xlfn.XLOOKUP(tab_SCHULLISTE[[#This Row],[TKZ]],tab_SATLISTE[SAT-ID],tab_SATLISTE[SAT-ID],"FEHLT")</f>
        <v>5p072</v>
      </c>
    </row>
    <row r="4298" spans="1:8" ht="15.9" customHeight="1" x14ac:dyDescent="0.3">
      <c r="A4298" s="171" t="s">
        <v>8635</v>
      </c>
      <c r="B4298" s="167" t="s">
        <v>277</v>
      </c>
      <c r="C4298" s="167" t="str">
        <f>tab_SCHULLISTE[[#This Row],[SNR]]&amp;" - "&amp;tab_SCHULLISTE[[#This Row],[Name]]</f>
        <v>6364 - Philanthropos Berufsfachschule für Physiotherapie d.Vereins f.physiotherap. Ausbildungen in Erlangen</v>
      </c>
      <c r="D4298" s="5" t="s">
        <v>3529</v>
      </c>
      <c r="E42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98" s="175" t="s">
        <v>18842</v>
      </c>
      <c r="G4298" s="175" t="s">
        <v>18843</v>
      </c>
      <c r="H4298" s="182" t="str">
        <f>_xlfn.XLOOKUP(tab_SCHULLISTE[[#This Row],[TKZ]],tab_SATLISTE[SAT-ID],tab_SATLISTE[SAT-ID],"FEHLT")</f>
        <v>5p082</v>
      </c>
    </row>
    <row r="4299" spans="1:8" ht="15.9" customHeight="1" x14ac:dyDescent="0.3">
      <c r="A4299" s="171" t="s">
        <v>8636</v>
      </c>
      <c r="B4299" s="167" t="s">
        <v>108</v>
      </c>
      <c r="C4299" s="167" t="str">
        <f>tab_SCHULLISTE[[#This Row],[SNR]]&amp;" - "&amp;tab_SCHULLISTE[[#This Row],[Name]]</f>
        <v>6365 - Staatl. Berufsfachschule für Sozialpflege Höchstadt</v>
      </c>
      <c r="D4299" s="5" t="s">
        <v>3315</v>
      </c>
      <c r="E42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299" s="175" t="s">
        <v>18854</v>
      </c>
      <c r="G4299" s="175" t="s">
        <v>18855</v>
      </c>
      <c r="H4299" s="182" t="str">
        <f>_xlfn.XLOOKUP(tab_SCHULLISTE[[#This Row],[TKZ]],tab_SATLISTE[SAT-ID],tab_SATLISTE[SAT-ID],"FEHLT")</f>
        <v>5k046</v>
      </c>
    </row>
    <row r="4300" spans="1:8" ht="15.9" customHeight="1" x14ac:dyDescent="0.3">
      <c r="A4300" s="171" t="s">
        <v>8637</v>
      </c>
      <c r="B4300" s="167" t="s">
        <v>847</v>
      </c>
      <c r="C4300" s="167" t="str">
        <f>tab_SCHULLISTE[[#This Row],[SNR]]&amp;" - "&amp;tab_SCHULLISTE[[#This Row],[Name]]</f>
        <v>6366 - Altmühlfranken-Schule, Sonderpäd. Förderzentrum im Lkr. Weißenburg-Gunzenhausen in Weißenburg</v>
      </c>
      <c r="D4300" s="5" t="s">
        <v>3441</v>
      </c>
      <c r="E43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300" s="175" t="s">
        <v>18830</v>
      </c>
      <c r="G4300" s="175" t="s">
        <v>18831</v>
      </c>
      <c r="H4300" s="182" t="str">
        <f>_xlfn.XLOOKUP(tab_SCHULLISTE[[#This Row],[TKZ]],tab_SATLISTE[SAT-ID],tab_SATLISTE[SAT-ID],"FEHLT")</f>
        <v>5k173</v>
      </c>
    </row>
    <row r="4301" spans="1:8" ht="15.9" customHeight="1" x14ac:dyDescent="0.3">
      <c r="A4301" s="171" t="s">
        <v>8638</v>
      </c>
      <c r="B4301" s="167" t="s">
        <v>279</v>
      </c>
      <c r="C4301" s="167" t="str">
        <f>tab_SCHULLISTE[[#This Row],[SNR]]&amp;" - "&amp;tab_SCHULLISTE[[#This Row],[Name]]</f>
        <v>6368 - Berufsfachschule für Altenpflegehilfe der Gemeinn.Gesellsch.f.soz. Dienste-DAA-mbH Nürnberg</v>
      </c>
      <c r="D4301" s="5" t="s">
        <v>3480</v>
      </c>
      <c r="E43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01" s="175" t="s">
        <v>18842</v>
      </c>
      <c r="G4301" s="175" t="s">
        <v>18843</v>
      </c>
      <c r="H4301" s="182" t="str">
        <f>_xlfn.XLOOKUP(tab_SCHULLISTE[[#This Row],[TKZ]],tab_SATLISTE[SAT-ID],tab_SATLISTE[SAT-ID],"FEHLT")</f>
        <v>5p031</v>
      </c>
    </row>
    <row r="4302" spans="1:8" ht="15.9" customHeight="1" x14ac:dyDescent="0.3">
      <c r="A4302" s="171" t="s">
        <v>8639</v>
      </c>
      <c r="B4302" s="167" t="s">
        <v>280</v>
      </c>
      <c r="C4302" s="167" t="str">
        <f>tab_SCHULLISTE[[#This Row],[SNR]]&amp;" - "&amp;tab_SCHULLISTE[[#This Row],[Name]]</f>
        <v>6369 - Berufsfachschule für Physiotherapie der Kybalion gemeinnützige GmbH Bad Windsheim</v>
      </c>
      <c r="D4302" s="5" t="s">
        <v>3490</v>
      </c>
      <c r="E43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02" s="175" t="s">
        <v>18842</v>
      </c>
      <c r="G4302" s="175" t="s">
        <v>18843</v>
      </c>
      <c r="H4302" s="182" t="str">
        <f>_xlfn.XLOOKUP(tab_SCHULLISTE[[#This Row],[TKZ]],tab_SATLISTE[SAT-ID],tab_SATLISTE[SAT-ID],"FEHLT")</f>
        <v>5p041</v>
      </c>
    </row>
    <row r="4303" spans="1:8" ht="15.9" customHeight="1" x14ac:dyDescent="0.3">
      <c r="A4303" s="171" t="s">
        <v>8640</v>
      </c>
      <c r="B4303" s="167" t="s">
        <v>1344</v>
      </c>
      <c r="C4303" s="167" t="str">
        <f>tab_SCHULLISTE[[#This Row],[SNR]]&amp;" - "&amp;tab_SCHULLISTE[[#This Row],[Name]]</f>
        <v>6372 - Fachschule f.Heilerziehungspflegehilfe Ebenried d. Rummelsberger Dienste f.Menschen gemeinn. GmbH</v>
      </c>
      <c r="D4303" s="5" t="s">
        <v>3520</v>
      </c>
      <c r="E43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03" s="175" t="s">
        <v>18850</v>
      </c>
      <c r="G4303" s="175" t="s">
        <v>18851</v>
      </c>
      <c r="H4303" s="182" t="str">
        <f>_xlfn.XLOOKUP(tab_SCHULLISTE[[#This Row],[TKZ]],tab_SATLISTE[SAT-ID],tab_SATLISTE[SAT-ID],"FEHLT")</f>
        <v>5p072</v>
      </c>
    </row>
    <row r="4304" spans="1:8" ht="15.9" customHeight="1" x14ac:dyDescent="0.3">
      <c r="A4304" s="171" t="s">
        <v>8641</v>
      </c>
      <c r="B4304" s="167" t="s">
        <v>14811</v>
      </c>
      <c r="C4304" s="167" t="str">
        <f>tab_SCHULLISTE[[#This Row],[SNR]]&amp;" - "&amp;tab_SCHULLISTE[[#This Row],[Name]]</f>
        <v>6373 - Augustinus-Schule,Fachschule f. Heilerziehungspflegehilfe Gremsdorf d. Barmh. Brüd</v>
      </c>
      <c r="D4304" s="5" t="s">
        <v>3456</v>
      </c>
      <c r="E43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04" s="175" t="s">
        <v>18850</v>
      </c>
      <c r="G4304" s="175" t="s">
        <v>18851</v>
      </c>
      <c r="H4304" s="182" t="str">
        <f>_xlfn.XLOOKUP(tab_SCHULLISTE[[#This Row],[TKZ]],tab_SATLISTE[SAT-ID],tab_SATLISTE[SAT-ID],"FEHLT")</f>
        <v>5p004</v>
      </c>
    </row>
    <row r="4305" spans="1:8" ht="15.9" customHeight="1" x14ac:dyDescent="0.3">
      <c r="A4305" s="171" t="s">
        <v>8642</v>
      </c>
      <c r="B4305" s="167" t="s">
        <v>281</v>
      </c>
      <c r="C4305" s="167" t="str">
        <f>tab_SCHULLISTE[[#This Row],[SNR]]&amp;" - "&amp;tab_SCHULLISTE[[#This Row],[Name]]</f>
        <v>6376 - Berufsfachschule f.Altenpflegehilfe Fürth d. Hans-Weinberger-Akademie d. Arbeiterwohlfahrt e.V.</v>
      </c>
      <c r="D4305" s="5" t="s">
        <v>3484</v>
      </c>
      <c r="E43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05" s="175" t="s">
        <v>18842</v>
      </c>
      <c r="G4305" s="175" t="s">
        <v>18843</v>
      </c>
      <c r="H4305" s="182" t="str">
        <f>_xlfn.XLOOKUP(tab_SCHULLISTE[[#This Row],[TKZ]],tab_SATLISTE[SAT-ID],tab_SATLISTE[SAT-ID],"FEHLT")</f>
        <v>5p035</v>
      </c>
    </row>
    <row r="4306" spans="1:8" ht="15.9" customHeight="1" x14ac:dyDescent="0.3">
      <c r="A4306" s="171" t="s">
        <v>8643</v>
      </c>
      <c r="B4306" s="167" t="s">
        <v>670</v>
      </c>
      <c r="C4306" s="167" t="str">
        <f>tab_SCHULLISTE[[#This Row],[SNR]]&amp;" - "&amp;tab_SCHULLISTE[[#This Row],[Name]]</f>
        <v>6378 - Elisabeth Krauß Schule, Priv.Sonderpäd. Förderzentr., Teilzentr. I in Oberasbach</v>
      </c>
      <c r="D4306" s="5" t="s">
        <v>3493</v>
      </c>
      <c r="E43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306" s="175" t="s">
        <v>18830</v>
      </c>
      <c r="G4306" s="175" t="s">
        <v>18831</v>
      </c>
      <c r="H4306" s="182" t="str">
        <f>_xlfn.XLOOKUP(tab_SCHULLISTE[[#This Row],[TKZ]],tab_SATLISTE[SAT-ID],tab_SATLISTE[SAT-ID],"FEHLT")</f>
        <v>5p044</v>
      </c>
    </row>
    <row r="4307" spans="1:8" ht="15.9" customHeight="1" x14ac:dyDescent="0.3">
      <c r="A4307" s="171" t="s">
        <v>8644</v>
      </c>
      <c r="B4307" s="167" t="s">
        <v>14234</v>
      </c>
      <c r="C4307" s="167" t="str">
        <f>tab_SCHULLISTE[[#This Row],[SNR]]&amp;" - "&amp;tab_SCHULLISTE[[#This Row],[Name]]</f>
        <v xml:space="preserve">6380 - Schule für Kranke Rummelsberg  </v>
      </c>
      <c r="D4307" s="5" t="s">
        <v>3459</v>
      </c>
      <c r="E43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307" s="175" t="s">
        <v>18830</v>
      </c>
      <c r="G4307" s="175" t="s">
        <v>18831</v>
      </c>
      <c r="H4307" s="182" t="str">
        <f>_xlfn.XLOOKUP(tab_SCHULLISTE[[#This Row],[TKZ]],tab_SATLISTE[SAT-ID],tab_SATLISTE[SAT-ID],"FEHLT")</f>
        <v>5p007</v>
      </c>
    </row>
    <row r="4308" spans="1:8" ht="15.9" customHeight="1" x14ac:dyDescent="0.3">
      <c r="A4308" s="171" t="s">
        <v>8645</v>
      </c>
      <c r="B4308" s="167" t="s">
        <v>282</v>
      </c>
      <c r="C4308" s="167" t="str">
        <f>tab_SCHULLISTE[[#This Row],[SNR]]&amp;" - "&amp;tab_SCHULLISTE[[#This Row],[Name]]</f>
        <v>6381 - Priv. Berufsfachschule für Physiotherapie Nürnberg der Döpfer Schulen Nürnberg GmbH</v>
      </c>
      <c r="D4308" s="5" t="s">
        <v>3468</v>
      </c>
      <c r="E43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08" s="175" t="s">
        <v>18842</v>
      </c>
      <c r="G4308" s="175" t="s">
        <v>18843</v>
      </c>
      <c r="H4308" s="182" t="str">
        <f>_xlfn.XLOOKUP(tab_SCHULLISTE[[#This Row],[TKZ]],tab_SATLISTE[SAT-ID],tab_SATLISTE[SAT-ID],"FEHLT")</f>
        <v>5p016</v>
      </c>
    </row>
    <row r="4309" spans="1:8" ht="15.9" customHeight="1" x14ac:dyDescent="0.3">
      <c r="A4309" s="171" t="s">
        <v>8646</v>
      </c>
      <c r="B4309" s="167" t="s">
        <v>8647</v>
      </c>
      <c r="C4309" s="167" t="str">
        <f>tab_SCHULLISTE[[#This Row],[SNR]]&amp;" - "&amp;tab_SCHULLISTE[[#This Row],[Name]]</f>
        <v>6382 - Berufsfachschule für Pflege Gemeinn. Gesellsch. für soziale Dienste-DAA-mbH Nürnberg</v>
      </c>
      <c r="D4309" s="5" t="s">
        <v>3480</v>
      </c>
      <c r="E43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09" s="175" t="s">
        <v>18842</v>
      </c>
      <c r="G4309" s="175" t="s">
        <v>18843</v>
      </c>
      <c r="H4309" s="182" t="str">
        <f>_xlfn.XLOOKUP(tab_SCHULLISTE[[#This Row],[TKZ]],tab_SATLISTE[SAT-ID],tab_SATLISTE[SAT-ID],"FEHLT")</f>
        <v>5p031</v>
      </c>
    </row>
    <row r="4310" spans="1:8" ht="15.9" customHeight="1" x14ac:dyDescent="0.3">
      <c r="A4310" s="171" t="s">
        <v>8648</v>
      </c>
      <c r="B4310" s="167" t="s">
        <v>8649</v>
      </c>
      <c r="C4310" s="167" t="str">
        <f>tab_SCHULLISTE[[#This Row],[SNR]]&amp;" - "&amp;tab_SCHULLISTE[[#This Row],[Name]]</f>
        <v>6383 - Berufsfachschule für Pflege des Caritasverbandes Nürnberg e.V.</v>
      </c>
      <c r="D4310" s="5" t="s">
        <v>3463</v>
      </c>
      <c r="E43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10" s="175" t="s">
        <v>18842</v>
      </c>
      <c r="G4310" s="175" t="s">
        <v>18843</v>
      </c>
      <c r="H4310" s="182" t="str">
        <f>_xlfn.XLOOKUP(tab_SCHULLISTE[[#This Row],[TKZ]],tab_SATLISTE[SAT-ID],tab_SATLISTE[SAT-ID],"FEHLT")</f>
        <v>5p011</v>
      </c>
    </row>
    <row r="4311" spans="1:8" ht="15.9" customHeight="1" x14ac:dyDescent="0.3">
      <c r="A4311" s="171" t="s">
        <v>8650</v>
      </c>
      <c r="B4311" s="167" t="s">
        <v>8651</v>
      </c>
      <c r="C4311" s="167" t="str">
        <f>tab_SCHULLISTE[[#This Row],[SNR]]&amp;" - "&amp;tab_SCHULLISTE[[#This Row],[Name]]</f>
        <v>6384 - Berufsfachschule für Pflege Ansbach des Kommunalunternehmens Bezirkskliniken Mittelfranken</v>
      </c>
      <c r="D4311" s="5" t="s">
        <v>3350</v>
      </c>
      <c r="E43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11" s="175" t="s">
        <v>18842</v>
      </c>
      <c r="G4311" s="175" t="s">
        <v>18843</v>
      </c>
      <c r="H4311" s="182" t="str">
        <f>_xlfn.XLOOKUP(tab_SCHULLISTE[[#This Row],[TKZ]],tab_SATLISTE[SAT-ID],tab_SATLISTE[SAT-ID],"FEHLT")</f>
        <v>5k082</v>
      </c>
    </row>
    <row r="4312" spans="1:8" ht="15.9" customHeight="1" x14ac:dyDescent="0.3">
      <c r="A4312" s="171" t="s">
        <v>8652</v>
      </c>
      <c r="B4312" s="167" t="s">
        <v>18761</v>
      </c>
      <c r="C4312" s="167" t="str">
        <f>tab_SCHULLISTE[[#This Row],[SNR]]&amp;" - "&amp;tab_SCHULLISTE[[#This Row],[Name]]</f>
        <v>6391 - BFS f.Bürowirtschaft z.so.päd.Förd., Förderschwp. Sehen, a.Berufl.Schulzentrum, d.Blindenanst.Nürnb.</v>
      </c>
      <c r="D4312" s="5" t="s">
        <v>3460</v>
      </c>
      <c r="E43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12" s="175" t="s">
        <v>18860</v>
      </c>
      <c r="G4312" s="175" t="s">
        <v>18861</v>
      </c>
      <c r="H4312" s="182" t="str">
        <f>_xlfn.XLOOKUP(tab_SCHULLISTE[[#This Row],[TKZ]],tab_SATLISTE[SAT-ID],tab_SATLISTE[SAT-ID],"FEHLT")</f>
        <v>5p008</v>
      </c>
    </row>
    <row r="4313" spans="1:8" ht="15.9" customHeight="1" x14ac:dyDescent="0.3">
      <c r="A4313" s="171" t="s">
        <v>8653</v>
      </c>
      <c r="B4313" s="167" t="s">
        <v>8654</v>
      </c>
      <c r="C4313" s="167" t="str">
        <f>tab_SCHULLISTE[[#This Row],[SNR]]&amp;" - "&amp;tab_SCHULLISTE[[#This Row],[Name]]</f>
        <v>6392 - Berufsfachschule für Pflege Erlangen des Kommunalunternehmens Bezirkskliniken Mittelfranken</v>
      </c>
      <c r="D4313" s="5" t="s">
        <v>3350</v>
      </c>
      <c r="E43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13" s="175" t="s">
        <v>18842</v>
      </c>
      <c r="G4313" s="175" t="s">
        <v>18843</v>
      </c>
      <c r="H4313" s="182" t="str">
        <f>_xlfn.XLOOKUP(tab_SCHULLISTE[[#This Row],[TKZ]],tab_SATLISTE[SAT-ID],tab_SATLISTE[SAT-ID],"FEHLT")</f>
        <v>5k082</v>
      </c>
    </row>
    <row r="4314" spans="1:8" ht="15.9" customHeight="1" x14ac:dyDescent="0.3">
      <c r="A4314" s="171" t="s">
        <v>8655</v>
      </c>
      <c r="B4314" s="167" t="s">
        <v>8656</v>
      </c>
      <c r="C4314" s="167" t="str">
        <f>tab_SCHULLISTE[[#This Row],[SNR]]&amp;" - "&amp;tab_SCHULLISTE[[#This Row],[Name]]</f>
        <v>6393 - Berufsfachschule für Pflege Ansbach der Diakoneo KdöR</v>
      </c>
      <c r="D4314" s="5" t="s">
        <v>3472</v>
      </c>
      <c r="E43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14" s="175" t="s">
        <v>18842</v>
      </c>
      <c r="G4314" s="175" t="s">
        <v>18843</v>
      </c>
      <c r="H4314" s="182" t="str">
        <f>_xlfn.XLOOKUP(tab_SCHULLISTE[[#This Row],[TKZ]],tab_SATLISTE[SAT-ID],tab_SATLISTE[SAT-ID],"FEHLT")</f>
        <v>5p021</v>
      </c>
    </row>
    <row r="4315" spans="1:8" ht="15.9" customHeight="1" x14ac:dyDescent="0.3">
      <c r="A4315" s="171" t="s">
        <v>8657</v>
      </c>
      <c r="B4315" s="167" t="s">
        <v>8658</v>
      </c>
      <c r="C4315" s="167" t="str">
        <f>tab_SCHULLISTE[[#This Row],[SNR]]&amp;" - "&amp;tab_SCHULLISTE[[#This Row],[Name]]</f>
        <v>6394 - Berufsfachschule für Pflege Fürth der Diakoneo KdöR</v>
      </c>
      <c r="D4315" s="5" t="s">
        <v>3472</v>
      </c>
      <c r="E43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15" s="175" t="s">
        <v>18842</v>
      </c>
      <c r="G4315" s="175" t="s">
        <v>18843</v>
      </c>
      <c r="H4315" s="182" t="str">
        <f>_xlfn.XLOOKUP(tab_SCHULLISTE[[#This Row],[TKZ]],tab_SATLISTE[SAT-ID],tab_SATLISTE[SAT-ID],"FEHLT")</f>
        <v>5p021</v>
      </c>
    </row>
    <row r="4316" spans="1:8" ht="15.9" customHeight="1" x14ac:dyDescent="0.3">
      <c r="A4316" s="171" t="s">
        <v>8659</v>
      </c>
      <c r="B4316" s="167" t="s">
        <v>8660</v>
      </c>
      <c r="C4316" s="167" t="str">
        <f>tab_SCHULLISTE[[#This Row],[SNR]]&amp;" - "&amp;tab_SCHULLISTE[[#This Row],[Name]]</f>
        <v>6395 - Berufsfachschule für Pflege Lauf a. d. Pegnitz der Diakoneo KdöR</v>
      </c>
      <c r="D4316" s="5" t="s">
        <v>3472</v>
      </c>
      <c r="E43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16" s="175" t="s">
        <v>18842</v>
      </c>
      <c r="G4316" s="175" t="s">
        <v>18843</v>
      </c>
      <c r="H4316" s="182" t="str">
        <f>_xlfn.XLOOKUP(tab_SCHULLISTE[[#This Row],[TKZ]],tab_SATLISTE[SAT-ID],tab_SATLISTE[SAT-ID],"FEHLT")</f>
        <v>5p021</v>
      </c>
    </row>
    <row r="4317" spans="1:8" ht="15.9" customHeight="1" x14ac:dyDescent="0.3">
      <c r="A4317" s="171" t="s">
        <v>8661</v>
      </c>
      <c r="B4317" s="167" t="s">
        <v>14235</v>
      </c>
      <c r="C4317" s="167" t="str">
        <f>tab_SCHULLISTE[[#This Row],[SNR]]&amp;" - "&amp;tab_SCHULLISTE[[#This Row],[Name]]</f>
        <v xml:space="preserve">6399 - Schule für Kranke Nürnberg-Fürth  </v>
      </c>
      <c r="D4317" s="5" t="s">
        <v>3381</v>
      </c>
      <c r="E43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317" s="175" t="s">
        <v>18830</v>
      </c>
      <c r="G4317" s="175" t="s">
        <v>18831</v>
      </c>
      <c r="H4317" s="182" t="str">
        <f>_xlfn.XLOOKUP(tab_SCHULLISTE[[#This Row],[TKZ]],tab_SATLISTE[SAT-ID],tab_SATLISTE[SAT-ID],"FEHLT")</f>
        <v>5k113</v>
      </c>
    </row>
    <row r="4318" spans="1:8" ht="15.9" customHeight="1" x14ac:dyDescent="0.3">
      <c r="A4318" s="171" t="s">
        <v>8662</v>
      </c>
      <c r="B4318" s="167" t="s">
        <v>358</v>
      </c>
      <c r="C4318" s="167" t="str">
        <f>tab_SCHULLISTE[[#This Row],[SNR]]&amp;" - "&amp;tab_SCHULLISTE[[#This Row],[Name]]</f>
        <v>6400 - Berufsfachschule für Musik der Musication gemeinnützige Schulbetriebs-GmbH Nürnberg</v>
      </c>
      <c r="D4318" s="5" t="s">
        <v>3513</v>
      </c>
      <c r="E43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18" s="175" t="s">
        <v>18862</v>
      </c>
      <c r="G4318" s="175" t="s">
        <v>18863</v>
      </c>
      <c r="H4318" s="182" t="str">
        <f>_xlfn.XLOOKUP(tab_SCHULLISTE[[#This Row],[TKZ]],tab_SATLISTE[SAT-ID],tab_SATLISTE[SAT-ID],"FEHLT")</f>
        <v>5p064</v>
      </c>
    </row>
    <row r="4319" spans="1:8" ht="15.9" customHeight="1" x14ac:dyDescent="0.3">
      <c r="A4319" s="171" t="s">
        <v>8663</v>
      </c>
      <c r="B4319" s="167" t="s">
        <v>14585</v>
      </c>
      <c r="C4319" s="167" t="str">
        <f>tab_SCHULLISTE[[#This Row],[SNR]]&amp;" - "&amp;tab_SCHULLISTE[[#This Row],[Name]]</f>
        <v xml:space="preserve">6401 - Berufsfachschule für Pflege Roth der Diakoneo KdöR  </v>
      </c>
      <c r="D4319" s="5" t="s">
        <v>3472</v>
      </c>
      <c r="E43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19" s="175" t="s">
        <v>18842</v>
      </c>
      <c r="G4319" s="175" t="s">
        <v>18843</v>
      </c>
      <c r="H4319" s="182" t="str">
        <f>_xlfn.XLOOKUP(tab_SCHULLISTE[[#This Row],[TKZ]],tab_SATLISTE[SAT-ID],tab_SATLISTE[SAT-ID],"FEHLT")</f>
        <v>5p021</v>
      </c>
    </row>
    <row r="4320" spans="1:8" ht="15.9" customHeight="1" x14ac:dyDescent="0.3">
      <c r="A4320" s="171" t="s">
        <v>8664</v>
      </c>
      <c r="B4320" s="167" t="s">
        <v>8665</v>
      </c>
      <c r="C4320" s="167" t="str">
        <f>tab_SCHULLISTE[[#This Row],[SNR]]&amp;" - "&amp;tab_SCHULLISTE[[#This Row],[Name]]</f>
        <v>6402 - Berufsfachschule für Pflege Schwabach der Krankenhaus Schwabach gGmbH</v>
      </c>
      <c r="D4320" s="5" t="s">
        <v>3488</v>
      </c>
      <c r="E43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20" s="175" t="s">
        <v>18842</v>
      </c>
      <c r="G4320" s="175" t="s">
        <v>18843</v>
      </c>
      <c r="H4320" s="182" t="str">
        <f>_xlfn.XLOOKUP(tab_SCHULLISTE[[#This Row],[TKZ]],tab_SATLISTE[SAT-ID],tab_SATLISTE[SAT-ID],"FEHLT")</f>
        <v>5p039</v>
      </c>
    </row>
    <row r="4321" spans="1:8" ht="15.9" customHeight="1" x14ac:dyDescent="0.3">
      <c r="A4321" s="171" t="s">
        <v>8666</v>
      </c>
      <c r="B4321" s="167" t="s">
        <v>8667</v>
      </c>
      <c r="C4321" s="167" t="str">
        <f>tab_SCHULLISTE[[#This Row],[SNR]]&amp;" - "&amp;tab_SCHULLISTE[[#This Row],[Name]]</f>
        <v>6403 - Berufsfachschule für Pflege Nürnberg der Rummelsberger Dienste für Menschen gGmbH</v>
      </c>
      <c r="D4321" s="5" t="s">
        <v>3520</v>
      </c>
      <c r="E43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21" s="175" t="s">
        <v>18842</v>
      </c>
      <c r="G4321" s="175" t="s">
        <v>18843</v>
      </c>
      <c r="H4321" s="182" t="str">
        <f>_xlfn.XLOOKUP(tab_SCHULLISTE[[#This Row],[TKZ]],tab_SATLISTE[SAT-ID],tab_SATLISTE[SAT-ID],"FEHLT")</f>
        <v>5p072</v>
      </c>
    </row>
    <row r="4322" spans="1:8" ht="15.9" customHeight="1" x14ac:dyDescent="0.3">
      <c r="A4322" s="171" t="s">
        <v>8668</v>
      </c>
      <c r="B4322" s="167" t="s">
        <v>8669</v>
      </c>
      <c r="C4322" s="167" t="str">
        <f>tab_SCHULLISTE[[#This Row],[SNR]]&amp;" - "&amp;tab_SCHULLISTE[[#This Row],[Name]]</f>
        <v>6404 - Berufsfachschule für Pflege Weißenburg der Rummelsberger Dienste für Menschen gGmbH</v>
      </c>
      <c r="D4322" s="5" t="s">
        <v>3520</v>
      </c>
      <c r="E43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22" s="175" t="s">
        <v>18842</v>
      </c>
      <c r="G4322" s="175" t="s">
        <v>18843</v>
      </c>
      <c r="H4322" s="182" t="str">
        <f>_xlfn.XLOOKUP(tab_SCHULLISTE[[#This Row],[TKZ]],tab_SATLISTE[SAT-ID],tab_SATLISTE[SAT-ID],"FEHLT")</f>
        <v>5p072</v>
      </c>
    </row>
    <row r="4323" spans="1:8" ht="15.9" customHeight="1" x14ac:dyDescent="0.3">
      <c r="A4323" s="171" t="s">
        <v>8670</v>
      </c>
      <c r="B4323" s="167" t="s">
        <v>8671</v>
      </c>
      <c r="C4323" s="167" t="str">
        <f>tab_SCHULLISTE[[#This Row],[SNR]]&amp;" - "&amp;tab_SCHULLISTE[[#This Row],[Name]]</f>
        <v>6405 - Berufsfachschule für Pflege der Hans-Weinberger-Akademie der Arbeiterwohlfahrt e.V</v>
      </c>
      <c r="D4323" s="5" t="s">
        <v>3484</v>
      </c>
      <c r="E43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23" s="175" t="s">
        <v>18842</v>
      </c>
      <c r="G4323" s="175" t="s">
        <v>18843</v>
      </c>
      <c r="H4323" s="182" t="str">
        <f>_xlfn.XLOOKUP(tab_SCHULLISTE[[#This Row],[TKZ]],tab_SATLISTE[SAT-ID],tab_SATLISTE[SAT-ID],"FEHLT")</f>
        <v>5p035</v>
      </c>
    </row>
    <row r="4324" spans="1:8" ht="15.9" customHeight="1" x14ac:dyDescent="0.3">
      <c r="A4324" s="171" t="s">
        <v>8672</v>
      </c>
      <c r="B4324" s="167" t="s">
        <v>8673</v>
      </c>
      <c r="C4324" s="167" t="str">
        <f>tab_SCHULLISTE[[#This Row],[SNR]]&amp;" - "&amp;tab_SCHULLISTE[[#This Row],[Name]]</f>
        <v>6406 - Berufsfachschule für Pflege d.Kommunaluntern. d. Lkr. Neustadt a.d.Aisch - Bad Windsheim</v>
      </c>
      <c r="D4324" s="5" t="s">
        <v>3351</v>
      </c>
      <c r="E43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24" s="175" t="s">
        <v>18842</v>
      </c>
      <c r="G4324" s="175" t="s">
        <v>18843</v>
      </c>
      <c r="H4324" s="182" t="str">
        <f>_xlfn.XLOOKUP(tab_SCHULLISTE[[#This Row],[TKZ]],tab_SATLISTE[SAT-ID],tab_SATLISTE[SAT-ID],"FEHLT")</f>
        <v>5k083</v>
      </c>
    </row>
    <row r="4325" spans="1:8" ht="15.9" customHeight="1" x14ac:dyDescent="0.3">
      <c r="A4325" s="171" t="s">
        <v>8674</v>
      </c>
      <c r="B4325" s="167" t="s">
        <v>18762</v>
      </c>
      <c r="C4325" s="167" t="str">
        <f>tab_SCHULLISTE[[#This Row],[SNR]]&amp;" - "&amp;tab_SCHULLISTE[[#This Row],[Name]]</f>
        <v>6409 - Alfred-Welker-Berufsschule Staatl. BS z. so.päd. Förderung, Förderschwerp. Lernen, Nürnberg</v>
      </c>
      <c r="D4325" s="5" t="s">
        <v>3289</v>
      </c>
      <c r="E43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325" s="175" t="s">
        <v>18870</v>
      </c>
      <c r="G4325" s="175" t="s">
        <v>18871</v>
      </c>
      <c r="H4325" s="182" t="str">
        <f>_xlfn.XLOOKUP(tab_SCHULLISTE[[#This Row],[TKZ]],tab_SATLISTE[SAT-ID],tab_SATLISTE[SAT-ID],"FEHLT")</f>
        <v>5k020</v>
      </c>
    </row>
    <row r="4326" spans="1:8" ht="15.9" customHeight="1" x14ac:dyDescent="0.3">
      <c r="A4326" s="171" t="s">
        <v>8675</v>
      </c>
      <c r="B4326" s="167" t="s">
        <v>14767</v>
      </c>
      <c r="C4326" s="167" t="str">
        <f>tab_SCHULLISTE[[#This Row],[SNR]]&amp;" - "&amp;tab_SCHULLISTE[[#This Row],[Name]]</f>
        <v>6410 - Private Fachakademie  für Heilpädagogik  der PFH gemeinnützige GmbH Feucht</v>
      </c>
      <c r="D4326" s="5" t="s">
        <v>3515</v>
      </c>
      <c r="E43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26" s="175" t="s">
        <v>18844</v>
      </c>
      <c r="G4326" s="175" t="s">
        <v>18845</v>
      </c>
      <c r="H4326" s="182" t="str">
        <f>_xlfn.XLOOKUP(tab_SCHULLISTE[[#This Row],[TKZ]],tab_SATLISTE[SAT-ID],tab_SATLISTE[SAT-ID],"FEHLT")</f>
        <v>5p066</v>
      </c>
    </row>
    <row r="4327" spans="1:8" ht="15.9" customHeight="1" x14ac:dyDescent="0.3">
      <c r="A4327" s="171" t="s">
        <v>8676</v>
      </c>
      <c r="B4327" s="167" t="s">
        <v>8677</v>
      </c>
      <c r="C4327" s="167" t="str">
        <f>tab_SCHULLISTE[[#This Row],[SNR]]&amp;" - "&amp;tab_SCHULLISTE[[#This Row],[Name]]</f>
        <v>6411 - Berufsfachschule für Pflege am Klinikum Altmühlfranken Weißenburg-Gunzenhausen</v>
      </c>
      <c r="D4327" s="5" t="s">
        <v>3354</v>
      </c>
      <c r="E43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27" s="175" t="s">
        <v>18842</v>
      </c>
      <c r="G4327" s="175" t="s">
        <v>18843</v>
      </c>
      <c r="H4327" s="182" t="str">
        <f>_xlfn.XLOOKUP(tab_SCHULLISTE[[#This Row],[TKZ]],tab_SATLISTE[SAT-ID],tab_SATLISTE[SAT-ID],"FEHLT")</f>
        <v>5k086</v>
      </c>
    </row>
    <row r="4328" spans="1:8" ht="15.9" customHeight="1" x14ac:dyDescent="0.3">
      <c r="A4328" s="171" t="s">
        <v>8678</v>
      </c>
      <c r="B4328" s="167" t="s">
        <v>8679</v>
      </c>
      <c r="C4328" s="167" t="str">
        <f>tab_SCHULLISTE[[#This Row],[SNR]]&amp;" - "&amp;tab_SCHULLISTE[[#This Row],[Name]]</f>
        <v>6413 - Berufsfachschule für Notfallsanitäter Roth der Arbeitsgemeinschaft Notfallmedizin Fürth e.V.</v>
      </c>
      <c r="D4328" s="5" t="s">
        <v>3454</v>
      </c>
      <c r="E43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28" s="175" t="s">
        <v>18842</v>
      </c>
      <c r="G4328" s="175" t="s">
        <v>18843</v>
      </c>
      <c r="H4328" s="182" t="str">
        <f>_xlfn.XLOOKUP(tab_SCHULLISTE[[#This Row],[TKZ]],tab_SATLISTE[SAT-ID],tab_SATLISTE[SAT-ID],"FEHLT")</f>
        <v>5p002</v>
      </c>
    </row>
    <row r="4329" spans="1:8" ht="15.9" customHeight="1" x14ac:dyDescent="0.3">
      <c r="A4329" s="171" t="s">
        <v>10596</v>
      </c>
      <c r="B4329" s="167" t="s">
        <v>14812</v>
      </c>
      <c r="C4329" s="167" t="str">
        <f>tab_SCHULLISTE[[#This Row],[SNR]]&amp;" - "&amp;tab_SCHULLISTE[[#This Row],[Name]]</f>
        <v>6415 - Fachschule für Grundschulkindbetreuung Nürnberg der Gemeinn. Gesellschaft für soziale Dienste</v>
      </c>
      <c r="D4329" s="5" t="s">
        <v>3480</v>
      </c>
      <c r="E43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29" s="175" t="s">
        <v>18850</v>
      </c>
      <c r="G4329" s="175" t="s">
        <v>18851</v>
      </c>
      <c r="H4329" s="182" t="str">
        <f>_xlfn.XLOOKUP(tab_SCHULLISTE[[#This Row],[TKZ]],tab_SATLISTE[SAT-ID],tab_SATLISTE[SAT-ID],"FEHLT")</f>
        <v>5p031</v>
      </c>
    </row>
    <row r="4330" spans="1:8" ht="15.9" customHeight="1" x14ac:dyDescent="0.3">
      <c r="A4330" s="171" t="s">
        <v>10561</v>
      </c>
      <c r="B4330" s="167" t="s">
        <v>14586</v>
      </c>
      <c r="C4330" s="167" t="str">
        <f>tab_SCHULLISTE[[#This Row],[SNR]]&amp;" - "&amp;tab_SCHULLISTE[[#This Row],[Name]]</f>
        <v>6416 - Private Berufsfachschule für Pflege Nürnberg der Döpfer Schulen Nürnberg GmbH</v>
      </c>
      <c r="D4330" s="5" t="s">
        <v>3468</v>
      </c>
      <c r="E43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30" s="175" t="s">
        <v>18842</v>
      </c>
      <c r="G4330" s="175" t="s">
        <v>18843</v>
      </c>
      <c r="H4330" s="182" t="str">
        <f>_xlfn.XLOOKUP(tab_SCHULLISTE[[#This Row],[TKZ]],tab_SATLISTE[SAT-ID],tab_SATLISTE[SAT-ID],"FEHLT")</f>
        <v>5p016</v>
      </c>
    </row>
    <row r="4331" spans="1:8" ht="15.9" customHeight="1" x14ac:dyDescent="0.3">
      <c r="A4331" s="171" t="s">
        <v>8680</v>
      </c>
      <c r="B4331" s="167" t="s">
        <v>8681</v>
      </c>
      <c r="C4331" s="167" t="str">
        <f>tab_SCHULLISTE[[#This Row],[SNR]]&amp;" - "&amp;tab_SCHULLISTE[[#This Row],[Name]]</f>
        <v>6418 - Berufsfachschule für Altenpflegehilfe Ansbach der Diakoneo KdöR</v>
      </c>
      <c r="D4331" s="5" t="s">
        <v>3472</v>
      </c>
      <c r="E43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31" s="175" t="s">
        <v>18842</v>
      </c>
      <c r="G4331" s="175" t="s">
        <v>18843</v>
      </c>
      <c r="H4331" s="182" t="str">
        <f>_xlfn.XLOOKUP(tab_SCHULLISTE[[#This Row],[TKZ]],tab_SATLISTE[SAT-ID],tab_SATLISTE[SAT-ID],"FEHLT")</f>
        <v>5p021</v>
      </c>
    </row>
    <row r="4332" spans="1:8" ht="15.9" customHeight="1" x14ac:dyDescent="0.3">
      <c r="A4332" s="171" t="s">
        <v>10562</v>
      </c>
      <c r="B4332" s="167" t="s">
        <v>14587</v>
      </c>
      <c r="C4332" s="167" t="str">
        <f>tab_SCHULLISTE[[#This Row],[SNR]]&amp;" - "&amp;tab_SCHULLISTE[[#This Row],[Name]]</f>
        <v>6421 - Berufsfachschule f.Anästhesietech. Assistent/innen sowie Operationstechn. Assistent/innen am Klinikum</v>
      </c>
      <c r="D4332" s="5" t="s">
        <v>3352</v>
      </c>
      <c r="E43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32" s="175" t="s">
        <v>18842</v>
      </c>
      <c r="G4332" s="175" t="s">
        <v>18843</v>
      </c>
      <c r="H4332" s="182" t="str">
        <f>_xlfn.XLOOKUP(tab_SCHULLISTE[[#This Row],[TKZ]],tab_SATLISTE[SAT-ID],tab_SATLISTE[SAT-ID],"FEHLT")</f>
        <v>5k084</v>
      </c>
    </row>
    <row r="4333" spans="1:8" ht="15.9" customHeight="1" x14ac:dyDescent="0.3">
      <c r="A4333" s="171" t="s">
        <v>10563</v>
      </c>
      <c r="B4333" s="167" t="s">
        <v>14588</v>
      </c>
      <c r="C4333" s="167" t="str">
        <f>tab_SCHULLISTE[[#This Row],[SNR]]&amp;" - "&amp;tab_SCHULLISTE[[#This Row],[Name]]</f>
        <v>6422 - BFS f.Krankenpflegehilfe d.Kommunaluntern.Kliniken d.Lkr.Neustadt a.d.Aisch-Bad Windsheim,Scheinfeld</v>
      </c>
      <c r="D4333" s="5" t="s">
        <v>3351</v>
      </c>
      <c r="E43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33" s="175" t="s">
        <v>18842</v>
      </c>
      <c r="G4333" s="175" t="s">
        <v>18843</v>
      </c>
      <c r="H4333" s="182" t="str">
        <f>_xlfn.XLOOKUP(tab_SCHULLISTE[[#This Row],[TKZ]],tab_SATLISTE[SAT-ID],tab_SATLISTE[SAT-ID],"FEHLT")</f>
        <v>5k083</v>
      </c>
    </row>
    <row r="4334" spans="1:8" ht="15.9" customHeight="1" x14ac:dyDescent="0.3">
      <c r="A4334" s="171" t="s">
        <v>10564</v>
      </c>
      <c r="B4334" s="167" t="s">
        <v>18763</v>
      </c>
      <c r="C4334" s="167" t="str">
        <f>tab_SCHULLISTE[[#This Row],[SNR]]&amp;" - "&amp;tab_SCHULLISTE[[#This Row],[Name]]</f>
        <v>6423 - Berufsfachschule für Krankenpflegehilfe am Martha-Maria St. Theresien Nürnberg</v>
      </c>
      <c r="D4334" s="5" t="s">
        <v>3500</v>
      </c>
      <c r="E43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34" s="175" t="s">
        <v>18842</v>
      </c>
      <c r="G4334" s="175" t="s">
        <v>18843</v>
      </c>
      <c r="H4334" s="182" t="str">
        <f>_xlfn.XLOOKUP(tab_SCHULLISTE[[#This Row],[TKZ]],tab_SATLISTE[SAT-ID],tab_SATLISTE[SAT-ID],"FEHLT")</f>
        <v>5p051</v>
      </c>
    </row>
    <row r="4335" spans="1:8" ht="15.9" customHeight="1" x14ac:dyDescent="0.3">
      <c r="A4335" s="171" t="s">
        <v>10565</v>
      </c>
      <c r="B4335" s="167" t="s">
        <v>14589</v>
      </c>
      <c r="C4335" s="167" t="str">
        <f>tab_SCHULLISTE[[#This Row],[SNR]]&amp;" - "&amp;tab_SCHULLISTE[[#This Row],[Name]]</f>
        <v>6424 - BFS f.Anästhesietech. Assistent/innen sow. Operationstechn. Assistent/innen Erlangen</v>
      </c>
      <c r="D4335" s="5" t="s">
        <v>14898</v>
      </c>
      <c r="E43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35" s="175" t="s">
        <v>18842</v>
      </c>
      <c r="G4335" s="175" t="s">
        <v>18843</v>
      </c>
      <c r="H4335" s="182" t="str">
        <f>_xlfn.XLOOKUP(tab_SCHULLISTE[[#This Row],[TKZ]],tab_SATLISTE[SAT-ID],tab_SATLISTE[SAT-ID],"FEHLT")</f>
        <v>5p087</v>
      </c>
    </row>
    <row r="4336" spans="1:8" ht="15.9" customHeight="1" x14ac:dyDescent="0.3">
      <c r="A4336" s="171" t="s">
        <v>10520</v>
      </c>
      <c r="B4336" s="167" t="s">
        <v>14478</v>
      </c>
      <c r="C4336" s="167" t="str">
        <f>tab_SCHULLISTE[[#This Row],[SNR]]&amp;" - "&amp;tab_SCHULLISTE[[#This Row],[Name]]</f>
        <v>6425 - Berufsfachschule für Kinderpflege Fürth - PFIFF - der Arche Teach and Work International gGmbH</v>
      </c>
      <c r="D4336" s="5" t="s">
        <v>14887</v>
      </c>
      <c r="E43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36" s="175" t="s">
        <v>18854</v>
      </c>
      <c r="G4336" s="175" t="s">
        <v>18855</v>
      </c>
      <c r="H4336" s="182" t="str">
        <f>_xlfn.XLOOKUP(tab_SCHULLISTE[[#This Row],[TKZ]],tab_SATLISTE[SAT-ID],tab_SATLISTE[SAT-ID],"FEHLT")</f>
        <v>5p088</v>
      </c>
    </row>
    <row r="4337" spans="1:8" ht="15.9" customHeight="1" x14ac:dyDescent="0.3">
      <c r="A4337" s="171" t="s">
        <v>10506</v>
      </c>
      <c r="B4337" s="167" t="s">
        <v>14236</v>
      </c>
      <c r="C4337" s="167" t="str">
        <f>tab_SCHULLISTE[[#This Row],[SNR]]&amp;" - "&amp;tab_SCHULLISTE[[#This Row],[Name]]</f>
        <v>6426 - Staatl. Förderzentrum, Förderschwerpunkt emotionale und soziale Entwicklung Nürnberg</v>
      </c>
      <c r="D4337" s="5" t="s">
        <v>3381</v>
      </c>
      <c r="E43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337" s="175" t="s">
        <v>18830</v>
      </c>
      <c r="G4337" s="175" t="s">
        <v>18831</v>
      </c>
      <c r="H4337" s="182" t="str">
        <f>_xlfn.XLOOKUP(tab_SCHULLISTE[[#This Row],[TKZ]],tab_SATLISTE[SAT-ID],tab_SATLISTE[SAT-ID],"FEHLT")</f>
        <v>5k113</v>
      </c>
    </row>
    <row r="4338" spans="1:8" ht="15.9" customHeight="1" x14ac:dyDescent="0.3">
      <c r="A4338" s="171" t="s">
        <v>8682</v>
      </c>
      <c r="B4338" s="167" t="s">
        <v>14431</v>
      </c>
      <c r="C4338" s="167" t="str">
        <f>tab_SCHULLISTE[[#This Row],[SNR]]&amp;" - "&amp;tab_SCHULLISTE[[#This Row],[Name]]</f>
        <v xml:space="preserve">6427 - Städt. Berufsfachschule für Bautechnik Nürnberg  </v>
      </c>
      <c r="D4338" s="5" t="s">
        <v>3381</v>
      </c>
      <c r="E43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38" s="175" t="s">
        <v>18846</v>
      </c>
      <c r="G4338" s="175" t="s">
        <v>18847</v>
      </c>
      <c r="H4338" s="182" t="str">
        <f>_xlfn.XLOOKUP(tab_SCHULLISTE[[#This Row],[TKZ]],tab_SATLISTE[SAT-ID],tab_SATLISTE[SAT-ID],"FEHLT")</f>
        <v>5k113</v>
      </c>
    </row>
    <row r="4339" spans="1:8" ht="15.9" customHeight="1" x14ac:dyDescent="0.3">
      <c r="A4339" s="171" t="s">
        <v>8683</v>
      </c>
      <c r="B4339" s="167" t="s">
        <v>8684</v>
      </c>
      <c r="C4339" s="167" t="str">
        <f>tab_SCHULLISTE[[#This Row],[SNR]]&amp;" - "&amp;tab_SCHULLISTE[[#This Row],[Name]]</f>
        <v>6430 - ANregiomed Berufsfachschule für Altenpflegehilfe Dinkelsbühl</v>
      </c>
      <c r="D4339" s="5" t="s">
        <v>3278</v>
      </c>
      <c r="E43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39" s="175" t="s">
        <v>18842</v>
      </c>
      <c r="G4339" s="175" t="s">
        <v>18843</v>
      </c>
      <c r="H4339" s="182" t="str">
        <f>_xlfn.XLOOKUP(tab_SCHULLISTE[[#This Row],[TKZ]],tab_SATLISTE[SAT-ID],tab_SATLISTE[SAT-ID],"FEHLT")</f>
        <v>5k009</v>
      </c>
    </row>
    <row r="4340" spans="1:8" ht="15.9" customHeight="1" x14ac:dyDescent="0.3">
      <c r="A4340" s="171" t="s">
        <v>10566</v>
      </c>
      <c r="B4340" s="167" t="s">
        <v>14590</v>
      </c>
      <c r="C4340" s="167" t="str">
        <f>tab_SCHULLISTE[[#This Row],[SNR]]&amp;" - "&amp;tab_SCHULLISTE[[#This Row],[Name]]</f>
        <v>6432 - Berufsfachschule für Medizinische Technologie für Radiologie des Klinikums Nürnberg</v>
      </c>
      <c r="D4340" s="5" t="s">
        <v>3349</v>
      </c>
      <c r="E43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40" s="175" t="s">
        <v>18842</v>
      </c>
      <c r="G4340" s="175" t="s">
        <v>18843</v>
      </c>
      <c r="H4340" s="182" t="str">
        <f>_xlfn.XLOOKUP(tab_SCHULLISTE[[#This Row],[TKZ]],tab_SATLISTE[SAT-ID],tab_SATLISTE[SAT-ID],"FEHLT")</f>
        <v>5k081</v>
      </c>
    </row>
    <row r="4341" spans="1:8" ht="15.9" customHeight="1" x14ac:dyDescent="0.3">
      <c r="A4341" s="171" t="s">
        <v>10567</v>
      </c>
      <c r="B4341" s="167" t="s">
        <v>14591</v>
      </c>
      <c r="C4341" s="167" t="str">
        <f>tab_SCHULLISTE[[#This Row],[SNR]]&amp;" - "&amp;tab_SCHULLISTE[[#This Row],[Name]]</f>
        <v>6433 - Berufsfachschule für Med. Techn. für Laboratoriumsanalytik der Stadt Nürnberg</v>
      </c>
      <c r="D4341" s="5" t="s">
        <v>3381</v>
      </c>
      <c r="E43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41" s="175" t="s">
        <v>18842</v>
      </c>
      <c r="G4341" s="175" t="s">
        <v>18843</v>
      </c>
      <c r="H4341" s="182" t="str">
        <f>_xlfn.XLOOKUP(tab_SCHULLISTE[[#This Row],[TKZ]],tab_SATLISTE[SAT-ID],tab_SATLISTE[SAT-ID],"FEHLT")</f>
        <v>5k113</v>
      </c>
    </row>
    <row r="4342" spans="1:8" ht="15.9" customHeight="1" x14ac:dyDescent="0.3">
      <c r="A4342" s="171" t="s">
        <v>10568</v>
      </c>
      <c r="B4342" s="167" t="s">
        <v>18764</v>
      </c>
      <c r="C4342" s="167" t="str">
        <f>tab_SCHULLISTE[[#This Row],[SNR]]&amp;" - "&amp;tab_SCHULLISTE[[#This Row],[Name]]</f>
        <v>6434 - Staatl. Berufsfachschule f.Medizi.Technologie f.Radiologie a.Universitätsklinikum Erlangen</v>
      </c>
      <c r="D4342" s="5" t="s">
        <v>14899</v>
      </c>
      <c r="E43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42" s="175" t="s">
        <v>18842</v>
      </c>
      <c r="G4342" s="175" t="s">
        <v>18843</v>
      </c>
      <c r="H4342" s="182" t="str">
        <f>_xlfn.XLOOKUP(tab_SCHULLISTE[[#This Row],[TKZ]],tab_SATLISTE[SAT-ID],tab_SATLISTE[SAT-ID],"FEHLT")</f>
        <v>5x901</v>
      </c>
    </row>
    <row r="4343" spans="1:8" ht="15.9" customHeight="1" x14ac:dyDescent="0.3">
      <c r="A4343" s="171" t="s">
        <v>10621</v>
      </c>
      <c r="B4343" s="167" t="s">
        <v>14873</v>
      </c>
      <c r="C4343" s="167" t="str">
        <f>tab_SCHULLISTE[[#This Row],[SNR]]&amp;" - "&amp;tab_SCHULLISTE[[#This Row],[Name]]</f>
        <v>6435 - Berufsfachschule für Krankenpflegehilfe am Klinikum Altmühlfranken Weißenburg-Gunzenhausen</v>
      </c>
      <c r="D4343" s="5" t="s">
        <v>3354</v>
      </c>
      <c r="E43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43" s="175" t="s">
        <v>18842</v>
      </c>
      <c r="G4343" s="175" t="s">
        <v>18843</v>
      </c>
      <c r="H4343" s="182" t="str">
        <f>_xlfn.XLOOKUP(tab_SCHULLISTE[[#This Row],[TKZ]],tab_SATLISTE[SAT-ID],tab_SATLISTE[SAT-ID],"FEHLT")</f>
        <v>5k086</v>
      </c>
    </row>
    <row r="4344" spans="1:8" ht="15.9" customHeight="1" x14ac:dyDescent="0.3">
      <c r="A4344" s="171" t="s">
        <v>10622</v>
      </c>
      <c r="B4344" s="167" t="s">
        <v>18765</v>
      </c>
      <c r="C4344" s="167" t="str">
        <f>tab_SCHULLISTE[[#This Row],[SNR]]&amp;" - "&amp;tab_SCHULLISTE[[#This Row],[Name]]</f>
        <v>6436 - BFS f.Altenpflegehilfe Erlangen d.Berufl. Fortbildungszentren d.Bayer.Wirtschaft(bfz)gGmbH</v>
      </c>
      <c r="D4344" s="5" t="s">
        <v>3458</v>
      </c>
      <c r="E43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44" s="175" t="s">
        <v>18842</v>
      </c>
      <c r="G4344" s="175" t="s">
        <v>18843</v>
      </c>
      <c r="H4344" s="182" t="str">
        <f>_xlfn.XLOOKUP(tab_SCHULLISTE[[#This Row],[TKZ]],tab_SATLISTE[SAT-ID],tab_SATLISTE[SAT-ID],"FEHLT")</f>
        <v>5p006</v>
      </c>
    </row>
    <row r="4345" spans="1:8" ht="15.9" customHeight="1" x14ac:dyDescent="0.3">
      <c r="A4345" s="171" t="s">
        <v>8685</v>
      </c>
      <c r="B4345" s="167" t="s">
        <v>900</v>
      </c>
      <c r="C4345" s="167" t="str">
        <f>tab_SCHULLISTE[[#This Row],[SNR]]&amp;" - "&amp;tab_SCHULLISTE[[#This Row],[Name]]</f>
        <v>6439 - Städt. Berufsfachschule für Fertigungstechnik Nürnberg</v>
      </c>
      <c r="D4345" s="5" t="s">
        <v>3381</v>
      </c>
      <c r="E43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45" s="175" t="s">
        <v>18846</v>
      </c>
      <c r="G4345" s="175" t="s">
        <v>18847</v>
      </c>
      <c r="H4345" s="182" t="str">
        <f>_xlfn.XLOOKUP(tab_SCHULLISTE[[#This Row],[TKZ]],tab_SATLISTE[SAT-ID],tab_SATLISTE[SAT-ID],"FEHLT")</f>
        <v>5k113</v>
      </c>
    </row>
    <row r="4346" spans="1:8" ht="15.9" customHeight="1" x14ac:dyDescent="0.3">
      <c r="A4346" s="171" t="s">
        <v>10455</v>
      </c>
      <c r="B4346" s="167" t="s">
        <v>10463</v>
      </c>
      <c r="C4346" s="167" t="str">
        <f>tab_SCHULLISTE[[#This Row],[SNR]]&amp;" - "&amp;tab_SCHULLISTE[[#This Row],[Name]]</f>
        <v>6440 - Fachschule für Heilerziehungspflegehilfe Neuendettelsau der Diakoneo KdöR</v>
      </c>
      <c r="D4346" s="5" t="s">
        <v>3472</v>
      </c>
      <c r="E43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46" s="175" t="s">
        <v>18850</v>
      </c>
      <c r="G4346" s="175" t="s">
        <v>18851</v>
      </c>
      <c r="H4346" s="182" t="str">
        <f>_xlfn.XLOOKUP(tab_SCHULLISTE[[#This Row],[TKZ]],tab_SATLISTE[SAT-ID],tab_SATLISTE[SAT-ID],"FEHLT")</f>
        <v>5p021</v>
      </c>
    </row>
    <row r="4347" spans="1:8" ht="15.9" customHeight="1" x14ac:dyDescent="0.3">
      <c r="A4347" s="171" t="s">
        <v>10623</v>
      </c>
      <c r="B4347" s="167" t="s">
        <v>14874</v>
      </c>
      <c r="C4347" s="167" t="str">
        <f>tab_SCHULLISTE[[#This Row],[SNR]]&amp;" - "&amp;tab_SCHULLISTE[[#This Row],[Name]]</f>
        <v>6441 - Berufsfachschule für Physiotherapie Burgoberbach der PGS Medau gGmbH</v>
      </c>
      <c r="D4347" s="5" t="s">
        <v>14910</v>
      </c>
      <c r="E43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47" s="175" t="s">
        <v>18842</v>
      </c>
      <c r="G4347" s="175" t="s">
        <v>18843</v>
      </c>
      <c r="H4347" s="182" t="str">
        <f>_xlfn.XLOOKUP(tab_SCHULLISTE[[#This Row],[TKZ]],tab_SATLISTE[SAT-ID],tab_SATLISTE[SAT-ID],"FEHLT")</f>
        <v>5p090</v>
      </c>
    </row>
    <row r="4348" spans="1:8" ht="15.9" customHeight="1" x14ac:dyDescent="0.3">
      <c r="A4348" s="171" t="s">
        <v>10624</v>
      </c>
      <c r="B4348" s="167" t="s">
        <v>14875</v>
      </c>
      <c r="C4348" s="167" t="str">
        <f>tab_SCHULLISTE[[#This Row],[SNR]]&amp;" - "&amp;tab_SCHULLISTE[[#This Row],[Name]]</f>
        <v>6442 - Berufsfachschule für Pflege Nürnberg der Ludwig Fresenius Schulen gem. GmbH</v>
      </c>
      <c r="D4348" s="5" t="s">
        <v>3498</v>
      </c>
      <c r="E43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48" s="175" t="s">
        <v>18842</v>
      </c>
      <c r="G4348" s="175" t="s">
        <v>18843</v>
      </c>
      <c r="H4348" s="182" t="str">
        <f>_xlfn.XLOOKUP(tab_SCHULLISTE[[#This Row],[TKZ]],tab_SATLISTE[SAT-ID],tab_SATLISTE[SAT-ID],"FEHLT")</f>
        <v>5p049</v>
      </c>
    </row>
    <row r="4349" spans="1:8" ht="15.9" customHeight="1" x14ac:dyDescent="0.3">
      <c r="A4349" s="171" t="s">
        <v>10625</v>
      </c>
      <c r="B4349" s="167" t="s">
        <v>18766</v>
      </c>
      <c r="C4349" s="167" t="str">
        <f>tab_SCHULLISTE[[#This Row],[SNR]]&amp;" - "&amp;tab_SCHULLISTE[[#This Row],[Name]]</f>
        <v>6443 - Staatl. Berufsfachschule f.Mediz.Technologie f. Laboratoriumsanalytik am Universitätsklinikum Erla</v>
      </c>
      <c r="D4349" s="5" t="s">
        <v>14911</v>
      </c>
      <c r="E43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49" s="175" t="s">
        <v>18842</v>
      </c>
      <c r="G4349" s="175" t="s">
        <v>18843</v>
      </c>
      <c r="H4349" s="182" t="str">
        <f>_xlfn.XLOOKUP(tab_SCHULLISTE[[#This Row],[TKZ]],tab_SATLISTE[SAT-ID],tab_SATLISTE[SAT-ID],"FEHLT")</f>
        <v>5x902</v>
      </c>
    </row>
    <row r="4350" spans="1:8" ht="15.9" customHeight="1" x14ac:dyDescent="0.3">
      <c r="A4350" s="171" t="s">
        <v>8686</v>
      </c>
      <c r="B4350" s="167" t="s">
        <v>362</v>
      </c>
      <c r="C4350" s="167" t="str">
        <f>tab_SCHULLISTE[[#This Row],[SNR]]&amp;" - "&amp;tab_SCHULLISTE[[#This Row],[Name]]</f>
        <v>6448 - Berufsfachschule für technische Assistenten für Informatik der Stadt Nürnberg</v>
      </c>
      <c r="D4350" s="5" t="s">
        <v>3381</v>
      </c>
      <c r="E43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50" s="175" t="s">
        <v>18866</v>
      </c>
      <c r="G4350" s="175" t="s">
        <v>18867</v>
      </c>
      <c r="H4350" s="182" t="str">
        <f>_xlfn.XLOOKUP(tab_SCHULLISTE[[#This Row],[TKZ]],tab_SATLISTE[SAT-ID],tab_SATLISTE[SAT-ID],"FEHLT")</f>
        <v>5k113</v>
      </c>
    </row>
    <row r="4351" spans="1:8" ht="15.9" customHeight="1" x14ac:dyDescent="0.3">
      <c r="A4351" s="171" t="s">
        <v>8687</v>
      </c>
      <c r="B4351" s="167" t="s">
        <v>283</v>
      </c>
      <c r="C4351" s="167" t="str">
        <f>tab_SCHULLISTE[[#This Row],[SNR]]&amp;" - "&amp;tab_SCHULLISTE[[#This Row],[Name]]</f>
        <v>6449 - Berufsfachschule für Podologie Schwab. d. Dt.Erwachsenen-Bildungswerk gemeinn.GmbH</v>
      </c>
      <c r="D4351" s="5" t="s">
        <v>3465</v>
      </c>
      <c r="E43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51" s="175" t="s">
        <v>18842</v>
      </c>
      <c r="G4351" s="175" t="s">
        <v>18843</v>
      </c>
      <c r="H4351" s="182" t="str">
        <f>_xlfn.XLOOKUP(tab_SCHULLISTE[[#This Row],[TKZ]],tab_SATLISTE[SAT-ID],tab_SATLISTE[SAT-ID],"FEHLT")</f>
        <v>5p013</v>
      </c>
    </row>
    <row r="4352" spans="1:8" ht="15.9" customHeight="1" x14ac:dyDescent="0.3">
      <c r="A4352" s="171" t="s">
        <v>8688</v>
      </c>
      <c r="B4352" s="167" t="s">
        <v>324</v>
      </c>
      <c r="C4352" s="167" t="str">
        <f>tab_SCHULLISTE[[#This Row],[SNR]]&amp;" - "&amp;tab_SCHULLISTE[[#This Row],[Name]]</f>
        <v>6450 - Priv. Berufsfachschule für Massage Nürnberg der Döpfer Schulen Nürnberg GmbH</v>
      </c>
      <c r="D4352" s="5" t="s">
        <v>3468</v>
      </c>
      <c r="E43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52" s="175" t="s">
        <v>18842</v>
      </c>
      <c r="G4352" s="175" t="s">
        <v>18843</v>
      </c>
      <c r="H4352" s="182" t="str">
        <f>_xlfn.XLOOKUP(tab_SCHULLISTE[[#This Row],[TKZ]],tab_SATLISTE[SAT-ID],tab_SATLISTE[SAT-ID],"FEHLT")</f>
        <v>5p016</v>
      </c>
    </row>
    <row r="4353" spans="1:8" ht="15.9" customHeight="1" x14ac:dyDescent="0.3">
      <c r="A4353" s="171" t="s">
        <v>8689</v>
      </c>
      <c r="B4353" s="167" t="s">
        <v>284</v>
      </c>
      <c r="C4353" s="167" t="str">
        <f>tab_SCHULLISTE[[#This Row],[SNR]]&amp;" - "&amp;tab_SCHULLISTE[[#This Row],[Name]]</f>
        <v>6470 - Priv. Berufsfachschule für Ergotherapie Nürnberg der Döpfer Schulen Nürnberg GmbH</v>
      </c>
      <c r="D4353" s="5" t="s">
        <v>3468</v>
      </c>
      <c r="E43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53" s="175" t="s">
        <v>18842</v>
      </c>
      <c r="G4353" s="175" t="s">
        <v>18843</v>
      </c>
      <c r="H4353" s="182" t="str">
        <f>_xlfn.XLOOKUP(tab_SCHULLISTE[[#This Row],[TKZ]],tab_SATLISTE[SAT-ID],tab_SATLISTE[SAT-ID],"FEHLT")</f>
        <v>5p016</v>
      </c>
    </row>
    <row r="4354" spans="1:8" ht="15.9" customHeight="1" x14ac:dyDescent="0.3">
      <c r="A4354" s="171" t="s">
        <v>8690</v>
      </c>
      <c r="B4354" s="167" t="s">
        <v>14479</v>
      </c>
      <c r="C4354" s="167" t="str">
        <f>tab_SCHULLISTE[[#This Row],[SNR]]&amp;" - "&amp;tab_SCHULLISTE[[#This Row],[Name]]</f>
        <v xml:space="preserve">6478 - Berufsfachschule für Sozialpflege  </v>
      </c>
      <c r="D4354" s="5" t="s">
        <v>3381</v>
      </c>
      <c r="E43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54" s="175" t="s">
        <v>18854</v>
      </c>
      <c r="G4354" s="175" t="s">
        <v>18855</v>
      </c>
      <c r="H4354" s="182" t="str">
        <f>_xlfn.XLOOKUP(tab_SCHULLISTE[[#This Row],[TKZ]],tab_SATLISTE[SAT-ID],tab_SATLISTE[SAT-ID],"FEHLT")</f>
        <v>5k113</v>
      </c>
    </row>
    <row r="4355" spans="1:8" ht="15.9" customHeight="1" x14ac:dyDescent="0.3">
      <c r="A4355" s="171" t="s">
        <v>8691</v>
      </c>
      <c r="B4355" s="167" t="s">
        <v>925</v>
      </c>
      <c r="C4355" s="167" t="str">
        <f>tab_SCHULLISTE[[#This Row],[SNR]]&amp;" - "&amp;tab_SCHULLISTE[[#This Row],[Name]]</f>
        <v>6488 - Fachschule für Maschinenbautechnik Ansbach des Bezirks Mittelfranken</v>
      </c>
      <c r="D4355" s="5" t="s">
        <v>3289</v>
      </c>
      <c r="E43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55" s="175" t="s">
        <v>18848</v>
      </c>
      <c r="G4355" s="175" t="s">
        <v>18849</v>
      </c>
      <c r="H4355" s="182" t="str">
        <f>_xlfn.XLOOKUP(tab_SCHULLISTE[[#This Row],[TKZ]],tab_SATLISTE[SAT-ID],tab_SATLISTE[SAT-ID],"FEHLT")</f>
        <v>5k020</v>
      </c>
    </row>
    <row r="4356" spans="1:8" ht="15.9" customHeight="1" x14ac:dyDescent="0.3">
      <c r="A4356" s="171" t="s">
        <v>8692</v>
      </c>
      <c r="B4356" s="167" t="s">
        <v>109</v>
      </c>
      <c r="C4356" s="167" t="str">
        <f>tab_SCHULLISTE[[#This Row],[SNR]]&amp;" - "&amp;tab_SCHULLISTE[[#This Row],[Name]]</f>
        <v>6489 - Staatl. Berufsfachschule für Sozialpflege Scheinfeld</v>
      </c>
      <c r="D4356" s="5" t="s">
        <v>3380</v>
      </c>
      <c r="E43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356" s="175" t="s">
        <v>18854</v>
      </c>
      <c r="G4356" s="175" t="s">
        <v>18855</v>
      </c>
      <c r="H4356" s="182" t="str">
        <f>_xlfn.XLOOKUP(tab_SCHULLISTE[[#This Row],[TKZ]],tab_SATLISTE[SAT-ID],tab_SATLISTE[SAT-ID],"FEHLT")</f>
        <v>5k112</v>
      </c>
    </row>
    <row r="4357" spans="1:8" ht="15.9" customHeight="1" x14ac:dyDescent="0.3">
      <c r="A4357" s="171" t="s">
        <v>8693</v>
      </c>
      <c r="B4357" s="167" t="s">
        <v>1000</v>
      </c>
      <c r="C4357" s="167" t="str">
        <f>tab_SCHULLISTE[[#This Row],[SNR]]&amp;" - "&amp;tab_SCHULLISTE[[#This Row],[Name]]</f>
        <v>6501 - Evang. Mittelschule Ansbach der Evang.-Luth. Gesamtkirchengemeinde Ansbach</v>
      </c>
      <c r="D4357" s="5" t="s">
        <v>3473</v>
      </c>
      <c r="E43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57" s="175" t="s">
        <v>18840</v>
      </c>
      <c r="G4357" s="175" t="s">
        <v>18841</v>
      </c>
      <c r="H4357" s="182" t="str">
        <f>_xlfn.XLOOKUP(tab_SCHULLISTE[[#This Row],[TKZ]],tab_SATLISTE[SAT-ID],tab_SATLISTE[SAT-ID],"FEHLT")</f>
        <v>5p022</v>
      </c>
    </row>
    <row r="4358" spans="1:8" ht="15.9" customHeight="1" x14ac:dyDescent="0.3">
      <c r="A4358" s="171" t="s">
        <v>8694</v>
      </c>
      <c r="B4358" s="167" t="s">
        <v>12019</v>
      </c>
      <c r="C4358" s="167" t="str">
        <f>tab_SCHULLISTE[[#This Row],[SNR]]&amp;" - "&amp;tab_SCHULLISTE[[#This Row],[Name]]</f>
        <v xml:space="preserve">6502 - Grundschule Ansbach-Eyb  </v>
      </c>
      <c r="D4358" s="5" t="s">
        <v>3279</v>
      </c>
      <c r="E43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58" s="175" t="s">
        <v>18840</v>
      </c>
      <c r="G4358" s="175" t="s">
        <v>18841</v>
      </c>
      <c r="H4358" s="182" t="str">
        <f>_xlfn.XLOOKUP(tab_SCHULLISTE[[#This Row],[TKZ]],tab_SATLISTE[SAT-ID],tab_SATLISTE[SAT-ID],"FEHLT")</f>
        <v>5k010</v>
      </c>
    </row>
    <row r="4359" spans="1:8" ht="15.9" customHeight="1" x14ac:dyDescent="0.3">
      <c r="A4359" s="171" t="s">
        <v>8695</v>
      </c>
      <c r="B4359" s="167" t="s">
        <v>12020</v>
      </c>
      <c r="C4359" s="167" t="str">
        <f>tab_SCHULLISTE[[#This Row],[SNR]]&amp;" - "&amp;tab_SCHULLISTE[[#This Row],[Name]]</f>
        <v xml:space="preserve">6503 - Grundschule Ansbach-Hennenbach  </v>
      </c>
      <c r="D4359" s="5" t="s">
        <v>3279</v>
      </c>
      <c r="E43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59" s="175" t="s">
        <v>18840</v>
      </c>
      <c r="G4359" s="175" t="s">
        <v>18841</v>
      </c>
      <c r="H4359" s="182" t="str">
        <f>_xlfn.XLOOKUP(tab_SCHULLISTE[[#This Row],[TKZ]],tab_SATLISTE[SAT-ID],tab_SATLISTE[SAT-ID],"FEHLT")</f>
        <v>5k010</v>
      </c>
    </row>
    <row r="4360" spans="1:8" ht="15.9" customHeight="1" x14ac:dyDescent="0.3">
      <c r="A4360" s="171" t="s">
        <v>8696</v>
      </c>
      <c r="B4360" s="167" t="s">
        <v>12021</v>
      </c>
      <c r="C4360" s="167" t="str">
        <f>tab_SCHULLISTE[[#This Row],[SNR]]&amp;" - "&amp;tab_SCHULLISTE[[#This Row],[Name]]</f>
        <v xml:space="preserve">6505 - Weinbergschule Ansbach, Grundschule Nord  </v>
      </c>
      <c r="D4360" s="5" t="s">
        <v>3279</v>
      </c>
      <c r="E43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60" s="175" t="s">
        <v>18840</v>
      </c>
      <c r="G4360" s="175" t="s">
        <v>18841</v>
      </c>
      <c r="H4360" s="182" t="str">
        <f>_xlfn.XLOOKUP(tab_SCHULLISTE[[#This Row],[TKZ]],tab_SATLISTE[SAT-ID],tab_SATLISTE[SAT-ID],"FEHLT")</f>
        <v>5k010</v>
      </c>
    </row>
    <row r="4361" spans="1:8" ht="15.9" customHeight="1" x14ac:dyDescent="0.3">
      <c r="A4361" s="171" t="s">
        <v>8697</v>
      </c>
      <c r="B4361" s="167" t="s">
        <v>12022</v>
      </c>
      <c r="C4361" s="167" t="str">
        <f>tab_SCHULLISTE[[#This Row],[SNR]]&amp;" - "&amp;tab_SCHULLISTE[[#This Row],[Name]]</f>
        <v xml:space="preserve">6507 - Grundschule Ansbach Meinhardswinden-Brodswinden  </v>
      </c>
      <c r="D4361" s="5" t="s">
        <v>3279</v>
      </c>
      <c r="E43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61" s="175" t="s">
        <v>18840</v>
      </c>
      <c r="G4361" s="175" t="s">
        <v>18841</v>
      </c>
      <c r="H4361" s="182" t="str">
        <f>_xlfn.XLOOKUP(tab_SCHULLISTE[[#This Row],[TKZ]],tab_SATLISTE[SAT-ID],tab_SATLISTE[SAT-ID],"FEHLT")</f>
        <v>5k010</v>
      </c>
    </row>
    <row r="4362" spans="1:8" ht="15.9" customHeight="1" x14ac:dyDescent="0.3">
      <c r="A4362" s="171" t="s">
        <v>8698</v>
      </c>
      <c r="B4362" s="167" t="s">
        <v>12023</v>
      </c>
      <c r="C4362" s="167" t="str">
        <f>tab_SCHULLISTE[[#This Row],[SNR]]&amp;" - "&amp;tab_SCHULLISTE[[#This Row],[Name]]</f>
        <v xml:space="preserve">6508 - Friedrich-Güll-Schule Ansbach,  Grundschule Ost  </v>
      </c>
      <c r="D4362" s="5" t="s">
        <v>3279</v>
      </c>
      <c r="E43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62" s="175" t="s">
        <v>18840</v>
      </c>
      <c r="G4362" s="175" t="s">
        <v>18841</v>
      </c>
      <c r="H4362" s="182" t="str">
        <f>_xlfn.XLOOKUP(tab_SCHULLISTE[[#This Row],[TKZ]],tab_SATLISTE[SAT-ID],tab_SATLISTE[SAT-ID],"FEHLT")</f>
        <v>5k010</v>
      </c>
    </row>
    <row r="4363" spans="1:8" ht="15.9" customHeight="1" x14ac:dyDescent="0.3">
      <c r="A4363" s="171" t="s">
        <v>8699</v>
      </c>
      <c r="B4363" s="167" t="s">
        <v>13347</v>
      </c>
      <c r="C4363" s="167" t="str">
        <f>tab_SCHULLISTE[[#This Row],[SNR]]&amp;" - "&amp;tab_SCHULLISTE[[#This Row],[Name]]</f>
        <v xml:space="preserve">6509 - Friedrich-Güll-Schule Ansbach Mittelschule-Ost  </v>
      </c>
      <c r="D4363" s="5" t="s">
        <v>3279</v>
      </c>
      <c r="E43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63" s="175" t="s">
        <v>18840</v>
      </c>
      <c r="G4363" s="175" t="s">
        <v>18841</v>
      </c>
      <c r="H4363" s="182" t="str">
        <f>_xlfn.XLOOKUP(tab_SCHULLISTE[[#This Row],[TKZ]],tab_SATLISTE[SAT-ID],tab_SATLISTE[SAT-ID],"FEHLT")</f>
        <v>5k010</v>
      </c>
    </row>
    <row r="4364" spans="1:8" ht="15.9" customHeight="1" x14ac:dyDescent="0.3">
      <c r="A4364" s="171" t="s">
        <v>8700</v>
      </c>
      <c r="B4364" s="167" t="s">
        <v>12024</v>
      </c>
      <c r="C4364" s="167" t="str">
        <f>tab_SCHULLISTE[[#This Row],[SNR]]&amp;" - "&amp;tab_SCHULLISTE[[#This Row],[Name]]</f>
        <v xml:space="preserve">6510 - Grundschule Ansbach-Schalkhausen  </v>
      </c>
      <c r="D4364" s="5" t="s">
        <v>3279</v>
      </c>
      <c r="E43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64" s="175" t="s">
        <v>18840</v>
      </c>
      <c r="G4364" s="175" t="s">
        <v>18841</v>
      </c>
      <c r="H4364" s="182" t="str">
        <f>_xlfn.XLOOKUP(tab_SCHULLISTE[[#This Row],[TKZ]],tab_SATLISTE[SAT-ID],tab_SATLISTE[SAT-ID],"FEHLT")</f>
        <v>5k010</v>
      </c>
    </row>
    <row r="4365" spans="1:8" ht="15.9" customHeight="1" x14ac:dyDescent="0.3">
      <c r="A4365" s="171" t="s">
        <v>8701</v>
      </c>
      <c r="B4365" s="167" t="s">
        <v>12025</v>
      </c>
      <c r="C4365" s="167" t="str">
        <f>tab_SCHULLISTE[[#This Row],[SNR]]&amp;" - "&amp;tab_SCHULLISTE[[#This Row],[Name]]</f>
        <v xml:space="preserve">6511 - Karolinenschule Ansbach, Grundschule Süd  </v>
      </c>
      <c r="D4365" s="5" t="s">
        <v>3279</v>
      </c>
      <c r="E43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65" s="175" t="s">
        <v>18840</v>
      </c>
      <c r="G4365" s="175" t="s">
        <v>18841</v>
      </c>
      <c r="H4365" s="182" t="str">
        <f>_xlfn.XLOOKUP(tab_SCHULLISTE[[#This Row],[TKZ]],tab_SATLISTE[SAT-ID],tab_SATLISTE[SAT-ID],"FEHLT")</f>
        <v>5k010</v>
      </c>
    </row>
    <row r="4366" spans="1:8" ht="15.9" customHeight="1" x14ac:dyDescent="0.3">
      <c r="A4366" s="171" t="s">
        <v>8702</v>
      </c>
      <c r="B4366" s="167" t="s">
        <v>12026</v>
      </c>
      <c r="C4366" s="167" t="str">
        <f>tab_SCHULLISTE[[#This Row],[SNR]]&amp;" - "&amp;tab_SCHULLISTE[[#This Row],[Name]]</f>
        <v xml:space="preserve">6512 - Luitpoldschule Ansbach,  Grundschule West  </v>
      </c>
      <c r="D4366" s="5" t="s">
        <v>3279</v>
      </c>
      <c r="E43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66" s="175" t="s">
        <v>18840</v>
      </c>
      <c r="G4366" s="175" t="s">
        <v>18841</v>
      </c>
      <c r="H4366" s="182" t="str">
        <f>_xlfn.XLOOKUP(tab_SCHULLISTE[[#This Row],[TKZ]],tab_SATLISTE[SAT-ID],tab_SATLISTE[SAT-ID],"FEHLT")</f>
        <v>5k010</v>
      </c>
    </row>
    <row r="4367" spans="1:8" ht="15.9" customHeight="1" x14ac:dyDescent="0.3">
      <c r="A4367" s="171" t="s">
        <v>8703</v>
      </c>
      <c r="B4367" s="167" t="s">
        <v>13348</v>
      </c>
      <c r="C4367" s="167" t="str">
        <f>tab_SCHULLISTE[[#This Row],[SNR]]&amp;" - "&amp;tab_SCHULLISTE[[#This Row],[Name]]</f>
        <v xml:space="preserve">6513 - Luitpoldschule Ansbach Mittelschule-West  </v>
      </c>
      <c r="D4367" s="5" t="s">
        <v>3279</v>
      </c>
      <c r="E43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67" s="175" t="s">
        <v>18840</v>
      </c>
      <c r="G4367" s="175" t="s">
        <v>18841</v>
      </c>
      <c r="H4367" s="182" t="str">
        <f>_xlfn.XLOOKUP(tab_SCHULLISTE[[#This Row],[TKZ]],tab_SATLISTE[SAT-ID],tab_SATLISTE[SAT-ID],"FEHLT")</f>
        <v>5k010</v>
      </c>
    </row>
    <row r="4368" spans="1:8" ht="15.9" customHeight="1" x14ac:dyDescent="0.3">
      <c r="A4368" s="171" t="s">
        <v>8704</v>
      </c>
      <c r="B4368" s="167" t="s">
        <v>12027</v>
      </c>
      <c r="C4368" s="167" t="str">
        <f>tab_SCHULLISTE[[#This Row],[SNR]]&amp;" - "&amp;tab_SCHULLISTE[[#This Row],[Name]]</f>
        <v xml:space="preserve">6514 - Grundschule Nürnberg Holzgartenschule  </v>
      </c>
      <c r="D4368" s="5" t="s">
        <v>3381</v>
      </c>
      <c r="E43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68" s="175" t="s">
        <v>18840</v>
      </c>
      <c r="G4368" s="175" t="s">
        <v>18841</v>
      </c>
      <c r="H4368" s="182" t="str">
        <f>_xlfn.XLOOKUP(tab_SCHULLISTE[[#This Row],[TKZ]],tab_SATLISTE[SAT-ID],tab_SATLISTE[SAT-ID],"FEHLT")</f>
        <v>5k113</v>
      </c>
    </row>
    <row r="4369" spans="1:8" ht="15.9" customHeight="1" x14ac:dyDescent="0.3">
      <c r="A4369" s="171" t="s">
        <v>8705</v>
      </c>
      <c r="B4369" s="167" t="s">
        <v>1084</v>
      </c>
      <c r="C4369" s="167" t="str">
        <f>tab_SCHULLISTE[[#This Row],[SNR]]&amp;" - "&amp;tab_SCHULLISTE[[#This Row],[Name]]</f>
        <v>6516 - Private Volksschule der Republik Griechenland in Nürnberg (Grund- und Teilhauptschule I)</v>
      </c>
      <c r="D4369" s="5" t="s">
        <v>3470</v>
      </c>
      <c r="E43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69" s="175" t="s">
        <v>18840</v>
      </c>
      <c r="G4369" s="175" t="s">
        <v>18841</v>
      </c>
      <c r="H4369" s="182" t="str">
        <f>_xlfn.XLOOKUP(tab_SCHULLISTE[[#This Row],[TKZ]],tab_SATLISTE[SAT-ID],tab_SATLISTE[SAT-ID],"FEHLT")</f>
        <v>5p018</v>
      </c>
    </row>
    <row r="4370" spans="1:8" ht="15.9" customHeight="1" x14ac:dyDescent="0.3">
      <c r="A4370" s="171" t="s">
        <v>8706</v>
      </c>
      <c r="B4370" s="167" t="s">
        <v>13349</v>
      </c>
      <c r="C4370" s="167" t="str">
        <f>tab_SCHULLISTE[[#This Row],[SNR]]&amp;" - "&amp;tab_SCHULLISTE[[#This Row],[Name]]</f>
        <v>6518 - Montessori-Mittelschule Nürnberg des MONTESSORI Förderkreis  Nürnberg e.V.</v>
      </c>
      <c r="D4370" s="5" t="s">
        <v>3507</v>
      </c>
      <c r="E43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70" s="175" t="s">
        <v>18840</v>
      </c>
      <c r="G4370" s="175" t="s">
        <v>18841</v>
      </c>
      <c r="H4370" s="182" t="str">
        <f>_xlfn.XLOOKUP(tab_SCHULLISTE[[#This Row],[TKZ]],tab_SATLISTE[SAT-ID],tab_SATLISTE[SAT-ID],"FEHLT")</f>
        <v>5p058</v>
      </c>
    </row>
    <row r="4371" spans="1:8" ht="15.9" customHeight="1" x14ac:dyDescent="0.3">
      <c r="A4371" s="171" t="s">
        <v>8707</v>
      </c>
      <c r="B4371" s="167" t="s">
        <v>12028</v>
      </c>
      <c r="C4371" s="167" t="str">
        <f>tab_SCHULLISTE[[#This Row],[SNR]]&amp;" - "&amp;tab_SCHULLISTE[[#This Row],[Name]]</f>
        <v xml:space="preserve">6519 - Grundschule Erlangen, Adalbert-Stifter-Schule  </v>
      </c>
      <c r="D4371" s="5" t="s">
        <v>3314</v>
      </c>
      <c r="E43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71" s="175" t="s">
        <v>18840</v>
      </c>
      <c r="G4371" s="175" t="s">
        <v>18841</v>
      </c>
      <c r="H4371" s="182" t="str">
        <f>_xlfn.XLOOKUP(tab_SCHULLISTE[[#This Row],[TKZ]],tab_SATLISTE[SAT-ID],tab_SATLISTE[SAT-ID],"FEHLT")</f>
        <v>5k045</v>
      </c>
    </row>
    <row r="4372" spans="1:8" ht="15.9" customHeight="1" x14ac:dyDescent="0.3">
      <c r="A4372" s="171" t="s">
        <v>8708</v>
      </c>
      <c r="B4372" s="167" t="s">
        <v>12029</v>
      </c>
      <c r="C4372" s="167" t="str">
        <f>tab_SCHULLISTE[[#This Row],[SNR]]&amp;" - "&amp;tab_SCHULLISTE[[#This Row],[Name]]</f>
        <v xml:space="preserve">6520 - Grundschule Erlangen-Büchenbach  </v>
      </c>
      <c r="D4372" s="5" t="s">
        <v>3314</v>
      </c>
      <c r="E43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72" s="175" t="s">
        <v>18840</v>
      </c>
      <c r="G4372" s="175" t="s">
        <v>18841</v>
      </c>
      <c r="H4372" s="182" t="str">
        <f>_xlfn.XLOOKUP(tab_SCHULLISTE[[#This Row],[TKZ]],tab_SATLISTE[SAT-ID],tab_SATLISTE[SAT-ID],"FEHLT")</f>
        <v>5k045</v>
      </c>
    </row>
    <row r="4373" spans="1:8" ht="15.9" customHeight="1" x14ac:dyDescent="0.3">
      <c r="A4373" s="171" t="s">
        <v>8709</v>
      </c>
      <c r="B4373" s="167" t="s">
        <v>1218</v>
      </c>
      <c r="C4373" s="167" t="str">
        <f>tab_SCHULLISTE[[#This Row],[SNR]]&amp;" - "&amp;tab_SCHULLISTE[[#This Row],[Name]]</f>
        <v>6521 - Grundschule Erlangen-Bruck Max-und-Justine-Elsner-Schule</v>
      </c>
      <c r="D4373" s="5" t="s">
        <v>3314</v>
      </c>
      <c r="E43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73" s="175" t="s">
        <v>18840</v>
      </c>
      <c r="G4373" s="175" t="s">
        <v>18841</v>
      </c>
      <c r="H4373" s="182" t="str">
        <f>_xlfn.XLOOKUP(tab_SCHULLISTE[[#This Row],[TKZ]],tab_SATLISTE[SAT-ID],tab_SATLISTE[SAT-ID],"FEHLT")</f>
        <v>5k045</v>
      </c>
    </row>
    <row r="4374" spans="1:8" ht="15.9" customHeight="1" x14ac:dyDescent="0.3">
      <c r="A4374" s="171" t="s">
        <v>8710</v>
      </c>
      <c r="B4374" s="167" t="s">
        <v>12030</v>
      </c>
      <c r="C4374" s="167" t="str">
        <f>tab_SCHULLISTE[[#This Row],[SNR]]&amp;" - "&amp;tab_SCHULLISTE[[#This Row],[Name]]</f>
        <v xml:space="preserve">6522 - Grundschule Erlangen an der Brucker Lache  </v>
      </c>
      <c r="D4374" s="5" t="s">
        <v>3314</v>
      </c>
      <c r="E43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74" s="175" t="s">
        <v>18840</v>
      </c>
      <c r="G4374" s="175" t="s">
        <v>18841</v>
      </c>
      <c r="H4374" s="182" t="str">
        <f>_xlfn.XLOOKUP(tab_SCHULLISTE[[#This Row],[TKZ]],tab_SATLISTE[SAT-ID],tab_SATLISTE[SAT-ID],"FEHLT")</f>
        <v>5k045</v>
      </c>
    </row>
    <row r="4375" spans="1:8" ht="15.9" customHeight="1" x14ac:dyDescent="0.3">
      <c r="A4375" s="171" t="s">
        <v>8711</v>
      </c>
      <c r="B4375" s="167" t="s">
        <v>13350</v>
      </c>
      <c r="C4375" s="167" t="str">
        <f>tab_SCHULLISTE[[#This Row],[SNR]]&amp;" - "&amp;tab_SCHULLISTE[[#This Row],[Name]]</f>
        <v xml:space="preserve">6523 - Mittelschule Erlangen Eichendorffschule  </v>
      </c>
      <c r="D4375" s="5" t="s">
        <v>3314</v>
      </c>
      <c r="E43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75" s="175" t="s">
        <v>18840</v>
      </c>
      <c r="G4375" s="175" t="s">
        <v>18841</v>
      </c>
      <c r="H4375" s="182" t="str">
        <f>_xlfn.XLOOKUP(tab_SCHULLISTE[[#This Row],[TKZ]],tab_SATLISTE[SAT-ID],tab_SATLISTE[SAT-ID],"FEHLT")</f>
        <v>5k045</v>
      </c>
    </row>
    <row r="4376" spans="1:8" ht="15.9" customHeight="1" x14ac:dyDescent="0.3">
      <c r="A4376" s="171" t="s">
        <v>8712</v>
      </c>
      <c r="B4376" s="167" t="s">
        <v>12031</v>
      </c>
      <c r="C4376" s="167" t="str">
        <f>tab_SCHULLISTE[[#This Row],[SNR]]&amp;" - "&amp;tab_SCHULLISTE[[#This Row],[Name]]</f>
        <v xml:space="preserve">6524 - Grundschule Erlangen-Eltersdorf  </v>
      </c>
      <c r="D4376" s="5" t="s">
        <v>3314</v>
      </c>
      <c r="E43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76" s="175" t="s">
        <v>18840</v>
      </c>
      <c r="G4376" s="175" t="s">
        <v>18841</v>
      </c>
      <c r="H4376" s="182" t="str">
        <f>_xlfn.XLOOKUP(tab_SCHULLISTE[[#This Row],[TKZ]],tab_SATLISTE[SAT-ID],tab_SATLISTE[SAT-ID],"FEHLT")</f>
        <v>5k045</v>
      </c>
    </row>
    <row r="4377" spans="1:8" ht="15.9" customHeight="1" x14ac:dyDescent="0.3">
      <c r="A4377" s="171" t="s">
        <v>8713</v>
      </c>
      <c r="B4377" s="167" t="s">
        <v>12032</v>
      </c>
      <c r="C4377" s="167" t="str">
        <f>tab_SCHULLISTE[[#This Row],[SNR]]&amp;" - "&amp;tab_SCHULLISTE[[#This Row],[Name]]</f>
        <v xml:space="preserve">6525 - Grundschule Erlangen-Frauenaurach  </v>
      </c>
      <c r="D4377" s="5" t="s">
        <v>3314</v>
      </c>
      <c r="E43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77" s="175" t="s">
        <v>18840</v>
      </c>
      <c r="G4377" s="175" t="s">
        <v>18841</v>
      </c>
      <c r="H4377" s="182" t="str">
        <f>_xlfn.XLOOKUP(tab_SCHULLISTE[[#This Row],[TKZ]],tab_SATLISTE[SAT-ID],tab_SATLISTE[SAT-ID],"FEHLT")</f>
        <v>5k045</v>
      </c>
    </row>
    <row r="4378" spans="1:8" ht="15.9" customHeight="1" x14ac:dyDescent="0.3">
      <c r="A4378" s="171" t="s">
        <v>8714</v>
      </c>
      <c r="B4378" s="167" t="s">
        <v>12033</v>
      </c>
      <c r="C4378" s="167" t="str">
        <f>tab_SCHULLISTE[[#This Row],[SNR]]&amp;" - "&amp;tab_SCHULLISTE[[#This Row],[Name]]</f>
        <v xml:space="preserve">6526 - Grundschule Erlangen, Friedrich-Rückert-Schule  </v>
      </c>
      <c r="D4378" s="5" t="s">
        <v>3314</v>
      </c>
      <c r="E43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78" s="175" t="s">
        <v>18840</v>
      </c>
      <c r="G4378" s="175" t="s">
        <v>18841</v>
      </c>
      <c r="H4378" s="182" t="str">
        <f>_xlfn.XLOOKUP(tab_SCHULLISTE[[#This Row],[TKZ]],tab_SATLISTE[SAT-ID],tab_SATLISTE[SAT-ID],"FEHLT")</f>
        <v>5k045</v>
      </c>
    </row>
    <row r="4379" spans="1:8" ht="15.9" customHeight="1" x14ac:dyDescent="0.3">
      <c r="A4379" s="171" t="s">
        <v>8715</v>
      </c>
      <c r="B4379" s="167" t="s">
        <v>12034</v>
      </c>
      <c r="C4379" s="167" t="str">
        <f>tab_SCHULLISTE[[#This Row],[SNR]]&amp;" - "&amp;tab_SCHULLISTE[[#This Row],[Name]]</f>
        <v xml:space="preserve">6527 - Grundschule Erlangen-Dechsendorf  </v>
      </c>
      <c r="D4379" s="5" t="s">
        <v>3314</v>
      </c>
      <c r="E43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79" s="175" t="s">
        <v>18840</v>
      </c>
      <c r="G4379" s="175" t="s">
        <v>18841</v>
      </c>
      <c r="H4379" s="182" t="str">
        <f>_xlfn.XLOOKUP(tab_SCHULLISTE[[#This Row],[TKZ]],tab_SATLISTE[SAT-ID],tab_SATLISTE[SAT-ID],"FEHLT")</f>
        <v>5k045</v>
      </c>
    </row>
    <row r="4380" spans="1:8" ht="15.9" customHeight="1" x14ac:dyDescent="0.3">
      <c r="A4380" s="171" t="s">
        <v>8716</v>
      </c>
      <c r="B4380" s="167" t="s">
        <v>12035</v>
      </c>
      <c r="C4380" s="167" t="str">
        <f>tab_SCHULLISTE[[#This Row],[SNR]]&amp;" - "&amp;tab_SCHULLISTE[[#This Row],[Name]]</f>
        <v xml:space="preserve">6528 - Grundschule Erlangen, Hermann-Hedenus-Schule  </v>
      </c>
      <c r="D4380" s="5" t="s">
        <v>3314</v>
      </c>
      <c r="E43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80" s="175" t="s">
        <v>18840</v>
      </c>
      <c r="G4380" s="175" t="s">
        <v>18841</v>
      </c>
      <c r="H4380" s="182" t="str">
        <f>_xlfn.XLOOKUP(tab_SCHULLISTE[[#This Row],[TKZ]],tab_SATLISTE[SAT-ID],tab_SATLISTE[SAT-ID],"FEHLT")</f>
        <v>5k045</v>
      </c>
    </row>
    <row r="4381" spans="1:8" ht="15.9" customHeight="1" x14ac:dyDescent="0.3">
      <c r="A4381" s="171" t="s">
        <v>8717</v>
      </c>
      <c r="B4381" s="167" t="s">
        <v>13351</v>
      </c>
      <c r="C4381" s="167" t="str">
        <f>tab_SCHULLISTE[[#This Row],[SNR]]&amp;" - "&amp;tab_SCHULLISTE[[#This Row],[Name]]</f>
        <v xml:space="preserve">6529 - Mittelschule Erlangen, Hermann-Hedenus-Schule  </v>
      </c>
      <c r="D4381" s="5" t="s">
        <v>3314</v>
      </c>
      <c r="E43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81" s="175" t="s">
        <v>18840</v>
      </c>
      <c r="G4381" s="175" t="s">
        <v>18841</v>
      </c>
      <c r="H4381" s="182" t="str">
        <f>_xlfn.XLOOKUP(tab_SCHULLISTE[[#This Row],[TKZ]],tab_SATLISTE[SAT-ID],tab_SATLISTE[SAT-ID],"FEHLT")</f>
        <v>5k045</v>
      </c>
    </row>
    <row r="4382" spans="1:8" ht="15.9" customHeight="1" x14ac:dyDescent="0.3">
      <c r="A4382" s="171" t="s">
        <v>8718</v>
      </c>
      <c r="B4382" s="167" t="s">
        <v>12036</v>
      </c>
      <c r="C4382" s="167" t="str">
        <f>tab_SCHULLISTE[[#This Row],[SNR]]&amp;" - "&amp;tab_SCHULLISTE[[#This Row],[Name]]</f>
        <v xml:space="preserve">6530 - Grundschule Erlangen, Loschgeschule  </v>
      </c>
      <c r="D4382" s="5" t="s">
        <v>3314</v>
      </c>
      <c r="E43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82" s="175" t="s">
        <v>18840</v>
      </c>
      <c r="G4382" s="175" t="s">
        <v>18841</v>
      </c>
      <c r="H4382" s="182" t="str">
        <f>_xlfn.XLOOKUP(tab_SCHULLISTE[[#This Row],[TKZ]],tab_SATLISTE[SAT-ID],tab_SATLISTE[SAT-ID],"FEHLT")</f>
        <v>5k045</v>
      </c>
    </row>
    <row r="4383" spans="1:8" ht="15.9" customHeight="1" x14ac:dyDescent="0.3">
      <c r="A4383" s="171" t="s">
        <v>8719</v>
      </c>
      <c r="B4383" s="167" t="s">
        <v>12037</v>
      </c>
      <c r="C4383" s="167" t="str">
        <f>tab_SCHULLISTE[[#This Row],[SNR]]&amp;" - "&amp;tab_SCHULLISTE[[#This Row],[Name]]</f>
        <v xml:space="preserve">6531 - Michael-Poeschke-Grundschule Erlangen  </v>
      </c>
      <c r="D4383" s="5" t="s">
        <v>3314</v>
      </c>
      <c r="E43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83" s="175" t="s">
        <v>18840</v>
      </c>
      <c r="G4383" s="175" t="s">
        <v>18841</v>
      </c>
      <c r="H4383" s="182" t="str">
        <f>_xlfn.XLOOKUP(tab_SCHULLISTE[[#This Row],[TKZ]],tab_SATLISTE[SAT-ID],tab_SATLISTE[SAT-ID],"FEHLT")</f>
        <v>5k045</v>
      </c>
    </row>
    <row r="4384" spans="1:8" ht="15.9" customHeight="1" x14ac:dyDescent="0.3">
      <c r="A4384" s="171" t="s">
        <v>8720</v>
      </c>
      <c r="B4384" s="167" t="s">
        <v>13352</v>
      </c>
      <c r="C4384" s="167" t="str">
        <f>tab_SCHULLISTE[[#This Row],[SNR]]&amp;" - "&amp;tab_SCHULLISTE[[#This Row],[Name]]</f>
        <v xml:space="preserve">6532 - Mittelschule Erlangen Ernst-Penzoldt-Schule  </v>
      </c>
      <c r="D4384" s="5" t="s">
        <v>3314</v>
      </c>
      <c r="E43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84" s="175" t="s">
        <v>18840</v>
      </c>
      <c r="G4384" s="175" t="s">
        <v>18841</v>
      </c>
      <c r="H4384" s="182" t="str">
        <f>_xlfn.XLOOKUP(tab_SCHULLISTE[[#This Row],[TKZ]],tab_SATLISTE[SAT-ID],tab_SATLISTE[SAT-ID],"FEHLT")</f>
        <v>5k045</v>
      </c>
    </row>
    <row r="4385" spans="1:8" ht="15.9" customHeight="1" x14ac:dyDescent="0.3">
      <c r="A4385" s="171" t="s">
        <v>8721</v>
      </c>
      <c r="B4385" s="167" t="s">
        <v>12038</v>
      </c>
      <c r="C4385" s="167" t="str">
        <f>tab_SCHULLISTE[[#This Row],[SNR]]&amp;" - "&amp;tab_SCHULLISTE[[#This Row],[Name]]</f>
        <v xml:space="preserve">6533 - Pestalozzi-Grundschule Erlangen  </v>
      </c>
      <c r="D4385" s="5" t="s">
        <v>3314</v>
      </c>
      <c r="E43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85" s="175" t="s">
        <v>18840</v>
      </c>
      <c r="G4385" s="175" t="s">
        <v>18841</v>
      </c>
      <c r="H4385" s="182" t="str">
        <f>_xlfn.XLOOKUP(tab_SCHULLISTE[[#This Row],[TKZ]],tab_SATLISTE[SAT-ID],tab_SATLISTE[SAT-ID],"FEHLT")</f>
        <v>5k045</v>
      </c>
    </row>
    <row r="4386" spans="1:8" ht="15.9" customHeight="1" x14ac:dyDescent="0.3">
      <c r="A4386" s="171" t="s">
        <v>8722</v>
      </c>
      <c r="B4386" s="167" t="s">
        <v>12039</v>
      </c>
      <c r="C4386" s="167" t="str">
        <f>tab_SCHULLISTE[[#This Row],[SNR]]&amp;" - "&amp;tab_SCHULLISTE[[#This Row],[Name]]</f>
        <v xml:space="preserve">6534 - Grundschule Erlangen-Tennenlohe  </v>
      </c>
      <c r="D4386" s="5" t="s">
        <v>3314</v>
      </c>
      <c r="E43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86" s="175" t="s">
        <v>18840</v>
      </c>
      <c r="G4386" s="175" t="s">
        <v>18841</v>
      </c>
      <c r="H4386" s="182" t="str">
        <f>_xlfn.XLOOKUP(tab_SCHULLISTE[[#This Row],[TKZ]],tab_SATLISTE[SAT-ID],tab_SATLISTE[SAT-ID],"FEHLT")</f>
        <v>5k045</v>
      </c>
    </row>
    <row r="4387" spans="1:8" ht="15.9" customHeight="1" x14ac:dyDescent="0.3">
      <c r="A4387" s="171" t="s">
        <v>8723</v>
      </c>
      <c r="B4387" s="167" t="s">
        <v>12040</v>
      </c>
      <c r="C4387" s="167" t="str">
        <f>tab_SCHULLISTE[[#This Row],[SNR]]&amp;" - "&amp;tab_SCHULLISTE[[#This Row],[Name]]</f>
        <v xml:space="preserve">6535 - Grundschule Erlangen, Mönauschule  </v>
      </c>
      <c r="D4387" s="5" t="s">
        <v>3314</v>
      </c>
      <c r="E43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87" s="175" t="s">
        <v>18840</v>
      </c>
      <c r="G4387" s="175" t="s">
        <v>18841</v>
      </c>
      <c r="H4387" s="182" t="str">
        <f>_xlfn.XLOOKUP(tab_SCHULLISTE[[#This Row],[TKZ]],tab_SATLISTE[SAT-ID],tab_SATLISTE[SAT-ID],"FEHLT")</f>
        <v>5k045</v>
      </c>
    </row>
    <row r="4388" spans="1:8" ht="15.9" customHeight="1" x14ac:dyDescent="0.3">
      <c r="A4388" s="171" t="s">
        <v>8724</v>
      </c>
      <c r="B4388" s="167" t="s">
        <v>12041</v>
      </c>
      <c r="C4388" s="167" t="str">
        <f>tab_SCHULLISTE[[#This Row],[SNR]]&amp;" - "&amp;tab_SCHULLISTE[[#This Row],[Name]]</f>
        <v xml:space="preserve">6536 - Grundschule Eckental-Eschenau  </v>
      </c>
      <c r="D4388" s="5" t="s">
        <v>3308</v>
      </c>
      <c r="E43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88" s="175" t="s">
        <v>18840</v>
      </c>
      <c r="G4388" s="175" t="s">
        <v>18841</v>
      </c>
      <c r="H4388" s="182" t="str">
        <f>_xlfn.XLOOKUP(tab_SCHULLISTE[[#This Row],[TKZ]],tab_SATLISTE[SAT-ID],tab_SATLISTE[SAT-ID],"FEHLT")</f>
        <v>5k039</v>
      </c>
    </row>
    <row r="4389" spans="1:8" ht="15.9" customHeight="1" x14ac:dyDescent="0.3">
      <c r="A4389" s="171" t="s">
        <v>8725</v>
      </c>
      <c r="B4389" s="167" t="s">
        <v>1085</v>
      </c>
      <c r="C4389" s="167" t="str">
        <f>tab_SCHULLISTE[[#This Row],[SNR]]&amp;" - "&amp;tab_SCHULLISTE[[#This Row],[Name]]</f>
        <v>6537 - Priv. Montessori-Schule d.Montessori Trägervereins in Herzogenaurach (Grund- und Hauptschule)</v>
      </c>
      <c r="D4389" s="5" t="s">
        <v>3504</v>
      </c>
      <c r="E43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89" s="175" t="s">
        <v>18840</v>
      </c>
      <c r="G4389" s="175" t="s">
        <v>18841</v>
      </c>
      <c r="H4389" s="182" t="str">
        <f>_xlfn.XLOOKUP(tab_SCHULLISTE[[#This Row],[TKZ]],tab_SATLISTE[SAT-ID],tab_SATLISTE[SAT-ID],"FEHLT")</f>
        <v>5p055</v>
      </c>
    </row>
    <row r="4390" spans="1:8" ht="15.9" customHeight="1" x14ac:dyDescent="0.3">
      <c r="A4390" s="171" t="s">
        <v>8726</v>
      </c>
      <c r="B4390" s="167" t="s">
        <v>13353</v>
      </c>
      <c r="C4390" s="167" t="str">
        <f>tab_SCHULLISTE[[#This Row],[SNR]]&amp;" - "&amp;tab_SCHULLISTE[[#This Row],[Name]]</f>
        <v xml:space="preserve">6538 - Priv. Montessori-Mittelschule Erlangen  </v>
      </c>
      <c r="D4390" s="5" t="s">
        <v>3509</v>
      </c>
      <c r="E43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90" s="175" t="s">
        <v>18840</v>
      </c>
      <c r="G4390" s="175" t="s">
        <v>18841</v>
      </c>
      <c r="H4390" s="182" t="str">
        <f>_xlfn.XLOOKUP(tab_SCHULLISTE[[#This Row],[TKZ]],tab_SATLISTE[SAT-ID],tab_SATLISTE[SAT-ID],"FEHLT")</f>
        <v>5p060</v>
      </c>
    </row>
    <row r="4391" spans="1:8" ht="15.9" customHeight="1" x14ac:dyDescent="0.3">
      <c r="A4391" s="171" t="s">
        <v>8727</v>
      </c>
      <c r="B4391" s="167" t="s">
        <v>12042</v>
      </c>
      <c r="C4391" s="167" t="str">
        <f>tab_SCHULLISTE[[#This Row],[SNR]]&amp;" - "&amp;tab_SCHULLISTE[[#This Row],[Name]]</f>
        <v xml:space="preserve">6539 - Heinrich-Kirchner-Grundschule Erlangen  </v>
      </c>
      <c r="D4391" s="5" t="s">
        <v>3314</v>
      </c>
      <c r="E43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91" s="175" t="s">
        <v>18840</v>
      </c>
      <c r="G4391" s="175" t="s">
        <v>18841</v>
      </c>
      <c r="H4391" s="182" t="str">
        <f>_xlfn.XLOOKUP(tab_SCHULLISTE[[#This Row],[TKZ]],tab_SATLISTE[SAT-ID],tab_SATLISTE[SAT-ID],"FEHLT")</f>
        <v>5k045</v>
      </c>
    </row>
    <row r="4392" spans="1:8" ht="15.9" customHeight="1" x14ac:dyDescent="0.3">
      <c r="A4392" s="171" t="s">
        <v>8728</v>
      </c>
      <c r="B4392" s="167" t="s">
        <v>12043</v>
      </c>
      <c r="C4392" s="167" t="str">
        <f>tab_SCHULLISTE[[#This Row],[SNR]]&amp;" - "&amp;tab_SCHULLISTE[[#This Row],[Name]]</f>
        <v xml:space="preserve">6540 - Grundschule Wilhermsdorf  </v>
      </c>
      <c r="D4392" s="5" t="s">
        <v>3445</v>
      </c>
      <c r="E43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92" s="175" t="s">
        <v>18840</v>
      </c>
      <c r="G4392" s="175" t="s">
        <v>18841</v>
      </c>
      <c r="H4392" s="182" t="str">
        <f>_xlfn.XLOOKUP(tab_SCHULLISTE[[#This Row],[TKZ]],tab_SATLISTE[SAT-ID],tab_SATLISTE[SAT-ID],"FEHLT")</f>
        <v>5k177</v>
      </c>
    </row>
    <row r="4393" spans="1:8" ht="15.9" customHeight="1" x14ac:dyDescent="0.3">
      <c r="A4393" s="171" t="s">
        <v>8729</v>
      </c>
      <c r="B4393" s="167" t="s">
        <v>12044</v>
      </c>
      <c r="C4393" s="167" t="str">
        <f>tab_SCHULLISTE[[#This Row],[SNR]]&amp;" - "&amp;tab_SCHULLISTE[[#This Row],[Name]]</f>
        <v xml:space="preserve">6541 - Caspar-Löner-Grundschule Markt Erlbach  </v>
      </c>
      <c r="D4393" s="5" t="s">
        <v>3366</v>
      </c>
      <c r="E43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93" s="175" t="s">
        <v>18840</v>
      </c>
      <c r="G4393" s="175" t="s">
        <v>18841</v>
      </c>
      <c r="H4393" s="182" t="str">
        <f>_xlfn.XLOOKUP(tab_SCHULLISTE[[#This Row],[TKZ]],tab_SATLISTE[SAT-ID],tab_SATLISTE[SAT-ID],"FEHLT")</f>
        <v>5k098</v>
      </c>
    </row>
    <row r="4394" spans="1:8" ht="15.9" customHeight="1" x14ac:dyDescent="0.3">
      <c r="A4394" s="171" t="s">
        <v>8730</v>
      </c>
      <c r="B4394" s="167" t="s">
        <v>12045</v>
      </c>
      <c r="C4394" s="167" t="str">
        <f>tab_SCHULLISTE[[#This Row],[SNR]]&amp;" - "&amp;tab_SCHULLISTE[[#This Row],[Name]]</f>
        <v xml:space="preserve">6542 - Grundschule Neuhof a.d.Zenn  </v>
      </c>
      <c r="D4394" s="5" t="s">
        <v>3377</v>
      </c>
      <c r="E43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94" s="175" t="s">
        <v>18840</v>
      </c>
      <c r="G4394" s="175" t="s">
        <v>18841</v>
      </c>
      <c r="H4394" s="182" t="str">
        <f>_xlfn.XLOOKUP(tab_SCHULLISTE[[#This Row],[TKZ]],tab_SATLISTE[SAT-ID],tab_SATLISTE[SAT-ID],"FEHLT")</f>
        <v>5k109</v>
      </c>
    </row>
    <row r="4395" spans="1:8" ht="15.9" customHeight="1" x14ac:dyDescent="0.3">
      <c r="A4395" s="171" t="s">
        <v>8731</v>
      </c>
      <c r="B4395" s="167" t="s">
        <v>18767</v>
      </c>
      <c r="C4395" s="167" t="str">
        <f>tab_SCHULLISTE[[#This Row],[SNR]]&amp;" - "&amp;tab_SCHULLISTE[[#This Row],[Name]]</f>
        <v xml:space="preserve">6543 - Grundschule Markt Berolzheim-Dittenheim  </v>
      </c>
      <c r="D4395" s="5" t="s">
        <v>3364</v>
      </c>
      <c r="E43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95" s="175" t="s">
        <v>18840</v>
      </c>
      <c r="G4395" s="175" t="s">
        <v>18841</v>
      </c>
      <c r="H4395" s="182" t="str">
        <f>_xlfn.XLOOKUP(tab_SCHULLISTE[[#This Row],[TKZ]],tab_SATLISTE[SAT-ID],tab_SATLISTE[SAT-ID],"FEHLT")</f>
        <v>5k096</v>
      </c>
    </row>
    <row r="4396" spans="1:8" ht="15.9" customHeight="1" x14ac:dyDescent="0.3">
      <c r="A4396" s="171" t="s">
        <v>8732</v>
      </c>
      <c r="B4396" s="27" t="s">
        <v>12046</v>
      </c>
      <c r="C4396" s="167" t="str">
        <f>tab_SCHULLISTE[[#This Row],[SNR]]&amp;" - "&amp;tab_SCHULLISTE[[#This Row],[Name]]</f>
        <v xml:space="preserve">6545 - Grundschule Fürth, Frauenstraße  </v>
      </c>
      <c r="D4396" s="43" t="s">
        <v>3320</v>
      </c>
      <c r="E43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96" s="175" t="s">
        <v>18840</v>
      </c>
      <c r="G4396" s="175" t="s">
        <v>18841</v>
      </c>
      <c r="H4396" s="182" t="str">
        <f>_xlfn.XLOOKUP(tab_SCHULLISTE[[#This Row],[TKZ]],tab_SATLISTE[SAT-ID],tab_SATLISTE[SAT-ID],"FEHLT")</f>
        <v>5k052</v>
      </c>
    </row>
    <row r="4397" spans="1:8" ht="15.9" customHeight="1" x14ac:dyDescent="0.3">
      <c r="A4397" s="171" t="s">
        <v>8733</v>
      </c>
      <c r="B4397" s="27" t="s">
        <v>12047</v>
      </c>
      <c r="C4397" s="167" t="str">
        <f>tab_SCHULLISTE[[#This Row],[SNR]]&amp;" - "&amp;tab_SCHULLISTE[[#This Row],[Name]]</f>
        <v xml:space="preserve">6546 - Grundschule Heilsbronn  </v>
      </c>
      <c r="D4397" s="43" t="s">
        <v>3332</v>
      </c>
      <c r="E43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97" s="175" t="s">
        <v>18840</v>
      </c>
      <c r="G4397" s="175" t="s">
        <v>18841</v>
      </c>
      <c r="H4397" s="182" t="str">
        <f>_xlfn.XLOOKUP(tab_SCHULLISTE[[#This Row],[TKZ]],tab_SATLISTE[SAT-ID],tab_SATLISTE[SAT-ID],"FEHLT")</f>
        <v>5k064</v>
      </c>
    </row>
    <row r="4398" spans="1:8" ht="15.9" customHeight="1" x14ac:dyDescent="0.3">
      <c r="A4398" s="171" t="s">
        <v>8734</v>
      </c>
      <c r="B4398" s="27" t="s">
        <v>12048</v>
      </c>
      <c r="C4398" s="167" t="str">
        <f>tab_SCHULLISTE[[#This Row],[SNR]]&amp;" - "&amp;tab_SCHULLISTE[[#This Row],[Name]]</f>
        <v xml:space="preserve">6547 - Grundschule Fürth, Friedrich-Ebert-Straße  </v>
      </c>
      <c r="D4398" s="43" t="s">
        <v>3320</v>
      </c>
      <c r="E43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398" s="175" t="s">
        <v>18840</v>
      </c>
      <c r="G4398" s="175" t="s">
        <v>18841</v>
      </c>
      <c r="H4398" s="182" t="str">
        <f>_xlfn.XLOOKUP(tab_SCHULLISTE[[#This Row],[TKZ]],tab_SATLISTE[SAT-ID],tab_SATLISTE[SAT-ID],"FEHLT")</f>
        <v>5k052</v>
      </c>
    </row>
    <row r="4399" spans="1:8" ht="15.9" customHeight="1" x14ac:dyDescent="0.3">
      <c r="A4399" s="171" t="s">
        <v>8735</v>
      </c>
      <c r="B4399" s="167" t="s">
        <v>13354</v>
      </c>
      <c r="C4399" s="167" t="str">
        <f>tab_SCHULLISTE[[#This Row],[SNR]]&amp;" - "&amp;tab_SCHULLISTE[[#This Row],[Name]]</f>
        <v xml:space="preserve">6548 - Mittelschule Fürth Dr.-Gustav-Schickedanz-Schule  </v>
      </c>
      <c r="D4399" s="5" t="s">
        <v>3320</v>
      </c>
      <c r="E43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399" s="175" t="s">
        <v>18840</v>
      </c>
      <c r="G4399" s="175" t="s">
        <v>18841</v>
      </c>
      <c r="H4399" s="182" t="str">
        <f>_xlfn.XLOOKUP(tab_SCHULLISTE[[#This Row],[TKZ]],tab_SATLISTE[SAT-ID],tab_SATLISTE[SAT-ID],"FEHLT")</f>
        <v>5k052</v>
      </c>
    </row>
    <row r="4400" spans="1:8" ht="15.9" customHeight="1" x14ac:dyDescent="0.3">
      <c r="A4400" s="171" t="s">
        <v>8736</v>
      </c>
      <c r="B4400" s="167" t="s">
        <v>12049</v>
      </c>
      <c r="C4400" s="167" t="str">
        <f>tab_SCHULLISTE[[#This Row],[SNR]]&amp;" - "&amp;tab_SCHULLISTE[[#This Row],[Name]]</f>
        <v xml:space="preserve">6549 - Grundschule Großenseebach  </v>
      </c>
      <c r="D4400" s="5" t="s">
        <v>3326</v>
      </c>
      <c r="E44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00" s="175" t="s">
        <v>18840</v>
      </c>
      <c r="G4400" s="175" t="s">
        <v>18841</v>
      </c>
      <c r="H4400" s="182" t="str">
        <f>_xlfn.XLOOKUP(tab_SCHULLISTE[[#This Row],[TKZ]],tab_SATLISTE[SAT-ID],tab_SATLISTE[SAT-ID],"FEHLT")</f>
        <v>5k058</v>
      </c>
    </row>
    <row r="4401" spans="1:8" ht="15.9" customHeight="1" x14ac:dyDescent="0.3">
      <c r="A4401" s="171" t="s">
        <v>8737</v>
      </c>
      <c r="B4401" s="27" t="s">
        <v>12050</v>
      </c>
      <c r="C4401" s="167" t="str">
        <f>tab_SCHULLISTE[[#This Row],[SNR]]&amp;" - "&amp;tab_SCHULLISTE[[#This Row],[Name]]</f>
        <v xml:space="preserve">6550 - Adalbert-Stifter-Grundschule Fürth  </v>
      </c>
      <c r="D4401" s="43" t="s">
        <v>3320</v>
      </c>
      <c r="E44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01" s="175" t="s">
        <v>18840</v>
      </c>
      <c r="G4401" s="175" t="s">
        <v>18841</v>
      </c>
      <c r="H4401" s="182" t="str">
        <f>_xlfn.XLOOKUP(tab_SCHULLISTE[[#This Row],[TKZ]],tab_SATLISTE[SAT-ID],tab_SATLISTE[SAT-ID],"FEHLT")</f>
        <v>5k052</v>
      </c>
    </row>
    <row r="4402" spans="1:8" ht="15.9" customHeight="1" x14ac:dyDescent="0.3">
      <c r="A4402" s="171" t="s">
        <v>8738</v>
      </c>
      <c r="B4402" s="27" t="s">
        <v>13355</v>
      </c>
      <c r="C4402" s="167" t="str">
        <f>tab_SCHULLISTE[[#This Row],[SNR]]&amp;" - "&amp;tab_SCHULLISTE[[#This Row],[Name]]</f>
        <v xml:space="preserve">6551 - Mittelschule Fürth, Kiderlinstraße  </v>
      </c>
      <c r="D4402" s="43" t="s">
        <v>3320</v>
      </c>
      <c r="E44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02" s="175" t="s">
        <v>18840</v>
      </c>
      <c r="G4402" s="175" t="s">
        <v>18841</v>
      </c>
      <c r="H4402" s="182" t="str">
        <f>_xlfn.XLOOKUP(tab_SCHULLISTE[[#This Row],[TKZ]],tab_SATLISTE[SAT-ID],tab_SATLISTE[SAT-ID],"FEHLT")</f>
        <v>5k052</v>
      </c>
    </row>
    <row r="4403" spans="1:8" ht="15.9" customHeight="1" x14ac:dyDescent="0.3">
      <c r="A4403" s="171" t="s">
        <v>8739</v>
      </c>
      <c r="B4403" s="27" t="s">
        <v>12051</v>
      </c>
      <c r="C4403" s="167" t="str">
        <f>tab_SCHULLISTE[[#This Row],[SNR]]&amp;" - "&amp;tab_SCHULLISTE[[#This Row],[Name]]</f>
        <v xml:space="preserve">6552 - Grundschule Fürth, Kirchenplatz  </v>
      </c>
      <c r="D4403" s="43" t="s">
        <v>3320</v>
      </c>
      <c r="E44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03" s="175" t="s">
        <v>18840</v>
      </c>
      <c r="G4403" s="175" t="s">
        <v>18841</v>
      </c>
      <c r="H4403" s="182" t="str">
        <f>_xlfn.XLOOKUP(tab_SCHULLISTE[[#This Row],[TKZ]],tab_SATLISTE[SAT-ID],tab_SATLISTE[SAT-ID],"FEHLT")</f>
        <v>5k052</v>
      </c>
    </row>
    <row r="4404" spans="1:8" ht="15.9" customHeight="1" x14ac:dyDescent="0.3">
      <c r="A4404" s="171" t="s">
        <v>8740</v>
      </c>
      <c r="B4404" s="167" t="s">
        <v>12052</v>
      </c>
      <c r="C4404" s="167" t="str">
        <f>tab_SCHULLISTE[[#This Row],[SNR]]&amp;" - "&amp;tab_SCHULLISTE[[#This Row],[Name]]</f>
        <v xml:space="preserve">6553 - Grundschule Fürth, Maistraße  </v>
      </c>
      <c r="D4404" s="5" t="s">
        <v>3320</v>
      </c>
      <c r="E44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04" s="175" t="s">
        <v>18840</v>
      </c>
      <c r="G4404" s="175" t="s">
        <v>18841</v>
      </c>
      <c r="H4404" s="182" t="str">
        <f>_xlfn.XLOOKUP(tab_SCHULLISTE[[#This Row],[TKZ]],tab_SATLISTE[SAT-ID],tab_SATLISTE[SAT-ID],"FEHLT")</f>
        <v>5k052</v>
      </c>
    </row>
    <row r="4405" spans="1:8" ht="15.9" customHeight="1" x14ac:dyDescent="0.3">
      <c r="A4405" s="171" t="s">
        <v>8741</v>
      </c>
      <c r="B4405" s="167" t="s">
        <v>13356</v>
      </c>
      <c r="C4405" s="167" t="str">
        <f>tab_SCHULLISTE[[#This Row],[SNR]]&amp;" - "&amp;tab_SCHULLISTE[[#This Row],[Name]]</f>
        <v xml:space="preserve">6554 - Mittelschule Fürth Otto-Seeling-Schule  </v>
      </c>
      <c r="D4405" s="5" t="s">
        <v>3320</v>
      </c>
      <c r="E44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05" s="175" t="s">
        <v>18840</v>
      </c>
      <c r="G4405" s="175" t="s">
        <v>18841</v>
      </c>
      <c r="H4405" s="182" t="str">
        <f>_xlfn.XLOOKUP(tab_SCHULLISTE[[#This Row],[TKZ]],tab_SATLISTE[SAT-ID],tab_SATLISTE[SAT-ID],"FEHLT")</f>
        <v>5k052</v>
      </c>
    </row>
    <row r="4406" spans="1:8" ht="15.9" customHeight="1" x14ac:dyDescent="0.3">
      <c r="A4406" s="171" t="s">
        <v>8742</v>
      </c>
      <c r="B4406" s="167" t="s">
        <v>13357</v>
      </c>
      <c r="C4406" s="167" t="str">
        <f>tab_SCHULLISTE[[#This Row],[SNR]]&amp;" - "&amp;tab_SCHULLISTE[[#This Row],[Name]]</f>
        <v xml:space="preserve">6555 - Mittelschule Fürth Pestalozzistraße  </v>
      </c>
      <c r="D4406" s="5" t="s">
        <v>3320</v>
      </c>
      <c r="E44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06" s="175" t="s">
        <v>18840</v>
      </c>
      <c r="G4406" s="175" t="s">
        <v>18841</v>
      </c>
      <c r="H4406" s="182" t="str">
        <f>_xlfn.XLOOKUP(tab_SCHULLISTE[[#This Row],[TKZ]],tab_SATLISTE[SAT-ID],tab_SATLISTE[SAT-ID],"FEHLT")</f>
        <v>5k052</v>
      </c>
    </row>
    <row r="4407" spans="1:8" ht="15.9" customHeight="1" x14ac:dyDescent="0.3">
      <c r="A4407" s="171" t="s">
        <v>8743</v>
      </c>
      <c r="B4407" s="167" t="s">
        <v>8744</v>
      </c>
      <c r="C4407" s="167" t="str">
        <f>tab_SCHULLISTE[[#This Row],[SNR]]&amp;" - "&amp;tab_SCHULLISTE[[#This Row],[Name]]</f>
        <v>6556 - Humanistische Grundschule Fürth, Freie Privatschule der Humanistischen Vereinigung</v>
      </c>
      <c r="D4407" s="5" t="s">
        <v>3485</v>
      </c>
      <c r="E44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07" s="175" t="s">
        <v>18840</v>
      </c>
      <c r="G4407" s="175" t="s">
        <v>18841</v>
      </c>
      <c r="H4407" s="182" t="str">
        <f>_xlfn.XLOOKUP(tab_SCHULLISTE[[#This Row],[TKZ]],tab_SATLISTE[SAT-ID],tab_SATLISTE[SAT-ID],"FEHLT")</f>
        <v>5p036</v>
      </c>
    </row>
    <row r="4408" spans="1:8" ht="15.9" customHeight="1" x14ac:dyDescent="0.3">
      <c r="A4408" s="171" t="s">
        <v>8745</v>
      </c>
      <c r="B4408" s="167" t="s">
        <v>12053</v>
      </c>
      <c r="C4408" s="167" t="str">
        <f>tab_SCHULLISTE[[#This Row],[SNR]]&amp;" - "&amp;tab_SCHULLISTE[[#This Row],[Name]]</f>
        <v xml:space="preserve">6558 - Grundschule Fürth, Rosenstraße  </v>
      </c>
      <c r="D4408" s="5" t="s">
        <v>3320</v>
      </c>
      <c r="E44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08" s="175" t="s">
        <v>18840</v>
      </c>
      <c r="G4408" s="175" t="s">
        <v>18841</v>
      </c>
      <c r="H4408" s="182" t="str">
        <f>_xlfn.XLOOKUP(tab_SCHULLISTE[[#This Row],[TKZ]],tab_SATLISTE[SAT-ID],tab_SATLISTE[SAT-ID],"FEHLT")</f>
        <v>5k052</v>
      </c>
    </row>
    <row r="4409" spans="1:8" ht="15.9" customHeight="1" x14ac:dyDescent="0.3">
      <c r="A4409" s="171" t="s">
        <v>8746</v>
      </c>
      <c r="B4409" s="167" t="s">
        <v>13358</v>
      </c>
      <c r="C4409" s="167" t="str">
        <f>tab_SCHULLISTE[[#This Row],[SNR]]&amp;" - "&amp;tab_SCHULLISTE[[#This Row],[Name]]</f>
        <v xml:space="preserve">6559 - Mittelschule Fürth, Schwabacher Straße  </v>
      </c>
      <c r="D4409" s="5" t="s">
        <v>3320</v>
      </c>
      <c r="E44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09" s="175" t="s">
        <v>18840</v>
      </c>
      <c r="G4409" s="175" t="s">
        <v>18841</v>
      </c>
      <c r="H4409" s="182" t="str">
        <f>_xlfn.XLOOKUP(tab_SCHULLISTE[[#This Row],[TKZ]],tab_SATLISTE[SAT-ID],tab_SATLISTE[SAT-ID],"FEHLT")</f>
        <v>5k052</v>
      </c>
    </row>
    <row r="4410" spans="1:8" ht="15.9" customHeight="1" x14ac:dyDescent="0.3">
      <c r="A4410" s="171" t="s">
        <v>8747</v>
      </c>
      <c r="B4410" s="167" t="s">
        <v>12054</v>
      </c>
      <c r="C4410" s="167" t="str">
        <f>tab_SCHULLISTE[[#This Row],[SNR]]&amp;" - "&amp;tab_SCHULLISTE[[#This Row],[Name]]</f>
        <v xml:space="preserve">6560 - Grundschule Fürth, Soldnerstraße  </v>
      </c>
      <c r="D4410" s="5" t="s">
        <v>3320</v>
      </c>
      <c r="E44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10" s="175" t="s">
        <v>18840</v>
      </c>
      <c r="G4410" s="175" t="s">
        <v>18841</v>
      </c>
      <c r="H4410" s="182" t="str">
        <f>_xlfn.XLOOKUP(tab_SCHULLISTE[[#This Row],[TKZ]],tab_SATLISTE[SAT-ID],tab_SATLISTE[SAT-ID],"FEHLT")</f>
        <v>5k052</v>
      </c>
    </row>
    <row r="4411" spans="1:8" ht="15.9" customHeight="1" x14ac:dyDescent="0.3">
      <c r="A4411" s="171" t="s">
        <v>8748</v>
      </c>
      <c r="B4411" s="167" t="s">
        <v>13359</v>
      </c>
      <c r="C4411" s="167" t="str">
        <f>tab_SCHULLISTE[[#This Row],[SNR]]&amp;" - "&amp;tab_SCHULLISTE[[#This Row],[Name]]</f>
        <v xml:space="preserve">6561 - Mittelschule Fürth, Soldnerstraße  </v>
      </c>
      <c r="D4411" s="5" t="s">
        <v>3320</v>
      </c>
      <c r="E44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11" s="175" t="s">
        <v>18840</v>
      </c>
      <c r="G4411" s="175" t="s">
        <v>18841</v>
      </c>
      <c r="H4411" s="182" t="str">
        <f>_xlfn.XLOOKUP(tab_SCHULLISTE[[#This Row],[TKZ]],tab_SATLISTE[SAT-ID],tab_SATLISTE[SAT-ID],"FEHLT")</f>
        <v>5k052</v>
      </c>
    </row>
    <row r="4412" spans="1:8" ht="15.9" customHeight="1" x14ac:dyDescent="0.3">
      <c r="A4412" s="171" t="s">
        <v>8749</v>
      </c>
      <c r="B4412" s="167" t="s">
        <v>12055</v>
      </c>
      <c r="C4412" s="167" t="str">
        <f>tab_SCHULLISTE[[#This Row],[SNR]]&amp;" - "&amp;tab_SCHULLISTE[[#This Row],[Name]]</f>
        <v xml:space="preserve">6562 - Farrnbach-Grundschule Fürth  </v>
      </c>
      <c r="D4412" s="5" t="s">
        <v>3320</v>
      </c>
      <c r="E44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12" s="175" t="s">
        <v>18840</v>
      </c>
      <c r="G4412" s="175" t="s">
        <v>18841</v>
      </c>
      <c r="H4412" s="182" t="str">
        <f>_xlfn.XLOOKUP(tab_SCHULLISTE[[#This Row],[TKZ]],tab_SATLISTE[SAT-ID],tab_SATLISTE[SAT-ID],"FEHLT")</f>
        <v>5k052</v>
      </c>
    </row>
    <row r="4413" spans="1:8" ht="15.9" customHeight="1" x14ac:dyDescent="0.3">
      <c r="A4413" s="171" t="s">
        <v>8750</v>
      </c>
      <c r="B4413" s="167" t="s">
        <v>12056</v>
      </c>
      <c r="C4413" s="167" t="str">
        <f>tab_SCHULLISTE[[#This Row],[SNR]]&amp;" - "&amp;tab_SCHULLISTE[[#This Row],[Name]]</f>
        <v xml:space="preserve">6563 - Grundschule Diespeck  </v>
      </c>
      <c r="D4413" s="5" t="s">
        <v>3301</v>
      </c>
      <c r="E44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13" s="175" t="s">
        <v>18840</v>
      </c>
      <c r="G4413" s="175" t="s">
        <v>18841</v>
      </c>
      <c r="H4413" s="182" t="str">
        <f>_xlfn.XLOOKUP(tab_SCHULLISTE[[#This Row],[TKZ]],tab_SATLISTE[SAT-ID],tab_SATLISTE[SAT-ID],"FEHLT")</f>
        <v>5k032</v>
      </c>
    </row>
    <row r="4414" spans="1:8" ht="15.9" customHeight="1" x14ac:dyDescent="0.3">
      <c r="A4414" s="171" t="s">
        <v>8751</v>
      </c>
      <c r="B4414" s="167" t="s">
        <v>12057</v>
      </c>
      <c r="C4414" s="167" t="str">
        <f>tab_SCHULLISTE[[#This Row],[SNR]]&amp;" - "&amp;tab_SCHULLISTE[[#This Row],[Name]]</f>
        <v xml:space="preserve">6564 - Grundschule Fürth, Hans-Sachs-Straße  </v>
      </c>
      <c r="D4414" s="5" t="s">
        <v>3320</v>
      </c>
      <c r="E44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14" s="175" t="s">
        <v>18840</v>
      </c>
      <c r="G4414" s="175" t="s">
        <v>18841</v>
      </c>
      <c r="H4414" s="182" t="str">
        <f>_xlfn.XLOOKUP(tab_SCHULLISTE[[#This Row],[TKZ]],tab_SATLISTE[SAT-ID],tab_SATLISTE[SAT-ID],"FEHLT")</f>
        <v>5k052</v>
      </c>
    </row>
    <row r="4415" spans="1:8" ht="15.9" customHeight="1" x14ac:dyDescent="0.3">
      <c r="A4415" s="171" t="s">
        <v>8752</v>
      </c>
      <c r="B4415" s="167" t="s">
        <v>12058</v>
      </c>
      <c r="C4415" s="167" t="str">
        <f>tab_SCHULLISTE[[#This Row],[SNR]]&amp;" - "&amp;tab_SCHULLISTE[[#This Row],[Name]]</f>
        <v xml:space="preserve">6566 - Grundschule Fürth, Zedernstraße  </v>
      </c>
      <c r="D4415" s="5" t="s">
        <v>3320</v>
      </c>
      <c r="E44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15" s="175" t="s">
        <v>18840</v>
      </c>
      <c r="G4415" s="175" t="s">
        <v>18841</v>
      </c>
      <c r="H4415" s="182" t="str">
        <f>_xlfn.XLOOKUP(tab_SCHULLISTE[[#This Row],[TKZ]],tab_SATLISTE[SAT-ID],tab_SATLISTE[SAT-ID],"FEHLT")</f>
        <v>5k052</v>
      </c>
    </row>
    <row r="4416" spans="1:8" ht="15.9" customHeight="1" x14ac:dyDescent="0.3">
      <c r="A4416" s="171" t="s">
        <v>8753</v>
      </c>
      <c r="B4416" s="167" t="s">
        <v>8754</v>
      </c>
      <c r="C4416" s="167" t="str">
        <f>tab_SCHULLISTE[[#This Row],[SNR]]&amp;" - "&amp;tab_SCHULLISTE[[#This Row],[Name]]</f>
        <v>6567 - Mittelschule Fürth Hans-Sachs-Straße / Seeackerstraße</v>
      </c>
      <c r="D4416" s="5" t="s">
        <v>3320</v>
      </c>
      <c r="E44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16" s="175" t="s">
        <v>18840</v>
      </c>
      <c r="G4416" s="175" t="s">
        <v>18841</v>
      </c>
      <c r="H4416" s="182" t="str">
        <f>_xlfn.XLOOKUP(tab_SCHULLISTE[[#This Row],[TKZ]],tab_SATLISTE[SAT-ID],tab_SATLISTE[SAT-ID],"FEHLT")</f>
        <v>5k052</v>
      </c>
    </row>
    <row r="4417" spans="1:8" ht="15.9" customHeight="1" x14ac:dyDescent="0.3">
      <c r="A4417" s="171" t="s">
        <v>8755</v>
      </c>
      <c r="B4417" s="167" t="s">
        <v>1087</v>
      </c>
      <c r="C4417" s="167" t="str">
        <f>tab_SCHULLISTE[[#This Row],[SNR]]&amp;" - "&amp;tab_SCHULLISTE[[#This Row],[Name]]</f>
        <v>6569 - Priv. Montessori-Schule des Montessori-Vereins Roth-Schwabach e.V. in Büchenbach (GS u. HS)</v>
      </c>
      <c r="D4417" s="5" t="s">
        <v>3506</v>
      </c>
      <c r="E44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4417" s="175" t="s">
        <v>18840</v>
      </c>
      <c r="G4417" s="175" t="s">
        <v>18841</v>
      </c>
      <c r="H4417" s="182" t="str">
        <f>_xlfn.XLOOKUP(tab_SCHULLISTE[[#This Row],[TKZ]],tab_SATLISTE[SAT-ID],tab_SATLISTE[SAT-ID],"FEHLT")</f>
        <v>5p057</v>
      </c>
    </row>
    <row r="4418" spans="1:8" ht="15.9" customHeight="1" x14ac:dyDescent="0.3">
      <c r="A4418" s="171" t="s">
        <v>8756</v>
      </c>
      <c r="B4418" s="167" t="s">
        <v>12059</v>
      </c>
      <c r="C4418" s="167" t="str">
        <f>tab_SCHULLISTE[[#This Row],[SNR]]&amp;" - "&amp;tab_SCHULLISTE[[#This Row],[Name]]</f>
        <v xml:space="preserve">6570 - Grundschule Burgbernheim-Marktbergel  </v>
      </c>
      <c r="D4418" s="5" t="s">
        <v>3292</v>
      </c>
      <c r="E44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18" s="175" t="s">
        <v>18840</v>
      </c>
      <c r="G4418" s="175" t="s">
        <v>18841</v>
      </c>
      <c r="H4418" s="182" t="str">
        <f>_xlfn.XLOOKUP(tab_SCHULLISTE[[#This Row],[TKZ]],tab_SATLISTE[SAT-ID],tab_SATLISTE[SAT-ID],"FEHLT")</f>
        <v>5k023</v>
      </c>
    </row>
    <row r="4419" spans="1:8" ht="15.9" customHeight="1" x14ac:dyDescent="0.3">
      <c r="A4419" s="171" t="s">
        <v>8757</v>
      </c>
      <c r="B4419" s="167" t="s">
        <v>12060</v>
      </c>
      <c r="C4419" s="167" t="str">
        <f>tab_SCHULLISTE[[#This Row],[SNR]]&amp;" - "&amp;tab_SCHULLISTE[[#This Row],[Name]]</f>
        <v xml:space="preserve">6571 - Grundschule Heideck  </v>
      </c>
      <c r="D4419" s="5" t="s">
        <v>3331</v>
      </c>
      <c r="E44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19" s="175" t="s">
        <v>18840</v>
      </c>
      <c r="G4419" s="175" t="s">
        <v>18841</v>
      </c>
      <c r="H4419" s="182" t="str">
        <f>_xlfn.XLOOKUP(tab_SCHULLISTE[[#This Row],[TKZ]],tab_SATLISTE[SAT-ID],tab_SATLISTE[SAT-ID],"FEHLT")</f>
        <v>5k063</v>
      </c>
    </row>
    <row r="4420" spans="1:8" ht="15.9" customHeight="1" x14ac:dyDescent="0.3">
      <c r="A4420" s="171" t="s">
        <v>8758</v>
      </c>
      <c r="B4420" s="167" t="s">
        <v>12061</v>
      </c>
      <c r="C4420" s="167" t="str">
        <f>tab_SCHULLISTE[[#This Row],[SNR]]&amp;" - "&amp;tab_SCHULLISTE[[#This Row],[Name]]</f>
        <v xml:space="preserve">6572 - Grundschule Thalmässing  </v>
      </c>
      <c r="D4420" s="5" t="s">
        <v>3426</v>
      </c>
      <c r="E44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20" s="175" t="s">
        <v>18840</v>
      </c>
      <c r="G4420" s="175" t="s">
        <v>18841</v>
      </c>
      <c r="H4420" s="182" t="str">
        <f>_xlfn.XLOOKUP(tab_SCHULLISTE[[#This Row],[TKZ]],tab_SATLISTE[SAT-ID],tab_SATLISTE[SAT-ID],"FEHLT")</f>
        <v>5k158</v>
      </c>
    </row>
    <row r="4421" spans="1:8" ht="15.9" customHeight="1" x14ac:dyDescent="0.3">
      <c r="A4421" s="171" t="s">
        <v>8759</v>
      </c>
      <c r="B4421" s="167" t="s">
        <v>12062</v>
      </c>
      <c r="C4421" s="167" t="str">
        <f>tab_SCHULLISTE[[#This Row],[SNR]]&amp;" - "&amp;tab_SCHULLISTE[[#This Row],[Name]]</f>
        <v xml:space="preserve">6573 - Grundschule Büchenbach  </v>
      </c>
      <c r="D4421" s="5" t="s">
        <v>3291</v>
      </c>
      <c r="E44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21" s="175" t="s">
        <v>18840</v>
      </c>
      <c r="G4421" s="175" t="s">
        <v>18841</v>
      </c>
      <c r="H4421" s="182" t="str">
        <f>_xlfn.XLOOKUP(tab_SCHULLISTE[[#This Row],[TKZ]],tab_SATLISTE[SAT-ID],tab_SATLISTE[SAT-ID],"FEHLT")</f>
        <v>5k022</v>
      </c>
    </row>
    <row r="4422" spans="1:8" ht="15.9" customHeight="1" x14ac:dyDescent="0.3">
      <c r="A4422" s="171" t="s">
        <v>8760</v>
      </c>
      <c r="B4422" s="167" t="s">
        <v>12063</v>
      </c>
      <c r="C4422" s="167" t="str">
        <f>tab_SCHULLISTE[[#This Row],[SNR]]&amp;" - "&amp;tab_SCHULLISTE[[#This Row],[Name]]</f>
        <v xml:space="preserve">6574 - Dr.-Mehler-Grundschule Georgensgmünd  </v>
      </c>
      <c r="D4422" s="5" t="s">
        <v>3306</v>
      </c>
      <c r="E44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22" s="175" t="s">
        <v>18840</v>
      </c>
      <c r="G4422" s="175" t="s">
        <v>18841</v>
      </c>
      <c r="H4422" s="182" t="str">
        <f>_xlfn.XLOOKUP(tab_SCHULLISTE[[#This Row],[TKZ]],tab_SATLISTE[SAT-ID],tab_SATLISTE[SAT-ID],"FEHLT")</f>
        <v>5k037</v>
      </c>
    </row>
    <row r="4423" spans="1:8" ht="15.9" customHeight="1" x14ac:dyDescent="0.3">
      <c r="A4423" s="171" t="s">
        <v>8761</v>
      </c>
      <c r="B4423" s="167" t="s">
        <v>12064</v>
      </c>
      <c r="C4423" s="167" t="str">
        <f>tab_SCHULLISTE[[#This Row],[SNR]]&amp;" - "&amp;tab_SCHULLISTE[[#This Row],[Name]]</f>
        <v xml:space="preserve">6575 - Grundschule Spalt  </v>
      </c>
      <c r="D4423" s="5" t="s">
        <v>3421</v>
      </c>
      <c r="E44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23" s="175" t="s">
        <v>18840</v>
      </c>
      <c r="G4423" s="175" t="s">
        <v>18841</v>
      </c>
      <c r="H4423" s="182" t="str">
        <f>_xlfn.XLOOKUP(tab_SCHULLISTE[[#This Row],[TKZ]],tab_SATLISTE[SAT-ID],tab_SATLISTE[SAT-ID],"FEHLT")</f>
        <v>5k153</v>
      </c>
    </row>
    <row r="4424" spans="1:8" ht="15.9" customHeight="1" x14ac:dyDescent="0.3">
      <c r="A4424" s="171" t="s">
        <v>8762</v>
      </c>
      <c r="B4424" s="167" t="s">
        <v>10644</v>
      </c>
      <c r="C4424" s="167" t="str">
        <f>tab_SCHULLISTE[[#This Row],[SNR]]&amp;" - "&amp;tab_SCHULLISTE[[#This Row],[Name]]</f>
        <v>6576 - Priv. Montessori-Schule d.Montessori-Förderkreises Rothenburg o.d.T. e.V. (GS und HS)</v>
      </c>
      <c r="D4424" s="5" t="s">
        <v>3508</v>
      </c>
      <c r="E44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4424" s="175" t="s">
        <v>18840</v>
      </c>
      <c r="G4424" s="175" t="s">
        <v>18841</v>
      </c>
      <c r="H4424" s="182" t="str">
        <f>_xlfn.XLOOKUP(tab_SCHULLISTE[[#This Row],[TKZ]],tab_SATLISTE[SAT-ID],tab_SATLISTE[SAT-ID],"FEHLT")</f>
        <v>5p059</v>
      </c>
    </row>
    <row r="4425" spans="1:8" ht="15.9" customHeight="1" x14ac:dyDescent="0.3">
      <c r="A4425" s="171" t="s">
        <v>8763</v>
      </c>
      <c r="B4425" s="167" t="s">
        <v>12065</v>
      </c>
      <c r="C4425" s="167" t="str">
        <f>tab_SCHULLISTE[[#This Row],[SNR]]&amp;" - "&amp;tab_SCHULLISTE[[#This Row],[Name]]</f>
        <v xml:space="preserve">6578 - Grundschule Nürnberg Georg-Paul-Amberger-Schule  </v>
      </c>
      <c r="D4425" s="5" t="s">
        <v>3381</v>
      </c>
      <c r="E44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25" s="175" t="s">
        <v>18840</v>
      </c>
      <c r="G4425" s="175" t="s">
        <v>18841</v>
      </c>
      <c r="H4425" s="182" t="str">
        <f>_xlfn.XLOOKUP(tab_SCHULLISTE[[#This Row],[TKZ]],tab_SATLISTE[SAT-ID],tab_SATLISTE[SAT-ID],"FEHLT")</f>
        <v>5k113</v>
      </c>
    </row>
    <row r="4426" spans="1:8" ht="15.9" customHeight="1" x14ac:dyDescent="0.3">
      <c r="A4426" s="171" t="s">
        <v>8764</v>
      </c>
      <c r="B4426" s="27" t="s">
        <v>12066</v>
      </c>
      <c r="C4426" s="167" t="str">
        <f>tab_SCHULLISTE[[#This Row],[SNR]]&amp;" - "&amp;tab_SCHULLISTE[[#This Row],[Name]]</f>
        <v xml:space="preserve">6580 - Grundschule Nürnberg Bartholomäusschule  </v>
      </c>
      <c r="D4426" s="5" t="s">
        <v>3381</v>
      </c>
      <c r="E44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26" s="175" t="s">
        <v>18840</v>
      </c>
      <c r="G4426" s="175" t="s">
        <v>18841</v>
      </c>
      <c r="H4426" s="182" t="str">
        <f>_xlfn.XLOOKUP(tab_SCHULLISTE[[#This Row],[TKZ]],tab_SATLISTE[SAT-ID],tab_SATLISTE[SAT-ID],"FEHLT")</f>
        <v>5k113</v>
      </c>
    </row>
    <row r="4427" spans="1:8" ht="15.9" customHeight="1" x14ac:dyDescent="0.3">
      <c r="A4427" s="171" t="s">
        <v>8765</v>
      </c>
      <c r="B4427" s="167" t="s">
        <v>12067</v>
      </c>
      <c r="C4427" s="167" t="str">
        <f>tab_SCHULLISTE[[#This Row],[SNR]]&amp;" - "&amp;tab_SCHULLISTE[[#This Row],[Name]]</f>
        <v xml:space="preserve">6581 - Grundschule Abenberg  </v>
      </c>
      <c r="D4427" s="5" t="s">
        <v>3270</v>
      </c>
      <c r="E44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27" s="175" t="s">
        <v>18840</v>
      </c>
      <c r="G4427" s="175" t="s">
        <v>18841</v>
      </c>
      <c r="H4427" s="182" t="str">
        <f>_xlfn.XLOOKUP(tab_SCHULLISTE[[#This Row],[TKZ]],tab_SATLISTE[SAT-ID],tab_SATLISTE[SAT-ID],"FEHLT")</f>
        <v>5k001</v>
      </c>
    </row>
    <row r="4428" spans="1:8" ht="15.9" customHeight="1" x14ac:dyDescent="0.3">
      <c r="A4428" s="171" t="s">
        <v>8766</v>
      </c>
      <c r="B4428" s="167" t="s">
        <v>12068</v>
      </c>
      <c r="C4428" s="167" t="str">
        <f>tab_SCHULLISTE[[#This Row],[SNR]]&amp;" - "&amp;tab_SCHULLISTE[[#This Row],[Name]]</f>
        <v xml:space="preserve">6582 - Grundschule Nürnberg Bauernfeindschule  </v>
      </c>
      <c r="D4428" s="5" t="s">
        <v>3381</v>
      </c>
      <c r="E44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28" s="175" t="s">
        <v>18840</v>
      </c>
      <c r="G4428" s="175" t="s">
        <v>18841</v>
      </c>
      <c r="H4428" s="182" t="str">
        <f>_xlfn.XLOOKUP(tab_SCHULLISTE[[#This Row],[TKZ]],tab_SATLISTE[SAT-ID],tab_SATLISTE[SAT-ID],"FEHLT")</f>
        <v>5k113</v>
      </c>
    </row>
    <row r="4429" spans="1:8" ht="15.9" customHeight="1" x14ac:dyDescent="0.3">
      <c r="A4429" s="171" t="s">
        <v>8767</v>
      </c>
      <c r="B4429" s="167" t="s">
        <v>12069</v>
      </c>
      <c r="C4429" s="167" t="str">
        <f>tab_SCHULLISTE[[#This Row],[SNR]]&amp;" - "&amp;tab_SCHULLISTE[[#This Row],[Name]]</f>
        <v xml:space="preserve">6583 - Grundschule Nürnberg St. Johannis  </v>
      </c>
      <c r="D4429" s="5" t="s">
        <v>3381</v>
      </c>
      <c r="E44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29" s="175" t="s">
        <v>18840</v>
      </c>
      <c r="G4429" s="175" t="s">
        <v>18841</v>
      </c>
      <c r="H4429" s="182" t="str">
        <f>_xlfn.XLOOKUP(tab_SCHULLISTE[[#This Row],[TKZ]],tab_SATLISTE[SAT-ID],tab_SATLISTE[SAT-ID],"FEHLT")</f>
        <v>5k113</v>
      </c>
    </row>
    <row r="4430" spans="1:8" ht="15.9" customHeight="1" x14ac:dyDescent="0.3">
      <c r="A4430" s="171" t="s">
        <v>8768</v>
      </c>
      <c r="B4430" s="167" t="s">
        <v>12070</v>
      </c>
      <c r="C4430" s="167" t="str">
        <f>tab_SCHULLISTE[[#This Row],[SNR]]&amp;" - "&amp;tab_SCHULLISTE[[#This Row],[Name]]</f>
        <v xml:space="preserve">6584 - Grundschule Absberg-Haundorf  </v>
      </c>
      <c r="D4430" s="5" t="s">
        <v>3271</v>
      </c>
      <c r="E44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30" s="175" t="s">
        <v>18840</v>
      </c>
      <c r="G4430" s="175" t="s">
        <v>18841</v>
      </c>
      <c r="H4430" s="182" t="str">
        <f>_xlfn.XLOOKUP(tab_SCHULLISTE[[#This Row],[TKZ]],tab_SATLISTE[SAT-ID],tab_SATLISTE[SAT-ID],"FEHLT")</f>
        <v>5k002</v>
      </c>
    </row>
    <row r="4431" spans="1:8" ht="15.9" customHeight="1" x14ac:dyDescent="0.3">
      <c r="A4431" s="171" t="s">
        <v>8769</v>
      </c>
      <c r="B4431" s="167" t="s">
        <v>12071</v>
      </c>
      <c r="C4431" s="167" t="str">
        <f>tab_SCHULLISTE[[#This Row],[SNR]]&amp;" - "&amp;tab_SCHULLISTE[[#This Row],[Name]]</f>
        <v xml:space="preserve">6585 - Grundschule Nürnberg Bismarckstraße  </v>
      </c>
      <c r="D4431" s="5" t="s">
        <v>3381</v>
      </c>
      <c r="E44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31" s="175" t="s">
        <v>18840</v>
      </c>
      <c r="G4431" s="175" t="s">
        <v>18841</v>
      </c>
      <c r="H4431" s="182" t="str">
        <f>_xlfn.XLOOKUP(tab_SCHULLISTE[[#This Row],[TKZ]],tab_SATLISTE[SAT-ID],tab_SATLISTE[SAT-ID],"FEHLT")</f>
        <v>5k113</v>
      </c>
    </row>
    <row r="4432" spans="1:8" ht="15.9" customHeight="1" x14ac:dyDescent="0.3">
      <c r="A4432" s="171" t="s">
        <v>8770</v>
      </c>
      <c r="B4432" s="167" t="s">
        <v>13360</v>
      </c>
      <c r="C4432" s="167" t="str">
        <f>tab_SCHULLISTE[[#This Row],[SNR]]&amp;" - "&amp;tab_SCHULLISTE[[#This Row],[Name]]</f>
        <v xml:space="preserve">6586 - Mittelschule Nürnberg Bismarckstraße  </v>
      </c>
      <c r="D4432" s="5" t="s">
        <v>3381</v>
      </c>
      <c r="E44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32" s="175" t="s">
        <v>18840</v>
      </c>
      <c r="G4432" s="175" t="s">
        <v>18841</v>
      </c>
      <c r="H4432" s="182" t="str">
        <f>_xlfn.XLOOKUP(tab_SCHULLISTE[[#This Row],[TKZ]],tab_SATLISTE[SAT-ID],tab_SATLISTE[SAT-ID],"FEHLT")</f>
        <v>5k113</v>
      </c>
    </row>
    <row r="4433" spans="1:8" ht="15.9" customHeight="1" x14ac:dyDescent="0.3">
      <c r="A4433" s="171" t="s">
        <v>8771</v>
      </c>
      <c r="B4433" s="167" t="s">
        <v>12072</v>
      </c>
      <c r="C4433" s="167" t="str">
        <f>tab_SCHULLISTE[[#This Row],[SNR]]&amp;" - "&amp;tab_SCHULLISTE[[#This Row],[Name]]</f>
        <v xml:space="preserve">6587 - Grundschule Nürnberg Henry-Dunant-Schule  </v>
      </c>
      <c r="D4433" s="5" t="s">
        <v>3381</v>
      </c>
      <c r="E44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33" s="175" t="s">
        <v>18840</v>
      </c>
      <c r="G4433" s="175" t="s">
        <v>18841</v>
      </c>
      <c r="H4433" s="182" t="str">
        <f>_xlfn.XLOOKUP(tab_SCHULLISTE[[#This Row],[TKZ]],tab_SATLISTE[SAT-ID],tab_SATLISTE[SAT-ID],"FEHLT")</f>
        <v>5k113</v>
      </c>
    </row>
    <row r="4434" spans="1:8" ht="15.9" customHeight="1" x14ac:dyDescent="0.3">
      <c r="A4434" s="171" t="s">
        <v>8772</v>
      </c>
      <c r="B4434" s="167" t="s">
        <v>12073</v>
      </c>
      <c r="C4434" s="167" t="str">
        <f>tab_SCHULLISTE[[#This Row],[SNR]]&amp;" - "&amp;tab_SCHULLISTE[[#This Row],[Name]]</f>
        <v xml:space="preserve">6588 - Grundschule Greding  </v>
      </c>
      <c r="D4434" s="5" t="s">
        <v>3325</v>
      </c>
      <c r="E44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34" s="175" t="s">
        <v>18840</v>
      </c>
      <c r="G4434" s="175" t="s">
        <v>18841</v>
      </c>
      <c r="H4434" s="182" t="str">
        <f>_xlfn.XLOOKUP(tab_SCHULLISTE[[#This Row],[TKZ]],tab_SATLISTE[SAT-ID],tab_SATLISTE[SAT-ID],"FEHLT")</f>
        <v>5k057</v>
      </c>
    </row>
    <row r="4435" spans="1:8" ht="15.9" customHeight="1" x14ac:dyDescent="0.3">
      <c r="A4435" s="171" t="s">
        <v>8773</v>
      </c>
      <c r="B4435" s="167" t="s">
        <v>12074</v>
      </c>
      <c r="C4435" s="167" t="str">
        <f>tab_SCHULLISTE[[#This Row],[SNR]]&amp;" - "&amp;tab_SCHULLISTE[[#This Row],[Name]]</f>
        <v xml:space="preserve">6589 - Grundschule Nürnberg Eibach  </v>
      </c>
      <c r="D4435" s="5" t="s">
        <v>3381</v>
      </c>
      <c r="E44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35" s="175" t="s">
        <v>18840</v>
      </c>
      <c r="G4435" s="175" t="s">
        <v>18841</v>
      </c>
      <c r="H4435" s="182" t="str">
        <f>_xlfn.XLOOKUP(tab_SCHULLISTE[[#This Row],[TKZ]],tab_SATLISTE[SAT-ID],tab_SATLISTE[SAT-ID],"FEHLT")</f>
        <v>5k113</v>
      </c>
    </row>
    <row r="4436" spans="1:8" ht="15.9" customHeight="1" x14ac:dyDescent="0.3">
      <c r="A4436" s="171" t="s">
        <v>8774</v>
      </c>
      <c r="B4436" s="167" t="s">
        <v>12075</v>
      </c>
      <c r="C4436" s="167" t="str">
        <f>tab_SCHULLISTE[[#This Row],[SNR]]&amp;" - "&amp;tab_SCHULLISTE[[#This Row],[Name]]</f>
        <v xml:space="preserve">6590 - Grundschule Nürnberg Erich-Kästner-Schule  </v>
      </c>
      <c r="D4436" s="5" t="s">
        <v>3381</v>
      </c>
      <c r="E44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36" s="175" t="s">
        <v>18840</v>
      </c>
      <c r="G4436" s="175" t="s">
        <v>18841</v>
      </c>
      <c r="H4436" s="182" t="str">
        <f>_xlfn.XLOOKUP(tab_SCHULLISTE[[#This Row],[TKZ]],tab_SATLISTE[SAT-ID],tab_SATLISTE[SAT-ID],"FEHLT")</f>
        <v>5k113</v>
      </c>
    </row>
    <row r="4437" spans="1:8" ht="15.9" customHeight="1" x14ac:dyDescent="0.3">
      <c r="A4437" s="171" t="s">
        <v>8775</v>
      </c>
      <c r="B4437" s="167" t="s">
        <v>12076</v>
      </c>
      <c r="C4437" s="167" t="str">
        <f>tab_SCHULLISTE[[#This Row],[SNR]]&amp;" - "&amp;tab_SCHULLISTE[[#This Row],[Name]]</f>
        <v xml:space="preserve">6591 - Grundschule Nürnberg Kopernikusschule  </v>
      </c>
      <c r="D4437" s="5" t="s">
        <v>3381</v>
      </c>
      <c r="E44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37" s="175" t="s">
        <v>18840</v>
      </c>
      <c r="G4437" s="175" t="s">
        <v>18841</v>
      </c>
      <c r="H4437" s="182" t="str">
        <f>_xlfn.XLOOKUP(tab_SCHULLISTE[[#This Row],[TKZ]],tab_SATLISTE[SAT-ID],tab_SATLISTE[SAT-ID],"FEHLT")</f>
        <v>5k113</v>
      </c>
    </row>
    <row r="4438" spans="1:8" ht="15.9" customHeight="1" x14ac:dyDescent="0.3">
      <c r="A4438" s="171" t="s">
        <v>8776</v>
      </c>
      <c r="B4438" s="167" t="s">
        <v>12077</v>
      </c>
      <c r="C4438" s="167" t="str">
        <f>tab_SCHULLISTE[[#This Row],[SNR]]&amp;" - "&amp;tab_SCHULLISTE[[#This Row],[Name]]</f>
        <v xml:space="preserve">6593 - Grundschule Nürnberg Gebrüder-Grimm-Schule  </v>
      </c>
      <c r="D4438" s="5" t="s">
        <v>3381</v>
      </c>
      <c r="E44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38" s="175" t="s">
        <v>18840</v>
      </c>
      <c r="G4438" s="175" t="s">
        <v>18841</v>
      </c>
      <c r="H4438" s="182" t="str">
        <f>_xlfn.XLOOKUP(tab_SCHULLISTE[[#This Row],[TKZ]],tab_SATLISTE[SAT-ID],tab_SATLISTE[SAT-ID],"FEHLT")</f>
        <v>5k113</v>
      </c>
    </row>
    <row r="4439" spans="1:8" ht="15.9" customHeight="1" x14ac:dyDescent="0.3">
      <c r="A4439" s="171" t="s">
        <v>8777</v>
      </c>
      <c r="B4439" s="167" t="s">
        <v>12078</v>
      </c>
      <c r="C4439" s="167" t="str">
        <f>tab_SCHULLISTE[[#This Row],[SNR]]&amp;" - "&amp;tab_SCHULLISTE[[#This Row],[Name]]</f>
        <v xml:space="preserve">6594 - Grundschule Nürnberg Friedrich-Hegel-Schule  </v>
      </c>
      <c r="D4439" s="5" t="s">
        <v>3381</v>
      </c>
      <c r="E44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39" s="175" t="s">
        <v>18840</v>
      </c>
      <c r="G4439" s="175" t="s">
        <v>18841</v>
      </c>
      <c r="H4439" s="182" t="str">
        <f>_xlfn.XLOOKUP(tab_SCHULLISTE[[#This Row],[TKZ]],tab_SATLISTE[SAT-ID],tab_SATLISTE[SAT-ID],"FEHLT")</f>
        <v>5k113</v>
      </c>
    </row>
    <row r="4440" spans="1:8" ht="15.9" customHeight="1" x14ac:dyDescent="0.3">
      <c r="A4440" s="171" t="s">
        <v>8778</v>
      </c>
      <c r="B4440" s="167" t="s">
        <v>12079</v>
      </c>
      <c r="C4440" s="167" t="str">
        <f>tab_SCHULLISTE[[#This Row],[SNR]]&amp;" - "&amp;tab_SCHULLISTE[[#This Row],[Name]]</f>
        <v xml:space="preserve">6597 - Grundschule Nürnberg Ziegelstein  </v>
      </c>
      <c r="D4440" s="5" t="s">
        <v>3381</v>
      </c>
      <c r="E44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40" s="175" t="s">
        <v>18840</v>
      </c>
      <c r="G4440" s="175" t="s">
        <v>18841</v>
      </c>
      <c r="H4440" s="182" t="str">
        <f>_xlfn.XLOOKUP(tab_SCHULLISTE[[#This Row],[TKZ]],tab_SATLISTE[SAT-ID],tab_SATLISTE[SAT-ID],"FEHLT")</f>
        <v>5k113</v>
      </c>
    </row>
    <row r="4441" spans="1:8" ht="15.9" customHeight="1" x14ac:dyDescent="0.3">
      <c r="A4441" s="171" t="s">
        <v>8779</v>
      </c>
      <c r="B4441" s="167" t="s">
        <v>12080</v>
      </c>
      <c r="C4441" s="167" t="str">
        <f>tab_SCHULLISTE[[#This Row],[SNR]]&amp;" - "&amp;tab_SCHULLISTE[[#This Row],[Name]]</f>
        <v xml:space="preserve">6598 - Grundschule Nürnberg Birkenwald-Schule  </v>
      </c>
      <c r="D4441" s="5" t="s">
        <v>3381</v>
      </c>
      <c r="E44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41" s="175" t="s">
        <v>18840</v>
      </c>
      <c r="G4441" s="175" t="s">
        <v>18841</v>
      </c>
      <c r="H4441" s="182" t="str">
        <f>_xlfn.XLOOKUP(tab_SCHULLISTE[[#This Row],[TKZ]],tab_SATLISTE[SAT-ID],tab_SATLISTE[SAT-ID],"FEHLT")</f>
        <v>5k113</v>
      </c>
    </row>
    <row r="4442" spans="1:8" ht="15.9" customHeight="1" x14ac:dyDescent="0.3">
      <c r="A4442" s="171" t="s">
        <v>8780</v>
      </c>
      <c r="B4442" s="167" t="s">
        <v>1219</v>
      </c>
      <c r="C4442" s="167" t="str">
        <f>tab_SCHULLISTE[[#This Row],[SNR]]&amp;" - "&amp;tab_SCHULLISTE[[#This Row],[Name]]</f>
        <v>6599 - Grundschule Nürnberg Friedrich-Wilhelm-Herschel-Schule</v>
      </c>
      <c r="D4442" s="5" t="s">
        <v>3381</v>
      </c>
      <c r="E44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42" s="175" t="s">
        <v>18840</v>
      </c>
      <c r="G4442" s="175" t="s">
        <v>18841</v>
      </c>
      <c r="H4442" s="182" t="str">
        <f>_xlfn.XLOOKUP(tab_SCHULLISTE[[#This Row],[TKZ]],tab_SATLISTE[SAT-ID],tab_SATLISTE[SAT-ID],"FEHLT")</f>
        <v>5k113</v>
      </c>
    </row>
    <row r="4443" spans="1:8" ht="15.9" customHeight="1" x14ac:dyDescent="0.3">
      <c r="A4443" s="171" t="s">
        <v>8781</v>
      </c>
      <c r="B4443" s="167" t="s">
        <v>18768</v>
      </c>
      <c r="C4443" s="167" t="str">
        <f>tab_SCHULLISTE[[#This Row],[SNR]]&amp;" - "&amp;tab_SCHULLISTE[[#This Row],[Name]]</f>
        <v xml:space="preserve">6600 - Mittelschule Nürnberg Schulcampus Werderau  </v>
      </c>
      <c r="D4443" s="5" t="s">
        <v>3381</v>
      </c>
      <c r="E44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43" s="175" t="s">
        <v>18840</v>
      </c>
      <c r="G4443" s="175" t="s">
        <v>18841</v>
      </c>
      <c r="H4443" s="182" t="str">
        <f>_xlfn.XLOOKUP(tab_SCHULLISTE[[#This Row],[TKZ]],tab_SATLISTE[SAT-ID],tab_SATLISTE[SAT-ID],"FEHLT")</f>
        <v>5k113</v>
      </c>
    </row>
    <row r="4444" spans="1:8" ht="15.9" customHeight="1" x14ac:dyDescent="0.3">
      <c r="A4444" s="171" t="s">
        <v>8782</v>
      </c>
      <c r="B4444" s="167" t="s">
        <v>12081</v>
      </c>
      <c r="C4444" s="167" t="str">
        <f>tab_SCHULLISTE[[#This Row],[SNR]]&amp;" - "&amp;tab_SCHULLISTE[[#This Row],[Name]]</f>
        <v xml:space="preserve">6601 - Grundschule Schopfloch  </v>
      </c>
      <c r="D4444" s="5" t="s">
        <v>3414</v>
      </c>
      <c r="E44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44" s="175" t="s">
        <v>18840</v>
      </c>
      <c r="G4444" s="175" t="s">
        <v>18841</v>
      </c>
      <c r="H4444" s="182" t="str">
        <f>_xlfn.XLOOKUP(tab_SCHULLISTE[[#This Row],[TKZ]],tab_SATLISTE[SAT-ID],tab_SATLISTE[SAT-ID],"FEHLT")</f>
        <v>5k146</v>
      </c>
    </row>
    <row r="4445" spans="1:8" ht="15.9" customHeight="1" x14ac:dyDescent="0.3">
      <c r="A4445" s="171" t="s">
        <v>8783</v>
      </c>
      <c r="B4445" s="167" t="s">
        <v>12082</v>
      </c>
      <c r="C4445" s="167" t="str">
        <f>tab_SCHULLISTE[[#This Row],[SNR]]&amp;" - "&amp;tab_SCHULLISTE[[#This Row],[Name]]</f>
        <v xml:space="preserve">6602 - Grundschule Adelsdorf  </v>
      </c>
      <c r="D4445" s="5" t="s">
        <v>3272</v>
      </c>
      <c r="E44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45" s="175" t="s">
        <v>18840</v>
      </c>
      <c r="G4445" s="175" t="s">
        <v>18841</v>
      </c>
      <c r="H4445" s="182" t="str">
        <f>_xlfn.XLOOKUP(tab_SCHULLISTE[[#This Row],[TKZ]],tab_SATLISTE[SAT-ID],tab_SATLISTE[SAT-ID],"FEHLT")</f>
        <v>5k003</v>
      </c>
    </row>
    <row r="4446" spans="1:8" ht="15.9" customHeight="1" x14ac:dyDescent="0.3">
      <c r="A4446" s="171" t="s">
        <v>8784</v>
      </c>
      <c r="B4446" s="167" t="s">
        <v>13361</v>
      </c>
      <c r="C4446" s="167" t="str">
        <f>tab_SCHULLISTE[[#This Row],[SNR]]&amp;" - "&amp;tab_SCHULLISTE[[#This Row],[Name]]</f>
        <v xml:space="preserve">6606 - Mittelschule Nürnberg, Hummelsteiner Weg  </v>
      </c>
      <c r="D4446" s="5" t="s">
        <v>3381</v>
      </c>
      <c r="E44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46" s="175" t="s">
        <v>18840</v>
      </c>
      <c r="G4446" s="175" t="s">
        <v>18841</v>
      </c>
      <c r="H4446" s="182" t="str">
        <f>_xlfn.XLOOKUP(tab_SCHULLISTE[[#This Row],[TKZ]],tab_SATLISTE[SAT-ID],tab_SATLISTE[SAT-ID],"FEHLT")</f>
        <v>5k113</v>
      </c>
    </row>
    <row r="4447" spans="1:8" ht="15.9" customHeight="1" x14ac:dyDescent="0.3">
      <c r="A4447" s="171" t="s">
        <v>8785</v>
      </c>
      <c r="B4447" s="167" t="s">
        <v>12083</v>
      </c>
      <c r="C4447" s="167" t="str">
        <f>tab_SCHULLISTE[[#This Row],[SNR]]&amp;" - "&amp;tab_SCHULLISTE[[#This Row],[Name]]</f>
        <v xml:space="preserve">6607 - Grundschule Nürnberg Insel Schütt  </v>
      </c>
      <c r="D4447" s="5" t="s">
        <v>3381</v>
      </c>
      <c r="E44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47" s="175" t="s">
        <v>18840</v>
      </c>
      <c r="G4447" s="175" t="s">
        <v>18841</v>
      </c>
      <c r="H4447" s="182" t="str">
        <f>_xlfn.XLOOKUP(tab_SCHULLISTE[[#This Row],[TKZ]],tab_SATLISTE[SAT-ID],tab_SATLISTE[SAT-ID],"FEHLT")</f>
        <v>5k113</v>
      </c>
    </row>
    <row r="4448" spans="1:8" ht="15.9" customHeight="1" x14ac:dyDescent="0.3">
      <c r="A4448" s="171" t="s">
        <v>8786</v>
      </c>
      <c r="B4448" s="167" t="s">
        <v>13362</v>
      </c>
      <c r="C4448" s="167" t="str">
        <f>tab_SCHULLISTE[[#This Row],[SNR]]&amp;" - "&amp;tab_SCHULLISTE[[#This Row],[Name]]</f>
        <v xml:space="preserve">6608 - Mittelschule Nürnberg, Insel Schütt  </v>
      </c>
      <c r="D4448" s="5" t="s">
        <v>3381</v>
      </c>
      <c r="E44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48" s="175" t="s">
        <v>18840</v>
      </c>
      <c r="G4448" s="175" t="s">
        <v>18841</v>
      </c>
      <c r="H4448" s="182" t="str">
        <f>_xlfn.XLOOKUP(tab_SCHULLISTE[[#This Row],[TKZ]],tab_SATLISTE[SAT-ID],tab_SATLISTE[SAT-ID],"FEHLT")</f>
        <v>5k113</v>
      </c>
    </row>
    <row r="4449" spans="1:8" ht="15.9" customHeight="1" x14ac:dyDescent="0.3">
      <c r="A4449" s="171" t="s">
        <v>8787</v>
      </c>
      <c r="B4449" s="167" t="s">
        <v>13363</v>
      </c>
      <c r="C4449" s="167" t="str">
        <f>tab_SCHULLISTE[[#This Row],[SNR]]&amp;" - "&amp;tab_SCHULLISTE[[#This Row],[Name]]</f>
        <v xml:space="preserve">6609 - Adalbert-Stifter-Mittelschule Nürnberg  </v>
      </c>
      <c r="D4449" s="5" t="s">
        <v>3381</v>
      </c>
      <c r="E44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49" s="175" t="s">
        <v>18840</v>
      </c>
      <c r="G4449" s="175" t="s">
        <v>18841</v>
      </c>
      <c r="H4449" s="182" t="str">
        <f>_xlfn.XLOOKUP(tab_SCHULLISTE[[#This Row],[TKZ]],tab_SATLISTE[SAT-ID],tab_SATLISTE[SAT-ID],"FEHLT")</f>
        <v>5k113</v>
      </c>
    </row>
    <row r="4450" spans="1:8" ht="15.9" customHeight="1" x14ac:dyDescent="0.3">
      <c r="A4450" s="171" t="s">
        <v>8788</v>
      </c>
      <c r="B4450" s="167" t="s">
        <v>12084</v>
      </c>
      <c r="C4450" s="167" t="str">
        <f>tab_SCHULLISTE[[#This Row],[SNR]]&amp;" - "&amp;tab_SCHULLISTE[[#This Row],[Name]]</f>
        <v xml:space="preserve">6612 - Grundschule Nürnberg Knauerschule  </v>
      </c>
      <c r="D4450" s="5" t="s">
        <v>3381</v>
      </c>
      <c r="E44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50" s="175" t="s">
        <v>18840</v>
      </c>
      <c r="G4450" s="175" t="s">
        <v>18841</v>
      </c>
      <c r="H4450" s="182" t="str">
        <f>_xlfn.XLOOKUP(tab_SCHULLISTE[[#This Row],[TKZ]],tab_SATLISTE[SAT-ID],tab_SATLISTE[SAT-ID],"FEHLT")</f>
        <v>5k113</v>
      </c>
    </row>
    <row r="4451" spans="1:8" ht="15.9" customHeight="1" x14ac:dyDescent="0.3">
      <c r="A4451" s="171" t="s">
        <v>8789</v>
      </c>
      <c r="B4451" s="167" t="s">
        <v>12085</v>
      </c>
      <c r="C4451" s="167" t="str">
        <f>tab_SCHULLISTE[[#This Row],[SNR]]&amp;" - "&amp;tab_SCHULLISTE[[#This Row],[Name]]</f>
        <v xml:space="preserve">6613 - Grundschule Nürnberg Ketteler-Schule  </v>
      </c>
      <c r="D4451" s="5" t="s">
        <v>3381</v>
      </c>
      <c r="E44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51" s="175" t="s">
        <v>18840</v>
      </c>
      <c r="G4451" s="175" t="s">
        <v>18841</v>
      </c>
      <c r="H4451" s="182" t="str">
        <f>_xlfn.XLOOKUP(tab_SCHULLISTE[[#This Row],[TKZ]],tab_SATLISTE[SAT-ID],tab_SATLISTE[SAT-ID],"FEHLT")</f>
        <v>5k113</v>
      </c>
    </row>
    <row r="4452" spans="1:8" ht="15.9" customHeight="1" x14ac:dyDescent="0.3">
      <c r="A4452" s="171" t="s">
        <v>8790</v>
      </c>
      <c r="B4452" s="167" t="s">
        <v>18769</v>
      </c>
      <c r="C4452" s="167" t="str">
        <f>tab_SCHULLISTE[[#This Row],[SNR]]&amp;" - "&amp;tab_SCHULLISTE[[#This Row],[Name]]</f>
        <v xml:space="preserve">6614 - Grundschule Nürnberg Schulcampus Werderau  </v>
      </c>
      <c r="D4452" s="5" t="s">
        <v>3381</v>
      </c>
      <c r="E44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52" s="175" t="s">
        <v>18840</v>
      </c>
      <c r="G4452" s="175" t="s">
        <v>18841</v>
      </c>
      <c r="H4452" s="182" t="str">
        <f>_xlfn.XLOOKUP(tab_SCHULLISTE[[#This Row],[TKZ]],tab_SATLISTE[SAT-ID],tab_SATLISTE[SAT-ID],"FEHLT")</f>
        <v>5k113</v>
      </c>
    </row>
    <row r="4453" spans="1:8" ht="15.9" customHeight="1" x14ac:dyDescent="0.3">
      <c r="A4453" s="171" t="s">
        <v>8791</v>
      </c>
      <c r="B4453" s="167" t="s">
        <v>12086</v>
      </c>
      <c r="C4453" s="167" t="str">
        <f>tab_SCHULLISTE[[#This Row],[SNR]]&amp;" - "&amp;tab_SCHULLISTE[[#This Row],[Name]]</f>
        <v xml:space="preserve">6615 - Grundschule Nürnberg Laufamholz  </v>
      </c>
      <c r="D4453" s="5" t="s">
        <v>3381</v>
      </c>
      <c r="E44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53" s="175" t="s">
        <v>18840</v>
      </c>
      <c r="G4453" s="175" t="s">
        <v>18841</v>
      </c>
      <c r="H4453" s="182" t="str">
        <f>_xlfn.XLOOKUP(tab_SCHULLISTE[[#This Row],[TKZ]],tab_SATLISTE[SAT-ID],tab_SATLISTE[SAT-ID],"FEHLT")</f>
        <v>5k113</v>
      </c>
    </row>
    <row r="4454" spans="1:8" ht="15.9" customHeight="1" x14ac:dyDescent="0.3">
      <c r="A4454" s="171" t="s">
        <v>8792</v>
      </c>
      <c r="B4454" s="167" t="s">
        <v>13364</v>
      </c>
      <c r="C4454" s="167" t="str">
        <f>tab_SCHULLISTE[[#This Row],[SNR]]&amp;" - "&amp;tab_SCHULLISTE[[#This Row],[Name]]</f>
        <v xml:space="preserve">6616 - Mittelschule Nürnberg, Neptunweg  </v>
      </c>
      <c r="D4454" s="5" t="s">
        <v>3381</v>
      </c>
      <c r="E44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54" s="175" t="s">
        <v>18840</v>
      </c>
      <c r="G4454" s="175" t="s">
        <v>18841</v>
      </c>
      <c r="H4454" s="182" t="str">
        <f>_xlfn.XLOOKUP(tab_SCHULLISTE[[#This Row],[TKZ]],tab_SATLISTE[SAT-ID],tab_SATLISTE[SAT-ID],"FEHLT")</f>
        <v>5k113</v>
      </c>
    </row>
    <row r="4455" spans="1:8" ht="15.9" customHeight="1" x14ac:dyDescent="0.3">
      <c r="A4455" s="171" t="s">
        <v>8793</v>
      </c>
      <c r="B4455" s="167" t="s">
        <v>12087</v>
      </c>
      <c r="C4455" s="167" t="str">
        <f>tab_SCHULLISTE[[#This Row],[SNR]]&amp;" - "&amp;tab_SCHULLISTE[[#This Row],[Name]]</f>
        <v xml:space="preserve">6617 - Grundschule Nürnberg Gebersdorf  </v>
      </c>
      <c r="D4455" s="5" t="s">
        <v>3381</v>
      </c>
      <c r="E44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55" s="175" t="s">
        <v>18840</v>
      </c>
      <c r="G4455" s="175" t="s">
        <v>18841</v>
      </c>
      <c r="H4455" s="182" t="str">
        <f>_xlfn.XLOOKUP(tab_SCHULLISTE[[#This Row],[TKZ]],tab_SATLISTE[SAT-ID],tab_SATLISTE[SAT-ID],"FEHLT")</f>
        <v>5k113</v>
      </c>
    </row>
    <row r="4456" spans="1:8" ht="15.9" customHeight="1" x14ac:dyDescent="0.3">
      <c r="A4456" s="171" t="s">
        <v>8794</v>
      </c>
      <c r="B4456" s="167" t="s">
        <v>13365</v>
      </c>
      <c r="C4456" s="167" t="str">
        <f>tab_SCHULLISTE[[#This Row],[SNR]]&amp;" - "&amp;tab_SCHULLISTE[[#This Row],[Name]]</f>
        <v xml:space="preserve">6618 - Konrad-Groß-Mittelschule Nürnberg  </v>
      </c>
      <c r="D4456" s="5" t="s">
        <v>3381</v>
      </c>
      <c r="E44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56" s="175" t="s">
        <v>18840</v>
      </c>
      <c r="G4456" s="175" t="s">
        <v>18841</v>
      </c>
      <c r="H4456" s="182" t="str">
        <f>_xlfn.XLOOKUP(tab_SCHULLISTE[[#This Row],[TKZ]],tab_SATLISTE[SAT-ID],tab_SATLISTE[SAT-ID],"FEHLT")</f>
        <v>5k113</v>
      </c>
    </row>
    <row r="4457" spans="1:8" ht="15.9" customHeight="1" x14ac:dyDescent="0.3">
      <c r="A4457" s="171" t="s">
        <v>8795</v>
      </c>
      <c r="B4457" s="167" t="s">
        <v>12088</v>
      </c>
      <c r="C4457" s="167" t="str">
        <f>tab_SCHULLISTE[[#This Row],[SNR]]&amp;" - "&amp;tab_SCHULLISTE[[#This Row],[Name]]</f>
        <v xml:space="preserve">6619 - Grundschule Nürnberg Carl-von-Ossietzky-Schule  </v>
      </c>
      <c r="D4457" s="5" t="s">
        <v>3381</v>
      </c>
      <c r="E44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57" s="175" t="s">
        <v>18840</v>
      </c>
      <c r="G4457" s="175" t="s">
        <v>18841</v>
      </c>
      <c r="H4457" s="182" t="str">
        <f>_xlfn.XLOOKUP(tab_SCHULLISTE[[#This Row],[TKZ]],tab_SATLISTE[SAT-ID],tab_SATLISTE[SAT-ID],"FEHLT")</f>
        <v>5k113</v>
      </c>
    </row>
    <row r="4458" spans="1:8" ht="15.9" customHeight="1" x14ac:dyDescent="0.3">
      <c r="A4458" s="171" t="s">
        <v>8796</v>
      </c>
      <c r="B4458" s="167" t="s">
        <v>13366</v>
      </c>
      <c r="C4458" s="167" t="str">
        <f>tab_SCHULLISTE[[#This Row],[SNR]]&amp;" - "&amp;tab_SCHULLISTE[[#This Row],[Name]]</f>
        <v xml:space="preserve">6620 - Carl-von-Ossietzky-Mittelschule Nürnberg  </v>
      </c>
      <c r="D4458" s="5" t="s">
        <v>3381</v>
      </c>
      <c r="E44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58" s="175" t="s">
        <v>18840</v>
      </c>
      <c r="G4458" s="175" t="s">
        <v>18841</v>
      </c>
      <c r="H4458" s="182" t="str">
        <f>_xlfn.XLOOKUP(tab_SCHULLISTE[[#This Row],[TKZ]],tab_SATLISTE[SAT-ID],tab_SATLISTE[SAT-ID],"FEHLT")</f>
        <v>5k113</v>
      </c>
    </row>
    <row r="4459" spans="1:8" ht="15.9" customHeight="1" x14ac:dyDescent="0.3">
      <c r="A4459" s="171" t="s">
        <v>8797</v>
      </c>
      <c r="B4459" s="167" t="s">
        <v>12089</v>
      </c>
      <c r="C4459" s="167" t="str">
        <f>tab_SCHULLISTE[[#This Row],[SNR]]&amp;" - "&amp;tab_SCHULLISTE[[#This Row],[Name]]</f>
        <v xml:space="preserve">6621 - Grundschule Nürnberg Paniersplatz  </v>
      </c>
      <c r="D4459" s="5" t="s">
        <v>3381</v>
      </c>
      <c r="E44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59" s="175" t="s">
        <v>18840</v>
      </c>
      <c r="G4459" s="175" t="s">
        <v>18841</v>
      </c>
      <c r="H4459" s="182" t="str">
        <f>_xlfn.XLOOKUP(tab_SCHULLISTE[[#This Row],[TKZ]],tab_SATLISTE[SAT-ID],tab_SATLISTE[SAT-ID],"FEHLT")</f>
        <v>5k113</v>
      </c>
    </row>
    <row r="4460" spans="1:8" ht="15.9" customHeight="1" x14ac:dyDescent="0.3">
      <c r="A4460" s="171" t="s">
        <v>8798</v>
      </c>
      <c r="B4460" s="167" t="s">
        <v>13367</v>
      </c>
      <c r="C4460" s="167" t="str">
        <f>tab_SCHULLISTE[[#This Row],[SNR]]&amp;" - "&amp;tab_SCHULLISTE[[#This Row],[Name]]</f>
        <v xml:space="preserve">6623 - Johann-Daniel-Preißler-Mittelschule Nürnberg  </v>
      </c>
      <c r="D4460" s="5" t="s">
        <v>3381</v>
      </c>
      <c r="E44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60" s="175" t="s">
        <v>18840</v>
      </c>
      <c r="G4460" s="175" t="s">
        <v>18841</v>
      </c>
      <c r="H4460" s="182" t="str">
        <f>_xlfn.XLOOKUP(tab_SCHULLISTE[[#This Row],[TKZ]],tab_SATLISTE[SAT-ID],tab_SATLISTE[SAT-ID],"FEHLT")</f>
        <v>5k113</v>
      </c>
    </row>
    <row r="4461" spans="1:8" ht="15.9" customHeight="1" x14ac:dyDescent="0.3">
      <c r="A4461" s="171" t="s">
        <v>8799</v>
      </c>
      <c r="B4461" s="167" t="s">
        <v>12090</v>
      </c>
      <c r="C4461" s="167" t="str">
        <f>tab_SCHULLISTE[[#This Row],[SNR]]&amp;" - "&amp;tab_SCHULLISTE[[#This Row],[Name]]</f>
        <v xml:space="preserve">6624 - Grundschule Lonnerstadt-Weisachgrund  </v>
      </c>
      <c r="D4461" s="5" t="s">
        <v>3363</v>
      </c>
      <c r="E44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61" s="175" t="s">
        <v>18840</v>
      </c>
      <c r="G4461" s="175" t="s">
        <v>18841</v>
      </c>
      <c r="H4461" s="182" t="str">
        <f>_xlfn.XLOOKUP(tab_SCHULLISTE[[#This Row],[TKZ]],tab_SATLISTE[SAT-ID],tab_SATLISTE[SAT-ID],"FEHLT")</f>
        <v>5k095</v>
      </c>
    </row>
    <row r="4462" spans="1:8" ht="15.9" customHeight="1" x14ac:dyDescent="0.3">
      <c r="A4462" s="171" t="s">
        <v>8800</v>
      </c>
      <c r="B4462" s="167" t="s">
        <v>12091</v>
      </c>
      <c r="C4462" s="167" t="str">
        <f>tab_SCHULLISTE[[#This Row],[SNR]]&amp;" - "&amp;tab_SCHULLISTE[[#This Row],[Name]]</f>
        <v xml:space="preserve">6625 - Grundschule Nürnberg Regenbogenschule  </v>
      </c>
      <c r="D4462" s="5" t="s">
        <v>3381</v>
      </c>
      <c r="E44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62" s="175" t="s">
        <v>18840</v>
      </c>
      <c r="G4462" s="175" t="s">
        <v>18841</v>
      </c>
      <c r="H4462" s="182" t="str">
        <f>_xlfn.XLOOKUP(tab_SCHULLISTE[[#This Row],[TKZ]],tab_SATLISTE[SAT-ID],tab_SATLISTE[SAT-ID],"FEHLT")</f>
        <v>5k113</v>
      </c>
    </row>
    <row r="4463" spans="1:8" ht="15.9" customHeight="1" x14ac:dyDescent="0.3">
      <c r="A4463" s="171" t="s">
        <v>8801</v>
      </c>
      <c r="B4463" s="167" t="s">
        <v>12092</v>
      </c>
      <c r="C4463" s="167" t="str">
        <f>tab_SCHULLISTE[[#This Row],[SNR]]&amp;" - "&amp;tab_SCHULLISTE[[#This Row],[Name]]</f>
        <v xml:space="preserve">6626 - Grundschule Nürnberg Reutersbrunnenschule  </v>
      </c>
      <c r="D4463" s="5" t="s">
        <v>3381</v>
      </c>
      <c r="E44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63" s="175" t="s">
        <v>18840</v>
      </c>
      <c r="G4463" s="175" t="s">
        <v>18841</v>
      </c>
      <c r="H4463" s="182" t="str">
        <f>_xlfn.XLOOKUP(tab_SCHULLISTE[[#This Row],[TKZ]],tab_SATLISTE[SAT-ID],tab_SATLISTE[SAT-ID],"FEHLT")</f>
        <v>5k113</v>
      </c>
    </row>
    <row r="4464" spans="1:8" ht="15.9" customHeight="1" x14ac:dyDescent="0.3">
      <c r="A4464" s="171" t="s">
        <v>8802</v>
      </c>
      <c r="B4464" s="167" t="s">
        <v>13368</v>
      </c>
      <c r="C4464" s="167" t="str">
        <f>tab_SCHULLISTE[[#This Row],[SNR]]&amp;" - "&amp;tab_SCHULLISTE[[#This Row],[Name]]</f>
        <v xml:space="preserve">6627 - Georg-Holzbauer-Mittelschule Nürnberg  </v>
      </c>
      <c r="D4464" s="5" t="s">
        <v>3381</v>
      </c>
      <c r="E44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64" s="175" t="s">
        <v>18840</v>
      </c>
      <c r="G4464" s="175" t="s">
        <v>18841</v>
      </c>
      <c r="H4464" s="182" t="str">
        <f>_xlfn.XLOOKUP(tab_SCHULLISTE[[#This Row],[TKZ]],tab_SATLISTE[SAT-ID],tab_SATLISTE[SAT-ID],"FEHLT")</f>
        <v>5k113</v>
      </c>
    </row>
    <row r="4465" spans="1:8" ht="15.9" customHeight="1" x14ac:dyDescent="0.3">
      <c r="A4465" s="171" t="s">
        <v>8803</v>
      </c>
      <c r="B4465" s="167" t="s">
        <v>12093</v>
      </c>
      <c r="C4465" s="167" t="str">
        <f>tab_SCHULLISTE[[#This Row],[SNR]]&amp;" - "&amp;tab_SCHULLISTE[[#This Row],[Name]]</f>
        <v xml:space="preserve">6628 - Grundschule Nürnberg Astrid-Lindgren-Schule  </v>
      </c>
      <c r="D4465" s="5" t="s">
        <v>3381</v>
      </c>
      <c r="E44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65" s="175" t="s">
        <v>18840</v>
      </c>
      <c r="G4465" s="175" t="s">
        <v>18841</v>
      </c>
      <c r="H4465" s="182" t="str">
        <f>_xlfn.XLOOKUP(tab_SCHULLISTE[[#This Row],[TKZ]],tab_SATLISTE[SAT-ID],tab_SATLISTE[SAT-ID],"FEHLT")</f>
        <v>5k113</v>
      </c>
    </row>
    <row r="4466" spans="1:8" ht="15.9" customHeight="1" x14ac:dyDescent="0.3">
      <c r="A4466" s="171" t="s">
        <v>8804</v>
      </c>
      <c r="B4466" s="167" t="s">
        <v>12094</v>
      </c>
      <c r="C4466" s="167" t="str">
        <f>tab_SCHULLISTE[[#This Row],[SNR]]&amp;" - "&amp;tab_SCHULLISTE[[#This Row],[Name]]</f>
        <v xml:space="preserve">6630 - Grundschule Röttenbach  </v>
      </c>
      <c r="D4466" s="5" t="s">
        <v>3404</v>
      </c>
      <c r="E44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66" s="175" t="s">
        <v>18840</v>
      </c>
      <c r="G4466" s="175" t="s">
        <v>18841</v>
      </c>
      <c r="H4466" s="182" t="str">
        <f>_xlfn.XLOOKUP(tab_SCHULLISTE[[#This Row],[TKZ]],tab_SATLISTE[SAT-ID],tab_SATLISTE[SAT-ID],"FEHLT")</f>
        <v>5k136</v>
      </c>
    </row>
    <row r="4467" spans="1:8" ht="15.9" customHeight="1" x14ac:dyDescent="0.3">
      <c r="A4467" s="171" t="s">
        <v>8805</v>
      </c>
      <c r="B4467" s="167" t="s">
        <v>12095</v>
      </c>
      <c r="C4467" s="167" t="str">
        <f>tab_SCHULLISTE[[#This Row],[SNR]]&amp;" - "&amp;tab_SCHULLISTE[[#This Row],[Name]]</f>
        <v xml:space="preserve">6632 - Grundschule Nürnberg Scharrerschule  </v>
      </c>
      <c r="D4467" s="5" t="s">
        <v>3381</v>
      </c>
      <c r="E44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67" s="175" t="s">
        <v>18840</v>
      </c>
      <c r="G4467" s="175" t="s">
        <v>18841</v>
      </c>
      <c r="H4467" s="182" t="str">
        <f>_xlfn.XLOOKUP(tab_SCHULLISTE[[#This Row],[TKZ]],tab_SATLISTE[SAT-ID],tab_SATLISTE[SAT-ID],"FEHLT")</f>
        <v>5k113</v>
      </c>
    </row>
    <row r="4468" spans="1:8" ht="15.9" customHeight="1" x14ac:dyDescent="0.3">
      <c r="A4468" s="171" t="s">
        <v>8806</v>
      </c>
      <c r="B4468" s="167" t="s">
        <v>11651</v>
      </c>
      <c r="C4468" s="167" t="str">
        <f>tab_SCHULLISTE[[#This Row],[SNR]]&amp;" - "&amp;tab_SCHULLISTE[[#This Row],[Name]]</f>
        <v xml:space="preserve">6633 - Grundschule Mühlhausen  </v>
      </c>
      <c r="D4468" s="5" t="s">
        <v>3372</v>
      </c>
      <c r="E44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68" s="175" t="s">
        <v>18840</v>
      </c>
      <c r="G4468" s="175" t="s">
        <v>18841</v>
      </c>
      <c r="H4468" s="182" t="str">
        <f>_xlfn.XLOOKUP(tab_SCHULLISTE[[#This Row],[TKZ]],tab_SATLISTE[SAT-ID],tab_SATLISTE[SAT-ID],"FEHLT")</f>
        <v>5k104</v>
      </c>
    </row>
    <row r="4469" spans="1:8" ht="15.9" customHeight="1" x14ac:dyDescent="0.3">
      <c r="A4469" s="171" t="s">
        <v>8807</v>
      </c>
      <c r="B4469" s="167" t="s">
        <v>13369</v>
      </c>
      <c r="C4469" s="167" t="str">
        <f>tab_SCHULLISTE[[#This Row],[SNR]]&amp;" - "&amp;tab_SCHULLISTE[[#This Row],[Name]]</f>
        <v xml:space="preserve">6634 - Mittelschule Nürnberg, Scharrerschule  </v>
      </c>
      <c r="D4469" s="5" t="s">
        <v>3381</v>
      </c>
      <c r="E44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69" s="175" t="s">
        <v>18840</v>
      </c>
      <c r="G4469" s="175" t="s">
        <v>18841</v>
      </c>
      <c r="H4469" s="182" t="str">
        <f>_xlfn.XLOOKUP(tab_SCHULLISTE[[#This Row],[TKZ]],tab_SATLISTE[SAT-ID],tab_SATLISTE[SAT-ID],"FEHLT")</f>
        <v>5k113</v>
      </c>
    </row>
    <row r="4470" spans="1:8" ht="15.9" customHeight="1" x14ac:dyDescent="0.3">
      <c r="A4470" s="171" t="s">
        <v>8808</v>
      </c>
      <c r="B4470" s="167" t="s">
        <v>13370</v>
      </c>
      <c r="C4470" s="167" t="str">
        <f>tab_SCHULLISTE[[#This Row],[SNR]]&amp;" - "&amp;tab_SCHULLISTE[[#This Row],[Name]]</f>
        <v xml:space="preserve">6635 - Mittelschule Nürnberg Schlößleinsgasse  </v>
      </c>
      <c r="D4470" s="5" t="s">
        <v>3381</v>
      </c>
      <c r="E44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70" s="175" t="s">
        <v>18840</v>
      </c>
      <c r="G4470" s="175" t="s">
        <v>18841</v>
      </c>
      <c r="H4470" s="182" t="str">
        <f>_xlfn.XLOOKUP(tab_SCHULLISTE[[#This Row],[TKZ]],tab_SATLISTE[SAT-ID],tab_SATLISTE[SAT-ID],"FEHLT")</f>
        <v>5k113</v>
      </c>
    </row>
    <row r="4471" spans="1:8" ht="15.9" customHeight="1" x14ac:dyDescent="0.3">
      <c r="A4471" s="171" t="s">
        <v>8809</v>
      </c>
      <c r="B4471" s="167" t="s">
        <v>12096</v>
      </c>
      <c r="C4471" s="167" t="str">
        <f>tab_SCHULLISTE[[#This Row],[SNR]]&amp;" - "&amp;tab_SCHULLISTE[[#This Row],[Name]]</f>
        <v xml:space="preserve">6636 - Grundschule Nürnberg Dr.-Theo-Schöller-Schule  </v>
      </c>
      <c r="D4471" s="5" t="s">
        <v>3381</v>
      </c>
      <c r="E44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71" s="175" t="s">
        <v>18840</v>
      </c>
      <c r="G4471" s="175" t="s">
        <v>18841</v>
      </c>
      <c r="H4471" s="182" t="str">
        <f>_xlfn.XLOOKUP(tab_SCHULLISTE[[#This Row],[TKZ]],tab_SATLISTE[SAT-ID],tab_SATLISTE[SAT-ID],"FEHLT")</f>
        <v>5k113</v>
      </c>
    </row>
    <row r="4472" spans="1:8" ht="15.9" customHeight="1" x14ac:dyDescent="0.3">
      <c r="A4472" s="171" t="s">
        <v>8810</v>
      </c>
      <c r="B4472" s="167" t="s">
        <v>13371</v>
      </c>
      <c r="C4472" s="167" t="str">
        <f>tab_SCHULLISTE[[#This Row],[SNR]]&amp;" - "&amp;tab_SCHULLISTE[[#This Row],[Name]]</f>
        <v xml:space="preserve">6637 - Dr.-Theo-Schöller-Mittelschule Nürnberg  </v>
      </c>
      <c r="D4472" s="5" t="s">
        <v>3381</v>
      </c>
      <c r="E44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72" s="175" t="s">
        <v>18840</v>
      </c>
      <c r="G4472" s="175" t="s">
        <v>18841</v>
      </c>
      <c r="H4472" s="182" t="str">
        <f>_xlfn.XLOOKUP(tab_SCHULLISTE[[#This Row],[TKZ]],tab_SATLISTE[SAT-ID],tab_SATLISTE[SAT-ID],"FEHLT")</f>
        <v>5k113</v>
      </c>
    </row>
    <row r="4473" spans="1:8" ht="15.9" customHeight="1" x14ac:dyDescent="0.3">
      <c r="A4473" s="171" t="s">
        <v>8811</v>
      </c>
      <c r="B4473" s="167" t="s">
        <v>1088</v>
      </c>
      <c r="C4473" s="167" t="str">
        <f>tab_SCHULLISTE[[#This Row],[SNR]]&amp;" - "&amp;tab_SCHULLISTE[[#This Row],[Name]]</f>
        <v>6638 - Priv. Montessori-Mittelschule Lauf a.d.Pegnitz der Montessori- Vereinigung Nürnberger Land e.V.</v>
      </c>
      <c r="D4473" s="5" t="s">
        <v>3511</v>
      </c>
      <c r="E44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73" s="175" t="s">
        <v>18840</v>
      </c>
      <c r="G4473" s="175" t="s">
        <v>18841</v>
      </c>
      <c r="H4473" s="182" t="str">
        <f>_xlfn.XLOOKUP(tab_SCHULLISTE[[#This Row],[TKZ]],tab_SATLISTE[SAT-ID],tab_SATLISTE[SAT-ID],"FEHLT")</f>
        <v>5p062</v>
      </c>
    </row>
    <row r="4474" spans="1:8" ht="15.9" customHeight="1" x14ac:dyDescent="0.3">
      <c r="A4474" s="171" t="s">
        <v>8812</v>
      </c>
      <c r="B4474" s="167" t="s">
        <v>12097</v>
      </c>
      <c r="C4474" s="167" t="str">
        <f>tab_SCHULLISTE[[#This Row],[SNR]]&amp;" - "&amp;tab_SCHULLISTE[[#This Row],[Name]]</f>
        <v xml:space="preserve">6639 - Grundschule Nürnberg Michael-Ende-Schule  </v>
      </c>
      <c r="D4474" s="5" t="s">
        <v>3381</v>
      </c>
      <c r="E44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74" s="175" t="s">
        <v>18840</v>
      </c>
      <c r="G4474" s="175" t="s">
        <v>18841</v>
      </c>
      <c r="H4474" s="182" t="str">
        <f>_xlfn.XLOOKUP(tab_SCHULLISTE[[#This Row],[TKZ]],tab_SATLISTE[SAT-ID],tab_SATLISTE[SAT-ID],"FEHLT")</f>
        <v>5k113</v>
      </c>
    </row>
    <row r="4475" spans="1:8" ht="15.9" customHeight="1" x14ac:dyDescent="0.3">
      <c r="A4475" s="171" t="s">
        <v>8813</v>
      </c>
      <c r="B4475" s="167" t="s">
        <v>12098</v>
      </c>
      <c r="C4475" s="167" t="str">
        <f>tab_SCHULLISTE[[#This Row],[SNR]]&amp;" - "&amp;tab_SCHULLISTE[[#This Row],[Name]]</f>
        <v xml:space="preserve">6640 - Veit-vom-Berg-Grundschule Uehlfeld  </v>
      </c>
      <c r="D4475" s="5" t="s">
        <v>3428</v>
      </c>
      <c r="E44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75" s="175" t="s">
        <v>18840</v>
      </c>
      <c r="G4475" s="175" t="s">
        <v>18841</v>
      </c>
      <c r="H4475" s="182" t="str">
        <f>_xlfn.XLOOKUP(tab_SCHULLISTE[[#This Row],[TKZ]],tab_SATLISTE[SAT-ID],tab_SATLISTE[SAT-ID],"FEHLT")</f>
        <v>5k160</v>
      </c>
    </row>
    <row r="4476" spans="1:8" ht="15.9" customHeight="1" x14ac:dyDescent="0.3">
      <c r="A4476" s="171" t="s">
        <v>8814</v>
      </c>
      <c r="B4476" s="167" t="s">
        <v>13372</v>
      </c>
      <c r="C4476" s="167" t="str">
        <f>tab_SCHULLISTE[[#This Row],[SNR]]&amp;" - "&amp;tab_SCHULLISTE[[#This Row],[Name]]</f>
        <v xml:space="preserve">6641 - Mittelschule Nürnberg, St. Leonhard  </v>
      </c>
      <c r="D4476" s="5" t="s">
        <v>3381</v>
      </c>
      <c r="E44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76" s="175" t="s">
        <v>18840</v>
      </c>
      <c r="G4476" s="175" t="s">
        <v>18841</v>
      </c>
      <c r="H4476" s="182" t="str">
        <f>_xlfn.XLOOKUP(tab_SCHULLISTE[[#This Row],[TKZ]],tab_SATLISTE[SAT-ID],tab_SATLISTE[SAT-ID],"FEHLT")</f>
        <v>5k113</v>
      </c>
    </row>
    <row r="4477" spans="1:8" ht="15.9" customHeight="1" x14ac:dyDescent="0.3">
      <c r="A4477" s="171" t="s">
        <v>8815</v>
      </c>
      <c r="B4477" s="167" t="s">
        <v>12099</v>
      </c>
      <c r="C4477" s="167" t="str">
        <f>tab_SCHULLISTE[[#This Row],[SNR]]&amp;" - "&amp;tab_SCHULLISTE[[#This Row],[Name]]</f>
        <v xml:space="preserve">6643 - Grundschule Nürnberg Sperberschule  </v>
      </c>
      <c r="D4477" s="5" t="s">
        <v>3381</v>
      </c>
      <c r="E44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77" s="175" t="s">
        <v>18840</v>
      </c>
      <c r="G4477" s="175" t="s">
        <v>18841</v>
      </c>
      <c r="H4477" s="182" t="str">
        <f>_xlfn.XLOOKUP(tab_SCHULLISTE[[#This Row],[TKZ]],tab_SATLISTE[SAT-ID],tab_SATLISTE[SAT-ID],"FEHLT")</f>
        <v>5k113</v>
      </c>
    </row>
    <row r="4478" spans="1:8" ht="15.9" customHeight="1" x14ac:dyDescent="0.3">
      <c r="A4478" s="171" t="s">
        <v>8816</v>
      </c>
      <c r="B4478" s="167" t="s">
        <v>12100</v>
      </c>
      <c r="C4478" s="167" t="str">
        <f>tab_SCHULLISTE[[#This Row],[SNR]]&amp;" - "&amp;tab_SCHULLISTE[[#This Row],[Name]]</f>
        <v xml:space="preserve">6644 - Grundschule Bechhofen  </v>
      </c>
      <c r="D4478" s="5" t="s">
        <v>3288</v>
      </c>
      <c r="E44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78" s="175" t="s">
        <v>18840</v>
      </c>
      <c r="G4478" s="175" t="s">
        <v>18841</v>
      </c>
      <c r="H4478" s="182" t="str">
        <f>_xlfn.XLOOKUP(tab_SCHULLISTE[[#This Row],[TKZ]],tab_SATLISTE[SAT-ID],tab_SATLISTE[SAT-ID],"FEHLT")</f>
        <v>5k019</v>
      </c>
    </row>
    <row r="4479" spans="1:8" ht="15.9" customHeight="1" x14ac:dyDescent="0.3">
      <c r="A4479" s="171" t="s">
        <v>8817</v>
      </c>
      <c r="B4479" s="167" t="s">
        <v>13373</v>
      </c>
      <c r="C4479" s="167" t="str">
        <f>tab_SCHULLISTE[[#This Row],[SNR]]&amp;" - "&amp;tab_SCHULLISTE[[#This Row],[Name]]</f>
        <v xml:space="preserve">6645 - Mittelschule Nürnberg, Sperberschule  </v>
      </c>
      <c r="D4479" s="5" t="s">
        <v>3381</v>
      </c>
      <c r="E44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79" s="175" t="s">
        <v>18840</v>
      </c>
      <c r="G4479" s="175" t="s">
        <v>18841</v>
      </c>
      <c r="H4479" s="182" t="str">
        <f>_xlfn.XLOOKUP(tab_SCHULLISTE[[#This Row],[TKZ]],tab_SATLISTE[SAT-ID],tab_SATLISTE[SAT-ID],"FEHLT")</f>
        <v>5k113</v>
      </c>
    </row>
    <row r="4480" spans="1:8" ht="15.9" customHeight="1" x14ac:dyDescent="0.3">
      <c r="A4480" s="171" t="s">
        <v>8818</v>
      </c>
      <c r="B4480" s="167" t="s">
        <v>12101</v>
      </c>
      <c r="C4480" s="167" t="str">
        <f>tab_SCHULLISTE[[#This Row],[SNR]]&amp;" - "&amp;tab_SCHULLISTE[[#This Row],[Name]]</f>
        <v xml:space="preserve">6646 - Grundschule Nürnberg Thoner Espan  </v>
      </c>
      <c r="D4480" s="5" t="s">
        <v>3381</v>
      </c>
      <c r="E44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80" s="175" t="s">
        <v>18840</v>
      </c>
      <c r="G4480" s="175" t="s">
        <v>18841</v>
      </c>
      <c r="H4480" s="182" t="str">
        <f>_xlfn.XLOOKUP(tab_SCHULLISTE[[#This Row],[TKZ]],tab_SATLISTE[SAT-ID],tab_SATLISTE[SAT-ID],"FEHLT")</f>
        <v>5k113</v>
      </c>
    </row>
    <row r="4481" spans="1:8" ht="15.9" customHeight="1" x14ac:dyDescent="0.3">
      <c r="A4481" s="171" t="s">
        <v>8819</v>
      </c>
      <c r="B4481" s="167" t="s">
        <v>13374</v>
      </c>
      <c r="C4481" s="167" t="str">
        <f>tab_SCHULLISTE[[#This Row],[SNR]]&amp;" - "&amp;tab_SCHULLISTE[[#This Row],[Name]]</f>
        <v xml:space="preserve">6647 - Thusnelda-Mittelschule Nürnberg  </v>
      </c>
      <c r="D4481" s="5" t="s">
        <v>3381</v>
      </c>
      <c r="E44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81" s="175" t="s">
        <v>18840</v>
      </c>
      <c r="G4481" s="175" t="s">
        <v>18841</v>
      </c>
      <c r="H4481" s="182" t="str">
        <f>_xlfn.XLOOKUP(tab_SCHULLISTE[[#This Row],[TKZ]],tab_SATLISTE[SAT-ID],tab_SATLISTE[SAT-ID],"FEHLT")</f>
        <v>5k113</v>
      </c>
    </row>
    <row r="4482" spans="1:8" ht="15.9" customHeight="1" x14ac:dyDescent="0.3">
      <c r="A4482" s="171" t="s">
        <v>8820</v>
      </c>
      <c r="B4482" s="167" t="s">
        <v>12102</v>
      </c>
      <c r="C4482" s="167" t="str">
        <f>tab_SCHULLISTE[[#This Row],[SNR]]&amp;" - "&amp;tab_SCHULLISTE[[#This Row],[Name]]</f>
        <v xml:space="preserve">6648 - Grundschule Nürnberg Ludwig-Uhland-Schule  </v>
      </c>
      <c r="D4482" s="5" t="s">
        <v>3381</v>
      </c>
      <c r="E44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82" s="175" t="s">
        <v>18840</v>
      </c>
      <c r="G4482" s="175" t="s">
        <v>18841</v>
      </c>
      <c r="H4482" s="182" t="str">
        <f>_xlfn.XLOOKUP(tab_SCHULLISTE[[#This Row],[TKZ]],tab_SATLISTE[SAT-ID],tab_SATLISTE[SAT-ID],"FEHLT")</f>
        <v>5k113</v>
      </c>
    </row>
    <row r="4483" spans="1:8" ht="15.9" customHeight="1" x14ac:dyDescent="0.3">
      <c r="A4483" s="171" t="s">
        <v>8821</v>
      </c>
      <c r="B4483" s="167" t="s">
        <v>13375</v>
      </c>
      <c r="C4483" s="167" t="str">
        <f>tab_SCHULLISTE[[#This Row],[SNR]]&amp;" - "&amp;tab_SCHULLISTE[[#This Row],[Name]]</f>
        <v xml:space="preserve">6649 - Ludwig-Uhland-Mittelschule Nürnberg  </v>
      </c>
      <c r="D4483" s="5" t="s">
        <v>3381</v>
      </c>
      <c r="E44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83" s="175" t="s">
        <v>18840</v>
      </c>
      <c r="G4483" s="175" t="s">
        <v>18841</v>
      </c>
      <c r="H4483" s="182" t="str">
        <f>_xlfn.XLOOKUP(tab_SCHULLISTE[[#This Row],[TKZ]],tab_SATLISTE[SAT-ID],tab_SATLISTE[SAT-ID],"FEHLT")</f>
        <v>5k113</v>
      </c>
    </row>
    <row r="4484" spans="1:8" ht="15.9" customHeight="1" x14ac:dyDescent="0.3">
      <c r="A4484" s="171" t="s">
        <v>8822</v>
      </c>
      <c r="B4484" s="167" t="s">
        <v>12103</v>
      </c>
      <c r="C4484" s="167" t="str">
        <f>tab_SCHULLISTE[[#This Row],[SNR]]&amp;" - "&amp;tab_SCHULLISTE[[#This Row],[Name]]</f>
        <v xml:space="preserve">6650 - Grundschule Nürnberg Zerzabelshof  </v>
      </c>
      <c r="D4484" s="5" t="s">
        <v>3381</v>
      </c>
      <c r="E44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84" s="175" t="s">
        <v>18840</v>
      </c>
      <c r="G4484" s="175" t="s">
        <v>18841</v>
      </c>
      <c r="H4484" s="182" t="str">
        <f>_xlfn.XLOOKUP(tab_SCHULLISTE[[#This Row],[TKZ]],tab_SATLISTE[SAT-ID],tab_SATLISTE[SAT-ID],"FEHLT")</f>
        <v>5k113</v>
      </c>
    </row>
    <row r="4485" spans="1:8" ht="15.9" customHeight="1" x14ac:dyDescent="0.3">
      <c r="A4485" s="171" t="s">
        <v>8823</v>
      </c>
      <c r="B4485" s="167" t="s">
        <v>12104</v>
      </c>
      <c r="C4485" s="167" t="str">
        <f>tab_SCHULLISTE[[#This Row],[SNR]]&amp;" - "&amp;tab_SCHULLISTE[[#This Row],[Name]]</f>
        <v xml:space="preserve">6651 - Grundschule Nürnberg Wahlerschule  </v>
      </c>
      <c r="D4485" s="5" t="s">
        <v>3381</v>
      </c>
      <c r="E44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85" s="175" t="s">
        <v>18840</v>
      </c>
      <c r="G4485" s="175" t="s">
        <v>18841</v>
      </c>
      <c r="H4485" s="182" t="str">
        <f>_xlfn.XLOOKUP(tab_SCHULLISTE[[#This Row],[TKZ]],tab_SATLISTE[SAT-ID],tab_SATLISTE[SAT-ID],"FEHLT")</f>
        <v>5k113</v>
      </c>
    </row>
    <row r="4486" spans="1:8" ht="15.9" customHeight="1" x14ac:dyDescent="0.3">
      <c r="A4486" s="171" t="s">
        <v>8824</v>
      </c>
      <c r="B4486" s="167" t="s">
        <v>12105</v>
      </c>
      <c r="C4486" s="167" t="str">
        <f>tab_SCHULLISTE[[#This Row],[SNR]]&amp;" - "&amp;tab_SCHULLISTE[[#This Row],[Name]]</f>
        <v xml:space="preserve">6652 - Grundschule Nürnberg Friedrich-Wanderer-Schule  </v>
      </c>
      <c r="D4486" s="5" t="s">
        <v>3381</v>
      </c>
      <c r="E44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86" s="175" t="s">
        <v>18840</v>
      </c>
      <c r="G4486" s="175" t="s">
        <v>18841</v>
      </c>
      <c r="H4486" s="182" t="str">
        <f>_xlfn.XLOOKUP(tab_SCHULLISTE[[#This Row],[TKZ]],tab_SATLISTE[SAT-ID],tab_SATLISTE[SAT-ID],"FEHLT")</f>
        <v>5k113</v>
      </c>
    </row>
    <row r="4487" spans="1:8" ht="15.9" customHeight="1" x14ac:dyDescent="0.3">
      <c r="A4487" s="171" t="s">
        <v>8825</v>
      </c>
      <c r="B4487" s="167" t="s">
        <v>12106</v>
      </c>
      <c r="C4487" s="167" t="str">
        <f>tab_SCHULLISTE[[#This Row],[SNR]]&amp;" - "&amp;tab_SCHULLISTE[[#This Row],[Name]]</f>
        <v xml:space="preserve">6653 - Grundschule Herrieden  </v>
      </c>
      <c r="D4487" s="5" t="s">
        <v>3337</v>
      </c>
      <c r="E44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87" s="175" t="s">
        <v>18840</v>
      </c>
      <c r="G4487" s="175" t="s">
        <v>18841</v>
      </c>
      <c r="H4487" s="182" t="str">
        <f>_xlfn.XLOOKUP(tab_SCHULLISTE[[#This Row],[TKZ]],tab_SATLISTE[SAT-ID],tab_SATLISTE[SAT-ID],"FEHLT")</f>
        <v>5k069</v>
      </c>
    </row>
    <row r="4488" spans="1:8" ht="15.9" customHeight="1" x14ac:dyDescent="0.3">
      <c r="A4488" s="171" t="s">
        <v>8826</v>
      </c>
      <c r="B4488" s="167" t="s">
        <v>12107</v>
      </c>
      <c r="C4488" s="167" t="str">
        <f>tab_SCHULLISTE[[#This Row],[SNR]]&amp;" - "&amp;tab_SCHULLISTE[[#This Row],[Name]]</f>
        <v xml:space="preserve">6654 - Grundschule Nürnberg Wiesenschule  </v>
      </c>
      <c r="D4488" s="5" t="s">
        <v>3381</v>
      </c>
      <c r="E44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88" s="175" t="s">
        <v>18840</v>
      </c>
      <c r="G4488" s="175" t="s">
        <v>18841</v>
      </c>
      <c r="H4488" s="182" t="str">
        <f>_xlfn.XLOOKUP(tab_SCHULLISTE[[#This Row],[TKZ]],tab_SATLISTE[SAT-ID],tab_SATLISTE[SAT-ID],"FEHLT")</f>
        <v>5k113</v>
      </c>
    </row>
    <row r="4489" spans="1:8" ht="15.9" customHeight="1" x14ac:dyDescent="0.3">
      <c r="A4489" s="171" t="s">
        <v>8827</v>
      </c>
      <c r="B4489" s="167" t="s">
        <v>12108</v>
      </c>
      <c r="C4489" s="167" t="str">
        <f>tab_SCHULLISTE[[#This Row],[SNR]]&amp;" - "&amp;tab_SCHULLISTE[[#This Row],[Name]]</f>
        <v xml:space="preserve">6656 - Grundschule Nürnberg Gretel-Bergmann-Schule  </v>
      </c>
      <c r="D4489" s="5" t="s">
        <v>3381</v>
      </c>
      <c r="E44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89" s="175" t="s">
        <v>18840</v>
      </c>
      <c r="G4489" s="175" t="s">
        <v>18841</v>
      </c>
      <c r="H4489" s="182" t="str">
        <f>_xlfn.XLOOKUP(tab_SCHULLISTE[[#This Row],[TKZ]],tab_SATLISTE[SAT-ID],tab_SATLISTE[SAT-ID],"FEHLT")</f>
        <v>5k113</v>
      </c>
    </row>
    <row r="4490" spans="1:8" ht="15.9" customHeight="1" x14ac:dyDescent="0.3">
      <c r="A4490" s="171" t="s">
        <v>8828</v>
      </c>
      <c r="B4490" s="167" t="s">
        <v>12109</v>
      </c>
      <c r="C4490" s="167" t="str">
        <f>tab_SCHULLISTE[[#This Row],[SNR]]&amp;" - "&amp;tab_SCHULLISTE[[#This Row],[Name]]</f>
        <v xml:space="preserve">6657 - Grundschule Nürnberg Altenfurt  </v>
      </c>
      <c r="D4490" s="5" t="s">
        <v>3381</v>
      </c>
      <c r="E44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90" s="175" t="s">
        <v>18840</v>
      </c>
      <c r="G4490" s="175" t="s">
        <v>18841</v>
      </c>
      <c r="H4490" s="182" t="str">
        <f>_xlfn.XLOOKUP(tab_SCHULLISTE[[#This Row],[TKZ]],tab_SATLISTE[SAT-ID],tab_SATLISTE[SAT-ID],"FEHLT")</f>
        <v>5k113</v>
      </c>
    </row>
    <row r="4491" spans="1:8" ht="15.9" customHeight="1" x14ac:dyDescent="0.3">
      <c r="A4491" s="171" t="s">
        <v>8829</v>
      </c>
      <c r="B4491" s="167" t="s">
        <v>12110</v>
      </c>
      <c r="C4491" s="167" t="str">
        <f>tab_SCHULLISTE[[#This Row],[SNR]]&amp;" - "&amp;tab_SCHULLISTE[[#This Row],[Name]]</f>
        <v xml:space="preserve">6658 - Grundschule Nürnberg Fischbach  </v>
      </c>
      <c r="D4491" s="5" t="s">
        <v>3381</v>
      </c>
      <c r="E44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91" s="175" t="s">
        <v>18840</v>
      </c>
      <c r="G4491" s="175" t="s">
        <v>18841</v>
      </c>
      <c r="H4491" s="182" t="str">
        <f>_xlfn.XLOOKUP(tab_SCHULLISTE[[#This Row],[TKZ]],tab_SATLISTE[SAT-ID],tab_SATLISTE[SAT-ID],"FEHLT")</f>
        <v>5k113</v>
      </c>
    </row>
    <row r="4492" spans="1:8" ht="15.9" customHeight="1" x14ac:dyDescent="0.3">
      <c r="A4492" s="171" t="s">
        <v>8830</v>
      </c>
      <c r="B4492" s="167" t="s">
        <v>12111</v>
      </c>
      <c r="C4492" s="167" t="str">
        <f>tab_SCHULLISTE[[#This Row],[SNR]]&amp;" - "&amp;tab_SCHULLISTE[[#This Row],[Name]]</f>
        <v xml:space="preserve">6659 - Grundschule Nürnberg Großgründlach  </v>
      </c>
      <c r="D4492" s="5" t="s">
        <v>3381</v>
      </c>
      <c r="E44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92" s="175" t="s">
        <v>18840</v>
      </c>
      <c r="G4492" s="175" t="s">
        <v>18841</v>
      </c>
      <c r="H4492" s="182" t="str">
        <f>_xlfn.XLOOKUP(tab_SCHULLISTE[[#This Row],[TKZ]],tab_SATLISTE[SAT-ID],tab_SATLISTE[SAT-ID],"FEHLT")</f>
        <v>5k113</v>
      </c>
    </row>
    <row r="4493" spans="1:8" ht="15.9" customHeight="1" x14ac:dyDescent="0.3">
      <c r="A4493" s="171" t="s">
        <v>8831</v>
      </c>
      <c r="B4493" s="167" t="s">
        <v>13376</v>
      </c>
      <c r="C4493" s="167" t="str">
        <f>tab_SCHULLISTE[[#This Row],[SNR]]&amp;" - "&amp;tab_SCHULLISTE[[#This Row],[Name]]</f>
        <v xml:space="preserve">6660 - Mittelschule Nürnberg-Katzwang  </v>
      </c>
      <c r="D4493" s="5" t="s">
        <v>3381</v>
      </c>
      <c r="E44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93" s="175" t="s">
        <v>18840</v>
      </c>
      <c r="G4493" s="175" t="s">
        <v>18841</v>
      </c>
      <c r="H4493" s="182" t="str">
        <f>_xlfn.XLOOKUP(tab_SCHULLISTE[[#This Row],[TKZ]],tab_SATLISTE[SAT-ID],tab_SATLISTE[SAT-ID],"FEHLT")</f>
        <v>5k113</v>
      </c>
    </row>
    <row r="4494" spans="1:8" ht="15.9" customHeight="1" x14ac:dyDescent="0.3">
      <c r="A4494" s="171" t="s">
        <v>8832</v>
      </c>
      <c r="B4494" s="167" t="s">
        <v>12112</v>
      </c>
      <c r="C4494" s="167" t="str">
        <f>tab_SCHULLISTE[[#This Row],[SNR]]&amp;" - "&amp;tab_SCHULLISTE[[#This Row],[Name]]</f>
        <v xml:space="preserve">6662 - Grundschule Nürnberg Martin-Luther-King-Schule  </v>
      </c>
      <c r="D4494" s="5" t="s">
        <v>3381</v>
      </c>
      <c r="E44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94" s="175" t="s">
        <v>18840</v>
      </c>
      <c r="G4494" s="175" t="s">
        <v>18841</v>
      </c>
      <c r="H4494" s="182" t="str">
        <f>_xlfn.XLOOKUP(tab_SCHULLISTE[[#This Row],[TKZ]],tab_SATLISTE[SAT-ID],tab_SATLISTE[SAT-ID],"FEHLT")</f>
        <v>5k113</v>
      </c>
    </row>
    <row r="4495" spans="1:8" ht="15.9" customHeight="1" x14ac:dyDescent="0.3">
      <c r="A4495" s="171" t="s">
        <v>8833</v>
      </c>
      <c r="B4495" s="167" t="s">
        <v>13377</v>
      </c>
      <c r="C4495" s="167" t="str">
        <f>tab_SCHULLISTE[[#This Row],[SNR]]&amp;" - "&amp;tab_SCHULLISTE[[#This Row],[Name]]</f>
        <v xml:space="preserve">6663 - Friedrich-Staedtler-Mittelschule Nürnberg  </v>
      </c>
      <c r="D4495" s="5" t="s">
        <v>3381</v>
      </c>
      <c r="E44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95" s="175" t="s">
        <v>18840</v>
      </c>
      <c r="G4495" s="175" t="s">
        <v>18841</v>
      </c>
      <c r="H4495" s="182" t="str">
        <f>_xlfn.XLOOKUP(tab_SCHULLISTE[[#This Row],[TKZ]],tab_SATLISTE[SAT-ID],tab_SATLISTE[SAT-ID],"FEHLT")</f>
        <v>5k113</v>
      </c>
    </row>
    <row r="4496" spans="1:8" ht="15.9" customHeight="1" x14ac:dyDescent="0.3">
      <c r="A4496" s="171" t="s">
        <v>8834</v>
      </c>
      <c r="B4496" s="167" t="s">
        <v>12113</v>
      </c>
      <c r="C4496" s="167" t="str">
        <f>tab_SCHULLISTE[[#This Row],[SNR]]&amp;" - "&amp;tab_SCHULLISTE[[#This Row],[Name]]</f>
        <v xml:space="preserve">6664 - Grundschule Nürnberg Max-Beckmann-Schule  </v>
      </c>
      <c r="D4496" s="5" t="s">
        <v>3381</v>
      </c>
      <c r="E44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96" s="175" t="s">
        <v>18840</v>
      </c>
      <c r="G4496" s="175" t="s">
        <v>18841</v>
      </c>
      <c r="H4496" s="182" t="str">
        <f>_xlfn.XLOOKUP(tab_SCHULLISTE[[#This Row],[TKZ]],tab_SATLISTE[SAT-ID],tab_SATLISTE[SAT-ID],"FEHLT")</f>
        <v>5k113</v>
      </c>
    </row>
    <row r="4497" spans="1:8" ht="15.9" customHeight="1" x14ac:dyDescent="0.3">
      <c r="A4497" s="171" t="s">
        <v>8835</v>
      </c>
      <c r="B4497" s="167" t="s">
        <v>13378</v>
      </c>
      <c r="C4497" s="167" t="str">
        <f>tab_SCHULLISTE[[#This Row],[SNR]]&amp;" - "&amp;tab_SCHULLISTE[[#This Row],[Name]]</f>
        <v xml:space="preserve">6665 - Georg-Ledebour-Mittelschule Nürnberg  </v>
      </c>
      <c r="D4497" s="5" t="s">
        <v>3381</v>
      </c>
      <c r="E44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97" s="175" t="s">
        <v>18840</v>
      </c>
      <c r="G4497" s="175" t="s">
        <v>18841</v>
      </c>
      <c r="H4497" s="182" t="str">
        <f>_xlfn.XLOOKUP(tab_SCHULLISTE[[#This Row],[TKZ]],tab_SATLISTE[SAT-ID],tab_SATLISTE[SAT-ID],"FEHLT")</f>
        <v>5k113</v>
      </c>
    </row>
    <row r="4498" spans="1:8" ht="15.9" customHeight="1" x14ac:dyDescent="0.3">
      <c r="A4498" s="171" t="s">
        <v>8836</v>
      </c>
      <c r="B4498" s="167" t="s">
        <v>12114</v>
      </c>
      <c r="C4498" s="167" t="str">
        <f>tab_SCHULLISTE[[#This Row],[SNR]]&amp;" - "&amp;tab_SCHULLISTE[[#This Row],[Name]]</f>
        <v xml:space="preserve">6666 - Grundschule Nürnberg Theodor-Billroth-Schule  </v>
      </c>
      <c r="D4498" s="5" t="s">
        <v>3381</v>
      </c>
      <c r="E44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498" s="175" t="s">
        <v>18840</v>
      </c>
      <c r="G4498" s="175" t="s">
        <v>18841</v>
      </c>
      <c r="H4498" s="182" t="str">
        <f>_xlfn.XLOOKUP(tab_SCHULLISTE[[#This Row],[TKZ]],tab_SATLISTE[SAT-ID],tab_SATLISTE[SAT-ID],"FEHLT")</f>
        <v>5k113</v>
      </c>
    </row>
    <row r="4499" spans="1:8" ht="15.9" customHeight="1" x14ac:dyDescent="0.3">
      <c r="A4499" s="171" t="s">
        <v>8837</v>
      </c>
      <c r="B4499" s="167" t="s">
        <v>13379</v>
      </c>
      <c r="C4499" s="167" t="str">
        <f>tab_SCHULLISTE[[#This Row],[SNR]]&amp;" - "&amp;tab_SCHULLISTE[[#This Row],[Name]]</f>
        <v xml:space="preserve">6667 - Robert-Bosch-Mittelschule Nürnberg  </v>
      </c>
      <c r="D4499" s="5" t="s">
        <v>3381</v>
      </c>
      <c r="E44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499" s="175" t="s">
        <v>18840</v>
      </c>
      <c r="G4499" s="175" t="s">
        <v>18841</v>
      </c>
      <c r="H4499" s="182" t="str">
        <f>_xlfn.XLOOKUP(tab_SCHULLISTE[[#This Row],[TKZ]],tab_SATLISTE[SAT-ID],tab_SATLISTE[SAT-ID],"FEHLT")</f>
        <v>5k113</v>
      </c>
    </row>
    <row r="4500" spans="1:8" ht="15.9" customHeight="1" x14ac:dyDescent="0.3">
      <c r="A4500" s="171" t="s">
        <v>8838</v>
      </c>
      <c r="B4500" s="167" t="s">
        <v>13380</v>
      </c>
      <c r="C4500" s="167" t="str">
        <f>tab_SCHULLISTE[[#This Row],[SNR]]&amp;" - "&amp;tab_SCHULLISTE[[#This Row],[Name]]</f>
        <v xml:space="preserve">6668 - Mittelschule Nürnberg-Altenfurt  </v>
      </c>
      <c r="D4500" s="5" t="s">
        <v>3381</v>
      </c>
      <c r="E45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00" s="175" t="s">
        <v>18840</v>
      </c>
      <c r="G4500" s="175" t="s">
        <v>18841</v>
      </c>
      <c r="H4500" s="182" t="str">
        <f>_xlfn.XLOOKUP(tab_SCHULLISTE[[#This Row],[TKZ]],tab_SATLISTE[SAT-ID],tab_SATLISTE[SAT-ID],"FEHLT")</f>
        <v>5k113</v>
      </c>
    </row>
    <row r="4501" spans="1:8" ht="15.9" customHeight="1" x14ac:dyDescent="0.3">
      <c r="A4501" s="171" t="s">
        <v>8839</v>
      </c>
      <c r="B4501" s="167" t="s">
        <v>12115</v>
      </c>
      <c r="C4501" s="167" t="str">
        <f>tab_SCHULLISTE[[#This Row],[SNR]]&amp;" - "&amp;tab_SCHULLISTE[[#This Row],[Name]]</f>
        <v xml:space="preserve">6669 - Grundschule Nürnberg Helene-von-Forster-Schule  </v>
      </c>
      <c r="D4501" s="5" t="s">
        <v>3381</v>
      </c>
      <c r="E45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01" s="175" t="s">
        <v>18840</v>
      </c>
      <c r="G4501" s="175" t="s">
        <v>18841</v>
      </c>
      <c r="H4501" s="182" t="str">
        <f>_xlfn.XLOOKUP(tab_SCHULLISTE[[#This Row],[TKZ]],tab_SATLISTE[SAT-ID],tab_SATLISTE[SAT-ID],"FEHLT")</f>
        <v>5k113</v>
      </c>
    </row>
    <row r="4502" spans="1:8" ht="15.9" customHeight="1" x14ac:dyDescent="0.3">
      <c r="A4502" s="171" t="s">
        <v>8840</v>
      </c>
      <c r="B4502" s="167" t="s">
        <v>13381</v>
      </c>
      <c r="C4502" s="167" t="str">
        <f>tab_SCHULLISTE[[#This Row],[SNR]]&amp;" - "&amp;tab_SCHULLISTE[[#This Row],[Name]]</f>
        <v xml:space="preserve">6670 - Anton-Seitz-Mittelschule Roth  </v>
      </c>
      <c r="D4502" s="5" t="s">
        <v>3399</v>
      </c>
      <c r="E45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02" s="175" t="s">
        <v>18840</v>
      </c>
      <c r="G4502" s="175" t="s">
        <v>18841</v>
      </c>
      <c r="H4502" s="182" t="str">
        <f>_xlfn.XLOOKUP(tab_SCHULLISTE[[#This Row],[TKZ]],tab_SATLISTE[SAT-ID],tab_SATLISTE[SAT-ID],"FEHLT")</f>
        <v>5k131</v>
      </c>
    </row>
    <row r="4503" spans="1:8" ht="15.9" customHeight="1" x14ac:dyDescent="0.3">
      <c r="A4503" s="171" t="s">
        <v>8841</v>
      </c>
      <c r="B4503" s="167" t="s">
        <v>12116</v>
      </c>
      <c r="C4503" s="167" t="str">
        <f>tab_SCHULLISTE[[#This Row],[SNR]]&amp;" - "&amp;tab_SCHULLISTE[[#This Row],[Name]]</f>
        <v xml:space="preserve">6671 - Gustav-Weißkopf-Grundschule Leutershausen  </v>
      </c>
      <c r="D4503" s="5" t="s">
        <v>3360</v>
      </c>
      <c r="E45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03" s="175" t="s">
        <v>18840</v>
      </c>
      <c r="G4503" s="175" t="s">
        <v>18841</v>
      </c>
      <c r="H4503" s="182" t="str">
        <f>_xlfn.XLOOKUP(tab_SCHULLISTE[[#This Row],[TKZ]],tab_SATLISTE[SAT-ID],tab_SATLISTE[SAT-ID],"FEHLT")</f>
        <v>5k092</v>
      </c>
    </row>
    <row r="4504" spans="1:8" ht="15.9" customHeight="1" x14ac:dyDescent="0.3">
      <c r="A4504" s="171" t="s">
        <v>8842</v>
      </c>
      <c r="B4504" s="167" t="s">
        <v>12117</v>
      </c>
      <c r="C4504" s="167" t="str">
        <f>tab_SCHULLISTE[[#This Row],[SNR]]&amp;" - "&amp;tab_SCHULLISTE[[#This Row],[Name]]</f>
        <v xml:space="preserve">6672 - Grundschule Wilburgstetten  </v>
      </c>
      <c r="D4504" s="5" t="s">
        <v>3444</v>
      </c>
      <c r="E45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04" s="175" t="s">
        <v>18840</v>
      </c>
      <c r="G4504" s="175" t="s">
        <v>18841</v>
      </c>
      <c r="H4504" s="182" t="str">
        <f>_xlfn.XLOOKUP(tab_SCHULLISTE[[#This Row],[TKZ]],tab_SATLISTE[SAT-ID],tab_SATLISTE[SAT-ID],"FEHLT")</f>
        <v>5k176</v>
      </c>
    </row>
    <row r="4505" spans="1:8" ht="15.9" customHeight="1" x14ac:dyDescent="0.3">
      <c r="A4505" s="171" t="s">
        <v>8843</v>
      </c>
      <c r="B4505" s="167" t="s">
        <v>12118</v>
      </c>
      <c r="C4505" s="167" t="str">
        <f>tab_SCHULLISTE[[#This Row],[SNR]]&amp;" - "&amp;tab_SCHULLISTE[[#This Row],[Name]]</f>
        <v xml:space="preserve">6673 - Grundschule Hesselberg-Süd, Wittelshofen  </v>
      </c>
      <c r="D4505" s="5" t="s">
        <v>3342</v>
      </c>
      <c r="E45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05" s="175" t="s">
        <v>18840</v>
      </c>
      <c r="G4505" s="175" t="s">
        <v>18841</v>
      </c>
      <c r="H4505" s="182" t="str">
        <f>_xlfn.XLOOKUP(tab_SCHULLISTE[[#This Row],[TKZ]],tab_SATLISTE[SAT-ID],tab_SATLISTE[SAT-ID],"FEHLT")</f>
        <v>5k074</v>
      </c>
    </row>
    <row r="4506" spans="1:8" ht="15.9" customHeight="1" x14ac:dyDescent="0.3">
      <c r="A4506" s="171" t="s">
        <v>8844</v>
      </c>
      <c r="B4506" s="167" t="s">
        <v>12119</v>
      </c>
      <c r="C4506" s="167" t="str">
        <f>tab_SCHULLISTE[[#This Row],[SNR]]&amp;" - "&amp;tab_SCHULLISTE[[#This Row],[Name]]</f>
        <v xml:space="preserve">6674 - Grundschule Fürth, Schwabacher Straße  </v>
      </c>
      <c r="D4506" s="5" t="s">
        <v>3320</v>
      </c>
      <c r="E45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06" s="175" t="s">
        <v>18840</v>
      </c>
      <c r="G4506" s="175" t="s">
        <v>18841</v>
      </c>
      <c r="H4506" s="182" t="str">
        <f>_xlfn.XLOOKUP(tab_SCHULLISTE[[#This Row],[TKZ]],tab_SATLISTE[SAT-ID],tab_SATLISTE[SAT-ID],"FEHLT")</f>
        <v>5k052</v>
      </c>
    </row>
    <row r="4507" spans="1:8" ht="15.9" customHeight="1" x14ac:dyDescent="0.3">
      <c r="A4507" s="171" t="s">
        <v>8845</v>
      </c>
      <c r="B4507" s="167" t="s">
        <v>12120</v>
      </c>
      <c r="C4507" s="167" t="str">
        <f>tab_SCHULLISTE[[#This Row],[SNR]]&amp;" - "&amp;tab_SCHULLISTE[[#This Row],[Name]]</f>
        <v xml:space="preserve">6675 - Grundschule Fürth, Seeackerstraße  </v>
      </c>
      <c r="D4507" s="5" t="s">
        <v>3320</v>
      </c>
      <c r="E45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07" s="175" t="s">
        <v>18840</v>
      </c>
      <c r="G4507" s="175" t="s">
        <v>18841</v>
      </c>
      <c r="H4507" s="182" t="str">
        <f>_xlfn.XLOOKUP(tab_SCHULLISTE[[#This Row],[TKZ]],tab_SATLISTE[SAT-ID],tab_SATLISTE[SAT-ID],"FEHLT")</f>
        <v>5k052</v>
      </c>
    </row>
    <row r="4508" spans="1:8" ht="15.9" customHeight="1" x14ac:dyDescent="0.3">
      <c r="A4508" s="171" t="s">
        <v>8846</v>
      </c>
      <c r="B4508" s="167" t="s">
        <v>12121</v>
      </c>
      <c r="C4508" s="167" t="str">
        <f>tab_SCHULLISTE[[#This Row],[SNR]]&amp;" - "&amp;tab_SCHULLISTE[[#This Row],[Name]]</f>
        <v xml:space="preserve">6676 - Grundschule Eckental-Eckenhaid  </v>
      </c>
      <c r="D4508" s="5" t="s">
        <v>3308</v>
      </c>
      <c r="E45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08" s="175" t="s">
        <v>18840</v>
      </c>
      <c r="G4508" s="175" t="s">
        <v>18841</v>
      </c>
      <c r="H4508" s="182" t="str">
        <f>_xlfn.XLOOKUP(tab_SCHULLISTE[[#This Row],[TKZ]],tab_SATLISTE[SAT-ID],tab_SATLISTE[SAT-ID],"FEHLT")</f>
        <v>5k039</v>
      </c>
    </row>
    <row r="4509" spans="1:8" ht="15.9" customHeight="1" x14ac:dyDescent="0.3">
      <c r="A4509" s="171" t="s">
        <v>8847</v>
      </c>
      <c r="B4509" s="167" t="s">
        <v>12122</v>
      </c>
      <c r="C4509" s="167" t="str">
        <f>tab_SCHULLISTE[[#This Row],[SNR]]&amp;" - "&amp;tab_SCHULLISTE[[#This Row],[Name]]</f>
        <v xml:space="preserve">6677 - Grundschule Roth - Nordring  </v>
      </c>
      <c r="D4509" s="5" t="s">
        <v>3399</v>
      </c>
      <c r="E45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09" s="175" t="s">
        <v>18840</v>
      </c>
      <c r="G4509" s="175" t="s">
        <v>18841</v>
      </c>
      <c r="H4509" s="182" t="str">
        <f>_xlfn.XLOOKUP(tab_SCHULLISTE[[#This Row],[TKZ]],tab_SATLISTE[SAT-ID],tab_SATLISTE[SAT-ID],"FEHLT")</f>
        <v>5k131</v>
      </c>
    </row>
    <row r="4510" spans="1:8" ht="15.9" customHeight="1" x14ac:dyDescent="0.3">
      <c r="A4510" s="171" t="s">
        <v>8848</v>
      </c>
      <c r="B4510" s="167" t="s">
        <v>12123</v>
      </c>
      <c r="C4510" s="167" t="str">
        <f>tab_SCHULLISTE[[#This Row],[SNR]]&amp;" - "&amp;tab_SCHULLISTE[[#This Row],[Name]]</f>
        <v xml:space="preserve">6678 - Rangauschule - Grundschule Cadolzburg-Egersdorf  </v>
      </c>
      <c r="D4510" s="5" t="s">
        <v>3296</v>
      </c>
      <c r="E45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10" s="175" t="s">
        <v>18840</v>
      </c>
      <c r="G4510" s="175" t="s">
        <v>18841</v>
      </c>
      <c r="H4510" s="182" t="str">
        <f>_xlfn.XLOOKUP(tab_SCHULLISTE[[#This Row],[TKZ]],tab_SATLISTE[SAT-ID],tab_SATLISTE[SAT-ID],"FEHLT")</f>
        <v>5k027</v>
      </c>
    </row>
    <row r="4511" spans="1:8" ht="15.9" customHeight="1" x14ac:dyDescent="0.3">
      <c r="A4511" s="171" t="s">
        <v>8849</v>
      </c>
      <c r="B4511" s="167" t="s">
        <v>1089</v>
      </c>
      <c r="C4511" s="167" t="str">
        <f>tab_SCHULLISTE[[#This Row],[SNR]]&amp;" - "&amp;tab_SCHULLISTE[[#This Row],[Name]]</f>
        <v>6679 - Jenaplan-Schule Nürnberg Priv. Grundschule des Jenaplan-Schulvereins Nürnberg e.V.</v>
      </c>
      <c r="D4511" s="5" t="s">
        <v>3487</v>
      </c>
      <c r="E45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11" s="175" t="s">
        <v>18840</v>
      </c>
      <c r="G4511" s="175" t="s">
        <v>18841</v>
      </c>
      <c r="H4511" s="182" t="str">
        <f>_xlfn.XLOOKUP(tab_SCHULLISTE[[#This Row],[TKZ]],tab_SATLISTE[SAT-ID],tab_SATLISTE[SAT-ID],"FEHLT")</f>
        <v>5p038</v>
      </c>
    </row>
    <row r="4512" spans="1:8" ht="15.9" customHeight="1" x14ac:dyDescent="0.3">
      <c r="A4512" s="171" t="s">
        <v>8850</v>
      </c>
      <c r="B4512" s="167" t="s">
        <v>12124</v>
      </c>
      <c r="C4512" s="167" t="str">
        <f>tab_SCHULLISTE[[#This Row],[SNR]]&amp;" - "&amp;tab_SCHULLISTE[[#This Row],[Name]]</f>
        <v xml:space="preserve">6680 - Grundschule Fürth, Pestalozzistraße  </v>
      </c>
      <c r="D4512" s="5" t="s">
        <v>3320</v>
      </c>
      <c r="E45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12" s="175" t="s">
        <v>18840</v>
      </c>
      <c r="G4512" s="175" t="s">
        <v>18841</v>
      </c>
      <c r="H4512" s="182" t="str">
        <f>_xlfn.XLOOKUP(tab_SCHULLISTE[[#This Row],[TKZ]],tab_SATLISTE[SAT-ID],tab_SATLISTE[SAT-ID],"FEHLT")</f>
        <v>5k052</v>
      </c>
    </row>
    <row r="4513" spans="1:8" ht="15.9" customHeight="1" x14ac:dyDescent="0.3">
      <c r="A4513" s="171" t="s">
        <v>8851</v>
      </c>
      <c r="B4513" s="167" t="s">
        <v>12125</v>
      </c>
      <c r="C4513" s="167" t="str">
        <f>tab_SCHULLISTE[[#This Row],[SNR]]&amp;" - "&amp;tab_SCHULLISTE[[#This Row],[Name]]</f>
        <v xml:space="preserve">6681 - Grundschule Weisendorf  </v>
      </c>
      <c r="D4513" s="5" t="s">
        <v>3438</v>
      </c>
      <c r="E45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13" s="175" t="s">
        <v>18840</v>
      </c>
      <c r="G4513" s="175" t="s">
        <v>18841</v>
      </c>
      <c r="H4513" s="182" t="str">
        <f>_xlfn.XLOOKUP(tab_SCHULLISTE[[#This Row],[TKZ]],tab_SATLISTE[SAT-ID],tab_SATLISTE[SAT-ID],"FEHLT")</f>
        <v>5k170</v>
      </c>
    </row>
    <row r="4514" spans="1:8" ht="15.9" customHeight="1" x14ac:dyDescent="0.3">
      <c r="A4514" s="171" t="s">
        <v>8852</v>
      </c>
      <c r="B4514" s="167" t="s">
        <v>1084</v>
      </c>
      <c r="C4514" s="167" t="str">
        <f>tab_SCHULLISTE[[#This Row],[SNR]]&amp;" - "&amp;tab_SCHULLISTE[[#This Row],[Name]]</f>
        <v>6682 - Private Volksschule der Republik Griechenland in Nürnberg (Grund- und Teilhauptschule I)</v>
      </c>
      <c r="D4514" s="5" t="s">
        <v>3470</v>
      </c>
      <c r="E45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14" s="175" t="s">
        <v>18840</v>
      </c>
      <c r="G4514" s="175" t="s">
        <v>18841</v>
      </c>
      <c r="H4514" s="182" t="str">
        <f>_xlfn.XLOOKUP(tab_SCHULLISTE[[#This Row],[TKZ]],tab_SATLISTE[SAT-ID],tab_SATLISTE[SAT-ID],"FEHLT")</f>
        <v>5p018</v>
      </c>
    </row>
    <row r="4515" spans="1:8" ht="15.9" customHeight="1" x14ac:dyDescent="0.3">
      <c r="A4515" s="171" t="s">
        <v>8853</v>
      </c>
      <c r="B4515" s="167" t="s">
        <v>12126</v>
      </c>
      <c r="C4515" s="167" t="str">
        <f>tab_SCHULLISTE[[#This Row],[SNR]]&amp;" - "&amp;tab_SCHULLISTE[[#This Row],[Name]]</f>
        <v xml:space="preserve">6683 - Grundschule Lichtenau  </v>
      </c>
      <c r="D4515" s="5" t="s">
        <v>3361</v>
      </c>
      <c r="E45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15" s="175" t="s">
        <v>18840</v>
      </c>
      <c r="G4515" s="175" t="s">
        <v>18841</v>
      </c>
      <c r="H4515" s="182" t="str">
        <f>_xlfn.XLOOKUP(tab_SCHULLISTE[[#This Row],[TKZ]],tab_SATLISTE[SAT-ID],tab_SATLISTE[SAT-ID],"FEHLT")</f>
        <v>5k093</v>
      </c>
    </row>
    <row r="4516" spans="1:8" ht="15.9" customHeight="1" x14ac:dyDescent="0.3">
      <c r="A4516" s="171" t="s">
        <v>8854</v>
      </c>
      <c r="B4516" s="167" t="s">
        <v>12127</v>
      </c>
      <c r="C4516" s="167" t="str">
        <f>tab_SCHULLISTE[[#This Row],[SNR]]&amp;" - "&amp;tab_SCHULLISTE[[#This Row],[Name]]</f>
        <v xml:space="preserve">6684 - Grundschule Neuendettelsau  </v>
      </c>
      <c r="D4516" s="5" t="s">
        <v>3375</v>
      </c>
      <c r="E45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16" s="175" t="s">
        <v>18840</v>
      </c>
      <c r="G4516" s="175" t="s">
        <v>18841</v>
      </c>
      <c r="H4516" s="182" t="str">
        <f>_xlfn.XLOOKUP(tab_SCHULLISTE[[#This Row],[TKZ]],tab_SATLISTE[SAT-ID],tab_SATLISTE[SAT-ID],"FEHLT")</f>
        <v>5k107</v>
      </c>
    </row>
    <row r="4517" spans="1:8" ht="15.9" customHeight="1" x14ac:dyDescent="0.3">
      <c r="A4517" s="171" t="s">
        <v>8855</v>
      </c>
      <c r="B4517" s="167" t="s">
        <v>1001</v>
      </c>
      <c r="C4517" s="167" t="str">
        <f>tab_SCHULLISTE[[#This Row],[SNR]]&amp;" - "&amp;tab_SCHULLISTE[[#This Row],[Name]]</f>
        <v>6685 - Maria-Ward-Grundschule Nürnberg der Erzdiözese Bamberg</v>
      </c>
      <c r="D4517" s="5" t="s">
        <v>3469</v>
      </c>
      <c r="E45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17" s="175" t="s">
        <v>18840</v>
      </c>
      <c r="G4517" s="175" t="s">
        <v>18841</v>
      </c>
      <c r="H4517" s="182" t="str">
        <f>_xlfn.XLOOKUP(tab_SCHULLISTE[[#This Row],[TKZ]],tab_SATLISTE[SAT-ID],tab_SATLISTE[SAT-ID],"FEHLT")</f>
        <v>5p017</v>
      </c>
    </row>
    <row r="4518" spans="1:8" ht="15.9" customHeight="1" x14ac:dyDescent="0.3">
      <c r="A4518" s="171" t="s">
        <v>8856</v>
      </c>
      <c r="B4518" s="167" t="s">
        <v>12128</v>
      </c>
      <c r="C4518" s="167" t="str">
        <f>tab_SCHULLISTE[[#This Row],[SNR]]&amp;" - "&amp;tab_SCHULLISTE[[#This Row],[Name]]</f>
        <v xml:space="preserve">6686 - Private Wilhelm-Löhe-Grundschule Nürnberg  </v>
      </c>
      <c r="D4518" s="5" t="s">
        <v>3474</v>
      </c>
      <c r="E45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18" s="175" t="s">
        <v>18840</v>
      </c>
      <c r="G4518" s="175" t="s">
        <v>18841</v>
      </c>
      <c r="H4518" s="182" t="str">
        <f>_xlfn.XLOOKUP(tab_SCHULLISTE[[#This Row],[TKZ]],tab_SATLISTE[SAT-ID],tab_SATLISTE[SAT-ID],"FEHLT")</f>
        <v>5p023</v>
      </c>
    </row>
    <row r="4519" spans="1:8" ht="15.9" customHeight="1" x14ac:dyDescent="0.3">
      <c r="A4519" s="171" t="s">
        <v>8857</v>
      </c>
      <c r="B4519" s="167" t="s">
        <v>1090</v>
      </c>
      <c r="C4519" s="167" t="str">
        <f>tab_SCHULLISTE[[#This Row],[SNR]]&amp;" - "&amp;tab_SCHULLISTE[[#This Row],[Name]]</f>
        <v>6687 - Private Volksschule der Republik Griechenland in Nürnberg (Teilhauptschule II)</v>
      </c>
      <c r="D4519" s="5" t="s">
        <v>3470</v>
      </c>
      <c r="E45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4519" s="175" t="s">
        <v>18840</v>
      </c>
      <c r="G4519" s="175" t="s">
        <v>18841</v>
      </c>
      <c r="H4519" s="182" t="str">
        <f>_xlfn.XLOOKUP(tab_SCHULLISTE[[#This Row],[TKZ]],tab_SATLISTE[SAT-ID],tab_SATLISTE[SAT-ID],"FEHLT")</f>
        <v>5p018</v>
      </c>
    </row>
    <row r="4520" spans="1:8" ht="15.9" customHeight="1" x14ac:dyDescent="0.3">
      <c r="A4520" s="171" t="s">
        <v>8858</v>
      </c>
      <c r="B4520" s="167" t="s">
        <v>12129</v>
      </c>
      <c r="C4520" s="167" t="str">
        <f>tab_SCHULLISTE[[#This Row],[SNR]]&amp;" - "&amp;tab_SCHULLISTE[[#This Row],[Name]]</f>
        <v xml:space="preserve">6688 - Christian-Maar-Grundschule Schwabach  </v>
      </c>
      <c r="D4520" s="5" t="s">
        <v>3415</v>
      </c>
      <c r="E45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20" s="175" t="s">
        <v>18840</v>
      </c>
      <c r="G4520" s="175" t="s">
        <v>18841</v>
      </c>
      <c r="H4520" s="182" t="str">
        <f>_xlfn.XLOOKUP(tab_SCHULLISTE[[#This Row],[TKZ]],tab_SATLISTE[SAT-ID],tab_SATLISTE[SAT-ID],"FEHLT")</f>
        <v>5k147</v>
      </c>
    </row>
    <row r="4521" spans="1:8" ht="15.9" customHeight="1" x14ac:dyDescent="0.3">
      <c r="A4521" s="171" t="s">
        <v>8859</v>
      </c>
      <c r="B4521" s="167" t="s">
        <v>12130</v>
      </c>
      <c r="C4521" s="167" t="str">
        <f>tab_SCHULLISTE[[#This Row],[SNR]]&amp;" - "&amp;tab_SCHULLISTE[[#This Row],[Name]]</f>
        <v xml:space="preserve">6689 - Johannes-Helm-Grundschule Schwabach  </v>
      </c>
      <c r="D4521" s="5" t="s">
        <v>3415</v>
      </c>
      <c r="E45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21" s="175" t="s">
        <v>18840</v>
      </c>
      <c r="G4521" s="175" t="s">
        <v>18841</v>
      </c>
      <c r="H4521" s="182" t="str">
        <f>_xlfn.XLOOKUP(tab_SCHULLISTE[[#This Row],[TKZ]],tab_SATLISTE[SAT-ID],tab_SATLISTE[SAT-ID],"FEHLT")</f>
        <v>5k147</v>
      </c>
    </row>
    <row r="4522" spans="1:8" ht="15.9" customHeight="1" x14ac:dyDescent="0.3">
      <c r="A4522" s="171" t="s">
        <v>8860</v>
      </c>
      <c r="B4522" s="167" t="s">
        <v>13382</v>
      </c>
      <c r="C4522" s="167" t="str">
        <f>tab_SCHULLISTE[[#This Row],[SNR]]&amp;" - "&amp;tab_SCHULLISTE[[#This Row],[Name]]</f>
        <v xml:space="preserve">6690 - Johannes-Kern-Mittelschule Schwabach  </v>
      </c>
      <c r="D4522" s="5" t="s">
        <v>3415</v>
      </c>
      <c r="E45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22" s="175" t="s">
        <v>18840</v>
      </c>
      <c r="G4522" s="175" t="s">
        <v>18841</v>
      </c>
      <c r="H4522" s="182" t="str">
        <f>_xlfn.XLOOKUP(tab_SCHULLISTE[[#This Row],[TKZ]],tab_SATLISTE[SAT-ID],tab_SATLISTE[SAT-ID],"FEHLT")</f>
        <v>5k147</v>
      </c>
    </row>
    <row r="4523" spans="1:8" ht="15.9" customHeight="1" x14ac:dyDescent="0.3">
      <c r="A4523" s="171" t="s">
        <v>8861</v>
      </c>
      <c r="B4523" s="167" t="s">
        <v>13383</v>
      </c>
      <c r="C4523" s="167" t="str">
        <f>tab_SCHULLISTE[[#This Row],[SNR]]&amp;" - "&amp;tab_SCHULLISTE[[#This Row],[Name]]</f>
        <v xml:space="preserve">6691 - Karl-Dehm-Mittelschule Schwabach  </v>
      </c>
      <c r="D4523" s="5" t="s">
        <v>3415</v>
      </c>
      <c r="E45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23" s="175" t="s">
        <v>18840</v>
      </c>
      <c r="G4523" s="175" t="s">
        <v>18841</v>
      </c>
      <c r="H4523" s="182" t="str">
        <f>_xlfn.XLOOKUP(tab_SCHULLISTE[[#This Row],[TKZ]],tab_SATLISTE[SAT-ID],tab_SATLISTE[SAT-ID],"FEHLT")</f>
        <v>5k147</v>
      </c>
    </row>
    <row r="4524" spans="1:8" ht="15.9" customHeight="1" x14ac:dyDescent="0.3">
      <c r="A4524" s="171" t="s">
        <v>8862</v>
      </c>
      <c r="B4524" s="167" t="s">
        <v>12131</v>
      </c>
      <c r="C4524" s="167" t="str">
        <f>tab_SCHULLISTE[[#This Row],[SNR]]&amp;" - "&amp;tab_SCHULLISTE[[#This Row],[Name]]</f>
        <v xml:space="preserve">6692 - Luitpold-Grundschule Schwabach  </v>
      </c>
      <c r="D4524" s="5" t="s">
        <v>3415</v>
      </c>
      <c r="E45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24" s="175" t="s">
        <v>18840</v>
      </c>
      <c r="G4524" s="175" t="s">
        <v>18841</v>
      </c>
      <c r="H4524" s="182" t="str">
        <f>_xlfn.XLOOKUP(tab_SCHULLISTE[[#This Row],[TKZ]],tab_SATLISTE[SAT-ID],tab_SATLISTE[SAT-ID],"FEHLT")</f>
        <v>5k147</v>
      </c>
    </row>
    <row r="4525" spans="1:8" ht="15.9" customHeight="1" x14ac:dyDescent="0.3">
      <c r="A4525" s="171" t="s">
        <v>8863</v>
      </c>
      <c r="B4525" s="167" t="s">
        <v>12132</v>
      </c>
      <c r="C4525" s="167" t="str">
        <f>tab_SCHULLISTE[[#This Row],[SNR]]&amp;" - "&amp;tab_SCHULLISTE[[#This Row],[Name]]</f>
        <v xml:space="preserve">6694 - Grundschule Petersaurach  </v>
      </c>
      <c r="D4525" s="5" t="s">
        <v>3390</v>
      </c>
      <c r="E45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25" s="175" t="s">
        <v>18840</v>
      </c>
      <c r="G4525" s="175" t="s">
        <v>18841</v>
      </c>
      <c r="H4525" s="182" t="str">
        <f>_xlfn.XLOOKUP(tab_SCHULLISTE[[#This Row],[TKZ]],tab_SATLISTE[SAT-ID],tab_SATLISTE[SAT-ID],"FEHLT")</f>
        <v>5k122</v>
      </c>
    </row>
    <row r="4526" spans="1:8" ht="15.9" customHeight="1" x14ac:dyDescent="0.3">
      <c r="A4526" s="171" t="s">
        <v>8864</v>
      </c>
      <c r="B4526" s="167" t="s">
        <v>12133</v>
      </c>
      <c r="C4526" s="167" t="str">
        <f>tab_SCHULLISTE[[#This Row],[SNR]]&amp;" - "&amp;tab_SCHULLISTE[[#This Row],[Name]]</f>
        <v xml:space="preserve">6695 - Grundschule Schwabach, Zwieseltalschule  </v>
      </c>
      <c r="D4526" s="5" t="s">
        <v>3415</v>
      </c>
      <c r="E45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26" s="175" t="s">
        <v>18840</v>
      </c>
      <c r="G4526" s="175" t="s">
        <v>18841</v>
      </c>
      <c r="H4526" s="182" t="str">
        <f>_xlfn.XLOOKUP(tab_SCHULLISTE[[#This Row],[TKZ]],tab_SATLISTE[SAT-ID],tab_SATLISTE[SAT-ID],"FEHLT")</f>
        <v>5k147</v>
      </c>
    </row>
    <row r="4527" spans="1:8" ht="15.9" customHeight="1" x14ac:dyDescent="0.3">
      <c r="A4527" s="171" t="s">
        <v>8865</v>
      </c>
      <c r="B4527" s="167" t="s">
        <v>12134</v>
      </c>
      <c r="C4527" s="167" t="str">
        <f>tab_SCHULLISTE[[#This Row],[SNR]]&amp;" - "&amp;tab_SCHULLISTE[[#This Row],[Name]]</f>
        <v xml:space="preserve">6696 - Grundschule Windsbach  </v>
      </c>
      <c r="D4527" s="5" t="s">
        <v>3446</v>
      </c>
      <c r="E45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27" s="175" t="s">
        <v>18840</v>
      </c>
      <c r="G4527" s="175" t="s">
        <v>18841</v>
      </c>
      <c r="H4527" s="182" t="str">
        <f>_xlfn.XLOOKUP(tab_SCHULLISTE[[#This Row],[TKZ]],tab_SATLISTE[SAT-ID],tab_SATLISTE[SAT-ID],"FEHLT")</f>
        <v>5k178</v>
      </c>
    </row>
    <row r="4528" spans="1:8" ht="15.9" customHeight="1" x14ac:dyDescent="0.3">
      <c r="A4528" s="171" t="s">
        <v>8866</v>
      </c>
      <c r="B4528" s="167" t="s">
        <v>12135</v>
      </c>
      <c r="C4528" s="167" t="str">
        <f>tab_SCHULLISTE[[#This Row],[SNR]]&amp;" - "&amp;tab_SCHULLISTE[[#This Row],[Name]]</f>
        <v xml:space="preserve">6697 - Grundschule Wolframs-Eschenbach  </v>
      </c>
      <c r="D4528" s="5" t="s">
        <v>3448</v>
      </c>
      <c r="E45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28" s="175" t="s">
        <v>18840</v>
      </c>
      <c r="G4528" s="175" t="s">
        <v>18841</v>
      </c>
      <c r="H4528" s="182" t="str">
        <f>_xlfn.XLOOKUP(tab_SCHULLISTE[[#This Row],[TKZ]],tab_SATLISTE[SAT-ID],tab_SATLISTE[SAT-ID],"FEHLT")</f>
        <v>5k180</v>
      </c>
    </row>
    <row r="4529" spans="1:8" ht="15.9" customHeight="1" x14ac:dyDescent="0.3">
      <c r="A4529" s="171" t="s">
        <v>8867</v>
      </c>
      <c r="B4529" s="167" t="s">
        <v>12136</v>
      </c>
      <c r="C4529" s="167" t="str">
        <f>tab_SCHULLISTE[[#This Row],[SNR]]&amp;" - "&amp;tab_SCHULLISTE[[#This Row],[Name]]</f>
        <v xml:space="preserve">6698 - Grundschule Fürth, John-F.-Kennedy-Straße  </v>
      </c>
      <c r="D4529" s="5" t="s">
        <v>3320</v>
      </c>
      <c r="E45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29" s="175" t="s">
        <v>18840</v>
      </c>
      <c r="G4529" s="175" t="s">
        <v>18841</v>
      </c>
      <c r="H4529" s="182" t="str">
        <f>_xlfn.XLOOKUP(tab_SCHULLISTE[[#This Row],[TKZ]],tab_SATLISTE[SAT-ID],tab_SATLISTE[SAT-ID],"FEHLT")</f>
        <v>5k052</v>
      </c>
    </row>
    <row r="4530" spans="1:8" ht="15.9" customHeight="1" x14ac:dyDescent="0.3">
      <c r="A4530" s="171" t="s">
        <v>8868</v>
      </c>
      <c r="B4530" s="167" t="s">
        <v>12137</v>
      </c>
      <c r="C4530" s="167" t="str">
        <f>tab_SCHULLISTE[[#This Row],[SNR]]&amp;" - "&amp;tab_SCHULLISTE[[#This Row],[Name]]</f>
        <v xml:space="preserve">6700 - Grundschule Dentlein a.Forst  </v>
      </c>
      <c r="D4530" s="5" t="s">
        <v>3299</v>
      </c>
      <c r="E45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30" s="175" t="s">
        <v>18840</v>
      </c>
      <c r="G4530" s="175" t="s">
        <v>18841</v>
      </c>
      <c r="H4530" s="182" t="str">
        <f>_xlfn.XLOOKUP(tab_SCHULLISTE[[#This Row],[TKZ]],tab_SATLISTE[SAT-ID],tab_SATLISTE[SAT-ID],"FEHLT")</f>
        <v>5k030</v>
      </c>
    </row>
    <row r="4531" spans="1:8" ht="15.9" customHeight="1" x14ac:dyDescent="0.3">
      <c r="A4531" s="171" t="s">
        <v>8869</v>
      </c>
      <c r="B4531" s="167" t="s">
        <v>12138</v>
      </c>
      <c r="C4531" s="167" t="str">
        <f>tab_SCHULLISTE[[#This Row],[SNR]]&amp;" - "&amp;tab_SCHULLISTE[[#This Row],[Name]]</f>
        <v xml:space="preserve">6701 - Eichelberg-Grundschule Arberg  </v>
      </c>
      <c r="D4531" s="5" t="s">
        <v>3281</v>
      </c>
      <c r="E45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31" s="175" t="s">
        <v>18840</v>
      </c>
      <c r="G4531" s="175" t="s">
        <v>18841</v>
      </c>
      <c r="H4531" s="182" t="str">
        <f>_xlfn.XLOOKUP(tab_SCHULLISTE[[#This Row],[TKZ]],tab_SATLISTE[SAT-ID],tab_SATLISTE[SAT-ID],"FEHLT")</f>
        <v>5k012</v>
      </c>
    </row>
    <row r="4532" spans="1:8" ht="15.9" customHeight="1" x14ac:dyDescent="0.3">
      <c r="A4532" s="171" t="s">
        <v>8870</v>
      </c>
      <c r="B4532" s="167" t="s">
        <v>13384</v>
      </c>
      <c r="C4532" s="167" t="str">
        <f>tab_SCHULLISTE[[#This Row],[SNR]]&amp;" - "&amp;tab_SCHULLISTE[[#This Row],[Name]]</f>
        <v xml:space="preserve">6702 - Mittelschule Bechhofen  </v>
      </c>
      <c r="D4532" s="5" t="s">
        <v>3288</v>
      </c>
      <c r="E45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32" s="175" t="s">
        <v>18840</v>
      </c>
      <c r="G4532" s="175" t="s">
        <v>18841</v>
      </c>
      <c r="H4532" s="182" t="str">
        <f>_xlfn.XLOOKUP(tab_SCHULLISTE[[#This Row],[TKZ]],tab_SATLISTE[SAT-ID],tab_SATLISTE[SAT-ID],"FEHLT")</f>
        <v>5k019</v>
      </c>
    </row>
    <row r="4533" spans="1:8" ht="15.9" customHeight="1" x14ac:dyDescent="0.3">
      <c r="A4533" s="171" t="s">
        <v>8871</v>
      </c>
      <c r="B4533" s="167" t="s">
        <v>12139</v>
      </c>
      <c r="C4533" s="167" t="str">
        <f>tab_SCHULLISTE[[#This Row],[SNR]]&amp;" - "&amp;tab_SCHULLISTE[[#This Row],[Name]]</f>
        <v xml:space="preserve">6703 - Grundschule Feuchtwangen-Land  </v>
      </c>
      <c r="D4533" s="5" t="s">
        <v>3318</v>
      </c>
      <c r="E45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33" s="175" t="s">
        <v>18840</v>
      </c>
      <c r="G4533" s="175" t="s">
        <v>18841</v>
      </c>
      <c r="H4533" s="182" t="str">
        <f>_xlfn.XLOOKUP(tab_SCHULLISTE[[#This Row],[TKZ]],tab_SATLISTE[SAT-ID],tab_SATLISTE[SAT-ID],"FEHLT")</f>
        <v>5k049</v>
      </c>
    </row>
    <row r="4534" spans="1:8" ht="15.9" customHeight="1" x14ac:dyDescent="0.3">
      <c r="A4534" s="171" t="s">
        <v>8872</v>
      </c>
      <c r="B4534" s="167" t="s">
        <v>12140</v>
      </c>
      <c r="C4534" s="167" t="str">
        <f>tab_SCHULLISTE[[#This Row],[SNR]]&amp;" - "&amp;tab_SCHULLISTE[[#This Row],[Name]]</f>
        <v xml:space="preserve">6704 - Grundschule Mitteleschenbach  </v>
      </c>
      <c r="D4534" s="5" t="s">
        <v>3369</v>
      </c>
      <c r="E45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34" s="175" t="s">
        <v>18840</v>
      </c>
      <c r="G4534" s="175" t="s">
        <v>18841</v>
      </c>
      <c r="H4534" s="182" t="str">
        <f>_xlfn.XLOOKUP(tab_SCHULLISTE[[#This Row],[TKZ]],tab_SATLISTE[SAT-ID],tab_SATLISTE[SAT-ID],"FEHLT")</f>
        <v>5k101</v>
      </c>
    </row>
    <row r="4535" spans="1:8" ht="15.9" customHeight="1" x14ac:dyDescent="0.3">
      <c r="A4535" s="171" t="s">
        <v>8873</v>
      </c>
      <c r="B4535" s="167" t="s">
        <v>13385</v>
      </c>
      <c r="C4535" s="167" t="str">
        <f>tab_SCHULLISTE[[#This Row],[SNR]]&amp;" - "&amp;tab_SCHULLISTE[[#This Row],[Name]]</f>
        <v xml:space="preserve">6705 - Mittelschule Dietenhofen  </v>
      </c>
      <c r="D4535" s="5" t="s">
        <v>3302</v>
      </c>
      <c r="E45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35" s="175" t="s">
        <v>18840</v>
      </c>
      <c r="G4535" s="175" t="s">
        <v>18841</v>
      </c>
      <c r="H4535" s="182" t="str">
        <f>_xlfn.XLOOKUP(tab_SCHULLISTE[[#This Row],[TKZ]],tab_SATLISTE[SAT-ID],tab_SATLISTE[SAT-ID],"FEHLT")</f>
        <v>5k033</v>
      </c>
    </row>
    <row r="4536" spans="1:8" ht="15.9" customHeight="1" x14ac:dyDescent="0.3">
      <c r="A4536" s="171" t="s">
        <v>8874</v>
      </c>
      <c r="B4536" s="167" t="s">
        <v>12141</v>
      </c>
      <c r="C4536" s="167" t="str">
        <f>tab_SCHULLISTE[[#This Row],[SNR]]&amp;" - "&amp;tab_SCHULLISTE[[#This Row],[Name]]</f>
        <v xml:space="preserve">6706 - Grundschule Feuchtwangen-Stadt  </v>
      </c>
      <c r="D4536" s="5" t="s">
        <v>3317</v>
      </c>
      <c r="E45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36" s="175" t="s">
        <v>18840</v>
      </c>
      <c r="G4536" s="175" t="s">
        <v>18841</v>
      </c>
      <c r="H4536" s="182" t="str">
        <f>_xlfn.XLOOKUP(tab_SCHULLISTE[[#This Row],[TKZ]],tab_SATLISTE[SAT-ID],tab_SATLISTE[SAT-ID],"FEHLT")</f>
        <v>5k048</v>
      </c>
    </row>
    <row r="4537" spans="1:8" ht="15.9" customHeight="1" x14ac:dyDescent="0.3">
      <c r="A4537" s="171" t="s">
        <v>8875</v>
      </c>
      <c r="B4537" s="167" t="s">
        <v>12142</v>
      </c>
      <c r="C4537" s="167" t="str">
        <f>tab_SCHULLISTE[[#This Row],[SNR]]&amp;" - "&amp;tab_SCHULLISTE[[#This Row],[Name]]</f>
        <v xml:space="preserve">6707 - Albrecht-von-Eyb-Grundschule Burgoberbach  </v>
      </c>
      <c r="D4537" s="5" t="s">
        <v>3294</v>
      </c>
      <c r="E45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37" s="175" t="s">
        <v>18840</v>
      </c>
      <c r="G4537" s="175" t="s">
        <v>18841</v>
      </c>
      <c r="H4537" s="182" t="str">
        <f>_xlfn.XLOOKUP(tab_SCHULLISTE[[#This Row],[TKZ]],tab_SATLISTE[SAT-ID],tab_SATLISTE[SAT-ID],"FEHLT")</f>
        <v>5k025</v>
      </c>
    </row>
    <row r="4538" spans="1:8" ht="15.9" customHeight="1" x14ac:dyDescent="0.3">
      <c r="A4538" s="171" t="s">
        <v>8876</v>
      </c>
      <c r="B4538" s="167" t="s">
        <v>12143</v>
      </c>
      <c r="C4538" s="167" t="str">
        <f>tab_SCHULLISTE[[#This Row],[SNR]]&amp;" - "&amp;tab_SCHULLISTE[[#This Row],[Name]]</f>
        <v xml:space="preserve">6708 - Grundschule Eckental-Brand  </v>
      </c>
      <c r="D4538" s="5" t="s">
        <v>3308</v>
      </c>
      <c r="E45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38" s="175" t="s">
        <v>18840</v>
      </c>
      <c r="G4538" s="175" t="s">
        <v>18841</v>
      </c>
      <c r="H4538" s="182" t="str">
        <f>_xlfn.XLOOKUP(tab_SCHULLISTE[[#This Row],[TKZ]],tab_SATLISTE[SAT-ID],tab_SATLISTE[SAT-ID],"FEHLT")</f>
        <v>5k039</v>
      </c>
    </row>
    <row r="4539" spans="1:8" ht="15.9" customHeight="1" x14ac:dyDescent="0.3">
      <c r="A4539" s="171" t="s">
        <v>8877</v>
      </c>
      <c r="B4539" s="167" t="s">
        <v>12144</v>
      </c>
      <c r="C4539" s="167" t="str">
        <f>tab_SCHULLISTE[[#This Row],[SNR]]&amp;" - "&amp;tab_SCHULLISTE[[#This Row],[Name]]</f>
        <v xml:space="preserve">6710 - Grundschule Dietenhofen  </v>
      </c>
      <c r="D4539" s="5" t="s">
        <v>3302</v>
      </c>
      <c r="E45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39" s="175" t="s">
        <v>18840</v>
      </c>
      <c r="G4539" s="175" t="s">
        <v>18841</v>
      </c>
      <c r="H4539" s="182" t="str">
        <f>_xlfn.XLOOKUP(tab_SCHULLISTE[[#This Row],[TKZ]],tab_SATLISTE[SAT-ID],tab_SATLISTE[SAT-ID],"FEHLT")</f>
        <v>5k033</v>
      </c>
    </row>
    <row r="4540" spans="1:8" ht="15.9" customHeight="1" x14ac:dyDescent="0.3">
      <c r="A4540" s="171" t="s">
        <v>8878</v>
      </c>
      <c r="B4540" s="167" t="s">
        <v>12145</v>
      </c>
      <c r="C4540" s="167" t="str">
        <f>tab_SCHULLISTE[[#This Row],[SNR]]&amp;" - "&amp;tab_SCHULLISTE[[#This Row],[Name]]</f>
        <v xml:space="preserve">6711 - Christoph-von-Schmid-Grundschule Dinkelsbühl  </v>
      </c>
      <c r="D4540" s="5" t="s">
        <v>3304</v>
      </c>
      <c r="E45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40" s="175" t="s">
        <v>18840</v>
      </c>
      <c r="G4540" s="175" t="s">
        <v>18841</v>
      </c>
      <c r="H4540" s="182" t="str">
        <f>_xlfn.XLOOKUP(tab_SCHULLISTE[[#This Row],[TKZ]],tab_SATLISTE[SAT-ID],tab_SATLISTE[SAT-ID],"FEHLT")</f>
        <v>5k035</v>
      </c>
    </row>
    <row r="4541" spans="1:8" ht="15.9" customHeight="1" x14ac:dyDescent="0.3">
      <c r="A4541" s="171" t="s">
        <v>8879</v>
      </c>
      <c r="B4541" s="167" t="s">
        <v>13386</v>
      </c>
      <c r="C4541" s="167" t="str">
        <f>tab_SCHULLISTE[[#This Row],[SNR]]&amp;" - "&amp;tab_SCHULLISTE[[#This Row],[Name]]</f>
        <v xml:space="preserve">6712 - Hans-von-Raumer-Mittelschule Dinkelsbühl  </v>
      </c>
      <c r="D4541" s="5" t="s">
        <v>3304</v>
      </c>
      <c r="E45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41" s="175" t="s">
        <v>18840</v>
      </c>
      <c r="G4541" s="175" t="s">
        <v>18841</v>
      </c>
      <c r="H4541" s="182" t="str">
        <f>_xlfn.XLOOKUP(tab_SCHULLISTE[[#This Row],[TKZ]],tab_SATLISTE[SAT-ID],tab_SATLISTE[SAT-ID],"FEHLT")</f>
        <v>5k035</v>
      </c>
    </row>
    <row r="4542" spans="1:8" ht="15.9" customHeight="1" x14ac:dyDescent="0.3">
      <c r="A4542" s="171" t="s">
        <v>8880</v>
      </c>
      <c r="B4542" s="167" t="s">
        <v>12146</v>
      </c>
      <c r="C4542" s="167" t="str">
        <f>tab_SCHULLISTE[[#This Row],[SNR]]&amp;" - "&amp;tab_SCHULLISTE[[#This Row],[Name]]</f>
        <v xml:space="preserve">6713 - Grundschule Segringen  </v>
      </c>
      <c r="D4542" s="5" t="s">
        <v>3304</v>
      </c>
      <c r="E45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42" s="175" t="s">
        <v>18840</v>
      </c>
      <c r="G4542" s="175" t="s">
        <v>18841</v>
      </c>
      <c r="H4542" s="182" t="str">
        <f>_xlfn.XLOOKUP(tab_SCHULLISTE[[#This Row],[TKZ]],tab_SATLISTE[SAT-ID],tab_SATLISTE[SAT-ID],"FEHLT")</f>
        <v>5k035</v>
      </c>
    </row>
    <row r="4543" spans="1:8" ht="15.9" customHeight="1" x14ac:dyDescent="0.3">
      <c r="A4543" s="171" t="s">
        <v>8881</v>
      </c>
      <c r="B4543" s="167" t="s">
        <v>12147</v>
      </c>
      <c r="C4543" s="167" t="str">
        <f>tab_SCHULLISTE[[#This Row],[SNR]]&amp;" - "&amp;tab_SCHULLISTE[[#This Row],[Name]]</f>
        <v xml:space="preserve">6714 - Grundschule Dombühl-Weißenkirchberg  </v>
      </c>
      <c r="D4543" s="5" t="s">
        <v>3305</v>
      </c>
      <c r="E45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43" s="175" t="s">
        <v>18840</v>
      </c>
      <c r="G4543" s="175" t="s">
        <v>18841</v>
      </c>
      <c r="H4543" s="182" t="str">
        <f>_xlfn.XLOOKUP(tab_SCHULLISTE[[#This Row],[TKZ]],tab_SATLISTE[SAT-ID],tab_SATLISTE[SAT-ID],"FEHLT")</f>
        <v>5k036</v>
      </c>
    </row>
    <row r="4544" spans="1:8" ht="15.9" customHeight="1" x14ac:dyDescent="0.3">
      <c r="A4544" s="171" t="s">
        <v>8882</v>
      </c>
      <c r="B4544" s="167" t="s">
        <v>12148</v>
      </c>
      <c r="C4544" s="167" t="str">
        <f>tab_SCHULLISTE[[#This Row],[SNR]]&amp;" - "&amp;tab_SCHULLISTE[[#This Row],[Name]]</f>
        <v xml:space="preserve">6715 - Grundschule Dürrwangen  </v>
      </c>
      <c r="D4544" s="5" t="s">
        <v>3307</v>
      </c>
      <c r="E45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44" s="175" t="s">
        <v>18840</v>
      </c>
      <c r="G4544" s="175" t="s">
        <v>18841</v>
      </c>
      <c r="H4544" s="182" t="str">
        <f>_xlfn.XLOOKUP(tab_SCHULLISTE[[#This Row],[TKZ]],tab_SATLISTE[SAT-ID],tab_SATLISTE[SAT-ID],"FEHLT")</f>
        <v>5k038</v>
      </c>
    </row>
    <row r="4545" spans="1:8" ht="15.9" customHeight="1" x14ac:dyDescent="0.3">
      <c r="A4545" s="171" t="s">
        <v>8883</v>
      </c>
      <c r="B4545" s="167" t="s">
        <v>12149</v>
      </c>
      <c r="C4545" s="167" t="str">
        <f>tab_SCHULLISTE[[#This Row],[SNR]]&amp;" - "&amp;tab_SCHULLISTE[[#This Row],[Name]]</f>
        <v xml:space="preserve">6716 - Grundschule Ehingen  </v>
      </c>
      <c r="D4545" s="5" t="s">
        <v>3310</v>
      </c>
      <c r="E45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45" s="175" t="s">
        <v>18840</v>
      </c>
      <c r="G4545" s="175" t="s">
        <v>18841</v>
      </c>
      <c r="H4545" s="182" t="str">
        <f>_xlfn.XLOOKUP(tab_SCHULLISTE[[#This Row],[TKZ]],tab_SATLISTE[SAT-ID],tab_SATLISTE[SAT-ID],"FEHLT")</f>
        <v>5k041</v>
      </c>
    </row>
    <row r="4546" spans="1:8" ht="15.9" customHeight="1" x14ac:dyDescent="0.3">
      <c r="A4546" s="171" t="s">
        <v>8884</v>
      </c>
      <c r="B4546" s="167" t="s">
        <v>13387</v>
      </c>
      <c r="C4546" s="167" t="str">
        <f>tab_SCHULLISTE[[#This Row],[SNR]]&amp;" - "&amp;tab_SCHULLISTE[[#This Row],[Name]]</f>
        <v xml:space="preserve">6717 - Mittelschule Feuchtwangen-Stadt  </v>
      </c>
      <c r="D4546" s="5" t="s">
        <v>3317</v>
      </c>
      <c r="E45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46" s="175" t="s">
        <v>18840</v>
      </c>
      <c r="G4546" s="175" t="s">
        <v>18841</v>
      </c>
      <c r="H4546" s="182" t="str">
        <f>_xlfn.XLOOKUP(tab_SCHULLISTE[[#This Row],[TKZ]],tab_SATLISTE[SAT-ID],tab_SATLISTE[SAT-ID],"FEHLT")</f>
        <v>5k048</v>
      </c>
    </row>
    <row r="4547" spans="1:8" ht="15.9" customHeight="1" x14ac:dyDescent="0.3">
      <c r="A4547" s="171" t="s">
        <v>8885</v>
      </c>
      <c r="B4547" s="167" t="s">
        <v>13388</v>
      </c>
      <c r="C4547" s="167" t="str">
        <f>tab_SCHULLISTE[[#This Row],[SNR]]&amp;" - "&amp;tab_SCHULLISTE[[#This Row],[Name]]</f>
        <v xml:space="preserve">6718 - Mittelschule Feuchtwangen-Land  </v>
      </c>
      <c r="D4547" s="5" t="s">
        <v>3318</v>
      </c>
      <c r="E45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47" s="175" t="s">
        <v>18840</v>
      </c>
      <c r="G4547" s="175" t="s">
        <v>18841</v>
      </c>
      <c r="H4547" s="182" t="str">
        <f>_xlfn.XLOOKUP(tab_SCHULLISTE[[#This Row],[TKZ]],tab_SATLISTE[SAT-ID],tab_SATLISTE[SAT-ID],"FEHLT")</f>
        <v>5k049</v>
      </c>
    </row>
    <row r="4548" spans="1:8" ht="15.9" customHeight="1" x14ac:dyDescent="0.3">
      <c r="A4548" s="171" t="s">
        <v>8886</v>
      </c>
      <c r="B4548" s="167" t="s">
        <v>12150</v>
      </c>
      <c r="C4548" s="167" t="str">
        <f>tab_SCHULLISTE[[#This Row],[SNR]]&amp;" - "&amp;tab_SCHULLISTE[[#This Row],[Name]]</f>
        <v xml:space="preserve">6719 - Grundschule Flachslanden  </v>
      </c>
      <c r="D4548" s="5" t="s">
        <v>3319</v>
      </c>
      <c r="E45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48" s="175" t="s">
        <v>18840</v>
      </c>
      <c r="G4548" s="175" t="s">
        <v>18841</v>
      </c>
      <c r="H4548" s="182" t="str">
        <f>_xlfn.XLOOKUP(tab_SCHULLISTE[[#This Row],[TKZ]],tab_SATLISTE[SAT-ID],tab_SATLISTE[SAT-ID],"FEHLT")</f>
        <v>5k050</v>
      </c>
    </row>
    <row r="4549" spans="1:8" ht="15.9" customHeight="1" x14ac:dyDescent="0.3">
      <c r="A4549" s="171" t="s">
        <v>8887</v>
      </c>
      <c r="B4549" s="167" t="s">
        <v>12151</v>
      </c>
      <c r="C4549" s="167" t="str">
        <f>tab_SCHULLISTE[[#This Row],[SNR]]&amp;" - "&amp;tab_SCHULLISTE[[#This Row],[Name]]</f>
        <v xml:space="preserve">6720 - Grundschule Colmberg  </v>
      </c>
      <c r="D4549" s="5" t="s">
        <v>3297</v>
      </c>
      <c r="E45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49" s="175" t="s">
        <v>18840</v>
      </c>
      <c r="G4549" s="175" t="s">
        <v>18841</v>
      </c>
      <c r="H4549" s="182" t="str">
        <f>_xlfn.XLOOKUP(tab_SCHULLISTE[[#This Row],[TKZ]],tab_SATLISTE[SAT-ID],tab_SATLISTE[SAT-ID],"FEHLT")</f>
        <v>5k028</v>
      </c>
    </row>
    <row r="4550" spans="1:8" ht="15.9" customHeight="1" x14ac:dyDescent="0.3">
      <c r="A4550" s="171" t="s">
        <v>8888</v>
      </c>
      <c r="B4550" s="167" t="s">
        <v>12152</v>
      </c>
      <c r="C4550" s="167" t="str">
        <f>tab_SCHULLISTE[[#This Row],[SNR]]&amp;" - "&amp;tab_SCHULLISTE[[#This Row],[Name]]</f>
        <v xml:space="preserve">6721 - Grundschule Geslau-Windelsbach  </v>
      </c>
      <c r="D4550" s="5" t="s">
        <v>3323</v>
      </c>
      <c r="E45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50" s="175" t="s">
        <v>18840</v>
      </c>
      <c r="G4550" s="175" t="s">
        <v>18841</v>
      </c>
      <c r="H4550" s="182" t="str">
        <f>_xlfn.XLOOKUP(tab_SCHULLISTE[[#This Row],[TKZ]],tab_SATLISTE[SAT-ID],tab_SATLISTE[SAT-ID],"FEHLT")</f>
        <v>5k055</v>
      </c>
    </row>
    <row r="4551" spans="1:8" ht="15.9" customHeight="1" x14ac:dyDescent="0.3">
      <c r="A4551" s="171" t="s">
        <v>8889</v>
      </c>
      <c r="B4551" s="167" t="s">
        <v>12153</v>
      </c>
      <c r="C4551" s="167" t="str">
        <f>tab_SCHULLISTE[[#This Row],[SNR]]&amp;" - "&amp;tab_SCHULLISTE[[#This Row],[Name]]</f>
        <v xml:space="preserve">6722 - Grundschule Gebsattel-Insingen-Neusitz  </v>
      </c>
      <c r="D4551" s="5" t="s">
        <v>3322</v>
      </c>
      <c r="E45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51" s="175" t="s">
        <v>18840</v>
      </c>
      <c r="G4551" s="175" t="s">
        <v>18841</v>
      </c>
      <c r="H4551" s="182" t="str">
        <f>_xlfn.XLOOKUP(tab_SCHULLISTE[[#This Row],[TKZ]],tab_SATLISTE[SAT-ID],tab_SATLISTE[SAT-ID],"FEHLT")</f>
        <v>5k054</v>
      </c>
    </row>
    <row r="4552" spans="1:8" ht="15.9" customHeight="1" x14ac:dyDescent="0.3">
      <c r="A4552" s="171" t="s">
        <v>8890</v>
      </c>
      <c r="B4552" s="167" t="s">
        <v>1091</v>
      </c>
      <c r="C4552" s="167" t="str">
        <f>tab_SCHULLISTE[[#This Row],[SNR]]&amp;" - "&amp;tab_SCHULLISTE[[#This Row],[Name]]</f>
        <v>6723 - Priv. Grundschule der Frieda Lang Haus für Kinder gGmbH in Uffenheim</v>
      </c>
      <c r="D4552" s="5" t="s">
        <v>3479</v>
      </c>
      <c r="E45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52" s="175" t="s">
        <v>18840</v>
      </c>
      <c r="G4552" s="175" t="s">
        <v>18841</v>
      </c>
      <c r="H4552" s="182" t="str">
        <f>_xlfn.XLOOKUP(tab_SCHULLISTE[[#This Row],[TKZ]],tab_SATLISTE[SAT-ID],tab_SATLISTE[SAT-ID],"FEHLT")</f>
        <v>5p029</v>
      </c>
    </row>
    <row r="4553" spans="1:8" ht="15.9" customHeight="1" x14ac:dyDescent="0.3">
      <c r="A4553" s="171" t="s">
        <v>8891</v>
      </c>
      <c r="B4553" s="167" t="s">
        <v>12154</v>
      </c>
      <c r="C4553" s="167" t="str">
        <f>tab_SCHULLISTE[[#This Row],[SNR]]&amp;" - "&amp;tab_SCHULLISTE[[#This Row],[Name]]</f>
        <v xml:space="preserve">6724 - Grundschule Rednitzhembach  </v>
      </c>
      <c r="D4553" s="5" t="s">
        <v>3394</v>
      </c>
      <c r="E45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53" s="175" t="s">
        <v>18840</v>
      </c>
      <c r="G4553" s="175" t="s">
        <v>18841</v>
      </c>
      <c r="H4553" s="182" t="str">
        <f>_xlfn.XLOOKUP(tab_SCHULLISTE[[#This Row],[TKZ]],tab_SATLISTE[SAT-ID],tab_SATLISTE[SAT-ID],"FEHLT")</f>
        <v>5k126</v>
      </c>
    </row>
    <row r="4554" spans="1:8" ht="15.9" customHeight="1" x14ac:dyDescent="0.3">
      <c r="A4554" s="171" t="s">
        <v>8892</v>
      </c>
      <c r="B4554" s="167" t="s">
        <v>12155</v>
      </c>
      <c r="C4554" s="167" t="str">
        <f>tab_SCHULLISTE[[#This Row],[SNR]]&amp;" - "&amp;tab_SCHULLISTE[[#This Row],[Name]]</f>
        <v xml:space="preserve">6726 - Comenius-Grundschule Bürglein  </v>
      </c>
      <c r="D4554" s="5" t="s">
        <v>3332</v>
      </c>
      <c r="E45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54" s="175" t="s">
        <v>18840</v>
      </c>
      <c r="G4554" s="175" t="s">
        <v>18841</v>
      </c>
      <c r="H4554" s="182" t="str">
        <f>_xlfn.XLOOKUP(tab_SCHULLISTE[[#This Row],[TKZ]],tab_SATLISTE[SAT-ID],tab_SATLISTE[SAT-ID],"FEHLT")</f>
        <v>5k064</v>
      </c>
    </row>
    <row r="4555" spans="1:8" ht="15.9" customHeight="1" x14ac:dyDescent="0.3">
      <c r="A4555" s="171" t="s">
        <v>8893</v>
      </c>
      <c r="B4555" s="167" t="s">
        <v>13389</v>
      </c>
      <c r="C4555" s="167" t="str">
        <f>tab_SCHULLISTE[[#This Row],[SNR]]&amp;" - "&amp;tab_SCHULLISTE[[#This Row],[Name]]</f>
        <v xml:space="preserve">6727 - Mittelschule Herrieden  </v>
      </c>
      <c r="D4555" s="5" t="s">
        <v>3336</v>
      </c>
      <c r="E45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55" s="175" t="s">
        <v>18840</v>
      </c>
      <c r="G4555" s="175" t="s">
        <v>18841</v>
      </c>
      <c r="H4555" s="182" t="str">
        <f>_xlfn.XLOOKUP(tab_SCHULLISTE[[#This Row],[TKZ]],tab_SATLISTE[SAT-ID],tab_SATLISTE[SAT-ID],"FEHLT")</f>
        <v>5k068</v>
      </c>
    </row>
    <row r="4556" spans="1:8" ht="15.9" customHeight="1" x14ac:dyDescent="0.3">
      <c r="A4556" s="171" t="s">
        <v>8894</v>
      </c>
      <c r="B4556" s="167" t="s">
        <v>1092</v>
      </c>
      <c r="C4556" s="167" t="str">
        <f>tab_SCHULLISTE[[#This Row],[SNR]]&amp;" - "&amp;tab_SCHULLISTE[[#This Row],[Name]]</f>
        <v>6728 - Priv. Grundschule des Montessori Trägervereins Weißenburg-Gunzenhausen in Höttingen</v>
      </c>
      <c r="D4556" s="5" t="s">
        <v>3505</v>
      </c>
      <c r="E45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56" s="175" t="s">
        <v>18840</v>
      </c>
      <c r="G4556" s="175" t="s">
        <v>18841</v>
      </c>
      <c r="H4556" s="182" t="str">
        <f>_xlfn.XLOOKUP(tab_SCHULLISTE[[#This Row],[TKZ]],tab_SATLISTE[SAT-ID],tab_SATLISTE[SAT-ID],"FEHLT")</f>
        <v>5p056</v>
      </c>
    </row>
    <row r="4557" spans="1:8" ht="15.9" customHeight="1" x14ac:dyDescent="0.3">
      <c r="A4557" s="171" t="s">
        <v>8895</v>
      </c>
      <c r="B4557" s="167" t="s">
        <v>13390</v>
      </c>
      <c r="C4557" s="167" t="str">
        <f>tab_SCHULLISTE[[#This Row],[SNR]]&amp;" - "&amp;tab_SCHULLISTE[[#This Row],[Name]]</f>
        <v xml:space="preserve">6729 - Private Wilhelm-Löhe-Mittelschule Nürnberg  </v>
      </c>
      <c r="D4557" s="5" t="s">
        <v>3474</v>
      </c>
      <c r="E45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57" s="175" t="s">
        <v>18840</v>
      </c>
      <c r="G4557" s="175" t="s">
        <v>18841</v>
      </c>
      <c r="H4557" s="182" t="str">
        <f>_xlfn.XLOOKUP(tab_SCHULLISTE[[#This Row],[TKZ]],tab_SATLISTE[SAT-ID],tab_SATLISTE[SAT-ID],"FEHLT")</f>
        <v>5p023</v>
      </c>
    </row>
    <row r="4558" spans="1:8" ht="15.9" customHeight="1" x14ac:dyDescent="0.3">
      <c r="A4558" s="171" t="s">
        <v>8896</v>
      </c>
      <c r="B4558" s="167" t="s">
        <v>12156</v>
      </c>
      <c r="C4558" s="167" t="str">
        <f>tab_SCHULLISTE[[#This Row],[SNR]]&amp;" - "&amp;tab_SCHULLISTE[[#This Row],[Name]]</f>
        <v xml:space="preserve">6730 - Grundschule Langfurth-Burk  </v>
      </c>
      <c r="D4558" s="5" t="s">
        <v>3357</v>
      </c>
      <c r="E45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58" s="175" t="s">
        <v>18840</v>
      </c>
      <c r="G4558" s="175" t="s">
        <v>18841</v>
      </c>
      <c r="H4558" s="182" t="str">
        <f>_xlfn.XLOOKUP(tab_SCHULLISTE[[#This Row],[TKZ]],tab_SATLISTE[SAT-ID],tab_SATLISTE[SAT-ID],"FEHLT")</f>
        <v>5k089</v>
      </c>
    </row>
    <row r="4559" spans="1:8" ht="15.9" customHeight="1" x14ac:dyDescent="0.3">
      <c r="A4559" s="171" t="s">
        <v>8897</v>
      </c>
      <c r="B4559" s="167" t="s">
        <v>13391</v>
      </c>
      <c r="C4559" s="167" t="str">
        <f>tab_SCHULLISTE[[#This Row],[SNR]]&amp;" - "&amp;tab_SCHULLISTE[[#This Row],[Name]]</f>
        <v xml:space="preserve">6731 - Mittelschule Lehrberg  </v>
      </c>
      <c r="D4559" s="5" t="s">
        <v>3359</v>
      </c>
      <c r="E45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59" s="175" t="s">
        <v>18840</v>
      </c>
      <c r="G4559" s="175" t="s">
        <v>18841</v>
      </c>
      <c r="H4559" s="182" t="str">
        <f>_xlfn.XLOOKUP(tab_SCHULLISTE[[#This Row],[TKZ]],tab_SATLISTE[SAT-ID],tab_SATLISTE[SAT-ID],"FEHLT")</f>
        <v>5k091</v>
      </c>
    </row>
    <row r="4560" spans="1:8" ht="15.9" customHeight="1" x14ac:dyDescent="0.3">
      <c r="A4560" s="171" t="s">
        <v>8898</v>
      </c>
      <c r="B4560" s="167" t="s">
        <v>13392</v>
      </c>
      <c r="C4560" s="167" t="str">
        <f>tab_SCHULLISTE[[#This Row],[SNR]]&amp;" - "&amp;tab_SCHULLISTE[[#This Row],[Name]]</f>
        <v xml:space="preserve">6733 - Gustav-Weißkopf-Mittelschule Leutershausen  </v>
      </c>
      <c r="D4560" s="5" t="s">
        <v>3360</v>
      </c>
      <c r="E45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60" s="175" t="s">
        <v>18840</v>
      </c>
      <c r="G4560" s="175" t="s">
        <v>18841</v>
      </c>
      <c r="H4560" s="182" t="str">
        <f>_xlfn.XLOOKUP(tab_SCHULLISTE[[#This Row],[TKZ]],tab_SATLISTE[SAT-ID],tab_SATLISTE[SAT-ID],"FEHLT")</f>
        <v>5k092</v>
      </c>
    </row>
    <row r="4561" spans="1:8" ht="15.9" customHeight="1" x14ac:dyDescent="0.3">
      <c r="A4561" s="171" t="s">
        <v>8899</v>
      </c>
      <c r="B4561" s="167" t="s">
        <v>12157</v>
      </c>
      <c r="C4561" s="167" t="str">
        <f>tab_SCHULLISTE[[#This Row],[SNR]]&amp;" - "&amp;tab_SCHULLISTE[[#This Row],[Name]]</f>
        <v xml:space="preserve">6734 - Grundschule Emskirchen  </v>
      </c>
      <c r="D4561" s="5" t="s">
        <v>3312</v>
      </c>
      <c r="E45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61" s="175" t="s">
        <v>18840</v>
      </c>
      <c r="G4561" s="175" t="s">
        <v>18841</v>
      </c>
      <c r="H4561" s="182" t="str">
        <f>_xlfn.XLOOKUP(tab_SCHULLISTE[[#This Row],[TKZ]],tab_SATLISTE[SAT-ID],tab_SATLISTE[SAT-ID],"FEHLT")</f>
        <v>5k043</v>
      </c>
    </row>
    <row r="4562" spans="1:8" ht="15.9" customHeight="1" x14ac:dyDescent="0.3">
      <c r="A4562" s="171" t="s">
        <v>8900</v>
      </c>
      <c r="B4562" s="167" t="s">
        <v>12158</v>
      </c>
      <c r="C4562" s="167" t="str">
        <f>tab_SCHULLISTE[[#This Row],[SNR]]&amp;" - "&amp;tab_SCHULLISTE[[#This Row],[Name]]</f>
        <v xml:space="preserve">6736 - Grundschule Merkendorf  </v>
      </c>
      <c r="D4562" s="5" t="s">
        <v>3367</v>
      </c>
      <c r="E45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62" s="175" t="s">
        <v>18840</v>
      </c>
      <c r="G4562" s="175" t="s">
        <v>18841</v>
      </c>
      <c r="H4562" s="182" t="str">
        <f>_xlfn.XLOOKUP(tab_SCHULLISTE[[#This Row],[TKZ]],tab_SATLISTE[SAT-ID],tab_SATLISTE[SAT-ID],"FEHLT")</f>
        <v>5k099</v>
      </c>
    </row>
    <row r="4563" spans="1:8" ht="15.9" customHeight="1" x14ac:dyDescent="0.3">
      <c r="A4563" s="171" t="s">
        <v>8901</v>
      </c>
      <c r="B4563" s="167" t="s">
        <v>12159</v>
      </c>
      <c r="C4563" s="167" t="str">
        <f>tab_SCHULLISTE[[#This Row],[SNR]]&amp;" - "&amp;tab_SCHULLISTE[[#This Row],[Name]]</f>
        <v xml:space="preserve">6737 - Grundschule am Limes Mönchsroth  </v>
      </c>
      <c r="D4563" s="5" t="s">
        <v>3371</v>
      </c>
      <c r="E45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63" s="175" t="s">
        <v>18840</v>
      </c>
      <c r="G4563" s="175" t="s">
        <v>18841</v>
      </c>
      <c r="H4563" s="182" t="str">
        <f>_xlfn.XLOOKUP(tab_SCHULLISTE[[#This Row],[TKZ]],tab_SATLISTE[SAT-ID],tab_SATLISTE[SAT-ID],"FEHLT")</f>
        <v>5k103</v>
      </c>
    </row>
    <row r="4564" spans="1:8" ht="15.9" customHeight="1" x14ac:dyDescent="0.3">
      <c r="A4564" s="171" t="s">
        <v>8902</v>
      </c>
      <c r="B4564" s="167" t="s">
        <v>13393</v>
      </c>
      <c r="C4564" s="167" t="str">
        <f>tab_SCHULLISTE[[#This Row],[SNR]]&amp;" - "&amp;tab_SCHULLISTE[[#This Row],[Name]]</f>
        <v xml:space="preserve">6738 - Mittelschule Neuendettelsau  </v>
      </c>
      <c r="D4564" s="5" t="s">
        <v>3375</v>
      </c>
      <c r="E45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64" s="175" t="s">
        <v>18840</v>
      </c>
      <c r="G4564" s="175" t="s">
        <v>18841</v>
      </c>
      <c r="H4564" s="182" t="str">
        <f>_xlfn.XLOOKUP(tab_SCHULLISTE[[#This Row],[TKZ]],tab_SATLISTE[SAT-ID],tab_SATLISTE[SAT-ID],"FEHLT")</f>
        <v>5k107</v>
      </c>
    </row>
    <row r="4565" spans="1:8" ht="15.9" customHeight="1" x14ac:dyDescent="0.3">
      <c r="A4565" s="171" t="s">
        <v>8903</v>
      </c>
      <c r="B4565" s="167" t="s">
        <v>12160</v>
      </c>
      <c r="C4565" s="167" t="str">
        <f>tab_SCHULLISTE[[#This Row],[SNR]]&amp;" - "&amp;tab_SCHULLISTE[[#This Row],[Name]]</f>
        <v xml:space="preserve">6739 - Grundschule Oberdachstetten  </v>
      </c>
      <c r="D4565" s="5" t="s">
        <v>3384</v>
      </c>
      <c r="E45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65" s="175" t="s">
        <v>18840</v>
      </c>
      <c r="G4565" s="175" t="s">
        <v>18841</v>
      </c>
      <c r="H4565" s="182" t="str">
        <f>_xlfn.XLOOKUP(tab_SCHULLISTE[[#This Row],[TKZ]],tab_SATLISTE[SAT-ID],tab_SATLISTE[SAT-ID],"FEHLT")</f>
        <v>5k116</v>
      </c>
    </row>
    <row r="4566" spans="1:8" ht="15.9" customHeight="1" x14ac:dyDescent="0.3">
      <c r="A4566" s="171" t="s">
        <v>8904</v>
      </c>
      <c r="B4566" s="167" t="s">
        <v>12161</v>
      </c>
      <c r="C4566" s="167" t="str">
        <f>tab_SCHULLISTE[[#This Row],[SNR]]&amp;" - "&amp;tab_SCHULLISTE[[#This Row],[Name]]</f>
        <v xml:space="preserve">6740 - Grundschule Oberscheckenbach  </v>
      </c>
      <c r="D4566" s="5" t="s">
        <v>3386</v>
      </c>
      <c r="E45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66" s="175" t="s">
        <v>18840</v>
      </c>
      <c r="G4566" s="175" t="s">
        <v>18841</v>
      </c>
      <c r="H4566" s="182" t="str">
        <f>_xlfn.XLOOKUP(tab_SCHULLISTE[[#This Row],[TKZ]],tab_SATLISTE[SAT-ID],tab_SATLISTE[SAT-ID],"FEHLT")</f>
        <v>5k118</v>
      </c>
    </row>
    <row r="4567" spans="1:8" ht="15.9" customHeight="1" x14ac:dyDescent="0.3">
      <c r="A4567" s="171" t="s">
        <v>8905</v>
      </c>
      <c r="B4567" s="167" t="s">
        <v>12162</v>
      </c>
      <c r="C4567" s="167" t="str">
        <f>tab_SCHULLISTE[[#This Row],[SNR]]&amp;" - "&amp;tab_SCHULLISTE[[#This Row],[Name]]</f>
        <v xml:space="preserve">6741 - Grundschule Ornbau  </v>
      </c>
      <c r="D4567" s="5" t="s">
        <v>3387</v>
      </c>
      <c r="E45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67" s="175" t="s">
        <v>18840</v>
      </c>
      <c r="G4567" s="175" t="s">
        <v>18841</v>
      </c>
      <c r="H4567" s="182" t="str">
        <f>_xlfn.XLOOKUP(tab_SCHULLISTE[[#This Row],[TKZ]],tab_SATLISTE[SAT-ID],tab_SATLISTE[SAT-ID],"FEHLT")</f>
        <v>5k119</v>
      </c>
    </row>
    <row r="4568" spans="1:8" ht="15.9" customHeight="1" x14ac:dyDescent="0.3">
      <c r="A4568" s="171" t="s">
        <v>8906</v>
      </c>
      <c r="B4568" s="167" t="s">
        <v>13394</v>
      </c>
      <c r="C4568" s="167" t="str">
        <f>tab_SCHULLISTE[[#This Row],[SNR]]&amp;" - "&amp;tab_SCHULLISTE[[#This Row],[Name]]</f>
        <v xml:space="preserve">6742 - Mittelschule Heilsbronn-Petersaurach  </v>
      </c>
      <c r="D4568" s="5" t="s">
        <v>3390</v>
      </c>
      <c r="E45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68" s="175" t="s">
        <v>18840</v>
      </c>
      <c r="G4568" s="175" t="s">
        <v>18841</v>
      </c>
      <c r="H4568" s="182" t="str">
        <f>_xlfn.XLOOKUP(tab_SCHULLISTE[[#This Row],[TKZ]],tab_SATLISTE[SAT-ID],tab_SATLISTE[SAT-ID],"FEHLT")</f>
        <v>5k122</v>
      </c>
    </row>
    <row r="4569" spans="1:8" ht="15.9" customHeight="1" x14ac:dyDescent="0.3">
      <c r="A4569" s="171" t="s">
        <v>8907</v>
      </c>
      <c r="B4569" s="167" t="s">
        <v>12163</v>
      </c>
      <c r="C4569" s="167" t="str">
        <f>tab_SCHULLISTE[[#This Row],[SNR]]&amp;" - "&amp;tab_SCHULLISTE[[#This Row],[Name]]</f>
        <v xml:space="preserve">6744 - Toppler-Grundschule Rothenburg o.d.Tauber  </v>
      </c>
      <c r="D4569" s="5" t="s">
        <v>3403</v>
      </c>
      <c r="E45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69" s="175" t="s">
        <v>18840</v>
      </c>
      <c r="G4569" s="175" t="s">
        <v>18841</v>
      </c>
      <c r="H4569" s="182" t="str">
        <f>_xlfn.XLOOKUP(tab_SCHULLISTE[[#This Row],[TKZ]],tab_SATLISTE[SAT-ID],tab_SATLISTE[SAT-ID],"FEHLT")</f>
        <v>5k135</v>
      </c>
    </row>
    <row r="4570" spans="1:8" ht="15.9" customHeight="1" x14ac:dyDescent="0.3">
      <c r="A4570" s="171" t="s">
        <v>8908</v>
      </c>
      <c r="B4570" s="167" t="s">
        <v>1224</v>
      </c>
      <c r="C4570" s="167" t="str">
        <f>tab_SCHULLISTE[[#This Row],[SNR]]&amp;" - "&amp;tab_SCHULLISTE[[#This Row],[Name]]</f>
        <v>6745 - Valentin-Ickelsamer-Mittelschule Rothenburg o.d.Tauber</v>
      </c>
      <c r="D4570" s="5" t="s">
        <v>3402</v>
      </c>
      <c r="E45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70" s="175" t="s">
        <v>18840</v>
      </c>
      <c r="G4570" s="175" t="s">
        <v>18841</v>
      </c>
      <c r="H4570" s="182" t="str">
        <f>_xlfn.XLOOKUP(tab_SCHULLISTE[[#This Row],[TKZ]],tab_SATLISTE[SAT-ID],tab_SATLISTE[SAT-ID],"FEHLT")</f>
        <v>5k134</v>
      </c>
    </row>
    <row r="4571" spans="1:8" ht="15.9" customHeight="1" x14ac:dyDescent="0.3">
      <c r="A4571" s="171" t="s">
        <v>8909</v>
      </c>
      <c r="B4571" s="167" t="s">
        <v>12164</v>
      </c>
      <c r="C4571" s="167" t="str">
        <f>tab_SCHULLISTE[[#This Row],[SNR]]&amp;" - "&amp;tab_SCHULLISTE[[#This Row],[Name]]</f>
        <v xml:space="preserve">6746 - Rusam-Grundschule Sachsen b.Ansbach  </v>
      </c>
      <c r="D4571" s="5" t="s">
        <v>3407</v>
      </c>
      <c r="E45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71" s="175" t="s">
        <v>18840</v>
      </c>
      <c r="G4571" s="175" t="s">
        <v>18841</v>
      </c>
      <c r="H4571" s="182" t="str">
        <f>_xlfn.XLOOKUP(tab_SCHULLISTE[[#This Row],[TKZ]],tab_SATLISTE[SAT-ID],tab_SATLISTE[SAT-ID],"FEHLT")</f>
        <v>5k139</v>
      </c>
    </row>
    <row r="4572" spans="1:8" ht="15.9" customHeight="1" x14ac:dyDescent="0.3">
      <c r="A4572" s="171" t="s">
        <v>8910</v>
      </c>
      <c r="B4572" s="167" t="s">
        <v>13395</v>
      </c>
      <c r="C4572" s="167" t="str">
        <f>tab_SCHULLISTE[[#This Row],[SNR]]&amp;" - "&amp;tab_SCHULLISTE[[#This Row],[Name]]</f>
        <v xml:space="preserve">6747 - Mittelschule Schillingsfürst  </v>
      </c>
      <c r="D4572" s="5" t="s">
        <v>3410</v>
      </c>
      <c r="E45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72" s="175" t="s">
        <v>18840</v>
      </c>
      <c r="G4572" s="175" t="s">
        <v>18841</v>
      </c>
      <c r="H4572" s="182" t="str">
        <f>_xlfn.XLOOKUP(tab_SCHULLISTE[[#This Row],[TKZ]],tab_SATLISTE[SAT-ID],tab_SATLISTE[SAT-ID],"FEHLT")</f>
        <v>5k142</v>
      </c>
    </row>
    <row r="4573" spans="1:8" ht="15.9" customHeight="1" x14ac:dyDescent="0.3">
      <c r="A4573" s="171" t="s">
        <v>8911</v>
      </c>
      <c r="B4573" s="167" t="s">
        <v>12165</v>
      </c>
      <c r="C4573" s="167" t="str">
        <f>tab_SCHULLISTE[[#This Row],[SNR]]&amp;" - "&amp;tab_SCHULLISTE[[#This Row],[Name]]</f>
        <v xml:space="preserve">6748 - Grundschule Schnelldorf  </v>
      </c>
      <c r="D4573" s="5" t="s">
        <v>3413</v>
      </c>
      <c r="E45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73" s="175" t="s">
        <v>18840</v>
      </c>
      <c r="G4573" s="175" t="s">
        <v>18841</v>
      </c>
      <c r="H4573" s="182" t="str">
        <f>_xlfn.XLOOKUP(tab_SCHULLISTE[[#This Row],[TKZ]],tab_SATLISTE[SAT-ID],tab_SATLISTE[SAT-ID],"FEHLT")</f>
        <v>5k145</v>
      </c>
    </row>
    <row r="4574" spans="1:8" ht="15.9" customHeight="1" x14ac:dyDescent="0.3">
      <c r="A4574" s="171" t="s">
        <v>8912</v>
      </c>
      <c r="B4574" s="167" t="s">
        <v>12166</v>
      </c>
      <c r="C4574" s="167" t="str">
        <f>tab_SCHULLISTE[[#This Row],[SNR]]&amp;" - "&amp;tab_SCHULLISTE[[#This Row],[Name]]</f>
        <v xml:space="preserve">6750 - Grundschule Schillingsfürst  </v>
      </c>
      <c r="D4574" s="5" t="s">
        <v>3410</v>
      </c>
      <c r="E45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74" s="175" t="s">
        <v>18840</v>
      </c>
      <c r="G4574" s="175" t="s">
        <v>18841</v>
      </c>
      <c r="H4574" s="182" t="str">
        <f>_xlfn.XLOOKUP(tab_SCHULLISTE[[#This Row],[TKZ]],tab_SATLISTE[SAT-ID],tab_SATLISTE[SAT-ID],"FEHLT")</f>
        <v>5k142</v>
      </c>
    </row>
    <row r="4575" spans="1:8" ht="15.9" customHeight="1" x14ac:dyDescent="0.3">
      <c r="A4575" s="171" t="s">
        <v>8913</v>
      </c>
      <c r="B4575" s="167" t="s">
        <v>12167</v>
      </c>
      <c r="C4575" s="167" t="str">
        <f>tab_SCHULLISTE[[#This Row],[SNR]]&amp;" - "&amp;tab_SCHULLISTE[[#This Row],[Name]]</f>
        <v xml:space="preserve">6751 - Grundschule Wassertrüdingen  </v>
      </c>
      <c r="D4575" s="5" t="s">
        <v>3434</v>
      </c>
      <c r="E45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75" s="175" t="s">
        <v>18840</v>
      </c>
      <c r="G4575" s="175" t="s">
        <v>18841</v>
      </c>
      <c r="H4575" s="182" t="str">
        <f>_xlfn.XLOOKUP(tab_SCHULLISTE[[#This Row],[TKZ]],tab_SATLISTE[SAT-ID],tab_SATLISTE[SAT-ID],"FEHLT")</f>
        <v>5k166</v>
      </c>
    </row>
    <row r="4576" spans="1:8" ht="15.9" customHeight="1" x14ac:dyDescent="0.3">
      <c r="A4576" s="171" t="s">
        <v>8914</v>
      </c>
      <c r="B4576" s="167" t="s">
        <v>12168</v>
      </c>
      <c r="C4576" s="167" t="str">
        <f>tab_SCHULLISTE[[#This Row],[SNR]]&amp;" - "&amp;tab_SCHULLISTE[[#This Row],[Name]]</f>
        <v xml:space="preserve">6752 - Markgrafen-Grundschule Weidenbach  </v>
      </c>
      <c r="D4576" s="5" t="s">
        <v>3435</v>
      </c>
      <c r="E45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76" s="175" t="s">
        <v>18840</v>
      </c>
      <c r="G4576" s="175" t="s">
        <v>18841</v>
      </c>
      <c r="H4576" s="182" t="str">
        <f>_xlfn.XLOOKUP(tab_SCHULLISTE[[#This Row],[TKZ]],tab_SATLISTE[SAT-ID],tab_SATLISTE[SAT-ID],"FEHLT")</f>
        <v>5k167</v>
      </c>
    </row>
    <row r="4577" spans="1:8" ht="15.9" customHeight="1" x14ac:dyDescent="0.3">
      <c r="A4577" s="171" t="s">
        <v>8915</v>
      </c>
      <c r="B4577" s="167" t="s">
        <v>12169</v>
      </c>
      <c r="C4577" s="167" t="str">
        <f>tab_SCHULLISTE[[#This Row],[SNR]]&amp;" - "&amp;tab_SCHULLISTE[[#This Row],[Name]]</f>
        <v xml:space="preserve">6754 - Eichenberg-Grundschule Weihenzell  </v>
      </c>
      <c r="D4577" s="5" t="s">
        <v>3436</v>
      </c>
      <c r="E45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77" s="175" t="s">
        <v>18840</v>
      </c>
      <c r="G4577" s="175" t="s">
        <v>18841</v>
      </c>
      <c r="H4577" s="182" t="str">
        <f>_xlfn.XLOOKUP(tab_SCHULLISTE[[#This Row],[TKZ]],tab_SATLISTE[SAT-ID],tab_SATLISTE[SAT-ID],"FEHLT")</f>
        <v>5k168</v>
      </c>
    </row>
    <row r="4578" spans="1:8" ht="15.9" customHeight="1" x14ac:dyDescent="0.3">
      <c r="A4578" s="171" t="s">
        <v>8916</v>
      </c>
      <c r="B4578" s="167" t="s">
        <v>12170</v>
      </c>
      <c r="C4578" s="167" t="str">
        <f>tab_SCHULLISTE[[#This Row],[SNR]]&amp;" - "&amp;tab_SCHULLISTE[[#This Row],[Name]]</f>
        <v xml:space="preserve">6755 - Grundschule Weiltingen  </v>
      </c>
      <c r="D4578" s="5" t="s">
        <v>3437</v>
      </c>
      <c r="E45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78" s="175" t="s">
        <v>18840</v>
      </c>
      <c r="G4578" s="175" t="s">
        <v>18841</v>
      </c>
      <c r="H4578" s="182" t="str">
        <f>_xlfn.XLOOKUP(tab_SCHULLISTE[[#This Row],[TKZ]],tab_SATLISTE[SAT-ID],tab_SATLISTE[SAT-ID],"FEHLT")</f>
        <v>5k169</v>
      </c>
    </row>
    <row r="4579" spans="1:8" ht="15.9" customHeight="1" x14ac:dyDescent="0.3">
      <c r="A4579" s="171" t="s">
        <v>8917</v>
      </c>
      <c r="B4579" s="167" t="s">
        <v>12171</v>
      </c>
      <c r="C4579" s="167" t="str">
        <f>tab_SCHULLISTE[[#This Row],[SNR]]&amp;" - "&amp;tab_SCHULLISTE[[#This Row],[Name]]</f>
        <v xml:space="preserve">6756 - Johann-Anton-von-Zehmen-Grundschule Aurach  </v>
      </c>
      <c r="D4579" s="5" t="s">
        <v>3282</v>
      </c>
      <c r="E45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79" s="175" t="s">
        <v>18840</v>
      </c>
      <c r="G4579" s="175" t="s">
        <v>18841</v>
      </c>
      <c r="H4579" s="182" t="str">
        <f>_xlfn.XLOOKUP(tab_SCHULLISTE[[#This Row],[TKZ]],tab_SATLISTE[SAT-ID],tab_SATLISTE[SAT-ID],"FEHLT")</f>
        <v>5k013</v>
      </c>
    </row>
    <row r="4580" spans="1:8" ht="15.9" customHeight="1" x14ac:dyDescent="0.3">
      <c r="A4580" s="171" t="s">
        <v>8918</v>
      </c>
      <c r="B4580" s="167" t="s">
        <v>12172</v>
      </c>
      <c r="C4580" s="167" t="str">
        <f>tab_SCHULLISTE[[#This Row],[SNR]]&amp;" - "&amp;tab_SCHULLISTE[[#This Row],[Name]]</f>
        <v xml:space="preserve">6757 - Grundschule Wieseth  </v>
      </c>
      <c r="D4580" s="5" t="s">
        <v>3443</v>
      </c>
      <c r="E45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80" s="175" t="s">
        <v>18840</v>
      </c>
      <c r="G4580" s="175" t="s">
        <v>18841</v>
      </c>
      <c r="H4580" s="182" t="str">
        <f>_xlfn.XLOOKUP(tab_SCHULLISTE[[#This Row],[TKZ]],tab_SATLISTE[SAT-ID],tab_SATLISTE[SAT-ID],"FEHLT")</f>
        <v>5k175</v>
      </c>
    </row>
    <row r="4581" spans="1:8" ht="15.9" customHeight="1" x14ac:dyDescent="0.3">
      <c r="A4581" s="171" t="s">
        <v>8919</v>
      </c>
      <c r="B4581" s="167" t="s">
        <v>12173</v>
      </c>
      <c r="C4581" s="167" t="str">
        <f>tab_SCHULLISTE[[#This Row],[SNR]]&amp;" - "&amp;tab_SCHULLISTE[[#This Row],[Name]]</f>
        <v xml:space="preserve">6759 - Grundschule Nennslingen  </v>
      </c>
      <c r="D4581" s="5" t="s">
        <v>3374</v>
      </c>
      <c r="E45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81" s="175" t="s">
        <v>18840</v>
      </c>
      <c r="G4581" s="175" t="s">
        <v>18841</v>
      </c>
      <c r="H4581" s="182" t="str">
        <f>_xlfn.XLOOKUP(tab_SCHULLISTE[[#This Row],[TKZ]],tab_SATLISTE[SAT-ID],tab_SATLISTE[SAT-ID],"FEHLT")</f>
        <v>5k106</v>
      </c>
    </row>
    <row r="4582" spans="1:8" ht="15.9" customHeight="1" x14ac:dyDescent="0.3">
      <c r="A4582" s="171" t="s">
        <v>8920</v>
      </c>
      <c r="B4582" s="167" t="s">
        <v>13396</v>
      </c>
      <c r="C4582" s="167" t="str">
        <f>tab_SCHULLISTE[[#This Row],[SNR]]&amp;" - "&amp;tab_SCHULLISTE[[#This Row],[Name]]</f>
        <v xml:space="preserve">6760 - Mittelschule Windsbach  </v>
      </c>
      <c r="D4582" s="5" t="s">
        <v>3446</v>
      </c>
      <c r="E45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82" s="175" t="s">
        <v>18840</v>
      </c>
      <c r="G4582" s="175" t="s">
        <v>18841</v>
      </c>
      <c r="H4582" s="182" t="str">
        <f>_xlfn.XLOOKUP(tab_SCHULLISTE[[#This Row],[TKZ]],tab_SATLISTE[SAT-ID],tab_SATLISTE[SAT-ID],"FEHLT")</f>
        <v>5k178</v>
      </c>
    </row>
    <row r="4583" spans="1:8" ht="15.9" customHeight="1" x14ac:dyDescent="0.3">
      <c r="A4583" s="171" t="s">
        <v>8921</v>
      </c>
      <c r="B4583" s="167" t="s">
        <v>1093</v>
      </c>
      <c r="C4583" s="167" t="str">
        <f>tab_SCHULLISTE[[#This Row],[SNR]]&amp;" - "&amp;tab_SCHULLISTE[[#This Row],[Name]]</f>
        <v>6762 - Luise-Leikam-Schule, Grundschule der Evangelischen Schulstiftung Fürth</v>
      </c>
      <c r="D4583" s="5" t="s">
        <v>3475</v>
      </c>
      <c r="E45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83" s="175" t="s">
        <v>18840</v>
      </c>
      <c r="G4583" s="175" t="s">
        <v>18841</v>
      </c>
      <c r="H4583" s="182" t="str">
        <f>_xlfn.XLOOKUP(tab_SCHULLISTE[[#This Row],[TKZ]],tab_SATLISTE[SAT-ID],tab_SATLISTE[SAT-ID],"FEHLT")</f>
        <v>5p024</v>
      </c>
    </row>
    <row r="4584" spans="1:8" ht="15.9" customHeight="1" x14ac:dyDescent="0.3">
      <c r="A4584" s="171" t="s">
        <v>8922</v>
      </c>
      <c r="B4584" s="167" t="s">
        <v>13397</v>
      </c>
      <c r="C4584" s="167" t="str">
        <f>tab_SCHULLISTE[[#This Row],[SNR]]&amp;" - "&amp;tab_SCHULLISTE[[#This Row],[Name]]</f>
        <v xml:space="preserve">6763 - Mittelschule Wolframs-Eschenbach  </v>
      </c>
      <c r="D4584" s="5" t="s">
        <v>3448</v>
      </c>
      <c r="E45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84" s="175" t="s">
        <v>18840</v>
      </c>
      <c r="G4584" s="175" t="s">
        <v>18841</v>
      </c>
      <c r="H4584" s="182" t="str">
        <f>_xlfn.XLOOKUP(tab_SCHULLISTE[[#This Row],[TKZ]],tab_SATLISTE[SAT-ID],tab_SATLISTE[SAT-ID],"FEHLT")</f>
        <v>5k180</v>
      </c>
    </row>
    <row r="4585" spans="1:8" ht="15.9" customHeight="1" x14ac:dyDescent="0.3">
      <c r="A4585" s="171" t="s">
        <v>8923</v>
      </c>
      <c r="B4585" s="167" t="s">
        <v>12174</v>
      </c>
      <c r="C4585" s="167" t="str">
        <f>tab_SCHULLISTE[[#This Row],[SNR]]&amp;" - "&amp;tab_SCHULLISTE[[#This Row],[Name]]</f>
        <v xml:space="preserve">6764 - Grundschule Hahnenkamm - Heidenheim  </v>
      </c>
      <c r="D4585" s="5" t="s">
        <v>3329</v>
      </c>
      <c r="E45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85" s="175" t="s">
        <v>18840</v>
      </c>
      <c r="G4585" s="175" t="s">
        <v>18841</v>
      </c>
      <c r="H4585" s="182" t="str">
        <f>_xlfn.XLOOKUP(tab_SCHULLISTE[[#This Row],[TKZ]],tab_SATLISTE[SAT-ID],tab_SATLISTE[SAT-ID],"FEHLT")</f>
        <v>5k061</v>
      </c>
    </row>
    <row r="4586" spans="1:8" ht="15.9" customHeight="1" x14ac:dyDescent="0.3">
      <c r="A4586" s="171" t="s">
        <v>8924</v>
      </c>
      <c r="B4586" s="167" t="s">
        <v>12175</v>
      </c>
      <c r="C4586" s="167" t="str">
        <f>tab_SCHULLISTE[[#This Row],[SNR]]&amp;" - "&amp;tab_SCHULLISTE[[#This Row],[Name]]</f>
        <v xml:space="preserve">6765 - Grundschule Velden-Hartenstein-Vorra  </v>
      </c>
      <c r="D4586" s="5" t="s">
        <v>3432</v>
      </c>
      <c r="E45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86" s="175" t="s">
        <v>18840</v>
      </c>
      <c r="G4586" s="175" t="s">
        <v>18841</v>
      </c>
      <c r="H4586" s="182" t="str">
        <f>_xlfn.XLOOKUP(tab_SCHULLISTE[[#This Row],[TKZ]],tab_SATLISTE[SAT-ID],tab_SATLISTE[SAT-ID],"FEHLT")</f>
        <v>5k164</v>
      </c>
    </row>
    <row r="4587" spans="1:8" ht="15.9" customHeight="1" x14ac:dyDescent="0.3">
      <c r="A4587" s="171" t="s">
        <v>8925</v>
      </c>
      <c r="B4587" s="167" t="s">
        <v>12176</v>
      </c>
      <c r="C4587" s="167" t="str">
        <f>tab_SCHULLISTE[[#This Row],[SNR]]&amp;" - "&amp;tab_SCHULLISTE[[#This Row],[Name]]</f>
        <v xml:space="preserve">6766 - Thusnelda-Grundschule Nürnberg  </v>
      </c>
      <c r="D4587" s="5" t="s">
        <v>3381</v>
      </c>
      <c r="E45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87" s="175" t="s">
        <v>18840</v>
      </c>
      <c r="G4587" s="175" t="s">
        <v>18841</v>
      </c>
      <c r="H4587" s="182" t="str">
        <f>_xlfn.XLOOKUP(tab_SCHULLISTE[[#This Row],[TKZ]],tab_SATLISTE[SAT-ID],tab_SATLISTE[SAT-ID],"FEHLT")</f>
        <v>5k113</v>
      </c>
    </row>
    <row r="4588" spans="1:8" ht="15.9" customHeight="1" x14ac:dyDescent="0.3">
      <c r="A4588" s="171" t="s">
        <v>8926</v>
      </c>
      <c r="B4588" s="167" t="s">
        <v>12177</v>
      </c>
      <c r="C4588" s="167" t="str">
        <f>tab_SCHULLISTE[[#This Row],[SNR]]&amp;" - "&amp;tab_SCHULLISTE[[#This Row],[Name]]</f>
        <v xml:space="preserve">6767 - Grundschule Ellingen  </v>
      </c>
      <c r="D4588" s="5" t="s">
        <v>3311</v>
      </c>
      <c r="E45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88" s="175" t="s">
        <v>18840</v>
      </c>
      <c r="G4588" s="175" t="s">
        <v>18841</v>
      </c>
      <c r="H4588" s="182" t="str">
        <f>_xlfn.XLOOKUP(tab_SCHULLISTE[[#This Row],[TKZ]],tab_SATLISTE[SAT-ID],tab_SATLISTE[SAT-ID],"FEHLT")</f>
        <v>5k042</v>
      </c>
    </row>
    <row r="4589" spans="1:8" ht="15.9" customHeight="1" x14ac:dyDescent="0.3">
      <c r="A4589" s="171" t="s">
        <v>8927</v>
      </c>
      <c r="B4589" s="167" t="s">
        <v>12178</v>
      </c>
      <c r="C4589" s="167" t="str">
        <f>tab_SCHULLISTE[[#This Row],[SNR]]&amp;" - "&amp;tab_SCHULLISTE[[#This Row],[Name]]</f>
        <v xml:space="preserve">6768 - Grundschule Lehrberg  </v>
      </c>
      <c r="D4589" s="5" t="s">
        <v>3359</v>
      </c>
      <c r="E45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89" s="175" t="s">
        <v>18840</v>
      </c>
      <c r="G4589" s="175" t="s">
        <v>18841</v>
      </c>
      <c r="H4589" s="182" t="str">
        <f>_xlfn.XLOOKUP(tab_SCHULLISTE[[#This Row],[TKZ]],tab_SATLISTE[SAT-ID],tab_SATLISTE[SAT-ID],"FEHLT")</f>
        <v>5k091</v>
      </c>
    </row>
    <row r="4590" spans="1:8" ht="15.9" customHeight="1" x14ac:dyDescent="0.3">
      <c r="A4590" s="171" t="s">
        <v>8928</v>
      </c>
      <c r="B4590" s="167" t="s">
        <v>12179</v>
      </c>
      <c r="C4590" s="167" t="str">
        <f>tab_SCHULLISTE[[#This Row],[SNR]]&amp;" - "&amp;tab_SCHULLISTE[[#This Row],[Name]]</f>
        <v xml:space="preserve">6770 - Grundschule Nürnberg-Katzwang  </v>
      </c>
      <c r="D4590" s="5" t="s">
        <v>3381</v>
      </c>
      <c r="E45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90" s="175" t="s">
        <v>18840</v>
      </c>
      <c r="G4590" s="175" t="s">
        <v>18841</v>
      </c>
      <c r="H4590" s="182" t="str">
        <f>_xlfn.XLOOKUP(tab_SCHULLISTE[[#This Row],[TKZ]],tab_SATLISTE[SAT-ID],tab_SATLISTE[SAT-ID],"FEHLT")</f>
        <v>5k113</v>
      </c>
    </row>
    <row r="4591" spans="1:8" ht="15.9" customHeight="1" x14ac:dyDescent="0.3">
      <c r="A4591" s="171" t="s">
        <v>8929</v>
      </c>
      <c r="B4591" s="167" t="s">
        <v>12180</v>
      </c>
      <c r="C4591" s="167" t="str">
        <f>tab_SCHULLISTE[[#This Row],[SNR]]&amp;" - "&amp;tab_SCHULLISTE[[#This Row],[Name]]</f>
        <v xml:space="preserve">6771 - Grundschule Aurachtal  </v>
      </c>
      <c r="D4591" s="5" t="s">
        <v>3283</v>
      </c>
      <c r="E45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91" s="175" t="s">
        <v>18840</v>
      </c>
      <c r="G4591" s="175" t="s">
        <v>18841</v>
      </c>
      <c r="H4591" s="182" t="str">
        <f>_xlfn.XLOOKUP(tab_SCHULLISTE[[#This Row],[TKZ]],tab_SATLISTE[SAT-ID],tab_SATLISTE[SAT-ID],"FEHLT")</f>
        <v>5k014</v>
      </c>
    </row>
    <row r="4592" spans="1:8" ht="15.9" customHeight="1" x14ac:dyDescent="0.3">
      <c r="A4592" s="171" t="s">
        <v>8930</v>
      </c>
      <c r="B4592" s="167" t="s">
        <v>12181</v>
      </c>
      <c r="C4592" s="167" t="str">
        <f>tab_SCHULLISTE[[#This Row],[SNR]]&amp;" - "&amp;tab_SCHULLISTE[[#This Row],[Name]]</f>
        <v xml:space="preserve">6772 - Grundschule Baiersdorf  </v>
      </c>
      <c r="D4592" s="5" t="s">
        <v>3287</v>
      </c>
      <c r="E45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92" s="175" t="s">
        <v>18840</v>
      </c>
      <c r="G4592" s="175" t="s">
        <v>18841</v>
      </c>
      <c r="H4592" s="182" t="str">
        <f>_xlfn.XLOOKUP(tab_SCHULLISTE[[#This Row],[TKZ]],tab_SATLISTE[SAT-ID],tab_SATLISTE[SAT-ID],"FEHLT")</f>
        <v>5k018</v>
      </c>
    </row>
    <row r="4593" spans="1:8" ht="15.9" customHeight="1" x14ac:dyDescent="0.3">
      <c r="A4593" s="171" t="s">
        <v>8931</v>
      </c>
      <c r="B4593" s="167" t="s">
        <v>13398</v>
      </c>
      <c r="C4593" s="167" t="str">
        <f>tab_SCHULLISTE[[#This Row],[SNR]]&amp;" - "&amp;tab_SCHULLISTE[[#This Row],[Name]]</f>
        <v xml:space="preserve">6773 - Mittelschule Baiersdorf  </v>
      </c>
      <c r="D4593" s="5" t="s">
        <v>3286</v>
      </c>
      <c r="E45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93" s="175" t="s">
        <v>18840</v>
      </c>
      <c r="G4593" s="175" t="s">
        <v>18841</v>
      </c>
      <c r="H4593" s="182" t="str">
        <f>_xlfn.XLOOKUP(tab_SCHULLISTE[[#This Row],[TKZ]],tab_SATLISTE[SAT-ID],tab_SATLISTE[SAT-ID],"FEHLT")</f>
        <v>5k017</v>
      </c>
    </row>
    <row r="4594" spans="1:8" ht="15.9" customHeight="1" x14ac:dyDescent="0.3">
      <c r="A4594" s="171" t="s">
        <v>8932</v>
      </c>
      <c r="B4594" s="167" t="s">
        <v>12182</v>
      </c>
      <c r="C4594" s="167" t="str">
        <f>tab_SCHULLISTE[[#This Row],[SNR]]&amp;" - "&amp;tab_SCHULLISTE[[#This Row],[Name]]</f>
        <v xml:space="preserve">6774 - Grundschule Bubenreuth  </v>
      </c>
      <c r="D4594" s="5" t="s">
        <v>3290</v>
      </c>
      <c r="E45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94" s="175" t="s">
        <v>18840</v>
      </c>
      <c r="G4594" s="175" t="s">
        <v>18841</v>
      </c>
      <c r="H4594" s="182" t="str">
        <f>_xlfn.XLOOKUP(tab_SCHULLISTE[[#This Row],[TKZ]],tab_SATLISTE[SAT-ID],tab_SATLISTE[SAT-ID],"FEHLT")</f>
        <v>5k021</v>
      </c>
    </row>
    <row r="4595" spans="1:8" ht="15.9" customHeight="1" x14ac:dyDescent="0.3">
      <c r="A4595" s="171" t="s">
        <v>8933</v>
      </c>
      <c r="B4595" s="167" t="s">
        <v>13399</v>
      </c>
      <c r="C4595" s="167" t="str">
        <f>tab_SCHULLISTE[[#This Row],[SNR]]&amp;" - "&amp;tab_SCHULLISTE[[#This Row],[Name]]</f>
        <v xml:space="preserve">6775 - Betty-Staedtler-Mittelschule Wassertrüdingen  </v>
      </c>
      <c r="D4595" s="5" t="s">
        <v>3433</v>
      </c>
      <c r="E45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595" s="175" t="s">
        <v>18840</v>
      </c>
      <c r="G4595" s="175" t="s">
        <v>18841</v>
      </c>
      <c r="H4595" s="182" t="str">
        <f>_xlfn.XLOOKUP(tab_SCHULLISTE[[#This Row],[TKZ]],tab_SATLISTE[SAT-ID],tab_SATLISTE[SAT-ID],"FEHLT")</f>
        <v>5k165</v>
      </c>
    </row>
    <row r="4596" spans="1:8" ht="15.9" customHeight="1" x14ac:dyDescent="0.3">
      <c r="A4596" s="171" t="s">
        <v>8934</v>
      </c>
      <c r="B4596" s="167" t="s">
        <v>12183</v>
      </c>
      <c r="C4596" s="167" t="str">
        <f>tab_SCHULLISTE[[#This Row],[SNR]]&amp;" - "&amp;tab_SCHULLISTE[[#This Row],[Name]]</f>
        <v xml:space="preserve">6776 - Konrad-Groß-Grundschule Nürnberg  </v>
      </c>
      <c r="D4596" s="5" t="s">
        <v>3381</v>
      </c>
      <c r="E45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96" s="175" t="s">
        <v>18840</v>
      </c>
      <c r="G4596" s="175" t="s">
        <v>18841</v>
      </c>
      <c r="H4596" s="182" t="str">
        <f>_xlfn.XLOOKUP(tab_SCHULLISTE[[#This Row],[TKZ]],tab_SATLISTE[SAT-ID],tab_SATLISTE[SAT-ID],"FEHLT")</f>
        <v>5k113</v>
      </c>
    </row>
    <row r="4597" spans="1:8" ht="15.9" customHeight="1" x14ac:dyDescent="0.3">
      <c r="A4597" s="171" t="s">
        <v>8935</v>
      </c>
      <c r="B4597" s="167" t="s">
        <v>12184</v>
      </c>
      <c r="C4597" s="167" t="str">
        <f>tab_SCHULLISTE[[#This Row],[SNR]]&amp;" - "&amp;tab_SCHULLISTE[[#This Row],[Name]]</f>
        <v xml:space="preserve">6777 - Adalbert-Stifter-Grundschule Nürnberg  </v>
      </c>
      <c r="D4597" s="5" t="s">
        <v>3381</v>
      </c>
      <c r="E45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97" s="175" t="s">
        <v>18840</v>
      </c>
      <c r="G4597" s="175" t="s">
        <v>18841</v>
      </c>
      <c r="H4597" s="182" t="str">
        <f>_xlfn.XLOOKUP(tab_SCHULLISTE[[#This Row],[TKZ]],tab_SATLISTE[SAT-ID],tab_SATLISTE[SAT-ID],"FEHLT")</f>
        <v>5k113</v>
      </c>
    </row>
    <row r="4598" spans="1:8" ht="15.9" customHeight="1" x14ac:dyDescent="0.3">
      <c r="A4598" s="171" t="s">
        <v>8936</v>
      </c>
      <c r="B4598" s="167" t="s">
        <v>12185</v>
      </c>
      <c r="C4598" s="167" t="str">
        <f>tab_SCHULLISTE[[#This Row],[SNR]]&amp;" - "&amp;tab_SCHULLISTE[[#This Row],[Name]]</f>
        <v xml:space="preserve">6778 - Grundschule Hemhofen  </v>
      </c>
      <c r="D4598" s="5" t="s">
        <v>3333</v>
      </c>
      <c r="E45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98" s="175" t="s">
        <v>18840</v>
      </c>
      <c r="G4598" s="175" t="s">
        <v>18841</v>
      </c>
      <c r="H4598" s="182" t="str">
        <f>_xlfn.XLOOKUP(tab_SCHULLISTE[[#This Row],[TKZ]],tab_SATLISTE[SAT-ID],tab_SATLISTE[SAT-ID],"FEHLT")</f>
        <v>5k065</v>
      </c>
    </row>
    <row r="4599" spans="1:8" ht="15.9" customHeight="1" x14ac:dyDescent="0.3">
      <c r="A4599" s="171" t="s">
        <v>8937</v>
      </c>
      <c r="B4599" s="167" t="s">
        <v>12186</v>
      </c>
      <c r="C4599" s="167" t="str">
        <f>tab_SCHULLISTE[[#This Row],[SNR]]&amp;" - "&amp;tab_SCHULLISTE[[#This Row],[Name]]</f>
        <v xml:space="preserve">6780 - Grundschule Herzogenaurach  </v>
      </c>
      <c r="D4599" s="5" t="s">
        <v>3340</v>
      </c>
      <c r="E45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599" s="175" t="s">
        <v>18840</v>
      </c>
      <c r="G4599" s="175" t="s">
        <v>18841</v>
      </c>
      <c r="H4599" s="182" t="str">
        <f>_xlfn.XLOOKUP(tab_SCHULLISTE[[#This Row],[TKZ]],tab_SATLISTE[SAT-ID],tab_SATLISTE[SAT-ID],"FEHLT")</f>
        <v>5k072</v>
      </c>
    </row>
    <row r="4600" spans="1:8" ht="15.9" customHeight="1" x14ac:dyDescent="0.3">
      <c r="A4600" s="171" t="s">
        <v>8938</v>
      </c>
      <c r="B4600" s="167" t="s">
        <v>13400</v>
      </c>
      <c r="C4600" s="167" t="str">
        <f>tab_SCHULLISTE[[#This Row],[SNR]]&amp;" - "&amp;tab_SCHULLISTE[[#This Row],[Name]]</f>
        <v xml:space="preserve">6781 - Mittelschule Herzogenaurach  </v>
      </c>
      <c r="D4600" s="5" t="s">
        <v>3340</v>
      </c>
      <c r="E46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00" s="175" t="s">
        <v>18840</v>
      </c>
      <c r="G4600" s="175" t="s">
        <v>18841</v>
      </c>
      <c r="H4600" s="182" t="str">
        <f>_xlfn.XLOOKUP(tab_SCHULLISTE[[#This Row],[TKZ]],tab_SATLISTE[SAT-ID],tab_SATLISTE[SAT-ID],"FEHLT")</f>
        <v>5k072</v>
      </c>
    </row>
    <row r="4601" spans="1:8" ht="15.9" customHeight="1" x14ac:dyDescent="0.3">
      <c r="A4601" s="171" t="s">
        <v>8939</v>
      </c>
      <c r="B4601" s="167" t="s">
        <v>12187</v>
      </c>
      <c r="C4601" s="167" t="str">
        <f>tab_SCHULLISTE[[#This Row],[SNR]]&amp;" - "&amp;tab_SCHULLISTE[[#This Row],[Name]]</f>
        <v xml:space="preserve">6782 - Grundschule Happurg  </v>
      </c>
      <c r="D4601" s="5" t="s">
        <v>3330</v>
      </c>
      <c r="E46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01" s="175" t="s">
        <v>18840</v>
      </c>
      <c r="G4601" s="175" t="s">
        <v>18841</v>
      </c>
      <c r="H4601" s="182" t="str">
        <f>_xlfn.XLOOKUP(tab_SCHULLISTE[[#This Row],[TKZ]],tab_SATLISTE[SAT-ID],tab_SATLISTE[SAT-ID],"FEHLT")</f>
        <v>5k062</v>
      </c>
    </row>
    <row r="4602" spans="1:8" ht="15.9" customHeight="1" x14ac:dyDescent="0.3">
      <c r="A4602" s="171" t="s">
        <v>8940</v>
      </c>
      <c r="B4602" s="167" t="s">
        <v>12188</v>
      </c>
      <c r="C4602" s="167" t="str">
        <f>tab_SCHULLISTE[[#This Row],[SNR]]&amp;" - "&amp;tab_SCHULLISTE[[#This Row],[Name]]</f>
        <v xml:space="preserve">6783 - Grundschule Höchstadt a.d.Aisch-Süd  </v>
      </c>
      <c r="D4602" s="5" t="s">
        <v>3344</v>
      </c>
      <c r="E46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02" s="175" t="s">
        <v>18840</v>
      </c>
      <c r="G4602" s="175" t="s">
        <v>18841</v>
      </c>
      <c r="H4602" s="182" t="str">
        <f>_xlfn.XLOOKUP(tab_SCHULLISTE[[#This Row],[TKZ]],tab_SATLISTE[SAT-ID],tab_SATLISTE[SAT-ID],"FEHLT")</f>
        <v>5k076</v>
      </c>
    </row>
    <row r="4603" spans="1:8" ht="15.9" customHeight="1" x14ac:dyDescent="0.3">
      <c r="A4603" s="171" t="s">
        <v>8941</v>
      </c>
      <c r="B4603" s="167" t="s">
        <v>1002</v>
      </c>
      <c r="C4603" s="167" t="str">
        <f>tab_SCHULLISTE[[#This Row],[SNR]]&amp;" - "&amp;tab_SCHULLISTE[[#This Row],[Name]]</f>
        <v>6784 - Private Mittelschule des Seraphischen Liebeswerk Altötting im Liebfrauenhaus Herzogenaurach</v>
      </c>
      <c r="D4603" s="5" t="s">
        <v>3526</v>
      </c>
      <c r="E46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03" s="175" t="s">
        <v>18840</v>
      </c>
      <c r="G4603" s="175" t="s">
        <v>18841</v>
      </c>
      <c r="H4603" s="182" t="str">
        <f>_xlfn.XLOOKUP(tab_SCHULLISTE[[#This Row],[TKZ]],tab_SATLISTE[SAT-ID],tab_SATLISTE[SAT-ID],"FEHLT")</f>
        <v>5p078</v>
      </c>
    </row>
    <row r="4604" spans="1:8" ht="15.9" customHeight="1" x14ac:dyDescent="0.3">
      <c r="A4604" s="171" t="s">
        <v>8942</v>
      </c>
      <c r="B4604" s="167" t="s">
        <v>12189</v>
      </c>
      <c r="C4604" s="167" t="str">
        <f>tab_SCHULLISTE[[#This Row],[SNR]]&amp;" - "&amp;tab_SCHULLISTE[[#This Row],[Name]]</f>
        <v xml:space="preserve">6785 - Grundschule Hannberg in Heßdorf  </v>
      </c>
      <c r="D4604" s="5" t="s">
        <v>3341</v>
      </c>
      <c r="E46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04" s="175" t="s">
        <v>18840</v>
      </c>
      <c r="G4604" s="175" t="s">
        <v>18841</v>
      </c>
      <c r="H4604" s="182" t="str">
        <f>_xlfn.XLOOKUP(tab_SCHULLISTE[[#This Row],[TKZ]],tab_SATLISTE[SAT-ID],tab_SATLISTE[SAT-ID],"FEHLT")</f>
        <v>5k073</v>
      </c>
    </row>
    <row r="4605" spans="1:8" ht="15.9" customHeight="1" x14ac:dyDescent="0.3">
      <c r="A4605" s="171" t="s">
        <v>8943</v>
      </c>
      <c r="B4605" s="167" t="s">
        <v>12190</v>
      </c>
      <c r="C4605" s="167" t="str">
        <f>tab_SCHULLISTE[[#This Row],[SNR]]&amp;" - "&amp;tab_SCHULLISTE[[#This Row],[Name]]</f>
        <v xml:space="preserve">6786 - Anton-Wölker-Grundschule Höchstadt a.d.Aisch  </v>
      </c>
      <c r="D4605" s="5" t="s">
        <v>3344</v>
      </c>
      <c r="E46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05" s="175" t="s">
        <v>18840</v>
      </c>
      <c r="G4605" s="175" t="s">
        <v>18841</v>
      </c>
      <c r="H4605" s="182" t="str">
        <f>_xlfn.XLOOKUP(tab_SCHULLISTE[[#This Row],[TKZ]],tab_SATLISTE[SAT-ID],tab_SATLISTE[SAT-ID],"FEHLT")</f>
        <v>5k076</v>
      </c>
    </row>
    <row r="4606" spans="1:8" ht="15.9" customHeight="1" x14ac:dyDescent="0.3">
      <c r="A4606" s="171" t="s">
        <v>8944</v>
      </c>
      <c r="B4606" s="167" t="s">
        <v>13401</v>
      </c>
      <c r="C4606" s="167" t="str">
        <f>tab_SCHULLISTE[[#This Row],[SNR]]&amp;" - "&amp;tab_SCHULLISTE[[#This Row],[Name]]</f>
        <v>6787 - Ritter-von-Spix-Schule, Mittelschule Höchstadt a.d.Aisch</v>
      </c>
      <c r="D4606" s="5" t="s">
        <v>3344</v>
      </c>
      <c r="E46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06" s="175" t="s">
        <v>18840</v>
      </c>
      <c r="G4606" s="175" t="s">
        <v>18841</v>
      </c>
      <c r="H4606" s="182" t="str">
        <f>_xlfn.XLOOKUP(tab_SCHULLISTE[[#This Row],[TKZ]],tab_SATLISTE[SAT-ID],tab_SATLISTE[SAT-ID],"FEHLT")</f>
        <v>5k076</v>
      </c>
    </row>
    <row r="4607" spans="1:8" ht="15.9" customHeight="1" x14ac:dyDescent="0.3">
      <c r="A4607" s="171" t="s">
        <v>8945</v>
      </c>
      <c r="B4607" s="167" t="s">
        <v>12191</v>
      </c>
      <c r="C4607" s="167" t="str">
        <f>tab_SCHULLISTE[[#This Row],[SNR]]&amp;" - "&amp;tab_SCHULLISTE[[#This Row],[Name]]</f>
        <v xml:space="preserve">6788 - Grundschule Kalchreuth  </v>
      </c>
      <c r="D4607" s="5" t="s">
        <v>3346</v>
      </c>
      <c r="E46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07" s="175" t="s">
        <v>18840</v>
      </c>
      <c r="G4607" s="175" t="s">
        <v>18841</v>
      </c>
      <c r="H4607" s="182" t="str">
        <f>_xlfn.XLOOKUP(tab_SCHULLISTE[[#This Row],[TKZ]],tab_SATLISTE[SAT-ID],tab_SATLISTE[SAT-ID],"FEHLT")</f>
        <v>5k078</v>
      </c>
    </row>
    <row r="4608" spans="1:8" ht="15.9" customHeight="1" x14ac:dyDescent="0.3">
      <c r="A4608" s="171" t="s">
        <v>8946</v>
      </c>
      <c r="B4608" s="167" t="s">
        <v>12192</v>
      </c>
      <c r="C4608" s="167" t="str">
        <f>tab_SCHULLISTE[[#This Row],[SNR]]&amp;" - "&amp;tab_SCHULLISTE[[#This Row],[Name]]</f>
        <v xml:space="preserve">6790 - Grundschule Möhrendorf  </v>
      </c>
      <c r="D4608" s="5" t="s">
        <v>3370</v>
      </c>
      <c r="E46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08" s="175" t="s">
        <v>18840</v>
      </c>
      <c r="G4608" s="175" t="s">
        <v>18841</v>
      </c>
      <c r="H4608" s="182" t="str">
        <f>_xlfn.XLOOKUP(tab_SCHULLISTE[[#This Row],[TKZ]],tab_SATLISTE[SAT-ID],tab_SATLISTE[SAT-ID],"FEHLT")</f>
        <v>5k102</v>
      </c>
    </row>
    <row r="4609" spans="1:8" ht="15.9" customHeight="1" x14ac:dyDescent="0.3">
      <c r="A4609" s="171" t="s">
        <v>8947</v>
      </c>
      <c r="B4609" s="167" t="s">
        <v>13228</v>
      </c>
      <c r="C4609" s="167" t="str">
        <f>tab_SCHULLISTE[[#This Row],[SNR]]&amp;" - "&amp;tab_SCHULLISTE[[#This Row],[Name]]</f>
        <v xml:space="preserve">6791 - Mittelschule Mühlhausen  </v>
      </c>
      <c r="D4609" s="5" t="s">
        <v>3372</v>
      </c>
      <c r="E46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09" s="175" t="s">
        <v>18840</v>
      </c>
      <c r="G4609" s="175" t="s">
        <v>18841</v>
      </c>
      <c r="H4609" s="182" t="str">
        <f>_xlfn.XLOOKUP(tab_SCHULLISTE[[#This Row],[TKZ]],tab_SATLISTE[SAT-ID],tab_SATLISTE[SAT-ID],"FEHLT")</f>
        <v>5k104</v>
      </c>
    </row>
    <row r="4610" spans="1:8" ht="15.9" customHeight="1" x14ac:dyDescent="0.3">
      <c r="A4610" s="171" t="s">
        <v>8948</v>
      </c>
      <c r="B4610" s="167" t="s">
        <v>12193</v>
      </c>
      <c r="C4610" s="167" t="str">
        <f>tab_SCHULLISTE[[#This Row],[SNR]]&amp;" - "&amp;tab_SCHULLISTE[[#This Row],[Name]]</f>
        <v xml:space="preserve">6792 - Grundschule Niederndorf  </v>
      </c>
      <c r="D4610" s="5" t="s">
        <v>3340</v>
      </c>
      <c r="E46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10" s="175" t="s">
        <v>18840</v>
      </c>
      <c r="G4610" s="175" t="s">
        <v>18841</v>
      </c>
      <c r="H4610" s="182" t="str">
        <f>_xlfn.XLOOKUP(tab_SCHULLISTE[[#This Row],[TKZ]],tab_SATLISTE[SAT-ID],tab_SATLISTE[SAT-ID],"FEHLT")</f>
        <v>5k072</v>
      </c>
    </row>
    <row r="4611" spans="1:8" ht="15.9" customHeight="1" x14ac:dyDescent="0.3">
      <c r="A4611" s="171" t="s">
        <v>8949</v>
      </c>
      <c r="B4611" s="167" t="s">
        <v>12194</v>
      </c>
      <c r="C4611" s="167" t="str">
        <f>tab_SCHULLISTE[[#This Row],[SNR]]&amp;" - "&amp;tab_SCHULLISTE[[#This Row],[Name]]</f>
        <v xml:space="preserve">6794 - Buchenbühler-Grundschule Nürnberg  </v>
      </c>
      <c r="D4611" s="5" t="s">
        <v>3381</v>
      </c>
      <c r="E46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11" s="175" t="s">
        <v>18840</v>
      </c>
      <c r="G4611" s="175" t="s">
        <v>18841</v>
      </c>
      <c r="H4611" s="182" t="str">
        <f>_xlfn.XLOOKUP(tab_SCHULLISTE[[#This Row],[TKZ]],tab_SATLISTE[SAT-ID],tab_SATLISTE[SAT-ID],"FEHLT")</f>
        <v>5k113</v>
      </c>
    </row>
    <row r="4612" spans="1:8" ht="15.9" customHeight="1" x14ac:dyDescent="0.3">
      <c r="A4612" s="171" t="s">
        <v>8950</v>
      </c>
      <c r="B4612" s="167" t="s">
        <v>12195</v>
      </c>
      <c r="C4612" s="167" t="str">
        <f>tab_SCHULLISTE[[#This Row],[SNR]]&amp;" - "&amp;tab_SCHULLISTE[[#This Row],[Name]]</f>
        <v xml:space="preserve">6795 - Grundschule Spardorf  </v>
      </c>
      <c r="D4612" s="5" t="s">
        <v>3422</v>
      </c>
      <c r="E46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12" s="175" t="s">
        <v>18840</v>
      </c>
      <c r="G4612" s="175" t="s">
        <v>18841</v>
      </c>
      <c r="H4612" s="182" t="str">
        <f>_xlfn.XLOOKUP(tab_SCHULLISTE[[#This Row],[TKZ]],tab_SATLISTE[SAT-ID],tab_SATLISTE[SAT-ID],"FEHLT")</f>
        <v>5k154</v>
      </c>
    </row>
    <row r="4613" spans="1:8" ht="15.9" customHeight="1" x14ac:dyDescent="0.3">
      <c r="A4613" s="171" t="s">
        <v>8951</v>
      </c>
      <c r="B4613" s="167" t="s">
        <v>12196</v>
      </c>
      <c r="C4613" s="167" t="str">
        <f>tab_SCHULLISTE[[#This Row],[SNR]]&amp;" - "&amp;tab_SCHULLISTE[[#This Row],[Name]]</f>
        <v xml:space="preserve">6796 - Grundschule Uttenreuth  </v>
      </c>
      <c r="D4613" s="5" t="s">
        <v>3430</v>
      </c>
      <c r="E46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13" s="175" t="s">
        <v>18840</v>
      </c>
      <c r="G4613" s="175" t="s">
        <v>18841</v>
      </c>
      <c r="H4613" s="182" t="str">
        <f>_xlfn.XLOOKUP(tab_SCHULLISTE[[#This Row],[TKZ]],tab_SATLISTE[SAT-ID],tab_SATLISTE[SAT-ID],"FEHLT")</f>
        <v>5k162</v>
      </c>
    </row>
    <row r="4614" spans="1:8" ht="15.9" customHeight="1" x14ac:dyDescent="0.3">
      <c r="A4614" s="171" t="s">
        <v>8952</v>
      </c>
      <c r="B4614" s="167" t="s">
        <v>12197</v>
      </c>
      <c r="C4614" s="167" t="str">
        <f>tab_SCHULLISTE[[#This Row],[SNR]]&amp;" - "&amp;tab_SCHULLISTE[[#This Row],[Name]]</f>
        <v xml:space="preserve">6797 - Grundschule Heroldsberg  </v>
      </c>
      <c r="D4614" s="5" t="s">
        <v>3335</v>
      </c>
      <c r="E46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14" s="175" t="s">
        <v>18840</v>
      </c>
      <c r="G4614" s="175" t="s">
        <v>18841</v>
      </c>
      <c r="H4614" s="182" t="str">
        <f>_xlfn.XLOOKUP(tab_SCHULLISTE[[#This Row],[TKZ]],tab_SATLISTE[SAT-ID],tab_SATLISTE[SAT-ID],"FEHLT")</f>
        <v>5k067</v>
      </c>
    </row>
    <row r="4615" spans="1:8" ht="15.9" customHeight="1" x14ac:dyDescent="0.3">
      <c r="A4615" s="171" t="s">
        <v>8953</v>
      </c>
      <c r="B4615" s="167" t="s">
        <v>12198</v>
      </c>
      <c r="C4615" s="167" t="str">
        <f>tab_SCHULLISTE[[#This Row],[SNR]]&amp;" - "&amp;tab_SCHULLISTE[[#This Row],[Name]]</f>
        <v xml:space="preserve">6799 - Grundschule Eckental-Forth  </v>
      </c>
      <c r="D4615" s="5" t="s">
        <v>3308</v>
      </c>
      <c r="E46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15" s="175" t="s">
        <v>18840</v>
      </c>
      <c r="G4615" s="175" t="s">
        <v>18841</v>
      </c>
      <c r="H4615" s="182" t="str">
        <f>_xlfn.XLOOKUP(tab_SCHULLISTE[[#This Row],[TKZ]],tab_SATLISTE[SAT-ID],tab_SATLISTE[SAT-ID],"FEHLT")</f>
        <v>5k039</v>
      </c>
    </row>
    <row r="4616" spans="1:8" ht="15.9" customHeight="1" x14ac:dyDescent="0.3">
      <c r="A4616" s="171" t="s">
        <v>8954</v>
      </c>
      <c r="B4616" s="167" t="s">
        <v>13402</v>
      </c>
      <c r="C4616" s="167" t="str">
        <f>tab_SCHULLISTE[[#This Row],[SNR]]&amp;" - "&amp;tab_SCHULLISTE[[#This Row],[Name]]</f>
        <v xml:space="preserve">6800 - Mittelschule Eckental  </v>
      </c>
      <c r="D4616" s="5" t="s">
        <v>3308</v>
      </c>
      <c r="E46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16" s="175" t="s">
        <v>18840</v>
      </c>
      <c r="G4616" s="175" t="s">
        <v>18841</v>
      </c>
      <c r="H4616" s="182" t="str">
        <f>_xlfn.XLOOKUP(tab_SCHULLISTE[[#This Row],[TKZ]],tab_SATLISTE[SAT-ID],tab_SATLISTE[SAT-ID],"FEHLT")</f>
        <v>5k039</v>
      </c>
    </row>
    <row r="4617" spans="1:8" ht="15.9" customHeight="1" x14ac:dyDescent="0.3">
      <c r="A4617" s="171" t="s">
        <v>8955</v>
      </c>
      <c r="B4617" s="167" t="s">
        <v>12199</v>
      </c>
      <c r="C4617" s="167" t="str">
        <f>tab_SCHULLISTE[[#This Row],[SNR]]&amp;" - "&amp;tab_SCHULLISTE[[#This Row],[Name]]</f>
        <v xml:space="preserve">6801 - Grundschule Nürnberg, Georg-Ledebour-Schule  </v>
      </c>
      <c r="D4617" s="5" t="s">
        <v>3381</v>
      </c>
      <c r="E46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17" s="175" t="s">
        <v>18840</v>
      </c>
      <c r="G4617" s="175" t="s">
        <v>18841</v>
      </c>
      <c r="H4617" s="182" t="str">
        <f>_xlfn.XLOOKUP(tab_SCHULLISTE[[#This Row],[TKZ]],tab_SATLISTE[SAT-ID],tab_SATLISTE[SAT-ID],"FEHLT")</f>
        <v>5k113</v>
      </c>
    </row>
    <row r="4618" spans="1:8" ht="15.9" customHeight="1" x14ac:dyDescent="0.3">
      <c r="A4618" s="171" t="s">
        <v>8956</v>
      </c>
      <c r="B4618" s="167" t="s">
        <v>12200</v>
      </c>
      <c r="C4618" s="167" t="str">
        <f>tab_SCHULLISTE[[#This Row],[SNR]]&amp;" - "&amp;tab_SCHULLISTE[[#This Row],[Name]]</f>
        <v xml:space="preserve">6802 - Grundschule Hammerbachtal in Offenhausen  </v>
      </c>
      <c r="D4618" s="5" t="s">
        <v>3334</v>
      </c>
      <c r="E46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18" s="175" t="s">
        <v>18840</v>
      </c>
      <c r="G4618" s="175" t="s">
        <v>18841</v>
      </c>
      <c r="H4618" s="182" t="str">
        <f>_xlfn.XLOOKUP(tab_SCHULLISTE[[#This Row],[TKZ]],tab_SATLISTE[SAT-ID],tab_SATLISTE[SAT-ID],"FEHLT")</f>
        <v>5k066</v>
      </c>
    </row>
    <row r="4619" spans="1:8" ht="15.9" customHeight="1" x14ac:dyDescent="0.3">
      <c r="A4619" s="171" t="s">
        <v>8957</v>
      </c>
      <c r="B4619" s="167" t="s">
        <v>12201</v>
      </c>
      <c r="C4619" s="167" t="str">
        <f>tab_SCHULLISTE[[#This Row],[SNR]]&amp;" - "&amp;tab_SCHULLISTE[[#This Row],[Name]]</f>
        <v xml:space="preserve">6803 - Friedrich-Staedtler-Grundschule Nürnberg  </v>
      </c>
      <c r="D4619" s="5" t="s">
        <v>3381</v>
      </c>
      <c r="E46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19" s="175" t="s">
        <v>18840</v>
      </c>
      <c r="G4619" s="175" t="s">
        <v>18841</v>
      </c>
      <c r="H4619" s="182" t="str">
        <f>_xlfn.XLOOKUP(tab_SCHULLISTE[[#This Row],[TKZ]],tab_SATLISTE[SAT-ID],tab_SATLISTE[SAT-ID],"FEHLT")</f>
        <v>5k113</v>
      </c>
    </row>
    <row r="4620" spans="1:8" ht="15.9" customHeight="1" x14ac:dyDescent="0.3">
      <c r="A4620" s="171" t="s">
        <v>8958</v>
      </c>
      <c r="B4620" s="167" t="s">
        <v>12202</v>
      </c>
      <c r="C4620" s="167" t="str">
        <f>tab_SCHULLISTE[[#This Row],[SNR]]&amp;" - "&amp;tab_SCHULLISTE[[#This Row],[Name]]</f>
        <v xml:space="preserve">6804 - Grundschule Cadolzburg  </v>
      </c>
      <c r="D4620" s="5" t="s">
        <v>3296</v>
      </c>
      <c r="E46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20" s="175" t="s">
        <v>18840</v>
      </c>
      <c r="G4620" s="175" t="s">
        <v>18841</v>
      </c>
      <c r="H4620" s="182" t="str">
        <f>_xlfn.XLOOKUP(tab_SCHULLISTE[[#This Row],[TKZ]],tab_SATLISTE[SAT-ID],tab_SATLISTE[SAT-ID],"FEHLT")</f>
        <v>5k027</v>
      </c>
    </row>
    <row r="4621" spans="1:8" ht="15.9" customHeight="1" x14ac:dyDescent="0.3">
      <c r="A4621" s="171" t="s">
        <v>8959</v>
      </c>
      <c r="B4621" s="167" t="s">
        <v>13403</v>
      </c>
      <c r="C4621" s="167" t="str">
        <f>tab_SCHULLISTE[[#This Row],[SNR]]&amp;" - "&amp;tab_SCHULLISTE[[#This Row],[Name]]</f>
        <v xml:space="preserve">6805 - Mittelschule Cadolzburg  </v>
      </c>
      <c r="D4621" s="5" t="s">
        <v>3296</v>
      </c>
      <c r="E46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21" s="175" t="s">
        <v>18840</v>
      </c>
      <c r="G4621" s="175" t="s">
        <v>18841</v>
      </c>
      <c r="H4621" s="182" t="str">
        <f>_xlfn.XLOOKUP(tab_SCHULLISTE[[#This Row],[TKZ]],tab_SATLISTE[SAT-ID],tab_SATLISTE[SAT-ID],"FEHLT")</f>
        <v>5k027</v>
      </c>
    </row>
    <row r="4622" spans="1:8" ht="15.9" customHeight="1" x14ac:dyDescent="0.3">
      <c r="A4622" s="171" t="s">
        <v>8960</v>
      </c>
      <c r="B4622" s="167" t="s">
        <v>12203</v>
      </c>
      <c r="C4622" s="167" t="str">
        <f>tab_SCHULLISTE[[#This Row],[SNR]]&amp;" - "&amp;tab_SCHULLISTE[[#This Row],[Name]]</f>
        <v xml:space="preserve">6806 - Grundschule Großhabersdorf  </v>
      </c>
      <c r="D4622" s="5" t="s">
        <v>3327</v>
      </c>
      <c r="E46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22" s="175" t="s">
        <v>18840</v>
      </c>
      <c r="G4622" s="175" t="s">
        <v>18841</v>
      </c>
      <c r="H4622" s="182" t="str">
        <f>_xlfn.XLOOKUP(tab_SCHULLISTE[[#This Row],[TKZ]],tab_SATLISTE[SAT-ID],tab_SATLISTE[SAT-ID],"FEHLT")</f>
        <v>5k059</v>
      </c>
    </row>
    <row r="4623" spans="1:8" ht="15.9" customHeight="1" x14ac:dyDescent="0.3">
      <c r="A4623" s="171" t="s">
        <v>8961</v>
      </c>
      <c r="B4623" s="167" t="s">
        <v>12204</v>
      </c>
      <c r="C4623" s="167" t="str">
        <f>tab_SCHULLISTE[[#This Row],[SNR]]&amp;" - "&amp;tab_SCHULLISTE[[#This Row],[Name]]</f>
        <v xml:space="preserve">6807 - Grundschule Langenzenn  </v>
      </c>
      <c r="D4623" s="5" t="s">
        <v>3356</v>
      </c>
      <c r="E46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23" s="175" t="s">
        <v>18840</v>
      </c>
      <c r="G4623" s="175" t="s">
        <v>18841</v>
      </c>
      <c r="H4623" s="182" t="str">
        <f>_xlfn.XLOOKUP(tab_SCHULLISTE[[#This Row],[TKZ]],tab_SATLISTE[SAT-ID],tab_SATLISTE[SAT-ID],"FEHLT")</f>
        <v>5k088</v>
      </c>
    </row>
    <row r="4624" spans="1:8" ht="15.9" customHeight="1" x14ac:dyDescent="0.3">
      <c r="A4624" s="171" t="s">
        <v>8962</v>
      </c>
      <c r="B4624" s="167" t="s">
        <v>13404</v>
      </c>
      <c r="C4624" s="167" t="str">
        <f>tab_SCHULLISTE[[#This Row],[SNR]]&amp;" - "&amp;tab_SCHULLISTE[[#This Row],[Name]]</f>
        <v xml:space="preserve">6808 - Mittelschule Langenzenn-Veitsbronn  </v>
      </c>
      <c r="D4624" s="5" t="s">
        <v>3356</v>
      </c>
      <c r="E46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24" s="175" t="s">
        <v>18840</v>
      </c>
      <c r="G4624" s="175" t="s">
        <v>18841</v>
      </c>
      <c r="H4624" s="182" t="str">
        <f>_xlfn.XLOOKUP(tab_SCHULLISTE[[#This Row],[TKZ]],tab_SATLISTE[SAT-ID],tab_SATLISTE[SAT-ID],"FEHLT")</f>
        <v>5k088</v>
      </c>
    </row>
    <row r="4625" spans="1:8" ht="15.9" customHeight="1" x14ac:dyDescent="0.3">
      <c r="A4625" s="171" t="s">
        <v>8963</v>
      </c>
      <c r="B4625" s="167" t="s">
        <v>12205</v>
      </c>
      <c r="C4625" s="167" t="str">
        <f>tab_SCHULLISTE[[#This Row],[SNR]]&amp;" - "&amp;tab_SCHULLISTE[[#This Row],[Name]]</f>
        <v xml:space="preserve">6809 - Bibertgrundschule Zirndorf-Wintersdorf  </v>
      </c>
      <c r="D4625" s="5" t="s">
        <v>3449</v>
      </c>
      <c r="E46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25" s="175" t="s">
        <v>18840</v>
      </c>
      <c r="G4625" s="175" t="s">
        <v>18841</v>
      </c>
      <c r="H4625" s="182" t="str">
        <f>_xlfn.XLOOKUP(tab_SCHULLISTE[[#This Row],[TKZ]],tab_SATLISTE[SAT-ID],tab_SATLISTE[SAT-ID],"FEHLT")</f>
        <v>5k181</v>
      </c>
    </row>
    <row r="4626" spans="1:8" ht="15.9" customHeight="1" x14ac:dyDescent="0.3">
      <c r="A4626" s="171" t="s">
        <v>8964</v>
      </c>
      <c r="B4626" s="167" t="s">
        <v>12206</v>
      </c>
      <c r="C4626" s="167" t="str">
        <f>tab_SCHULLISTE[[#This Row],[SNR]]&amp;" - "&amp;tab_SCHULLISTE[[#This Row],[Name]]</f>
        <v xml:space="preserve">6810 - Grundschule Oberasbach-Altenberg  </v>
      </c>
      <c r="D4626" s="5" t="s">
        <v>3383</v>
      </c>
      <c r="E46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26" s="175" t="s">
        <v>18840</v>
      </c>
      <c r="G4626" s="175" t="s">
        <v>18841</v>
      </c>
      <c r="H4626" s="182" t="str">
        <f>_xlfn.XLOOKUP(tab_SCHULLISTE[[#This Row],[TKZ]],tab_SATLISTE[SAT-ID],tab_SATLISTE[SAT-ID],"FEHLT")</f>
        <v>5k115</v>
      </c>
    </row>
    <row r="4627" spans="1:8" ht="15.9" customHeight="1" x14ac:dyDescent="0.3">
      <c r="A4627" s="171" t="s">
        <v>8965</v>
      </c>
      <c r="B4627" s="167" t="s">
        <v>12207</v>
      </c>
      <c r="C4627" s="167" t="str">
        <f>tab_SCHULLISTE[[#This Row],[SNR]]&amp;" - "&amp;tab_SCHULLISTE[[#This Row],[Name]]</f>
        <v xml:space="preserve">6811 - Pestalozzi-Grundschule Oberasbach  </v>
      </c>
      <c r="D4627" s="5" t="s">
        <v>3383</v>
      </c>
      <c r="E46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27" s="175" t="s">
        <v>18840</v>
      </c>
      <c r="G4627" s="175" t="s">
        <v>18841</v>
      </c>
      <c r="H4627" s="182" t="str">
        <f>_xlfn.XLOOKUP(tab_SCHULLISTE[[#This Row],[TKZ]],tab_SATLISTE[SAT-ID],tab_SATLISTE[SAT-ID],"FEHLT")</f>
        <v>5k115</v>
      </c>
    </row>
    <row r="4628" spans="1:8" ht="15.9" customHeight="1" x14ac:dyDescent="0.3">
      <c r="A4628" s="171" t="s">
        <v>8966</v>
      </c>
      <c r="B4628" s="167" t="s">
        <v>13405</v>
      </c>
      <c r="C4628" s="167" t="str">
        <f>tab_SCHULLISTE[[#This Row],[SNR]]&amp;" - "&amp;tab_SCHULLISTE[[#This Row],[Name]]</f>
        <v xml:space="preserve">6812 - Pestalozzi-Mittelschule Oberasbach  </v>
      </c>
      <c r="D4628" s="5" t="s">
        <v>3383</v>
      </c>
      <c r="E46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28" s="175" t="s">
        <v>18840</v>
      </c>
      <c r="G4628" s="175" t="s">
        <v>18841</v>
      </c>
      <c r="H4628" s="182" t="str">
        <f>_xlfn.XLOOKUP(tab_SCHULLISTE[[#This Row],[TKZ]],tab_SATLISTE[SAT-ID],tab_SATLISTE[SAT-ID],"FEHLT")</f>
        <v>5k115</v>
      </c>
    </row>
    <row r="4629" spans="1:8" ht="15.9" customHeight="1" x14ac:dyDescent="0.3">
      <c r="A4629" s="171" t="s">
        <v>8967</v>
      </c>
      <c r="B4629" s="167" t="s">
        <v>12208</v>
      </c>
      <c r="C4629" s="167" t="str">
        <f>tab_SCHULLISTE[[#This Row],[SNR]]&amp;" - "&amp;tab_SCHULLISTE[[#This Row],[Name]]</f>
        <v xml:space="preserve">6813 - Grundschule Roßtal  </v>
      </c>
      <c r="D4629" s="5" t="s">
        <v>3397</v>
      </c>
      <c r="E46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29" s="175" t="s">
        <v>18840</v>
      </c>
      <c r="G4629" s="175" t="s">
        <v>18841</v>
      </c>
      <c r="H4629" s="182" t="str">
        <f>_xlfn.XLOOKUP(tab_SCHULLISTE[[#This Row],[TKZ]],tab_SATLISTE[SAT-ID],tab_SATLISTE[SAT-ID],"FEHLT")</f>
        <v>5k129</v>
      </c>
    </row>
    <row r="4630" spans="1:8" ht="15.9" customHeight="1" x14ac:dyDescent="0.3">
      <c r="A4630" s="171" t="s">
        <v>8968</v>
      </c>
      <c r="B4630" s="167" t="s">
        <v>12209</v>
      </c>
      <c r="C4630" s="167" t="str">
        <f>tab_SCHULLISTE[[#This Row],[SNR]]&amp;" - "&amp;tab_SCHULLISTE[[#This Row],[Name]]</f>
        <v xml:space="preserve">6814 - Grundschule Stein  </v>
      </c>
      <c r="D4630" s="5" t="s">
        <v>3424</v>
      </c>
      <c r="E46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30" s="175" t="s">
        <v>18840</v>
      </c>
      <c r="G4630" s="175" t="s">
        <v>18841</v>
      </c>
      <c r="H4630" s="182" t="str">
        <f>_xlfn.XLOOKUP(tab_SCHULLISTE[[#This Row],[TKZ]],tab_SATLISTE[SAT-ID],tab_SATLISTE[SAT-ID],"FEHLT")</f>
        <v>5k156</v>
      </c>
    </row>
    <row r="4631" spans="1:8" ht="15.9" customHeight="1" x14ac:dyDescent="0.3">
      <c r="A4631" s="171" t="s">
        <v>8969</v>
      </c>
      <c r="B4631" s="167" t="s">
        <v>12210</v>
      </c>
      <c r="C4631" s="167" t="str">
        <f>tab_SCHULLISTE[[#This Row],[SNR]]&amp;" - "&amp;tab_SCHULLISTE[[#This Row],[Name]]</f>
        <v xml:space="preserve">6815 - Erich Kästner Grundschule Veitsbronn  </v>
      </c>
      <c r="D4631" s="5" t="s">
        <v>3431</v>
      </c>
      <c r="E46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31" s="175" t="s">
        <v>18840</v>
      </c>
      <c r="G4631" s="175" t="s">
        <v>18841</v>
      </c>
      <c r="H4631" s="182" t="str">
        <f>_xlfn.XLOOKUP(tab_SCHULLISTE[[#This Row],[TKZ]],tab_SATLISTE[SAT-ID],tab_SATLISTE[SAT-ID],"FEHLT")</f>
        <v>5k163</v>
      </c>
    </row>
    <row r="4632" spans="1:8" ht="15.9" customHeight="1" x14ac:dyDescent="0.3">
      <c r="A4632" s="171" t="s">
        <v>8970</v>
      </c>
      <c r="B4632" s="167" t="s">
        <v>13406</v>
      </c>
      <c r="C4632" s="167" t="str">
        <f>tab_SCHULLISTE[[#This Row],[SNR]]&amp;" - "&amp;tab_SCHULLISTE[[#This Row],[Name]]</f>
        <v xml:space="preserve">6817 - Mittelschule Wilhermsdorf  </v>
      </c>
      <c r="D4632" s="5" t="s">
        <v>3445</v>
      </c>
      <c r="E46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32" s="175" t="s">
        <v>18840</v>
      </c>
      <c r="G4632" s="175" t="s">
        <v>18841</v>
      </c>
      <c r="H4632" s="182" t="str">
        <f>_xlfn.XLOOKUP(tab_SCHULLISTE[[#This Row],[TKZ]],tab_SATLISTE[SAT-ID],tab_SATLISTE[SAT-ID],"FEHLT")</f>
        <v>5k177</v>
      </c>
    </row>
    <row r="4633" spans="1:8" ht="15.9" customHeight="1" x14ac:dyDescent="0.3">
      <c r="A4633" s="171" t="s">
        <v>8971</v>
      </c>
      <c r="B4633" s="167" t="s">
        <v>12211</v>
      </c>
      <c r="C4633" s="167" t="str">
        <f>tab_SCHULLISTE[[#This Row],[SNR]]&amp;" - "&amp;tab_SCHULLISTE[[#This Row],[Name]]</f>
        <v xml:space="preserve">6818 - Grundschule Zirndorf II  </v>
      </c>
      <c r="D4633" s="5" t="s">
        <v>3449</v>
      </c>
      <c r="E46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33" s="175" t="s">
        <v>18840</v>
      </c>
      <c r="G4633" s="175" t="s">
        <v>18841</v>
      </c>
      <c r="H4633" s="182" t="str">
        <f>_xlfn.XLOOKUP(tab_SCHULLISTE[[#This Row],[TKZ]],tab_SATLISTE[SAT-ID],tab_SATLISTE[SAT-ID],"FEHLT")</f>
        <v>5k181</v>
      </c>
    </row>
    <row r="4634" spans="1:8" ht="15.9" customHeight="1" x14ac:dyDescent="0.3">
      <c r="A4634" s="171" t="s">
        <v>8972</v>
      </c>
      <c r="B4634" s="167" t="s">
        <v>12212</v>
      </c>
      <c r="C4634" s="167" t="str">
        <f>tab_SCHULLISTE[[#This Row],[SNR]]&amp;" - "&amp;tab_SCHULLISTE[[#This Row],[Name]]</f>
        <v xml:space="preserve">6819 - Grundschule Zirndorf I  </v>
      </c>
      <c r="D4634" s="5" t="s">
        <v>3449</v>
      </c>
      <c r="E46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34" s="175" t="s">
        <v>18840</v>
      </c>
      <c r="G4634" s="175" t="s">
        <v>18841</v>
      </c>
      <c r="H4634" s="182" t="str">
        <f>_xlfn.XLOOKUP(tab_SCHULLISTE[[#This Row],[TKZ]],tab_SATLISTE[SAT-ID],tab_SATLISTE[SAT-ID],"FEHLT")</f>
        <v>5k181</v>
      </c>
    </row>
    <row r="4635" spans="1:8" ht="15.9" customHeight="1" x14ac:dyDescent="0.3">
      <c r="A4635" s="171" t="s">
        <v>8973</v>
      </c>
      <c r="B4635" s="167" t="s">
        <v>13407</v>
      </c>
      <c r="C4635" s="167" t="str">
        <f>tab_SCHULLISTE[[#This Row],[SNR]]&amp;" - "&amp;tab_SCHULLISTE[[#This Row],[Name]]</f>
        <v xml:space="preserve">6821 - Mittelschule Zirndorf  </v>
      </c>
      <c r="D4635" s="5" t="s">
        <v>3449</v>
      </c>
      <c r="E46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35" s="175" t="s">
        <v>18840</v>
      </c>
      <c r="G4635" s="175" t="s">
        <v>18841</v>
      </c>
      <c r="H4635" s="182" t="str">
        <f>_xlfn.XLOOKUP(tab_SCHULLISTE[[#This Row],[TKZ]],tab_SATLISTE[SAT-ID],tab_SATLISTE[SAT-ID],"FEHLT")</f>
        <v>5k181</v>
      </c>
    </row>
    <row r="4636" spans="1:8" ht="15.9" customHeight="1" x14ac:dyDescent="0.3">
      <c r="A4636" s="171" t="s">
        <v>8974</v>
      </c>
      <c r="B4636" s="167" t="s">
        <v>13408</v>
      </c>
      <c r="C4636" s="167" t="str">
        <f>tab_SCHULLISTE[[#This Row],[SNR]]&amp;" - "&amp;tab_SCHULLISTE[[#This Row],[Name]]</f>
        <v xml:space="preserve">6822 - Mittelschule Roßtal  </v>
      </c>
      <c r="D4636" s="5" t="s">
        <v>3397</v>
      </c>
      <c r="E46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36" s="175" t="s">
        <v>18840</v>
      </c>
      <c r="G4636" s="175" t="s">
        <v>18841</v>
      </c>
      <c r="H4636" s="182" t="str">
        <f>_xlfn.XLOOKUP(tab_SCHULLISTE[[#This Row],[TKZ]],tab_SATLISTE[SAT-ID],tab_SATLISTE[SAT-ID],"FEHLT")</f>
        <v>5k129</v>
      </c>
    </row>
    <row r="4637" spans="1:8" ht="15.9" customHeight="1" x14ac:dyDescent="0.3">
      <c r="A4637" s="171" t="s">
        <v>8975</v>
      </c>
      <c r="B4637" s="167" t="s">
        <v>13409</v>
      </c>
      <c r="C4637" s="167" t="str">
        <f>tab_SCHULLISTE[[#This Row],[SNR]]&amp;" - "&amp;tab_SCHULLISTE[[#This Row],[Name]]</f>
        <v xml:space="preserve">6823 - Mittelschule Stein  </v>
      </c>
      <c r="D4637" s="5" t="s">
        <v>3424</v>
      </c>
      <c r="E46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37" s="175" t="s">
        <v>18840</v>
      </c>
      <c r="G4637" s="175" t="s">
        <v>18841</v>
      </c>
      <c r="H4637" s="182" t="str">
        <f>_xlfn.XLOOKUP(tab_SCHULLISTE[[#This Row],[TKZ]],tab_SATLISTE[SAT-ID],tab_SATLISTE[SAT-ID],"FEHLT")</f>
        <v>5k156</v>
      </c>
    </row>
    <row r="4638" spans="1:8" ht="15.9" customHeight="1" x14ac:dyDescent="0.3">
      <c r="A4638" s="171" t="s">
        <v>8976</v>
      </c>
      <c r="B4638" s="167" t="s">
        <v>12213</v>
      </c>
      <c r="C4638" s="167" t="str">
        <f>tab_SCHULLISTE[[#This Row],[SNR]]&amp;" - "&amp;tab_SCHULLISTE[[#This Row],[Name]]</f>
        <v xml:space="preserve">6824 - Priv. Montessori-Grundschule Erlangen  </v>
      </c>
      <c r="D4638" s="5" t="s">
        <v>3509</v>
      </c>
      <c r="E46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38" s="175" t="s">
        <v>18840</v>
      </c>
      <c r="G4638" s="175" t="s">
        <v>18841</v>
      </c>
      <c r="H4638" s="182" t="str">
        <f>_xlfn.XLOOKUP(tab_SCHULLISTE[[#This Row],[TKZ]],tab_SATLISTE[SAT-ID],tab_SATLISTE[SAT-ID],"FEHLT")</f>
        <v>5p060</v>
      </c>
    </row>
    <row r="4639" spans="1:8" ht="15.9" customHeight="1" x14ac:dyDescent="0.3">
      <c r="A4639" s="171" t="s">
        <v>8977</v>
      </c>
      <c r="B4639" s="167" t="s">
        <v>12214</v>
      </c>
      <c r="C4639" s="167" t="str">
        <f>tab_SCHULLISTE[[#This Row],[SNR]]&amp;" - "&amp;tab_SCHULLISTE[[#This Row],[Name]]</f>
        <v>6825 - Evangelische Grundschule  Ansbach der Evang.-Luth. Gesamtkirchengemeinde Ansbach</v>
      </c>
      <c r="D4639" s="5" t="s">
        <v>3473</v>
      </c>
      <c r="E46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39" s="175" t="s">
        <v>18840</v>
      </c>
      <c r="G4639" s="175" t="s">
        <v>18841</v>
      </c>
      <c r="H4639" s="182" t="str">
        <f>_xlfn.XLOOKUP(tab_SCHULLISTE[[#This Row],[TKZ]],tab_SATLISTE[SAT-ID],tab_SATLISTE[SAT-ID],"FEHLT")</f>
        <v>5p022</v>
      </c>
    </row>
    <row r="4640" spans="1:8" ht="15.9" customHeight="1" x14ac:dyDescent="0.3">
      <c r="A4640" s="171" t="s">
        <v>8978</v>
      </c>
      <c r="B4640" s="167" t="s">
        <v>12215</v>
      </c>
      <c r="C4640" s="167" t="str">
        <f>tab_SCHULLISTE[[#This Row],[SNR]]&amp;" - "&amp;tab_SCHULLISTE[[#This Row],[Name]]</f>
        <v xml:space="preserve">6827 - Grundschule Alfeld  </v>
      </c>
      <c r="D4640" s="5" t="s">
        <v>3274</v>
      </c>
      <c r="E46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40" s="175" t="s">
        <v>18840</v>
      </c>
      <c r="G4640" s="175" t="s">
        <v>18841</v>
      </c>
      <c r="H4640" s="182" t="str">
        <f>_xlfn.XLOOKUP(tab_SCHULLISTE[[#This Row],[TKZ]],tab_SATLISTE[SAT-ID],tab_SATLISTE[SAT-ID],"FEHLT")</f>
        <v>5k005</v>
      </c>
    </row>
    <row r="4641" spans="1:8" ht="15.9" customHeight="1" x14ac:dyDescent="0.3">
      <c r="A4641" s="171" t="s">
        <v>8979</v>
      </c>
      <c r="B4641" s="167" t="s">
        <v>12216</v>
      </c>
      <c r="C4641" s="167" t="str">
        <f>tab_SCHULLISTE[[#This Row],[SNR]]&amp;" - "&amp;tab_SCHULLISTE[[#This Row],[Name]]</f>
        <v xml:space="preserve">6828 - Grundschule Altdorf b. Nürnberg  </v>
      </c>
      <c r="D4641" s="5" t="s">
        <v>3277</v>
      </c>
      <c r="E46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41" s="175" t="s">
        <v>18840</v>
      </c>
      <c r="G4641" s="175" t="s">
        <v>18841</v>
      </c>
      <c r="H4641" s="182" t="str">
        <f>_xlfn.XLOOKUP(tab_SCHULLISTE[[#This Row],[TKZ]],tab_SATLISTE[SAT-ID],tab_SATLISTE[SAT-ID],"FEHLT")</f>
        <v>5k008</v>
      </c>
    </row>
    <row r="4642" spans="1:8" ht="15.9" customHeight="1" x14ac:dyDescent="0.3">
      <c r="A4642" s="171" t="s">
        <v>8980</v>
      </c>
      <c r="B4642" s="167" t="s">
        <v>1094</v>
      </c>
      <c r="C4642" s="167" t="str">
        <f>tab_SCHULLISTE[[#This Row],[SNR]]&amp;" - "&amp;tab_SCHULLISTE[[#This Row],[Name]]</f>
        <v>6829 - Inklusive Montessori-Grundschule des Montessori-Vereins Ansbach e.V.</v>
      </c>
      <c r="D4642" s="5" t="s">
        <v>3510</v>
      </c>
      <c r="E46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42" s="175" t="s">
        <v>18840</v>
      </c>
      <c r="G4642" s="175" t="s">
        <v>18841</v>
      </c>
      <c r="H4642" s="182" t="str">
        <f>_xlfn.XLOOKUP(tab_SCHULLISTE[[#This Row],[TKZ]],tab_SATLISTE[SAT-ID],tab_SATLISTE[SAT-ID],"FEHLT")</f>
        <v>5p061</v>
      </c>
    </row>
    <row r="4643" spans="1:8" ht="15.9" customHeight="1" x14ac:dyDescent="0.3">
      <c r="A4643" s="171" t="s">
        <v>8981</v>
      </c>
      <c r="B4643" s="167" t="s">
        <v>12217</v>
      </c>
      <c r="C4643" s="167" t="str">
        <f>tab_SCHULLISTE[[#This Row],[SNR]]&amp;" - "&amp;tab_SCHULLISTE[[#This Row],[Name]]</f>
        <v xml:space="preserve">6830 - Grundschule Behringersdorf  </v>
      </c>
      <c r="D4643" s="5" t="s">
        <v>3416</v>
      </c>
      <c r="E46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43" s="175" t="s">
        <v>18840</v>
      </c>
      <c r="G4643" s="175" t="s">
        <v>18841</v>
      </c>
      <c r="H4643" s="182" t="str">
        <f>_xlfn.XLOOKUP(tab_SCHULLISTE[[#This Row],[TKZ]],tab_SATLISTE[SAT-ID],tab_SATLISTE[SAT-ID],"FEHLT")</f>
        <v>5k148</v>
      </c>
    </row>
    <row r="4644" spans="1:8" ht="15.9" customHeight="1" x14ac:dyDescent="0.3">
      <c r="A4644" s="171" t="s">
        <v>8982</v>
      </c>
      <c r="B4644" s="167" t="s">
        <v>12218</v>
      </c>
      <c r="C4644" s="167" t="str">
        <f>tab_SCHULLISTE[[#This Row],[SNR]]&amp;" - "&amp;tab_SCHULLISTE[[#This Row],[Name]]</f>
        <v xml:space="preserve">6831 - Grundschule Burgthann  </v>
      </c>
      <c r="D4644" s="5" t="s">
        <v>3295</v>
      </c>
      <c r="E46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44" s="175" t="s">
        <v>18840</v>
      </c>
      <c r="G4644" s="175" t="s">
        <v>18841</v>
      </c>
      <c r="H4644" s="182" t="str">
        <f>_xlfn.XLOOKUP(tab_SCHULLISTE[[#This Row],[TKZ]],tab_SATLISTE[SAT-ID],tab_SATLISTE[SAT-ID],"FEHLT")</f>
        <v>5k026</v>
      </c>
    </row>
    <row r="4645" spans="1:8" ht="15.9" customHeight="1" x14ac:dyDescent="0.3">
      <c r="A4645" s="171" t="s">
        <v>8983</v>
      </c>
      <c r="B4645" s="167" t="s">
        <v>12219</v>
      </c>
      <c r="C4645" s="167" t="str">
        <f>tab_SCHULLISTE[[#This Row],[SNR]]&amp;" - "&amp;tab_SCHULLISTE[[#This Row],[Name]]</f>
        <v xml:space="preserve">6832 - Goldhut-Grundschule Ezelsdorf  </v>
      </c>
      <c r="D4645" s="5" t="s">
        <v>3295</v>
      </c>
      <c r="E46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45" s="175" t="s">
        <v>18840</v>
      </c>
      <c r="G4645" s="175" t="s">
        <v>18841</v>
      </c>
      <c r="H4645" s="182" t="str">
        <f>_xlfn.XLOOKUP(tab_SCHULLISTE[[#This Row],[TKZ]],tab_SATLISTE[SAT-ID],tab_SATLISTE[SAT-ID],"FEHLT")</f>
        <v>5k026</v>
      </c>
    </row>
    <row r="4646" spans="1:8" ht="15.9" customHeight="1" x14ac:dyDescent="0.3">
      <c r="A4646" s="171" t="s">
        <v>8984</v>
      </c>
      <c r="B4646" s="167" t="s">
        <v>12220</v>
      </c>
      <c r="C4646" s="167" t="str">
        <f>tab_SCHULLISTE[[#This Row],[SNR]]&amp;" - "&amp;tab_SCHULLISTE[[#This Row],[Name]]</f>
        <v xml:space="preserve">6833 - Grundschule Diepersdorf-Leinburg  </v>
      </c>
      <c r="D4646" s="5" t="s">
        <v>3300</v>
      </c>
      <c r="E46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46" s="175" t="s">
        <v>18840</v>
      </c>
      <c r="G4646" s="175" t="s">
        <v>18841</v>
      </c>
      <c r="H4646" s="182" t="str">
        <f>_xlfn.XLOOKUP(tab_SCHULLISTE[[#This Row],[TKZ]],tab_SATLISTE[SAT-ID],tab_SATLISTE[SAT-ID],"FEHLT")</f>
        <v>5k031</v>
      </c>
    </row>
    <row r="4647" spans="1:8" ht="15.9" customHeight="1" x14ac:dyDescent="0.3">
      <c r="A4647" s="171" t="s">
        <v>8985</v>
      </c>
      <c r="B4647" s="167" t="s">
        <v>12221</v>
      </c>
      <c r="C4647" s="167" t="str">
        <f>tab_SCHULLISTE[[#This Row],[SNR]]&amp;" - "&amp;tab_SCHULLISTE[[#This Row],[Name]]</f>
        <v xml:space="preserve">6835 - Grundschule Feucht  </v>
      </c>
      <c r="D4647" s="5" t="s">
        <v>3316</v>
      </c>
      <c r="E46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47" s="175" t="s">
        <v>18840</v>
      </c>
      <c r="G4647" s="175" t="s">
        <v>18841</v>
      </c>
      <c r="H4647" s="182" t="str">
        <f>_xlfn.XLOOKUP(tab_SCHULLISTE[[#This Row],[TKZ]],tab_SATLISTE[SAT-ID],tab_SATLISTE[SAT-ID],"FEHLT")</f>
        <v>5k047</v>
      </c>
    </row>
    <row r="4648" spans="1:8" ht="15.9" customHeight="1" x14ac:dyDescent="0.3">
      <c r="A4648" s="171" t="s">
        <v>8986</v>
      </c>
      <c r="B4648" s="167" t="s">
        <v>13410</v>
      </c>
      <c r="C4648" s="167" t="str">
        <f>tab_SCHULLISTE[[#This Row],[SNR]]&amp;" - "&amp;tab_SCHULLISTE[[#This Row],[Name]]</f>
        <v xml:space="preserve">6836 - Mittelschule Feucht  </v>
      </c>
      <c r="D4648" s="5" t="s">
        <v>3316</v>
      </c>
      <c r="E46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48" s="175" t="s">
        <v>18840</v>
      </c>
      <c r="G4648" s="175" t="s">
        <v>18841</v>
      </c>
      <c r="H4648" s="182" t="str">
        <f>_xlfn.XLOOKUP(tab_SCHULLISTE[[#This Row],[TKZ]],tab_SATLISTE[SAT-ID],tab_SATLISTE[SAT-ID],"FEHLT")</f>
        <v>5k047</v>
      </c>
    </row>
    <row r="4649" spans="1:8" ht="15.9" customHeight="1" x14ac:dyDescent="0.3">
      <c r="A4649" s="171" t="s">
        <v>8987</v>
      </c>
      <c r="B4649" s="167" t="s">
        <v>1095</v>
      </c>
      <c r="C4649" s="167" t="str">
        <f>tab_SCHULLISTE[[#This Row],[SNR]]&amp;" - "&amp;tab_SCHULLISTE[[#This Row],[Name]]</f>
        <v>6837 - Private Mittelschule des Montessori-Trägerverein Weißenburg-Gunzenhausen e.V. in Pleinfeld</v>
      </c>
      <c r="D4649" s="5" t="s">
        <v>3505</v>
      </c>
      <c r="E46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49" s="175" t="s">
        <v>18840</v>
      </c>
      <c r="G4649" s="175" t="s">
        <v>18841</v>
      </c>
      <c r="H4649" s="182" t="str">
        <f>_xlfn.XLOOKUP(tab_SCHULLISTE[[#This Row],[TKZ]],tab_SATLISTE[SAT-ID],tab_SATLISTE[SAT-ID],"FEHLT")</f>
        <v>5p056</v>
      </c>
    </row>
    <row r="4650" spans="1:8" ht="15.9" customHeight="1" x14ac:dyDescent="0.3">
      <c r="A4650" s="171" t="s">
        <v>8988</v>
      </c>
      <c r="B4650" s="167" t="s">
        <v>13411</v>
      </c>
      <c r="C4650" s="167" t="str">
        <f>tab_SCHULLISTE[[#This Row],[SNR]]&amp;" - "&amp;tab_SCHULLISTE[[#This Row],[Name]]</f>
        <v xml:space="preserve">6838 - Bertolt-Brecht-Mittelschule Nürnberg  </v>
      </c>
      <c r="D4650" s="5" t="s">
        <v>3381</v>
      </c>
      <c r="E46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50" s="175" t="s">
        <v>18840</v>
      </c>
      <c r="G4650" s="175" t="s">
        <v>18841</v>
      </c>
      <c r="H4650" s="182" t="str">
        <f>_xlfn.XLOOKUP(tab_SCHULLISTE[[#This Row],[TKZ]],tab_SATLISTE[SAT-ID],tab_SATLISTE[SAT-ID],"FEHLT")</f>
        <v>5k113</v>
      </c>
    </row>
    <row r="4651" spans="1:8" ht="15.9" customHeight="1" x14ac:dyDescent="0.3">
      <c r="A4651" s="171" t="s">
        <v>8989</v>
      </c>
      <c r="B4651" s="167" t="s">
        <v>1003</v>
      </c>
      <c r="C4651" s="167" t="str">
        <f>tab_SCHULLISTE[[#This Row],[SNR]]&amp;" - "&amp;tab_SCHULLISTE[[#This Row],[Name]]</f>
        <v>6840 - Private Grundschule des Seraphischen Liebeswerk Altötting im Liebfrauenhaus Herzogenaurach</v>
      </c>
      <c r="D4651" s="5" t="s">
        <v>3526</v>
      </c>
      <c r="E46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51" s="175" t="s">
        <v>18840</v>
      </c>
      <c r="G4651" s="175" t="s">
        <v>18841</v>
      </c>
      <c r="H4651" s="182" t="str">
        <f>_xlfn.XLOOKUP(tab_SCHULLISTE[[#This Row],[TKZ]],tab_SATLISTE[SAT-ID],tab_SATLISTE[SAT-ID],"FEHLT")</f>
        <v>5p078</v>
      </c>
    </row>
    <row r="4652" spans="1:8" ht="15.9" customHeight="1" x14ac:dyDescent="0.3">
      <c r="A4652" s="171" t="s">
        <v>8990</v>
      </c>
      <c r="B4652" s="167" t="s">
        <v>12222</v>
      </c>
      <c r="C4652" s="167" t="str">
        <f>tab_SCHULLISTE[[#This Row],[SNR]]&amp;" - "&amp;tab_SCHULLISTE[[#This Row],[Name]]</f>
        <v xml:space="preserve">6841 - Mose-Schule Nürnberg, Adventistische Grundschule  </v>
      </c>
      <c r="D4652" s="5" t="s">
        <v>3478</v>
      </c>
      <c r="E46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52" s="175" t="s">
        <v>18840</v>
      </c>
      <c r="G4652" s="175" t="s">
        <v>18841</v>
      </c>
      <c r="H4652" s="182" t="str">
        <f>_xlfn.XLOOKUP(tab_SCHULLISTE[[#This Row],[TKZ]],tab_SATLISTE[SAT-ID],tab_SATLISTE[SAT-ID],"FEHLT")</f>
        <v>5p028</v>
      </c>
    </row>
    <row r="4653" spans="1:8" ht="15.9" customHeight="1" x14ac:dyDescent="0.3">
      <c r="A4653" s="171" t="s">
        <v>8991</v>
      </c>
      <c r="B4653" s="167" t="s">
        <v>1683</v>
      </c>
      <c r="C4653" s="167" t="str">
        <f>tab_SCHULLISTE[[#This Row],[SNR]]&amp;" - "&amp;tab_SCHULLISTE[[#This Row],[Name]]</f>
        <v>6842 - Montessori-Grundschule Nürnberg des MONTESSORI Förderkreis Nürnberg e.V.</v>
      </c>
      <c r="D4653" s="5" t="s">
        <v>3507</v>
      </c>
      <c r="E46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53" s="175" t="s">
        <v>18840</v>
      </c>
      <c r="G4653" s="175" t="s">
        <v>18841</v>
      </c>
      <c r="H4653" s="182" t="str">
        <f>_xlfn.XLOOKUP(tab_SCHULLISTE[[#This Row],[TKZ]],tab_SATLISTE[SAT-ID],tab_SATLISTE[SAT-ID],"FEHLT")</f>
        <v>5p058</v>
      </c>
    </row>
    <row r="4654" spans="1:8" ht="15.9" customHeight="1" x14ac:dyDescent="0.3">
      <c r="A4654" s="171" t="s">
        <v>8992</v>
      </c>
      <c r="B4654" s="167" t="s">
        <v>18770</v>
      </c>
      <c r="C4654" s="167" t="str">
        <f>tab_SCHULLISTE[[#This Row],[SNR]]&amp;" - "&amp;tab_SCHULLISTE[[#This Row],[Name]]</f>
        <v xml:space="preserve">6843 - Grete-Schickedanz-Grundschule Hersbruck  </v>
      </c>
      <c r="D4654" s="5" t="s">
        <v>3339</v>
      </c>
      <c r="E46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54" s="175" t="s">
        <v>18840</v>
      </c>
      <c r="G4654" s="175" t="s">
        <v>18841</v>
      </c>
      <c r="H4654" s="182" t="str">
        <f>_xlfn.XLOOKUP(tab_SCHULLISTE[[#This Row],[TKZ]],tab_SATLISTE[SAT-ID],tab_SATLISTE[SAT-ID],"FEHLT")</f>
        <v>5k071</v>
      </c>
    </row>
    <row r="4655" spans="1:8" ht="15.9" customHeight="1" x14ac:dyDescent="0.3">
      <c r="A4655" s="171" t="s">
        <v>8993</v>
      </c>
      <c r="B4655" s="167" t="s">
        <v>13412</v>
      </c>
      <c r="C4655" s="167" t="str">
        <f>tab_SCHULLISTE[[#This Row],[SNR]]&amp;" - "&amp;tab_SCHULLISTE[[#This Row],[Name]]</f>
        <v xml:space="preserve">6844 - Grete-Schickedanz-Mittelschule Hersbruck  </v>
      </c>
      <c r="D4655" s="5" t="s">
        <v>3338</v>
      </c>
      <c r="E46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55" s="175" t="s">
        <v>18840</v>
      </c>
      <c r="G4655" s="175" t="s">
        <v>18841</v>
      </c>
      <c r="H4655" s="182" t="str">
        <f>_xlfn.XLOOKUP(tab_SCHULLISTE[[#This Row],[TKZ]],tab_SATLISTE[SAT-ID],tab_SATLISTE[SAT-ID],"FEHLT")</f>
        <v>5k070</v>
      </c>
    </row>
    <row r="4656" spans="1:8" ht="15.9" customHeight="1" x14ac:dyDescent="0.3">
      <c r="A4656" s="171" t="s">
        <v>8994</v>
      </c>
      <c r="B4656" s="167" t="s">
        <v>12223</v>
      </c>
      <c r="C4656" s="167" t="str">
        <f>tab_SCHULLISTE[[#This Row],[SNR]]&amp;" - "&amp;tab_SCHULLISTE[[#This Row],[Name]]</f>
        <v xml:space="preserve">6845 - Grundschule Heuchling  </v>
      </c>
      <c r="D4656" s="5" t="s">
        <v>3358</v>
      </c>
      <c r="E46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56" s="175" t="s">
        <v>18840</v>
      </c>
      <c r="G4656" s="175" t="s">
        <v>18841</v>
      </c>
      <c r="H4656" s="182" t="str">
        <f>_xlfn.XLOOKUP(tab_SCHULLISTE[[#This Row],[TKZ]],tab_SATLISTE[SAT-ID],tab_SATLISTE[SAT-ID],"FEHLT")</f>
        <v>5k090</v>
      </c>
    </row>
    <row r="4657" spans="1:8" ht="15.9" customHeight="1" x14ac:dyDescent="0.3">
      <c r="A4657" s="171" t="s">
        <v>8995</v>
      </c>
      <c r="B4657" s="167" t="s">
        <v>12224</v>
      </c>
      <c r="C4657" s="167" t="str">
        <f>tab_SCHULLISTE[[#This Row],[SNR]]&amp;" - "&amp;tab_SCHULLISTE[[#This Row],[Name]]</f>
        <v xml:space="preserve">6846 - Grundschule Kirchensittenbach  </v>
      </c>
      <c r="D4657" s="5" t="s">
        <v>3348</v>
      </c>
      <c r="E46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57" s="175" t="s">
        <v>18840</v>
      </c>
      <c r="G4657" s="175" t="s">
        <v>18841</v>
      </c>
      <c r="H4657" s="182" t="str">
        <f>_xlfn.XLOOKUP(tab_SCHULLISTE[[#This Row],[TKZ]],tab_SATLISTE[SAT-ID],tab_SATLISTE[SAT-ID],"FEHLT")</f>
        <v>5k080</v>
      </c>
    </row>
    <row r="4658" spans="1:8" ht="15.9" customHeight="1" x14ac:dyDescent="0.3">
      <c r="A4658" s="171" t="s">
        <v>8996</v>
      </c>
      <c r="B4658" s="167" t="s">
        <v>12225</v>
      </c>
      <c r="C4658" s="167" t="str">
        <f>tab_SCHULLISTE[[#This Row],[SNR]]&amp;" - "&amp;tab_SCHULLISTE[[#This Row],[Name]]</f>
        <v xml:space="preserve">6847 - Grundschule II Lauf a. d. Pegnitz  </v>
      </c>
      <c r="D4658" s="5" t="s">
        <v>3358</v>
      </c>
      <c r="E46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58" s="175" t="s">
        <v>18840</v>
      </c>
      <c r="G4658" s="175" t="s">
        <v>18841</v>
      </c>
      <c r="H4658" s="182" t="str">
        <f>_xlfn.XLOOKUP(tab_SCHULLISTE[[#This Row],[TKZ]],tab_SATLISTE[SAT-ID],tab_SATLISTE[SAT-ID],"FEHLT")</f>
        <v>5k090</v>
      </c>
    </row>
    <row r="4659" spans="1:8" ht="15.9" customHeight="1" x14ac:dyDescent="0.3">
      <c r="A4659" s="171" t="s">
        <v>8997</v>
      </c>
      <c r="B4659" s="167" t="s">
        <v>13413</v>
      </c>
      <c r="C4659" s="167" t="str">
        <f>tab_SCHULLISTE[[#This Row],[SNR]]&amp;" - "&amp;tab_SCHULLISTE[[#This Row],[Name]]</f>
        <v xml:space="preserve">6848 - Mittelschule Lauf a.d.Pegnitz II  </v>
      </c>
      <c r="D4659" s="5" t="s">
        <v>3358</v>
      </c>
      <c r="E46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59" s="175" t="s">
        <v>18840</v>
      </c>
      <c r="G4659" s="175" t="s">
        <v>18841</v>
      </c>
      <c r="H4659" s="182" t="str">
        <f>_xlfn.XLOOKUP(tab_SCHULLISTE[[#This Row],[TKZ]],tab_SATLISTE[SAT-ID],tab_SATLISTE[SAT-ID],"FEHLT")</f>
        <v>5k090</v>
      </c>
    </row>
    <row r="4660" spans="1:8" ht="15.9" customHeight="1" x14ac:dyDescent="0.3">
      <c r="A4660" s="171" t="s">
        <v>8998</v>
      </c>
      <c r="B4660" s="167" t="s">
        <v>12226</v>
      </c>
      <c r="C4660" s="167" t="str">
        <f>tab_SCHULLISTE[[#This Row],[SNR]]&amp;" - "&amp;tab_SCHULLISTE[[#This Row],[Name]]</f>
        <v xml:space="preserve">6849 - Grundschule I Lauf a. d. Pegnitz  </v>
      </c>
      <c r="D4660" s="5" t="s">
        <v>3358</v>
      </c>
      <c r="E46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60" s="175" t="s">
        <v>18840</v>
      </c>
      <c r="G4660" s="175" t="s">
        <v>18841</v>
      </c>
      <c r="H4660" s="182" t="str">
        <f>_xlfn.XLOOKUP(tab_SCHULLISTE[[#This Row],[TKZ]],tab_SATLISTE[SAT-ID],tab_SATLISTE[SAT-ID],"FEHLT")</f>
        <v>5k090</v>
      </c>
    </row>
    <row r="4661" spans="1:8" ht="15.9" customHeight="1" x14ac:dyDescent="0.3">
      <c r="A4661" s="171" t="s">
        <v>8999</v>
      </c>
      <c r="B4661" s="167" t="s">
        <v>13414</v>
      </c>
      <c r="C4661" s="167" t="str">
        <f>tab_SCHULLISTE[[#This Row],[SNR]]&amp;" - "&amp;tab_SCHULLISTE[[#This Row],[Name]]</f>
        <v xml:space="preserve">6850 - Mittelschule Lauf a.d.Pegnitz I  </v>
      </c>
      <c r="D4661" s="5" t="s">
        <v>3358</v>
      </c>
      <c r="E46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61" s="175" t="s">
        <v>18840</v>
      </c>
      <c r="G4661" s="175" t="s">
        <v>18841</v>
      </c>
      <c r="H4661" s="182" t="str">
        <f>_xlfn.XLOOKUP(tab_SCHULLISTE[[#This Row],[TKZ]],tab_SATLISTE[SAT-ID],tab_SATLISTE[SAT-ID],"FEHLT")</f>
        <v>5k090</v>
      </c>
    </row>
    <row r="4662" spans="1:8" ht="15.9" customHeight="1" x14ac:dyDescent="0.3">
      <c r="A4662" s="171" t="s">
        <v>9000</v>
      </c>
      <c r="B4662" s="167" t="s">
        <v>9001</v>
      </c>
      <c r="C4662" s="167" t="str">
        <f>tab_SCHULLISTE[[#This Row],[SNR]]&amp;" - "&amp;tab_SCHULLISTE[[#This Row],[Name]]</f>
        <v>6851 - Private Montessori Grundschule Fürth des Montessori Initiative Fürth e. V.</v>
      </c>
      <c r="D4662" s="5" t="s">
        <v>9002</v>
      </c>
      <c r="E46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62" s="175" t="s">
        <v>18840</v>
      </c>
      <c r="G4662" s="175" t="s">
        <v>18841</v>
      </c>
      <c r="H4662" s="182" t="str">
        <f>_xlfn.XLOOKUP(tab_SCHULLISTE[[#This Row],[TKZ]],tab_SATLISTE[SAT-ID],tab_SATLISTE[SAT-ID],"FEHLT")</f>
        <v>5p086</v>
      </c>
    </row>
    <row r="4663" spans="1:8" ht="15.9" customHeight="1" x14ac:dyDescent="0.3">
      <c r="A4663" s="171" t="s">
        <v>9003</v>
      </c>
      <c r="B4663" s="167" t="s">
        <v>12227</v>
      </c>
      <c r="C4663" s="167" t="str">
        <f>tab_SCHULLISTE[[#This Row],[SNR]]&amp;" - "&amp;tab_SCHULLISTE[[#This Row],[Name]]</f>
        <v xml:space="preserve">6852 - Grundschule Neuhaus a. d. Pegnitz  </v>
      </c>
      <c r="D4663" s="5" t="s">
        <v>3376</v>
      </c>
      <c r="E46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63" s="175" t="s">
        <v>18840</v>
      </c>
      <c r="G4663" s="175" t="s">
        <v>18841</v>
      </c>
      <c r="H4663" s="182" t="str">
        <f>_xlfn.XLOOKUP(tab_SCHULLISTE[[#This Row],[TKZ]],tab_SATLISTE[SAT-ID],tab_SATLISTE[SAT-ID],"FEHLT")</f>
        <v>5k108</v>
      </c>
    </row>
    <row r="4664" spans="1:8" ht="15.9" customHeight="1" x14ac:dyDescent="0.3">
      <c r="A4664" s="171" t="s">
        <v>9004</v>
      </c>
      <c r="B4664" s="167" t="s">
        <v>12228</v>
      </c>
      <c r="C4664" s="167" t="str">
        <f>tab_SCHULLISTE[[#This Row],[SNR]]&amp;" - "&amp;tab_SCHULLISTE[[#This Row],[Name]]</f>
        <v xml:space="preserve">6853 - Grundschule Neunkirchen a. Sand  </v>
      </c>
      <c r="D4664" s="5" t="s">
        <v>3378</v>
      </c>
      <c r="E46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64" s="175" t="s">
        <v>18840</v>
      </c>
      <c r="G4664" s="175" t="s">
        <v>18841</v>
      </c>
      <c r="H4664" s="182" t="str">
        <f>_xlfn.XLOOKUP(tab_SCHULLISTE[[#This Row],[TKZ]],tab_SATLISTE[SAT-ID],tab_SATLISTE[SAT-ID],"FEHLT")</f>
        <v>5k110</v>
      </c>
    </row>
    <row r="4665" spans="1:8" ht="15.9" customHeight="1" x14ac:dyDescent="0.3">
      <c r="A4665" s="171" t="s">
        <v>10456</v>
      </c>
      <c r="B4665" s="167" t="s">
        <v>13415</v>
      </c>
      <c r="C4665" s="167" t="str">
        <f>tab_SCHULLISTE[[#This Row],[SNR]]&amp;" - "&amp;tab_SCHULLISTE[[#This Row],[Name]]</f>
        <v xml:space="preserve">6854 - Private Montessori-Mittelschule Ansbach  </v>
      </c>
      <c r="D4665" s="5" t="s">
        <v>3510</v>
      </c>
      <c r="E46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65" s="175" t="s">
        <v>18840</v>
      </c>
      <c r="G4665" s="175" t="s">
        <v>18841</v>
      </c>
      <c r="H4665" s="182" t="str">
        <f>_xlfn.XLOOKUP(tab_SCHULLISTE[[#This Row],[TKZ]],tab_SATLISTE[SAT-ID],tab_SATLISTE[SAT-ID],"FEHLT")</f>
        <v>5p061</v>
      </c>
    </row>
    <row r="4666" spans="1:8" ht="15.9" customHeight="1" x14ac:dyDescent="0.3">
      <c r="A4666" s="171" t="s">
        <v>9005</v>
      </c>
      <c r="B4666" s="167" t="s">
        <v>13416</v>
      </c>
      <c r="C4666" s="167" t="str">
        <f>tab_SCHULLISTE[[#This Row],[SNR]]&amp;" - "&amp;tab_SCHULLISTE[[#This Row],[Name]]</f>
        <v xml:space="preserve">6855 - Mittelschule Burgthann  </v>
      </c>
      <c r="D4666" s="5" t="s">
        <v>3295</v>
      </c>
      <c r="E46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66" s="175" t="s">
        <v>18840</v>
      </c>
      <c r="G4666" s="175" t="s">
        <v>18841</v>
      </c>
      <c r="H4666" s="182" t="str">
        <f>_xlfn.XLOOKUP(tab_SCHULLISTE[[#This Row],[TKZ]],tab_SATLISTE[SAT-ID],tab_SATLISTE[SAT-ID],"FEHLT")</f>
        <v>5k026</v>
      </c>
    </row>
    <row r="4667" spans="1:8" ht="15.9" customHeight="1" x14ac:dyDescent="0.3">
      <c r="A4667" s="171" t="s">
        <v>9006</v>
      </c>
      <c r="B4667" s="167" t="s">
        <v>12229</v>
      </c>
      <c r="C4667" s="167" t="str">
        <f>tab_SCHULLISTE[[#This Row],[SNR]]&amp;" - "&amp;tab_SCHULLISTE[[#This Row],[Name]]</f>
        <v xml:space="preserve">6856 - Grundschule Ottensoos  </v>
      </c>
      <c r="D4667" s="5" t="s">
        <v>3388</v>
      </c>
      <c r="E46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67" s="175" t="s">
        <v>18840</v>
      </c>
      <c r="G4667" s="175" t="s">
        <v>18841</v>
      </c>
      <c r="H4667" s="182" t="str">
        <f>_xlfn.XLOOKUP(tab_SCHULLISTE[[#This Row],[TKZ]],tab_SATLISTE[SAT-ID],tab_SATLISTE[SAT-ID],"FEHLT")</f>
        <v>5k120</v>
      </c>
    </row>
    <row r="4668" spans="1:8" ht="15.9" customHeight="1" x14ac:dyDescent="0.3">
      <c r="A4668" s="171" t="s">
        <v>9007</v>
      </c>
      <c r="B4668" s="167" t="s">
        <v>12230</v>
      </c>
      <c r="C4668" s="167" t="str">
        <f>tab_SCHULLISTE[[#This Row],[SNR]]&amp;" - "&amp;tab_SCHULLISTE[[#This Row],[Name]]</f>
        <v xml:space="preserve">6857 - Grundschule am Lichtenstein Pommelsbrunn  </v>
      </c>
      <c r="D4668" s="5" t="s">
        <v>3393</v>
      </c>
      <c r="E46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68" s="175" t="s">
        <v>18840</v>
      </c>
      <c r="G4668" s="175" t="s">
        <v>18841</v>
      </c>
      <c r="H4668" s="182" t="str">
        <f>_xlfn.XLOOKUP(tab_SCHULLISTE[[#This Row],[TKZ]],tab_SATLISTE[SAT-ID],tab_SATLISTE[SAT-ID],"FEHLT")</f>
        <v>5k125</v>
      </c>
    </row>
    <row r="4669" spans="1:8" ht="15.9" customHeight="1" x14ac:dyDescent="0.3">
      <c r="A4669" s="171" t="s">
        <v>9008</v>
      </c>
      <c r="B4669" s="167" t="s">
        <v>13417</v>
      </c>
      <c r="C4669" s="167" t="str">
        <f>tab_SCHULLISTE[[#This Row],[SNR]]&amp;" - "&amp;tab_SCHULLISTE[[#This Row],[Name]]</f>
        <v xml:space="preserve">6858 - Mittelschule Schnaittach  </v>
      </c>
      <c r="D4669" s="5" t="s">
        <v>3411</v>
      </c>
      <c r="E46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69" s="175" t="s">
        <v>18840</v>
      </c>
      <c r="G4669" s="175" t="s">
        <v>18841</v>
      </c>
      <c r="H4669" s="182" t="str">
        <f>_xlfn.XLOOKUP(tab_SCHULLISTE[[#This Row],[TKZ]],tab_SATLISTE[SAT-ID],tab_SATLISTE[SAT-ID],"FEHLT")</f>
        <v>5k143</v>
      </c>
    </row>
    <row r="4670" spans="1:8" ht="15.9" customHeight="1" x14ac:dyDescent="0.3">
      <c r="A4670" s="171" t="s">
        <v>9009</v>
      </c>
      <c r="B4670" s="167" t="s">
        <v>12231</v>
      </c>
      <c r="C4670" s="167" t="str">
        <f>tab_SCHULLISTE[[#This Row],[SNR]]&amp;" - "&amp;tab_SCHULLISTE[[#This Row],[Name]]</f>
        <v xml:space="preserve">6859 - Grundschule Reichenschwand  </v>
      </c>
      <c r="D4670" s="5" t="s">
        <v>3395</v>
      </c>
      <c r="E46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70" s="175" t="s">
        <v>18840</v>
      </c>
      <c r="G4670" s="175" t="s">
        <v>18841</v>
      </c>
      <c r="H4670" s="182" t="str">
        <f>_xlfn.XLOOKUP(tab_SCHULLISTE[[#This Row],[TKZ]],tab_SATLISTE[SAT-ID],tab_SATLISTE[SAT-ID],"FEHLT")</f>
        <v>5k127</v>
      </c>
    </row>
    <row r="4671" spans="1:8" ht="15.9" customHeight="1" x14ac:dyDescent="0.3">
      <c r="A4671" s="171" t="s">
        <v>9010</v>
      </c>
      <c r="B4671" s="167" t="s">
        <v>12232</v>
      </c>
      <c r="C4671" s="167" t="str">
        <f>tab_SCHULLISTE[[#This Row],[SNR]]&amp;" - "&amp;tab_SCHULLISTE[[#This Row],[Name]]</f>
        <v>6860 - Grundschule Röthenbach a. d. Pegnitz am Forstersberg</v>
      </c>
      <c r="D4671" s="5" t="s">
        <v>3400</v>
      </c>
      <c r="E46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71" s="175" t="s">
        <v>18840</v>
      </c>
      <c r="G4671" s="175" t="s">
        <v>18841</v>
      </c>
      <c r="H4671" s="182" t="str">
        <f>_xlfn.XLOOKUP(tab_SCHULLISTE[[#This Row],[TKZ]],tab_SATLISTE[SAT-ID],tab_SATLISTE[SAT-ID],"FEHLT")</f>
        <v>5k132</v>
      </c>
    </row>
    <row r="4672" spans="1:8" ht="15.9" customHeight="1" x14ac:dyDescent="0.3">
      <c r="A4672" s="171" t="s">
        <v>9011</v>
      </c>
      <c r="B4672" s="167" t="s">
        <v>12233</v>
      </c>
      <c r="C4672" s="167" t="str">
        <f>tab_SCHULLISTE[[#This Row],[SNR]]&amp;" - "&amp;tab_SCHULLISTE[[#This Row],[Name]]</f>
        <v>6861 - Grundschule Röthenbach a. d. Pegnitz an der Seespitze</v>
      </c>
      <c r="D4672" s="5" t="s">
        <v>3400</v>
      </c>
      <c r="E46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72" s="175" t="s">
        <v>18840</v>
      </c>
      <c r="G4672" s="175" t="s">
        <v>18841</v>
      </c>
      <c r="H4672" s="182" t="str">
        <f>_xlfn.XLOOKUP(tab_SCHULLISTE[[#This Row],[TKZ]],tab_SATLISTE[SAT-ID],tab_SATLISTE[SAT-ID],"FEHLT")</f>
        <v>5k132</v>
      </c>
    </row>
    <row r="4673" spans="1:8" ht="15.9" customHeight="1" x14ac:dyDescent="0.3">
      <c r="A4673" s="171" t="s">
        <v>9012</v>
      </c>
      <c r="B4673" s="167" t="s">
        <v>12234</v>
      </c>
      <c r="C4673" s="167" t="str">
        <f>tab_SCHULLISTE[[#This Row],[SNR]]&amp;" - "&amp;tab_SCHULLISTE[[#This Row],[Name]]</f>
        <v xml:space="preserve">6862 - Grundschule Rückersdorf  </v>
      </c>
      <c r="D4673" s="5" t="s">
        <v>3406</v>
      </c>
      <c r="E46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73" s="175" t="s">
        <v>18840</v>
      </c>
      <c r="G4673" s="175" t="s">
        <v>18841</v>
      </c>
      <c r="H4673" s="182" t="str">
        <f>_xlfn.XLOOKUP(tab_SCHULLISTE[[#This Row],[TKZ]],tab_SATLISTE[SAT-ID],tab_SATLISTE[SAT-ID],"FEHLT")</f>
        <v>5k138</v>
      </c>
    </row>
    <row r="4674" spans="1:8" ht="15.9" customHeight="1" x14ac:dyDescent="0.3">
      <c r="A4674" s="171" t="s">
        <v>9013</v>
      </c>
      <c r="B4674" s="167" t="s">
        <v>12235</v>
      </c>
      <c r="C4674" s="167" t="str">
        <f>tab_SCHULLISTE[[#This Row],[SNR]]&amp;" - "&amp;tab_SCHULLISTE[[#This Row],[Name]]</f>
        <v xml:space="preserve">6863 - Grundschule Schnaittach  </v>
      </c>
      <c r="D4674" s="5" t="s">
        <v>3412</v>
      </c>
      <c r="E46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74" s="175" t="s">
        <v>18840</v>
      </c>
      <c r="G4674" s="175" t="s">
        <v>18841</v>
      </c>
      <c r="H4674" s="182" t="str">
        <f>_xlfn.XLOOKUP(tab_SCHULLISTE[[#This Row],[TKZ]],tab_SATLISTE[SAT-ID],tab_SATLISTE[SAT-ID],"FEHLT")</f>
        <v>5k144</v>
      </c>
    </row>
    <row r="4675" spans="1:8" ht="15.9" customHeight="1" x14ac:dyDescent="0.3">
      <c r="A4675" s="171" t="s">
        <v>10626</v>
      </c>
      <c r="B4675" s="167" t="s">
        <v>18771</v>
      </c>
      <c r="C4675" s="167" t="str">
        <f>tab_SCHULLISTE[[#This Row],[SNR]]&amp;" - "&amp;tab_SCHULLISTE[[#This Row],[Name]]</f>
        <v xml:space="preserve">6864 - Grundschule Nürnberg Forchheimer Straße  </v>
      </c>
      <c r="D4675" s="5" t="s">
        <v>3381</v>
      </c>
      <c r="E46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75" s="175" t="s">
        <v>18840</v>
      </c>
      <c r="G4675" s="175" t="s">
        <v>18841</v>
      </c>
      <c r="H4675" s="182" t="str">
        <f>_xlfn.XLOOKUP(tab_SCHULLISTE[[#This Row],[TKZ]],tab_SATLISTE[SAT-ID],tab_SATLISTE[SAT-ID],"FEHLT")</f>
        <v>5k113</v>
      </c>
    </row>
    <row r="4676" spans="1:8" ht="15.9" customHeight="1" x14ac:dyDescent="0.3">
      <c r="A4676" s="171" t="s">
        <v>9014</v>
      </c>
      <c r="B4676" s="167" t="s">
        <v>12236</v>
      </c>
      <c r="C4676" s="167" t="str">
        <f>tab_SCHULLISTE[[#This Row],[SNR]]&amp;" - "&amp;tab_SCHULLISTE[[#This Row],[Name]]</f>
        <v xml:space="preserve">6865 - Grundschule Schwaig b. Nürnberg  </v>
      </c>
      <c r="D4676" s="5" t="s">
        <v>3416</v>
      </c>
      <c r="E46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76" s="175" t="s">
        <v>18840</v>
      </c>
      <c r="G4676" s="175" t="s">
        <v>18841</v>
      </c>
      <c r="H4676" s="182" t="str">
        <f>_xlfn.XLOOKUP(tab_SCHULLISTE[[#This Row],[TKZ]],tab_SATLISTE[SAT-ID],tab_SATLISTE[SAT-ID],"FEHLT")</f>
        <v>5k148</v>
      </c>
    </row>
    <row r="4677" spans="1:8" ht="15.9" customHeight="1" x14ac:dyDescent="0.3">
      <c r="A4677" s="171" t="s">
        <v>9015</v>
      </c>
      <c r="B4677" s="167" t="s">
        <v>12237</v>
      </c>
      <c r="C4677" s="167" t="str">
        <f>tab_SCHULLISTE[[#This Row],[SNR]]&amp;" - "&amp;tab_SCHULLISTE[[#This Row],[Name]]</f>
        <v xml:space="preserve">6866 - Grundschule Schwarzenbruck  </v>
      </c>
      <c r="D4677" s="5" t="s">
        <v>3418</v>
      </c>
      <c r="E46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77" s="175" t="s">
        <v>18840</v>
      </c>
      <c r="G4677" s="175" t="s">
        <v>18841</v>
      </c>
      <c r="H4677" s="182" t="str">
        <f>_xlfn.XLOOKUP(tab_SCHULLISTE[[#This Row],[TKZ]],tab_SATLISTE[SAT-ID],tab_SATLISTE[SAT-ID],"FEHLT")</f>
        <v>5k150</v>
      </c>
    </row>
    <row r="4678" spans="1:8" ht="15.9" customHeight="1" x14ac:dyDescent="0.3">
      <c r="A4678" s="171" t="s">
        <v>9016</v>
      </c>
      <c r="B4678" s="167" t="s">
        <v>12238</v>
      </c>
      <c r="C4678" s="167" t="str">
        <f>tab_SCHULLISTE[[#This Row],[SNR]]&amp;" - "&amp;tab_SCHULLISTE[[#This Row],[Name]]</f>
        <v xml:space="preserve">6867 - Grundschule Bühl  </v>
      </c>
      <c r="D4678" s="5" t="s">
        <v>3420</v>
      </c>
      <c r="E46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78" s="175" t="s">
        <v>18840</v>
      </c>
      <c r="G4678" s="175" t="s">
        <v>18841</v>
      </c>
      <c r="H4678" s="182" t="str">
        <f>_xlfn.XLOOKUP(tab_SCHULLISTE[[#This Row],[TKZ]],tab_SATLISTE[SAT-ID],tab_SATLISTE[SAT-ID],"FEHLT")</f>
        <v>5k152</v>
      </c>
    </row>
    <row r="4679" spans="1:8" ht="15.9" customHeight="1" x14ac:dyDescent="0.3">
      <c r="A4679" s="171" t="s">
        <v>9017</v>
      </c>
      <c r="B4679" s="167" t="s">
        <v>13418</v>
      </c>
      <c r="C4679" s="167" t="str">
        <f>tab_SCHULLISTE[[#This Row],[SNR]]&amp;" - "&amp;tab_SCHULLISTE[[#This Row],[Name]]</f>
        <v xml:space="preserve">6868 - Mittelschule Velden-Hartenstein- Vorra  </v>
      </c>
      <c r="D4679" s="5" t="s">
        <v>3432</v>
      </c>
      <c r="E46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79" s="175" t="s">
        <v>18840</v>
      </c>
      <c r="G4679" s="175" t="s">
        <v>18841</v>
      </c>
      <c r="H4679" s="182" t="str">
        <f>_xlfn.XLOOKUP(tab_SCHULLISTE[[#This Row],[TKZ]],tab_SATLISTE[SAT-ID],tab_SATLISTE[SAT-ID],"FEHLT")</f>
        <v>5k164</v>
      </c>
    </row>
    <row r="4680" spans="1:8" ht="15.9" customHeight="1" x14ac:dyDescent="0.3">
      <c r="A4680" s="171" t="s">
        <v>9018</v>
      </c>
      <c r="B4680" s="167" t="s">
        <v>12239</v>
      </c>
      <c r="C4680" s="167" t="str">
        <f>tab_SCHULLISTE[[#This Row],[SNR]]&amp;" - "&amp;tab_SCHULLISTE[[#This Row],[Name]]</f>
        <v xml:space="preserve">6869 - Astrid-Lindgren-Grundschule Gnotzheim  </v>
      </c>
      <c r="D4680" s="5" t="s">
        <v>3324</v>
      </c>
      <c r="E46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80" s="175" t="s">
        <v>18840</v>
      </c>
      <c r="G4680" s="175" t="s">
        <v>18841</v>
      </c>
      <c r="H4680" s="182" t="str">
        <f>_xlfn.XLOOKUP(tab_SCHULLISTE[[#This Row],[TKZ]],tab_SATLISTE[SAT-ID],tab_SATLISTE[SAT-ID],"FEHLT")</f>
        <v>5k056</v>
      </c>
    </row>
    <row r="4681" spans="1:8" ht="15.9" customHeight="1" x14ac:dyDescent="0.3">
      <c r="A4681" s="171" t="s">
        <v>9019</v>
      </c>
      <c r="B4681" s="167" t="s">
        <v>1096</v>
      </c>
      <c r="C4681" s="167" t="str">
        <f>tab_SCHULLISTE[[#This Row],[SNR]]&amp;" - "&amp;tab_SCHULLISTE[[#This Row],[Name]]</f>
        <v>6870 - Priv. Franconian International School (FIS) Erlangen (Grund- und Hauptschule)</v>
      </c>
      <c r="D4681" s="5" t="s">
        <v>3476</v>
      </c>
      <c r="E46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81" s="175" t="s">
        <v>18840</v>
      </c>
      <c r="G4681" s="175" t="s">
        <v>18841</v>
      </c>
      <c r="H4681" s="182" t="str">
        <f>_xlfn.XLOOKUP(tab_SCHULLISTE[[#This Row],[TKZ]],tab_SATLISTE[SAT-ID],tab_SATLISTE[SAT-ID],"FEHLT")</f>
        <v>5p025</v>
      </c>
    </row>
    <row r="4682" spans="1:8" ht="15.9" customHeight="1" x14ac:dyDescent="0.3">
      <c r="A4682" s="171" t="s">
        <v>9020</v>
      </c>
      <c r="B4682" s="167" t="s">
        <v>12240</v>
      </c>
      <c r="C4682" s="167" t="str">
        <f>tab_SCHULLISTE[[#This Row],[SNR]]&amp;" - "&amp;tab_SCHULLISTE[[#This Row],[Name]]</f>
        <v xml:space="preserve">6871 - Grundschule Winkelhaid-Penzenhofen  </v>
      </c>
      <c r="D4682" s="5" t="s">
        <v>3447</v>
      </c>
      <c r="E46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82" s="175" t="s">
        <v>18840</v>
      </c>
      <c r="G4682" s="175" t="s">
        <v>18841</v>
      </c>
      <c r="H4682" s="182" t="str">
        <f>_xlfn.XLOOKUP(tab_SCHULLISTE[[#This Row],[TKZ]],tab_SATLISTE[SAT-ID],tab_SATLISTE[SAT-ID],"FEHLT")</f>
        <v>5k179</v>
      </c>
    </row>
    <row r="4683" spans="1:8" ht="15.9" customHeight="1" x14ac:dyDescent="0.3">
      <c r="A4683" s="171" t="s">
        <v>9021</v>
      </c>
      <c r="B4683" s="167" t="s">
        <v>13419</v>
      </c>
      <c r="C4683" s="167" t="str">
        <f>tab_SCHULLISTE[[#This Row],[SNR]]&amp;" - "&amp;tab_SCHULLISTE[[#This Row],[Name]]</f>
        <v xml:space="preserve">6872 - Mittelschule Altdorf b.Nürnberg  </v>
      </c>
      <c r="D4683" s="5" t="s">
        <v>3276</v>
      </c>
      <c r="E46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83" s="175" t="s">
        <v>18840</v>
      </c>
      <c r="G4683" s="175" t="s">
        <v>18841</v>
      </c>
      <c r="H4683" s="182" t="str">
        <f>_xlfn.XLOOKUP(tab_SCHULLISTE[[#This Row],[TKZ]],tab_SATLISTE[SAT-ID],tab_SATLISTE[SAT-ID],"FEHLT")</f>
        <v>5k007</v>
      </c>
    </row>
    <row r="4684" spans="1:8" ht="15.9" customHeight="1" x14ac:dyDescent="0.3">
      <c r="A4684" s="171" t="s">
        <v>9022</v>
      </c>
      <c r="B4684" s="167" t="s">
        <v>1229</v>
      </c>
      <c r="C4684" s="167" t="str">
        <f>tab_SCHULLISTE[[#This Row],[SNR]]&amp;" - "&amp;tab_SCHULLISTE[[#This Row],[Name]]</f>
        <v>6873 - Geschwister-Scholl-Mittelschule Röthenbach a.d.Pegnitz</v>
      </c>
      <c r="D4684" s="5" t="s">
        <v>3401</v>
      </c>
      <c r="E46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84" s="175" t="s">
        <v>18840</v>
      </c>
      <c r="G4684" s="175" t="s">
        <v>18841</v>
      </c>
      <c r="H4684" s="182" t="str">
        <f>_xlfn.XLOOKUP(tab_SCHULLISTE[[#This Row],[TKZ]],tab_SATLISTE[SAT-ID],tab_SATLISTE[SAT-ID],"FEHLT")</f>
        <v>5k133</v>
      </c>
    </row>
    <row r="4685" spans="1:8" ht="15.9" customHeight="1" x14ac:dyDescent="0.3">
      <c r="A4685" s="171" t="s">
        <v>9023</v>
      </c>
      <c r="B4685" s="167" t="s">
        <v>13420</v>
      </c>
      <c r="C4685" s="167" t="str">
        <f>tab_SCHULLISTE[[#This Row],[SNR]]&amp;" - "&amp;tab_SCHULLISTE[[#This Row],[Name]]</f>
        <v xml:space="preserve">6877 - Mittelschule Bad Windsheim  </v>
      </c>
      <c r="D4685" s="5" t="s">
        <v>3284</v>
      </c>
      <c r="E46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85" s="175" t="s">
        <v>18840</v>
      </c>
      <c r="G4685" s="175" t="s">
        <v>18841</v>
      </c>
      <c r="H4685" s="182" t="str">
        <f>_xlfn.XLOOKUP(tab_SCHULLISTE[[#This Row],[TKZ]],tab_SATLISTE[SAT-ID],tab_SATLISTE[SAT-ID],"FEHLT")</f>
        <v>5k015</v>
      </c>
    </row>
    <row r="4686" spans="1:8" ht="15.9" customHeight="1" x14ac:dyDescent="0.3">
      <c r="A4686" s="171" t="s">
        <v>9024</v>
      </c>
      <c r="B4686" s="167" t="s">
        <v>12241</v>
      </c>
      <c r="C4686" s="167" t="str">
        <f>tab_SCHULLISTE[[#This Row],[SNR]]&amp;" - "&amp;tab_SCHULLISTE[[#This Row],[Name]]</f>
        <v xml:space="preserve">6878 - Pastorius-Grundschule Bad Windsheim  </v>
      </c>
      <c r="D4686" s="5" t="s">
        <v>3285</v>
      </c>
      <c r="E46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86" s="175" t="s">
        <v>18840</v>
      </c>
      <c r="G4686" s="175" t="s">
        <v>18841</v>
      </c>
      <c r="H4686" s="182" t="str">
        <f>_xlfn.XLOOKUP(tab_SCHULLISTE[[#This Row],[TKZ]],tab_SATLISTE[SAT-ID],tab_SATLISTE[SAT-ID],"FEHLT")</f>
        <v>5k016</v>
      </c>
    </row>
    <row r="4687" spans="1:8" ht="15.9" customHeight="1" x14ac:dyDescent="0.3">
      <c r="A4687" s="171" t="s">
        <v>9025</v>
      </c>
      <c r="B4687" s="167" t="s">
        <v>12242</v>
      </c>
      <c r="C4687" s="167" t="str">
        <f>tab_SCHULLISTE[[#This Row],[SNR]]&amp;" - "&amp;tab_SCHULLISTE[[#This Row],[Name]]</f>
        <v xml:space="preserve">6879 - Hermann-Delp-Grundschule Bad Windsheim  </v>
      </c>
      <c r="D4687" s="5" t="s">
        <v>3285</v>
      </c>
      <c r="E46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87" s="175" t="s">
        <v>18840</v>
      </c>
      <c r="G4687" s="175" t="s">
        <v>18841</v>
      </c>
      <c r="H4687" s="182" t="str">
        <f>_xlfn.XLOOKUP(tab_SCHULLISTE[[#This Row],[TKZ]],tab_SATLISTE[SAT-ID],tab_SATLISTE[SAT-ID],"FEHLT")</f>
        <v>5k016</v>
      </c>
    </row>
    <row r="4688" spans="1:8" ht="15.9" customHeight="1" x14ac:dyDescent="0.3">
      <c r="A4688" s="171" t="s">
        <v>9026</v>
      </c>
      <c r="B4688" s="167" t="s">
        <v>13421</v>
      </c>
      <c r="C4688" s="167" t="str">
        <f>tab_SCHULLISTE[[#This Row],[SNR]]&amp;" - "&amp;tab_SCHULLISTE[[#This Row],[Name]]</f>
        <v xml:space="preserve">6881 - Mittelschule Burgbernheim- Marktbergel  </v>
      </c>
      <c r="D4688" s="5" t="s">
        <v>3292</v>
      </c>
      <c r="E46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88" s="175" t="s">
        <v>18840</v>
      </c>
      <c r="G4688" s="175" t="s">
        <v>18841</v>
      </c>
      <c r="H4688" s="182" t="str">
        <f>_xlfn.XLOOKUP(tab_SCHULLISTE[[#This Row],[TKZ]],tab_SATLISTE[SAT-ID],tab_SATLISTE[SAT-ID],"FEHLT")</f>
        <v>5k023</v>
      </c>
    </row>
    <row r="4689" spans="1:8" ht="15.9" customHeight="1" x14ac:dyDescent="0.3">
      <c r="A4689" s="171" t="s">
        <v>9027</v>
      </c>
      <c r="B4689" s="167" t="s">
        <v>12243</v>
      </c>
      <c r="C4689" s="167" t="str">
        <f>tab_SCHULLISTE[[#This Row],[SNR]]&amp;" - "&amp;tab_SCHULLISTE[[#This Row],[Name]]</f>
        <v xml:space="preserve">6882 - Grundschule Burghaslach  </v>
      </c>
      <c r="D4689" s="5" t="s">
        <v>3293</v>
      </c>
      <c r="E46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89" s="175" t="s">
        <v>18840</v>
      </c>
      <c r="G4689" s="175" t="s">
        <v>18841</v>
      </c>
      <c r="H4689" s="182" t="str">
        <f>_xlfn.XLOOKUP(tab_SCHULLISTE[[#This Row],[TKZ]],tab_SATLISTE[SAT-ID],tab_SATLISTE[SAT-ID],"FEHLT")</f>
        <v>5k024</v>
      </c>
    </row>
    <row r="4690" spans="1:8" ht="15.9" customHeight="1" x14ac:dyDescent="0.3">
      <c r="A4690" s="171" t="s">
        <v>9028</v>
      </c>
      <c r="B4690" s="167" t="s">
        <v>12244</v>
      </c>
      <c r="C4690" s="167" t="str">
        <f>tab_SCHULLISTE[[#This Row],[SNR]]&amp;" - "&amp;tab_SCHULLISTE[[#This Row],[Name]]</f>
        <v xml:space="preserve">6883 - Grundschule Dachsbach-Gerhardshofen  </v>
      </c>
      <c r="D4690" s="5" t="s">
        <v>3298</v>
      </c>
      <c r="E46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90" s="175" t="s">
        <v>18840</v>
      </c>
      <c r="G4690" s="175" t="s">
        <v>18841</v>
      </c>
      <c r="H4690" s="182" t="str">
        <f>_xlfn.XLOOKUP(tab_SCHULLISTE[[#This Row],[TKZ]],tab_SATLISTE[SAT-ID],tab_SATLISTE[SAT-ID],"FEHLT")</f>
        <v>5k029</v>
      </c>
    </row>
    <row r="4691" spans="1:8" ht="15.9" customHeight="1" x14ac:dyDescent="0.3">
      <c r="A4691" s="171" t="s">
        <v>9029</v>
      </c>
      <c r="B4691" s="167" t="s">
        <v>13422</v>
      </c>
      <c r="C4691" s="167" t="str">
        <f>tab_SCHULLISTE[[#This Row],[SNR]]&amp;" - "&amp;tab_SCHULLISTE[[#This Row],[Name]]</f>
        <v xml:space="preserve">6884 - Mittelschule Diespeck  </v>
      </c>
      <c r="D4691" s="5" t="s">
        <v>3301</v>
      </c>
      <c r="E46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91" s="175" t="s">
        <v>18840</v>
      </c>
      <c r="G4691" s="175" t="s">
        <v>18841</v>
      </c>
      <c r="H4691" s="182" t="str">
        <f>_xlfn.XLOOKUP(tab_SCHULLISTE[[#This Row],[TKZ]],tab_SATLISTE[SAT-ID],tab_SATLISTE[SAT-ID],"FEHLT")</f>
        <v>5k032</v>
      </c>
    </row>
    <row r="4692" spans="1:8" ht="15.9" customHeight="1" x14ac:dyDescent="0.3">
      <c r="A4692" s="171" t="s">
        <v>9030</v>
      </c>
      <c r="B4692" s="167" t="s">
        <v>12245</v>
      </c>
      <c r="C4692" s="167" t="str">
        <f>tab_SCHULLISTE[[#This Row],[SNR]]&amp;" - "&amp;tab_SCHULLISTE[[#This Row],[Name]]</f>
        <v xml:space="preserve">6885 - Grundschule Dietersheim  </v>
      </c>
      <c r="D4692" s="5" t="s">
        <v>3303</v>
      </c>
      <c r="E46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92" s="175" t="s">
        <v>18840</v>
      </c>
      <c r="G4692" s="175" t="s">
        <v>18841</v>
      </c>
      <c r="H4692" s="182" t="str">
        <f>_xlfn.XLOOKUP(tab_SCHULLISTE[[#This Row],[TKZ]],tab_SATLISTE[SAT-ID],tab_SATLISTE[SAT-ID],"FEHLT")</f>
        <v>5k034</v>
      </c>
    </row>
    <row r="4693" spans="1:8" ht="15.9" customHeight="1" x14ac:dyDescent="0.3">
      <c r="A4693" s="171" t="s">
        <v>9031</v>
      </c>
      <c r="B4693" s="167" t="s">
        <v>13423</v>
      </c>
      <c r="C4693" s="167" t="str">
        <f>tab_SCHULLISTE[[#This Row],[SNR]]&amp;" - "&amp;tab_SCHULLISTE[[#This Row],[Name]]</f>
        <v xml:space="preserve">6886 - Mittelschule Emskirchen  </v>
      </c>
      <c r="D4693" s="5" t="s">
        <v>3313</v>
      </c>
      <c r="E46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93" s="175" t="s">
        <v>18840</v>
      </c>
      <c r="G4693" s="175" t="s">
        <v>18841</v>
      </c>
      <c r="H4693" s="182" t="str">
        <f>_xlfn.XLOOKUP(tab_SCHULLISTE[[#This Row],[TKZ]],tab_SATLISTE[SAT-ID],tab_SATLISTE[SAT-ID],"FEHLT")</f>
        <v>5k044</v>
      </c>
    </row>
    <row r="4694" spans="1:8" ht="15.9" customHeight="1" x14ac:dyDescent="0.3">
      <c r="A4694" s="171" t="s">
        <v>9032</v>
      </c>
      <c r="B4694" s="167" t="s">
        <v>12246</v>
      </c>
      <c r="C4694" s="167" t="str">
        <f>tab_SCHULLISTE[[#This Row],[SNR]]&amp;" - "&amp;tab_SCHULLISTE[[#This Row],[Name]]</f>
        <v xml:space="preserve">6889 - Grundschule Lipprichhausen- Gollhofen  </v>
      </c>
      <c r="D4694" s="5" t="s">
        <v>3362</v>
      </c>
      <c r="E46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94" s="175" t="s">
        <v>18840</v>
      </c>
      <c r="G4694" s="175" t="s">
        <v>18841</v>
      </c>
      <c r="H4694" s="182" t="str">
        <f>_xlfn.XLOOKUP(tab_SCHULLISTE[[#This Row],[TKZ]],tab_SATLISTE[SAT-ID],tab_SATLISTE[SAT-ID],"FEHLT")</f>
        <v>5k094</v>
      </c>
    </row>
    <row r="4695" spans="1:8" ht="15.9" customHeight="1" x14ac:dyDescent="0.3">
      <c r="A4695" s="171" t="s">
        <v>9033</v>
      </c>
      <c r="B4695" s="167" t="s">
        <v>12247</v>
      </c>
      <c r="C4695" s="167" t="str">
        <f>tab_SCHULLISTE[[#This Row],[SNR]]&amp;" - "&amp;tab_SCHULLISTE[[#This Row],[Name]]</f>
        <v xml:space="preserve">6892 - Comenius-Grundschule Neustadt a.d.Aisch  </v>
      </c>
      <c r="D4695" s="5" t="s">
        <v>3379</v>
      </c>
      <c r="E46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95" s="175" t="s">
        <v>18840</v>
      </c>
      <c r="G4695" s="175" t="s">
        <v>18841</v>
      </c>
      <c r="H4695" s="182" t="str">
        <f>_xlfn.XLOOKUP(tab_SCHULLISTE[[#This Row],[TKZ]],tab_SATLISTE[SAT-ID],tab_SATLISTE[SAT-ID],"FEHLT")</f>
        <v>5k111</v>
      </c>
    </row>
    <row r="4696" spans="1:8" ht="15.9" customHeight="1" x14ac:dyDescent="0.3">
      <c r="A4696" s="171" t="s">
        <v>9034</v>
      </c>
      <c r="B4696" s="167" t="s">
        <v>12248</v>
      </c>
      <c r="C4696" s="167" t="str">
        <f>tab_SCHULLISTE[[#This Row],[SNR]]&amp;" - "&amp;tab_SCHULLISTE[[#This Row],[Name]]</f>
        <v xml:space="preserve">6893 - Grundschule Ipsheim  </v>
      </c>
      <c r="D4696" s="5" t="s">
        <v>3345</v>
      </c>
      <c r="E46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96" s="175" t="s">
        <v>18840</v>
      </c>
      <c r="G4696" s="175" t="s">
        <v>18841</v>
      </c>
      <c r="H4696" s="182" t="str">
        <f>_xlfn.XLOOKUP(tab_SCHULLISTE[[#This Row],[TKZ]],tab_SATLISTE[SAT-ID],tab_SATLISTE[SAT-ID],"FEHLT")</f>
        <v>5k077</v>
      </c>
    </row>
    <row r="4697" spans="1:8" ht="15.9" customHeight="1" x14ac:dyDescent="0.3">
      <c r="A4697" s="171" t="s">
        <v>9035</v>
      </c>
      <c r="B4697" s="167" t="s">
        <v>12249</v>
      </c>
      <c r="C4697" s="167" t="str">
        <f>tab_SCHULLISTE[[#This Row],[SNR]]&amp;" - "&amp;tab_SCHULLISTE[[#This Row],[Name]]</f>
        <v xml:space="preserve">6894 - Grundschule Markt Bibart  </v>
      </c>
      <c r="D4697" s="5" t="s">
        <v>3365</v>
      </c>
      <c r="E46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97" s="175" t="s">
        <v>18840</v>
      </c>
      <c r="G4697" s="175" t="s">
        <v>18841</v>
      </c>
      <c r="H4697" s="182" t="str">
        <f>_xlfn.XLOOKUP(tab_SCHULLISTE[[#This Row],[TKZ]],tab_SATLISTE[SAT-ID],tab_SATLISTE[SAT-ID],"FEHLT")</f>
        <v>5k097</v>
      </c>
    </row>
    <row r="4698" spans="1:8" ht="15.9" customHeight="1" x14ac:dyDescent="0.3">
      <c r="A4698" s="171" t="s">
        <v>9036</v>
      </c>
      <c r="B4698" s="167" t="s">
        <v>13424</v>
      </c>
      <c r="C4698" s="167" t="str">
        <f>tab_SCHULLISTE[[#This Row],[SNR]]&amp;" - "&amp;tab_SCHULLISTE[[#This Row],[Name]]</f>
        <v xml:space="preserve">6895 - Caspar-Löner-Mittelschule Markt Erlbach  </v>
      </c>
      <c r="D4698" s="5" t="s">
        <v>3366</v>
      </c>
      <c r="E46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698" s="175" t="s">
        <v>18840</v>
      </c>
      <c r="G4698" s="175" t="s">
        <v>18841</v>
      </c>
      <c r="H4698" s="182" t="str">
        <f>_xlfn.XLOOKUP(tab_SCHULLISTE[[#This Row],[TKZ]],tab_SATLISTE[SAT-ID],tab_SATLISTE[SAT-ID],"FEHLT")</f>
        <v>5k098</v>
      </c>
    </row>
    <row r="4699" spans="1:8" ht="15.9" customHeight="1" x14ac:dyDescent="0.3">
      <c r="A4699" s="171" t="s">
        <v>9037</v>
      </c>
      <c r="B4699" s="167" t="s">
        <v>18772</v>
      </c>
      <c r="C4699" s="167" t="str">
        <f>tab_SCHULLISTE[[#This Row],[SNR]]&amp;" - "&amp;tab_SCHULLISTE[[#This Row],[Name]]</f>
        <v xml:space="preserve">6898 - Grundschule Neues Schloss Neustadt a. d. Aisch  </v>
      </c>
      <c r="D4699" s="5" t="s">
        <v>3379</v>
      </c>
      <c r="E46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699" s="175" t="s">
        <v>18840</v>
      </c>
      <c r="G4699" s="175" t="s">
        <v>18841</v>
      </c>
      <c r="H4699" s="182" t="str">
        <f>_xlfn.XLOOKUP(tab_SCHULLISTE[[#This Row],[TKZ]],tab_SATLISTE[SAT-ID],tab_SATLISTE[SAT-ID],"FEHLT")</f>
        <v>5k111</v>
      </c>
    </row>
    <row r="4700" spans="1:8" ht="15.9" customHeight="1" x14ac:dyDescent="0.3">
      <c r="A4700" s="171" t="s">
        <v>9038</v>
      </c>
      <c r="B4700" s="167" t="s">
        <v>13425</v>
      </c>
      <c r="C4700" s="167" t="str">
        <f>tab_SCHULLISTE[[#This Row],[SNR]]&amp;" - "&amp;tab_SCHULLISTE[[#This Row],[Name]]</f>
        <v xml:space="preserve">6899 - Mittelschule am Turm Neustadt a.d.Aisch  </v>
      </c>
      <c r="D4700" s="5" t="s">
        <v>3379</v>
      </c>
      <c r="E47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00" s="175" t="s">
        <v>18840</v>
      </c>
      <c r="G4700" s="175" t="s">
        <v>18841</v>
      </c>
      <c r="H4700" s="182" t="str">
        <f>_xlfn.XLOOKUP(tab_SCHULLISTE[[#This Row],[TKZ]],tab_SATLISTE[SAT-ID],tab_SATLISTE[SAT-ID],"FEHLT")</f>
        <v>5k111</v>
      </c>
    </row>
    <row r="4701" spans="1:8" ht="15.9" customHeight="1" x14ac:dyDescent="0.3">
      <c r="A4701" s="171" t="s">
        <v>9039</v>
      </c>
      <c r="B4701" s="167" t="s">
        <v>12250</v>
      </c>
      <c r="C4701" s="167" t="str">
        <f>tab_SCHULLISTE[[#This Row],[SNR]]&amp;" - "&amp;tab_SCHULLISTE[[#This Row],[Name]]</f>
        <v xml:space="preserve">6900 - Grundschule Obernzenn  </v>
      </c>
      <c r="D4701" s="5" t="s">
        <v>3385</v>
      </c>
      <c r="E47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01" s="175" t="s">
        <v>18840</v>
      </c>
      <c r="G4701" s="175" t="s">
        <v>18841</v>
      </c>
      <c r="H4701" s="182" t="str">
        <f>_xlfn.XLOOKUP(tab_SCHULLISTE[[#This Row],[TKZ]],tab_SATLISTE[SAT-ID],tab_SATLISTE[SAT-ID],"FEHLT")</f>
        <v>5k117</v>
      </c>
    </row>
    <row r="4702" spans="1:8" ht="15.9" customHeight="1" x14ac:dyDescent="0.3">
      <c r="A4702" s="171" t="s">
        <v>9040</v>
      </c>
      <c r="B4702" s="167" t="s">
        <v>12251</v>
      </c>
      <c r="C4702" s="167" t="str">
        <f>tab_SCHULLISTE[[#This Row],[SNR]]&amp;" - "&amp;tab_SCHULLISTE[[#This Row],[Name]]</f>
        <v xml:space="preserve">6902 - Grundschule Scheinfeld  </v>
      </c>
      <c r="D4702" s="5" t="s">
        <v>3408</v>
      </c>
      <c r="E47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02" s="175" t="s">
        <v>18840</v>
      </c>
      <c r="G4702" s="175" t="s">
        <v>18841</v>
      </c>
      <c r="H4702" s="182" t="str">
        <f>_xlfn.XLOOKUP(tab_SCHULLISTE[[#This Row],[TKZ]],tab_SATLISTE[SAT-ID],tab_SATLISTE[SAT-ID],"FEHLT")</f>
        <v>5k140</v>
      </c>
    </row>
    <row r="4703" spans="1:8" ht="15.9" customHeight="1" x14ac:dyDescent="0.3">
      <c r="A4703" s="171" t="s">
        <v>9041</v>
      </c>
      <c r="B4703" s="167" t="s">
        <v>1097</v>
      </c>
      <c r="C4703" s="167" t="str">
        <f>tab_SCHULLISTE[[#This Row],[SNR]]&amp;" - "&amp;tab_SCHULLISTE[[#This Row],[Name]]</f>
        <v>6903 - Priv. Montessori-Grundschule Lauf a.d.Pegnitz der Montessori-Vereinigung Nürnberger Land e.V.</v>
      </c>
      <c r="D4703" s="5" t="s">
        <v>3511</v>
      </c>
      <c r="E47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03" s="175" t="s">
        <v>18840</v>
      </c>
      <c r="G4703" s="175" t="s">
        <v>18841</v>
      </c>
      <c r="H4703" s="182" t="str">
        <f>_xlfn.XLOOKUP(tab_SCHULLISTE[[#This Row],[TKZ]],tab_SATLISTE[SAT-ID],tab_SATLISTE[SAT-ID],"FEHLT")</f>
        <v>5p062</v>
      </c>
    </row>
    <row r="4704" spans="1:8" ht="15.9" customHeight="1" x14ac:dyDescent="0.3">
      <c r="A4704" s="171" t="s">
        <v>9042</v>
      </c>
      <c r="B4704" s="167" t="s">
        <v>12252</v>
      </c>
      <c r="C4704" s="167" t="str">
        <f>tab_SCHULLISTE[[#This Row],[SNR]]&amp;" - "&amp;tab_SCHULLISTE[[#This Row],[Name]]</f>
        <v xml:space="preserve">6904 - Grundschule Ehegrund-Sugenheim  </v>
      </c>
      <c r="D4704" s="5" t="s">
        <v>3309</v>
      </c>
      <c r="E47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04" s="175" t="s">
        <v>18840</v>
      </c>
      <c r="G4704" s="175" t="s">
        <v>18841</v>
      </c>
      <c r="H4704" s="182" t="str">
        <f>_xlfn.XLOOKUP(tab_SCHULLISTE[[#This Row],[TKZ]],tab_SATLISTE[SAT-ID],tab_SATLISTE[SAT-ID],"FEHLT")</f>
        <v>5k040</v>
      </c>
    </row>
    <row r="4705" spans="1:8" ht="15.9" customHeight="1" x14ac:dyDescent="0.3">
      <c r="A4705" s="171" t="s">
        <v>9043</v>
      </c>
      <c r="B4705" s="167" t="s">
        <v>12253</v>
      </c>
      <c r="C4705" s="167" t="str">
        <f>tab_SCHULLISTE[[#This Row],[SNR]]&amp;" - "&amp;tab_SCHULLISTE[[#This Row],[Name]]</f>
        <v xml:space="preserve">6905 - Grundschule Muhr am See  </v>
      </c>
      <c r="D4705" s="5" t="s">
        <v>3373</v>
      </c>
      <c r="E47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05" s="175" t="s">
        <v>18840</v>
      </c>
      <c r="G4705" s="175" t="s">
        <v>18841</v>
      </c>
      <c r="H4705" s="182" t="str">
        <f>_xlfn.XLOOKUP(tab_SCHULLISTE[[#This Row],[TKZ]],tab_SATLISTE[SAT-ID],tab_SATLISTE[SAT-ID],"FEHLT")</f>
        <v>5k105</v>
      </c>
    </row>
    <row r="4706" spans="1:8" ht="15.9" customHeight="1" x14ac:dyDescent="0.3">
      <c r="A4706" s="171" t="s">
        <v>9044</v>
      </c>
      <c r="B4706" s="167" t="s">
        <v>13426</v>
      </c>
      <c r="C4706" s="167" t="str">
        <f>tab_SCHULLISTE[[#This Row],[SNR]]&amp;" - "&amp;tab_SCHULLISTE[[#This Row],[Name]]</f>
        <v xml:space="preserve">6906 - Veit-vom-Berg-Mittelschule Uehlfeld  </v>
      </c>
      <c r="D4706" s="5" t="s">
        <v>3428</v>
      </c>
      <c r="E47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06" s="175" t="s">
        <v>18840</v>
      </c>
      <c r="G4706" s="175" t="s">
        <v>18841</v>
      </c>
      <c r="H4706" s="182" t="str">
        <f>_xlfn.XLOOKUP(tab_SCHULLISTE[[#This Row],[TKZ]],tab_SATLISTE[SAT-ID],tab_SATLISTE[SAT-ID],"FEHLT")</f>
        <v>5k160</v>
      </c>
    </row>
    <row r="4707" spans="1:8" ht="15.9" customHeight="1" x14ac:dyDescent="0.3">
      <c r="A4707" s="171" t="s">
        <v>9045</v>
      </c>
      <c r="B4707" s="167" t="s">
        <v>12254</v>
      </c>
      <c r="C4707" s="167" t="str">
        <f>tab_SCHULLISTE[[#This Row],[SNR]]&amp;" - "&amp;tab_SCHULLISTE[[#This Row],[Name]]</f>
        <v xml:space="preserve">6907 - Grundschule Uffenheim  </v>
      </c>
      <c r="D4707" s="5" t="s">
        <v>3429</v>
      </c>
      <c r="E47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07" s="175" t="s">
        <v>18840</v>
      </c>
      <c r="G4707" s="175" t="s">
        <v>18841</v>
      </c>
      <c r="H4707" s="182" t="str">
        <f>_xlfn.XLOOKUP(tab_SCHULLISTE[[#This Row],[TKZ]],tab_SATLISTE[SAT-ID],tab_SATLISTE[SAT-ID],"FEHLT")</f>
        <v>5k161</v>
      </c>
    </row>
    <row r="4708" spans="1:8" ht="15.9" customHeight="1" x14ac:dyDescent="0.3">
      <c r="A4708" s="171" t="s">
        <v>9046</v>
      </c>
      <c r="B4708" s="167" t="s">
        <v>13427</v>
      </c>
      <c r="C4708" s="167" t="str">
        <f>tab_SCHULLISTE[[#This Row],[SNR]]&amp;" - "&amp;tab_SCHULLISTE[[#This Row],[Name]]</f>
        <v xml:space="preserve">6908 - Mittelschule Scheinfeld  </v>
      </c>
      <c r="D4708" s="5" t="s">
        <v>3409</v>
      </c>
      <c r="E47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08" s="175" t="s">
        <v>18840</v>
      </c>
      <c r="G4708" s="175" t="s">
        <v>18841</v>
      </c>
      <c r="H4708" s="182" t="str">
        <f>_xlfn.XLOOKUP(tab_SCHULLISTE[[#This Row],[TKZ]],tab_SATLISTE[SAT-ID],tab_SATLISTE[SAT-ID],"FEHLT")</f>
        <v>5k141</v>
      </c>
    </row>
    <row r="4709" spans="1:8" ht="15.9" customHeight="1" x14ac:dyDescent="0.3">
      <c r="A4709" s="171" t="s">
        <v>9047</v>
      </c>
      <c r="B4709" s="167" t="s">
        <v>13428</v>
      </c>
      <c r="C4709" s="167" t="str">
        <f>tab_SCHULLISTE[[#This Row],[SNR]]&amp;" - "&amp;tab_SCHULLISTE[[#This Row],[Name]]</f>
        <v xml:space="preserve">6909 - Mittelschule Uffenheim  </v>
      </c>
      <c r="D4709" s="5" t="s">
        <v>3429</v>
      </c>
      <c r="E47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09" s="175" t="s">
        <v>18840</v>
      </c>
      <c r="G4709" s="175" t="s">
        <v>18841</v>
      </c>
      <c r="H4709" s="182" t="str">
        <f>_xlfn.XLOOKUP(tab_SCHULLISTE[[#This Row],[TKZ]],tab_SATLISTE[SAT-ID],tab_SATLISTE[SAT-ID],"FEHLT")</f>
        <v>5k161</v>
      </c>
    </row>
    <row r="4710" spans="1:8" ht="15.9" customHeight="1" x14ac:dyDescent="0.3">
      <c r="A4710" s="171" t="s">
        <v>9048</v>
      </c>
      <c r="B4710" s="167" t="s">
        <v>13429</v>
      </c>
      <c r="C4710" s="167" t="str">
        <f>tab_SCHULLISTE[[#This Row],[SNR]]&amp;" - "&amp;tab_SCHULLISTE[[#This Row],[Name]]</f>
        <v xml:space="preserve">6910 - Mittelschule Allersberg  </v>
      </c>
      <c r="D4710" s="5" t="s">
        <v>3275</v>
      </c>
      <c r="E47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10" s="175" t="s">
        <v>18840</v>
      </c>
      <c r="G4710" s="175" t="s">
        <v>18841</v>
      </c>
      <c r="H4710" s="182" t="str">
        <f>_xlfn.XLOOKUP(tab_SCHULLISTE[[#This Row],[TKZ]],tab_SATLISTE[SAT-ID],tab_SATLISTE[SAT-ID],"FEHLT")</f>
        <v>5k006</v>
      </c>
    </row>
    <row r="4711" spans="1:8" ht="15.9" customHeight="1" x14ac:dyDescent="0.3">
      <c r="A4711" s="171" t="s">
        <v>9049</v>
      </c>
      <c r="B4711" s="167" t="s">
        <v>12255</v>
      </c>
      <c r="C4711" s="167" t="str">
        <f>tab_SCHULLISTE[[#This Row],[SNR]]&amp;" - "&amp;tab_SCHULLISTE[[#This Row],[Name]]</f>
        <v xml:space="preserve">6911 - Grundschule Hilpoltstein  </v>
      </c>
      <c r="D4711" s="5" t="s">
        <v>3343</v>
      </c>
      <c r="E47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11" s="175" t="s">
        <v>18840</v>
      </c>
      <c r="G4711" s="175" t="s">
        <v>18841</v>
      </c>
      <c r="H4711" s="182" t="str">
        <f>_xlfn.XLOOKUP(tab_SCHULLISTE[[#This Row],[TKZ]],tab_SATLISTE[SAT-ID],tab_SATLISTE[SAT-ID],"FEHLT")</f>
        <v>5k075</v>
      </c>
    </row>
    <row r="4712" spans="1:8" ht="15.9" customHeight="1" x14ac:dyDescent="0.3">
      <c r="A4712" s="171" t="s">
        <v>9050</v>
      </c>
      <c r="B4712" s="167" t="s">
        <v>13430</v>
      </c>
      <c r="C4712" s="167" t="str">
        <f>tab_SCHULLISTE[[#This Row],[SNR]]&amp;" - "&amp;tab_SCHULLISTE[[#This Row],[Name]]</f>
        <v xml:space="preserve">6912 - Mittelschule Hilpoltstein  </v>
      </c>
      <c r="D4712" s="5" t="s">
        <v>3343</v>
      </c>
      <c r="E47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12" s="175" t="s">
        <v>18840</v>
      </c>
      <c r="G4712" s="175" t="s">
        <v>18841</v>
      </c>
      <c r="H4712" s="182" t="str">
        <f>_xlfn.XLOOKUP(tab_SCHULLISTE[[#This Row],[TKZ]],tab_SATLISTE[SAT-ID],tab_SATLISTE[SAT-ID],"FEHLT")</f>
        <v>5k075</v>
      </c>
    </row>
    <row r="4713" spans="1:8" ht="15.9" customHeight="1" x14ac:dyDescent="0.3">
      <c r="A4713" s="171" t="s">
        <v>9051</v>
      </c>
      <c r="B4713" s="167" t="s">
        <v>13431</v>
      </c>
      <c r="C4713" s="167" t="str">
        <f>tab_SCHULLISTE[[#This Row],[SNR]]&amp;" - "&amp;tab_SCHULLISTE[[#This Row],[Name]]</f>
        <v xml:space="preserve">6913 - Mittelschule Abenberg  </v>
      </c>
      <c r="D4713" s="5" t="s">
        <v>3270</v>
      </c>
      <c r="E47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13" s="175" t="s">
        <v>18840</v>
      </c>
      <c r="G4713" s="175" t="s">
        <v>18841</v>
      </c>
      <c r="H4713" s="182" t="str">
        <f>_xlfn.XLOOKUP(tab_SCHULLISTE[[#This Row],[TKZ]],tab_SATLISTE[SAT-ID],tab_SATLISTE[SAT-ID],"FEHLT")</f>
        <v>5k001</v>
      </c>
    </row>
    <row r="4714" spans="1:8" ht="15.9" customHeight="1" x14ac:dyDescent="0.3">
      <c r="A4714" s="171" t="s">
        <v>9052</v>
      </c>
      <c r="B4714" s="167" t="s">
        <v>12256</v>
      </c>
      <c r="C4714" s="167" t="str">
        <f>tab_SCHULLISTE[[#This Row],[SNR]]&amp;" - "&amp;tab_SCHULLISTE[[#This Row],[Name]]</f>
        <v xml:space="preserve">6914 - Sybilla-Maurer-Grundschule  Allersberg  </v>
      </c>
      <c r="D4714" s="5" t="s">
        <v>3275</v>
      </c>
      <c r="E47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14" s="175" t="s">
        <v>18840</v>
      </c>
      <c r="G4714" s="175" t="s">
        <v>18841</v>
      </c>
      <c r="H4714" s="182" t="str">
        <f>_xlfn.XLOOKUP(tab_SCHULLISTE[[#This Row],[TKZ]],tab_SATLISTE[SAT-ID],tab_SATLISTE[SAT-ID],"FEHLT")</f>
        <v>5k006</v>
      </c>
    </row>
    <row r="4715" spans="1:8" ht="15.9" customHeight="1" x14ac:dyDescent="0.3">
      <c r="A4715" s="171" t="s">
        <v>9053</v>
      </c>
      <c r="B4715" s="167" t="s">
        <v>12257</v>
      </c>
      <c r="C4715" s="167" t="str">
        <f>tab_SCHULLISTE[[#This Row],[SNR]]&amp;" - "&amp;tab_SCHULLISTE[[#This Row],[Name]]</f>
        <v xml:space="preserve">6918 - Grundschule Roth - Eckersmühlen  </v>
      </c>
      <c r="D4715" s="5" t="s">
        <v>3399</v>
      </c>
      <c r="E47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15" s="175" t="s">
        <v>18840</v>
      </c>
      <c r="G4715" s="175" t="s">
        <v>18841</v>
      </c>
      <c r="H4715" s="182" t="str">
        <f>_xlfn.XLOOKUP(tab_SCHULLISTE[[#This Row],[TKZ]],tab_SATLISTE[SAT-ID],tab_SATLISTE[SAT-ID],"FEHLT")</f>
        <v>5k131</v>
      </c>
    </row>
    <row r="4716" spans="1:8" ht="15.9" customHeight="1" x14ac:dyDescent="0.3">
      <c r="A4716" s="171" t="s">
        <v>9054</v>
      </c>
      <c r="B4716" s="167" t="s">
        <v>13432</v>
      </c>
      <c r="C4716" s="167" t="str">
        <f>tab_SCHULLISTE[[#This Row],[SNR]]&amp;" - "&amp;tab_SCHULLISTE[[#This Row],[Name]]</f>
        <v xml:space="preserve">6920 - Dr.-Mehler-Mittelschule Georgensgmünd  </v>
      </c>
      <c r="D4716" s="5" t="s">
        <v>3306</v>
      </c>
      <c r="E47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16" s="175" t="s">
        <v>18840</v>
      </c>
      <c r="G4716" s="175" t="s">
        <v>18841</v>
      </c>
      <c r="H4716" s="182" t="str">
        <f>_xlfn.XLOOKUP(tab_SCHULLISTE[[#This Row],[TKZ]],tab_SATLISTE[SAT-ID],tab_SATLISTE[SAT-ID],"FEHLT")</f>
        <v>5k037</v>
      </c>
    </row>
    <row r="4717" spans="1:8" ht="15.9" customHeight="1" x14ac:dyDescent="0.3">
      <c r="A4717" s="171" t="s">
        <v>9055</v>
      </c>
      <c r="B4717" s="167" t="s">
        <v>13433</v>
      </c>
      <c r="C4717" s="167" t="str">
        <f>tab_SCHULLISTE[[#This Row],[SNR]]&amp;" - "&amp;tab_SCHULLISTE[[#This Row],[Name]]</f>
        <v xml:space="preserve">6921 - Mittelschule Greding  </v>
      </c>
      <c r="D4717" s="5" t="s">
        <v>3325</v>
      </c>
      <c r="E47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17" s="175" t="s">
        <v>18840</v>
      </c>
      <c r="G4717" s="175" t="s">
        <v>18841</v>
      </c>
      <c r="H4717" s="182" t="str">
        <f>_xlfn.XLOOKUP(tab_SCHULLISTE[[#This Row],[TKZ]],tab_SATLISTE[SAT-ID],tab_SATLISTE[SAT-ID],"FEHLT")</f>
        <v>5k057</v>
      </c>
    </row>
    <row r="4718" spans="1:8" ht="15.9" customHeight="1" x14ac:dyDescent="0.3">
      <c r="A4718" s="171" t="s">
        <v>9056</v>
      </c>
      <c r="B4718" s="167" t="s">
        <v>12258</v>
      </c>
      <c r="C4718" s="167" t="str">
        <f>tab_SCHULLISTE[[#This Row],[SNR]]&amp;" - "&amp;tab_SCHULLISTE[[#This Row],[Name]]</f>
        <v xml:space="preserve">6922 - Grundschule Obermässing  </v>
      </c>
      <c r="D4718" s="5" t="s">
        <v>3325</v>
      </c>
      <c r="E47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18" s="175" t="s">
        <v>18840</v>
      </c>
      <c r="G4718" s="175" t="s">
        <v>18841</v>
      </c>
      <c r="H4718" s="182" t="str">
        <f>_xlfn.XLOOKUP(tab_SCHULLISTE[[#This Row],[TKZ]],tab_SATLISTE[SAT-ID],tab_SATLISTE[SAT-ID],"FEHLT")</f>
        <v>5k057</v>
      </c>
    </row>
    <row r="4719" spans="1:8" ht="15.9" customHeight="1" x14ac:dyDescent="0.3">
      <c r="A4719" s="171" t="s">
        <v>9057</v>
      </c>
      <c r="B4719" s="167" t="s">
        <v>12259</v>
      </c>
      <c r="C4719" s="167" t="str">
        <f>tab_SCHULLISTE[[#This Row],[SNR]]&amp;" - "&amp;tab_SCHULLISTE[[#This Row],[Name]]</f>
        <v xml:space="preserve">6926 - Grundschule Kammerstein  </v>
      </c>
      <c r="D4719" s="5" t="s">
        <v>3347</v>
      </c>
      <c r="E47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19" s="175" t="s">
        <v>18840</v>
      </c>
      <c r="G4719" s="175" t="s">
        <v>18841</v>
      </c>
      <c r="H4719" s="182" t="str">
        <f>_xlfn.XLOOKUP(tab_SCHULLISTE[[#This Row],[TKZ]],tab_SATLISTE[SAT-ID],tab_SATLISTE[SAT-ID],"FEHLT")</f>
        <v>5k079</v>
      </c>
    </row>
    <row r="4720" spans="1:8" ht="15.9" customHeight="1" x14ac:dyDescent="0.3">
      <c r="A4720" s="171" t="s">
        <v>9058</v>
      </c>
      <c r="B4720" s="167" t="s">
        <v>12260</v>
      </c>
      <c r="C4720" s="167" t="str">
        <f>tab_SCHULLISTE[[#This Row],[SNR]]&amp;" - "&amp;tab_SCHULLISTE[[#This Row],[Name]]</f>
        <v xml:space="preserve">6927 - Grundschule Schwarzenlohe  </v>
      </c>
      <c r="D4720" s="5" t="s">
        <v>3442</v>
      </c>
      <c r="E47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20" s="175" t="s">
        <v>18840</v>
      </c>
      <c r="G4720" s="175" t="s">
        <v>18841</v>
      </c>
      <c r="H4720" s="182" t="str">
        <f>_xlfn.XLOOKUP(tab_SCHULLISTE[[#This Row],[TKZ]],tab_SATLISTE[SAT-ID],tab_SATLISTE[SAT-ID],"FEHLT")</f>
        <v>5k174</v>
      </c>
    </row>
    <row r="4721" spans="1:8" ht="15.9" customHeight="1" x14ac:dyDescent="0.3">
      <c r="A4721" s="171" t="s">
        <v>9059</v>
      </c>
      <c r="B4721" s="167" t="s">
        <v>12261</v>
      </c>
      <c r="C4721" s="167" t="str">
        <f>tab_SCHULLISTE[[#This Row],[SNR]]&amp;" - "&amp;tab_SCHULLISTE[[#This Row],[Name]]</f>
        <v xml:space="preserve">6929 - Grundschule Meckenhausen  </v>
      </c>
      <c r="D4721" s="5" t="s">
        <v>3343</v>
      </c>
      <c r="E47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21" s="175" t="s">
        <v>18840</v>
      </c>
      <c r="G4721" s="175" t="s">
        <v>18841</v>
      </c>
      <c r="H4721" s="182" t="str">
        <f>_xlfn.XLOOKUP(tab_SCHULLISTE[[#This Row],[TKZ]],tab_SATLISTE[SAT-ID],tab_SATLISTE[SAT-ID],"FEHLT")</f>
        <v>5k075</v>
      </c>
    </row>
    <row r="4722" spans="1:8" ht="15.9" customHeight="1" x14ac:dyDescent="0.3">
      <c r="A4722" s="171" t="s">
        <v>9060</v>
      </c>
      <c r="B4722" s="167" t="s">
        <v>13434</v>
      </c>
      <c r="C4722" s="167" t="str">
        <f>tab_SCHULLISTE[[#This Row],[SNR]]&amp;" - "&amp;tab_SCHULLISTE[[#This Row],[Name]]</f>
        <v xml:space="preserve">6931 - Mittelschule Rednitzhembach  </v>
      </c>
      <c r="D4722" s="5" t="s">
        <v>3394</v>
      </c>
      <c r="E47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22" s="175" t="s">
        <v>18840</v>
      </c>
      <c r="G4722" s="175" t="s">
        <v>18841</v>
      </c>
      <c r="H4722" s="182" t="str">
        <f>_xlfn.XLOOKUP(tab_SCHULLISTE[[#This Row],[TKZ]],tab_SATLISTE[SAT-ID],tab_SATLISTE[SAT-ID],"FEHLT")</f>
        <v>5k126</v>
      </c>
    </row>
    <row r="4723" spans="1:8" ht="15.9" customHeight="1" x14ac:dyDescent="0.3">
      <c r="A4723" s="171" t="s">
        <v>9061</v>
      </c>
      <c r="B4723" s="167" t="s">
        <v>12262</v>
      </c>
      <c r="C4723" s="167" t="str">
        <f>tab_SCHULLISTE[[#This Row],[SNR]]&amp;" - "&amp;tab_SCHULLISTE[[#This Row],[Name]]</f>
        <v xml:space="preserve">6933 - Grundschule Röthenbach b.St.Wolfgang  </v>
      </c>
      <c r="D4723" s="5" t="s">
        <v>3442</v>
      </c>
      <c r="E47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23" s="175" t="s">
        <v>18840</v>
      </c>
      <c r="G4723" s="175" t="s">
        <v>18841</v>
      </c>
      <c r="H4723" s="182" t="str">
        <f>_xlfn.XLOOKUP(tab_SCHULLISTE[[#This Row],[TKZ]],tab_SATLISTE[SAT-ID],tab_SATLISTE[SAT-ID],"FEHLT")</f>
        <v>5k174</v>
      </c>
    </row>
    <row r="4724" spans="1:8" ht="15.9" customHeight="1" x14ac:dyDescent="0.3">
      <c r="A4724" s="171" t="s">
        <v>9062</v>
      </c>
      <c r="B4724" s="167" t="s">
        <v>12263</v>
      </c>
      <c r="C4724" s="167" t="str">
        <f>tab_SCHULLISTE[[#This Row],[SNR]]&amp;" - "&amp;tab_SCHULLISTE[[#This Row],[Name]]</f>
        <v xml:space="preserve">6934 - Grundschule Röttenbach-Mühlstetten  </v>
      </c>
      <c r="D4724" s="5" t="s">
        <v>3405</v>
      </c>
      <c r="E47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24" s="175" t="s">
        <v>18840</v>
      </c>
      <c r="G4724" s="175" t="s">
        <v>18841</v>
      </c>
      <c r="H4724" s="182" t="str">
        <f>_xlfn.XLOOKUP(tab_SCHULLISTE[[#This Row],[TKZ]],tab_SATLISTE[SAT-ID],tab_SATLISTE[SAT-ID],"FEHLT")</f>
        <v>5k137</v>
      </c>
    </row>
    <row r="4725" spans="1:8" ht="15.9" customHeight="1" x14ac:dyDescent="0.3">
      <c r="A4725" s="171" t="s">
        <v>9063</v>
      </c>
      <c r="B4725" s="167" t="s">
        <v>12264</v>
      </c>
      <c r="C4725" s="167" t="str">
        <f>tab_SCHULLISTE[[#This Row],[SNR]]&amp;" - "&amp;tab_SCHULLISTE[[#This Row],[Name]]</f>
        <v xml:space="preserve">6935 - Grundschule Rohr  </v>
      </c>
      <c r="D4725" s="5" t="s">
        <v>3396</v>
      </c>
      <c r="E47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25" s="175" t="s">
        <v>18840</v>
      </c>
      <c r="G4725" s="175" t="s">
        <v>18841</v>
      </c>
      <c r="H4725" s="182" t="str">
        <f>_xlfn.XLOOKUP(tab_SCHULLISTE[[#This Row],[TKZ]],tab_SATLISTE[SAT-ID],tab_SATLISTE[SAT-ID],"FEHLT")</f>
        <v>5k128</v>
      </c>
    </row>
    <row r="4726" spans="1:8" ht="15.9" customHeight="1" x14ac:dyDescent="0.3">
      <c r="A4726" s="171" t="s">
        <v>9064</v>
      </c>
      <c r="B4726" s="167" t="s">
        <v>12265</v>
      </c>
      <c r="C4726" s="167" t="str">
        <f>tab_SCHULLISTE[[#This Row],[SNR]]&amp;" - "&amp;tab_SCHULLISTE[[#This Row],[Name]]</f>
        <v xml:space="preserve">6936 - Grundschule Roth - Gartenstraße  </v>
      </c>
      <c r="D4726" s="5" t="s">
        <v>3399</v>
      </c>
      <c r="E47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26" s="175" t="s">
        <v>18840</v>
      </c>
      <c r="G4726" s="175" t="s">
        <v>18841</v>
      </c>
      <c r="H4726" s="182" t="str">
        <f>_xlfn.XLOOKUP(tab_SCHULLISTE[[#This Row],[TKZ]],tab_SATLISTE[SAT-ID],tab_SATLISTE[SAT-ID],"FEHLT")</f>
        <v>5k131</v>
      </c>
    </row>
    <row r="4727" spans="1:8" ht="15.9" customHeight="1" x14ac:dyDescent="0.3">
      <c r="A4727" s="171" t="s">
        <v>9065</v>
      </c>
      <c r="B4727" s="167" t="s">
        <v>12266</v>
      </c>
      <c r="C4727" s="167" t="str">
        <f>tab_SCHULLISTE[[#This Row],[SNR]]&amp;" - "&amp;tab_SCHULLISTE[[#This Row],[Name]]</f>
        <v xml:space="preserve">6938 - Grundschule Roth, Kupferplatte  </v>
      </c>
      <c r="D4727" s="5" t="s">
        <v>3399</v>
      </c>
      <c r="E47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27" s="175" t="s">
        <v>18840</v>
      </c>
      <c r="G4727" s="175" t="s">
        <v>18841</v>
      </c>
      <c r="H4727" s="182" t="str">
        <f>_xlfn.XLOOKUP(tab_SCHULLISTE[[#This Row],[TKZ]],tab_SATLISTE[SAT-ID],tab_SATLISTE[SAT-ID],"FEHLT")</f>
        <v>5k131</v>
      </c>
    </row>
    <row r="4728" spans="1:8" ht="15.9" customHeight="1" x14ac:dyDescent="0.3">
      <c r="A4728" s="171" t="s">
        <v>9066</v>
      </c>
      <c r="B4728" s="167" t="s">
        <v>12267</v>
      </c>
      <c r="C4728" s="167" t="str">
        <f>tab_SCHULLISTE[[#This Row],[SNR]]&amp;" - "&amp;tab_SCHULLISTE[[#This Row],[Name]]</f>
        <v xml:space="preserve">6939 - Grundschule Schwanstetten  </v>
      </c>
      <c r="D4728" s="5" t="s">
        <v>3417</v>
      </c>
      <c r="E47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28" s="175" t="s">
        <v>18840</v>
      </c>
      <c r="G4728" s="175" t="s">
        <v>18841</v>
      </c>
      <c r="H4728" s="182" t="str">
        <f>_xlfn.XLOOKUP(tab_SCHULLISTE[[#This Row],[TKZ]],tab_SATLISTE[SAT-ID],tab_SATLISTE[SAT-ID],"FEHLT")</f>
        <v>5k149</v>
      </c>
    </row>
    <row r="4729" spans="1:8" ht="15.9" customHeight="1" x14ac:dyDescent="0.3">
      <c r="A4729" s="171" t="s">
        <v>9067</v>
      </c>
      <c r="B4729" s="167" t="s">
        <v>13435</v>
      </c>
      <c r="C4729" s="167" t="str">
        <f>tab_SCHULLISTE[[#This Row],[SNR]]&amp;" - "&amp;tab_SCHULLISTE[[#This Row],[Name]]</f>
        <v xml:space="preserve">6940 - Mittelschule Spalt  </v>
      </c>
      <c r="D4729" s="5" t="s">
        <v>3421</v>
      </c>
      <c r="E47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29" s="175" t="s">
        <v>18840</v>
      </c>
      <c r="G4729" s="175" t="s">
        <v>18841</v>
      </c>
      <c r="H4729" s="182" t="str">
        <f>_xlfn.XLOOKUP(tab_SCHULLISTE[[#This Row],[TKZ]],tab_SATLISTE[SAT-ID],tab_SATLISTE[SAT-ID],"FEHLT")</f>
        <v>5k153</v>
      </c>
    </row>
    <row r="4730" spans="1:8" ht="15.9" customHeight="1" x14ac:dyDescent="0.3">
      <c r="A4730" s="171" t="s">
        <v>9068</v>
      </c>
      <c r="B4730" s="27" t="s">
        <v>13436</v>
      </c>
      <c r="C4730" s="167" t="str">
        <f>tab_SCHULLISTE[[#This Row],[SNR]]&amp;" - "&amp;tab_SCHULLISTE[[#This Row],[Name]]</f>
        <v xml:space="preserve">6942 - Mittelschule Thalmässing  </v>
      </c>
      <c r="D4730" s="43" t="s">
        <v>3426</v>
      </c>
      <c r="E47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30" s="175" t="s">
        <v>18840</v>
      </c>
      <c r="G4730" s="175" t="s">
        <v>18841</v>
      </c>
      <c r="H4730" s="182" t="str">
        <f>_xlfn.XLOOKUP(tab_SCHULLISTE[[#This Row],[TKZ]],tab_SATLISTE[SAT-ID],tab_SATLISTE[SAT-ID],"FEHLT")</f>
        <v>5k158</v>
      </c>
    </row>
    <row r="4731" spans="1:8" ht="15.9" customHeight="1" x14ac:dyDescent="0.3">
      <c r="A4731" s="171" t="s">
        <v>9069</v>
      </c>
      <c r="B4731" s="167" t="s">
        <v>12268</v>
      </c>
      <c r="C4731" s="167" t="str">
        <f>tab_SCHULLISTE[[#This Row],[SNR]]&amp;" - "&amp;tab_SCHULLISTE[[#This Row],[Name]]</f>
        <v xml:space="preserve">6944 - Grundschule Wendelstein  </v>
      </c>
      <c r="D4731" s="5" t="s">
        <v>3442</v>
      </c>
      <c r="E47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31" s="175" t="s">
        <v>18840</v>
      </c>
      <c r="G4731" s="175" t="s">
        <v>18841</v>
      </c>
      <c r="H4731" s="182" t="str">
        <f>_xlfn.XLOOKUP(tab_SCHULLISTE[[#This Row],[TKZ]],tab_SATLISTE[SAT-ID],tab_SATLISTE[SAT-ID],"FEHLT")</f>
        <v>5k174</v>
      </c>
    </row>
    <row r="4732" spans="1:8" ht="15.9" customHeight="1" x14ac:dyDescent="0.3">
      <c r="A4732" s="171" t="s">
        <v>9070</v>
      </c>
      <c r="B4732" s="167" t="s">
        <v>13437</v>
      </c>
      <c r="C4732" s="167" t="str">
        <f>tab_SCHULLISTE[[#This Row],[SNR]]&amp;" - "&amp;tab_SCHULLISTE[[#This Row],[Name]]</f>
        <v xml:space="preserve">6945 - Mittelschule Wendelstein  </v>
      </c>
      <c r="D4732" s="5" t="s">
        <v>3442</v>
      </c>
      <c r="E47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32" s="175" t="s">
        <v>18840</v>
      </c>
      <c r="G4732" s="175" t="s">
        <v>18841</v>
      </c>
      <c r="H4732" s="182" t="str">
        <f>_xlfn.XLOOKUP(tab_SCHULLISTE[[#This Row],[TKZ]],tab_SATLISTE[SAT-ID],tab_SATLISTE[SAT-ID],"FEHLT")</f>
        <v>5k174</v>
      </c>
    </row>
    <row r="4733" spans="1:8" ht="15.9" customHeight="1" x14ac:dyDescent="0.3">
      <c r="A4733" s="171" t="s">
        <v>9071</v>
      </c>
      <c r="B4733" s="167" t="s">
        <v>12269</v>
      </c>
      <c r="C4733" s="167" t="str">
        <f>tab_SCHULLISTE[[#This Row],[SNR]]&amp;" - "&amp;tab_SCHULLISTE[[#This Row],[Name]]</f>
        <v xml:space="preserve">6949 - Grundschule Alesheim-Emetzheim  </v>
      </c>
      <c r="D4733" s="5" t="s">
        <v>3273</v>
      </c>
      <c r="E47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33" s="175" t="s">
        <v>18840</v>
      </c>
      <c r="G4733" s="175" t="s">
        <v>18841</v>
      </c>
      <c r="H4733" s="182" t="str">
        <f>_xlfn.XLOOKUP(tab_SCHULLISTE[[#This Row],[TKZ]],tab_SATLISTE[SAT-ID],tab_SATLISTE[SAT-ID],"FEHLT")</f>
        <v>5k004</v>
      </c>
    </row>
    <row r="4734" spans="1:8" ht="15.9" customHeight="1" x14ac:dyDescent="0.3">
      <c r="A4734" s="171" t="s">
        <v>9072</v>
      </c>
      <c r="B4734" s="167" t="s">
        <v>13438</v>
      </c>
      <c r="C4734" s="167" t="str">
        <f>tab_SCHULLISTE[[#This Row],[SNR]]&amp;" - "&amp;tab_SCHULLISTE[[#This Row],[Name]]</f>
        <v xml:space="preserve">6954 - Mittelschule Absberg-Haundorf  </v>
      </c>
      <c r="D4734" s="5" t="s">
        <v>3271</v>
      </c>
      <c r="E47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34" s="175" t="s">
        <v>18840</v>
      </c>
      <c r="G4734" s="175" t="s">
        <v>18841</v>
      </c>
      <c r="H4734" s="182" t="str">
        <f>_xlfn.XLOOKUP(tab_SCHULLISTE[[#This Row],[TKZ]],tab_SATLISTE[SAT-ID],tab_SATLISTE[SAT-ID],"FEHLT")</f>
        <v>5k002</v>
      </c>
    </row>
    <row r="4735" spans="1:8" ht="15.9" customHeight="1" x14ac:dyDescent="0.3">
      <c r="A4735" s="171" t="s">
        <v>9073</v>
      </c>
      <c r="B4735" s="167" t="s">
        <v>12270</v>
      </c>
      <c r="C4735" s="167" t="str">
        <f>tab_SCHULLISTE[[#This Row],[SNR]]&amp;" - "&amp;tab_SCHULLISTE[[#This Row],[Name]]</f>
        <v xml:space="preserve">6959 - Grundschule Gunzenhausen-Südstadt  </v>
      </c>
      <c r="D4735" s="5" t="s">
        <v>3328</v>
      </c>
      <c r="E47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35" s="175" t="s">
        <v>18840</v>
      </c>
      <c r="G4735" s="175" t="s">
        <v>18841</v>
      </c>
      <c r="H4735" s="182" t="str">
        <f>_xlfn.XLOOKUP(tab_SCHULLISTE[[#This Row],[TKZ]],tab_SATLISTE[SAT-ID],tab_SATLISTE[SAT-ID],"FEHLT")</f>
        <v>5k060</v>
      </c>
    </row>
    <row r="4736" spans="1:8" ht="15.9" customHeight="1" x14ac:dyDescent="0.3">
      <c r="A4736" s="171" t="s">
        <v>9074</v>
      </c>
      <c r="B4736" s="167" t="s">
        <v>12271</v>
      </c>
      <c r="C4736" s="167" t="str">
        <f>tab_SCHULLISTE[[#This Row],[SNR]]&amp;" - "&amp;tab_SCHULLISTE[[#This Row],[Name]]</f>
        <v xml:space="preserve">6961 - Stephani-Grundschule Gunzenhausen  </v>
      </c>
      <c r="D4736" s="5" t="s">
        <v>3328</v>
      </c>
      <c r="E47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36" s="175" t="s">
        <v>18840</v>
      </c>
      <c r="G4736" s="175" t="s">
        <v>18841</v>
      </c>
      <c r="H4736" s="182" t="str">
        <f>_xlfn.XLOOKUP(tab_SCHULLISTE[[#This Row],[TKZ]],tab_SATLISTE[SAT-ID],tab_SATLISTE[SAT-ID],"FEHLT")</f>
        <v>5k060</v>
      </c>
    </row>
    <row r="4737" spans="1:8" ht="15.9" customHeight="1" x14ac:dyDescent="0.3">
      <c r="A4737" s="171" t="s">
        <v>9075</v>
      </c>
      <c r="B4737" s="167" t="s">
        <v>13439</v>
      </c>
      <c r="C4737" s="167" t="str">
        <f>tab_SCHULLISTE[[#This Row],[SNR]]&amp;" - "&amp;tab_SCHULLISTE[[#This Row],[Name]]</f>
        <v xml:space="preserve">6962 - Stephani-Mittelschule Gunzenhausen  </v>
      </c>
      <c r="D4737" s="5" t="s">
        <v>3425</v>
      </c>
      <c r="E47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37" s="175" t="s">
        <v>18840</v>
      </c>
      <c r="G4737" s="175" t="s">
        <v>18841</v>
      </c>
      <c r="H4737" s="182" t="str">
        <f>_xlfn.XLOOKUP(tab_SCHULLISTE[[#This Row],[TKZ]],tab_SATLISTE[SAT-ID],tab_SATLISTE[SAT-ID],"FEHLT")</f>
        <v>5k157</v>
      </c>
    </row>
    <row r="4738" spans="1:8" ht="15.9" customHeight="1" x14ac:dyDescent="0.3">
      <c r="A4738" s="171" t="s">
        <v>9076</v>
      </c>
      <c r="B4738" s="167" t="s">
        <v>13440</v>
      </c>
      <c r="C4738" s="167" t="str">
        <f>tab_SCHULLISTE[[#This Row],[SNR]]&amp;" - "&amp;tab_SCHULLISTE[[#This Row],[Name]]</f>
        <v xml:space="preserve">6965 - Mittelschule Hahnenkamm - Heidenheim  </v>
      </c>
      <c r="D4738" s="5" t="s">
        <v>3329</v>
      </c>
      <c r="E47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38" s="175" t="s">
        <v>18840</v>
      </c>
      <c r="G4738" s="175" t="s">
        <v>18841</v>
      </c>
      <c r="H4738" s="182" t="str">
        <f>_xlfn.XLOOKUP(tab_SCHULLISTE[[#This Row],[TKZ]],tab_SATLISTE[SAT-ID],tab_SATLISTE[SAT-ID],"FEHLT")</f>
        <v>5k061</v>
      </c>
    </row>
    <row r="4739" spans="1:8" ht="15.9" customHeight="1" x14ac:dyDescent="0.3">
      <c r="A4739" s="171" t="s">
        <v>9077</v>
      </c>
      <c r="B4739" s="167" t="s">
        <v>12272</v>
      </c>
      <c r="C4739" s="167" t="str">
        <f>tab_SCHULLISTE[[#This Row],[SNR]]&amp;" - "&amp;tab_SCHULLISTE[[#This Row],[Name]]</f>
        <v xml:space="preserve">6966 - Grundschule Langenaltheim  </v>
      </c>
      <c r="D4739" s="5" t="s">
        <v>3355</v>
      </c>
      <c r="E47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39" s="175" t="s">
        <v>18840</v>
      </c>
      <c r="G4739" s="175" t="s">
        <v>18841</v>
      </c>
      <c r="H4739" s="182" t="str">
        <f>_xlfn.XLOOKUP(tab_SCHULLISTE[[#This Row],[TKZ]],tab_SATLISTE[SAT-ID],tab_SATLISTE[SAT-ID],"FEHLT")</f>
        <v>5k087</v>
      </c>
    </row>
    <row r="4740" spans="1:8" ht="15.9" customHeight="1" x14ac:dyDescent="0.3">
      <c r="A4740" s="171" t="s">
        <v>9078</v>
      </c>
      <c r="B4740" s="167" t="s">
        <v>13441</v>
      </c>
      <c r="C4740" s="167" t="str">
        <f>tab_SCHULLISTE[[#This Row],[SNR]]&amp;" - "&amp;tab_SCHULLISTE[[#This Row],[Name]]</f>
        <v xml:space="preserve">6967 - Mittelschule Markt Berolzheim-Dittenheim  </v>
      </c>
      <c r="D4740" s="5" t="s">
        <v>3364</v>
      </c>
      <c r="E47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40" s="175" t="s">
        <v>18840</v>
      </c>
      <c r="G4740" s="175" t="s">
        <v>18841</v>
      </c>
      <c r="H4740" s="182" t="str">
        <f>_xlfn.XLOOKUP(tab_SCHULLISTE[[#This Row],[TKZ]],tab_SATLISTE[SAT-ID],tab_SATLISTE[SAT-ID],"FEHLT")</f>
        <v>5k096</v>
      </c>
    </row>
    <row r="4741" spans="1:8" ht="15.9" customHeight="1" x14ac:dyDescent="0.3">
      <c r="A4741" s="171" t="s">
        <v>9079</v>
      </c>
      <c r="B4741" s="167" t="s">
        <v>12273</v>
      </c>
      <c r="C4741" s="167" t="str">
        <f>tab_SCHULLISTE[[#This Row],[SNR]]&amp;" - "&amp;tab_SCHULLISTE[[#This Row],[Name]]</f>
        <v xml:space="preserve">6970 - Grundschule Pappenheim-Solnhofen  </v>
      </c>
      <c r="D4741" s="5" t="s">
        <v>3389</v>
      </c>
      <c r="E47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41" s="175" t="s">
        <v>18840</v>
      </c>
      <c r="G4741" s="175" t="s">
        <v>18841</v>
      </c>
      <c r="H4741" s="182" t="str">
        <f>_xlfn.XLOOKUP(tab_SCHULLISTE[[#This Row],[TKZ]],tab_SATLISTE[SAT-ID],tab_SATLISTE[SAT-ID],"FEHLT")</f>
        <v>5k121</v>
      </c>
    </row>
    <row r="4742" spans="1:8" ht="15.9" customHeight="1" x14ac:dyDescent="0.3">
      <c r="A4742" s="171" t="s">
        <v>9080</v>
      </c>
      <c r="B4742" s="167" t="s">
        <v>12274</v>
      </c>
      <c r="C4742" s="167" t="str">
        <f>tab_SCHULLISTE[[#This Row],[SNR]]&amp;" - "&amp;tab_SCHULLISTE[[#This Row],[Name]]</f>
        <v xml:space="preserve">6971 - Grundschule am Limes Pfofeld-Theilenhofen  </v>
      </c>
      <c r="D4742" s="5" t="s">
        <v>3391</v>
      </c>
      <c r="E47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42" s="175" t="s">
        <v>18840</v>
      </c>
      <c r="G4742" s="175" t="s">
        <v>18841</v>
      </c>
      <c r="H4742" s="182" t="str">
        <f>_xlfn.XLOOKUP(tab_SCHULLISTE[[#This Row],[TKZ]],tab_SATLISTE[SAT-ID],tab_SATLISTE[SAT-ID],"FEHLT")</f>
        <v>5k123</v>
      </c>
    </row>
    <row r="4743" spans="1:8" ht="15.9" customHeight="1" x14ac:dyDescent="0.3">
      <c r="A4743" s="171" t="s">
        <v>9081</v>
      </c>
      <c r="B4743" s="167" t="s">
        <v>12275</v>
      </c>
      <c r="C4743" s="167" t="str">
        <f>tab_SCHULLISTE[[#This Row],[SNR]]&amp;" - "&amp;tab_SCHULLISTE[[#This Row],[Name]]</f>
        <v xml:space="preserve">6973 - Grundschule Pleinfeld  </v>
      </c>
      <c r="D4743" s="5" t="s">
        <v>3392</v>
      </c>
      <c r="E47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43" s="175" t="s">
        <v>18840</v>
      </c>
      <c r="G4743" s="175" t="s">
        <v>18841</v>
      </c>
      <c r="H4743" s="182" t="str">
        <f>_xlfn.XLOOKUP(tab_SCHULLISTE[[#This Row],[TKZ]],tab_SATLISTE[SAT-ID],tab_SATLISTE[SAT-ID],"FEHLT")</f>
        <v>5k124</v>
      </c>
    </row>
    <row r="4744" spans="1:8" ht="15.9" customHeight="1" x14ac:dyDescent="0.3">
      <c r="A4744" s="171" t="s">
        <v>9082</v>
      </c>
      <c r="B4744" s="167" t="s">
        <v>13442</v>
      </c>
      <c r="C4744" s="167" t="str">
        <f>tab_SCHULLISTE[[#This Row],[SNR]]&amp;" - "&amp;tab_SCHULLISTE[[#This Row],[Name]]</f>
        <v xml:space="preserve">6977 - Senefelder-Mittelschule Treuchtlingen  </v>
      </c>
      <c r="D4744" s="5" t="s">
        <v>3419</v>
      </c>
      <c r="E47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44" s="175" t="s">
        <v>18840</v>
      </c>
      <c r="G4744" s="175" t="s">
        <v>18841</v>
      </c>
      <c r="H4744" s="182" t="str">
        <f>_xlfn.XLOOKUP(tab_SCHULLISTE[[#This Row],[TKZ]],tab_SATLISTE[SAT-ID],tab_SATLISTE[SAT-ID],"FEHLT")</f>
        <v>5k151</v>
      </c>
    </row>
    <row r="4745" spans="1:8" ht="15.9" customHeight="1" x14ac:dyDescent="0.3">
      <c r="A4745" s="171" t="s">
        <v>9083</v>
      </c>
      <c r="B4745" s="167" t="s">
        <v>12276</v>
      </c>
      <c r="C4745" s="167" t="str">
        <f>tab_SCHULLISTE[[#This Row],[SNR]]&amp;" - "&amp;tab_SCHULLISTE[[#This Row],[Name]]</f>
        <v xml:space="preserve">6978 - Grundschule Treuchtlingen  </v>
      </c>
      <c r="D4745" s="5" t="s">
        <v>3427</v>
      </c>
      <c r="E47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45" s="175" t="s">
        <v>18840</v>
      </c>
      <c r="G4745" s="175" t="s">
        <v>18841</v>
      </c>
      <c r="H4745" s="182" t="str">
        <f>_xlfn.XLOOKUP(tab_SCHULLISTE[[#This Row],[TKZ]],tab_SATLISTE[SAT-ID],tab_SATLISTE[SAT-ID],"FEHLT")</f>
        <v>5k159</v>
      </c>
    </row>
    <row r="4746" spans="1:8" ht="15.9" customHeight="1" x14ac:dyDescent="0.3">
      <c r="A4746" s="171" t="s">
        <v>9084</v>
      </c>
      <c r="B4746" s="167" t="s">
        <v>12277</v>
      </c>
      <c r="C4746" s="167" t="str">
        <f>tab_SCHULLISTE[[#This Row],[SNR]]&amp;" - "&amp;tab_SCHULLISTE[[#This Row],[Name]]</f>
        <v xml:space="preserve">6984 - Grundschule Weißenburg i.Bay.  </v>
      </c>
      <c r="D4746" s="5" t="s">
        <v>3439</v>
      </c>
      <c r="E47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746" s="175" t="s">
        <v>18840</v>
      </c>
      <c r="G4746" s="175" t="s">
        <v>18841</v>
      </c>
      <c r="H4746" s="182" t="str">
        <f>_xlfn.XLOOKUP(tab_SCHULLISTE[[#This Row],[TKZ]],tab_SATLISTE[SAT-ID],tab_SATLISTE[SAT-ID],"FEHLT")</f>
        <v>5k171</v>
      </c>
    </row>
    <row r="4747" spans="1:8" ht="15.9" customHeight="1" x14ac:dyDescent="0.3">
      <c r="A4747" s="171" t="s">
        <v>9085</v>
      </c>
      <c r="B4747" s="167" t="s">
        <v>13443</v>
      </c>
      <c r="C4747" s="167" t="str">
        <f>tab_SCHULLISTE[[#This Row],[SNR]]&amp;" - "&amp;tab_SCHULLISTE[[#This Row],[Name]]</f>
        <v xml:space="preserve">6986 - Mittelschule Weißenburg  </v>
      </c>
      <c r="D4747" s="5" t="s">
        <v>3440</v>
      </c>
      <c r="E47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47" s="175" t="s">
        <v>18840</v>
      </c>
      <c r="G4747" s="175" t="s">
        <v>18841</v>
      </c>
      <c r="H4747" s="182" t="str">
        <f>_xlfn.XLOOKUP(tab_SCHULLISTE[[#This Row],[TKZ]],tab_SATLISTE[SAT-ID],tab_SATLISTE[SAT-ID],"FEHLT")</f>
        <v>5k172</v>
      </c>
    </row>
    <row r="4748" spans="1:8" ht="15.9" customHeight="1" x14ac:dyDescent="0.3">
      <c r="A4748" s="171" t="s">
        <v>9086</v>
      </c>
      <c r="B4748" s="167" t="s">
        <v>13444</v>
      </c>
      <c r="C4748" s="167" t="str">
        <f>tab_SCHULLISTE[[#This Row],[SNR]]&amp;" - "&amp;tab_SCHULLISTE[[#This Row],[Name]]</f>
        <v xml:space="preserve">6988 - Brombachsee-Mittelschule Pleinfeld-Ellingen  </v>
      </c>
      <c r="D4748" s="5" t="s">
        <v>14883</v>
      </c>
      <c r="E47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748" s="175" t="s">
        <v>18840</v>
      </c>
      <c r="G4748" s="175" t="s">
        <v>18841</v>
      </c>
      <c r="H4748" s="182" t="str">
        <f>_xlfn.XLOOKUP(tab_SCHULLISTE[[#This Row],[TKZ]],tab_SATLISTE[SAT-ID],tab_SATLISTE[SAT-ID],"FEHLT")</f>
        <v>5k182</v>
      </c>
    </row>
    <row r="4749" spans="1:8" ht="15.9" customHeight="1" x14ac:dyDescent="0.3">
      <c r="A4749" s="171" t="s">
        <v>9087</v>
      </c>
      <c r="B4749" s="167" t="s">
        <v>848</v>
      </c>
      <c r="C4749" s="167" t="str">
        <f>tab_SCHULLISTE[[#This Row],[SNR]]&amp;" - "&amp;tab_SCHULLISTE[[#This Row],[Name]]</f>
        <v>7000 - Hahnenkamm-Schule Alzenau Förderzentrum Förderschwerpunkt Lernen</v>
      </c>
      <c r="D4749" s="5" t="s">
        <v>3541</v>
      </c>
      <c r="E47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49" s="175" t="s">
        <v>18830</v>
      </c>
      <c r="G4749" s="175" t="s">
        <v>18831</v>
      </c>
      <c r="H4749" s="182" t="str">
        <f>_xlfn.XLOOKUP(tab_SCHULLISTE[[#This Row],[TKZ]],tab_SATLISTE[SAT-ID],tab_SATLISTE[SAT-ID],"FEHLT")</f>
        <v>6k010</v>
      </c>
    </row>
    <row r="4750" spans="1:8" ht="15.9" customHeight="1" x14ac:dyDescent="0.3">
      <c r="A4750" s="171" t="s">
        <v>9088</v>
      </c>
      <c r="B4750" s="167" t="s">
        <v>849</v>
      </c>
      <c r="C4750" s="167" t="str">
        <f>tab_SCHULLISTE[[#This Row],[SNR]]&amp;" - "&amp;tab_SCHULLISTE[[#This Row],[Name]]</f>
        <v>7001 - Fröbel-Schule Aschaffenburg Förderzentrum Förderschwerpunkt Lernen</v>
      </c>
      <c r="D4750" s="5" t="s">
        <v>3540</v>
      </c>
      <c r="E47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50" s="175" t="s">
        <v>18830</v>
      </c>
      <c r="G4750" s="175" t="s">
        <v>18831</v>
      </c>
      <c r="H4750" s="182" t="str">
        <f>_xlfn.XLOOKUP(tab_SCHULLISTE[[#This Row],[TKZ]],tab_SATLISTE[SAT-ID],tab_SATLISTE[SAT-ID],"FEHLT")</f>
        <v>6k009</v>
      </c>
    </row>
    <row r="4751" spans="1:8" ht="15.9" customHeight="1" x14ac:dyDescent="0.3">
      <c r="A4751" s="171" t="s">
        <v>9089</v>
      </c>
      <c r="B4751" s="167" t="s">
        <v>970</v>
      </c>
      <c r="C4751" s="167" t="str">
        <f>tab_SCHULLISTE[[#This Row],[SNR]]&amp;" - "&amp;tab_SCHULLISTE[[#This Row],[Name]]</f>
        <v>7003 - Staatl.Fachschule für Fahrzeugtechnik und Elektromobilität Bad Neustadt a.d. Saale</v>
      </c>
      <c r="D4751" s="5" t="s">
        <v>3703</v>
      </c>
      <c r="E47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51" s="175" t="s">
        <v>18848</v>
      </c>
      <c r="G4751" s="175" t="s">
        <v>18849</v>
      </c>
      <c r="H4751" s="182" t="str">
        <f>_xlfn.XLOOKUP(tab_SCHULLISTE[[#This Row],[TKZ]],tab_SATLISTE[SAT-ID],tab_SATLISTE[SAT-ID],"FEHLT")</f>
        <v>6k177</v>
      </c>
    </row>
    <row r="4752" spans="1:8" ht="15.9" customHeight="1" x14ac:dyDescent="0.3">
      <c r="A4752" s="171" t="s">
        <v>9090</v>
      </c>
      <c r="B4752" s="167" t="s">
        <v>971</v>
      </c>
      <c r="C4752" s="167" t="str">
        <f>tab_SCHULLISTE[[#This Row],[SNR]]&amp;" - "&amp;tab_SCHULLISTE[[#This Row],[Name]]</f>
        <v>7004 - Staatliche Fachschule (Technikerschule) für Mechatroniktechnik Lohr</v>
      </c>
      <c r="D4752" s="5" t="s">
        <v>3660</v>
      </c>
      <c r="E47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52" s="175" t="s">
        <v>18848</v>
      </c>
      <c r="G4752" s="175" t="s">
        <v>18849</v>
      </c>
      <c r="H4752" s="182" t="str">
        <f>_xlfn.XLOOKUP(tab_SCHULLISTE[[#This Row],[TKZ]],tab_SATLISTE[SAT-ID],tab_SATLISTE[SAT-ID],"FEHLT")</f>
        <v>6k134</v>
      </c>
    </row>
    <row r="4753" spans="1:8" ht="15.9" customHeight="1" x14ac:dyDescent="0.3">
      <c r="A4753" s="171" t="s">
        <v>9091</v>
      </c>
      <c r="B4753" s="167" t="s">
        <v>671</v>
      </c>
      <c r="C4753" s="167" t="str">
        <f>tab_SCHULLISTE[[#This Row],[SNR]]&amp;" - "&amp;tab_SCHULLISTE[[#This Row],[Name]]</f>
        <v>7006 - Franz-Ludwig-von-Erthal-Schule Sonderpädagogisches Förderzentrum Haßfurt</v>
      </c>
      <c r="D4753" s="5" t="s">
        <v>3777</v>
      </c>
      <c r="E47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53" s="175" t="s">
        <v>18830</v>
      </c>
      <c r="G4753" s="175" t="s">
        <v>18831</v>
      </c>
      <c r="H4753" s="182" t="str">
        <f>_xlfn.XLOOKUP(tab_SCHULLISTE[[#This Row],[TKZ]],tab_SATLISTE[SAT-ID],tab_SATLISTE[SAT-ID],"FEHLT")</f>
        <v>6p009</v>
      </c>
    </row>
    <row r="4754" spans="1:8" ht="15.9" customHeight="1" x14ac:dyDescent="0.3">
      <c r="A4754" s="171" t="s">
        <v>9092</v>
      </c>
      <c r="B4754" s="167" t="s">
        <v>744</v>
      </c>
      <c r="C4754" s="167" t="str">
        <f>tab_SCHULLISTE[[#This Row],[SNR]]&amp;" - "&amp;tab_SCHULLISTE[[#This Row],[Name]]</f>
        <v>7007 - Leo-Weismantel-Schule Karlst.-Gem., Sonderpäd. Förderzentrum m. Förderschwerp. geist.Entw.</v>
      </c>
      <c r="D4754" s="5" t="s">
        <v>3811</v>
      </c>
      <c r="E47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54" s="175" t="s">
        <v>18830</v>
      </c>
      <c r="G4754" s="175" t="s">
        <v>18831</v>
      </c>
      <c r="H4754" s="182" t="str">
        <f>_xlfn.XLOOKUP(tab_SCHULLISTE[[#This Row],[TKZ]],tab_SATLISTE[SAT-ID],tab_SATLISTE[SAT-ID],"FEHLT")</f>
        <v>6p049</v>
      </c>
    </row>
    <row r="4755" spans="1:8" ht="15.9" customHeight="1" x14ac:dyDescent="0.3">
      <c r="A4755" s="171" t="s">
        <v>9093</v>
      </c>
      <c r="B4755" s="167" t="s">
        <v>672</v>
      </c>
      <c r="C4755" s="167" t="str">
        <f>tab_SCHULLISTE[[#This Row],[SNR]]&amp;" - "&amp;tab_SCHULLISTE[[#This Row],[Name]]</f>
        <v>7008 - Saaletal-Schule Bad Kissingen Sonderpädagogisches Förderzentrum</v>
      </c>
      <c r="D4755" s="5" t="s">
        <v>3777</v>
      </c>
      <c r="E47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55" s="175" t="s">
        <v>18830</v>
      </c>
      <c r="G4755" s="175" t="s">
        <v>18831</v>
      </c>
      <c r="H4755" s="182" t="str">
        <f>_xlfn.XLOOKUP(tab_SCHULLISTE[[#This Row],[TKZ]],tab_SATLISTE[SAT-ID],tab_SATLISTE[SAT-ID],"FEHLT")</f>
        <v>6p009</v>
      </c>
    </row>
    <row r="4756" spans="1:8" ht="15.9" customHeight="1" x14ac:dyDescent="0.3">
      <c r="A4756" s="171" t="s">
        <v>9094</v>
      </c>
      <c r="B4756" s="167" t="s">
        <v>14592</v>
      </c>
      <c r="C4756" s="167" t="str">
        <f>tab_SCHULLISTE[[#This Row],[SNR]]&amp;" - "&amp;tab_SCHULLISTE[[#This Row],[Name]]</f>
        <v>7009 - Berufsfachschule für Physiotherapie Aschaffenburg des IB e.V. (IB)</v>
      </c>
      <c r="D4756" s="5" t="s">
        <v>3795</v>
      </c>
      <c r="E47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56" s="175" t="s">
        <v>18842</v>
      </c>
      <c r="G4756" s="175" t="s">
        <v>18843</v>
      </c>
      <c r="H4756" s="182" t="str">
        <f>_xlfn.XLOOKUP(tab_SCHULLISTE[[#This Row],[TKZ]],tab_SATLISTE[SAT-ID],tab_SATLISTE[SAT-ID],"FEHLT")</f>
        <v>6p031</v>
      </c>
    </row>
    <row r="4757" spans="1:8" ht="15.9" customHeight="1" x14ac:dyDescent="0.3">
      <c r="A4757" s="171" t="s">
        <v>9095</v>
      </c>
      <c r="B4757" s="167" t="s">
        <v>850</v>
      </c>
      <c r="C4757" s="167" t="str">
        <f>tab_SCHULLISTE[[#This Row],[SNR]]&amp;" - "&amp;tab_SCHULLISTE[[#This Row],[Name]]</f>
        <v>7015 - Heinrich-Ernst-Stötzner-Schule Miltenberg, Förderzentrum Förderschwerpunkt Lernen</v>
      </c>
      <c r="D4757" s="5" t="s">
        <v>3674</v>
      </c>
      <c r="E47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57" s="175" t="s">
        <v>18830</v>
      </c>
      <c r="G4757" s="175" t="s">
        <v>18831</v>
      </c>
      <c r="H4757" s="182" t="str">
        <f>_xlfn.XLOOKUP(tab_SCHULLISTE[[#This Row],[TKZ]],tab_SATLISTE[SAT-ID],tab_SATLISTE[SAT-ID],"FEHLT")</f>
        <v>6k148</v>
      </c>
    </row>
    <row r="4758" spans="1:8" ht="15.9" customHeight="1" x14ac:dyDescent="0.3">
      <c r="A4758" s="171" t="s">
        <v>9096</v>
      </c>
      <c r="B4758" s="167" t="s">
        <v>851</v>
      </c>
      <c r="C4758" s="167" t="str">
        <f>tab_SCHULLISTE[[#This Row],[SNR]]&amp;" - "&amp;tab_SCHULLISTE[[#This Row],[Name]]</f>
        <v>7017 - Janusz-Korczak-Schule Elsenfeld Förderzentrum Förderschwerpunkt Lernen</v>
      </c>
      <c r="D4758" s="5" t="s">
        <v>3674</v>
      </c>
      <c r="E47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58" s="175" t="s">
        <v>18830</v>
      </c>
      <c r="G4758" s="175" t="s">
        <v>18831</v>
      </c>
      <c r="H4758" s="182" t="str">
        <f>_xlfn.XLOOKUP(tab_SCHULLISTE[[#This Row],[TKZ]],tab_SATLISTE[SAT-ID],tab_SATLISTE[SAT-ID],"FEHLT")</f>
        <v>6k148</v>
      </c>
    </row>
    <row r="4759" spans="1:8" ht="15.9" customHeight="1" x14ac:dyDescent="0.3">
      <c r="A4759" s="171" t="s">
        <v>9097</v>
      </c>
      <c r="B4759" s="167" t="s">
        <v>852</v>
      </c>
      <c r="C4759" s="167" t="str">
        <f>tab_SCHULLISTE[[#This Row],[SNR]]&amp;" - "&amp;tab_SCHULLISTE[[#This Row],[Name]]</f>
        <v>7019 - Pestalozzi-Schule Schweinfurt Förderzentrum Förderschwerpunkt Lernen</v>
      </c>
      <c r="D4759" s="5" t="s">
        <v>3724</v>
      </c>
      <c r="E47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59" s="175" t="s">
        <v>18830</v>
      </c>
      <c r="G4759" s="175" t="s">
        <v>18831</v>
      </c>
      <c r="H4759" s="182" t="str">
        <f>_xlfn.XLOOKUP(tab_SCHULLISTE[[#This Row],[TKZ]],tab_SATLISTE[SAT-ID],tab_SATLISTE[SAT-ID],"FEHLT")</f>
        <v>6k198</v>
      </c>
    </row>
    <row r="4760" spans="1:8" ht="15.9" customHeight="1" x14ac:dyDescent="0.3">
      <c r="A4760" s="171" t="s">
        <v>9098</v>
      </c>
      <c r="B4760" s="167" t="s">
        <v>853</v>
      </c>
      <c r="C4760" s="167" t="str">
        <f>tab_SCHULLISTE[[#This Row],[SNR]]&amp;" - "&amp;tab_SCHULLISTE[[#This Row],[Name]]</f>
        <v>7020 - Heide-Schule Schwebheim Förderzentrum Förderschwerpunkt Lernen</v>
      </c>
      <c r="D4760" s="5" t="s">
        <v>3725</v>
      </c>
      <c r="E47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60" s="175" t="s">
        <v>18830</v>
      </c>
      <c r="G4760" s="175" t="s">
        <v>18831</v>
      </c>
      <c r="H4760" s="182" t="str">
        <f>_xlfn.XLOOKUP(tab_SCHULLISTE[[#This Row],[TKZ]],tab_SATLISTE[SAT-ID],tab_SATLISTE[SAT-ID],"FEHLT")</f>
        <v>6k199</v>
      </c>
    </row>
    <row r="4761" spans="1:8" ht="15.9" customHeight="1" x14ac:dyDescent="0.3">
      <c r="A4761" s="171" t="s">
        <v>9099</v>
      </c>
      <c r="B4761" s="167" t="s">
        <v>854</v>
      </c>
      <c r="C4761" s="167" t="str">
        <f>tab_SCHULLISTE[[#This Row],[SNR]]&amp;" - "&amp;tab_SCHULLISTE[[#This Row],[Name]]</f>
        <v>7022 - Friedensreich-Hundertwasser-Schule, Sonderpädagogisches Förderzentrum Würzburg</v>
      </c>
      <c r="D4761" s="5" t="s">
        <v>3760</v>
      </c>
      <c r="E47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61" s="175" t="s">
        <v>18830</v>
      </c>
      <c r="G4761" s="175" t="s">
        <v>18831</v>
      </c>
      <c r="H4761" s="182" t="str">
        <f>_xlfn.XLOOKUP(tab_SCHULLISTE[[#This Row],[TKZ]],tab_SATLISTE[SAT-ID],tab_SATLISTE[SAT-ID],"FEHLT")</f>
        <v>6k234</v>
      </c>
    </row>
    <row r="4762" spans="1:8" ht="15.9" customHeight="1" x14ac:dyDescent="0.3">
      <c r="A4762" s="171" t="s">
        <v>9100</v>
      </c>
      <c r="B4762" s="167" t="s">
        <v>18575</v>
      </c>
      <c r="C4762" s="167" t="str">
        <f>tab_SCHULLISTE[[#This Row],[SNR]]&amp;" - "&amp;tab_SCHULLISTE[[#This Row],[Name]]</f>
        <v>7024 - Drei-Linden-Schule Höchberg Förderzentrum Förderschwerpunkt Lernen</v>
      </c>
      <c r="D4762" s="5" t="s">
        <v>3761</v>
      </c>
      <c r="E47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62" s="175" t="s">
        <v>18830</v>
      </c>
      <c r="G4762" s="175" t="s">
        <v>18831</v>
      </c>
      <c r="H4762" s="182" t="str">
        <f>_xlfn.XLOOKUP(tab_SCHULLISTE[[#This Row],[TKZ]],tab_SATLISTE[SAT-ID],tab_SATLISTE[SAT-ID],"FEHLT")</f>
        <v>6k235</v>
      </c>
    </row>
    <row r="4763" spans="1:8" ht="15.9" customHeight="1" x14ac:dyDescent="0.3">
      <c r="A4763" s="171" t="s">
        <v>9101</v>
      </c>
      <c r="B4763" s="167" t="s">
        <v>673</v>
      </c>
      <c r="C4763" s="167" t="str">
        <f>tab_SCHULLISTE[[#This Row],[SNR]]&amp;" - "&amp;tab_SCHULLISTE[[#This Row],[Name]]</f>
        <v>7025 - Sankt-Martin-Schule Sonderpädagogisches Förderzentrum Riedenberg d. Caritas-Schulen gGmbH</v>
      </c>
      <c r="D4763" s="5" t="s">
        <v>3777</v>
      </c>
      <c r="E47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63" s="175" t="s">
        <v>18830</v>
      </c>
      <c r="G4763" s="175" t="s">
        <v>18831</v>
      </c>
      <c r="H4763" s="182" t="str">
        <f>_xlfn.XLOOKUP(tab_SCHULLISTE[[#This Row],[TKZ]],tab_SATLISTE[SAT-ID],tab_SATLISTE[SAT-ID],"FEHLT")</f>
        <v>6p009</v>
      </c>
    </row>
    <row r="4764" spans="1:8" ht="15.9" customHeight="1" x14ac:dyDescent="0.3">
      <c r="A4764" s="171" t="s">
        <v>9102</v>
      </c>
      <c r="B4764" s="167" t="s">
        <v>1345</v>
      </c>
      <c r="C4764" s="167" t="str">
        <f>tab_SCHULLISTE[[#This Row],[SNR]]&amp;" - "&amp;tab_SCHULLISTE[[#This Row],[Name]]</f>
        <v>7026 - Private Fachschule für Heilerziehungspflege Schweinfurt</v>
      </c>
      <c r="D4764" s="5" t="s">
        <v>3789</v>
      </c>
      <c r="E47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64" s="175" t="s">
        <v>18850</v>
      </c>
      <c r="G4764" s="175" t="s">
        <v>18851</v>
      </c>
      <c r="H4764" s="182" t="str">
        <f>_xlfn.XLOOKUP(tab_SCHULLISTE[[#This Row],[TKZ]],tab_SATLISTE[SAT-ID],tab_SATLISTE[SAT-ID],"FEHLT")</f>
        <v>6p025</v>
      </c>
    </row>
    <row r="4765" spans="1:8" ht="15.9" customHeight="1" x14ac:dyDescent="0.3">
      <c r="A4765" s="171" t="s">
        <v>9103</v>
      </c>
      <c r="B4765" s="167" t="s">
        <v>855</v>
      </c>
      <c r="C4765" s="167" t="str">
        <f>tab_SCHULLISTE[[#This Row],[SNR]]&amp;" - "&amp;tab_SCHULLISTE[[#This Row],[Name]]</f>
        <v>7027 - Comenius-Schule, Förderzentrum, Förderschwerpunkt geistige Entwicklung Aschaffenburg</v>
      </c>
      <c r="D4765" s="5" t="s">
        <v>3540</v>
      </c>
      <c r="E47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65" s="175" t="s">
        <v>18830</v>
      </c>
      <c r="G4765" s="175" t="s">
        <v>18831</v>
      </c>
      <c r="H4765" s="182" t="str">
        <f>_xlfn.XLOOKUP(tab_SCHULLISTE[[#This Row],[TKZ]],tab_SATLISTE[SAT-ID],tab_SATLISTE[SAT-ID],"FEHLT")</f>
        <v>6k009</v>
      </c>
    </row>
    <row r="4766" spans="1:8" ht="15.9" customHeight="1" x14ac:dyDescent="0.3">
      <c r="A4766" s="171" t="s">
        <v>9104</v>
      </c>
      <c r="B4766" s="167" t="s">
        <v>1346</v>
      </c>
      <c r="C4766" s="167" t="str">
        <f>tab_SCHULLISTE[[#This Row],[SNR]]&amp;" - "&amp;tab_SCHULLISTE[[#This Row],[Name]]</f>
        <v>7028 - Private Fachschule für Heilerziehungspflege der Caritas-Schulen gGmbH in Münnerstadt</v>
      </c>
      <c r="D4766" s="5" t="s">
        <v>3777</v>
      </c>
      <c r="E47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66" s="175" t="s">
        <v>18850</v>
      </c>
      <c r="G4766" s="175" t="s">
        <v>18851</v>
      </c>
      <c r="H4766" s="182" t="str">
        <f>_xlfn.XLOOKUP(tab_SCHULLISTE[[#This Row],[TKZ]],tab_SATLISTE[SAT-ID],tab_SATLISTE[SAT-ID],"FEHLT")</f>
        <v>6p009</v>
      </c>
    </row>
    <row r="4767" spans="1:8" ht="15.9" customHeight="1" x14ac:dyDescent="0.3">
      <c r="A4767" s="171" t="s">
        <v>9105</v>
      </c>
      <c r="B4767" s="167" t="s">
        <v>9106</v>
      </c>
      <c r="C4767" s="167" t="str">
        <f>tab_SCHULLISTE[[#This Row],[SNR]]&amp;" - "&amp;tab_SCHULLISTE[[#This Row],[Name]]</f>
        <v>7029 - Berufsfachschule für Krankenpflegehilfe des Kommunalunternehmens Klinik Kitzinger Land in Kitz</v>
      </c>
      <c r="D4767" s="5" t="s">
        <v>3648</v>
      </c>
      <c r="E47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67" s="175" t="s">
        <v>18842</v>
      </c>
      <c r="G4767" s="175" t="s">
        <v>18843</v>
      </c>
      <c r="H4767" s="182" t="str">
        <f>_xlfn.XLOOKUP(tab_SCHULLISTE[[#This Row],[TKZ]],tab_SATLISTE[SAT-ID],tab_SATLISTE[SAT-ID],"FEHLT")</f>
        <v>6k121</v>
      </c>
    </row>
    <row r="4768" spans="1:8" ht="15.9" customHeight="1" x14ac:dyDescent="0.3">
      <c r="A4768" s="171" t="s">
        <v>9107</v>
      </c>
      <c r="B4768" s="167" t="s">
        <v>325</v>
      </c>
      <c r="C4768" s="167" t="str">
        <f>tab_SCHULLISTE[[#This Row],[SNR]]&amp;" - "&amp;tab_SCHULLISTE[[#This Row],[Name]]</f>
        <v>7031 - Berufsfachschule für Notfallsanitäter Würzburg des Bayer. Roten Kreuzes Bezirksverband Unterfranken</v>
      </c>
      <c r="D4768" s="5" t="s">
        <v>3771</v>
      </c>
      <c r="E47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68" s="175" t="s">
        <v>18842</v>
      </c>
      <c r="G4768" s="175" t="s">
        <v>18843</v>
      </c>
      <c r="H4768" s="182" t="str">
        <f>_xlfn.XLOOKUP(tab_SCHULLISTE[[#This Row],[TKZ]],tab_SATLISTE[SAT-ID],tab_SATLISTE[SAT-ID],"FEHLT")</f>
        <v>6p002</v>
      </c>
    </row>
    <row r="4769" spans="1:8" ht="15.9" customHeight="1" x14ac:dyDescent="0.3">
      <c r="A4769" s="171" t="s">
        <v>9108</v>
      </c>
      <c r="B4769" s="167" t="s">
        <v>674</v>
      </c>
      <c r="C4769" s="167" t="str">
        <f>tab_SCHULLISTE[[#This Row],[SNR]]&amp;" - "&amp;tab_SCHULLISTE[[#This Row],[Name]]</f>
        <v>7032 - St.-Martin-Schule, Förderzentrum, Förderschwerpukt geistige Entwicklung der Lebenshilfe in Kitzingen</v>
      </c>
      <c r="D4769" s="5" t="s">
        <v>3806</v>
      </c>
      <c r="E47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69" s="175" t="s">
        <v>18830</v>
      </c>
      <c r="G4769" s="175" t="s">
        <v>18831</v>
      </c>
      <c r="H4769" s="182" t="str">
        <f>_xlfn.XLOOKUP(tab_SCHULLISTE[[#This Row],[TKZ]],tab_SATLISTE[SAT-ID],tab_SATLISTE[SAT-ID],"FEHLT")</f>
        <v>6p044</v>
      </c>
    </row>
    <row r="4770" spans="1:8" ht="15.9" customHeight="1" x14ac:dyDescent="0.3">
      <c r="A4770" s="171" t="s">
        <v>9109</v>
      </c>
      <c r="B4770" s="167" t="s">
        <v>675</v>
      </c>
      <c r="C4770" s="167" t="str">
        <f>tab_SCHULLISTE[[#This Row],[SNR]]&amp;" - "&amp;tab_SCHULLISTE[[#This Row],[Name]]</f>
        <v>7033 - Christophorus-Schule, Förderzentrum, Förderschwerpunkt geistige Entwickl. in Würzburg</v>
      </c>
      <c r="D4770" s="5" t="s">
        <v>3808</v>
      </c>
      <c r="E47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70" s="175" t="s">
        <v>18830</v>
      </c>
      <c r="G4770" s="175" t="s">
        <v>18831</v>
      </c>
      <c r="H4770" s="182" t="str">
        <f>_xlfn.XLOOKUP(tab_SCHULLISTE[[#This Row],[TKZ]],tab_SATLISTE[SAT-ID],tab_SATLISTE[SAT-ID],"FEHLT")</f>
        <v>6p046</v>
      </c>
    </row>
    <row r="4771" spans="1:8" ht="15.9" customHeight="1" x14ac:dyDescent="0.3">
      <c r="A4771" s="171" t="s">
        <v>9110</v>
      </c>
      <c r="B4771" s="167" t="s">
        <v>676</v>
      </c>
      <c r="C4771" s="167" t="str">
        <f>tab_SCHULLISTE[[#This Row],[SNR]]&amp;" - "&amp;tab_SCHULLISTE[[#This Row],[Name]]</f>
        <v>7035 - Dom.-Savio-Schule, Priv. Sonderpäd. Förderzentrum Pfaffendorf d. Dt.Provinz d. Salesianer Don Boscos</v>
      </c>
      <c r="D4771" s="5" t="s">
        <v>3822</v>
      </c>
      <c r="E47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71" s="175" t="s">
        <v>18830</v>
      </c>
      <c r="G4771" s="175" t="s">
        <v>18831</v>
      </c>
      <c r="H4771" s="182" t="str">
        <f>_xlfn.XLOOKUP(tab_SCHULLISTE[[#This Row],[TKZ]],tab_SATLISTE[SAT-ID],tab_SATLISTE[SAT-ID],"FEHLT")</f>
        <v>6p060</v>
      </c>
    </row>
    <row r="4772" spans="1:8" ht="15.9" customHeight="1" x14ac:dyDescent="0.3">
      <c r="A4772" s="171" t="s">
        <v>9111</v>
      </c>
      <c r="B4772" s="167" t="s">
        <v>677</v>
      </c>
      <c r="C4772" s="167" t="str">
        <f>tab_SCHULLISTE[[#This Row],[SNR]]&amp;" - "&amp;tab_SCHULLISTE[[#This Row],[Name]]</f>
        <v>7036 - Elisabeth-Weber-Schule, Förderzentrum, Förderschwerp. emot.u.soz. Entwickl. in Würzb.</v>
      </c>
      <c r="D4772" s="5" t="s">
        <v>3829</v>
      </c>
      <c r="E47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72" s="175" t="s">
        <v>18830</v>
      </c>
      <c r="G4772" s="175" t="s">
        <v>18831</v>
      </c>
      <c r="H4772" s="182" t="str">
        <f>_xlfn.XLOOKUP(tab_SCHULLISTE[[#This Row],[TKZ]],tab_SATLISTE[SAT-ID],tab_SATLISTE[SAT-ID],"FEHLT")</f>
        <v>6p067</v>
      </c>
    </row>
    <row r="4773" spans="1:8" ht="15.9" customHeight="1" x14ac:dyDescent="0.3">
      <c r="A4773" s="171" t="s">
        <v>9112</v>
      </c>
      <c r="B4773" s="167" t="s">
        <v>678</v>
      </c>
      <c r="C4773" s="167" t="str">
        <f>tab_SCHULLISTE[[#This Row],[SNR]]&amp;" - "&amp;tab_SCHULLISTE[[#This Row],[Name]]</f>
        <v>7037 - Von-Pelkhoven-Schule St.Ludwig, Förderzentrum, Förderschwerp.emot.u.soz.Entwickl.</v>
      </c>
      <c r="D4773" s="5" t="s">
        <v>3770</v>
      </c>
      <c r="E47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73" s="175" t="s">
        <v>18830</v>
      </c>
      <c r="G4773" s="175" t="s">
        <v>18831</v>
      </c>
      <c r="H4773" s="182" t="str">
        <f>_xlfn.XLOOKUP(tab_SCHULLISTE[[#This Row],[TKZ]],tab_SATLISTE[SAT-ID],tab_SATLISTE[SAT-ID],"FEHLT")</f>
        <v>6p001</v>
      </c>
    </row>
    <row r="4774" spans="1:8" ht="15.9" customHeight="1" x14ac:dyDescent="0.3">
      <c r="A4774" s="171" t="s">
        <v>9113</v>
      </c>
      <c r="B4774" s="167" t="s">
        <v>679</v>
      </c>
      <c r="C4774" s="167" t="str">
        <f>tab_SCHULLISTE[[#This Row],[SNR]]&amp;" - "&amp;tab_SCHULLISTE[[#This Row],[Name]]</f>
        <v>7038 - St. Kilian-Schule Marktheidenfeld Sonderpädagogisches Förderzentrum</v>
      </c>
      <c r="D4774" s="5" t="s">
        <v>3777</v>
      </c>
      <c r="E47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74" s="175" t="s">
        <v>18830</v>
      </c>
      <c r="G4774" s="175" t="s">
        <v>18831</v>
      </c>
      <c r="H4774" s="182" t="str">
        <f>_xlfn.XLOOKUP(tab_SCHULLISTE[[#This Row],[TKZ]],tab_SATLISTE[SAT-ID],tab_SATLISTE[SAT-ID],"FEHLT")</f>
        <v>6p009</v>
      </c>
    </row>
    <row r="4775" spans="1:8" ht="15.9" customHeight="1" x14ac:dyDescent="0.3">
      <c r="A4775" s="171" t="s">
        <v>9114</v>
      </c>
      <c r="B4775" s="167" t="s">
        <v>680</v>
      </c>
      <c r="C4775" s="167" t="str">
        <f>tab_SCHULLISTE[[#This Row],[SNR]]&amp;" - "&amp;tab_SCHULLISTE[[#This Row],[Name]]</f>
        <v>7039 - Graf-zu-Bentheim-Schule, Förderzentrum, Förderschwp. Sehen u.weiterer Förderbedarf, Würzb.</v>
      </c>
      <c r="D4775" s="5" t="s">
        <v>3776</v>
      </c>
      <c r="E47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75" s="175" t="s">
        <v>18830</v>
      </c>
      <c r="G4775" s="175" t="s">
        <v>18831</v>
      </c>
      <c r="H4775" s="182" t="str">
        <f>_xlfn.XLOOKUP(tab_SCHULLISTE[[#This Row],[TKZ]],tab_SATLISTE[SAT-ID],tab_SATLISTE[SAT-ID],"FEHLT")</f>
        <v>6p008</v>
      </c>
    </row>
    <row r="4776" spans="1:8" ht="15.9" customHeight="1" x14ac:dyDescent="0.3">
      <c r="A4776" s="171" t="s">
        <v>9115</v>
      </c>
      <c r="B4776" s="167" t="s">
        <v>577</v>
      </c>
      <c r="C4776" s="167" t="str">
        <f>tab_SCHULLISTE[[#This Row],[SNR]]&amp;" - "&amp;tab_SCHULLISTE[[#This Row],[Name]]</f>
        <v>7040 - Dr.Karl-Kroiß-Schule, Förderzentrum, Förderschwerp Hören d.Bez.Unterfranken in Würzb.</v>
      </c>
      <c r="D4776" s="5" t="s">
        <v>3559</v>
      </c>
      <c r="E47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76" s="175" t="s">
        <v>18830</v>
      </c>
      <c r="G4776" s="175" t="s">
        <v>18831</v>
      </c>
      <c r="H4776" s="182" t="str">
        <f>_xlfn.XLOOKUP(tab_SCHULLISTE[[#This Row],[TKZ]],tab_SATLISTE[SAT-ID],tab_SATLISTE[SAT-ID],"FEHLT")</f>
        <v>6k029</v>
      </c>
    </row>
    <row r="4777" spans="1:8" ht="15.9" customHeight="1" x14ac:dyDescent="0.3">
      <c r="A4777" s="171" t="s">
        <v>9116</v>
      </c>
      <c r="B4777" s="167" t="s">
        <v>14768</v>
      </c>
      <c r="C4777" s="167" t="str">
        <f>tab_SCHULLISTE[[#This Row],[SNR]]&amp;" - "&amp;tab_SCHULLISTE[[#This Row],[Name]]</f>
        <v xml:space="preserve">7042 - Fachakademie für Sozialpädagogik Würzburg  </v>
      </c>
      <c r="D4777" s="5" t="s">
        <v>3782</v>
      </c>
      <c r="E47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77" s="175" t="s">
        <v>18844</v>
      </c>
      <c r="G4777" s="175" t="s">
        <v>18845</v>
      </c>
      <c r="H4777" s="182" t="str">
        <f>_xlfn.XLOOKUP(tab_SCHULLISTE[[#This Row],[TKZ]],tab_SATLISTE[SAT-ID],tab_SATLISTE[SAT-ID],"FEHLT")</f>
        <v>6p017</v>
      </c>
    </row>
    <row r="4778" spans="1:8" ht="15.9" customHeight="1" x14ac:dyDescent="0.3">
      <c r="A4778" s="171" t="s">
        <v>9117</v>
      </c>
      <c r="B4778" s="167" t="s">
        <v>681</v>
      </c>
      <c r="C4778" s="167" t="str">
        <f>tab_SCHULLISTE[[#This Row],[SNR]]&amp;" - "&amp;tab_SCHULLISTE[[#This Row],[Name]]</f>
        <v>7046 - Dr.-Alfred-Hauser-Schule Ostheim, Sonderpäd. Förderzentrum der Caritas-Schulen gGmbH</v>
      </c>
      <c r="D4778" s="5" t="s">
        <v>3777</v>
      </c>
      <c r="E47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78" s="175" t="s">
        <v>18830</v>
      </c>
      <c r="G4778" s="175" t="s">
        <v>18831</v>
      </c>
      <c r="H4778" s="182" t="str">
        <f>_xlfn.XLOOKUP(tab_SCHULLISTE[[#This Row],[TKZ]],tab_SATLISTE[SAT-ID],tab_SATLISTE[SAT-ID],"FEHLT")</f>
        <v>6p009</v>
      </c>
    </row>
    <row r="4779" spans="1:8" ht="15.9" customHeight="1" x14ac:dyDescent="0.3">
      <c r="A4779" s="171" t="s">
        <v>9118</v>
      </c>
      <c r="B4779" s="167" t="s">
        <v>14593</v>
      </c>
      <c r="C4779" s="167" t="str">
        <f>tab_SCHULLISTE[[#This Row],[SNR]]&amp;" - "&amp;tab_SCHULLISTE[[#This Row],[Name]]</f>
        <v>7049 - BFS f.Krankenpflegehilfe Schweinfurt u.Haßfurt d.Zweckverb. BFS f.Gesundheitswesen u.Pflegeberufe</v>
      </c>
      <c r="D4779" s="5" t="s">
        <v>3556</v>
      </c>
      <c r="E47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79" s="175" t="s">
        <v>18842</v>
      </c>
      <c r="G4779" s="175" t="s">
        <v>18843</v>
      </c>
      <c r="H4779" s="182" t="str">
        <f>_xlfn.XLOOKUP(tab_SCHULLISTE[[#This Row],[TKZ]],tab_SATLISTE[SAT-ID],tab_SATLISTE[SAT-ID],"FEHLT")</f>
        <v>6k026</v>
      </c>
    </row>
    <row r="4780" spans="1:8" ht="15.9" customHeight="1" x14ac:dyDescent="0.3">
      <c r="A4780" s="171" t="s">
        <v>9119</v>
      </c>
      <c r="B4780" s="167" t="s">
        <v>14346</v>
      </c>
      <c r="C4780" s="167" t="str">
        <f>tab_SCHULLISTE[[#This Row],[SNR]]&amp;" - "&amp;tab_SCHULLISTE[[#This Row],[Name]]</f>
        <v xml:space="preserve">7051 - Staatl. Berufsschule Main-Spessart in Karlstadt  </v>
      </c>
      <c r="D4780" s="5" t="s">
        <v>3660</v>
      </c>
      <c r="E47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80" s="175" t="s">
        <v>18856</v>
      </c>
      <c r="G4780" s="175" t="s">
        <v>18857</v>
      </c>
      <c r="H4780" s="182" t="str">
        <f>_xlfn.XLOOKUP(tab_SCHULLISTE[[#This Row],[TKZ]],tab_SATLISTE[SAT-ID],tab_SATLISTE[SAT-ID],"FEHLT")</f>
        <v>6k134</v>
      </c>
    </row>
    <row r="4781" spans="1:8" ht="15.9" customHeight="1" x14ac:dyDescent="0.3">
      <c r="A4781" s="171" t="s">
        <v>9120</v>
      </c>
      <c r="B4781" s="167" t="s">
        <v>14347</v>
      </c>
      <c r="C4781" s="167" t="str">
        <f>tab_SCHULLISTE[[#This Row],[SNR]]&amp;" - "&amp;tab_SCHULLISTE[[#This Row],[Name]]</f>
        <v xml:space="preserve">7052 - Staatl. Berufsschule Bad Kissingen  </v>
      </c>
      <c r="D4781" s="5" t="s">
        <v>3548</v>
      </c>
      <c r="E47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81" s="175" t="s">
        <v>18856</v>
      </c>
      <c r="G4781" s="175" t="s">
        <v>18857</v>
      </c>
      <c r="H4781" s="182" t="str">
        <f>_xlfn.XLOOKUP(tab_SCHULLISTE[[#This Row],[TKZ]],tab_SATLISTE[SAT-ID],tab_SATLISTE[SAT-ID],"FEHLT")</f>
        <v>6k017</v>
      </c>
    </row>
    <row r="4782" spans="1:8" ht="15.9" customHeight="1" x14ac:dyDescent="0.3">
      <c r="A4782" s="171" t="s">
        <v>9121</v>
      </c>
      <c r="B4782" s="167" t="s">
        <v>14348</v>
      </c>
      <c r="C4782" s="167" t="str">
        <f>tab_SCHULLISTE[[#This Row],[SNR]]&amp;" - "&amp;tab_SCHULLISTE[[#This Row],[Name]]</f>
        <v xml:space="preserve">7053 - Staatl. Berufsschule Kitzingen-Ochsenfurt  </v>
      </c>
      <c r="D4782" s="5" t="s">
        <v>3640</v>
      </c>
      <c r="E47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82" s="175" t="s">
        <v>18856</v>
      </c>
      <c r="G4782" s="175" t="s">
        <v>18857</v>
      </c>
      <c r="H4782" s="182" t="str">
        <f>_xlfn.XLOOKUP(tab_SCHULLISTE[[#This Row],[TKZ]],tab_SATLISTE[SAT-ID],tab_SATLISTE[SAT-ID],"FEHLT")</f>
        <v>6k113</v>
      </c>
    </row>
    <row r="4783" spans="1:8" ht="15.9" customHeight="1" x14ac:dyDescent="0.3">
      <c r="A4783" s="171" t="s">
        <v>9122</v>
      </c>
      <c r="B4783" s="167" t="s">
        <v>161</v>
      </c>
      <c r="C4783" s="167" t="str">
        <f>tab_SCHULLISTE[[#This Row],[SNR]]&amp;" - "&amp;tab_SCHULLISTE[[#This Row],[Name]]</f>
        <v>7054 - Berufsfachschule f.Altenpflegehilfe Marktheidenfeld des Landkreises Main-Spessart</v>
      </c>
      <c r="D4783" s="5" t="s">
        <v>3660</v>
      </c>
      <c r="E47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83" s="175" t="s">
        <v>18842</v>
      </c>
      <c r="G4783" s="175" t="s">
        <v>18843</v>
      </c>
      <c r="H4783" s="182" t="str">
        <f>_xlfn.XLOOKUP(tab_SCHULLISTE[[#This Row],[TKZ]],tab_SATLISTE[SAT-ID],tab_SATLISTE[SAT-ID],"FEHLT")</f>
        <v>6k134</v>
      </c>
    </row>
    <row r="4784" spans="1:8" ht="15.9" customHeight="1" x14ac:dyDescent="0.3">
      <c r="A4784" s="171" t="s">
        <v>9123</v>
      </c>
      <c r="B4784" s="167" t="s">
        <v>9124</v>
      </c>
      <c r="C4784" s="167" t="str">
        <f>tab_SCHULLISTE[[#This Row],[SNR]]&amp;" - "&amp;tab_SCHULLISTE[[#This Row],[Name]]</f>
        <v>7056 - Fachschule für Grundschulkindbetreuung Haßfurt der Caritas-Schulen gGmbH</v>
      </c>
      <c r="D4784" s="5" t="s">
        <v>3777</v>
      </c>
      <c r="E47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84" s="175" t="s">
        <v>18850</v>
      </c>
      <c r="G4784" s="175" t="s">
        <v>18851</v>
      </c>
      <c r="H4784" s="182" t="str">
        <f>_xlfn.XLOOKUP(tab_SCHULLISTE[[#This Row],[TKZ]],tab_SATLISTE[SAT-ID],tab_SATLISTE[SAT-ID],"FEHLT")</f>
        <v>6p009</v>
      </c>
    </row>
    <row r="4785" spans="1:8" ht="15.9" customHeight="1" x14ac:dyDescent="0.3">
      <c r="A4785" s="171" t="s">
        <v>9125</v>
      </c>
      <c r="B4785" s="167" t="s">
        <v>682</v>
      </c>
      <c r="C4785" s="167" t="str">
        <f>tab_SCHULLISTE[[#This Row],[SNR]]&amp;" - "&amp;tab_SCHULLISTE[[#This Row],[Name]]</f>
        <v>7057 - Wichern-Schule Priv. Schule für Kranke in Würzburg d.Diakonischen Werkes Würzburg e.V.</v>
      </c>
      <c r="D4785" s="5" t="s">
        <v>3779</v>
      </c>
      <c r="E47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785" s="175" t="s">
        <v>18830</v>
      </c>
      <c r="G4785" s="175" t="s">
        <v>18831</v>
      </c>
      <c r="H4785" s="182" t="str">
        <f>_xlfn.XLOOKUP(tab_SCHULLISTE[[#This Row],[TKZ]],tab_SATLISTE[SAT-ID],tab_SATLISTE[SAT-ID],"FEHLT")</f>
        <v>6p014</v>
      </c>
    </row>
    <row r="4786" spans="1:8" ht="15.9" customHeight="1" x14ac:dyDescent="0.3">
      <c r="A4786" s="171" t="s">
        <v>9126</v>
      </c>
      <c r="B4786" s="167" t="s">
        <v>14349</v>
      </c>
      <c r="C4786" s="167" t="str">
        <f>tab_SCHULLISTE[[#This Row],[SNR]]&amp;" - "&amp;tab_SCHULLISTE[[#This Row],[Name]]</f>
        <v xml:space="preserve">7058 - Staatl. Berufsschule Miltenberg-Obernburg  </v>
      </c>
      <c r="D4786" s="5" t="s">
        <v>3674</v>
      </c>
      <c r="E47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86" s="175" t="s">
        <v>18856</v>
      </c>
      <c r="G4786" s="175" t="s">
        <v>18857</v>
      </c>
      <c r="H4786" s="182" t="str">
        <f>_xlfn.XLOOKUP(tab_SCHULLISTE[[#This Row],[TKZ]],tab_SATLISTE[SAT-ID],tab_SATLISTE[SAT-ID],"FEHLT")</f>
        <v>6k148</v>
      </c>
    </row>
    <row r="4787" spans="1:8" ht="15.9" customHeight="1" x14ac:dyDescent="0.3">
      <c r="A4787" s="171" t="s">
        <v>9127</v>
      </c>
      <c r="B4787" s="167" t="s">
        <v>437</v>
      </c>
      <c r="C4787" s="167" t="str">
        <f>tab_SCHULLISTE[[#This Row],[SNR]]&amp;" - "&amp;tab_SCHULLISTE[[#This Row],[Name]]</f>
        <v>7059 - Jakob-Preh-Schule Staatl. Berufsschule Bad Neustadt a.d.Saale</v>
      </c>
      <c r="D4787" s="5" t="s">
        <v>3703</v>
      </c>
      <c r="E47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87" s="175" t="s">
        <v>18856</v>
      </c>
      <c r="G4787" s="175" t="s">
        <v>18857</v>
      </c>
      <c r="H4787" s="182" t="str">
        <f>_xlfn.XLOOKUP(tab_SCHULLISTE[[#This Row],[TKZ]],tab_SATLISTE[SAT-ID],tab_SATLISTE[SAT-ID],"FEHLT")</f>
        <v>6k177</v>
      </c>
    </row>
    <row r="4788" spans="1:8" ht="15.9" customHeight="1" x14ac:dyDescent="0.3">
      <c r="A4788" s="171" t="s">
        <v>9128</v>
      </c>
      <c r="B4788" s="167" t="s">
        <v>9129</v>
      </c>
      <c r="C4788" s="167" t="str">
        <f>tab_SCHULLISTE[[#This Row],[SNR]]&amp;" - "&amp;tab_SCHULLISTE[[#This Row],[Name]]</f>
        <v>7061 - Julius Care - Berufsfachschule für Pflege der Stiftung Juliusspital Würzburg - Stadtmitte</v>
      </c>
      <c r="D4788" s="5" t="s">
        <v>3799</v>
      </c>
      <c r="E47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88" s="175" t="s">
        <v>18842</v>
      </c>
      <c r="G4788" s="175" t="s">
        <v>18843</v>
      </c>
      <c r="H4788" s="182" t="str">
        <f>_xlfn.XLOOKUP(tab_SCHULLISTE[[#This Row],[TKZ]],tab_SATLISTE[SAT-ID],tab_SATLISTE[SAT-ID],"FEHLT")</f>
        <v>6p036</v>
      </c>
    </row>
    <row r="4789" spans="1:8" ht="15.9" customHeight="1" x14ac:dyDescent="0.3">
      <c r="A4789" s="171" t="s">
        <v>9130</v>
      </c>
      <c r="B4789" s="167" t="s">
        <v>438</v>
      </c>
      <c r="C4789" s="167" t="str">
        <f>tab_SCHULLISTE[[#This Row],[SNR]]&amp;" - "&amp;tab_SCHULLISTE[[#This Row],[Name]]</f>
        <v>7062 - Dr.-Georg-Schäfer-Schule Schweinfurt Staatl. Berufsschule I</v>
      </c>
      <c r="D4789" s="5" t="s">
        <v>3724</v>
      </c>
      <c r="E47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89" s="175" t="s">
        <v>18856</v>
      </c>
      <c r="G4789" s="175" t="s">
        <v>18857</v>
      </c>
      <c r="H4789" s="182" t="str">
        <f>_xlfn.XLOOKUP(tab_SCHULLISTE[[#This Row],[TKZ]],tab_SATLISTE[SAT-ID],tab_SATLISTE[SAT-ID],"FEHLT")</f>
        <v>6k198</v>
      </c>
    </row>
    <row r="4790" spans="1:8" ht="15.9" customHeight="1" x14ac:dyDescent="0.3">
      <c r="A4790" s="171" t="s">
        <v>9131</v>
      </c>
      <c r="B4790" s="167" t="s">
        <v>439</v>
      </c>
      <c r="C4790" s="167" t="str">
        <f>tab_SCHULLISTE[[#This Row],[SNR]]&amp;" - "&amp;tab_SCHULLISTE[[#This Row],[Name]]</f>
        <v>7063 - Ludwig-Erhard-Schule Staatl. Berufsschule II Schweinfurt</v>
      </c>
      <c r="D4790" s="5" t="s">
        <v>3724</v>
      </c>
      <c r="E47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90" s="175" t="s">
        <v>18856</v>
      </c>
      <c r="G4790" s="175" t="s">
        <v>18857</v>
      </c>
      <c r="H4790" s="182" t="str">
        <f>_xlfn.XLOOKUP(tab_SCHULLISTE[[#This Row],[TKZ]],tab_SATLISTE[SAT-ID],tab_SATLISTE[SAT-ID],"FEHLT")</f>
        <v>6k198</v>
      </c>
    </row>
    <row r="4791" spans="1:8" ht="15.9" customHeight="1" x14ac:dyDescent="0.3">
      <c r="A4791" s="171" t="s">
        <v>9132</v>
      </c>
      <c r="B4791" s="167" t="s">
        <v>423</v>
      </c>
      <c r="C4791" s="167" t="str">
        <f>tab_SCHULLISTE[[#This Row],[SNR]]&amp;" - "&amp;tab_SCHULLISTE[[#This Row],[Name]]</f>
        <v>7064 - Franz-Oberthür-Schule Würzburg Städt. Berufsschule I</v>
      </c>
      <c r="D4791" s="5" t="s">
        <v>3760</v>
      </c>
      <c r="E47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91" s="175" t="s">
        <v>18856</v>
      </c>
      <c r="G4791" s="175" t="s">
        <v>18857</v>
      </c>
      <c r="H4791" s="182" t="str">
        <f>_xlfn.XLOOKUP(tab_SCHULLISTE[[#This Row],[TKZ]],tab_SATLISTE[SAT-ID],tab_SATLISTE[SAT-ID],"FEHLT")</f>
        <v>6k234</v>
      </c>
    </row>
    <row r="4792" spans="1:8" ht="15.9" customHeight="1" x14ac:dyDescent="0.3">
      <c r="A4792" s="171" t="s">
        <v>9133</v>
      </c>
      <c r="B4792" s="167" t="s">
        <v>424</v>
      </c>
      <c r="C4792" s="167" t="str">
        <f>tab_SCHULLISTE[[#This Row],[SNR]]&amp;" - "&amp;tab_SCHULLISTE[[#This Row],[Name]]</f>
        <v>7065 - Klara-Oppenheimer-Schule, Städt. BBZ, Städt. kaufm. Berufsschule Würzburg</v>
      </c>
      <c r="D4792" s="5" t="s">
        <v>3760</v>
      </c>
      <c r="E47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92" s="175" t="s">
        <v>18856</v>
      </c>
      <c r="G4792" s="175" t="s">
        <v>18857</v>
      </c>
      <c r="H4792" s="182" t="str">
        <f>_xlfn.XLOOKUP(tab_SCHULLISTE[[#This Row],[TKZ]],tab_SATLISTE[SAT-ID],tab_SATLISTE[SAT-ID],"FEHLT")</f>
        <v>6k234</v>
      </c>
    </row>
    <row r="4793" spans="1:8" ht="15.9" customHeight="1" x14ac:dyDescent="0.3">
      <c r="A4793" s="171" t="s">
        <v>9134</v>
      </c>
      <c r="B4793" s="167" t="s">
        <v>425</v>
      </c>
      <c r="C4793" s="167" t="str">
        <f>tab_SCHULLISTE[[#This Row],[SNR]]&amp;" - "&amp;tab_SCHULLISTE[[#This Row],[Name]]</f>
        <v>7066 - Städt. BBZ für kaufm., hausw. u.soz. Ber. Würzburg Städt. Berufsschule für Hauswirtschaft Würzburg</v>
      </c>
      <c r="D4793" s="5" t="s">
        <v>3760</v>
      </c>
      <c r="E47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93" s="175" t="s">
        <v>18856</v>
      </c>
      <c r="G4793" s="175" t="s">
        <v>18857</v>
      </c>
      <c r="H4793" s="182" t="str">
        <f>_xlfn.XLOOKUP(tab_SCHULLISTE[[#This Row],[TKZ]],tab_SATLISTE[SAT-ID],tab_SATLISTE[SAT-ID],"FEHLT")</f>
        <v>6k234</v>
      </c>
    </row>
    <row r="4794" spans="1:8" ht="15.9" customHeight="1" x14ac:dyDescent="0.3">
      <c r="A4794" s="171" t="s">
        <v>9135</v>
      </c>
      <c r="B4794" s="167" t="s">
        <v>14444</v>
      </c>
      <c r="C4794" s="167" t="str">
        <f>tab_SCHULLISTE[[#This Row],[SNR]]&amp;" - "&amp;tab_SCHULLISTE[[#This Row],[Name]]</f>
        <v xml:space="preserve">7067 - Städt. Berufsfachschule für Büroberufe Würzburg  </v>
      </c>
      <c r="D4794" s="5" t="s">
        <v>3760</v>
      </c>
      <c r="E47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94" s="175" t="s">
        <v>18860</v>
      </c>
      <c r="G4794" s="175" t="s">
        <v>18861</v>
      </c>
      <c r="H4794" s="182" t="str">
        <f>_xlfn.XLOOKUP(tab_SCHULLISTE[[#This Row],[TKZ]],tab_SATLISTE[SAT-ID],tab_SATLISTE[SAT-ID],"FEHLT")</f>
        <v>6k234</v>
      </c>
    </row>
    <row r="4795" spans="1:8" ht="15.9" customHeight="1" x14ac:dyDescent="0.3">
      <c r="A4795" s="171" t="s">
        <v>9136</v>
      </c>
      <c r="B4795" s="167" t="s">
        <v>9137</v>
      </c>
      <c r="C4795" s="167" t="str">
        <f>tab_SCHULLISTE[[#This Row],[SNR]]&amp;" - "&amp;tab_SCHULLISTE[[#This Row],[Name]]</f>
        <v>7068 - Berufsfachschule f. Krankenpflegehilfe Schwesternschaft München vom BRK e.V., Würzburg</v>
      </c>
      <c r="D4795" s="5" t="s">
        <v>3828</v>
      </c>
      <c r="E47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95" s="175" t="s">
        <v>18842</v>
      </c>
      <c r="G4795" s="175" t="s">
        <v>18843</v>
      </c>
      <c r="H4795" s="182" t="str">
        <f>_xlfn.XLOOKUP(tab_SCHULLISTE[[#This Row],[TKZ]],tab_SATLISTE[SAT-ID],tab_SATLISTE[SAT-ID],"FEHLT")</f>
        <v>6p066</v>
      </c>
    </row>
    <row r="4796" spans="1:8" ht="15.9" customHeight="1" x14ac:dyDescent="0.3">
      <c r="A4796" s="171" t="s">
        <v>9138</v>
      </c>
      <c r="B4796" s="167" t="s">
        <v>9139</v>
      </c>
      <c r="C4796" s="167" t="str">
        <f>tab_SCHULLISTE[[#This Row],[SNR]]&amp;" - "&amp;tab_SCHULLISTE[[#This Row],[Name]]</f>
        <v>7070 - Berufsfachschule f.Pflege d.berufl. Fortbildungszentren d.Bayer.Wirtschaft gGmbH Bad K</v>
      </c>
      <c r="D4796" s="5" t="s">
        <v>3773</v>
      </c>
      <c r="E47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96" s="175" t="s">
        <v>18842</v>
      </c>
      <c r="G4796" s="175" t="s">
        <v>18843</v>
      </c>
      <c r="H4796" s="182" t="str">
        <f>_xlfn.XLOOKUP(tab_SCHULLISTE[[#This Row],[TKZ]],tab_SATLISTE[SAT-ID],tab_SATLISTE[SAT-ID],"FEHLT")</f>
        <v>6p004</v>
      </c>
    </row>
    <row r="4797" spans="1:8" ht="15.9" customHeight="1" x14ac:dyDescent="0.3">
      <c r="A4797" s="171" t="s">
        <v>9140</v>
      </c>
      <c r="B4797" s="167" t="s">
        <v>14594</v>
      </c>
      <c r="C4797" s="167" t="str">
        <f>tab_SCHULLISTE[[#This Row],[SNR]]&amp;" - "&amp;tab_SCHULLISTE[[#This Row],[Name]]</f>
        <v>7071 - Private Berufsfachschule für Pflege Bad Neustadt a. d. Saale der RHÖN-KLINIKUM AG</v>
      </c>
      <c r="D4797" s="5" t="s">
        <v>3781</v>
      </c>
      <c r="E47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97" s="175" t="s">
        <v>18842</v>
      </c>
      <c r="G4797" s="175" t="s">
        <v>18843</v>
      </c>
      <c r="H4797" s="182" t="str">
        <f>_xlfn.XLOOKUP(tab_SCHULLISTE[[#This Row],[TKZ]],tab_SATLISTE[SAT-ID],tab_SATLISTE[SAT-ID],"FEHLT")</f>
        <v>6p016</v>
      </c>
    </row>
    <row r="4798" spans="1:8" ht="15.9" customHeight="1" x14ac:dyDescent="0.3">
      <c r="A4798" s="171" t="s">
        <v>9141</v>
      </c>
      <c r="B4798" s="167" t="s">
        <v>9142</v>
      </c>
      <c r="C4798" s="167" t="str">
        <f>tab_SCHULLISTE[[#This Row],[SNR]]&amp;" - "&amp;tab_SCHULLISTE[[#This Row],[Name]]</f>
        <v>7072 - Berufsfachschule für Pflege Bad Kissingen der Helios Gesellsch. f. berufl.Bildung mbH</v>
      </c>
      <c r="D4798" s="5" t="s">
        <v>3794</v>
      </c>
      <c r="E47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98" s="175" t="s">
        <v>18842</v>
      </c>
      <c r="G4798" s="175" t="s">
        <v>18843</v>
      </c>
      <c r="H4798" s="182" t="str">
        <f>_xlfn.XLOOKUP(tab_SCHULLISTE[[#This Row],[TKZ]],tab_SATLISTE[SAT-ID],tab_SATLISTE[SAT-ID],"FEHLT")</f>
        <v>6p030</v>
      </c>
    </row>
    <row r="4799" spans="1:8" ht="15.9" customHeight="1" x14ac:dyDescent="0.3">
      <c r="A4799" s="171" t="s">
        <v>9143</v>
      </c>
      <c r="B4799" s="167" t="s">
        <v>9144</v>
      </c>
      <c r="C4799" s="167" t="str">
        <f>tab_SCHULLISTE[[#This Row],[SNR]]&amp;" - "&amp;tab_SCHULLISTE[[#This Row],[Name]]</f>
        <v>7073 - Berufsfachschule für Pflege der Caritas-Schulen gGmbH in Münnerstadt</v>
      </c>
      <c r="D4799" s="5" t="s">
        <v>3777</v>
      </c>
      <c r="E47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799" s="175" t="s">
        <v>18842</v>
      </c>
      <c r="G4799" s="175" t="s">
        <v>18843</v>
      </c>
      <c r="H4799" s="182" t="str">
        <f>_xlfn.XLOOKUP(tab_SCHULLISTE[[#This Row],[TKZ]],tab_SATLISTE[SAT-ID],tab_SATLISTE[SAT-ID],"FEHLT")</f>
        <v>6p009</v>
      </c>
    </row>
    <row r="4800" spans="1:8" ht="15.9" customHeight="1" x14ac:dyDescent="0.3">
      <c r="A4800" s="171" t="s">
        <v>9145</v>
      </c>
      <c r="B4800" s="167" t="s">
        <v>9146</v>
      </c>
      <c r="C4800" s="167" t="str">
        <f>tab_SCHULLISTE[[#This Row],[SNR]]&amp;" - "&amp;tab_SCHULLISTE[[#This Row],[Name]]</f>
        <v>7074 - Berufsfachschule für Pflege Aschaffenburg der Hans-Weinberger-Akademie der Arbeiterwohlfahrt</v>
      </c>
      <c r="D4800" s="5" t="s">
        <v>3793</v>
      </c>
      <c r="E48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00" s="175" t="s">
        <v>18842</v>
      </c>
      <c r="G4800" s="175" t="s">
        <v>18843</v>
      </c>
      <c r="H4800" s="182" t="str">
        <f>_xlfn.XLOOKUP(tab_SCHULLISTE[[#This Row],[TKZ]],tab_SATLISTE[SAT-ID],tab_SATLISTE[SAT-ID],"FEHLT")</f>
        <v>6p029</v>
      </c>
    </row>
    <row r="4801" spans="1:8" ht="15.9" customHeight="1" x14ac:dyDescent="0.3">
      <c r="A4801" s="171" t="s">
        <v>9147</v>
      </c>
      <c r="B4801" s="167" t="s">
        <v>9148</v>
      </c>
      <c r="C4801" s="167" t="str">
        <f>tab_SCHULLISTE[[#This Row],[SNR]]&amp;" - "&amp;tab_SCHULLISTE[[#This Row],[Name]]</f>
        <v>7075 - Berufsfachschule für Pflege der Caritas-Schulen gGmbH in Hofheim</v>
      </c>
      <c r="D4801" s="5" t="s">
        <v>3777</v>
      </c>
      <c r="E48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01" s="175" t="s">
        <v>18842</v>
      </c>
      <c r="G4801" s="175" t="s">
        <v>18843</v>
      </c>
      <c r="H4801" s="182" t="str">
        <f>_xlfn.XLOOKUP(tab_SCHULLISTE[[#This Row],[TKZ]],tab_SATLISTE[SAT-ID],tab_SATLISTE[SAT-ID],"FEHLT")</f>
        <v>6p009</v>
      </c>
    </row>
    <row r="4802" spans="1:8" ht="15.9" customHeight="1" x14ac:dyDescent="0.3">
      <c r="A4802" s="171" t="s">
        <v>9149</v>
      </c>
      <c r="B4802" s="167" t="s">
        <v>926</v>
      </c>
      <c r="C4802" s="167" t="str">
        <f>tab_SCHULLISTE[[#This Row],[SNR]]&amp;" - "&amp;tab_SCHULLISTE[[#This Row],[Name]]</f>
        <v>7076 - Meisterschule für Schneid- und Schleiftechnik des Lkr. Rhön-Grabfeld in Bad Neustadt a.d.Saale</v>
      </c>
      <c r="D4802" s="5" t="s">
        <v>3703</v>
      </c>
      <c r="E48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02" s="175" t="s">
        <v>18848</v>
      </c>
      <c r="G4802" s="175" t="s">
        <v>18849</v>
      </c>
      <c r="H4802" s="182" t="str">
        <f>_xlfn.XLOOKUP(tab_SCHULLISTE[[#This Row],[TKZ]],tab_SATLISTE[SAT-ID],tab_SATLISTE[SAT-ID],"FEHLT")</f>
        <v>6k177</v>
      </c>
    </row>
    <row r="4803" spans="1:8" ht="15.9" customHeight="1" x14ac:dyDescent="0.3">
      <c r="A4803" s="171" t="s">
        <v>9150</v>
      </c>
      <c r="B4803" s="167" t="s">
        <v>683</v>
      </c>
      <c r="C4803" s="167" t="str">
        <f>tab_SCHULLISTE[[#This Row],[SNR]]&amp;" - "&amp;tab_SCHULLISTE[[#This Row],[Name]]</f>
        <v>7077 - Förderzentrum, Förderschwerpunkt körperliche u. motorische Entwickl. in Aschaffenburg</v>
      </c>
      <c r="D4803" s="5" t="s">
        <v>3832</v>
      </c>
      <c r="E48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03" s="175" t="s">
        <v>18830</v>
      </c>
      <c r="G4803" s="175" t="s">
        <v>18831</v>
      </c>
      <c r="H4803" s="182" t="str">
        <f>_xlfn.XLOOKUP(tab_SCHULLISTE[[#This Row],[TKZ]],tab_SATLISTE[SAT-ID],tab_SATLISTE[SAT-ID],"FEHLT")</f>
        <v>6p070</v>
      </c>
    </row>
    <row r="4804" spans="1:8" ht="15.9" customHeight="1" x14ac:dyDescent="0.3">
      <c r="A4804" s="171" t="s">
        <v>9151</v>
      </c>
      <c r="B4804" s="167" t="s">
        <v>9152</v>
      </c>
      <c r="C4804" s="167" t="str">
        <f>tab_SCHULLISTE[[#This Row],[SNR]]&amp;" - "&amp;tab_SCHULLISTE[[#This Row],[Name]]</f>
        <v>7078 - Berufsfachschule für Pflege der Caritas-Schulen gGmbH in Schweinfurt</v>
      </c>
      <c r="D4804" s="5" t="s">
        <v>3777</v>
      </c>
      <c r="E48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04" s="175" t="s">
        <v>18842</v>
      </c>
      <c r="G4804" s="175" t="s">
        <v>18843</v>
      </c>
      <c r="H4804" s="182" t="str">
        <f>_xlfn.XLOOKUP(tab_SCHULLISTE[[#This Row],[TKZ]],tab_SATLISTE[SAT-ID],tab_SATLISTE[SAT-ID],"FEHLT")</f>
        <v>6p009</v>
      </c>
    </row>
    <row r="4805" spans="1:8" ht="15.9" customHeight="1" x14ac:dyDescent="0.3">
      <c r="A4805" s="171" t="s">
        <v>9153</v>
      </c>
      <c r="B4805" s="167" t="s">
        <v>9154</v>
      </c>
      <c r="C4805" s="167" t="str">
        <f>tab_SCHULLISTE[[#This Row],[SNR]]&amp;" - "&amp;tab_SCHULLISTE[[#This Row],[Name]]</f>
        <v>7079 - Berufsfachschule für Pflege St. Hildegard in Erlenbach d.Helios Gesellsch.f.berufl.Bildung mbH</v>
      </c>
      <c r="D4805" s="5" t="s">
        <v>3794</v>
      </c>
      <c r="E48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05" s="175" t="s">
        <v>18842</v>
      </c>
      <c r="G4805" s="175" t="s">
        <v>18843</v>
      </c>
      <c r="H4805" s="182" t="str">
        <f>_xlfn.XLOOKUP(tab_SCHULLISTE[[#This Row],[TKZ]],tab_SATLISTE[SAT-ID],tab_SATLISTE[SAT-ID],"FEHLT")</f>
        <v>6p030</v>
      </c>
    </row>
    <row r="4806" spans="1:8" ht="15.9" customHeight="1" x14ac:dyDescent="0.3">
      <c r="A4806" s="171" t="s">
        <v>9155</v>
      </c>
      <c r="B4806" s="167" t="s">
        <v>9156</v>
      </c>
      <c r="C4806" s="167" t="str">
        <f>tab_SCHULLISTE[[#This Row],[SNR]]&amp;" - "&amp;tab_SCHULLISTE[[#This Row],[Name]]</f>
        <v>7080 - Berufsfachschule für Pflege Würzburg d.Berufl. Fortbildungszentren d.Baye.Wirtschaft (bfz)gGmbH</v>
      </c>
      <c r="D4806" s="5" t="s">
        <v>3773</v>
      </c>
      <c r="E48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06" s="175" t="s">
        <v>18842</v>
      </c>
      <c r="G4806" s="175" t="s">
        <v>18843</v>
      </c>
      <c r="H4806" s="182" t="str">
        <f>_xlfn.XLOOKUP(tab_SCHULLISTE[[#This Row],[TKZ]],tab_SATLISTE[SAT-ID],tab_SATLISTE[SAT-ID],"FEHLT")</f>
        <v>6p004</v>
      </c>
    </row>
    <row r="4807" spans="1:8" ht="15.9" customHeight="1" x14ac:dyDescent="0.3">
      <c r="A4807" s="171" t="s">
        <v>9157</v>
      </c>
      <c r="B4807" s="167" t="s">
        <v>9158</v>
      </c>
      <c r="C4807" s="167" t="str">
        <f>tab_SCHULLISTE[[#This Row],[SNR]]&amp;" - "&amp;tab_SCHULLISTE[[#This Row],[Name]]</f>
        <v>7081 - Berufsfachschule für Pflege der Klinikum Aschaffenburg-Alzenau gGmbH</v>
      </c>
      <c r="D4807" s="5" t="s">
        <v>3801</v>
      </c>
      <c r="E48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07" s="175" t="s">
        <v>18842</v>
      </c>
      <c r="G4807" s="175" t="s">
        <v>18843</v>
      </c>
      <c r="H4807" s="182" t="str">
        <f>_xlfn.XLOOKUP(tab_SCHULLISTE[[#This Row],[TKZ]],tab_SATLISTE[SAT-ID],tab_SATLISTE[SAT-ID],"FEHLT")</f>
        <v>6p038</v>
      </c>
    </row>
    <row r="4808" spans="1:8" ht="15.9" customHeight="1" x14ac:dyDescent="0.3">
      <c r="A4808" s="171" t="s">
        <v>9159</v>
      </c>
      <c r="B4808" s="167" t="s">
        <v>9160</v>
      </c>
      <c r="C4808" s="167" t="str">
        <f>tab_SCHULLISTE[[#This Row],[SNR]]&amp;" - "&amp;tab_SCHULLISTE[[#This Row],[Name]]</f>
        <v>7082 - Berufsfachschule für Pflege Schweinfurt a.Krankenhaus St.Josef</v>
      </c>
      <c r="D4808" s="5" t="s">
        <v>18773</v>
      </c>
      <c r="E48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08" s="175" t="s">
        <v>18842</v>
      </c>
      <c r="G4808" s="175" t="s">
        <v>18843</v>
      </c>
      <c r="H4808" s="182" t="str">
        <f>_xlfn.XLOOKUP(tab_SCHULLISTE[[#This Row],[TKZ]],tab_SATLISTE[SAT-ID],tab_SATLISTE[SAT-ID],"FEHLT")</f>
        <v>6p082</v>
      </c>
    </row>
    <row r="4809" spans="1:8" ht="15.9" customHeight="1" x14ac:dyDescent="0.3">
      <c r="A4809" s="171" t="s">
        <v>9161</v>
      </c>
      <c r="B4809" s="167" t="s">
        <v>9162</v>
      </c>
      <c r="C4809" s="167" t="str">
        <f>tab_SCHULLISTE[[#This Row],[SNR]]&amp;" - "&amp;tab_SCHULLISTE[[#This Row],[Name]]</f>
        <v>7083 - Berufsfachschule für Pflege Erlenbach a.Main des BRK Bezirksverbands Unterfranken</v>
      </c>
      <c r="D4809" s="5" t="s">
        <v>3771</v>
      </c>
      <c r="E48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09" s="175" t="s">
        <v>18842</v>
      </c>
      <c r="G4809" s="175" t="s">
        <v>18843</v>
      </c>
      <c r="H4809" s="182" t="str">
        <f>_xlfn.XLOOKUP(tab_SCHULLISTE[[#This Row],[TKZ]],tab_SATLISTE[SAT-ID],tab_SATLISTE[SAT-ID],"FEHLT")</f>
        <v>6p002</v>
      </c>
    </row>
    <row r="4810" spans="1:8" ht="15.9" customHeight="1" x14ac:dyDescent="0.3">
      <c r="A4810" s="171" t="s">
        <v>9163</v>
      </c>
      <c r="B4810" s="167" t="s">
        <v>9164</v>
      </c>
      <c r="C4810" s="167" t="str">
        <f>tab_SCHULLISTE[[#This Row],[SNR]]&amp;" - "&amp;tab_SCHULLISTE[[#This Row],[Name]]</f>
        <v>7084 - Berufsfachschule für Pflege der Klinikum Würzburg Mitte gGmbH am Standort Missioklinik</v>
      </c>
      <c r="D4810" s="5" t="s">
        <v>3802</v>
      </c>
      <c r="E48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10" s="175" t="s">
        <v>18842</v>
      </c>
      <c r="G4810" s="175" t="s">
        <v>18843</v>
      </c>
      <c r="H4810" s="182" t="str">
        <f>_xlfn.XLOOKUP(tab_SCHULLISTE[[#This Row],[TKZ]],tab_SATLISTE[SAT-ID],tab_SATLISTE[SAT-ID],"FEHLT")</f>
        <v>6p039</v>
      </c>
    </row>
    <row r="4811" spans="1:8" ht="15.9" customHeight="1" x14ac:dyDescent="0.3">
      <c r="A4811" s="171" t="s">
        <v>9165</v>
      </c>
      <c r="B4811" s="167" t="s">
        <v>9166</v>
      </c>
      <c r="C4811" s="167" t="str">
        <f>tab_SCHULLISTE[[#This Row],[SNR]]&amp;" - "&amp;tab_SCHULLISTE[[#This Row],[Name]]</f>
        <v>7085 - Julius Care - Berufsfachschule für Pflege der Stiftung Juliusspital Würzburg - Sanderau</v>
      </c>
      <c r="D4811" s="5" t="s">
        <v>3799</v>
      </c>
      <c r="E48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11" s="175" t="s">
        <v>18842</v>
      </c>
      <c r="G4811" s="175" t="s">
        <v>18843</v>
      </c>
      <c r="H4811" s="182" t="str">
        <f>_xlfn.XLOOKUP(tab_SCHULLISTE[[#This Row],[TKZ]],tab_SATLISTE[SAT-ID],tab_SATLISTE[SAT-ID],"FEHLT")</f>
        <v>6p036</v>
      </c>
    </row>
    <row r="4812" spans="1:8" ht="15.9" customHeight="1" x14ac:dyDescent="0.3">
      <c r="A4812" s="171" t="s">
        <v>9167</v>
      </c>
      <c r="B4812" s="167" t="s">
        <v>285</v>
      </c>
      <c r="C4812" s="167" t="str">
        <f>tab_SCHULLISTE[[#This Row],[SNR]]&amp;" - "&amp;tab_SCHULLISTE[[#This Row],[Name]]</f>
        <v>7086 - Berufsfachschule f. Altenpflegehilfe Würzburg d. Berufl. Fortbildungszentren d.Bay.Wirtschaft (bfz)</v>
      </c>
      <c r="D4812" s="5" t="s">
        <v>3773</v>
      </c>
      <c r="E48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12" s="175" t="s">
        <v>18842</v>
      </c>
      <c r="G4812" s="175" t="s">
        <v>18843</v>
      </c>
      <c r="H4812" s="182" t="str">
        <f>_xlfn.XLOOKUP(tab_SCHULLISTE[[#This Row],[TKZ]],tab_SATLISTE[SAT-ID],tab_SATLISTE[SAT-ID],"FEHLT")</f>
        <v>6p004</v>
      </c>
    </row>
    <row r="4813" spans="1:8" ht="15.9" customHeight="1" x14ac:dyDescent="0.3">
      <c r="A4813" s="171" t="s">
        <v>10569</v>
      </c>
      <c r="B4813" s="167" t="s">
        <v>14595</v>
      </c>
      <c r="C4813" s="167" t="str">
        <f>tab_SCHULLISTE[[#This Row],[SNR]]&amp;" - "&amp;tab_SCHULLISTE[[#This Row],[Name]]</f>
        <v>7087 - Berufsfachschule für Pflege der Schwesternschaft München vom BRK e.V. in Würzburg</v>
      </c>
      <c r="D4813" s="5" t="s">
        <v>3828</v>
      </c>
      <c r="E48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13" s="175" t="s">
        <v>18842</v>
      </c>
      <c r="G4813" s="175" t="s">
        <v>18843</v>
      </c>
      <c r="H4813" s="182" t="str">
        <f>_xlfn.XLOOKUP(tab_SCHULLISTE[[#This Row],[TKZ]],tab_SATLISTE[SAT-ID],tab_SATLISTE[SAT-ID],"FEHLT")</f>
        <v>6p066</v>
      </c>
    </row>
    <row r="4814" spans="1:8" ht="15.9" customHeight="1" x14ac:dyDescent="0.3">
      <c r="A4814" s="171" t="s">
        <v>9168</v>
      </c>
      <c r="B4814" s="167" t="s">
        <v>14596</v>
      </c>
      <c r="C4814" s="167" t="str">
        <f>tab_SCHULLISTE[[#This Row],[SNR]]&amp;" - "&amp;tab_SCHULLISTE[[#This Row],[Name]]</f>
        <v>7088 - Berufsfachschule für Logopädie Aschaffenburg des IB e.V. (IB)</v>
      </c>
      <c r="D4814" s="5" t="s">
        <v>3795</v>
      </c>
      <c r="E48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14" s="175" t="s">
        <v>18842</v>
      </c>
      <c r="G4814" s="175" t="s">
        <v>18843</v>
      </c>
      <c r="H4814" s="182" t="str">
        <f>_xlfn.XLOOKUP(tab_SCHULLISTE[[#This Row],[TKZ]],tab_SATLISTE[SAT-ID],tab_SATLISTE[SAT-ID],"FEHLT")</f>
        <v>6p031</v>
      </c>
    </row>
    <row r="4815" spans="1:8" ht="15.9" customHeight="1" x14ac:dyDescent="0.3">
      <c r="A4815" s="171" t="s">
        <v>9169</v>
      </c>
      <c r="B4815" s="167" t="s">
        <v>9170</v>
      </c>
      <c r="C4815" s="167" t="str">
        <f>tab_SCHULLISTE[[#This Row],[SNR]]&amp;" - "&amp;tab_SCHULLISTE[[#This Row],[Name]]</f>
        <v>7089 - Berufsfachschule für Pflege des Kommunalunternehmens Klinik Kitzinger Land in Kitz</v>
      </c>
      <c r="D4815" s="5" t="s">
        <v>3648</v>
      </c>
      <c r="E48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15" s="175" t="s">
        <v>18842</v>
      </c>
      <c r="G4815" s="175" t="s">
        <v>18843</v>
      </c>
      <c r="H4815" s="182" t="str">
        <f>_xlfn.XLOOKUP(tab_SCHULLISTE[[#This Row],[TKZ]],tab_SATLISTE[SAT-ID],tab_SATLISTE[SAT-ID],"FEHLT")</f>
        <v>6k121</v>
      </c>
    </row>
    <row r="4816" spans="1:8" ht="15.9" customHeight="1" x14ac:dyDescent="0.3">
      <c r="A4816" s="171" t="s">
        <v>9171</v>
      </c>
      <c r="B4816" s="167" t="s">
        <v>9172</v>
      </c>
      <c r="C4816" s="167" t="str">
        <f>tab_SCHULLISTE[[#This Row],[SNR]]&amp;" - "&amp;tab_SCHULLISTE[[#This Row],[Name]]</f>
        <v>7090 - Berufsfachschule für Pflege des Bezirks Unterfranken Lohr am Main</v>
      </c>
      <c r="D4816" s="5" t="s">
        <v>3559</v>
      </c>
      <c r="E48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16" s="175" t="s">
        <v>18842</v>
      </c>
      <c r="G4816" s="175" t="s">
        <v>18843</v>
      </c>
      <c r="H4816" s="182" t="str">
        <f>_xlfn.XLOOKUP(tab_SCHULLISTE[[#This Row],[TKZ]],tab_SATLISTE[SAT-ID],tab_SATLISTE[SAT-ID],"FEHLT")</f>
        <v>6k029</v>
      </c>
    </row>
    <row r="4817" spans="1:8" ht="15.9" customHeight="1" x14ac:dyDescent="0.3">
      <c r="A4817" s="171" t="s">
        <v>9173</v>
      </c>
      <c r="B4817" s="167" t="s">
        <v>9174</v>
      </c>
      <c r="C4817" s="167" t="str">
        <f>tab_SCHULLISTE[[#This Row],[SNR]]&amp;" - "&amp;tab_SCHULLISTE[[#This Row],[Name]]</f>
        <v>7091 - Berufsfachschule für Pflege des Bezirks Unterfranken Schloss Werneck</v>
      </c>
      <c r="D4817" s="5" t="s">
        <v>3559</v>
      </c>
      <c r="E48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17" s="175" t="s">
        <v>18842</v>
      </c>
      <c r="G4817" s="175" t="s">
        <v>18843</v>
      </c>
      <c r="H4817" s="182" t="str">
        <f>_xlfn.XLOOKUP(tab_SCHULLISTE[[#This Row],[TKZ]],tab_SATLISTE[SAT-ID],tab_SATLISTE[SAT-ID],"FEHLT")</f>
        <v>6k029</v>
      </c>
    </row>
    <row r="4818" spans="1:8" ht="15.9" customHeight="1" x14ac:dyDescent="0.3">
      <c r="A4818" s="171" t="s">
        <v>9175</v>
      </c>
      <c r="B4818" s="167" t="s">
        <v>9176</v>
      </c>
      <c r="C4818" s="167" t="str">
        <f>tab_SCHULLISTE[[#This Row],[SNR]]&amp;" - "&amp;tab_SCHULLISTE[[#This Row],[Name]]</f>
        <v>7092 - Berufsfachschule für Pflege Marktheidenfeld des Landkreises Main-Spessart</v>
      </c>
      <c r="D4818" s="5" t="s">
        <v>3660</v>
      </c>
      <c r="E48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18" s="175" t="s">
        <v>18842</v>
      </c>
      <c r="G4818" s="175" t="s">
        <v>18843</v>
      </c>
      <c r="H4818" s="182" t="str">
        <f>_xlfn.XLOOKUP(tab_SCHULLISTE[[#This Row],[TKZ]],tab_SATLISTE[SAT-ID],tab_SATLISTE[SAT-ID],"FEHLT")</f>
        <v>6k134</v>
      </c>
    </row>
    <row r="4819" spans="1:8" ht="15.9" customHeight="1" x14ac:dyDescent="0.3">
      <c r="A4819" s="171" t="s">
        <v>9177</v>
      </c>
      <c r="B4819" s="167" t="s">
        <v>14597</v>
      </c>
      <c r="C4819" s="167" t="str">
        <f>tab_SCHULLISTE[[#This Row],[SNR]]&amp;" - "&amp;tab_SCHULLISTE[[#This Row],[Name]]</f>
        <v>7093 - BFS f. Pflege Schweinfurt u.Haßfurt d.Zweckverb. BFS f.Gesundheitswesen u.Pflegeberufe</v>
      </c>
      <c r="D4819" s="5" t="s">
        <v>3556</v>
      </c>
      <c r="E48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19" s="175" t="s">
        <v>18842</v>
      </c>
      <c r="G4819" s="175" t="s">
        <v>18843</v>
      </c>
      <c r="H4819" s="182" t="str">
        <f>_xlfn.XLOOKUP(tab_SCHULLISTE[[#This Row],[TKZ]],tab_SATLISTE[SAT-ID],tab_SATLISTE[SAT-ID],"FEHLT")</f>
        <v>6k026</v>
      </c>
    </row>
    <row r="4820" spans="1:8" ht="15.9" customHeight="1" x14ac:dyDescent="0.3">
      <c r="A4820" s="171" t="s">
        <v>9178</v>
      </c>
      <c r="B4820" s="167" t="s">
        <v>14598</v>
      </c>
      <c r="C4820" s="167" t="str">
        <f>tab_SCHULLISTE[[#This Row],[SNR]]&amp;" - "&amp;tab_SCHULLISTE[[#This Row],[Name]]</f>
        <v>7094 - Staatl. Berufsfachschule für Pflege am Klinikum der Julius-Maximilians-Universität Würzburg (Unive</v>
      </c>
      <c r="D4820" s="5" t="s">
        <v>3767</v>
      </c>
      <c r="E48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20" s="175" t="s">
        <v>18842</v>
      </c>
      <c r="G4820" s="175" t="s">
        <v>18843</v>
      </c>
      <c r="H4820" s="182" t="str">
        <f>_xlfn.XLOOKUP(tab_SCHULLISTE[[#This Row],[TKZ]],tab_SATLISTE[SAT-ID],tab_SATLISTE[SAT-ID],"FEHLT")</f>
        <v>6x900</v>
      </c>
    </row>
    <row r="4821" spans="1:8" ht="15.9" customHeight="1" x14ac:dyDescent="0.3">
      <c r="A4821" s="171" t="s">
        <v>9179</v>
      </c>
      <c r="B4821" s="167" t="s">
        <v>14350</v>
      </c>
      <c r="C4821" s="167" t="str">
        <f>tab_SCHULLISTE[[#This Row],[SNR]]&amp;" - "&amp;tab_SCHULLISTE[[#This Row],[Name]]</f>
        <v xml:space="preserve">7096 - Werkberufsschule Koenig &amp; Bauer Würzburg  </v>
      </c>
      <c r="D4821" s="5" t="s">
        <v>3826</v>
      </c>
      <c r="E48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21" s="175" t="s">
        <v>18856</v>
      </c>
      <c r="G4821" s="175" t="s">
        <v>18857</v>
      </c>
      <c r="H4821" s="182" t="str">
        <f>_xlfn.XLOOKUP(tab_SCHULLISTE[[#This Row],[TKZ]],tab_SATLISTE[SAT-ID],tab_SATLISTE[SAT-ID],"FEHLT")</f>
        <v>6p064</v>
      </c>
    </row>
    <row r="4822" spans="1:8" ht="15.9" customHeight="1" x14ac:dyDescent="0.3">
      <c r="A4822" s="171" t="s">
        <v>9180</v>
      </c>
      <c r="B4822" s="167" t="s">
        <v>14416</v>
      </c>
      <c r="C4822" s="167" t="str">
        <f>tab_SCHULLISTE[[#This Row],[SNR]]&amp;" - "&amp;tab_SCHULLISTE[[#This Row],[Name]]</f>
        <v xml:space="preserve">7097 - Private Wirtschaftsschule Krauss Aschaffenburg  </v>
      </c>
      <c r="D4822" s="5" t="s">
        <v>3820</v>
      </c>
      <c r="E48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22" s="175" t="s">
        <v>18852</v>
      </c>
      <c r="G4822" s="175" t="s">
        <v>18853</v>
      </c>
      <c r="H4822" s="182" t="str">
        <f>_xlfn.XLOOKUP(tab_SCHULLISTE[[#This Row],[TKZ]],tab_SATLISTE[SAT-ID],tab_SATLISTE[SAT-ID],"FEHLT")</f>
        <v>6p058</v>
      </c>
    </row>
    <row r="4823" spans="1:8" ht="15.9" customHeight="1" x14ac:dyDescent="0.3">
      <c r="A4823" s="171" t="s">
        <v>9181</v>
      </c>
      <c r="B4823" s="167" t="s">
        <v>1630</v>
      </c>
      <c r="C4823" s="167" t="str">
        <f>tab_SCHULLISTE[[#This Row],[SNR]]&amp;" - "&amp;tab_SCHULLISTE[[#This Row],[Name]]</f>
        <v>7098 - Friedrich-Bernbeck-Schule Staatliche Wirtschaftsschule Kitzingen</v>
      </c>
      <c r="D4823" s="5" t="s">
        <v>3638</v>
      </c>
      <c r="E48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23" s="175" t="s">
        <v>18852</v>
      </c>
      <c r="G4823" s="175" t="s">
        <v>18853</v>
      </c>
      <c r="H4823" s="182" t="str">
        <f>_xlfn.XLOOKUP(tab_SCHULLISTE[[#This Row],[TKZ]],tab_SATLISTE[SAT-ID],tab_SATLISTE[SAT-ID],"FEHLT")</f>
        <v>6k111</v>
      </c>
    </row>
    <row r="4824" spans="1:8" ht="15.9" customHeight="1" x14ac:dyDescent="0.3">
      <c r="A4824" s="171" t="s">
        <v>9182</v>
      </c>
      <c r="B4824" s="167" t="s">
        <v>14417</v>
      </c>
      <c r="C4824" s="167" t="str">
        <f>tab_SCHULLISTE[[#This Row],[SNR]]&amp;" - "&amp;tab_SCHULLISTE[[#This Row],[Name]]</f>
        <v xml:space="preserve">7099 - Private Wirtschaftsschule Pelzl Schweinfurt  </v>
      </c>
      <c r="D4824" s="5" t="s">
        <v>3790</v>
      </c>
      <c r="E48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24" s="175" t="s">
        <v>18852</v>
      </c>
      <c r="G4824" s="175" t="s">
        <v>18853</v>
      </c>
      <c r="H4824" s="182" t="str">
        <f>_xlfn.XLOOKUP(tab_SCHULLISTE[[#This Row],[TKZ]],tab_SATLISTE[SAT-ID],tab_SATLISTE[SAT-ID],"FEHLT")</f>
        <v>6p026</v>
      </c>
    </row>
    <row r="4825" spans="1:8" ht="15.9" customHeight="1" x14ac:dyDescent="0.3">
      <c r="A4825" s="171" t="s">
        <v>9183</v>
      </c>
      <c r="B4825" s="167" t="s">
        <v>14418</v>
      </c>
      <c r="C4825" s="167" t="str">
        <f>tab_SCHULLISTE[[#This Row],[SNR]]&amp;" - "&amp;tab_SCHULLISTE[[#This Row],[Name]]</f>
        <v xml:space="preserve">7101 - Städtische Wirtschaftsschule Würzburg  </v>
      </c>
      <c r="D4825" s="5" t="s">
        <v>3760</v>
      </c>
      <c r="E48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25" s="175" t="s">
        <v>18852</v>
      </c>
      <c r="G4825" s="175" t="s">
        <v>18853</v>
      </c>
      <c r="H4825" s="182" t="str">
        <f>_xlfn.XLOOKUP(tab_SCHULLISTE[[#This Row],[TKZ]],tab_SATLISTE[SAT-ID],tab_SATLISTE[SAT-ID],"FEHLT")</f>
        <v>6k234</v>
      </c>
    </row>
    <row r="4826" spans="1:8" ht="15.9" customHeight="1" x14ac:dyDescent="0.3">
      <c r="A4826" s="171" t="s">
        <v>9184</v>
      </c>
      <c r="B4826" s="167" t="s">
        <v>14419</v>
      </c>
      <c r="C4826" s="167" t="str">
        <f>tab_SCHULLISTE[[#This Row],[SNR]]&amp;" - "&amp;tab_SCHULLISTE[[#This Row],[Name]]</f>
        <v xml:space="preserve">7102 - Private Wirtschaftsschule Müller e.V. Würzburg  </v>
      </c>
      <c r="D4826" s="5" t="s">
        <v>3821</v>
      </c>
      <c r="E48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26" s="175" t="s">
        <v>18852</v>
      </c>
      <c r="G4826" s="175" t="s">
        <v>18853</v>
      </c>
      <c r="H4826" s="182" t="str">
        <f>_xlfn.XLOOKUP(tab_SCHULLISTE[[#This Row],[TKZ]],tab_SATLISTE[SAT-ID],tab_SATLISTE[SAT-ID],"FEHLT")</f>
        <v>6p059</v>
      </c>
    </row>
    <row r="4827" spans="1:8" ht="15.9" customHeight="1" x14ac:dyDescent="0.3">
      <c r="A4827" s="171" t="s">
        <v>10570</v>
      </c>
      <c r="B4827" s="167" t="s">
        <v>14599</v>
      </c>
      <c r="C4827" s="167" t="str">
        <f>tab_SCHULLISTE[[#This Row],[SNR]]&amp;" - "&amp;tab_SCHULLISTE[[#This Row],[Name]]</f>
        <v>7104 - Berufsfachschule für Pflege Ochsenfurt der Main-Klinik Ochsenfurt gGmbH</v>
      </c>
      <c r="D4827" s="5" t="s">
        <v>14900</v>
      </c>
      <c r="E48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27" s="175" t="s">
        <v>18842</v>
      </c>
      <c r="G4827" s="175" t="s">
        <v>18843</v>
      </c>
      <c r="H4827" s="182" t="str">
        <f>_xlfn.XLOOKUP(tab_SCHULLISTE[[#This Row],[TKZ]],tab_SATLISTE[SAT-ID],tab_SATLISTE[SAT-ID],"FEHLT")</f>
        <v>6p076</v>
      </c>
    </row>
    <row r="4828" spans="1:8" ht="15.9" customHeight="1" x14ac:dyDescent="0.3">
      <c r="A4828" s="171" t="s">
        <v>10571</v>
      </c>
      <c r="B4828" s="167" t="s">
        <v>14600</v>
      </c>
      <c r="C4828" s="167" t="str">
        <f>tab_SCHULLISTE[[#This Row],[SNR]]&amp;" - "&amp;tab_SCHULLISTE[[#This Row],[Name]]</f>
        <v>7105 - Private Berufsfachschule für Krankenpflegehilfe Bad Neust. a.d.Saale der RHÖN-KLINIKUM AG</v>
      </c>
      <c r="D4828" s="5" t="s">
        <v>3781</v>
      </c>
      <c r="E48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28" s="175" t="s">
        <v>18842</v>
      </c>
      <c r="G4828" s="175" t="s">
        <v>18843</v>
      </c>
      <c r="H4828" s="182" t="str">
        <f>_xlfn.XLOOKUP(tab_SCHULLISTE[[#This Row],[TKZ]],tab_SATLISTE[SAT-ID],tab_SATLISTE[SAT-ID],"FEHLT")</f>
        <v>6p016</v>
      </c>
    </row>
    <row r="4829" spans="1:8" ht="15.9" customHeight="1" x14ac:dyDescent="0.3">
      <c r="A4829" s="171" t="s">
        <v>10572</v>
      </c>
      <c r="B4829" s="167" t="s">
        <v>18774</v>
      </c>
      <c r="C4829" s="167" t="str">
        <f>tab_SCHULLISTE[[#This Row],[SNR]]&amp;" - "&amp;tab_SCHULLISTE[[#This Row],[Name]]</f>
        <v>7106 - BFS f.anästhesietech. u.operationstechn. Assistent/innen d.Klinikum Aschaffenburg-Alzenau g</v>
      </c>
      <c r="D4829" s="5" t="s">
        <v>3801</v>
      </c>
      <c r="E48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29" s="175" t="s">
        <v>18842</v>
      </c>
      <c r="G4829" s="175" t="s">
        <v>18843</v>
      </c>
      <c r="H4829" s="182" t="str">
        <f>_xlfn.XLOOKUP(tab_SCHULLISTE[[#This Row],[TKZ]],tab_SATLISTE[SAT-ID],tab_SATLISTE[SAT-ID],"FEHLT")</f>
        <v>6p038</v>
      </c>
    </row>
    <row r="4830" spans="1:8" ht="15.9" customHeight="1" x14ac:dyDescent="0.3">
      <c r="A4830" s="171" t="s">
        <v>9185</v>
      </c>
      <c r="B4830" s="167" t="s">
        <v>14480</v>
      </c>
      <c r="C4830" s="167" t="str">
        <f>tab_SCHULLISTE[[#This Row],[SNR]]&amp;" - "&amp;tab_SCHULLISTE[[#This Row],[Name]]</f>
        <v xml:space="preserve">7109 - Staatl. Berufsfachschule für Sozialpflege Haßfurt  </v>
      </c>
      <c r="D4830" s="5" t="s">
        <v>3617</v>
      </c>
      <c r="E48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30" s="175" t="s">
        <v>18854</v>
      </c>
      <c r="G4830" s="175" t="s">
        <v>18855</v>
      </c>
      <c r="H4830" s="182" t="str">
        <f>_xlfn.XLOOKUP(tab_SCHULLISTE[[#This Row],[TKZ]],tab_SATLISTE[SAT-ID],tab_SATLISTE[SAT-ID],"FEHLT")</f>
        <v>6k089</v>
      </c>
    </row>
    <row r="4831" spans="1:8" ht="15.9" customHeight="1" x14ac:dyDescent="0.3">
      <c r="A4831" s="171" t="s">
        <v>10573</v>
      </c>
      <c r="B4831" s="167" t="s">
        <v>14601</v>
      </c>
      <c r="C4831" s="167" t="str">
        <f>tab_SCHULLISTE[[#This Row],[SNR]]&amp;" - "&amp;tab_SCHULLISTE[[#This Row],[Name]]</f>
        <v>7110 - Berufsfachschule f. Anästhesie- und Operationstechnische Assistenz in Würzburg</v>
      </c>
      <c r="D4831" s="5" t="s">
        <v>14901</v>
      </c>
      <c r="E48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31" s="175" t="s">
        <v>18842</v>
      </c>
      <c r="G4831" s="175" t="s">
        <v>18843</v>
      </c>
      <c r="H4831" s="182" t="str">
        <f>_xlfn.XLOOKUP(tab_SCHULLISTE[[#This Row],[TKZ]],tab_SATLISTE[SAT-ID],tab_SATLISTE[SAT-ID],"FEHLT")</f>
        <v>6p079</v>
      </c>
    </row>
    <row r="4832" spans="1:8" ht="15.9" customHeight="1" x14ac:dyDescent="0.3">
      <c r="A4832" s="171" t="s">
        <v>10574</v>
      </c>
      <c r="B4832" s="167" t="s">
        <v>14602</v>
      </c>
      <c r="C4832" s="167" t="str">
        <f>tab_SCHULLISTE[[#This Row],[SNR]]&amp;" - "&amp;tab_SCHULLISTE[[#This Row],[Name]]</f>
        <v>7112 - Berufsfachschule für Krankenpflegehilfe in Erlenbach</v>
      </c>
      <c r="D4832" s="5" t="s">
        <v>3794</v>
      </c>
      <c r="E48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32" s="175" t="s">
        <v>18842</v>
      </c>
      <c r="G4832" s="175" t="s">
        <v>18843</v>
      </c>
      <c r="H4832" s="182" t="str">
        <f>_xlfn.XLOOKUP(tab_SCHULLISTE[[#This Row],[TKZ]],tab_SATLISTE[SAT-ID],tab_SATLISTE[SAT-ID],"FEHLT")</f>
        <v>6p030</v>
      </c>
    </row>
    <row r="4833" spans="1:8" ht="15.9" customHeight="1" x14ac:dyDescent="0.3">
      <c r="A4833" s="171" t="s">
        <v>10575</v>
      </c>
      <c r="B4833" s="167" t="s">
        <v>18775</v>
      </c>
      <c r="C4833" s="167" t="str">
        <f>tab_SCHULLISTE[[#This Row],[SNR]]&amp;" - "&amp;tab_SCHULLISTE[[#This Row],[Name]]</f>
        <v>7113 - St. Berufsfachschule f.Medizi.Technologie f.Radiologie a.d.Julius-Maximilians-Uni.Würzburg</v>
      </c>
      <c r="D4833" s="5" t="s">
        <v>14902</v>
      </c>
      <c r="E48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33" s="175" t="s">
        <v>18842</v>
      </c>
      <c r="G4833" s="175" t="s">
        <v>18843</v>
      </c>
      <c r="H4833" s="182" t="str">
        <f>_xlfn.XLOOKUP(tab_SCHULLISTE[[#This Row],[TKZ]],tab_SATLISTE[SAT-ID],tab_SATLISTE[SAT-ID],"FEHLT")</f>
        <v>6x903</v>
      </c>
    </row>
    <row r="4834" spans="1:8" ht="15.9" customHeight="1" x14ac:dyDescent="0.3">
      <c r="A4834" s="171" t="s">
        <v>10627</v>
      </c>
      <c r="B4834" s="167" t="s">
        <v>18776</v>
      </c>
      <c r="C4834" s="167" t="str">
        <f>tab_SCHULLISTE[[#This Row],[SNR]]&amp;" - "&amp;tab_SCHULLISTE[[#This Row],[Name]]</f>
        <v>7114 - Priv.Berufsfachschule f.Physiotherapie d.Priv. Berufsfachsch.f.Therapieberufe Bad Kissingen gGmbH</v>
      </c>
      <c r="D4834" s="5" t="s">
        <v>14912</v>
      </c>
      <c r="E48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34" s="175" t="s">
        <v>18842</v>
      </c>
      <c r="G4834" s="175" t="s">
        <v>18843</v>
      </c>
      <c r="H4834" s="182" t="str">
        <f>_xlfn.XLOOKUP(tab_SCHULLISTE[[#This Row],[TKZ]],tab_SATLISTE[SAT-ID],tab_SATLISTE[SAT-ID],"FEHLT")</f>
        <v>6p080</v>
      </c>
    </row>
    <row r="4835" spans="1:8" ht="15.9" customHeight="1" x14ac:dyDescent="0.3">
      <c r="A4835" s="171" t="s">
        <v>10628</v>
      </c>
      <c r="B4835" s="167" t="s">
        <v>18777</v>
      </c>
      <c r="C4835" s="167" t="str">
        <f>tab_SCHULLISTE[[#This Row],[SNR]]&amp;" - "&amp;tab_SCHULLISTE[[#This Row],[Name]]</f>
        <v>7115 - Staat.BFS f.Medizi.Technologie f. Laboratoriumsanalytik a.d.Julius-Maximilians-Uni.W</v>
      </c>
      <c r="D4835" s="5" t="s">
        <v>14913</v>
      </c>
      <c r="E48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35" s="175" t="s">
        <v>18842</v>
      </c>
      <c r="G4835" s="175" t="s">
        <v>18843</v>
      </c>
      <c r="H4835" s="182" t="str">
        <f>_xlfn.XLOOKUP(tab_SCHULLISTE[[#This Row],[TKZ]],tab_SATLISTE[SAT-ID],tab_SATLISTE[SAT-ID],"FEHLT")</f>
        <v>6x904</v>
      </c>
    </row>
    <row r="4836" spans="1:8" ht="15.9" customHeight="1" x14ac:dyDescent="0.3">
      <c r="A4836" s="171" t="s">
        <v>9186</v>
      </c>
      <c r="B4836" s="167" t="s">
        <v>972</v>
      </c>
      <c r="C4836" s="167" t="str">
        <f>tab_SCHULLISTE[[#This Row],[SNR]]&amp;" - "&amp;tab_SCHULLISTE[[#This Row],[Name]]</f>
        <v>7118 - Staatl.Fachschule (Technikerschule) für Elektrotechnik Bad Neustadt a.d.Saale</v>
      </c>
      <c r="D4836" s="5" t="s">
        <v>3703</v>
      </c>
      <c r="E48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36" s="175" t="s">
        <v>18848</v>
      </c>
      <c r="G4836" s="175" t="s">
        <v>18849</v>
      </c>
      <c r="H4836" s="182" t="str">
        <f>_xlfn.XLOOKUP(tab_SCHULLISTE[[#This Row],[TKZ]],tab_SATLISTE[SAT-ID],tab_SATLISTE[SAT-ID],"FEHLT")</f>
        <v>6k177</v>
      </c>
    </row>
    <row r="4837" spans="1:8" ht="15.9" customHeight="1" x14ac:dyDescent="0.3">
      <c r="A4837" s="171" t="s">
        <v>9187</v>
      </c>
      <c r="B4837" s="167" t="s">
        <v>462</v>
      </c>
      <c r="C4837" s="167" t="str">
        <f>tab_SCHULLISTE[[#This Row],[SNR]]&amp;" - "&amp;tab_SCHULLISTE[[#This Row],[Name]]</f>
        <v>7127 - Adolph-Kolping-Schule, Berufsschule zur sonderpäd. Förd., Förderschwerp. Lernen u. soz.u.emot. Entw.</v>
      </c>
      <c r="D4837" s="5" t="s">
        <v>3803</v>
      </c>
      <c r="E48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37" s="175" t="s">
        <v>18870</v>
      </c>
      <c r="G4837" s="175" t="s">
        <v>18871</v>
      </c>
      <c r="H4837" s="182" t="str">
        <f>_xlfn.XLOOKUP(tab_SCHULLISTE[[#This Row],[TKZ]],tab_SATLISTE[SAT-ID],tab_SATLISTE[SAT-ID],"FEHLT")</f>
        <v>6p040</v>
      </c>
    </row>
    <row r="4838" spans="1:8" ht="15.9" customHeight="1" x14ac:dyDescent="0.3">
      <c r="A4838" s="171" t="s">
        <v>9188</v>
      </c>
      <c r="B4838" s="167" t="s">
        <v>684</v>
      </c>
      <c r="C4838" s="167" t="str">
        <f>tab_SCHULLISTE[[#This Row],[SNR]]&amp;" - "&amp;tab_SCHULLISTE[[#This Row],[Name]]</f>
        <v>7129 - Irena-Sendler-Schule, Sonderpädagogisches Förderzentrum Hohenroth</v>
      </c>
      <c r="D4838" s="5" t="s">
        <v>3777</v>
      </c>
      <c r="E48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38" s="175" t="s">
        <v>18830</v>
      </c>
      <c r="G4838" s="175" t="s">
        <v>18831</v>
      </c>
      <c r="H4838" s="182" t="str">
        <f>_xlfn.XLOOKUP(tab_SCHULLISTE[[#This Row],[TKZ]],tab_SATLISTE[SAT-ID],tab_SATLISTE[SAT-ID],"FEHLT")</f>
        <v>6p009</v>
      </c>
    </row>
    <row r="4839" spans="1:8" ht="15.9" customHeight="1" x14ac:dyDescent="0.3">
      <c r="A4839" s="171" t="s">
        <v>9189</v>
      </c>
      <c r="B4839" s="167" t="s">
        <v>14420</v>
      </c>
      <c r="C4839" s="167" t="str">
        <f>tab_SCHULLISTE[[#This Row],[SNR]]&amp;" - "&amp;tab_SCHULLISTE[[#This Row],[Name]]</f>
        <v>7137 - Paul-Gerhardt-Schule Wirtschaftsschule Karlstein a.Main Christl.Schulverein Hanau u.Kahl e.V.</v>
      </c>
      <c r="D4839" s="5" t="s">
        <v>3778</v>
      </c>
      <c r="E48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39" s="175" t="s">
        <v>18852</v>
      </c>
      <c r="G4839" s="175" t="s">
        <v>18853</v>
      </c>
      <c r="H4839" s="182" t="str">
        <f>_xlfn.XLOOKUP(tab_SCHULLISTE[[#This Row],[TKZ]],tab_SATLISTE[SAT-ID],tab_SATLISTE[SAT-ID],"FEHLT")</f>
        <v>6p012</v>
      </c>
    </row>
    <row r="4840" spans="1:8" ht="15.9" customHeight="1" x14ac:dyDescent="0.3">
      <c r="A4840" s="171" t="s">
        <v>9190</v>
      </c>
      <c r="B4840" s="167" t="s">
        <v>14432</v>
      </c>
      <c r="C4840" s="167" t="str">
        <f>tab_SCHULLISTE[[#This Row],[SNR]]&amp;" - "&amp;tab_SCHULLISTE[[#This Row],[Name]]</f>
        <v>7147 - Staatliche Berufsfachschule für Holzbildhauer in Bischofsheim i.d. Rhön</v>
      </c>
      <c r="D4840" s="5" t="s">
        <v>3703</v>
      </c>
      <c r="E48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40" s="175" t="s">
        <v>18846</v>
      </c>
      <c r="G4840" s="175" t="s">
        <v>18847</v>
      </c>
      <c r="H4840" s="182" t="str">
        <f>_xlfn.XLOOKUP(tab_SCHULLISTE[[#This Row],[TKZ]],tab_SATLISTE[SAT-ID],tab_SATLISTE[SAT-ID],"FEHLT")</f>
        <v>6k177</v>
      </c>
    </row>
    <row r="4841" spans="1:8" ht="15.9" customHeight="1" x14ac:dyDescent="0.3">
      <c r="A4841" s="171" t="s">
        <v>9191</v>
      </c>
      <c r="B4841" s="167" t="s">
        <v>14433</v>
      </c>
      <c r="C4841" s="167" t="str">
        <f>tab_SCHULLISTE[[#This Row],[SNR]]&amp;" - "&amp;tab_SCHULLISTE[[#This Row],[Name]]</f>
        <v xml:space="preserve">7148 - Städt. Berufsfachschule für Maschinenbau Würzburg  </v>
      </c>
      <c r="D4841" s="5" t="s">
        <v>3760</v>
      </c>
      <c r="E48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41" s="175" t="s">
        <v>18846</v>
      </c>
      <c r="G4841" s="175" t="s">
        <v>18847</v>
      </c>
      <c r="H4841" s="182" t="str">
        <f>_xlfn.XLOOKUP(tab_SCHULLISTE[[#This Row],[TKZ]],tab_SATLISTE[SAT-ID],tab_SATLISTE[SAT-ID],"FEHLT")</f>
        <v>6k234</v>
      </c>
    </row>
    <row r="4842" spans="1:8" ht="15.9" customHeight="1" x14ac:dyDescent="0.3">
      <c r="A4842" s="171" t="s">
        <v>9192</v>
      </c>
      <c r="B4842" s="167" t="s">
        <v>14813</v>
      </c>
      <c r="C4842" s="167" t="str">
        <f>tab_SCHULLISTE[[#This Row],[SNR]]&amp;" - "&amp;tab_SCHULLISTE[[#This Row],[Name]]</f>
        <v>7149 - Fachschule für Heilerziehungspflege der bfz gemeinnützige GmbH in Aschaffenburg</v>
      </c>
      <c r="D4842" s="5" t="s">
        <v>3773</v>
      </c>
      <c r="E48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42" s="175" t="s">
        <v>18850</v>
      </c>
      <c r="G4842" s="175" t="s">
        <v>18851</v>
      </c>
      <c r="H4842" s="182" t="str">
        <f>_xlfn.XLOOKUP(tab_SCHULLISTE[[#This Row],[TKZ]],tab_SATLISTE[SAT-ID],tab_SATLISTE[SAT-ID],"FEHLT")</f>
        <v>6p004</v>
      </c>
    </row>
    <row r="4843" spans="1:8" ht="15.9" customHeight="1" x14ac:dyDescent="0.3">
      <c r="A4843" s="171" t="s">
        <v>9193</v>
      </c>
      <c r="B4843" s="167" t="s">
        <v>927</v>
      </c>
      <c r="C4843" s="167" t="str">
        <f>tab_SCHULLISTE[[#This Row],[SNR]]&amp;" - "&amp;tab_SCHULLISTE[[#This Row],[Name]]</f>
        <v>7150 - Städt. Fachschule (Meisterschule) für Steinmetzen und Steinbildhauer Aschaffenburg</v>
      </c>
      <c r="D4843" s="5" t="s">
        <v>3540</v>
      </c>
      <c r="E48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43" s="175" t="s">
        <v>18848</v>
      </c>
      <c r="G4843" s="175" t="s">
        <v>18849</v>
      </c>
      <c r="H4843" s="182" t="str">
        <f>_xlfn.XLOOKUP(tab_SCHULLISTE[[#This Row],[TKZ]],tab_SATLISTE[SAT-ID],tab_SATLISTE[SAT-ID],"FEHLT")</f>
        <v>6k009</v>
      </c>
    </row>
    <row r="4844" spans="1:8" ht="15.9" customHeight="1" x14ac:dyDescent="0.3">
      <c r="A4844" s="171" t="s">
        <v>9194</v>
      </c>
      <c r="B4844" s="167" t="s">
        <v>928</v>
      </c>
      <c r="C4844" s="167" t="str">
        <f>tab_SCHULLISTE[[#This Row],[SNR]]&amp;" - "&amp;tab_SCHULLISTE[[#This Row],[Name]]</f>
        <v>7151 - Städt. Fachschule f. Bauhandwerker Würzburg am Städt.Gewerblichen Berufsbildungszentrum II</v>
      </c>
      <c r="D4844" s="5" t="s">
        <v>3760</v>
      </c>
      <c r="E48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44" s="175" t="s">
        <v>18848</v>
      </c>
      <c r="G4844" s="175" t="s">
        <v>18849</v>
      </c>
      <c r="H4844" s="182" t="str">
        <f>_xlfn.XLOOKUP(tab_SCHULLISTE[[#This Row],[TKZ]],tab_SATLISTE[SAT-ID],tab_SATLISTE[SAT-ID],"FEHLT")</f>
        <v>6k234</v>
      </c>
    </row>
    <row r="4845" spans="1:8" ht="15.9" customHeight="1" x14ac:dyDescent="0.3">
      <c r="A4845" s="171" t="s">
        <v>9195</v>
      </c>
      <c r="B4845" s="167" t="s">
        <v>929</v>
      </c>
      <c r="C4845" s="167" t="str">
        <f>tab_SCHULLISTE[[#This Row],[SNR]]&amp;" - "&amp;tab_SCHULLISTE[[#This Row],[Name]]</f>
        <v>7152 - Städt. Fachschule f. Maler Würzburg am Städt.Gewerblichen Berufsbildungszentrum II</v>
      </c>
      <c r="D4845" s="5" t="s">
        <v>3760</v>
      </c>
      <c r="E48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45" s="175" t="s">
        <v>18848</v>
      </c>
      <c r="G4845" s="175" t="s">
        <v>18849</v>
      </c>
      <c r="H4845" s="182" t="str">
        <f>_xlfn.XLOOKUP(tab_SCHULLISTE[[#This Row],[TKZ]],tab_SATLISTE[SAT-ID],tab_SATLISTE[SAT-ID],"FEHLT")</f>
        <v>6k234</v>
      </c>
    </row>
    <row r="4846" spans="1:8" ht="15.9" customHeight="1" x14ac:dyDescent="0.3">
      <c r="A4846" s="171" t="s">
        <v>9196</v>
      </c>
      <c r="B4846" s="167" t="s">
        <v>930</v>
      </c>
      <c r="C4846" s="167" t="str">
        <f>tab_SCHULLISTE[[#This Row],[SNR]]&amp;" - "&amp;tab_SCHULLISTE[[#This Row],[Name]]</f>
        <v>7153 - Städt. Fachschule f. Straßenbauer Würzburg am Städt.Gewerblichen Berufsbildungszentrum II</v>
      </c>
      <c r="D4846" s="5" t="s">
        <v>3760</v>
      </c>
      <c r="E48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46" s="175" t="s">
        <v>18848</v>
      </c>
      <c r="G4846" s="175" t="s">
        <v>18849</v>
      </c>
      <c r="H4846" s="182" t="str">
        <f>_xlfn.XLOOKUP(tab_SCHULLISTE[[#This Row],[TKZ]],tab_SATLISTE[SAT-ID],tab_SATLISTE[SAT-ID],"FEHLT")</f>
        <v>6k234</v>
      </c>
    </row>
    <row r="4847" spans="1:8" ht="15.9" customHeight="1" x14ac:dyDescent="0.3">
      <c r="A4847" s="171" t="s">
        <v>9197</v>
      </c>
      <c r="B4847" s="167" t="s">
        <v>14769</v>
      </c>
      <c r="C4847" s="167" t="str">
        <f>tab_SCHULLISTE[[#This Row],[SNR]]&amp;" - "&amp;tab_SCHULLISTE[[#This Row],[Name]]</f>
        <v>7156 - Klara-Oppenheimer-Schule, Städt.Fachakad. f. Ernährungs- u.Versorgungsman. Würzburg</v>
      </c>
      <c r="D4847" s="5" t="s">
        <v>3760</v>
      </c>
      <c r="E48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47" s="175" t="s">
        <v>18844</v>
      </c>
      <c r="G4847" s="175" t="s">
        <v>18845</v>
      </c>
      <c r="H4847" s="182" t="str">
        <f>_xlfn.XLOOKUP(tab_SCHULLISTE[[#This Row],[TKZ]],tab_SATLISTE[SAT-ID],tab_SATLISTE[SAT-ID],"FEHLT")</f>
        <v>6k234</v>
      </c>
    </row>
    <row r="4848" spans="1:8" ht="15.9" customHeight="1" x14ac:dyDescent="0.3">
      <c r="A4848" s="171" t="s">
        <v>9198</v>
      </c>
      <c r="B4848" s="167" t="s">
        <v>14603</v>
      </c>
      <c r="C4848" s="167" t="str">
        <f>tab_SCHULLISTE[[#This Row],[SNR]]&amp;" - "&amp;tab_SCHULLISTE[[#This Row],[Name]]</f>
        <v>7158 - Berufsfachschule für Ergotherapie Aschaffenburg des IB e.V. (IB)</v>
      </c>
      <c r="D4848" s="5" t="s">
        <v>3795</v>
      </c>
      <c r="E48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48" s="175" t="s">
        <v>18842</v>
      </c>
      <c r="G4848" s="175" t="s">
        <v>18843</v>
      </c>
      <c r="H4848" s="182" t="str">
        <f>_xlfn.XLOOKUP(tab_SCHULLISTE[[#This Row],[TKZ]],tab_SATLISTE[SAT-ID],tab_SATLISTE[SAT-ID],"FEHLT")</f>
        <v>6p031</v>
      </c>
    </row>
    <row r="4849" spans="1:8" ht="15.9" customHeight="1" x14ac:dyDescent="0.3">
      <c r="A4849" s="171" t="s">
        <v>9199</v>
      </c>
      <c r="B4849" s="167" t="s">
        <v>9200</v>
      </c>
      <c r="C4849" s="167" t="str">
        <f>tab_SCHULLISTE[[#This Row],[SNR]]&amp;" - "&amp;tab_SCHULLISTE[[#This Row],[Name]]</f>
        <v>7159 - Berufsfachschule für Podologie der Medischulen gGmbH in Würzburg</v>
      </c>
      <c r="D4849" s="5" t="s">
        <v>3774</v>
      </c>
      <c r="E48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49" s="175" t="s">
        <v>18842</v>
      </c>
      <c r="G4849" s="175" t="s">
        <v>18843</v>
      </c>
      <c r="H4849" s="182" t="str">
        <f>_xlfn.XLOOKUP(tab_SCHULLISTE[[#This Row],[TKZ]],tab_SATLISTE[SAT-ID],tab_SATLISTE[SAT-ID],"FEHLT")</f>
        <v>6p006</v>
      </c>
    </row>
    <row r="4850" spans="1:8" ht="15.9" customHeight="1" x14ac:dyDescent="0.3">
      <c r="A4850" s="171" t="s">
        <v>9201</v>
      </c>
      <c r="B4850" s="167" t="s">
        <v>513</v>
      </c>
      <c r="C4850" s="167" t="str">
        <f>tab_SCHULLISTE[[#This Row],[SNR]]&amp;" - "&amp;tab_SCHULLISTE[[#This Row],[Name]]</f>
        <v>7163 - Fachakademie für Sozialpädagogik St. Hildegard Würzburg der Caritas-Schulen gGmbH</v>
      </c>
      <c r="D4850" s="5" t="s">
        <v>3777</v>
      </c>
      <c r="E48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50" s="175" t="s">
        <v>18844</v>
      </c>
      <c r="G4850" s="175" t="s">
        <v>18845</v>
      </c>
      <c r="H4850" s="182" t="str">
        <f>_xlfn.XLOOKUP(tab_SCHULLISTE[[#This Row],[TKZ]],tab_SATLISTE[SAT-ID],tab_SATLISTE[SAT-ID],"FEHLT")</f>
        <v>6p009</v>
      </c>
    </row>
    <row r="4851" spans="1:8" ht="15.9" customHeight="1" x14ac:dyDescent="0.3">
      <c r="A4851" s="171" t="s">
        <v>9202</v>
      </c>
      <c r="B4851" s="167" t="s">
        <v>514</v>
      </c>
      <c r="C4851" s="167" t="str">
        <f>tab_SCHULLISTE[[#This Row],[SNR]]&amp;" - "&amp;tab_SCHULLISTE[[#This Row],[Name]]</f>
        <v>7164 - Johann-Hinrich-Wichern-Fachakademie für Sozialpädagogik Schweinfurt</v>
      </c>
      <c r="D4851" s="5" t="s">
        <v>3785</v>
      </c>
      <c r="E48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51" s="175" t="s">
        <v>18844</v>
      </c>
      <c r="G4851" s="175" t="s">
        <v>18845</v>
      </c>
      <c r="H4851" s="182" t="str">
        <f>_xlfn.XLOOKUP(tab_SCHULLISTE[[#This Row],[TKZ]],tab_SATLISTE[SAT-ID],tab_SATLISTE[SAT-ID],"FEHLT")</f>
        <v>6p020</v>
      </c>
    </row>
    <row r="4852" spans="1:8" ht="15.9" customHeight="1" x14ac:dyDescent="0.3">
      <c r="A4852" s="171" t="s">
        <v>9203</v>
      </c>
      <c r="B4852" s="167" t="s">
        <v>346</v>
      </c>
      <c r="C4852" s="167" t="str">
        <f>tab_SCHULLISTE[[#This Row],[SNR]]&amp;" - "&amp;tab_SCHULLISTE[[#This Row],[Name]]</f>
        <v>7166 - Euro-Sprachenschule Aschaffenburg Priv. Berufsfachschule für Fremdsprachenberufe</v>
      </c>
      <c r="D4852" s="5" t="s">
        <v>3783</v>
      </c>
      <c r="E48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52" s="175" t="s">
        <v>18864</v>
      </c>
      <c r="G4852" s="175" t="s">
        <v>18865</v>
      </c>
      <c r="H4852" s="182" t="str">
        <f>_xlfn.XLOOKUP(tab_SCHULLISTE[[#This Row],[TKZ]],tab_SATLISTE[SAT-ID],tab_SATLISTE[SAT-ID],"FEHLT")</f>
        <v>6p018</v>
      </c>
    </row>
    <row r="4853" spans="1:8" ht="15.9" customHeight="1" x14ac:dyDescent="0.3">
      <c r="A4853" s="171" t="s">
        <v>9204</v>
      </c>
      <c r="B4853" s="167" t="s">
        <v>347</v>
      </c>
      <c r="C4853" s="167" t="str">
        <f>tab_SCHULLISTE[[#This Row],[SNR]]&amp;" - "&amp;tab_SCHULLISTE[[#This Row],[Name]]</f>
        <v>7167 - Würzburger Dolmetscherschule Priv. Berufsfachschule für Fremdsprachenberufe</v>
      </c>
      <c r="D4853" s="5" t="s">
        <v>18778</v>
      </c>
      <c r="E48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53" s="175" t="s">
        <v>18864</v>
      </c>
      <c r="G4853" s="175" t="s">
        <v>18865</v>
      </c>
      <c r="H4853" s="182" t="str">
        <f>_xlfn.XLOOKUP(tab_SCHULLISTE[[#This Row],[TKZ]],tab_SATLISTE[SAT-ID],tab_SATLISTE[SAT-ID],"FEHLT")</f>
        <v>6p081</v>
      </c>
    </row>
    <row r="4854" spans="1:8" ht="15.9" customHeight="1" x14ac:dyDescent="0.3">
      <c r="A4854" s="171" t="s">
        <v>9205</v>
      </c>
      <c r="B4854" s="167" t="s">
        <v>515</v>
      </c>
      <c r="C4854" s="167" t="str">
        <f>tab_SCHULLISTE[[#This Row],[SNR]]&amp;" - "&amp;tab_SCHULLISTE[[#This Row],[Name]]</f>
        <v>7169 - Würzburger Dolmetscherschule Priv. Fachakademie für Fremdsprachen</v>
      </c>
      <c r="D4854" s="5" t="s">
        <v>18778</v>
      </c>
      <c r="E48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54" s="175" t="s">
        <v>18844</v>
      </c>
      <c r="G4854" s="175" t="s">
        <v>18845</v>
      </c>
      <c r="H4854" s="182" t="str">
        <f>_xlfn.XLOOKUP(tab_SCHULLISTE[[#This Row],[TKZ]],tab_SATLISTE[SAT-ID],tab_SATLISTE[SAT-ID],"FEHLT")</f>
        <v>6p081</v>
      </c>
    </row>
    <row r="4855" spans="1:8" ht="15.9" customHeight="1" x14ac:dyDescent="0.3">
      <c r="A4855" s="171" t="s">
        <v>9206</v>
      </c>
      <c r="B4855" s="167" t="s">
        <v>9207</v>
      </c>
      <c r="C4855" s="167" t="str">
        <f>tab_SCHULLISTE[[#This Row],[SNR]]&amp;" - "&amp;tab_SCHULLISTE[[#This Row],[Name]]</f>
        <v>7176 - Adolph-Kolping-Schule, BS sonderp. Förd.m. Förderschwerp. soz.u.emot.Entw. Würzburg</v>
      </c>
      <c r="D4855" s="5" t="s">
        <v>3803</v>
      </c>
      <c r="E48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55" s="175" t="s">
        <v>18870</v>
      </c>
      <c r="G4855" s="175" t="s">
        <v>18871</v>
      </c>
      <c r="H4855" s="182" t="str">
        <f>_xlfn.XLOOKUP(tab_SCHULLISTE[[#This Row],[TKZ]],tab_SATLISTE[SAT-ID],tab_SATLISTE[SAT-ID],"FEHLT")</f>
        <v>6p040</v>
      </c>
    </row>
    <row r="4856" spans="1:8" ht="15.9" customHeight="1" x14ac:dyDescent="0.3">
      <c r="A4856" s="171" t="s">
        <v>9208</v>
      </c>
      <c r="B4856" s="167" t="s">
        <v>32</v>
      </c>
      <c r="C4856" s="167" t="str">
        <f>tab_SCHULLISTE[[#This Row],[SNR]]&amp;" - "&amp;tab_SCHULLISTE[[#This Row],[Name]]</f>
        <v>7177 - Klara-Oppenheimer-Schule, Städt.Berufsfachsch.f.Sozialpflege Würzb.</v>
      </c>
      <c r="D4856" s="5" t="s">
        <v>3760</v>
      </c>
      <c r="E48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56" s="175" t="s">
        <v>18854</v>
      </c>
      <c r="G4856" s="175" t="s">
        <v>18855</v>
      </c>
      <c r="H4856" s="182" t="str">
        <f>_xlfn.XLOOKUP(tab_SCHULLISTE[[#This Row],[TKZ]],tab_SATLISTE[SAT-ID],tab_SATLISTE[SAT-ID],"FEHLT")</f>
        <v>6k234</v>
      </c>
    </row>
    <row r="4857" spans="1:8" ht="15.9" customHeight="1" x14ac:dyDescent="0.3">
      <c r="A4857" s="171" t="s">
        <v>9209</v>
      </c>
      <c r="B4857" s="167" t="s">
        <v>18779</v>
      </c>
      <c r="C4857" s="167" t="str">
        <f>tab_SCHULLISTE[[#This Row],[SNR]]&amp;" - "&amp;tab_SCHULLISTE[[#This Row],[Name]]</f>
        <v>7178 - Sankt-Christophorus-Fachakademie für Sozialpädagogik Haßfurt der Caritas-Schulen gGmbH</v>
      </c>
      <c r="D4857" s="5" t="s">
        <v>3777</v>
      </c>
      <c r="E48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57" s="175" t="s">
        <v>18844</v>
      </c>
      <c r="G4857" s="175" t="s">
        <v>18845</v>
      </c>
      <c r="H4857" s="182" t="str">
        <f>_xlfn.XLOOKUP(tab_SCHULLISTE[[#This Row],[TKZ]],tab_SATLISTE[SAT-ID],tab_SATLISTE[SAT-ID],"FEHLT")</f>
        <v>6p009</v>
      </c>
    </row>
    <row r="4858" spans="1:8" ht="15.9" customHeight="1" x14ac:dyDescent="0.3">
      <c r="A4858" s="171" t="s">
        <v>9210</v>
      </c>
      <c r="B4858" s="167" t="s">
        <v>355</v>
      </c>
      <c r="C4858" s="167" t="str">
        <f>tab_SCHULLISTE[[#This Row],[SNR]]&amp;" - "&amp;tab_SCHULLISTE[[#This Row],[Name]]</f>
        <v>7179 - Berufsfachschule für Musik Bad Königshofen i.Grabfeld</v>
      </c>
      <c r="D4858" s="5" t="s">
        <v>3703</v>
      </c>
      <c r="E48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58" s="175" t="s">
        <v>18862</v>
      </c>
      <c r="G4858" s="175" t="s">
        <v>18863</v>
      </c>
      <c r="H4858" s="182" t="str">
        <f>_xlfn.XLOOKUP(tab_SCHULLISTE[[#This Row],[TKZ]],tab_SATLISTE[SAT-ID],tab_SATLISTE[SAT-ID],"FEHLT")</f>
        <v>6k177</v>
      </c>
    </row>
    <row r="4859" spans="1:8" ht="15.9" customHeight="1" x14ac:dyDescent="0.3">
      <c r="A4859" s="171" t="s">
        <v>9211</v>
      </c>
      <c r="B4859" s="167" t="s">
        <v>9212</v>
      </c>
      <c r="C4859" s="167" t="str">
        <f>tab_SCHULLISTE[[#This Row],[SNR]]&amp;" - "&amp;tab_SCHULLISTE[[#This Row],[Name]]</f>
        <v>7204 - Staatl. Berufsfachschule für Physiotherapie am Klinikum der Universität Würzburg</v>
      </c>
      <c r="D4859" s="5" t="s">
        <v>3767</v>
      </c>
      <c r="E48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59" s="175" t="s">
        <v>18842</v>
      </c>
      <c r="G4859" s="175" t="s">
        <v>18843</v>
      </c>
      <c r="H4859" s="182" t="str">
        <f>_xlfn.XLOOKUP(tab_SCHULLISTE[[#This Row],[TKZ]],tab_SATLISTE[SAT-ID],tab_SATLISTE[SAT-ID],"FEHLT")</f>
        <v>6x900</v>
      </c>
    </row>
    <row r="4860" spans="1:8" ht="15.9" customHeight="1" x14ac:dyDescent="0.3">
      <c r="A4860" s="171" t="s">
        <v>9213</v>
      </c>
      <c r="B4860" s="167" t="s">
        <v>331</v>
      </c>
      <c r="C4860" s="167" t="str">
        <f>tab_SCHULLISTE[[#This Row],[SNR]]&amp;" - "&amp;tab_SCHULLISTE[[#This Row],[Name]]</f>
        <v>7205 - Staatl. Berufsfachschule für Massage am Klinikum der Universität Würzburg</v>
      </c>
      <c r="D4860" s="5" t="s">
        <v>3767</v>
      </c>
      <c r="E48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60" s="175" t="s">
        <v>18842</v>
      </c>
      <c r="G4860" s="175" t="s">
        <v>18843</v>
      </c>
      <c r="H4860" s="182" t="str">
        <f>_xlfn.XLOOKUP(tab_SCHULLISTE[[#This Row],[TKZ]],tab_SATLISTE[SAT-ID],tab_SATLISTE[SAT-ID],"FEHLT")</f>
        <v>6x900</v>
      </c>
    </row>
    <row r="4861" spans="1:8" ht="15.9" customHeight="1" x14ac:dyDescent="0.3">
      <c r="A4861" s="171" t="s">
        <v>9214</v>
      </c>
      <c r="B4861" s="167" t="s">
        <v>332</v>
      </c>
      <c r="C4861" s="167" t="str">
        <f>tab_SCHULLISTE[[#This Row],[SNR]]&amp;" - "&amp;tab_SCHULLISTE[[#This Row],[Name]]</f>
        <v>7206 - Staatl. Berufsfachschule für Diätassistenten am Klinikum der Universität Würzburg</v>
      </c>
      <c r="D4861" s="5" t="s">
        <v>3767</v>
      </c>
      <c r="E48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61" s="175" t="s">
        <v>18842</v>
      </c>
      <c r="G4861" s="175" t="s">
        <v>18843</v>
      </c>
      <c r="H4861" s="182" t="str">
        <f>_xlfn.XLOOKUP(tab_SCHULLISTE[[#This Row],[TKZ]],tab_SATLISTE[SAT-ID],tab_SATLISTE[SAT-ID],"FEHLT")</f>
        <v>6x900</v>
      </c>
    </row>
    <row r="4862" spans="1:8" ht="15.9" customHeight="1" x14ac:dyDescent="0.3">
      <c r="A4862" s="171" t="s">
        <v>9215</v>
      </c>
      <c r="B4862" s="167" t="s">
        <v>287</v>
      </c>
      <c r="C4862" s="167" t="str">
        <f>tab_SCHULLISTE[[#This Row],[SNR]]&amp;" - "&amp;tab_SCHULLISTE[[#This Row],[Name]]</f>
        <v>7208 - Priv. Berufsfachsch. f. pharm.-techn.Ass. Würzburg d. Ver. z. Unterhaltung d. pharm.-techn. Lehranst.</v>
      </c>
      <c r="D4862" s="5" t="s">
        <v>3833</v>
      </c>
      <c r="E48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62" s="175" t="s">
        <v>18842</v>
      </c>
      <c r="G4862" s="175" t="s">
        <v>18843</v>
      </c>
      <c r="H4862" s="182" t="str">
        <f>_xlfn.XLOOKUP(tab_SCHULLISTE[[#This Row],[TKZ]],tab_SATLISTE[SAT-ID],tab_SATLISTE[SAT-ID],"FEHLT")</f>
        <v>6p072</v>
      </c>
    </row>
    <row r="4863" spans="1:8" ht="15.9" customHeight="1" x14ac:dyDescent="0.3">
      <c r="A4863" s="171" t="s">
        <v>9216</v>
      </c>
      <c r="B4863" s="167" t="s">
        <v>14351</v>
      </c>
      <c r="C4863" s="167" t="str">
        <f>tab_SCHULLISTE[[#This Row],[SNR]]&amp;" - "&amp;tab_SCHULLISTE[[#This Row],[Name]]</f>
        <v xml:space="preserve">7211 - Staatl. Berufsschule II Aschaffenburg  </v>
      </c>
      <c r="D4863" s="5" t="s">
        <v>3540</v>
      </c>
      <c r="E48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63" s="175" t="s">
        <v>18856</v>
      </c>
      <c r="G4863" s="175" t="s">
        <v>18857</v>
      </c>
      <c r="H4863" s="182" t="str">
        <f>_xlfn.XLOOKUP(tab_SCHULLISTE[[#This Row],[TKZ]],tab_SATLISTE[SAT-ID],tab_SATLISTE[SAT-ID],"FEHLT")</f>
        <v>6k009</v>
      </c>
    </row>
    <row r="4864" spans="1:8" ht="15.9" customHeight="1" x14ac:dyDescent="0.3">
      <c r="A4864" s="171" t="s">
        <v>9217</v>
      </c>
      <c r="B4864" s="167" t="s">
        <v>9218</v>
      </c>
      <c r="C4864" s="167" t="str">
        <f>tab_SCHULLISTE[[#This Row],[SNR]]&amp;" - "&amp;tab_SCHULLISTE[[#This Row],[Name]]</f>
        <v>7215 - Berufsfachschule für Altenpflegehilfe der Stiftung Juliusspital Würzburg in Würzburg</v>
      </c>
      <c r="D4864" s="5" t="s">
        <v>3799</v>
      </c>
      <c r="E48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64" s="175" t="s">
        <v>18842</v>
      </c>
      <c r="G4864" s="175" t="s">
        <v>18843</v>
      </c>
      <c r="H4864" s="182" t="str">
        <f>_xlfn.XLOOKUP(tab_SCHULLISTE[[#This Row],[TKZ]],tab_SATLISTE[SAT-ID],tab_SATLISTE[SAT-ID],"FEHLT")</f>
        <v>6p036</v>
      </c>
    </row>
    <row r="4865" spans="1:8" ht="15.9" customHeight="1" x14ac:dyDescent="0.3">
      <c r="A4865" s="171" t="s">
        <v>9219</v>
      </c>
      <c r="B4865" s="167" t="s">
        <v>288</v>
      </c>
      <c r="C4865" s="167" t="str">
        <f>tab_SCHULLISTE[[#This Row],[SNR]]&amp;" - "&amp;tab_SCHULLISTE[[#This Row],[Name]]</f>
        <v>7216 - Berufsfachschule für Logopädie der Caritas-Schulen gGmbH in Würzburg</v>
      </c>
      <c r="D4865" s="5" t="s">
        <v>3777</v>
      </c>
      <c r="E48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65" s="175" t="s">
        <v>18842</v>
      </c>
      <c r="G4865" s="175" t="s">
        <v>18843</v>
      </c>
      <c r="H4865" s="182" t="str">
        <f>_xlfn.XLOOKUP(tab_SCHULLISTE[[#This Row],[TKZ]],tab_SATLISTE[SAT-ID],tab_SATLISTE[SAT-ID],"FEHLT")</f>
        <v>6p009</v>
      </c>
    </row>
    <row r="4866" spans="1:8" ht="15.9" customHeight="1" x14ac:dyDescent="0.3">
      <c r="A4866" s="171" t="s">
        <v>9220</v>
      </c>
      <c r="B4866" s="167" t="s">
        <v>464</v>
      </c>
      <c r="C4866" s="167" t="str">
        <f>tab_SCHULLISTE[[#This Row],[SNR]]&amp;" - "&amp;tab_SCHULLISTE[[#This Row],[Name]]</f>
        <v>7219 - Johannes-de-la-Salle-Schule, Berufsschule zur sonderpäd. Förderung Aschaffenburg</v>
      </c>
      <c r="D4866" s="5" t="s">
        <v>3777</v>
      </c>
      <c r="E48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66" s="175" t="s">
        <v>18870</v>
      </c>
      <c r="G4866" s="175" t="s">
        <v>18871</v>
      </c>
      <c r="H4866" s="182" t="str">
        <f>_xlfn.XLOOKUP(tab_SCHULLISTE[[#This Row],[TKZ]],tab_SATLISTE[SAT-ID],tab_SATLISTE[SAT-ID],"FEHLT")</f>
        <v>6p009</v>
      </c>
    </row>
    <row r="4867" spans="1:8" ht="15.9" customHeight="1" x14ac:dyDescent="0.3">
      <c r="A4867" s="171" t="s">
        <v>9221</v>
      </c>
      <c r="B4867" s="167" t="s">
        <v>856</v>
      </c>
      <c r="C4867" s="167" t="str">
        <f>tab_SCHULLISTE[[#This Row],[SNR]]&amp;" - "&amp;tab_SCHULLISTE[[#This Row],[Name]]</f>
        <v>7224 - Pestalozzi-Schule Hösbach Förderzentrum Förderschwerpunkt Lernen</v>
      </c>
      <c r="D4867" s="5" t="s">
        <v>3541</v>
      </c>
      <c r="E48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67" s="175" t="s">
        <v>18830</v>
      </c>
      <c r="G4867" s="175" t="s">
        <v>18831</v>
      </c>
      <c r="H4867" s="182" t="str">
        <f>_xlfn.XLOOKUP(tab_SCHULLISTE[[#This Row],[TKZ]],tab_SATLISTE[SAT-ID],tab_SATLISTE[SAT-ID],"FEHLT")</f>
        <v>6k010</v>
      </c>
    </row>
    <row r="4868" spans="1:8" ht="15.9" customHeight="1" x14ac:dyDescent="0.3">
      <c r="A4868" s="171" t="s">
        <v>9222</v>
      </c>
      <c r="B4868" s="167" t="s">
        <v>110</v>
      </c>
      <c r="C4868" s="167" t="str">
        <f>tab_SCHULLISTE[[#This Row],[SNR]]&amp;" - "&amp;tab_SCHULLISTE[[#This Row],[Name]]</f>
        <v>7226 - Staatl. Berufsfachschule für Sozialpflege Münnerstadt</v>
      </c>
      <c r="D4868" s="5" t="s">
        <v>3548</v>
      </c>
      <c r="E48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68" s="175" t="s">
        <v>18854</v>
      </c>
      <c r="G4868" s="175" t="s">
        <v>18855</v>
      </c>
      <c r="H4868" s="182" t="str">
        <f>_xlfn.XLOOKUP(tab_SCHULLISTE[[#This Row],[TKZ]],tab_SATLISTE[SAT-ID],tab_SATLISTE[SAT-ID],"FEHLT")</f>
        <v>6k017</v>
      </c>
    </row>
    <row r="4869" spans="1:8" ht="15.9" customHeight="1" x14ac:dyDescent="0.3">
      <c r="A4869" s="171" t="s">
        <v>9223</v>
      </c>
      <c r="B4869" s="167" t="s">
        <v>685</v>
      </c>
      <c r="C4869" s="167" t="str">
        <f>tab_SCHULLISTE[[#This Row],[SNR]]&amp;" - "&amp;tab_SCHULLISTE[[#This Row],[Name]]</f>
        <v>7228 - Franz-von-Prümmer-Schule, Förderzentrum, Förderschwerp. geistige Entwickl. in Bad Kissingen</v>
      </c>
      <c r="D4869" s="5" t="s">
        <v>3805</v>
      </c>
      <c r="E48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69" s="175" t="s">
        <v>18830</v>
      </c>
      <c r="G4869" s="175" t="s">
        <v>18831</v>
      </c>
      <c r="H4869" s="182" t="str">
        <f>_xlfn.XLOOKUP(tab_SCHULLISTE[[#This Row],[TKZ]],tab_SATLISTE[SAT-ID],tab_SATLISTE[SAT-ID],"FEHLT")</f>
        <v>6p043</v>
      </c>
    </row>
    <row r="4870" spans="1:8" ht="15.9" customHeight="1" x14ac:dyDescent="0.3">
      <c r="A4870" s="171" t="s">
        <v>9224</v>
      </c>
      <c r="B4870" s="167" t="s">
        <v>14604</v>
      </c>
      <c r="C4870" s="167" t="str">
        <f>tab_SCHULLISTE[[#This Row],[SNR]]&amp;" - "&amp;tab_SCHULLISTE[[#This Row],[Name]]</f>
        <v>7229 - Priv. Berufsfachschule für Ergotherapie Bad Neustadt a.d.Saale der RHÖN-KLINIKUM AG</v>
      </c>
      <c r="D4870" s="5" t="s">
        <v>3781</v>
      </c>
      <c r="E48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70" s="175" t="s">
        <v>18842</v>
      </c>
      <c r="G4870" s="175" t="s">
        <v>18843</v>
      </c>
      <c r="H4870" s="182" t="str">
        <f>_xlfn.XLOOKUP(tab_SCHULLISTE[[#This Row],[TKZ]],tab_SATLISTE[SAT-ID],tab_SATLISTE[SAT-ID],"FEHLT")</f>
        <v>6p016</v>
      </c>
    </row>
    <row r="4871" spans="1:8" ht="15.9" customHeight="1" x14ac:dyDescent="0.3">
      <c r="A4871" s="171" t="s">
        <v>9225</v>
      </c>
      <c r="B4871" s="167" t="s">
        <v>686</v>
      </c>
      <c r="C4871" s="167" t="str">
        <f>tab_SCHULLISTE[[#This Row],[SNR]]&amp;" - "&amp;tab_SCHULLISTE[[#This Row],[Name]]</f>
        <v>7230 - Richard-Galmbacher-Schule, Förderzentrum, Förderschwerp. geistige Entwicklung in Elsenfeld</v>
      </c>
      <c r="D4871" s="5" t="s">
        <v>3807</v>
      </c>
      <c r="E48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71" s="175" t="s">
        <v>18830</v>
      </c>
      <c r="G4871" s="175" t="s">
        <v>18831</v>
      </c>
      <c r="H4871" s="182" t="str">
        <f>_xlfn.XLOOKUP(tab_SCHULLISTE[[#This Row],[TKZ]],tab_SATLISTE[SAT-ID],tab_SATLISTE[SAT-ID],"FEHLT")</f>
        <v>6p045</v>
      </c>
    </row>
    <row r="4872" spans="1:8" ht="15.9" customHeight="1" x14ac:dyDescent="0.3">
      <c r="A4872" s="171" t="s">
        <v>9226</v>
      </c>
      <c r="B4872" s="167" t="s">
        <v>9227</v>
      </c>
      <c r="C4872" s="167" t="str">
        <f>tab_SCHULLISTE[[#This Row],[SNR]]&amp;" - "&amp;tab_SCHULLISTE[[#This Row],[Name]]</f>
        <v>7231 - Paul-Moor-Schule, Förderzentrum, Förderschwerpunkt geistige Entwicklung</v>
      </c>
      <c r="D4872" s="5" t="s">
        <v>3810</v>
      </c>
      <c r="E48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72" s="175" t="s">
        <v>18830</v>
      </c>
      <c r="G4872" s="175" t="s">
        <v>18831</v>
      </c>
      <c r="H4872" s="182" t="str">
        <f>_xlfn.XLOOKUP(tab_SCHULLISTE[[#This Row],[TKZ]],tab_SATLISTE[SAT-ID],tab_SATLISTE[SAT-ID],"FEHLT")</f>
        <v>6p048</v>
      </c>
    </row>
    <row r="4873" spans="1:8" ht="15.9" customHeight="1" x14ac:dyDescent="0.3">
      <c r="A4873" s="171" t="s">
        <v>9228</v>
      </c>
      <c r="B4873" s="167" t="s">
        <v>688</v>
      </c>
      <c r="C4873" s="167" t="str">
        <f>tab_SCHULLISTE[[#This Row],[SNR]]&amp;" - "&amp;tab_SCHULLISTE[[#This Row],[Name]]</f>
        <v>7232 - Erich Kästner Schule, Priv. Sonderpädagogisches Förderzentrum Kitzingen</v>
      </c>
      <c r="D4873" s="5" t="s">
        <v>3787</v>
      </c>
      <c r="E48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73" s="175" t="s">
        <v>18830</v>
      </c>
      <c r="G4873" s="175" t="s">
        <v>18831</v>
      </c>
      <c r="H4873" s="182" t="str">
        <f>_xlfn.XLOOKUP(tab_SCHULLISTE[[#This Row],[TKZ]],tab_SATLISTE[SAT-ID],tab_SATLISTE[SAT-ID],"FEHLT")</f>
        <v>6p023</v>
      </c>
    </row>
    <row r="4874" spans="1:8" ht="15.9" customHeight="1" x14ac:dyDescent="0.3">
      <c r="A4874" s="171" t="s">
        <v>9229</v>
      </c>
      <c r="B4874" s="167" t="s">
        <v>374</v>
      </c>
      <c r="C4874" s="167" t="str">
        <f>tab_SCHULLISTE[[#This Row],[SNR]]&amp;" - "&amp;tab_SCHULLISTE[[#This Row],[Name]]</f>
        <v>7233 - Staatl. Berufsfachschule für techn. Assistenten für Informatik Haßfurt</v>
      </c>
      <c r="D4874" s="5" t="s">
        <v>3617</v>
      </c>
      <c r="E48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74" s="175" t="s">
        <v>18866</v>
      </c>
      <c r="G4874" s="175" t="s">
        <v>18867</v>
      </c>
      <c r="H4874" s="182" t="str">
        <f>_xlfn.XLOOKUP(tab_SCHULLISTE[[#This Row],[TKZ]],tab_SATLISTE[SAT-ID],tab_SATLISTE[SAT-ID],"FEHLT")</f>
        <v>6k089</v>
      </c>
    </row>
    <row r="4875" spans="1:8" ht="15.9" customHeight="1" x14ac:dyDescent="0.3">
      <c r="A4875" s="171" t="s">
        <v>9230</v>
      </c>
      <c r="B4875" s="167" t="s">
        <v>690</v>
      </c>
      <c r="C4875" s="167" t="str">
        <f>tab_SCHULLISTE[[#This Row],[SNR]]&amp;" - "&amp;tab_SCHULLISTE[[#This Row],[Name]]</f>
        <v>7234 - Katharinen-Schule, Förderzentrum, Förderschwerp. geist.Entwickl. Fuchsstadt,d.Lebenshilfe Schweinf.</v>
      </c>
      <c r="D4875" s="5" t="s">
        <v>3809</v>
      </c>
      <c r="E48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75" s="175" t="s">
        <v>18830</v>
      </c>
      <c r="G4875" s="175" t="s">
        <v>18831</v>
      </c>
      <c r="H4875" s="182" t="str">
        <f>_xlfn.XLOOKUP(tab_SCHULLISTE[[#This Row],[TKZ]],tab_SATLISTE[SAT-ID],tab_SATLISTE[SAT-ID],"FEHLT")</f>
        <v>6p047</v>
      </c>
    </row>
    <row r="4876" spans="1:8" ht="15.9" customHeight="1" x14ac:dyDescent="0.3">
      <c r="A4876" s="171" t="s">
        <v>9231</v>
      </c>
      <c r="B4876" s="167" t="s">
        <v>745</v>
      </c>
      <c r="C4876" s="167" t="str">
        <f>tab_SCHULLISTE[[#This Row],[SNR]]&amp;" - "&amp;tab_SCHULLISTE[[#This Row],[Name]]</f>
        <v>7235 - Elsava-Schule Elsenfeld, Priv. Förderzentrum, Förderschwerp. emot.u.soz. Entwickl. (HS-Stufe)</v>
      </c>
      <c r="D4876" s="5" t="s">
        <v>3830</v>
      </c>
      <c r="E48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76" s="175" t="s">
        <v>18830</v>
      </c>
      <c r="G4876" s="175" t="s">
        <v>18831</v>
      </c>
      <c r="H4876" s="182" t="str">
        <f>_xlfn.XLOOKUP(tab_SCHULLISTE[[#This Row],[TKZ]],tab_SATLISTE[SAT-ID],tab_SATLISTE[SAT-ID],"FEHLT")</f>
        <v>6p068</v>
      </c>
    </row>
    <row r="4877" spans="1:8" ht="15.9" customHeight="1" x14ac:dyDescent="0.3">
      <c r="A4877" s="171" t="s">
        <v>9232</v>
      </c>
      <c r="B4877" s="167" t="s">
        <v>111</v>
      </c>
      <c r="C4877" s="167" t="str">
        <f>tab_SCHULLISTE[[#This Row],[SNR]]&amp;" - "&amp;tab_SCHULLISTE[[#This Row],[Name]]</f>
        <v>7236 - Staatl. Berufsfachschule für Sozialpflege in Aschaffenburg</v>
      </c>
      <c r="D4877" s="5" t="s">
        <v>3541</v>
      </c>
      <c r="E48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77" s="175" t="s">
        <v>18854</v>
      </c>
      <c r="G4877" s="175" t="s">
        <v>18855</v>
      </c>
      <c r="H4877" s="182" t="str">
        <f>_xlfn.XLOOKUP(tab_SCHULLISTE[[#This Row],[TKZ]],tab_SATLISTE[SAT-ID],tab_SATLISTE[SAT-ID],"FEHLT")</f>
        <v>6k010</v>
      </c>
    </row>
    <row r="4878" spans="1:8" ht="15.9" customHeight="1" x14ac:dyDescent="0.3">
      <c r="A4878" s="171" t="s">
        <v>9233</v>
      </c>
      <c r="B4878" s="167" t="s">
        <v>14352</v>
      </c>
      <c r="C4878" s="167" t="str">
        <f>tab_SCHULLISTE[[#This Row],[SNR]]&amp;" - "&amp;tab_SCHULLISTE[[#This Row],[Name]]</f>
        <v xml:space="preserve">7237 - Staatl. Berufsschule I Aschaffenburg  </v>
      </c>
      <c r="D4878" s="5" t="s">
        <v>3540</v>
      </c>
      <c r="E48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78" s="175" t="s">
        <v>18856</v>
      </c>
      <c r="G4878" s="175" t="s">
        <v>18857</v>
      </c>
      <c r="H4878" s="182" t="str">
        <f>_xlfn.XLOOKUP(tab_SCHULLISTE[[#This Row],[TKZ]],tab_SATLISTE[SAT-ID],tab_SATLISTE[SAT-ID],"FEHLT")</f>
        <v>6k009</v>
      </c>
    </row>
    <row r="4879" spans="1:8" ht="15.9" customHeight="1" x14ac:dyDescent="0.3">
      <c r="A4879" s="171" t="s">
        <v>9234</v>
      </c>
      <c r="B4879" s="167" t="s">
        <v>931</v>
      </c>
      <c r="C4879" s="167" t="str">
        <f>tab_SCHULLISTE[[#This Row],[SNR]]&amp;" - "&amp;tab_SCHULLISTE[[#This Row],[Name]]</f>
        <v>7238 - Städt. Fachschule für Techniker Würzburg (Bautechnik - Tiefbau)</v>
      </c>
      <c r="D4879" s="5" t="s">
        <v>3760</v>
      </c>
      <c r="E48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79" s="175" t="s">
        <v>18848</v>
      </c>
      <c r="G4879" s="175" t="s">
        <v>18849</v>
      </c>
      <c r="H4879" s="182" t="str">
        <f>_xlfn.XLOOKUP(tab_SCHULLISTE[[#This Row],[TKZ]],tab_SATLISTE[SAT-ID],tab_SATLISTE[SAT-ID],"FEHLT")</f>
        <v>6k234</v>
      </c>
    </row>
    <row r="4880" spans="1:8" ht="15.9" customHeight="1" x14ac:dyDescent="0.3">
      <c r="A4880" s="171" t="s">
        <v>9235</v>
      </c>
      <c r="B4880" s="167" t="s">
        <v>14237</v>
      </c>
      <c r="C4880" s="167" t="str">
        <f>tab_SCHULLISTE[[#This Row],[SNR]]&amp;" - "&amp;tab_SCHULLISTE[[#This Row],[Name]]</f>
        <v>7239 - Hans-Schöbel-Schule, Förderzentrum, Förderschwerpunkt körperl. und motorische Entwickl</v>
      </c>
      <c r="D4880" s="5" t="s">
        <v>3832</v>
      </c>
      <c r="E48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80" s="175" t="s">
        <v>18830</v>
      </c>
      <c r="G4880" s="175" t="s">
        <v>18831</v>
      </c>
      <c r="H4880" s="182" t="str">
        <f>_xlfn.XLOOKUP(tab_SCHULLISTE[[#This Row],[TKZ]],tab_SATLISTE[SAT-ID],tab_SATLISTE[SAT-ID],"FEHLT")</f>
        <v>6p070</v>
      </c>
    </row>
    <row r="4881" spans="1:8" ht="15.9" customHeight="1" x14ac:dyDescent="0.3">
      <c r="A4881" s="171" t="s">
        <v>9236</v>
      </c>
      <c r="B4881" s="167" t="s">
        <v>691</v>
      </c>
      <c r="C4881" s="167" t="str">
        <f>tab_SCHULLISTE[[#This Row],[SNR]]&amp;" - "&amp;tab_SCHULLISTE[[#This Row],[Name]]</f>
        <v>7242 - St.-Nikolaus-Schule Marktheidenfeld, Förderzentrum,Förderschwerp.geist.Entwickl.</v>
      </c>
      <c r="D4881" s="5" t="s">
        <v>3812</v>
      </c>
      <c r="E48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81" s="175" t="s">
        <v>18830</v>
      </c>
      <c r="G4881" s="175" t="s">
        <v>18831</v>
      </c>
      <c r="H4881" s="182" t="str">
        <f>_xlfn.XLOOKUP(tab_SCHULLISTE[[#This Row],[TKZ]],tab_SATLISTE[SAT-ID],tab_SATLISTE[SAT-ID],"FEHLT")</f>
        <v>6p050</v>
      </c>
    </row>
    <row r="4882" spans="1:8" ht="15.9" customHeight="1" x14ac:dyDescent="0.3">
      <c r="A4882" s="171" t="s">
        <v>9237</v>
      </c>
      <c r="B4882" s="167" t="s">
        <v>692</v>
      </c>
      <c r="C4882" s="167" t="str">
        <f>tab_SCHULLISTE[[#This Row],[SNR]]&amp;" - "&amp;tab_SCHULLISTE[[#This Row],[Name]]</f>
        <v>7243 - Herbert-Meder-Schule, Förderzentrum, Förderschwerpunkt geistige Entwicklung Unsleben</v>
      </c>
      <c r="D4882" s="5" t="s">
        <v>3813</v>
      </c>
      <c r="E48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82" s="175" t="s">
        <v>18830</v>
      </c>
      <c r="G4882" s="175" t="s">
        <v>18831</v>
      </c>
      <c r="H4882" s="182" t="str">
        <f>_xlfn.XLOOKUP(tab_SCHULLISTE[[#This Row],[TKZ]],tab_SATLISTE[SAT-ID],tab_SATLISTE[SAT-ID],"FEHLT")</f>
        <v>6p051</v>
      </c>
    </row>
    <row r="4883" spans="1:8" ht="15.9" customHeight="1" x14ac:dyDescent="0.3">
      <c r="A4883" s="171" t="s">
        <v>9238</v>
      </c>
      <c r="B4883" s="167" t="s">
        <v>1631</v>
      </c>
      <c r="C4883" s="167" t="str">
        <f>tab_SCHULLISTE[[#This Row],[SNR]]&amp;" - "&amp;tab_SCHULLISTE[[#This Row],[Name]]</f>
        <v>7246 - Staatliche Wirtschaftsschule Bad Neustadt a.d. Saale</v>
      </c>
      <c r="D4883" s="5" t="s">
        <v>3703</v>
      </c>
      <c r="E48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83" s="175" t="s">
        <v>18852</v>
      </c>
      <c r="G4883" s="175" t="s">
        <v>18853</v>
      </c>
      <c r="H4883" s="182" t="str">
        <f>_xlfn.XLOOKUP(tab_SCHULLISTE[[#This Row],[TKZ]],tab_SATLISTE[SAT-ID],tab_SATLISTE[SAT-ID],"FEHLT")</f>
        <v>6k177</v>
      </c>
    </row>
    <row r="4884" spans="1:8" ht="15.9" customHeight="1" x14ac:dyDescent="0.3">
      <c r="A4884" s="171" t="s">
        <v>9239</v>
      </c>
      <c r="B4884" s="167" t="s">
        <v>693</v>
      </c>
      <c r="C4884" s="167" t="str">
        <f>tab_SCHULLISTE[[#This Row],[SNR]]&amp;" - "&amp;tab_SCHULLISTE[[#This Row],[Name]]</f>
        <v>7248 - Maria-Stern-Schule, Förderzentrum, Förderschwerpunkt Sprache in Würzburg</v>
      </c>
      <c r="D4884" s="5" t="s">
        <v>3815</v>
      </c>
      <c r="E48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84" s="175" t="s">
        <v>18830</v>
      </c>
      <c r="G4884" s="175" t="s">
        <v>18831</v>
      </c>
      <c r="H4884" s="182" t="str">
        <f>_xlfn.XLOOKUP(tab_SCHULLISTE[[#This Row],[TKZ]],tab_SATLISTE[SAT-ID],tab_SATLISTE[SAT-ID],"FEHLT")</f>
        <v>6p053</v>
      </c>
    </row>
    <row r="4885" spans="1:8" ht="15.9" customHeight="1" x14ac:dyDescent="0.3">
      <c r="A4885" s="171" t="s">
        <v>9240</v>
      </c>
      <c r="B4885" s="167" t="s">
        <v>14770</v>
      </c>
      <c r="C4885" s="167" t="str">
        <f>tab_SCHULLISTE[[#This Row],[SNR]]&amp;" - "&amp;tab_SCHULLISTE[[#This Row],[Name]]</f>
        <v>7249 - Priv. Fachakademie für Sozialpädagogik der Caritas-Schulen gGmbH in Aschaffenburg</v>
      </c>
      <c r="D4885" s="5" t="s">
        <v>3777</v>
      </c>
      <c r="E48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85" s="175" t="s">
        <v>18844</v>
      </c>
      <c r="G4885" s="175" t="s">
        <v>18845</v>
      </c>
      <c r="H4885" s="182" t="str">
        <f>_xlfn.XLOOKUP(tab_SCHULLISTE[[#This Row],[TKZ]],tab_SATLISTE[SAT-ID],tab_SATLISTE[SAT-ID],"FEHLT")</f>
        <v>6p009</v>
      </c>
    </row>
    <row r="4886" spans="1:8" ht="15.9" customHeight="1" x14ac:dyDescent="0.3">
      <c r="A4886" s="171" t="s">
        <v>9241</v>
      </c>
      <c r="B4886" s="167" t="s">
        <v>14771</v>
      </c>
      <c r="C4886" s="167" t="str">
        <f>tab_SCHULLISTE[[#This Row],[SNR]]&amp;" - "&amp;tab_SCHULLISTE[[#This Row],[Name]]</f>
        <v>7250 - Private Fachakademie für  Sozialpädagogik der Caritas-Schulen gGmbH in Münnerstadt</v>
      </c>
      <c r="D4886" s="5" t="s">
        <v>3777</v>
      </c>
      <c r="E48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86" s="175" t="s">
        <v>18844</v>
      </c>
      <c r="G4886" s="175" t="s">
        <v>18845</v>
      </c>
      <c r="H4886" s="182" t="str">
        <f>_xlfn.XLOOKUP(tab_SCHULLISTE[[#This Row],[TKZ]],tab_SATLISTE[SAT-ID],tab_SATLISTE[SAT-ID],"FEHLT")</f>
        <v>6p009</v>
      </c>
    </row>
    <row r="4887" spans="1:8" ht="15.9" customHeight="1" x14ac:dyDescent="0.3">
      <c r="A4887" s="171" t="s">
        <v>9242</v>
      </c>
      <c r="B4887" s="167" t="s">
        <v>1347</v>
      </c>
      <c r="C4887" s="167" t="str">
        <f>tab_SCHULLISTE[[#This Row],[SNR]]&amp;" - "&amp;tab_SCHULLISTE[[#This Row],[Name]]</f>
        <v>7251 - Dr.Maria-Probst-Schule, Fachsch. f. Heilerziehungspflege u.-pflegehilfe Würzburg</v>
      </c>
      <c r="D4887" s="5" t="s">
        <v>3825</v>
      </c>
      <c r="E48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87" s="175" t="s">
        <v>18850</v>
      </c>
      <c r="G4887" s="175" t="s">
        <v>18851</v>
      </c>
      <c r="H4887" s="182" t="str">
        <f>_xlfn.XLOOKUP(tab_SCHULLISTE[[#This Row],[TKZ]],tab_SATLISTE[SAT-ID],tab_SATLISTE[SAT-ID],"FEHLT")</f>
        <v>6p063</v>
      </c>
    </row>
    <row r="4888" spans="1:8" ht="15.9" customHeight="1" x14ac:dyDescent="0.3">
      <c r="A4888" s="171" t="s">
        <v>9243</v>
      </c>
      <c r="B4888" s="167" t="s">
        <v>1366</v>
      </c>
      <c r="C4888" s="167" t="str">
        <f>tab_SCHULLISTE[[#This Row],[SNR]]&amp;" - "&amp;tab_SCHULLISTE[[#This Row],[Name]]</f>
        <v>7252 - Staatl. Berufsfachschule für informations- und telekommunikationstechnische Berufe Aschaffenburg</v>
      </c>
      <c r="D4888" s="5" t="s">
        <v>3540</v>
      </c>
      <c r="E48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88" s="175" t="s">
        <v>18860</v>
      </c>
      <c r="G4888" s="175" t="s">
        <v>18861</v>
      </c>
      <c r="H4888" s="182" t="str">
        <f>_xlfn.XLOOKUP(tab_SCHULLISTE[[#This Row],[TKZ]],tab_SATLISTE[SAT-ID],tab_SATLISTE[SAT-ID],"FEHLT")</f>
        <v>6k009</v>
      </c>
    </row>
    <row r="4889" spans="1:8" ht="15.9" customHeight="1" x14ac:dyDescent="0.3">
      <c r="A4889" s="171" t="s">
        <v>9244</v>
      </c>
      <c r="B4889" s="167" t="s">
        <v>932</v>
      </c>
      <c r="C4889" s="167" t="str">
        <f>tab_SCHULLISTE[[#This Row],[SNR]]&amp;" - "&amp;tab_SCHULLISTE[[#This Row],[Name]]</f>
        <v>7259 - Meisterschule Ebern f.d.Schreinerhandwerk,Fachsch. d. Zweckverb. Meistersch. Ebern f.d.Schreinerhand.</v>
      </c>
      <c r="D4889" s="5" t="s">
        <v>3669</v>
      </c>
      <c r="E48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89" s="175" t="s">
        <v>18848</v>
      </c>
      <c r="G4889" s="175" t="s">
        <v>18849</v>
      </c>
      <c r="H4889" s="182" t="str">
        <f>_xlfn.XLOOKUP(tab_SCHULLISTE[[#This Row],[TKZ]],tab_SATLISTE[SAT-ID],tab_SATLISTE[SAT-ID],"FEHLT")</f>
        <v>6k143</v>
      </c>
    </row>
    <row r="4890" spans="1:8" ht="15.9" customHeight="1" x14ac:dyDescent="0.3">
      <c r="A4890" s="171" t="s">
        <v>9245</v>
      </c>
      <c r="B4890" s="27" t="s">
        <v>289</v>
      </c>
      <c r="C4890" s="167" t="str">
        <f>tab_SCHULLISTE[[#This Row],[SNR]]&amp;" - "&amp;tab_SCHULLISTE[[#This Row],[Name]]</f>
        <v>7265 - Priv. Berufsfachschule für Ergotherapie d. Gesell- schaft f. berufsbez. Aus- und Weiterbildung Rimpar</v>
      </c>
      <c r="D4890" s="43" t="s">
        <v>3791</v>
      </c>
      <c r="E48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90" s="175" t="s">
        <v>18842</v>
      </c>
      <c r="G4890" s="175" t="s">
        <v>18843</v>
      </c>
      <c r="H4890" s="182" t="str">
        <f>_xlfn.XLOOKUP(tab_SCHULLISTE[[#This Row],[TKZ]],tab_SATLISTE[SAT-ID],tab_SATLISTE[SAT-ID],"FEHLT")</f>
        <v>6p027</v>
      </c>
    </row>
    <row r="4891" spans="1:8" ht="15.9" customHeight="1" x14ac:dyDescent="0.3">
      <c r="A4891" s="171" t="s">
        <v>9246</v>
      </c>
      <c r="B4891" s="27" t="s">
        <v>973</v>
      </c>
      <c r="C4891" s="167" t="str">
        <f>tab_SCHULLISTE[[#This Row],[SNR]]&amp;" - "&amp;tab_SCHULLISTE[[#This Row],[Name]]</f>
        <v>7266 - Staatl. Fachschule (Technikerschule) für Maschinenbau Aschaffenburg</v>
      </c>
      <c r="D4891" s="43" t="s">
        <v>3540</v>
      </c>
      <c r="E48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91" s="175" t="s">
        <v>18848</v>
      </c>
      <c r="G4891" s="175" t="s">
        <v>18849</v>
      </c>
      <c r="H4891" s="182" t="str">
        <f>_xlfn.XLOOKUP(tab_SCHULLISTE[[#This Row],[TKZ]],tab_SATLISTE[SAT-ID],tab_SATLISTE[SAT-ID],"FEHLT")</f>
        <v>6k009</v>
      </c>
    </row>
    <row r="4892" spans="1:8" ht="15.9" customHeight="1" x14ac:dyDescent="0.3">
      <c r="A4892" s="171" t="s">
        <v>9247</v>
      </c>
      <c r="B4892" s="167" t="s">
        <v>14797</v>
      </c>
      <c r="C4892" s="167" t="str">
        <f>tab_SCHULLISTE[[#This Row],[SNR]]&amp;" - "&amp;tab_SCHULLISTE[[#This Row],[Name]]</f>
        <v>7267 - Staatliche Fachschule (Technikerschule) für Maschinenbautechnik Schweinfurt</v>
      </c>
      <c r="D4892" s="5" t="s">
        <v>3724</v>
      </c>
      <c r="E48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92" s="175" t="s">
        <v>18848</v>
      </c>
      <c r="G4892" s="175" t="s">
        <v>18849</v>
      </c>
      <c r="H4892" s="182" t="str">
        <f>_xlfn.XLOOKUP(tab_SCHULLISTE[[#This Row],[TKZ]],tab_SATLISTE[SAT-ID],tab_SATLISTE[SAT-ID],"FEHLT")</f>
        <v>6k198</v>
      </c>
    </row>
    <row r="4893" spans="1:8" ht="15.9" customHeight="1" x14ac:dyDescent="0.3">
      <c r="A4893" s="171" t="s">
        <v>9248</v>
      </c>
      <c r="B4893" s="167" t="s">
        <v>1358</v>
      </c>
      <c r="C4893" s="167" t="str">
        <f>tab_SCHULLISTE[[#This Row],[SNR]]&amp;" - "&amp;tab_SCHULLISTE[[#This Row],[Name]]</f>
        <v>7268 - Städt. Berufsfachschule für informations- und telekommunikationstechnische Berufe Würzburg</v>
      </c>
      <c r="D4893" s="5" t="s">
        <v>3760</v>
      </c>
      <c r="E48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93" s="175" t="s">
        <v>18860</v>
      </c>
      <c r="G4893" s="175" t="s">
        <v>18861</v>
      </c>
      <c r="H4893" s="182" t="str">
        <f>_xlfn.XLOOKUP(tab_SCHULLISTE[[#This Row],[TKZ]],tab_SATLISTE[SAT-ID],tab_SATLISTE[SAT-ID],"FEHLT")</f>
        <v>6k234</v>
      </c>
    </row>
    <row r="4894" spans="1:8" ht="15.9" customHeight="1" x14ac:dyDescent="0.3">
      <c r="A4894" s="171" t="s">
        <v>9249</v>
      </c>
      <c r="B4894" s="167" t="s">
        <v>694</v>
      </c>
      <c r="C4894" s="167" t="str">
        <f>tab_SCHULLISTE[[#This Row],[SNR]]&amp;" - "&amp;tab_SCHULLISTE[[#This Row],[Name]]</f>
        <v>7270 - Adolph-Kolping-Schule, Förderzentrum, Förderschwerp. emot. und soz. Entwickl. Würzb.</v>
      </c>
      <c r="D4894" s="5" t="s">
        <v>3803</v>
      </c>
      <c r="E48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94" s="175" t="s">
        <v>18830</v>
      </c>
      <c r="G4894" s="175" t="s">
        <v>18831</v>
      </c>
      <c r="H4894" s="182" t="str">
        <f>_xlfn.XLOOKUP(tab_SCHULLISTE[[#This Row],[TKZ]],tab_SATLISTE[SAT-ID],tab_SATLISTE[SAT-ID],"FEHLT")</f>
        <v>6p040</v>
      </c>
    </row>
    <row r="4895" spans="1:8" ht="15.9" customHeight="1" x14ac:dyDescent="0.3">
      <c r="A4895" s="171" t="s">
        <v>9250</v>
      </c>
      <c r="B4895" s="167" t="s">
        <v>14238</v>
      </c>
      <c r="C4895" s="167" t="str">
        <f>tab_SCHULLISTE[[#This Row],[SNR]]&amp;" - "&amp;tab_SCHULLISTE[[#This Row],[Name]]</f>
        <v>7272 - Schule am Bach Förderzentrum, Förderschwerp. körp. u. motorische Entwicklung, in Schonungen</v>
      </c>
      <c r="D4895" s="5" t="s">
        <v>3809</v>
      </c>
      <c r="E48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95" s="175" t="s">
        <v>18830</v>
      </c>
      <c r="G4895" s="175" t="s">
        <v>18831</v>
      </c>
      <c r="H4895" s="182" t="str">
        <f>_xlfn.XLOOKUP(tab_SCHULLISTE[[#This Row],[TKZ]],tab_SATLISTE[SAT-ID],tab_SATLISTE[SAT-ID],"FEHLT")</f>
        <v>6p047</v>
      </c>
    </row>
    <row r="4896" spans="1:8" ht="15.9" customHeight="1" x14ac:dyDescent="0.3">
      <c r="A4896" s="171" t="s">
        <v>9251</v>
      </c>
      <c r="B4896" s="167" t="s">
        <v>14605</v>
      </c>
      <c r="C4896" s="167" t="str">
        <f>tab_SCHULLISTE[[#This Row],[SNR]]&amp;" - "&amp;tab_SCHULLISTE[[#This Row],[Name]]</f>
        <v>7273 - Priv. Berufsfachschule für Physiotherapie Bad Neustadt a.d.Saale der RHÖN-KLINIKUM AG</v>
      </c>
      <c r="D4896" s="5" t="s">
        <v>3781</v>
      </c>
      <c r="E48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896" s="175" t="s">
        <v>18842</v>
      </c>
      <c r="G4896" s="175" t="s">
        <v>18843</v>
      </c>
      <c r="H4896" s="182" t="str">
        <f>_xlfn.XLOOKUP(tab_SCHULLISTE[[#This Row],[TKZ]],tab_SATLISTE[SAT-ID],tab_SATLISTE[SAT-ID],"FEHLT")</f>
        <v>6p016</v>
      </c>
    </row>
    <row r="4897" spans="1:8" ht="15.9" customHeight="1" x14ac:dyDescent="0.3">
      <c r="A4897" s="171" t="s">
        <v>9252</v>
      </c>
      <c r="B4897" s="167" t="s">
        <v>746</v>
      </c>
      <c r="C4897" s="167" t="str">
        <f>tab_SCHULLISTE[[#This Row],[SNR]]&amp;" - "&amp;tab_SCHULLISTE[[#This Row],[Name]]</f>
        <v>7274 - Johann-Hinrich-Wichern-Schule, Förderzentrum mit Förderschwerpunkt geist. Entwickl. Stadtlauringen</v>
      </c>
      <c r="D4897" s="5" t="s">
        <v>3784</v>
      </c>
      <c r="E48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97" s="175" t="s">
        <v>18830</v>
      </c>
      <c r="G4897" s="175" t="s">
        <v>18831</v>
      </c>
      <c r="H4897" s="182" t="str">
        <f>_xlfn.XLOOKUP(tab_SCHULLISTE[[#This Row],[TKZ]],tab_SATLISTE[SAT-ID],tab_SATLISTE[SAT-ID],"FEHLT")</f>
        <v>6p019</v>
      </c>
    </row>
    <row r="4898" spans="1:8" ht="15.9" customHeight="1" x14ac:dyDescent="0.3">
      <c r="A4898" s="171" t="s">
        <v>9253</v>
      </c>
      <c r="B4898" s="167" t="s">
        <v>465</v>
      </c>
      <c r="C4898" s="167" t="str">
        <f>tab_SCHULLISTE[[#This Row],[SNR]]&amp;" - "&amp;tab_SCHULLISTE[[#This Row],[Name]]</f>
        <v>7277 - Von-Pelkhoven-Schule St.Ludwig, Berufsschule z.sonderp.Förd.m.FSP soz.u.emot.Entw.</v>
      </c>
      <c r="D4898" s="5" t="s">
        <v>3770</v>
      </c>
      <c r="E48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98" s="175" t="s">
        <v>18870</v>
      </c>
      <c r="G4898" s="175" t="s">
        <v>18871</v>
      </c>
      <c r="H4898" s="182" t="str">
        <f>_xlfn.XLOOKUP(tab_SCHULLISTE[[#This Row],[TKZ]],tab_SATLISTE[SAT-ID],tab_SATLISTE[SAT-ID],"FEHLT")</f>
        <v>6p001</v>
      </c>
    </row>
    <row r="4899" spans="1:8" ht="15.9" customHeight="1" x14ac:dyDescent="0.3">
      <c r="A4899" s="171" t="s">
        <v>9254</v>
      </c>
      <c r="B4899" s="167" t="s">
        <v>467</v>
      </c>
      <c r="C4899" s="167" t="str">
        <f>tab_SCHULLISTE[[#This Row],[SNR]]&amp;" - "&amp;tab_SCHULLISTE[[#This Row],[Name]]</f>
        <v>7279 - Don-Bosco-Schule, BS z. sonderpäd. Förd., Förderschwerp.Lernen u. emot.u.soz.Entwickl.Würzb.</v>
      </c>
      <c r="D4899" s="5" t="s">
        <v>3777</v>
      </c>
      <c r="E48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899" s="175" t="s">
        <v>18870</v>
      </c>
      <c r="G4899" s="175" t="s">
        <v>18871</v>
      </c>
      <c r="H4899" s="182" t="str">
        <f>_xlfn.XLOOKUP(tab_SCHULLISTE[[#This Row],[TKZ]],tab_SATLISTE[SAT-ID],tab_SATLISTE[SAT-ID],"FEHLT")</f>
        <v>6p009</v>
      </c>
    </row>
    <row r="4900" spans="1:8" ht="15.9" customHeight="1" x14ac:dyDescent="0.3">
      <c r="A4900" s="171" t="s">
        <v>9255</v>
      </c>
      <c r="B4900" s="167" t="s">
        <v>695</v>
      </c>
      <c r="C4900" s="167" t="str">
        <f>tab_SCHULLISTE[[#This Row],[SNR]]&amp;" - "&amp;tab_SCHULLISTE[[#This Row],[Name]]</f>
        <v>7280 - Dr.Albert-Liebmann-Schule, Förderzentrum, Förderschwerpunkt Sprache in Hösbach</v>
      </c>
      <c r="D4900" s="5" t="s">
        <v>3777</v>
      </c>
      <c r="E49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900" s="175" t="s">
        <v>18830</v>
      </c>
      <c r="G4900" s="175" t="s">
        <v>18831</v>
      </c>
      <c r="H4900" s="182" t="str">
        <f>_xlfn.XLOOKUP(tab_SCHULLISTE[[#This Row],[TKZ]],tab_SATLISTE[SAT-ID],tab_SATLISTE[SAT-ID],"FEHLT")</f>
        <v>6p009</v>
      </c>
    </row>
    <row r="4901" spans="1:8" ht="15.9" customHeight="1" x14ac:dyDescent="0.3">
      <c r="A4901" s="171" t="s">
        <v>9256</v>
      </c>
      <c r="B4901" s="167" t="s">
        <v>696</v>
      </c>
      <c r="C4901" s="167" t="str">
        <f>tab_SCHULLISTE[[#This Row],[SNR]]&amp;" - "&amp;tab_SCHULLISTE[[#This Row],[Name]]</f>
        <v>7281 - Julius-Kardinal-Döpfner-Schule, Förderzentrum, Förderschwerpunkt Sprache in Schweinfurt</v>
      </c>
      <c r="D4901" s="5" t="s">
        <v>3777</v>
      </c>
      <c r="E49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901" s="175" t="s">
        <v>18830</v>
      </c>
      <c r="G4901" s="175" t="s">
        <v>18831</v>
      </c>
      <c r="H4901" s="182" t="str">
        <f>_xlfn.XLOOKUP(tab_SCHULLISTE[[#This Row],[TKZ]],tab_SATLISTE[SAT-ID],tab_SATLISTE[SAT-ID],"FEHLT")</f>
        <v>6p009</v>
      </c>
    </row>
    <row r="4902" spans="1:8" ht="15.9" customHeight="1" x14ac:dyDescent="0.3">
      <c r="A4902" s="171" t="s">
        <v>9257</v>
      </c>
      <c r="B4902" s="167" t="s">
        <v>697</v>
      </c>
      <c r="C4902" s="167" t="str">
        <f>tab_SCHULLISTE[[#This Row],[SNR]]&amp;" - "&amp;tab_SCHULLISTE[[#This Row],[Name]]</f>
        <v>7282 - Carl-Sonnenschein-Schule, Förderzentrum, Förderschwerp.soz.u.emot.Entwickl. in Schweinfurt</v>
      </c>
      <c r="D4902" s="5" t="s">
        <v>3777</v>
      </c>
      <c r="E49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902" s="175" t="s">
        <v>18830</v>
      </c>
      <c r="G4902" s="175" t="s">
        <v>18831</v>
      </c>
      <c r="H4902" s="182" t="str">
        <f>_xlfn.XLOOKUP(tab_SCHULLISTE[[#This Row],[TKZ]],tab_SATLISTE[SAT-ID],tab_SATLISTE[SAT-ID],"FEHLT")</f>
        <v>6p009</v>
      </c>
    </row>
    <row r="4903" spans="1:8" ht="15.9" customHeight="1" x14ac:dyDescent="0.3">
      <c r="A4903" s="171" t="s">
        <v>9258</v>
      </c>
      <c r="B4903" s="167" t="s">
        <v>698</v>
      </c>
      <c r="C4903" s="167" t="str">
        <f>tab_SCHULLISTE[[#This Row],[SNR]]&amp;" - "&amp;tab_SCHULLISTE[[#This Row],[Name]]</f>
        <v>7283 - Franziskus-Schule, Förderzentrum, Förderschwerp. geist. Entwickl. der Lebenshilfe in Schweinfurt</v>
      </c>
      <c r="D4903" s="5" t="s">
        <v>3809</v>
      </c>
      <c r="E49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903" s="175" t="s">
        <v>18830</v>
      </c>
      <c r="G4903" s="175" t="s">
        <v>18831</v>
      </c>
      <c r="H4903" s="182" t="str">
        <f>_xlfn.XLOOKUP(tab_SCHULLISTE[[#This Row],[TKZ]],tab_SATLISTE[SAT-ID],tab_SATLISTE[SAT-ID],"FEHLT")</f>
        <v>6p047</v>
      </c>
    </row>
    <row r="4904" spans="1:8" ht="15.9" customHeight="1" x14ac:dyDescent="0.3">
      <c r="A4904" s="171" t="s">
        <v>9259</v>
      </c>
      <c r="B4904" s="167" t="s">
        <v>291</v>
      </c>
      <c r="C4904" s="167" t="str">
        <f>tab_SCHULLISTE[[#This Row],[SNR]]&amp;" - "&amp;tab_SCHULLISTE[[#This Row],[Name]]</f>
        <v>7285 - Priv.Berufsfachschule f.Altenpflegehilfe d.Berufl. Fortbildungszentren d.Bayer.Wirtsch. Bad Kissingen</v>
      </c>
      <c r="D4904" s="5" t="s">
        <v>3773</v>
      </c>
      <c r="E49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04" s="175" t="s">
        <v>18842</v>
      </c>
      <c r="G4904" s="175" t="s">
        <v>18843</v>
      </c>
      <c r="H4904" s="182" t="str">
        <f>_xlfn.XLOOKUP(tab_SCHULLISTE[[#This Row],[TKZ]],tab_SATLISTE[SAT-ID],tab_SATLISTE[SAT-ID],"FEHLT")</f>
        <v>6p004</v>
      </c>
    </row>
    <row r="4905" spans="1:8" ht="15.9" customHeight="1" x14ac:dyDescent="0.3">
      <c r="A4905" s="171" t="s">
        <v>9260</v>
      </c>
      <c r="B4905" s="167" t="s">
        <v>14814</v>
      </c>
      <c r="C4905" s="167" t="str">
        <f>tab_SCHULLISTE[[#This Row],[SNR]]&amp;" - "&amp;tab_SCHULLISTE[[#This Row],[Name]]</f>
        <v>7286 - Fachschule für Heilerziehungspflegehilfe der bfz gemeinnützige GmbH in Aschaffenburg</v>
      </c>
      <c r="D4905" s="5" t="s">
        <v>3773</v>
      </c>
      <c r="E49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05" s="175" t="s">
        <v>18850</v>
      </c>
      <c r="G4905" s="175" t="s">
        <v>18851</v>
      </c>
      <c r="H4905" s="182" t="str">
        <f>_xlfn.XLOOKUP(tab_SCHULLISTE[[#This Row],[TKZ]],tab_SATLISTE[SAT-ID],tab_SATLISTE[SAT-ID],"FEHLT")</f>
        <v>6p004</v>
      </c>
    </row>
    <row r="4906" spans="1:8" ht="15.9" customHeight="1" x14ac:dyDescent="0.3">
      <c r="A4906" s="171" t="s">
        <v>9261</v>
      </c>
      <c r="B4906" s="167" t="s">
        <v>14353</v>
      </c>
      <c r="C4906" s="167" t="str">
        <f>tab_SCHULLISTE[[#This Row],[SNR]]&amp;" - "&amp;tab_SCHULLISTE[[#This Row],[Name]]</f>
        <v xml:space="preserve">7291 - Staatl. Berufsschule III Aschaffenburg  </v>
      </c>
      <c r="D4906" s="5" t="s">
        <v>3541</v>
      </c>
      <c r="E49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06" s="175" t="s">
        <v>18856</v>
      </c>
      <c r="G4906" s="175" t="s">
        <v>18857</v>
      </c>
      <c r="H4906" s="182" t="str">
        <f>_xlfn.XLOOKUP(tab_SCHULLISTE[[#This Row],[TKZ]],tab_SATLISTE[SAT-ID],tab_SATLISTE[SAT-ID],"FEHLT")</f>
        <v>6k010</v>
      </c>
    </row>
    <row r="4907" spans="1:8" ht="15.9" customHeight="1" x14ac:dyDescent="0.3">
      <c r="A4907" s="171" t="s">
        <v>9262</v>
      </c>
      <c r="B4907" s="167" t="s">
        <v>112</v>
      </c>
      <c r="C4907" s="167" t="str">
        <f>tab_SCHULLISTE[[#This Row],[SNR]]&amp;" - "&amp;tab_SCHULLISTE[[#This Row],[Name]]</f>
        <v>7292 - Staatliche Berufsfachschule für Kinderpflege Aschaffenburg</v>
      </c>
      <c r="D4907" s="5" t="s">
        <v>3541</v>
      </c>
      <c r="E49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07" s="175" t="s">
        <v>18854</v>
      </c>
      <c r="G4907" s="175" t="s">
        <v>18855</v>
      </c>
      <c r="H4907" s="182" t="str">
        <f>_xlfn.XLOOKUP(tab_SCHULLISTE[[#This Row],[TKZ]],tab_SATLISTE[SAT-ID],tab_SATLISTE[SAT-ID],"FEHLT")</f>
        <v>6k010</v>
      </c>
    </row>
    <row r="4908" spans="1:8" ht="15.9" customHeight="1" x14ac:dyDescent="0.3">
      <c r="A4908" s="171" t="s">
        <v>9263</v>
      </c>
      <c r="B4908" s="167" t="s">
        <v>113</v>
      </c>
      <c r="C4908" s="167" t="str">
        <f>tab_SCHULLISTE[[#This Row],[SNR]]&amp;" - "&amp;tab_SCHULLISTE[[#This Row],[Name]]</f>
        <v>7293 - Staatl. Berufsfachschule für Ernährung und Versorgung Aschaffenburg</v>
      </c>
      <c r="D4908" s="5" t="s">
        <v>3541</v>
      </c>
      <c r="E49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08" s="175" t="s">
        <v>18854</v>
      </c>
      <c r="G4908" s="175" t="s">
        <v>18855</v>
      </c>
      <c r="H4908" s="182" t="str">
        <f>_xlfn.XLOOKUP(tab_SCHULLISTE[[#This Row],[TKZ]],tab_SATLISTE[SAT-ID],tab_SATLISTE[SAT-ID],"FEHLT")</f>
        <v>6k010</v>
      </c>
    </row>
    <row r="4909" spans="1:8" ht="15.9" customHeight="1" x14ac:dyDescent="0.3">
      <c r="A4909" s="171" t="s">
        <v>9264</v>
      </c>
      <c r="B4909" s="167" t="s">
        <v>18780</v>
      </c>
      <c r="C4909" s="167" t="str">
        <f>tab_SCHULLISTE[[#This Row],[SNR]]&amp;" - "&amp;tab_SCHULLISTE[[#This Row],[Name]]</f>
        <v>7294 - BFS f.Physiotherapie d.Hans-Weinberger-Akademie d.Arbeiterwohlfahrt e. V. in Aschaffenburg</v>
      </c>
      <c r="D4909" s="5" t="s">
        <v>3793</v>
      </c>
      <c r="E49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09" s="175" t="s">
        <v>18842</v>
      </c>
      <c r="G4909" s="175" t="s">
        <v>18843</v>
      </c>
      <c r="H4909" s="182" t="str">
        <f>_xlfn.XLOOKUP(tab_SCHULLISTE[[#This Row],[TKZ]],tab_SATLISTE[SAT-ID],tab_SATLISTE[SAT-ID],"FEHLT")</f>
        <v>6p029</v>
      </c>
    </row>
    <row r="4910" spans="1:8" ht="15.9" customHeight="1" x14ac:dyDescent="0.3">
      <c r="A4910" s="171" t="s">
        <v>9265</v>
      </c>
      <c r="B4910" s="167" t="s">
        <v>14354</v>
      </c>
      <c r="C4910" s="167" t="str">
        <f>tab_SCHULLISTE[[#This Row],[SNR]]&amp;" - "&amp;tab_SCHULLISTE[[#This Row],[Name]]</f>
        <v xml:space="preserve">7297 - Heinrich-Thein-Schule Haßfurt Staatl. Berufsschule  </v>
      </c>
      <c r="D4910" s="5" t="s">
        <v>3617</v>
      </c>
      <c r="E49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10" s="175" t="s">
        <v>18856</v>
      </c>
      <c r="G4910" s="175" t="s">
        <v>18857</v>
      </c>
      <c r="H4910" s="182" t="str">
        <f>_xlfn.XLOOKUP(tab_SCHULLISTE[[#This Row],[TKZ]],tab_SATLISTE[SAT-ID],tab_SATLISTE[SAT-ID],"FEHLT")</f>
        <v>6k089</v>
      </c>
    </row>
    <row r="4911" spans="1:8" ht="15.9" customHeight="1" x14ac:dyDescent="0.3">
      <c r="A4911" s="171" t="s">
        <v>9266</v>
      </c>
      <c r="B4911" s="167" t="s">
        <v>14481</v>
      </c>
      <c r="C4911" s="167" t="str">
        <f>tab_SCHULLISTE[[#This Row],[SNR]]&amp;" - "&amp;tab_SCHULLISTE[[#This Row],[Name]]</f>
        <v xml:space="preserve">7298 - Staatl. Berufsfachschule für Kinderpflege Haßfurt  </v>
      </c>
      <c r="D4911" s="5" t="s">
        <v>3617</v>
      </c>
      <c r="E49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11" s="175" t="s">
        <v>18854</v>
      </c>
      <c r="G4911" s="175" t="s">
        <v>18855</v>
      </c>
      <c r="H4911" s="182" t="str">
        <f>_xlfn.XLOOKUP(tab_SCHULLISTE[[#This Row],[TKZ]],tab_SATLISTE[SAT-ID],tab_SATLISTE[SAT-ID],"FEHLT")</f>
        <v>6k089</v>
      </c>
    </row>
    <row r="4912" spans="1:8" ht="15.9" customHeight="1" x14ac:dyDescent="0.3">
      <c r="A4912" s="171" t="s">
        <v>9267</v>
      </c>
      <c r="B4912" s="167" t="s">
        <v>114</v>
      </c>
      <c r="C4912" s="167" t="str">
        <f>tab_SCHULLISTE[[#This Row],[SNR]]&amp;" - "&amp;tab_SCHULLISTE[[#This Row],[Name]]</f>
        <v>7308 - Staatliche Berufsfachschule für Kinderpflege Münnerstadt</v>
      </c>
      <c r="D4912" s="5" t="s">
        <v>3548</v>
      </c>
      <c r="E49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12" s="175" t="s">
        <v>18854</v>
      </c>
      <c r="G4912" s="175" t="s">
        <v>18855</v>
      </c>
      <c r="H4912" s="182" t="str">
        <f>_xlfn.XLOOKUP(tab_SCHULLISTE[[#This Row],[TKZ]],tab_SATLISTE[SAT-ID],tab_SATLISTE[SAT-ID],"FEHLT")</f>
        <v>6k017</v>
      </c>
    </row>
    <row r="4913" spans="1:8" ht="15.9" customHeight="1" x14ac:dyDescent="0.3">
      <c r="A4913" s="171" t="s">
        <v>9268</v>
      </c>
      <c r="B4913" s="167" t="s">
        <v>115</v>
      </c>
      <c r="C4913" s="167" t="str">
        <f>tab_SCHULLISTE[[#This Row],[SNR]]&amp;" - "&amp;tab_SCHULLISTE[[#This Row],[Name]]</f>
        <v>7309 - Staatl. Berufsfachschule für Ernährung und Versorgung Münnerstadt</v>
      </c>
      <c r="D4913" s="5" t="s">
        <v>3548</v>
      </c>
      <c r="E49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13" s="175" t="s">
        <v>18854</v>
      </c>
      <c r="G4913" s="175" t="s">
        <v>18855</v>
      </c>
      <c r="H4913" s="182" t="str">
        <f>_xlfn.XLOOKUP(tab_SCHULLISTE[[#This Row],[TKZ]],tab_SATLISTE[SAT-ID],tab_SATLISTE[SAT-ID],"FEHLT")</f>
        <v>6k017</v>
      </c>
    </row>
    <row r="4914" spans="1:8" ht="15.9" customHeight="1" x14ac:dyDescent="0.3">
      <c r="A4914" s="171" t="s">
        <v>9269</v>
      </c>
      <c r="B4914" s="167" t="s">
        <v>292</v>
      </c>
      <c r="C4914" s="167" t="str">
        <f>tab_SCHULLISTE[[#This Row],[SNR]]&amp;" - "&amp;tab_SCHULLISTE[[#This Row],[Name]]</f>
        <v>7310 - Berufsfachschule f.Altenpflegehilfe Hofheim der Caritas-Schulen gGmbH</v>
      </c>
      <c r="D4914" s="5" t="s">
        <v>3777</v>
      </c>
      <c r="E49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14" s="175" t="s">
        <v>18842</v>
      </c>
      <c r="G4914" s="175" t="s">
        <v>18843</v>
      </c>
      <c r="H4914" s="182" t="str">
        <f>_xlfn.XLOOKUP(tab_SCHULLISTE[[#This Row],[TKZ]],tab_SATLISTE[SAT-ID],tab_SATLISTE[SAT-ID],"FEHLT")</f>
        <v>6p009</v>
      </c>
    </row>
    <row r="4915" spans="1:8" ht="15.9" customHeight="1" x14ac:dyDescent="0.3">
      <c r="A4915" s="171" t="s">
        <v>9270</v>
      </c>
      <c r="B4915" s="167" t="s">
        <v>116</v>
      </c>
      <c r="C4915" s="167" t="str">
        <f>tab_SCHULLISTE[[#This Row],[SNR]]&amp;" - "&amp;tab_SCHULLISTE[[#This Row],[Name]]</f>
        <v>7313 - Staatliche Berufsfachschule für Kinderpflege Ochsenfurt</v>
      </c>
      <c r="D4915" s="5" t="s">
        <v>3761</v>
      </c>
      <c r="E49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15" s="175" t="s">
        <v>18854</v>
      </c>
      <c r="G4915" s="175" t="s">
        <v>18855</v>
      </c>
      <c r="H4915" s="182" t="str">
        <f>_xlfn.XLOOKUP(tab_SCHULLISTE[[#This Row],[TKZ]],tab_SATLISTE[SAT-ID],tab_SATLISTE[SAT-ID],"FEHLT")</f>
        <v>6k235</v>
      </c>
    </row>
    <row r="4916" spans="1:8" ht="15.9" customHeight="1" x14ac:dyDescent="0.3">
      <c r="A4916" s="171" t="s">
        <v>9271</v>
      </c>
      <c r="B4916" s="167" t="s">
        <v>117</v>
      </c>
      <c r="C4916" s="167" t="str">
        <f>tab_SCHULLISTE[[#This Row],[SNR]]&amp;" - "&amp;tab_SCHULLISTE[[#This Row],[Name]]</f>
        <v>7314 - Staatl. Berufsfachschule für Ernährung und Versorgung Ochsenfurt</v>
      </c>
      <c r="D4916" s="5" t="s">
        <v>3761</v>
      </c>
      <c r="E49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16" s="175" t="s">
        <v>18854</v>
      </c>
      <c r="G4916" s="175" t="s">
        <v>18855</v>
      </c>
      <c r="H4916" s="182" t="str">
        <f>_xlfn.XLOOKUP(tab_SCHULLISTE[[#This Row],[TKZ]],tab_SATLISTE[SAT-ID],tab_SATLISTE[SAT-ID],"FEHLT")</f>
        <v>6k235</v>
      </c>
    </row>
    <row r="4917" spans="1:8" ht="15.9" customHeight="1" x14ac:dyDescent="0.3">
      <c r="A4917" s="171" t="s">
        <v>9272</v>
      </c>
      <c r="B4917" s="167" t="s">
        <v>934</v>
      </c>
      <c r="C4917" s="167" t="str">
        <f>tab_SCHULLISTE[[#This Row],[SNR]]&amp;" - "&amp;tab_SCHULLISTE[[#This Row],[Name]]</f>
        <v>7317 - Städt.Fachschule (Technikerschule) f.Elektrotechn. (Energie- u.Automatisierungstechn.) Aschaffenburg</v>
      </c>
      <c r="D4917" s="5" t="s">
        <v>3540</v>
      </c>
      <c r="E49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17" s="175" t="s">
        <v>18848</v>
      </c>
      <c r="G4917" s="175" t="s">
        <v>18849</v>
      </c>
      <c r="H4917" s="182" t="str">
        <f>_xlfn.XLOOKUP(tab_SCHULLISTE[[#This Row],[TKZ]],tab_SATLISTE[SAT-ID],tab_SATLISTE[SAT-ID],"FEHLT")</f>
        <v>6k009</v>
      </c>
    </row>
    <row r="4918" spans="1:8" ht="15.9" customHeight="1" x14ac:dyDescent="0.3">
      <c r="A4918" s="171" t="s">
        <v>9273</v>
      </c>
      <c r="B4918" s="167" t="s">
        <v>14355</v>
      </c>
      <c r="C4918" s="167" t="str">
        <f>tab_SCHULLISTE[[#This Row],[SNR]]&amp;" - "&amp;tab_SCHULLISTE[[#This Row],[Name]]</f>
        <v xml:space="preserve">7319 - Staatl. Berufsschule III Schweinfurt  </v>
      </c>
      <c r="D4918" s="5" t="s">
        <v>3725</v>
      </c>
      <c r="E49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18" s="175" t="s">
        <v>18856</v>
      </c>
      <c r="G4918" s="175" t="s">
        <v>18857</v>
      </c>
      <c r="H4918" s="182" t="str">
        <f>_xlfn.XLOOKUP(tab_SCHULLISTE[[#This Row],[TKZ]],tab_SATLISTE[SAT-ID],tab_SATLISTE[SAT-ID],"FEHLT")</f>
        <v>6k199</v>
      </c>
    </row>
    <row r="4919" spans="1:8" ht="15.9" customHeight="1" x14ac:dyDescent="0.3">
      <c r="A4919" s="171" t="s">
        <v>9274</v>
      </c>
      <c r="B4919" s="167" t="s">
        <v>118</v>
      </c>
      <c r="C4919" s="167" t="str">
        <f>tab_SCHULLISTE[[#This Row],[SNR]]&amp;" - "&amp;tab_SCHULLISTE[[#This Row],[Name]]</f>
        <v>7320 - Staatliche Berufsfachschule für Kinderpflege Schweinfurt</v>
      </c>
      <c r="D4919" s="5" t="s">
        <v>3725</v>
      </c>
      <c r="E49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19" s="175" t="s">
        <v>18854</v>
      </c>
      <c r="G4919" s="175" t="s">
        <v>18855</v>
      </c>
      <c r="H4919" s="182" t="str">
        <f>_xlfn.XLOOKUP(tab_SCHULLISTE[[#This Row],[TKZ]],tab_SATLISTE[SAT-ID],tab_SATLISTE[SAT-ID],"FEHLT")</f>
        <v>6k199</v>
      </c>
    </row>
    <row r="4920" spans="1:8" ht="15.9" customHeight="1" x14ac:dyDescent="0.3">
      <c r="A4920" s="171" t="s">
        <v>9275</v>
      </c>
      <c r="B4920" s="167" t="s">
        <v>119</v>
      </c>
      <c r="C4920" s="167" t="str">
        <f>tab_SCHULLISTE[[#This Row],[SNR]]&amp;" - "&amp;tab_SCHULLISTE[[#This Row],[Name]]</f>
        <v>7321 - Staatl. Berufsfachschule für Ernährung und Versorgung Schweinfurt</v>
      </c>
      <c r="D4920" s="5" t="s">
        <v>3725</v>
      </c>
      <c r="E49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20" s="175" t="s">
        <v>18854</v>
      </c>
      <c r="G4920" s="175" t="s">
        <v>18855</v>
      </c>
      <c r="H4920" s="182" t="str">
        <f>_xlfn.XLOOKUP(tab_SCHULLISTE[[#This Row],[TKZ]],tab_SATLISTE[SAT-ID],tab_SATLISTE[SAT-ID],"FEHLT")</f>
        <v>6k199</v>
      </c>
    </row>
    <row r="4921" spans="1:8" ht="15.9" customHeight="1" x14ac:dyDescent="0.3">
      <c r="A4921" s="171" t="s">
        <v>9276</v>
      </c>
      <c r="B4921" s="167" t="s">
        <v>33</v>
      </c>
      <c r="C4921" s="167" t="str">
        <f>tab_SCHULLISTE[[#This Row],[SNR]]&amp;" - "&amp;tab_SCHULLISTE[[#This Row],[Name]]</f>
        <v>7325 - Klara-Oppenheimer-Schule, Städt.Berufsfachschule für Ernährung und Versorgung Würzburg</v>
      </c>
      <c r="D4921" s="5" t="s">
        <v>3760</v>
      </c>
      <c r="E49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21" s="175" t="s">
        <v>18854</v>
      </c>
      <c r="G4921" s="175" t="s">
        <v>18855</v>
      </c>
      <c r="H4921" s="182" t="str">
        <f>_xlfn.XLOOKUP(tab_SCHULLISTE[[#This Row],[TKZ]],tab_SATLISTE[SAT-ID],tab_SATLISTE[SAT-ID],"FEHLT")</f>
        <v>6k234</v>
      </c>
    </row>
    <row r="4922" spans="1:8" ht="15.9" customHeight="1" x14ac:dyDescent="0.3">
      <c r="A4922" s="171" t="s">
        <v>9277</v>
      </c>
      <c r="B4922" s="167" t="s">
        <v>120</v>
      </c>
      <c r="C4922" s="167" t="str">
        <f>tab_SCHULLISTE[[#This Row],[SNR]]&amp;" - "&amp;tab_SCHULLISTE[[#This Row],[Name]]</f>
        <v>7326 - Staatl. Berufsfachschule für Ernährung und Versorgung Haßfurt</v>
      </c>
      <c r="D4922" s="5" t="s">
        <v>3617</v>
      </c>
      <c r="E49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22" s="175" t="s">
        <v>18854</v>
      </c>
      <c r="G4922" s="175" t="s">
        <v>18855</v>
      </c>
      <c r="H4922" s="182" t="str">
        <f>_xlfn.XLOOKUP(tab_SCHULLISTE[[#This Row],[TKZ]],tab_SATLISTE[SAT-ID],tab_SATLISTE[SAT-ID],"FEHLT")</f>
        <v>6k089</v>
      </c>
    </row>
    <row r="4923" spans="1:8" ht="15.9" customHeight="1" x14ac:dyDescent="0.3">
      <c r="A4923" s="171" t="s">
        <v>9278</v>
      </c>
      <c r="B4923" s="167" t="s">
        <v>34</v>
      </c>
      <c r="C4923" s="167" t="str">
        <f>tab_SCHULLISTE[[#This Row],[SNR]]&amp;" - "&amp;tab_SCHULLISTE[[#This Row],[Name]]</f>
        <v>7328 - Klara-Oppenheimer-Schule, Städt.Berufsfachsch.f.Kinderpflege Würzb.</v>
      </c>
      <c r="D4923" s="5" t="s">
        <v>3760</v>
      </c>
      <c r="E49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23" s="175" t="s">
        <v>18854</v>
      </c>
      <c r="G4923" s="175" t="s">
        <v>18855</v>
      </c>
      <c r="H4923" s="182" t="str">
        <f>_xlfn.XLOOKUP(tab_SCHULLISTE[[#This Row],[TKZ]],tab_SATLISTE[SAT-ID],tab_SATLISTE[SAT-ID],"FEHLT")</f>
        <v>6k234</v>
      </c>
    </row>
    <row r="4924" spans="1:8" ht="15.9" customHeight="1" x14ac:dyDescent="0.3">
      <c r="A4924" s="171" t="s">
        <v>9279</v>
      </c>
      <c r="B4924" s="167" t="s">
        <v>426</v>
      </c>
      <c r="C4924" s="167" t="str">
        <f>tab_SCHULLISTE[[#This Row],[SNR]]&amp;" - "&amp;tab_SCHULLISTE[[#This Row],[Name]]</f>
        <v>7331 - Josef-Greising-Schule Städt. gewerbl. Berufsschule II Würzburg</v>
      </c>
      <c r="D4924" s="5" t="s">
        <v>3760</v>
      </c>
      <c r="E49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24" s="175" t="s">
        <v>18856</v>
      </c>
      <c r="G4924" s="175" t="s">
        <v>18857</v>
      </c>
      <c r="H4924" s="182" t="str">
        <f>_xlfn.XLOOKUP(tab_SCHULLISTE[[#This Row],[TKZ]],tab_SATLISTE[SAT-ID],tab_SATLISTE[SAT-ID],"FEHLT")</f>
        <v>6k234</v>
      </c>
    </row>
    <row r="4925" spans="1:8" ht="15.9" customHeight="1" x14ac:dyDescent="0.3">
      <c r="A4925" s="171" t="s">
        <v>9280</v>
      </c>
      <c r="B4925" s="167" t="s">
        <v>516</v>
      </c>
      <c r="C4925" s="167" t="str">
        <f>tab_SCHULLISTE[[#This Row],[SNR]]&amp;" - "&amp;tab_SCHULLISTE[[#This Row],[Name]]</f>
        <v>7332 - Fachakademie für Heilpädagogik Würzburg des Sozialdienstes kath. Frauen e.V.</v>
      </c>
      <c r="D4925" s="5" t="s">
        <v>3829</v>
      </c>
      <c r="E49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25" s="175" t="s">
        <v>18844</v>
      </c>
      <c r="G4925" s="175" t="s">
        <v>18845</v>
      </c>
      <c r="H4925" s="182" t="str">
        <f>_xlfn.XLOOKUP(tab_SCHULLISTE[[#This Row],[TKZ]],tab_SATLISTE[SAT-ID],tab_SATLISTE[SAT-ID],"FEHLT")</f>
        <v>6p067</v>
      </c>
    </row>
    <row r="4926" spans="1:8" ht="15.9" customHeight="1" x14ac:dyDescent="0.3">
      <c r="A4926" s="171" t="s">
        <v>9281</v>
      </c>
      <c r="B4926" s="167" t="s">
        <v>14482</v>
      </c>
      <c r="C4926" s="167" t="str">
        <f>tab_SCHULLISTE[[#This Row],[SNR]]&amp;" - "&amp;tab_SCHULLISTE[[#This Row],[Name]]</f>
        <v>7335 - Philipp-Melanchthon-Schule, Priv. BFS f. Kinderpflege, Diakonisches Werk Würzb. e.V.</v>
      </c>
      <c r="D4926" s="5" t="s">
        <v>3779</v>
      </c>
      <c r="E49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26" s="175" t="s">
        <v>18854</v>
      </c>
      <c r="G4926" s="175" t="s">
        <v>18855</v>
      </c>
      <c r="H4926" s="182" t="str">
        <f>_xlfn.XLOOKUP(tab_SCHULLISTE[[#This Row],[TKZ]],tab_SATLISTE[SAT-ID],tab_SATLISTE[SAT-ID],"FEHLT")</f>
        <v>6p014</v>
      </c>
    </row>
    <row r="4927" spans="1:8" ht="15.9" customHeight="1" x14ac:dyDescent="0.3">
      <c r="A4927" s="171" t="s">
        <v>9282</v>
      </c>
      <c r="B4927" s="167" t="s">
        <v>293</v>
      </c>
      <c r="C4927" s="167" t="str">
        <f>tab_SCHULLISTE[[#This Row],[SNR]]&amp;" - "&amp;tab_SCHULLISTE[[#This Row],[Name]]</f>
        <v>7339 - Berufsfachschule f.Altenpflegehilfe in Erlenbach a.Main des BRK- Bezirksverbandes Unterfranken</v>
      </c>
      <c r="D4927" s="5" t="s">
        <v>3771</v>
      </c>
      <c r="E49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27" s="175" t="s">
        <v>18842</v>
      </c>
      <c r="G4927" s="175" t="s">
        <v>18843</v>
      </c>
      <c r="H4927" s="182" t="str">
        <f>_xlfn.XLOOKUP(tab_SCHULLISTE[[#This Row],[TKZ]],tab_SATLISTE[SAT-ID],tab_SATLISTE[SAT-ID],"FEHLT")</f>
        <v>6p002</v>
      </c>
    </row>
    <row r="4928" spans="1:8" ht="15.9" customHeight="1" x14ac:dyDescent="0.3">
      <c r="A4928" s="171" t="s">
        <v>9283</v>
      </c>
      <c r="B4928" s="167" t="s">
        <v>935</v>
      </c>
      <c r="C4928" s="167" t="str">
        <f>tab_SCHULLISTE[[#This Row],[SNR]]&amp;" - "&amp;tab_SCHULLISTE[[#This Row],[Name]]</f>
        <v>7367 - Städt. Fachsch. f. Techn. Würzburg (Masch.-Bau, Elektrotechn.,Metallbau,Heizung,Lüftung,Klimatchn)</v>
      </c>
      <c r="D4928" s="5" t="s">
        <v>3760</v>
      </c>
      <c r="E49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28" s="175" t="s">
        <v>18848</v>
      </c>
      <c r="G4928" s="175" t="s">
        <v>18849</v>
      </c>
      <c r="H4928" s="182" t="str">
        <f>_xlfn.XLOOKUP(tab_SCHULLISTE[[#This Row],[TKZ]],tab_SATLISTE[SAT-ID],tab_SATLISTE[SAT-ID],"FEHLT")</f>
        <v>6k234</v>
      </c>
    </row>
    <row r="4929" spans="1:8" ht="15.9" customHeight="1" x14ac:dyDescent="0.3">
      <c r="A4929" s="171" t="s">
        <v>9284</v>
      </c>
      <c r="B4929" s="167" t="s">
        <v>294</v>
      </c>
      <c r="C4929" s="167" t="str">
        <f>tab_SCHULLISTE[[#This Row],[SNR]]&amp;" - "&amp;tab_SCHULLISTE[[#This Row],[Name]]</f>
        <v>7370 - Berufsfachschule für Physiotherapie Schweinfurt d. Hans-Weinberger-Akademie d. Arbeiterwohlfahrt e.V.</v>
      </c>
      <c r="D4929" s="5" t="s">
        <v>3793</v>
      </c>
      <c r="E49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29" s="175" t="s">
        <v>18842</v>
      </c>
      <c r="G4929" s="175" t="s">
        <v>18843</v>
      </c>
      <c r="H4929" s="182" t="str">
        <f>_xlfn.XLOOKUP(tab_SCHULLISTE[[#This Row],[TKZ]],tab_SATLISTE[SAT-ID],tab_SATLISTE[SAT-ID],"FEHLT")</f>
        <v>6p029</v>
      </c>
    </row>
    <row r="4930" spans="1:8" ht="15.9" customHeight="1" x14ac:dyDescent="0.3">
      <c r="A4930" s="171" t="s">
        <v>9285</v>
      </c>
      <c r="B4930" s="167" t="s">
        <v>1359</v>
      </c>
      <c r="C4930" s="167" t="str">
        <f>tab_SCHULLISTE[[#This Row],[SNR]]&amp;" - "&amp;tab_SCHULLISTE[[#This Row],[Name]]</f>
        <v>7372 - Städt. Berufsfachschule für kaufm. Assistenten Würzburg</v>
      </c>
      <c r="D4930" s="5" t="s">
        <v>3760</v>
      </c>
      <c r="E49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30" s="175" t="s">
        <v>18860</v>
      </c>
      <c r="G4930" s="175" t="s">
        <v>18861</v>
      </c>
      <c r="H4930" s="182" t="str">
        <f>_xlfn.XLOOKUP(tab_SCHULLISTE[[#This Row],[TKZ]],tab_SATLISTE[SAT-ID],tab_SATLISTE[SAT-ID],"FEHLT")</f>
        <v>6k234</v>
      </c>
    </row>
    <row r="4931" spans="1:8" ht="15.9" customHeight="1" x14ac:dyDescent="0.3">
      <c r="A4931" s="171" t="s">
        <v>9286</v>
      </c>
      <c r="B4931" s="167" t="s">
        <v>748</v>
      </c>
      <c r="C4931" s="167" t="str">
        <f>tab_SCHULLISTE[[#This Row],[SNR]]&amp;" - "&amp;tab_SCHULLISTE[[#This Row],[Name]]</f>
        <v>7374 - Priv. Schule für Kranke in Schweinfurt der Caritas-Schulen gGmbH</v>
      </c>
      <c r="D4931" s="5" t="s">
        <v>3777</v>
      </c>
      <c r="E49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931" s="175" t="s">
        <v>18830</v>
      </c>
      <c r="G4931" s="175" t="s">
        <v>18831</v>
      </c>
      <c r="H4931" s="182" t="str">
        <f>_xlfn.XLOOKUP(tab_SCHULLISTE[[#This Row],[TKZ]],tab_SATLISTE[SAT-ID],tab_SATLISTE[SAT-ID],"FEHLT")</f>
        <v>6p009</v>
      </c>
    </row>
    <row r="4932" spans="1:8" ht="15.9" customHeight="1" x14ac:dyDescent="0.3">
      <c r="A4932" s="171" t="s">
        <v>9287</v>
      </c>
      <c r="B4932" s="167" t="s">
        <v>295</v>
      </c>
      <c r="C4932" s="167" t="str">
        <f>tab_SCHULLISTE[[#This Row],[SNR]]&amp;" - "&amp;tab_SCHULLISTE[[#This Row],[Name]]</f>
        <v>7438 - Berufsfachschule f.Altenpflegehilfe Aschaffenburg der Hans-Weinberger-Akademie der Arbeiterwohlfahrt</v>
      </c>
      <c r="D4932" s="5" t="s">
        <v>3793</v>
      </c>
      <c r="E49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32" s="175" t="s">
        <v>18842</v>
      </c>
      <c r="G4932" s="175" t="s">
        <v>18843</v>
      </c>
      <c r="H4932" s="182" t="str">
        <f>_xlfn.XLOOKUP(tab_SCHULLISTE[[#This Row],[TKZ]],tab_SATLISTE[SAT-ID],tab_SATLISTE[SAT-ID],"FEHLT")</f>
        <v>6p029</v>
      </c>
    </row>
    <row r="4933" spans="1:8" ht="15.9" customHeight="1" x14ac:dyDescent="0.3">
      <c r="A4933" s="171" t="s">
        <v>9288</v>
      </c>
      <c r="B4933" s="167" t="s">
        <v>14250</v>
      </c>
      <c r="C4933" s="167" t="str">
        <f>tab_SCHULLISTE[[#This Row],[SNR]]&amp;" - "&amp;tab_SCHULLISTE[[#This Row],[Name]]</f>
        <v>7447 - Hans-Schöbel-Schule, Priv. Berufsschule z. sonderpäd.Förd., Förderschwerp. körp.u.motor.Entwi</v>
      </c>
      <c r="D4933" s="5" t="s">
        <v>3832</v>
      </c>
      <c r="E49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4933" s="175" t="s">
        <v>18870</v>
      </c>
      <c r="G4933" s="175" t="s">
        <v>18871</v>
      </c>
      <c r="H4933" s="182" t="str">
        <f>_xlfn.XLOOKUP(tab_SCHULLISTE[[#This Row],[TKZ]],tab_SATLISTE[SAT-ID],tab_SATLISTE[SAT-ID],"FEHLT")</f>
        <v>6p070</v>
      </c>
    </row>
    <row r="4934" spans="1:8" ht="15.9" customHeight="1" x14ac:dyDescent="0.3">
      <c r="A4934" s="171" t="s">
        <v>9289</v>
      </c>
      <c r="B4934" s="167" t="s">
        <v>121</v>
      </c>
      <c r="C4934" s="167" t="str">
        <f>tab_SCHULLISTE[[#This Row],[SNR]]&amp;" - "&amp;tab_SCHULLISTE[[#This Row],[Name]]</f>
        <v>7458 - Staatl. Berufsfachschule für Sozialpflege Schweinfurt</v>
      </c>
      <c r="D4934" s="5" t="s">
        <v>3725</v>
      </c>
      <c r="E49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34" s="175" t="s">
        <v>18854</v>
      </c>
      <c r="G4934" s="175" t="s">
        <v>18855</v>
      </c>
      <c r="H4934" s="182" t="str">
        <f>_xlfn.XLOOKUP(tab_SCHULLISTE[[#This Row],[TKZ]],tab_SATLISTE[SAT-ID],tab_SATLISTE[SAT-ID],"FEHLT")</f>
        <v>6k199</v>
      </c>
    </row>
    <row r="4935" spans="1:8" ht="15.9" customHeight="1" x14ac:dyDescent="0.3">
      <c r="A4935" s="171" t="s">
        <v>9290</v>
      </c>
      <c r="B4935" s="167" t="s">
        <v>1360</v>
      </c>
      <c r="C4935" s="167" t="str">
        <f>tab_SCHULLISTE[[#This Row],[SNR]]&amp;" - "&amp;tab_SCHULLISTE[[#This Row],[Name]]</f>
        <v>7476 - Berufsfachschule für kaufm. Assistenten Obernburg a.Main des Landkreises Miltenberg</v>
      </c>
      <c r="D4935" s="5" t="s">
        <v>3674</v>
      </c>
      <c r="E49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4935" s="175" t="s">
        <v>18860</v>
      </c>
      <c r="G4935" s="175" t="s">
        <v>18861</v>
      </c>
      <c r="H4935" s="182" t="str">
        <f>_xlfn.XLOOKUP(tab_SCHULLISTE[[#This Row],[TKZ]],tab_SATLISTE[SAT-ID],tab_SATLISTE[SAT-ID],"FEHLT")</f>
        <v>6k148</v>
      </c>
    </row>
    <row r="4936" spans="1:8" ht="15.9" customHeight="1" x14ac:dyDescent="0.3">
      <c r="A4936" s="171" t="s">
        <v>9291</v>
      </c>
      <c r="B4936" s="167" t="s">
        <v>12278</v>
      </c>
      <c r="C4936" s="167" t="str">
        <f>tab_SCHULLISTE[[#This Row],[SNR]]&amp;" - "&amp;tab_SCHULLISTE[[#This Row],[Name]]</f>
        <v xml:space="preserve">7500 - Brentano-Grundschule Aschaffenburg  </v>
      </c>
      <c r="D4936" s="5" t="s">
        <v>3540</v>
      </c>
      <c r="E49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36" s="175" t="s">
        <v>18840</v>
      </c>
      <c r="G4936" s="175" t="s">
        <v>18841</v>
      </c>
      <c r="H4936" s="182" t="str">
        <f>_xlfn.XLOOKUP(tab_SCHULLISTE[[#This Row],[TKZ]],tab_SATLISTE[SAT-ID],tab_SATLISTE[SAT-ID],"FEHLT")</f>
        <v>6k009</v>
      </c>
    </row>
    <row r="4937" spans="1:8" ht="15.9" customHeight="1" x14ac:dyDescent="0.3">
      <c r="A4937" s="171" t="s">
        <v>9292</v>
      </c>
      <c r="B4937" s="167" t="s">
        <v>13445</v>
      </c>
      <c r="C4937" s="167" t="str">
        <f>tab_SCHULLISTE[[#This Row],[SNR]]&amp;" - "&amp;tab_SCHULLISTE[[#This Row],[Name]]</f>
        <v xml:space="preserve">7501 - Brentano-Mittelschule Aschaffenburg  </v>
      </c>
      <c r="D4937" s="5" t="s">
        <v>3540</v>
      </c>
      <c r="E49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37" s="175" t="s">
        <v>18840</v>
      </c>
      <c r="G4937" s="175" t="s">
        <v>18841</v>
      </c>
      <c r="H4937" s="182" t="str">
        <f>_xlfn.XLOOKUP(tab_SCHULLISTE[[#This Row],[TKZ]],tab_SATLISTE[SAT-ID],tab_SATLISTE[SAT-ID],"FEHLT")</f>
        <v>6k009</v>
      </c>
    </row>
    <row r="4938" spans="1:8" ht="15.9" customHeight="1" x14ac:dyDescent="0.3">
      <c r="A4938" s="171" t="s">
        <v>9293</v>
      </c>
      <c r="B4938" s="167" t="s">
        <v>12279</v>
      </c>
      <c r="C4938" s="167" t="str">
        <f>tab_SCHULLISTE[[#This Row],[SNR]]&amp;" - "&amp;tab_SCHULLISTE[[#This Row],[Name]]</f>
        <v xml:space="preserve">7502 - Dalberg-Grundschule Aschaffenburg  </v>
      </c>
      <c r="D4938" s="5" t="s">
        <v>3540</v>
      </c>
      <c r="E49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38" s="175" t="s">
        <v>18840</v>
      </c>
      <c r="G4938" s="175" t="s">
        <v>18841</v>
      </c>
      <c r="H4938" s="182" t="str">
        <f>_xlfn.XLOOKUP(tab_SCHULLISTE[[#This Row],[TKZ]],tab_SATLISTE[SAT-ID],tab_SATLISTE[SAT-ID],"FEHLT")</f>
        <v>6k009</v>
      </c>
    </row>
    <row r="4939" spans="1:8" ht="15.9" customHeight="1" x14ac:dyDescent="0.3">
      <c r="A4939" s="171" t="s">
        <v>9294</v>
      </c>
      <c r="B4939" s="167" t="s">
        <v>13446</v>
      </c>
      <c r="C4939" s="167" t="str">
        <f>tab_SCHULLISTE[[#This Row],[SNR]]&amp;" - "&amp;tab_SCHULLISTE[[#This Row],[Name]]</f>
        <v xml:space="preserve">7503 - Dalberg-Mittelschule Aschaffenburg  </v>
      </c>
      <c r="D4939" s="5" t="s">
        <v>3540</v>
      </c>
      <c r="E49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39" s="175" t="s">
        <v>18840</v>
      </c>
      <c r="G4939" s="175" t="s">
        <v>18841</v>
      </c>
      <c r="H4939" s="182" t="str">
        <f>_xlfn.XLOOKUP(tab_SCHULLISTE[[#This Row],[TKZ]],tab_SATLISTE[SAT-ID],tab_SATLISTE[SAT-ID],"FEHLT")</f>
        <v>6k009</v>
      </c>
    </row>
    <row r="4940" spans="1:8" ht="15.9" customHeight="1" x14ac:dyDescent="0.3">
      <c r="A4940" s="171" t="s">
        <v>9295</v>
      </c>
      <c r="B4940" s="167" t="s">
        <v>12280</v>
      </c>
      <c r="C4940" s="167" t="str">
        <f>tab_SCHULLISTE[[#This Row],[SNR]]&amp;" - "&amp;tab_SCHULLISTE[[#This Row],[Name]]</f>
        <v xml:space="preserve">7504 - Erthal-Grundschule Aschaffenburg  </v>
      </c>
      <c r="D4940" s="5" t="s">
        <v>3540</v>
      </c>
      <c r="E49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40" s="175" t="s">
        <v>18840</v>
      </c>
      <c r="G4940" s="175" t="s">
        <v>18841</v>
      </c>
      <c r="H4940" s="182" t="str">
        <f>_xlfn.XLOOKUP(tab_SCHULLISTE[[#This Row],[TKZ]],tab_SATLISTE[SAT-ID],tab_SATLISTE[SAT-ID],"FEHLT")</f>
        <v>6k009</v>
      </c>
    </row>
    <row r="4941" spans="1:8" ht="15.9" customHeight="1" x14ac:dyDescent="0.3">
      <c r="A4941" s="171" t="s">
        <v>9296</v>
      </c>
      <c r="B4941" s="167" t="s">
        <v>12281</v>
      </c>
      <c r="C4941" s="167" t="str">
        <f>tab_SCHULLISTE[[#This Row],[SNR]]&amp;" - "&amp;tab_SCHULLISTE[[#This Row],[Name]]</f>
        <v xml:space="preserve">7505 - Grünewald-Grundschule Aschaffenburg  </v>
      </c>
      <c r="D4941" s="5" t="s">
        <v>3540</v>
      </c>
      <c r="E49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41" s="175" t="s">
        <v>18840</v>
      </c>
      <c r="G4941" s="175" t="s">
        <v>18841</v>
      </c>
      <c r="H4941" s="182" t="str">
        <f>_xlfn.XLOOKUP(tab_SCHULLISTE[[#This Row],[TKZ]],tab_SATLISTE[SAT-ID],tab_SATLISTE[SAT-ID],"FEHLT")</f>
        <v>6k009</v>
      </c>
    </row>
    <row r="4942" spans="1:8" ht="15.9" customHeight="1" x14ac:dyDescent="0.3">
      <c r="A4942" s="171" t="s">
        <v>9297</v>
      </c>
      <c r="B4942" s="167" t="s">
        <v>13447</v>
      </c>
      <c r="C4942" s="167" t="str">
        <f>tab_SCHULLISTE[[#This Row],[SNR]]&amp;" - "&amp;tab_SCHULLISTE[[#This Row],[Name]]</f>
        <v xml:space="preserve">7506 - Hefner-Alteneck-Mittelschule Aschaffenburg  </v>
      </c>
      <c r="D4942" s="5" t="s">
        <v>3540</v>
      </c>
      <c r="E49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42" s="175" t="s">
        <v>18840</v>
      </c>
      <c r="G4942" s="175" t="s">
        <v>18841</v>
      </c>
      <c r="H4942" s="182" t="str">
        <f>_xlfn.XLOOKUP(tab_SCHULLISTE[[#This Row],[TKZ]],tab_SATLISTE[SAT-ID],tab_SATLISTE[SAT-ID],"FEHLT")</f>
        <v>6k009</v>
      </c>
    </row>
    <row r="4943" spans="1:8" ht="15.9" customHeight="1" x14ac:dyDescent="0.3">
      <c r="A4943" s="171" t="s">
        <v>9298</v>
      </c>
      <c r="B4943" s="167" t="s">
        <v>12282</v>
      </c>
      <c r="C4943" s="167" t="str">
        <f>tab_SCHULLISTE[[#This Row],[SNR]]&amp;" - "&amp;tab_SCHULLISTE[[#This Row],[Name]]</f>
        <v xml:space="preserve">7507 - Kolping-Grundschule Aschaffenburg  </v>
      </c>
      <c r="D4943" s="5" t="s">
        <v>3540</v>
      </c>
      <c r="E49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43" s="175" t="s">
        <v>18840</v>
      </c>
      <c r="G4943" s="175" t="s">
        <v>18841</v>
      </c>
      <c r="H4943" s="182" t="str">
        <f>_xlfn.XLOOKUP(tab_SCHULLISTE[[#This Row],[TKZ]],tab_SATLISTE[SAT-ID],tab_SATLISTE[SAT-ID],"FEHLT")</f>
        <v>6k009</v>
      </c>
    </row>
    <row r="4944" spans="1:8" ht="15.9" customHeight="1" x14ac:dyDescent="0.3">
      <c r="A4944" s="171" t="s">
        <v>9299</v>
      </c>
      <c r="B4944" s="167" t="s">
        <v>12283</v>
      </c>
      <c r="C4944" s="167" t="str">
        <f>tab_SCHULLISTE[[#This Row],[SNR]]&amp;" - "&amp;tab_SCHULLISTE[[#This Row],[Name]]</f>
        <v xml:space="preserve">7508 - Christian-Schad-Grundschule Aschaffenburg-Nilkheim  </v>
      </c>
      <c r="D4944" s="5" t="s">
        <v>3540</v>
      </c>
      <c r="E49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44" s="175" t="s">
        <v>18840</v>
      </c>
      <c r="G4944" s="175" t="s">
        <v>18841</v>
      </c>
      <c r="H4944" s="182" t="str">
        <f>_xlfn.XLOOKUP(tab_SCHULLISTE[[#This Row],[TKZ]],tab_SATLISTE[SAT-ID],tab_SATLISTE[SAT-ID],"FEHLT")</f>
        <v>6k009</v>
      </c>
    </row>
    <row r="4945" spans="1:8" ht="15.9" customHeight="1" x14ac:dyDescent="0.3">
      <c r="A4945" s="171" t="s">
        <v>9300</v>
      </c>
      <c r="B4945" s="167" t="s">
        <v>12284</v>
      </c>
      <c r="C4945" s="167" t="str">
        <f>tab_SCHULLISTE[[#This Row],[SNR]]&amp;" - "&amp;tab_SCHULLISTE[[#This Row],[Name]]</f>
        <v xml:space="preserve">7509 - Pestalozzi-Grundschule Aschaffenburg  </v>
      </c>
      <c r="D4945" s="5" t="s">
        <v>3540</v>
      </c>
      <c r="E49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45" s="175" t="s">
        <v>18840</v>
      </c>
      <c r="G4945" s="175" t="s">
        <v>18841</v>
      </c>
      <c r="H4945" s="182" t="str">
        <f>_xlfn.XLOOKUP(tab_SCHULLISTE[[#This Row],[TKZ]],tab_SATLISTE[SAT-ID],tab_SATLISTE[SAT-ID],"FEHLT")</f>
        <v>6k009</v>
      </c>
    </row>
    <row r="4946" spans="1:8" ht="15.9" customHeight="1" x14ac:dyDescent="0.3">
      <c r="A4946" s="171" t="s">
        <v>9301</v>
      </c>
      <c r="B4946" s="167" t="s">
        <v>13448</v>
      </c>
      <c r="C4946" s="167" t="str">
        <f>tab_SCHULLISTE[[#This Row],[SNR]]&amp;" - "&amp;tab_SCHULLISTE[[#This Row],[Name]]</f>
        <v xml:space="preserve">7510 - Pestalozzi-Mittelschule Aschaffenburg  </v>
      </c>
      <c r="D4946" s="5" t="s">
        <v>3540</v>
      </c>
      <c r="E49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46" s="175" t="s">
        <v>18840</v>
      </c>
      <c r="G4946" s="175" t="s">
        <v>18841</v>
      </c>
      <c r="H4946" s="182" t="str">
        <f>_xlfn.XLOOKUP(tab_SCHULLISTE[[#This Row],[TKZ]],tab_SATLISTE[SAT-ID],tab_SATLISTE[SAT-ID],"FEHLT")</f>
        <v>6k009</v>
      </c>
    </row>
    <row r="4947" spans="1:8" ht="15.9" customHeight="1" x14ac:dyDescent="0.3">
      <c r="A4947" s="171" t="s">
        <v>9302</v>
      </c>
      <c r="B4947" s="167" t="s">
        <v>12285</v>
      </c>
      <c r="C4947" s="167" t="str">
        <f>tab_SCHULLISTE[[#This Row],[SNR]]&amp;" - "&amp;tab_SCHULLISTE[[#This Row],[Name]]</f>
        <v xml:space="preserve">7511 - Schiller-Grundschule Aschaffenburg  </v>
      </c>
      <c r="D4947" s="5" t="s">
        <v>3540</v>
      </c>
      <c r="E49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47" s="175" t="s">
        <v>18840</v>
      </c>
      <c r="G4947" s="175" t="s">
        <v>18841</v>
      </c>
      <c r="H4947" s="182" t="str">
        <f>_xlfn.XLOOKUP(tab_SCHULLISTE[[#This Row],[TKZ]],tab_SATLISTE[SAT-ID],tab_SATLISTE[SAT-ID],"FEHLT")</f>
        <v>6k009</v>
      </c>
    </row>
    <row r="4948" spans="1:8" ht="15.9" customHeight="1" x14ac:dyDescent="0.3">
      <c r="A4948" s="171" t="s">
        <v>9303</v>
      </c>
      <c r="B4948" s="167" t="s">
        <v>12286</v>
      </c>
      <c r="C4948" s="167" t="str">
        <f>tab_SCHULLISTE[[#This Row],[SNR]]&amp;" - "&amp;tab_SCHULLISTE[[#This Row],[Name]]</f>
        <v xml:space="preserve">7512 - Grundschule Aschaffenburg-Strietwald  </v>
      </c>
      <c r="D4948" s="5" t="s">
        <v>3540</v>
      </c>
      <c r="E49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48" s="175" t="s">
        <v>18840</v>
      </c>
      <c r="G4948" s="175" t="s">
        <v>18841</v>
      </c>
      <c r="H4948" s="182" t="str">
        <f>_xlfn.XLOOKUP(tab_SCHULLISTE[[#This Row],[TKZ]],tab_SATLISTE[SAT-ID],tab_SATLISTE[SAT-ID],"FEHLT")</f>
        <v>6k009</v>
      </c>
    </row>
    <row r="4949" spans="1:8" ht="15.9" customHeight="1" x14ac:dyDescent="0.3">
      <c r="A4949" s="171" t="s">
        <v>9304</v>
      </c>
      <c r="B4949" s="167" t="s">
        <v>13449</v>
      </c>
      <c r="C4949" s="167" t="str">
        <f>tab_SCHULLISTE[[#This Row],[SNR]]&amp;" - "&amp;tab_SCHULLISTE[[#This Row],[Name]]</f>
        <v xml:space="preserve">7514 - Schönberg-Mittelschule Aschaffenburg  </v>
      </c>
      <c r="D4949" s="5" t="s">
        <v>3540</v>
      </c>
      <c r="E49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49" s="175" t="s">
        <v>18840</v>
      </c>
      <c r="G4949" s="175" t="s">
        <v>18841</v>
      </c>
      <c r="H4949" s="182" t="str">
        <f>_xlfn.XLOOKUP(tab_SCHULLISTE[[#This Row],[TKZ]],tab_SATLISTE[SAT-ID],tab_SATLISTE[SAT-ID],"FEHLT")</f>
        <v>6k009</v>
      </c>
    </row>
    <row r="4950" spans="1:8" ht="15.9" customHeight="1" x14ac:dyDescent="0.3">
      <c r="A4950" s="171" t="s">
        <v>9305</v>
      </c>
      <c r="B4950" s="167" t="s">
        <v>12287</v>
      </c>
      <c r="C4950" s="167" t="str">
        <f>tab_SCHULLISTE[[#This Row],[SNR]]&amp;" - "&amp;tab_SCHULLISTE[[#This Row],[Name]]</f>
        <v xml:space="preserve">7516 - Grundschule Retzstadt  </v>
      </c>
      <c r="D4950" s="5" t="s">
        <v>3702</v>
      </c>
      <c r="E49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50" s="175" t="s">
        <v>18840</v>
      </c>
      <c r="G4950" s="175" t="s">
        <v>18841</v>
      </c>
      <c r="H4950" s="182" t="str">
        <f>_xlfn.XLOOKUP(tab_SCHULLISTE[[#This Row],[TKZ]],tab_SATLISTE[SAT-ID],tab_SATLISTE[SAT-ID],"FEHLT")</f>
        <v>6k176</v>
      </c>
    </row>
    <row r="4951" spans="1:8" ht="15.9" customHeight="1" x14ac:dyDescent="0.3">
      <c r="A4951" s="171" t="s">
        <v>9306</v>
      </c>
      <c r="B4951" s="167" t="s">
        <v>12288</v>
      </c>
      <c r="C4951" s="167" t="str">
        <f>tab_SCHULLISTE[[#This Row],[SNR]]&amp;" - "&amp;tab_SCHULLISTE[[#This Row],[Name]]</f>
        <v xml:space="preserve">7517 - Grundschule Himmelstadt  </v>
      </c>
      <c r="D4951" s="5" t="s">
        <v>3622</v>
      </c>
      <c r="E49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51" s="175" t="s">
        <v>18840</v>
      </c>
      <c r="G4951" s="175" t="s">
        <v>18841</v>
      </c>
      <c r="H4951" s="182" t="str">
        <f>_xlfn.XLOOKUP(tab_SCHULLISTE[[#This Row],[TKZ]],tab_SATLISTE[SAT-ID],tab_SATLISTE[SAT-ID],"FEHLT")</f>
        <v>6k094</v>
      </c>
    </row>
    <row r="4952" spans="1:8" ht="15.9" customHeight="1" x14ac:dyDescent="0.3">
      <c r="A4952" s="171" t="s">
        <v>9307</v>
      </c>
      <c r="B4952" s="167" t="s">
        <v>1098</v>
      </c>
      <c r="C4952" s="167" t="str">
        <f>tab_SCHULLISTE[[#This Row],[SNR]]&amp;" - "&amp;tab_SCHULLISTE[[#This Row],[Name]]</f>
        <v>7518 - Private Montessori-Volksschule (Mittelschule) des Montessori-Fördervereins Schweinfurt e.V.</v>
      </c>
      <c r="D4952" s="5" t="s">
        <v>3819</v>
      </c>
      <c r="E49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52" s="175" t="s">
        <v>18840</v>
      </c>
      <c r="G4952" s="175" t="s">
        <v>18841</v>
      </c>
      <c r="H4952" s="182" t="str">
        <f>_xlfn.XLOOKUP(tab_SCHULLISTE[[#This Row],[TKZ]],tab_SATLISTE[SAT-ID],tab_SATLISTE[SAT-ID],"FEHLT")</f>
        <v>6p057</v>
      </c>
    </row>
    <row r="4953" spans="1:8" ht="15.9" customHeight="1" x14ac:dyDescent="0.3">
      <c r="A4953" s="171" t="s">
        <v>9308</v>
      </c>
      <c r="B4953" s="167" t="s">
        <v>1099</v>
      </c>
      <c r="C4953" s="167" t="str">
        <f>tab_SCHULLISTE[[#This Row],[SNR]]&amp;" - "&amp;tab_SCHULLISTE[[#This Row],[Name]]</f>
        <v>7520 - Jenaplan-Volksschule Würzburg (Grund- und Hauptschule)</v>
      </c>
      <c r="D4953" s="5" t="s">
        <v>3798</v>
      </c>
      <c r="E49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53" s="175" t="s">
        <v>18840</v>
      </c>
      <c r="G4953" s="175" t="s">
        <v>18841</v>
      </c>
      <c r="H4953" s="182" t="str">
        <f>_xlfn.XLOOKUP(tab_SCHULLISTE[[#This Row],[TKZ]],tab_SATLISTE[SAT-ID],tab_SATLISTE[SAT-ID],"FEHLT")</f>
        <v>6p035</v>
      </c>
    </row>
    <row r="4954" spans="1:8" ht="15.9" customHeight="1" x14ac:dyDescent="0.3">
      <c r="A4954" s="171" t="s">
        <v>9309</v>
      </c>
      <c r="B4954" s="167" t="s">
        <v>12289</v>
      </c>
      <c r="C4954" s="167" t="str">
        <f>tab_SCHULLISTE[[#This Row],[SNR]]&amp;" - "&amp;tab_SCHULLISTE[[#This Row],[Name]]</f>
        <v xml:space="preserve">7521 - Hefner-Alteneck-Grundschule Aschaffenburg  </v>
      </c>
      <c r="D4954" s="5" t="s">
        <v>3540</v>
      </c>
      <c r="E49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54" s="175" t="s">
        <v>18840</v>
      </c>
      <c r="G4954" s="175" t="s">
        <v>18841</v>
      </c>
      <c r="H4954" s="182" t="str">
        <f>_xlfn.XLOOKUP(tab_SCHULLISTE[[#This Row],[TKZ]],tab_SATLISTE[SAT-ID],tab_SATLISTE[SAT-ID],"FEHLT")</f>
        <v>6k009</v>
      </c>
    </row>
    <row r="4955" spans="1:8" ht="15.9" customHeight="1" x14ac:dyDescent="0.3">
      <c r="A4955" s="171" t="s">
        <v>9310</v>
      </c>
      <c r="B4955" s="167" t="s">
        <v>12290</v>
      </c>
      <c r="C4955" s="167" t="str">
        <f>tab_SCHULLISTE[[#This Row],[SNR]]&amp;" - "&amp;tab_SCHULLISTE[[#This Row],[Name]]</f>
        <v xml:space="preserve">7522 - Grundschule Elsavatal - Heimbuchenthal  </v>
      </c>
      <c r="D4955" s="5" t="s">
        <v>18781</v>
      </c>
      <c r="E49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55" s="175" t="s">
        <v>18840</v>
      </c>
      <c r="G4955" s="175" t="s">
        <v>18841</v>
      </c>
      <c r="H4955" s="182" t="str">
        <f>_xlfn.XLOOKUP(tab_SCHULLISTE[[#This Row],[TKZ]],tab_SATLISTE[SAT-ID],tab_SATLISTE[SAT-ID],"FEHLT")</f>
        <v>6k243</v>
      </c>
    </row>
    <row r="4956" spans="1:8" ht="15.9" customHeight="1" x14ac:dyDescent="0.3">
      <c r="A4956" s="171" t="s">
        <v>9311</v>
      </c>
      <c r="B4956" s="167" t="s">
        <v>12291</v>
      </c>
      <c r="C4956" s="167" t="str">
        <f>tab_SCHULLISTE[[#This Row],[SNR]]&amp;" - "&amp;tab_SCHULLISTE[[#This Row],[Name]]</f>
        <v xml:space="preserve">7523 - Albert-Schweitzer-Grundschule Schweinfurt  </v>
      </c>
      <c r="D4956" s="5" t="s">
        <v>3724</v>
      </c>
      <c r="E49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56" s="175" t="s">
        <v>18840</v>
      </c>
      <c r="G4956" s="175" t="s">
        <v>18841</v>
      </c>
      <c r="H4956" s="182" t="str">
        <f>_xlfn.XLOOKUP(tab_SCHULLISTE[[#This Row],[TKZ]],tab_SATLISTE[SAT-ID],tab_SATLISTE[SAT-ID],"FEHLT")</f>
        <v>6k198</v>
      </c>
    </row>
    <row r="4957" spans="1:8" ht="15.9" customHeight="1" x14ac:dyDescent="0.3">
      <c r="A4957" s="171" t="s">
        <v>9312</v>
      </c>
      <c r="B4957" s="167" t="s">
        <v>13450</v>
      </c>
      <c r="C4957" s="167" t="str">
        <f>tab_SCHULLISTE[[#This Row],[SNR]]&amp;" - "&amp;tab_SCHULLISTE[[#This Row],[Name]]</f>
        <v xml:space="preserve">7525 - Albert-Schweitzer-Mittelschule Schweinfurt  </v>
      </c>
      <c r="D4957" s="5" t="s">
        <v>3724</v>
      </c>
      <c r="E49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57" s="175" t="s">
        <v>18840</v>
      </c>
      <c r="G4957" s="175" t="s">
        <v>18841</v>
      </c>
      <c r="H4957" s="182" t="str">
        <f>_xlfn.XLOOKUP(tab_SCHULLISTE[[#This Row],[TKZ]],tab_SATLISTE[SAT-ID],tab_SATLISTE[SAT-ID],"FEHLT")</f>
        <v>6k198</v>
      </c>
    </row>
    <row r="4958" spans="1:8" ht="15.9" customHeight="1" x14ac:dyDescent="0.3">
      <c r="A4958" s="171" t="s">
        <v>9313</v>
      </c>
      <c r="B4958" s="167" t="s">
        <v>12292</v>
      </c>
      <c r="C4958" s="167" t="str">
        <f>tab_SCHULLISTE[[#This Row],[SNR]]&amp;" - "&amp;tab_SCHULLISTE[[#This Row],[Name]]</f>
        <v xml:space="preserve">7526 - Auen-Grundschule Schweinfurt  </v>
      </c>
      <c r="D4958" s="5" t="s">
        <v>3724</v>
      </c>
      <c r="E49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58" s="175" t="s">
        <v>18840</v>
      </c>
      <c r="G4958" s="175" t="s">
        <v>18841</v>
      </c>
      <c r="H4958" s="182" t="str">
        <f>_xlfn.XLOOKUP(tab_SCHULLISTE[[#This Row],[TKZ]],tab_SATLISTE[SAT-ID],tab_SATLISTE[SAT-ID],"FEHLT")</f>
        <v>6k198</v>
      </c>
    </row>
    <row r="4959" spans="1:8" ht="15.9" customHeight="1" x14ac:dyDescent="0.3">
      <c r="A4959" s="171" t="s">
        <v>9314</v>
      </c>
      <c r="B4959" s="167" t="s">
        <v>13451</v>
      </c>
      <c r="C4959" s="167" t="str">
        <f>tab_SCHULLISTE[[#This Row],[SNR]]&amp;" - "&amp;tab_SCHULLISTE[[#This Row],[Name]]</f>
        <v xml:space="preserve">7527 - Auen-Mittelschule Schweinfurt  </v>
      </c>
      <c r="D4959" s="5" t="s">
        <v>3724</v>
      </c>
      <c r="E49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59" s="175" t="s">
        <v>18840</v>
      </c>
      <c r="G4959" s="175" t="s">
        <v>18841</v>
      </c>
      <c r="H4959" s="182" t="str">
        <f>_xlfn.XLOOKUP(tab_SCHULLISTE[[#This Row],[TKZ]],tab_SATLISTE[SAT-ID],tab_SATLISTE[SAT-ID],"FEHLT")</f>
        <v>6k198</v>
      </c>
    </row>
    <row r="4960" spans="1:8" ht="15.9" customHeight="1" x14ac:dyDescent="0.3">
      <c r="A4960" s="171" t="s">
        <v>9315</v>
      </c>
      <c r="B4960" s="167" t="s">
        <v>12293</v>
      </c>
      <c r="C4960" s="167" t="str">
        <f>tab_SCHULLISTE[[#This Row],[SNR]]&amp;" - "&amp;tab_SCHULLISTE[[#This Row],[Name]]</f>
        <v xml:space="preserve">7528 - Dr.-Pfeiffer-Grundschule Schweinfurt  </v>
      </c>
      <c r="D4960" s="5" t="s">
        <v>3724</v>
      </c>
      <c r="E49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60" s="175" t="s">
        <v>18840</v>
      </c>
      <c r="G4960" s="175" t="s">
        <v>18841</v>
      </c>
      <c r="H4960" s="182" t="str">
        <f>_xlfn.XLOOKUP(tab_SCHULLISTE[[#This Row],[TKZ]],tab_SATLISTE[SAT-ID],tab_SATLISTE[SAT-ID],"FEHLT")</f>
        <v>6k198</v>
      </c>
    </row>
    <row r="4961" spans="1:8" ht="15.9" customHeight="1" x14ac:dyDescent="0.3">
      <c r="A4961" s="171" t="s">
        <v>9316</v>
      </c>
      <c r="B4961" s="167" t="s">
        <v>12294</v>
      </c>
      <c r="C4961" s="167" t="str">
        <f>tab_SCHULLISTE[[#This Row],[SNR]]&amp;" - "&amp;tab_SCHULLISTE[[#This Row],[Name]]</f>
        <v xml:space="preserve">7529 - Friedrich-Rückert-Grundschule Schweinfurt  </v>
      </c>
      <c r="D4961" s="5" t="s">
        <v>3724</v>
      </c>
      <c r="E49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61" s="175" t="s">
        <v>18840</v>
      </c>
      <c r="G4961" s="175" t="s">
        <v>18841</v>
      </c>
      <c r="H4961" s="182" t="str">
        <f>_xlfn.XLOOKUP(tab_SCHULLISTE[[#This Row],[TKZ]],tab_SATLISTE[SAT-ID],tab_SATLISTE[SAT-ID],"FEHLT")</f>
        <v>6k198</v>
      </c>
    </row>
    <row r="4962" spans="1:8" ht="15.9" customHeight="1" x14ac:dyDescent="0.3">
      <c r="A4962" s="171" t="s">
        <v>9317</v>
      </c>
      <c r="B4962" s="167" t="s">
        <v>13452</v>
      </c>
      <c r="C4962" s="167" t="str">
        <f>tab_SCHULLISTE[[#This Row],[SNR]]&amp;" - "&amp;tab_SCHULLISTE[[#This Row],[Name]]</f>
        <v xml:space="preserve">7530 - Frieden-Mittelschule Schweinfurt  </v>
      </c>
      <c r="D4962" s="5" t="s">
        <v>3724</v>
      </c>
      <c r="E49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62" s="175" t="s">
        <v>18840</v>
      </c>
      <c r="G4962" s="175" t="s">
        <v>18841</v>
      </c>
      <c r="H4962" s="182" t="str">
        <f>_xlfn.XLOOKUP(tab_SCHULLISTE[[#This Row],[TKZ]],tab_SATLISTE[SAT-ID],tab_SATLISTE[SAT-ID],"FEHLT")</f>
        <v>6k198</v>
      </c>
    </row>
    <row r="4963" spans="1:8" ht="15.9" customHeight="1" x14ac:dyDescent="0.3">
      <c r="A4963" s="171" t="s">
        <v>9318</v>
      </c>
      <c r="B4963" s="167" t="s">
        <v>12295</v>
      </c>
      <c r="C4963" s="167" t="str">
        <f>tab_SCHULLISTE[[#This Row],[SNR]]&amp;" - "&amp;tab_SCHULLISTE[[#This Row],[Name]]</f>
        <v xml:space="preserve">7531 - Gartenstadt-Grundschule Schweinfurt  </v>
      </c>
      <c r="D4963" s="5" t="s">
        <v>3724</v>
      </c>
      <c r="E49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63" s="175" t="s">
        <v>18840</v>
      </c>
      <c r="G4963" s="175" t="s">
        <v>18841</v>
      </c>
      <c r="H4963" s="182" t="str">
        <f>_xlfn.XLOOKUP(tab_SCHULLISTE[[#This Row],[TKZ]],tab_SATLISTE[SAT-ID],tab_SATLISTE[SAT-ID],"FEHLT")</f>
        <v>6k198</v>
      </c>
    </row>
    <row r="4964" spans="1:8" ht="15.9" customHeight="1" x14ac:dyDescent="0.3">
      <c r="A4964" s="171" t="s">
        <v>9319</v>
      </c>
      <c r="B4964" s="167" t="s">
        <v>12296</v>
      </c>
      <c r="C4964" s="167" t="str">
        <f>tab_SCHULLISTE[[#This Row],[SNR]]&amp;" - "&amp;tab_SCHULLISTE[[#This Row],[Name]]</f>
        <v xml:space="preserve">7532 - Körner-Grundschule Schweinfurt  </v>
      </c>
      <c r="D4964" s="5" t="s">
        <v>3724</v>
      </c>
      <c r="E49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64" s="175" t="s">
        <v>18840</v>
      </c>
      <c r="G4964" s="175" t="s">
        <v>18841</v>
      </c>
      <c r="H4964" s="182" t="str">
        <f>_xlfn.XLOOKUP(tab_SCHULLISTE[[#This Row],[TKZ]],tab_SATLISTE[SAT-ID],tab_SATLISTE[SAT-ID],"FEHLT")</f>
        <v>6k198</v>
      </c>
    </row>
    <row r="4965" spans="1:8" ht="15.9" customHeight="1" x14ac:dyDescent="0.3">
      <c r="A4965" s="171" t="s">
        <v>9320</v>
      </c>
      <c r="B4965" s="167" t="s">
        <v>12297</v>
      </c>
      <c r="C4965" s="167" t="str">
        <f>tab_SCHULLISTE[[#This Row],[SNR]]&amp;" - "&amp;tab_SCHULLISTE[[#This Row],[Name]]</f>
        <v xml:space="preserve">7533 - Kerschensteiner-Grundschule Schweinfurt  </v>
      </c>
      <c r="D4965" s="5" t="s">
        <v>3724</v>
      </c>
      <c r="E49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65" s="175" t="s">
        <v>18840</v>
      </c>
      <c r="G4965" s="175" t="s">
        <v>18841</v>
      </c>
      <c r="H4965" s="182" t="str">
        <f>_xlfn.XLOOKUP(tab_SCHULLISTE[[#This Row],[TKZ]],tab_SATLISTE[SAT-ID],tab_SATLISTE[SAT-ID],"FEHLT")</f>
        <v>6k198</v>
      </c>
    </row>
    <row r="4966" spans="1:8" ht="15.9" customHeight="1" x14ac:dyDescent="0.3">
      <c r="A4966" s="171" t="s">
        <v>9321</v>
      </c>
      <c r="B4966" s="167" t="s">
        <v>12298</v>
      </c>
      <c r="C4966" s="167" t="str">
        <f>tab_SCHULLISTE[[#This Row],[SNR]]&amp;" - "&amp;tab_SCHULLISTE[[#This Row],[Name]]</f>
        <v xml:space="preserve">7534 - Grundschule Laufach  </v>
      </c>
      <c r="D4966" s="5" t="s">
        <v>3653</v>
      </c>
      <c r="E49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66" s="175" t="s">
        <v>18840</v>
      </c>
      <c r="G4966" s="175" t="s">
        <v>18841</v>
      </c>
      <c r="H4966" s="182" t="str">
        <f>_xlfn.XLOOKUP(tab_SCHULLISTE[[#This Row],[TKZ]],tab_SATLISTE[SAT-ID],tab_SATLISTE[SAT-ID],"FEHLT")</f>
        <v>6k127</v>
      </c>
    </row>
    <row r="4967" spans="1:8" ht="15.9" customHeight="1" x14ac:dyDescent="0.3">
      <c r="A4967" s="171" t="s">
        <v>9322</v>
      </c>
      <c r="B4967" s="167" t="s">
        <v>12299</v>
      </c>
      <c r="C4967" s="167" t="str">
        <f>tab_SCHULLISTE[[#This Row],[SNR]]&amp;" - "&amp;tab_SCHULLISTE[[#This Row],[Name]]</f>
        <v xml:space="preserve">7535 - Schiller-Grundschule Schweinfurt  </v>
      </c>
      <c r="D4967" s="5" t="s">
        <v>3724</v>
      </c>
      <c r="E49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67" s="175" t="s">
        <v>18840</v>
      </c>
      <c r="G4967" s="175" t="s">
        <v>18841</v>
      </c>
      <c r="H4967" s="182" t="str">
        <f>_xlfn.XLOOKUP(tab_SCHULLISTE[[#This Row],[TKZ]],tab_SATLISTE[SAT-ID],tab_SATLISTE[SAT-ID],"FEHLT")</f>
        <v>6k198</v>
      </c>
    </row>
    <row r="4968" spans="1:8" ht="15.9" customHeight="1" x14ac:dyDescent="0.3">
      <c r="A4968" s="171" t="s">
        <v>9323</v>
      </c>
      <c r="B4968" s="167" t="s">
        <v>12300</v>
      </c>
      <c r="C4968" s="167" t="str">
        <f>tab_SCHULLISTE[[#This Row],[SNR]]&amp;" - "&amp;tab_SCHULLISTE[[#This Row],[Name]]</f>
        <v xml:space="preserve">7536 - Grundschule Waldaschaff  </v>
      </c>
      <c r="D4968" s="5" t="s">
        <v>3748</v>
      </c>
      <c r="E49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68" s="175" t="s">
        <v>18840</v>
      </c>
      <c r="G4968" s="175" t="s">
        <v>18841</v>
      </c>
      <c r="H4968" s="182" t="str">
        <f>_xlfn.XLOOKUP(tab_SCHULLISTE[[#This Row],[TKZ]],tab_SATLISTE[SAT-ID],tab_SATLISTE[SAT-ID],"FEHLT")</f>
        <v>6k222</v>
      </c>
    </row>
    <row r="4969" spans="1:8" ht="15.9" customHeight="1" x14ac:dyDescent="0.3">
      <c r="A4969" s="171" t="s">
        <v>9324</v>
      </c>
      <c r="B4969" s="167" t="s">
        <v>12301</v>
      </c>
      <c r="C4969" s="167" t="str">
        <f>tab_SCHULLISTE[[#This Row],[SNR]]&amp;" - "&amp;tab_SCHULLISTE[[#This Row],[Name]]</f>
        <v xml:space="preserve">7537 - Grundschule Bad Bocklet  </v>
      </c>
      <c r="D4969" s="5" t="s">
        <v>3545</v>
      </c>
      <c r="E49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69" s="175" t="s">
        <v>18840</v>
      </c>
      <c r="G4969" s="175" t="s">
        <v>18841</v>
      </c>
      <c r="H4969" s="182" t="str">
        <f>_xlfn.XLOOKUP(tab_SCHULLISTE[[#This Row],[TKZ]],tab_SATLISTE[SAT-ID],tab_SATLISTE[SAT-ID],"FEHLT")</f>
        <v>6k014</v>
      </c>
    </row>
    <row r="4970" spans="1:8" ht="15.9" customHeight="1" x14ac:dyDescent="0.3">
      <c r="A4970" s="171" t="s">
        <v>9325</v>
      </c>
      <c r="B4970" s="167" t="s">
        <v>1100</v>
      </c>
      <c r="C4970" s="167" t="str">
        <f>tab_SCHULLISTE[[#This Row],[SNR]]&amp;" - "&amp;tab_SCHULLISTE[[#This Row],[Name]]</f>
        <v>7538 - Priv. Montessori-Volksschule Sulzbach (Grund- und Hauptschule)</v>
      </c>
      <c r="D4970" s="5" t="s">
        <v>3816</v>
      </c>
      <c r="E49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70" s="175" t="s">
        <v>18840</v>
      </c>
      <c r="G4970" s="175" t="s">
        <v>18841</v>
      </c>
      <c r="H4970" s="182" t="str">
        <f>_xlfn.XLOOKUP(tab_SCHULLISTE[[#This Row],[TKZ]],tab_SATLISTE[SAT-ID],tab_SATLISTE[SAT-ID],"FEHLT")</f>
        <v>6p054</v>
      </c>
    </row>
    <row r="4971" spans="1:8" ht="15.9" customHeight="1" x14ac:dyDescent="0.3">
      <c r="A4971" s="171" t="s">
        <v>9326</v>
      </c>
      <c r="B4971" s="167" t="s">
        <v>1102</v>
      </c>
      <c r="C4971" s="167" t="str">
        <f>tab_SCHULLISTE[[#This Row],[SNR]]&amp;" - "&amp;tab_SCHULLISTE[[#This Row],[Name]]</f>
        <v>7539 - ISM - International School Mainfranken - Grundschule Schweinfurt</v>
      </c>
      <c r="D4971" s="5" t="s">
        <v>3797</v>
      </c>
      <c r="E49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71" s="175" t="s">
        <v>18840</v>
      </c>
      <c r="G4971" s="175" t="s">
        <v>18841</v>
      </c>
      <c r="H4971" s="182" t="str">
        <f>_xlfn.XLOOKUP(tab_SCHULLISTE[[#This Row],[TKZ]],tab_SATLISTE[SAT-ID],tab_SATLISTE[SAT-ID],"FEHLT")</f>
        <v>6p034</v>
      </c>
    </row>
    <row r="4972" spans="1:8" ht="15.9" customHeight="1" x14ac:dyDescent="0.3">
      <c r="A4972" s="171" t="s">
        <v>9327</v>
      </c>
      <c r="B4972" s="167" t="s">
        <v>12302</v>
      </c>
      <c r="C4972" s="167" t="str">
        <f>tab_SCHULLISTE[[#This Row],[SNR]]&amp;" - "&amp;tab_SCHULLISTE[[#This Row],[Name]]</f>
        <v xml:space="preserve">7540 - Mozart-Grundschule Aschaffenburg-Obernau  </v>
      </c>
      <c r="D4972" s="5" t="s">
        <v>3540</v>
      </c>
      <c r="E49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72" s="175" t="s">
        <v>18840</v>
      </c>
      <c r="G4972" s="175" t="s">
        <v>18841</v>
      </c>
      <c r="H4972" s="182" t="str">
        <f>_xlfn.XLOOKUP(tab_SCHULLISTE[[#This Row],[TKZ]],tab_SATLISTE[SAT-ID],tab_SATLISTE[SAT-ID],"FEHLT")</f>
        <v>6k009</v>
      </c>
    </row>
    <row r="4973" spans="1:8" ht="15.9" customHeight="1" x14ac:dyDescent="0.3">
      <c r="A4973" s="171" t="s">
        <v>9328</v>
      </c>
      <c r="B4973" s="167" t="s">
        <v>12303</v>
      </c>
      <c r="C4973" s="167" t="str">
        <f>tab_SCHULLISTE[[#This Row],[SNR]]&amp;" - "&amp;tab_SCHULLISTE[[#This Row],[Name]]</f>
        <v xml:space="preserve">7541 - Ascapha-Grundschule Mainaschaff  </v>
      </c>
      <c r="D4973" s="5" t="s">
        <v>3658</v>
      </c>
      <c r="E49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73" s="175" t="s">
        <v>18840</v>
      </c>
      <c r="G4973" s="175" t="s">
        <v>18841</v>
      </c>
      <c r="H4973" s="182" t="str">
        <f>_xlfn.XLOOKUP(tab_SCHULLISTE[[#This Row],[TKZ]],tab_SATLISTE[SAT-ID],tab_SATLISTE[SAT-ID],"FEHLT")</f>
        <v>6k132</v>
      </c>
    </row>
    <row r="4974" spans="1:8" ht="15.9" customHeight="1" x14ac:dyDescent="0.3">
      <c r="A4974" s="171" t="s">
        <v>9329</v>
      </c>
      <c r="B4974" s="167" t="s">
        <v>12304</v>
      </c>
      <c r="C4974" s="167" t="str">
        <f>tab_SCHULLISTE[[#This Row],[SNR]]&amp;" - "&amp;tab_SCHULLISTE[[#This Row],[Name]]</f>
        <v xml:space="preserve">7542 - Pleichach-Grundschule Unterpleichfeld  </v>
      </c>
      <c r="D4974" s="5" t="s">
        <v>10436</v>
      </c>
      <c r="E49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74" s="175" t="s">
        <v>18840</v>
      </c>
      <c r="G4974" s="175" t="s">
        <v>18841</v>
      </c>
      <c r="H4974" s="182" t="str">
        <f>_xlfn.XLOOKUP(tab_SCHULLISTE[[#This Row],[TKZ]],tab_SATLISTE[SAT-ID],tab_SATLISTE[SAT-ID],"FEHLT")</f>
        <v>6k242</v>
      </c>
    </row>
    <row r="4975" spans="1:8" ht="15.9" customHeight="1" x14ac:dyDescent="0.3">
      <c r="A4975" s="171" t="s">
        <v>9330</v>
      </c>
      <c r="B4975" s="167" t="s">
        <v>12305</v>
      </c>
      <c r="C4975" s="167" t="str">
        <f>tab_SCHULLISTE[[#This Row],[SNR]]&amp;" - "&amp;tab_SCHULLISTE[[#This Row],[Name]]</f>
        <v xml:space="preserve">7543 - Grundschule Glattbach  </v>
      </c>
      <c r="D4975" s="5" t="s">
        <v>3604</v>
      </c>
      <c r="E49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75" s="175" t="s">
        <v>18840</v>
      </c>
      <c r="G4975" s="175" t="s">
        <v>18841</v>
      </c>
      <c r="H4975" s="182" t="str">
        <f>_xlfn.XLOOKUP(tab_SCHULLISTE[[#This Row],[TKZ]],tab_SATLISTE[SAT-ID],tab_SATLISTE[SAT-ID],"FEHLT")</f>
        <v>6k076</v>
      </c>
    </row>
    <row r="4976" spans="1:8" ht="15.9" customHeight="1" x14ac:dyDescent="0.3">
      <c r="A4976" s="171" t="s">
        <v>9331</v>
      </c>
      <c r="B4976" s="167" t="s">
        <v>12306</v>
      </c>
      <c r="C4976" s="167" t="str">
        <f>tab_SCHULLISTE[[#This Row],[SNR]]&amp;" - "&amp;tab_SCHULLISTE[[#This Row],[Name]]</f>
        <v xml:space="preserve">7544 - Grundschule Thulbatal Oberthulba  </v>
      </c>
      <c r="D4976" s="5" t="s">
        <v>3691</v>
      </c>
      <c r="E49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76" s="175" t="s">
        <v>18840</v>
      </c>
      <c r="G4976" s="175" t="s">
        <v>18841</v>
      </c>
      <c r="H4976" s="182" t="str">
        <f>_xlfn.XLOOKUP(tab_SCHULLISTE[[#This Row],[TKZ]],tab_SATLISTE[SAT-ID],tab_SATLISTE[SAT-ID],"FEHLT")</f>
        <v>6k165</v>
      </c>
    </row>
    <row r="4977" spans="1:8" ht="15.9" customHeight="1" x14ac:dyDescent="0.3">
      <c r="A4977" s="171" t="s">
        <v>9332</v>
      </c>
      <c r="B4977" s="167" t="s">
        <v>12307</v>
      </c>
      <c r="C4977" s="167" t="str">
        <f>tab_SCHULLISTE[[#This Row],[SNR]]&amp;" - "&amp;tab_SCHULLISTE[[#This Row],[Name]]</f>
        <v xml:space="preserve">7545 - Grundschule Schondratal in Schondra  </v>
      </c>
      <c r="D4977" s="5" t="s">
        <v>3717</v>
      </c>
      <c r="E49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77" s="175" t="s">
        <v>18840</v>
      </c>
      <c r="G4977" s="175" t="s">
        <v>18841</v>
      </c>
      <c r="H4977" s="182" t="str">
        <f>_xlfn.XLOOKUP(tab_SCHULLISTE[[#This Row],[TKZ]],tab_SATLISTE[SAT-ID],tab_SATLISTE[SAT-ID],"FEHLT")</f>
        <v>6k191</v>
      </c>
    </row>
    <row r="4978" spans="1:8" ht="15.9" customHeight="1" x14ac:dyDescent="0.3">
      <c r="A4978" s="171" t="s">
        <v>9333</v>
      </c>
      <c r="B4978" s="167" t="s">
        <v>12308</v>
      </c>
      <c r="C4978" s="167" t="str">
        <f>tab_SCHULLISTE[[#This Row],[SNR]]&amp;" - "&amp;tab_SCHULLISTE[[#This Row],[Name]]</f>
        <v xml:space="preserve">7546 - Fanny-Koenig-Grundschule Würzburg-Zellerau  </v>
      </c>
      <c r="D4978" s="5" t="s">
        <v>3760</v>
      </c>
      <c r="E49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78" s="175" t="s">
        <v>18840</v>
      </c>
      <c r="G4978" s="175" t="s">
        <v>18841</v>
      </c>
      <c r="H4978" s="182" t="str">
        <f>_xlfn.XLOOKUP(tab_SCHULLISTE[[#This Row],[TKZ]],tab_SATLISTE[SAT-ID],tab_SATLISTE[SAT-ID],"FEHLT")</f>
        <v>6k234</v>
      </c>
    </row>
    <row r="4979" spans="1:8" ht="15.9" customHeight="1" x14ac:dyDescent="0.3">
      <c r="A4979" s="171" t="s">
        <v>9334</v>
      </c>
      <c r="B4979" s="167" t="s">
        <v>12309</v>
      </c>
      <c r="C4979" s="167" t="str">
        <f>tab_SCHULLISTE[[#This Row],[SNR]]&amp;" - "&amp;tab_SCHULLISTE[[#This Row],[Name]]</f>
        <v xml:space="preserve">7547 - Sinntalschule Wildflecken - Grundschule  </v>
      </c>
      <c r="D4979" s="5" t="s">
        <v>3757</v>
      </c>
      <c r="E49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79" s="175" t="s">
        <v>18840</v>
      </c>
      <c r="G4979" s="175" t="s">
        <v>18841</v>
      </c>
      <c r="H4979" s="182" t="str">
        <f>_xlfn.XLOOKUP(tab_SCHULLISTE[[#This Row],[TKZ]],tab_SATLISTE[SAT-ID],tab_SATLISTE[SAT-ID],"FEHLT")</f>
        <v>6k231</v>
      </c>
    </row>
    <row r="4980" spans="1:8" ht="15.9" customHeight="1" x14ac:dyDescent="0.3">
      <c r="A4980" s="171" t="s">
        <v>9335</v>
      </c>
      <c r="B4980" s="167" t="s">
        <v>12310</v>
      </c>
      <c r="C4980" s="167" t="str">
        <f>tab_SCHULLISTE[[#This Row],[SNR]]&amp;" - "&amp;tab_SCHULLISTE[[#This Row],[Name]]</f>
        <v xml:space="preserve">7548 - Grundschule Würzburg-Stadtmitte  </v>
      </c>
      <c r="D4980" s="5" t="s">
        <v>3760</v>
      </c>
      <c r="E49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80" s="175" t="s">
        <v>18840</v>
      </c>
      <c r="G4980" s="175" t="s">
        <v>18841</v>
      </c>
      <c r="H4980" s="182" t="str">
        <f>_xlfn.XLOOKUP(tab_SCHULLISTE[[#This Row],[TKZ]],tab_SATLISTE[SAT-ID],tab_SATLISTE[SAT-ID],"FEHLT")</f>
        <v>6k234</v>
      </c>
    </row>
    <row r="4981" spans="1:8" ht="15.9" customHeight="1" x14ac:dyDescent="0.3">
      <c r="A4981" s="171" t="s">
        <v>9336</v>
      </c>
      <c r="B4981" s="167" t="s">
        <v>12311</v>
      </c>
      <c r="C4981" s="167" t="str">
        <f>tab_SCHULLISTE[[#This Row],[SNR]]&amp;" - "&amp;tab_SCHULLISTE[[#This Row],[Name]]</f>
        <v xml:space="preserve">7550 - Einhard-Grundschule Euerdorf  </v>
      </c>
      <c r="D4981" s="5" t="s">
        <v>3588</v>
      </c>
      <c r="E49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81" s="175" t="s">
        <v>18840</v>
      </c>
      <c r="G4981" s="175" t="s">
        <v>18841</v>
      </c>
      <c r="H4981" s="182" t="str">
        <f>_xlfn.XLOOKUP(tab_SCHULLISTE[[#This Row],[TKZ]],tab_SATLISTE[SAT-ID],tab_SATLISTE[SAT-ID],"FEHLT")</f>
        <v>6k059</v>
      </c>
    </row>
    <row r="4982" spans="1:8" ht="15.9" customHeight="1" x14ac:dyDescent="0.3">
      <c r="A4982" s="171" t="s">
        <v>9337</v>
      </c>
      <c r="B4982" s="167" t="s">
        <v>12312</v>
      </c>
      <c r="C4982" s="167" t="str">
        <f>tab_SCHULLISTE[[#This Row],[SNR]]&amp;" - "&amp;tab_SCHULLISTE[[#This Row],[Name]]</f>
        <v xml:space="preserve">7551 - Goethe/Kepler-Grundschule Würzburg  </v>
      </c>
      <c r="D4982" s="5" t="s">
        <v>3760</v>
      </c>
      <c r="E49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82" s="175" t="s">
        <v>18840</v>
      </c>
      <c r="G4982" s="175" t="s">
        <v>18841</v>
      </c>
      <c r="H4982" s="182" t="str">
        <f>_xlfn.XLOOKUP(tab_SCHULLISTE[[#This Row],[TKZ]],tab_SATLISTE[SAT-ID],tab_SATLISTE[SAT-ID],"FEHLT")</f>
        <v>6k234</v>
      </c>
    </row>
    <row r="4983" spans="1:8" ht="15.9" customHeight="1" x14ac:dyDescent="0.3">
      <c r="A4983" s="171" t="s">
        <v>9338</v>
      </c>
      <c r="B4983" s="167" t="s">
        <v>12313</v>
      </c>
      <c r="C4983" s="167" t="str">
        <f>tab_SCHULLISTE[[#This Row],[SNR]]&amp;" - "&amp;tab_SCHULLISTE[[#This Row],[Name]]</f>
        <v xml:space="preserve">7552 - Johannes-Petri-Grundschule Elfershausen-Langendorf  </v>
      </c>
      <c r="D4983" s="5" t="s">
        <v>3580</v>
      </c>
      <c r="E49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83" s="175" t="s">
        <v>18840</v>
      </c>
      <c r="G4983" s="175" t="s">
        <v>18841</v>
      </c>
      <c r="H4983" s="182" t="str">
        <f>_xlfn.XLOOKUP(tab_SCHULLISTE[[#This Row],[TKZ]],tab_SATLISTE[SAT-ID],tab_SATLISTE[SAT-ID],"FEHLT")</f>
        <v>6k050</v>
      </c>
    </row>
    <row r="4984" spans="1:8" ht="15.9" customHeight="1" x14ac:dyDescent="0.3">
      <c r="A4984" s="171" t="s">
        <v>9339</v>
      </c>
      <c r="B4984" s="167" t="s">
        <v>12314</v>
      </c>
      <c r="C4984" s="167" t="str">
        <f>tab_SCHULLISTE[[#This Row],[SNR]]&amp;" - "&amp;tab_SCHULLISTE[[#This Row],[Name]]</f>
        <v xml:space="preserve">7554 - Gustav-Walle-Grundschule Würzburg  </v>
      </c>
      <c r="D4984" s="5" t="s">
        <v>3760</v>
      </c>
      <c r="E49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84" s="175" t="s">
        <v>18840</v>
      </c>
      <c r="G4984" s="175" t="s">
        <v>18841</v>
      </c>
      <c r="H4984" s="182" t="str">
        <f>_xlfn.XLOOKUP(tab_SCHULLISTE[[#This Row],[TKZ]],tab_SATLISTE[SAT-ID],tab_SATLISTE[SAT-ID],"FEHLT")</f>
        <v>6k234</v>
      </c>
    </row>
    <row r="4985" spans="1:8" ht="15.9" customHeight="1" x14ac:dyDescent="0.3">
      <c r="A4985" s="171" t="s">
        <v>9340</v>
      </c>
      <c r="B4985" s="167" t="s">
        <v>12315</v>
      </c>
      <c r="C4985" s="167" t="str">
        <f>tab_SCHULLISTE[[#This Row],[SNR]]&amp;" - "&amp;tab_SCHULLISTE[[#This Row],[Name]]</f>
        <v xml:space="preserve">7557 - Max-Dauthendey-Grundschule Würzburg  </v>
      </c>
      <c r="D4985" s="5" t="s">
        <v>3760</v>
      </c>
      <c r="E49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85" s="175" t="s">
        <v>18840</v>
      </c>
      <c r="G4985" s="175" t="s">
        <v>18841</v>
      </c>
      <c r="H4985" s="182" t="str">
        <f>_xlfn.XLOOKUP(tab_SCHULLISTE[[#This Row],[TKZ]],tab_SATLISTE[SAT-ID],tab_SATLISTE[SAT-ID],"FEHLT")</f>
        <v>6k234</v>
      </c>
    </row>
    <row r="4986" spans="1:8" ht="15.9" customHeight="1" x14ac:dyDescent="0.3">
      <c r="A4986" s="171" t="s">
        <v>9341</v>
      </c>
      <c r="B4986" s="167" t="s">
        <v>13453</v>
      </c>
      <c r="C4986" s="167" t="str">
        <f>tab_SCHULLISTE[[#This Row],[SNR]]&amp;" - "&amp;tab_SCHULLISTE[[#This Row],[Name]]</f>
        <v xml:space="preserve">7558 - Mönchberg-Mittelschule Würzburg  </v>
      </c>
      <c r="D4986" s="5" t="s">
        <v>3760</v>
      </c>
      <c r="E49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86" s="175" t="s">
        <v>18840</v>
      </c>
      <c r="G4986" s="175" t="s">
        <v>18841</v>
      </c>
      <c r="H4986" s="182" t="str">
        <f>_xlfn.XLOOKUP(tab_SCHULLISTE[[#This Row],[TKZ]],tab_SATLISTE[SAT-ID],tab_SATLISTE[SAT-ID],"FEHLT")</f>
        <v>6k234</v>
      </c>
    </row>
    <row r="4987" spans="1:8" ht="15.9" customHeight="1" x14ac:dyDescent="0.3">
      <c r="A4987" s="171" t="s">
        <v>9342</v>
      </c>
      <c r="B4987" s="167" t="s">
        <v>12316</v>
      </c>
      <c r="C4987" s="167" t="str">
        <f>tab_SCHULLISTE[[#This Row],[SNR]]&amp;" - "&amp;tab_SCHULLISTE[[#This Row],[Name]]</f>
        <v xml:space="preserve">7559 - Josef-Grundschule Würzburg  </v>
      </c>
      <c r="D4987" s="5" t="s">
        <v>3760</v>
      </c>
      <c r="E49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87" s="175" t="s">
        <v>18840</v>
      </c>
      <c r="G4987" s="175" t="s">
        <v>18841</v>
      </c>
      <c r="H4987" s="182" t="str">
        <f>_xlfn.XLOOKUP(tab_SCHULLISTE[[#This Row],[TKZ]],tab_SATLISTE[SAT-ID],tab_SATLISTE[SAT-ID],"FEHLT")</f>
        <v>6k234</v>
      </c>
    </row>
    <row r="4988" spans="1:8" ht="15.9" customHeight="1" x14ac:dyDescent="0.3">
      <c r="A4988" s="171" t="s">
        <v>9343</v>
      </c>
      <c r="B4988" s="167" t="s">
        <v>12317</v>
      </c>
      <c r="C4988" s="167" t="str">
        <f>tab_SCHULLISTE[[#This Row],[SNR]]&amp;" - "&amp;tab_SCHULLISTE[[#This Row],[Name]]</f>
        <v xml:space="preserve">7560 - Schlossberg-Grundschule Nüdlingen  </v>
      </c>
      <c r="D4988" s="5" t="s">
        <v>3686</v>
      </c>
      <c r="E49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88" s="175" t="s">
        <v>18840</v>
      </c>
      <c r="G4988" s="175" t="s">
        <v>18841</v>
      </c>
      <c r="H4988" s="182" t="str">
        <f>_xlfn.XLOOKUP(tab_SCHULLISTE[[#This Row],[TKZ]],tab_SATLISTE[SAT-ID],tab_SATLISTE[SAT-ID],"FEHLT")</f>
        <v>6k160</v>
      </c>
    </row>
    <row r="4989" spans="1:8" ht="15.9" customHeight="1" x14ac:dyDescent="0.3">
      <c r="A4989" s="171" t="s">
        <v>9344</v>
      </c>
      <c r="B4989" s="167" t="s">
        <v>13454</v>
      </c>
      <c r="C4989" s="167" t="str">
        <f>tab_SCHULLISTE[[#This Row],[SNR]]&amp;" - "&amp;tab_SCHULLISTE[[#This Row],[Name]]</f>
        <v xml:space="preserve">7561 - Pestalozzi-Mittelschule Würzburg  </v>
      </c>
      <c r="D4989" s="5" t="s">
        <v>3760</v>
      </c>
      <c r="E49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89" s="175" t="s">
        <v>18840</v>
      </c>
      <c r="G4989" s="175" t="s">
        <v>18841</v>
      </c>
      <c r="H4989" s="182" t="str">
        <f>_xlfn.XLOOKUP(tab_SCHULLISTE[[#This Row],[TKZ]],tab_SATLISTE[SAT-ID],tab_SATLISTE[SAT-ID],"FEHLT")</f>
        <v>6k234</v>
      </c>
    </row>
    <row r="4990" spans="1:8" ht="15.9" customHeight="1" x14ac:dyDescent="0.3">
      <c r="A4990" s="171" t="s">
        <v>9345</v>
      </c>
      <c r="B4990" s="167" t="s">
        <v>12318</v>
      </c>
      <c r="C4990" s="167" t="str">
        <f>tab_SCHULLISTE[[#This Row],[SNR]]&amp;" - "&amp;tab_SCHULLISTE[[#This Row],[Name]]</f>
        <v xml:space="preserve">7566 - Steinbachtal-Burkarder-Grundschule Würzburg  </v>
      </c>
      <c r="D4990" s="5" t="s">
        <v>3760</v>
      </c>
      <c r="E49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90" s="175" t="s">
        <v>18840</v>
      </c>
      <c r="G4990" s="175" t="s">
        <v>18841</v>
      </c>
      <c r="H4990" s="182" t="str">
        <f>_xlfn.XLOOKUP(tab_SCHULLISTE[[#This Row],[TKZ]],tab_SATLISTE[SAT-ID],tab_SATLISTE[SAT-ID],"FEHLT")</f>
        <v>6k234</v>
      </c>
    </row>
    <row r="4991" spans="1:8" ht="15.9" customHeight="1" x14ac:dyDescent="0.3">
      <c r="A4991" s="171" t="s">
        <v>9346</v>
      </c>
      <c r="B4991" s="167" t="s">
        <v>12319</v>
      </c>
      <c r="C4991" s="167" t="str">
        <f>tab_SCHULLISTE[[#This Row],[SNR]]&amp;" - "&amp;tab_SCHULLISTE[[#This Row],[Name]]</f>
        <v xml:space="preserve">7567 - Walther-Grundschule Würzburg  </v>
      </c>
      <c r="D4991" s="5" t="s">
        <v>3760</v>
      </c>
      <c r="E49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91" s="175" t="s">
        <v>18840</v>
      </c>
      <c r="G4991" s="175" t="s">
        <v>18841</v>
      </c>
      <c r="H4991" s="182" t="str">
        <f>_xlfn.XLOOKUP(tab_SCHULLISTE[[#This Row],[TKZ]],tab_SATLISTE[SAT-ID],tab_SATLISTE[SAT-ID],"FEHLT")</f>
        <v>6k234</v>
      </c>
    </row>
    <row r="4992" spans="1:8" ht="15.9" customHeight="1" x14ac:dyDescent="0.3">
      <c r="A4992" s="171" t="s">
        <v>9347</v>
      </c>
      <c r="B4992" s="167" t="s">
        <v>12320</v>
      </c>
      <c r="C4992" s="167" t="str">
        <f>tab_SCHULLISTE[[#This Row],[SNR]]&amp;" - "&amp;tab_SCHULLISTE[[#This Row],[Name]]</f>
        <v>7570 - Paul-Gerhardt-Grundschule Kahl a. M., Evang. Schule des Christlichen Schulvereins Hanau und Kah</v>
      </c>
      <c r="D4992" s="5" t="s">
        <v>3778</v>
      </c>
      <c r="E49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92" s="175" t="s">
        <v>18840</v>
      </c>
      <c r="G4992" s="175" t="s">
        <v>18841</v>
      </c>
      <c r="H4992" s="182" t="str">
        <f>_xlfn.XLOOKUP(tab_SCHULLISTE[[#This Row],[TKZ]],tab_SATLISTE[SAT-ID],tab_SATLISTE[SAT-ID],"FEHLT")</f>
        <v>6p012</v>
      </c>
    </row>
    <row r="4993" spans="1:8" ht="15.9" customHeight="1" x14ac:dyDescent="0.3">
      <c r="A4993" s="171" t="s">
        <v>9348</v>
      </c>
      <c r="B4993" s="167" t="s">
        <v>13455</v>
      </c>
      <c r="C4993" s="167" t="str">
        <f>tab_SCHULLISTE[[#This Row],[SNR]]&amp;" - "&amp;tab_SCHULLISTE[[#This Row],[Name]]</f>
        <v xml:space="preserve">7571 - Mittelschule Würzburg-Zellerau  </v>
      </c>
      <c r="D4993" s="5" t="s">
        <v>3760</v>
      </c>
      <c r="E49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93" s="175" t="s">
        <v>18840</v>
      </c>
      <c r="G4993" s="175" t="s">
        <v>18841</v>
      </c>
      <c r="H4993" s="182" t="str">
        <f>_xlfn.XLOOKUP(tab_SCHULLISTE[[#This Row],[TKZ]],tab_SATLISTE[SAT-ID],tab_SATLISTE[SAT-ID],"FEHLT")</f>
        <v>6k234</v>
      </c>
    </row>
    <row r="4994" spans="1:8" ht="15.9" customHeight="1" x14ac:dyDescent="0.3">
      <c r="A4994" s="171" t="s">
        <v>9349</v>
      </c>
      <c r="B4994" s="167" t="s">
        <v>12321</v>
      </c>
      <c r="C4994" s="167" t="str">
        <f>tab_SCHULLISTE[[#This Row],[SNR]]&amp;" - "&amp;tab_SCHULLISTE[[#This Row],[Name]]</f>
        <v xml:space="preserve">7572 - Grundschule Würzburg-Heuchelhof  </v>
      </c>
      <c r="D4994" s="5" t="s">
        <v>3760</v>
      </c>
      <c r="E49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94" s="175" t="s">
        <v>18840</v>
      </c>
      <c r="G4994" s="175" t="s">
        <v>18841</v>
      </c>
      <c r="H4994" s="182" t="str">
        <f>_xlfn.XLOOKUP(tab_SCHULLISTE[[#This Row],[TKZ]],tab_SATLISTE[SAT-ID],tab_SATLISTE[SAT-ID],"FEHLT")</f>
        <v>6k234</v>
      </c>
    </row>
    <row r="4995" spans="1:8" ht="15.9" customHeight="1" x14ac:dyDescent="0.3">
      <c r="A4995" s="171" t="s">
        <v>9350</v>
      </c>
      <c r="B4995" s="167" t="s">
        <v>13456</v>
      </c>
      <c r="C4995" s="167" t="str">
        <f>tab_SCHULLISTE[[#This Row],[SNR]]&amp;" - "&amp;tab_SCHULLISTE[[#This Row],[Name]]</f>
        <v xml:space="preserve">7573 - Mittelschule Würzburg-Heuchelhof  </v>
      </c>
      <c r="D4995" s="5" t="s">
        <v>3760</v>
      </c>
      <c r="E49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95" s="175" t="s">
        <v>18840</v>
      </c>
      <c r="G4995" s="175" t="s">
        <v>18841</v>
      </c>
      <c r="H4995" s="182" t="str">
        <f>_xlfn.XLOOKUP(tab_SCHULLISTE[[#This Row],[TKZ]],tab_SATLISTE[SAT-ID],tab_SATLISTE[SAT-ID],"FEHLT")</f>
        <v>6k234</v>
      </c>
    </row>
    <row r="4996" spans="1:8" ht="15.9" customHeight="1" x14ac:dyDescent="0.3">
      <c r="A4996" s="171" t="s">
        <v>9351</v>
      </c>
      <c r="B4996" s="167" t="s">
        <v>13457</v>
      </c>
      <c r="C4996" s="167" t="str">
        <f>tab_SCHULLISTE[[#This Row],[SNR]]&amp;" - "&amp;tab_SCHULLISTE[[#This Row],[Name]]</f>
        <v xml:space="preserve">7574 - Gustav-Walle-Mittelschule Würzburg  </v>
      </c>
      <c r="D4996" s="5" t="s">
        <v>3760</v>
      </c>
      <c r="E49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4996" s="175" t="s">
        <v>18840</v>
      </c>
      <c r="G4996" s="175" t="s">
        <v>18841</v>
      </c>
      <c r="H4996" s="182" t="str">
        <f>_xlfn.XLOOKUP(tab_SCHULLISTE[[#This Row],[TKZ]],tab_SATLISTE[SAT-ID],tab_SATLISTE[SAT-ID],"FEHLT")</f>
        <v>6k234</v>
      </c>
    </row>
    <row r="4997" spans="1:8" ht="15.9" customHeight="1" x14ac:dyDescent="0.3">
      <c r="A4997" s="171" t="s">
        <v>9352</v>
      </c>
      <c r="B4997" s="167" t="s">
        <v>12322</v>
      </c>
      <c r="C4997" s="167" t="str">
        <f>tab_SCHULLISTE[[#This Row],[SNR]]&amp;" - "&amp;tab_SCHULLISTE[[#This Row],[Name]]</f>
        <v xml:space="preserve">7575 - Grundschule Wiesentheid  </v>
      </c>
      <c r="D4997" s="5" t="s">
        <v>3755</v>
      </c>
      <c r="E49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97" s="175" t="s">
        <v>18840</v>
      </c>
      <c r="G4997" s="175" t="s">
        <v>18841</v>
      </c>
      <c r="H4997" s="182" t="str">
        <f>_xlfn.XLOOKUP(tab_SCHULLISTE[[#This Row],[TKZ]],tab_SATLISTE[SAT-ID],tab_SATLISTE[SAT-ID],"FEHLT")</f>
        <v>6k229</v>
      </c>
    </row>
    <row r="4998" spans="1:8" ht="15.9" customHeight="1" x14ac:dyDescent="0.3">
      <c r="A4998" s="171" t="s">
        <v>9353</v>
      </c>
      <c r="B4998" s="167" t="s">
        <v>12323</v>
      </c>
      <c r="C4998" s="167" t="str">
        <f>tab_SCHULLISTE[[#This Row],[SNR]]&amp;" - "&amp;tab_SCHULLISTE[[#This Row],[Name]]</f>
        <v xml:space="preserve">7576 - Grundschule Buchbrunn  </v>
      </c>
      <c r="D4998" s="5" t="s">
        <v>3562</v>
      </c>
      <c r="E49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98" s="175" t="s">
        <v>18840</v>
      </c>
      <c r="G4998" s="175" t="s">
        <v>18841</v>
      </c>
      <c r="H4998" s="182" t="str">
        <f>_xlfn.XLOOKUP(tab_SCHULLISTE[[#This Row],[TKZ]],tab_SATLISTE[SAT-ID],tab_SATLISTE[SAT-ID],"FEHLT")</f>
        <v>6k032</v>
      </c>
    </row>
    <row r="4999" spans="1:8" ht="15.9" customHeight="1" x14ac:dyDescent="0.3">
      <c r="A4999" s="171" t="s">
        <v>9354</v>
      </c>
      <c r="B4999" s="167" t="s">
        <v>12324</v>
      </c>
      <c r="C4999" s="167" t="str">
        <f>tab_SCHULLISTE[[#This Row],[SNR]]&amp;" - "&amp;tab_SCHULLISTE[[#This Row],[Name]]</f>
        <v xml:space="preserve">7577 - Dr.-K.H.-Spielmann-Grundschule Iphofen  </v>
      </c>
      <c r="D4999" s="5" t="s">
        <v>3628</v>
      </c>
      <c r="E49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4999" s="175" t="s">
        <v>18840</v>
      </c>
      <c r="G4999" s="175" t="s">
        <v>18841</v>
      </c>
      <c r="H4999" s="182" t="str">
        <f>_xlfn.XLOOKUP(tab_SCHULLISTE[[#This Row],[TKZ]],tab_SATLISTE[SAT-ID],tab_SATLISTE[SAT-ID],"FEHLT")</f>
        <v>6k100</v>
      </c>
    </row>
    <row r="5000" spans="1:8" ht="15.9" customHeight="1" x14ac:dyDescent="0.3">
      <c r="A5000" s="171" t="s">
        <v>9355</v>
      </c>
      <c r="B5000" s="167" t="s">
        <v>12325</v>
      </c>
      <c r="C5000" s="167" t="str">
        <f>tab_SCHULLISTE[[#This Row],[SNR]]&amp;" - "&amp;tab_SCHULLISTE[[#This Row],[Name]]</f>
        <v xml:space="preserve">7578 - Dreiberg-Schule Knetzgau - Grundschule  </v>
      </c>
      <c r="D5000" s="5" t="s">
        <v>3646</v>
      </c>
      <c r="E50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00" s="175" t="s">
        <v>18840</v>
      </c>
      <c r="G5000" s="175" t="s">
        <v>18841</v>
      </c>
      <c r="H5000" s="182" t="str">
        <f>_xlfn.XLOOKUP(tab_SCHULLISTE[[#This Row],[TKZ]],tab_SATLISTE[SAT-ID],tab_SATLISTE[SAT-ID],"FEHLT")</f>
        <v>6k119</v>
      </c>
    </row>
    <row r="5001" spans="1:8" ht="15.9" customHeight="1" x14ac:dyDescent="0.3">
      <c r="A5001" s="171" t="s">
        <v>9356</v>
      </c>
      <c r="B5001" s="167" t="s">
        <v>10645</v>
      </c>
      <c r="C5001" s="167" t="str">
        <f>tab_SCHULLISTE[[#This Row],[SNR]]&amp;" - "&amp;tab_SCHULLISTE[[#This Row],[Name]]</f>
        <v>7579 - Priv. Montessori-Volksschule (Grund- u. Hauptsch.) der Montessori Fördergemeinschaft Zell a. Main</v>
      </c>
      <c r="D5001" s="5" t="s">
        <v>3817</v>
      </c>
      <c r="E50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01" s="175" t="s">
        <v>18840</v>
      </c>
      <c r="G5001" s="175" t="s">
        <v>18841</v>
      </c>
      <c r="H5001" s="182" t="str">
        <f>_xlfn.XLOOKUP(tab_SCHULLISTE[[#This Row],[TKZ]],tab_SATLISTE[SAT-ID],tab_SATLISTE[SAT-ID],"FEHLT")</f>
        <v>6p055</v>
      </c>
    </row>
    <row r="5002" spans="1:8" ht="15.9" customHeight="1" x14ac:dyDescent="0.3">
      <c r="A5002" s="171" t="s">
        <v>9357</v>
      </c>
      <c r="B5002" s="167" t="s">
        <v>12326</v>
      </c>
      <c r="C5002" s="167" t="str">
        <f>tab_SCHULLISTE[[#This Row],[SNR]]&amp;" - "&amp;tab_SCHULLISTE[[#This Row],[Name]]</f>
        <v xml:space="preserve">7580 - Johann-Peter-Wagner-Grundschule Theres  </v>
      </c>
      <c r="D5002" s="5" t="s">
        <v>3736</v>
      </c>
      <c r="E50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02" s="175" t="s">
        <v>18840</v>
      </c>
      <c r="G5002" s="175" t="s">
        <v>18841</v>
      </c>
      <c r="H5002" s="182" t="str">
        <f>_xlfn.XLOOKUP(tab_SCHULLISTE[[#This Row],[TKZ]],tab_SATLISTE[SAT-ID],tab_SATLISTE[SAT-ID],"FEHLT")</f>
        <v>6k210</v>
      </c>
    </row>
    <row r="5003" spans="1:8" ht="15.9" customHeight="1" x14ac:dyDescent="0.3">
      <c r="A5003" s="171" t="s">
        <v>9358</v>
      </c>
      <c r="B5003" s="167" t="s">
        <v>12327</v>
      </c>
      <c r="C5003" s="167" t="str">
        <f>tab_SCHULLISTE[[#This Row],[SNR]]&amp;" - "&amp;tab_SCHULLISTE[[#This Row],[Name]]</f>
        <v xml:space="preserve">7581 - Friedrich-Rückert-Grundschule Stadtlauringen  </v>
      </c>
      <c r="D5003" s="5" t="s">
        <v>3730</v>
      </c>
      <c r="E50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03" s="175" t="s">
        <v>18840</v>
      </c>
      <c r="G5003" s="175" t="s">
        <v>18841</v>
      </c>
      <c r="H5003" s="182" t="str">
        <f>_xlfn.XLOOKUP(tab_SCHULLISTE[[#This Row],[TKZ]],tab_SATLISTE[SAT-ID],tab_SATLISTE[SAT-ID],"FEHLT")</f>
        <v>6k204</v>
      </c>
    </row>
    <row r="5004" spans="1:8" ht="15.9" customHeight="1" x14ac:dyDescent="0.3">
      <c r="A5004" s="171" t="s">
        <v>9359</v>
      </c>
      <c r="B5004" s="167" t="s">
        <v>12328</v>
      </c>
      <c r="C5004" s="167" t="str">
        <f>tab_SCHULLISTE[[#This Row],[SNR]]&amp;" - "&amp;tab_SCHULLISTE[[#This Row],[Name]]</f>
        <v xml:space="preserve">7582 - Grundschule Bürgstadt  </v>
      </c>
      <c r="D5004" s="5" t="s">
        <v>3566</v>
      </c>
      <c r="E50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04" s="175" t="s">
        <v>18840</v>
      </c>
      <c r="G5004" s="175" t="s">
        <v>18841</v>
      </c>
      <c r="H5004" s="182" t="str">
        <f>_xlfn.XLOOKUP(tab_SCHULLISTE[[#This Row],[TKZ]],tab_SATLISTE[SAT-ID],tab_SATLISTE[SAT-ID],"FEHLT")</f>
        <v>6k036</v>
      </c>
    </row>
    <row r="5005" spans="1:8" ht="15.9" customHeight="1" x14ac:dyDescent="0.3">
      <c r="A5005" s="171" t="s">
        <v>9360</v>
      </c>
      <c r="B5005" s="167" t="s">
        <v>12329</v>
      </c>
      <c r="C5005" s="167" t="str">
        <f>tab_SCHULLISTE[[#This Row],[SNR]]&amp;" - "&amp;tab_SCHULLISTE[[#This Row],[Name]]</f>
        <v xml:space="preserve">7583 - Grundschule Faulbach  </v>
      </c>
      <c r="D5005" s="5" t="s">
        <v>3591</v>
      </c>
      <c r="E50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05" s="175" t="s">
        <v>18840</v>
      </c>
      <c r="G5005" s="175" t="s">
        <v>18841</v>
      </c>
      <c r="H5005" s="182" t="str">
        <f>_xlfn.XLOOKUP(tab_SCHULLISTE[[#This Row],[TKZ]],tab_SATLISTE[SAT-ID],tab_SATLISTE[SAT-ID],"FEHLT")</f>
        <v>6k062</v>
      </c>
    </row>
    <row r="5006" spans="1:8" ht="15.9" customHeight="1" x14ac:dyDescent="0.3">
      <c r="A5006" s="171" t="s">
        <v>9361</v>
      </c>
      <c r="B5006" s="167" t="s">
        <v>12330</v>
      </c>
      <c r="C5006" s="167" t="str">
        <f>tab_SCHULLISTE[[#This Row],[SNR]]&amp;" - "&amp;tab_SCHULLISTE[[#This Row],[Name]]</f>
        <v xml:space="preserve">7584 - Josef-Anton-Rohe-Grundschule Kleinwallstadt  </v>
      </c>
      <c r="D5006" s="5" t="s">
        <v>3644</v>
      </c>
      <c r="E50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06" s="175" t="s">
        <v>18840</v>
      </c>
      <c r="G5006" s="175" t="s">
        <v>18841</v>
      </c>
      <c r="H5006" s="182" t="str">
        <f>_xlfn.XLOOKUP(tab_SCHULLISTE[[#This Row],[TKZ]],tab_SATLISTE[SAT-ID],tab_SATLISTE[SAT-ID],"FEHLT")</f>
        <v>6k117</v>
      </c>
    </row>
    <row r="5007" spans="1:8" ht="15.9" customHeight="1" x14ac:dyDescent="0.3">
      <c r="A5007" s="171" t="s">
        <v>9362</v>
      </c>
      <c r="B5007" s="167" t="s">
        <v>12331</v>
      </c>
      <c r="C5007" s="167" t="str">
        <f>tab_SCHULLISTE[[#This Row],[SNR]]&amp;" - "&amp;tab_SCHULLISTE[[#This Row],[Name]]</f>
        <v xml:space="preserve">7585 - Grundschule Leidersbach  </v>
      </c>
      <c r="D5007" s="5" t="s">
        <v>3655</v>
      </c>
      <c r="E50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07" s="175" t="s">
        <v>18840</v>
      </c>
      <c r="G5007" s="175" t="s">
        <v>18841</v>
      </c>
      <c r="H5007" s="182" t="str">
        <f>_xlfn.XLOOKUP(tab_SCHULLISTE[[#This Row],[TKZ]],tab_SATLISTE[SAT-ID],tab_SATLISTE[SAT-ID],"FEHLT")</f>
        <v>6k129</v>
      </c>
    </row>
    <row r="5008" spans="1:8" ht="15.9" customHeight="1" x14ac:dyDescent="0.3">
      <c r="A5008" s="171" t="s">
        <v>9363</v>
      </c>
      <c r="B5008" s="167" t="s">
        <v>12332</v>
      </c>
      <c r="C5008" s="167" t="str">
        <f>tab_SCHULLISTE[[#This Row],[SNR]]&amp;" - "&amp;tab_SCHULLISTE[[#This Row],[Name]]</f>
        <v xml:space="preserve">7586 - Herigoyen-Grundschule Sulzbach  </v>
      </c>
      <c r="D5008" s="5" t="s">
        <v>3733</v>
      </c>
      <c r="E50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08" s="175" t="s">
        <v>18840</v>
      </c>
      <c r="G5008" s="175" t="s">
        <v>18841</v>
      </c>
      <c r="H5008" s="182" t="str">
        <f>_xlfn.XLOOKUP(tab_SCHULLISTE[[#This Row],[TKZ]],tab_SATLISTE[SAT-ID],tab_SATLISTE[SAT-ID],"FEHLT")</f>
        <v>6k207</v>
      </c>
    </row>
    <row r="5009" spans="1:8" ht="15.9" customHeight="1" x14ac:dyDescent="0.3">
      <c r="A5009" s="171" t="s">
        <v>9364</v>
      </c>
      <c r="B5009" s="167" t="s">
        <v>12333</v>
      </c>
      <c r="C5009" s="167" t="str">
        <f>tab_SCHULLISTE[[#This Row],[SNR]]&amp;" - "&amp;tab_SCHULLISTE[[#This Row],[Name]]</f>
        <v xml:space="preserve">7587 - Valentin-Pfeifer-Grundschule Eschau  </v>
      </c>
      <c r="D5009" s="5" t="s">
        <v>3585</v>
      </c>
      <c r="E50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09" s="175" t="s">
        <v>18840</v>
      </c>
      <c r="G5009" s="175" t="s">
        <v>18841</v>
      </c>
      <c r="H5009" s="182" t="str">
        <f>_xlfn.XLOOKUP(tab_SCHULLISTE[[#This Row],[TKZ]],tab_SATLISTE[SAT-ID],tab_SATLISTE[SAT-ID],"FEHLT")</f>
        <v>6k056</v>
      </c>
    </row>
    <row r="5010" spans="1:8" ht="15.9" customHeight="1" x14ac:dyDescent="0.3">
      <c r="A5010" s="171" t="s">
        <v>9365</v>
      </c>
      <c r="B5010" s="167" t="s">
        <v>12334</v>
      </c>
      <c r="C5010" s="167" t="str">
        <f>tab_SCHULLISTE[[#This Row],[SNR]]&amp;" - "&amp;tab_SCHULLISTE[[#This Row],[Name]]</f>
        <v xml:space="preserve">7588 - Kardinal-Döpfner-Grundschule Großwallstadt  </v>
      </c>
      <c r="D5010" s="5" t="s">
        <v>3612</v>
      </c>
      <c r="E50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10" s="175" t="s">
        <v>18840</v>
      </c>
      <c r="G5010" s="175" t="s">
        <v>18841</v>
      </c>
      <c r="H5010" s="182" t="str">
        <f>_xlfn.XLOOKUP(tab_SCHULLISTE[[#This Row],[TKZ]],tab_SATLISTE[SAT-ID],tab_SATLISTE[SAT-ID],"FEHLT")</f>
        <v>6k084</v>
      </c>
    </row>
    <row r="5011" spans="1:8" ht="15.9" customHeight="1" x14ac:dyDescent="0.3">
      <c r="A5011" s="171" t="s">
        <v>9366</v>
      </c>
      <c r="B5011" s="167" t="s">
        <v>1004</v>
      </c>
      <c r="C5011" s="167" t="str">
        <f>tab_SCHULLISTE[[#This Row],[SNR]]&amp;" - "&amp;tab_SCHULLISTE[[#This Row],[Name]]</f>
        <v>7589 - Priv. Volksschule "Lern' mit mir im Universellen Leben" - Mittelschule - Esselbach</v>
      </c>
      <c r="D5011" s="5" t="s">
        <v>3827</v>
      </c>
      <c r="E50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11" s="175" t="s">
        <v>18840</v>
      </c>
      <c r="G5011" s="175" t="s">
        <v>18841</v>
      </c>
      <c r="H5011" s="182" t="str">
        <f>_xlfn.XLOOKUP(tab_SCHULLISTE[[#This Row],[TKZ]],tab_SATLISTE[SAT-ID],tab_SATLISTE[SAT-ID],"FEHLT")</f>
        <v>6p065</v>
      </c>
    </row>
    <row r="5012" spans="1:8" ht="15.9" customHeight="1" x14ac:dyDescent="0.3">
      <c r="A5012" s="171" t="s">
        <v>9367</v>
      </c>
      <c r="B5012" s="167" t="s">
        <v>12335</v>
      </c>
      <c r="C5012" s="167" t="str">
        <f>tab_SCHULLISTE[[#This Row],[SNR]]&amp;" - "&amp;tab_SCHULLISTE[[#This Row],[Name]]</f>
        <v xml:space="preserve">7590 - Johannes-Obernburger-Grundschule Obernburg a.Main  </v>
      </c>
      <c r="D5012" s="5" t="s">
        <v>3690</v>
      </c>
      <c r="E50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12" s="175" t="s">
        <v>18840</v>
      </c>
      <c r="G5012" s="175" t="s">
        <v>18841</v>
      </c>
      <c r="H5012" s="182" t="str">
        <f>_xlfn.XLOOKUP(tab_SCHULLISTE[[#This Row],[TKZ]],tab_SATLISTE[SAT-ID],tab_SATLISTE[SAT-ID],"FEHLT")</f>
        <v>6k164</v>
      </c>
    </row>
    <row r="5013" spans="1:8" ht="15.9" customHeight="1" x14ac:dyDescent="0.3">
      <c r="A5013" s="171" t="s">
        <v>9368</v>
      </c>
      <c r="B5013" s="167" t="s">
        <v>12336</v>
      </c>
      <c r="C5013" s="167" t="str">
        <f>tab_SCHULLISTE[[#This Row],[SNR]]&amp;" - "&amp;tab_SCHULLISTE[[#This Row],[Name]]</f>
        <v xml:space="preserve">7591 - Dr.-Konrad-Wiegand-Grundschule Klingenberg a.Main  </v>
      </c>
      <c r="D5013" s="5" t="s">
        <v>3645</v>
      </c>
      <c r="E50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13" s="175" t="s">
        <v>18840</v>
      </c>
      <c r="G5013" s="175" t="s">
        <v>18841</v>
      </c>
      <c r="H5013" s="182" t="str">
        <f>_xlfn.XLOOKUP(tab_SCHULLISTE[[#This Row],[TKZ]],tab_SATLISTE[SAT-ID],tab_SATLISTE[SAT-ID],"FEHLT")</f>
        <v>6k118</v>
      </c>
    </row>
    <row r="5014" spans="1:8" ht="15.9" customHeight="1" x14ac:dyDescent="0.3">
      <c r="A5014" s="171" t="s">
        <v>9369</v>
      </c>
      <c r="B5014" s="167" t="s">
        <v>1005</v>
      </c>
      <c r="C5014" s="167" t="str">
        <f>tab_SCHULLISTE[[#This Row],[SNR]]&amp;" - "&amp;tab_SCHULLISTE[[#This Row],[Name]]</f>
        <v>7592 - Private Kath. Volksschule der Diözese Würzburg im Elisabethenheim in Würzburg</v>
      </c>
      <c r="D5014" s="5" t="s">
        <v>3780</v>
      </c>
      <c r="E50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5014" s="175" t="s">
        <v>18840</v>
      </c>
      <c r="G5014" s="175" t="s">
        <v>18841</v>
      </c>
      <c r="H5014" s="182" t="str">
        <f>_xlfn.XLOOKUP(tab_SCHULLISTE[[#This Row],[TKZ]],tab_SATLISTE[SAT-ID],tab_SATLISTE[SAT-ID],"FEHLT")</f>
        <v>6p015</v>
      </c>
    </row>
    <row r="5015" spans="1:8" ht="15.9" customHeight="1" x14ac:dyDescent="0.3">
      <c r="A5015" s="171" t="s">
        <v>9370</v>
      </c>
      <c r="B5015" s="167" t="s">
        <v>1006</v>
      </c>
      <c r="C5015" s="167" t="str">
        <f>tab_SCHULLISTE[[#This Row],[SNR]]&amp;" - "&amp;tab_SCHULLISTE[[#This Row],[Name]]</f>
        <v>7593 - Vinzentinum, Private Katholische Mittelschule mit Tagesheim der Diözese Würzburg</v>
      </c>
      <c r="D5015" s="5" t="s">
        <v>3780</v>
      </c>
      <c r="E50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15" s="175" t="s">
        <v>18840</v>
      </c>
      <c r="G5015" s="175" t="s">
        <v>18841</v>
      </c>
      <c r="H5015" s="182" t="str">
        <f>_xlfn.XLOOKUP(tab_SCHULLISTE[[#This Row],[TKZ]],tab_SATLISTE[SAT-ID],tab_SATLISTE[SAT-ID],"FEHLT")</f>
        <v>6p015</v>
      </c>
    </row>
    <row r="5016" spans="1:8" ht="15.9" customHeight="1" x14ac:dyDescent="0.3">
      <c r="A5016" s="171" t="s">
        <v>9371</v>
      </c>
      <c r="B5016" s="167" t="s">
        <v>12337</v>
      </c>
      <c r="C5016" s="167" t="str">
        <f>tab_SCHULLISTE[[#This Row],[SNR]]&amp;" - "&amp;tab_SCHULLISTE[[#This Row],[Name]]</f>
        <v xml:space="preserve">7594 - Erich-Kästner-Grundschule Alzenau  </v>
      </c>
      <c r="D5016" s="5" t="s">
        <v>3534</v>
      </c>
      <c r="E50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16" s="175" t="s">
        <v>18840</v>
      </c>
      <c r="G5016" s="175" t="s">
        <v>18841</v>
      </c>
      <c r="H5016" s="182" t="str">
        <f>_xlfn.XLOOKUP(tab_SCHULLISTE[[#This Row],[TKZ]],tab_SATLISTE[SAT-ID],tab_SATLISTE[SAT-ID],"FEHLT")</f>
        <v>6k002</v>
      </c>
    </row>
    <row r="5017" spans="1:8" ht="15.9" customHeight="1" x14ac:dyDescent="0.3">
      <c r="A5017" s="171" t="s">
        <v>9372</v>
      </c>
      <c r="B5017" s="167" t="s">
        <v>12338</v>
      </c>
      <c r="C5017" s="167" t="str">
        <f>tab_SCHULLISTE[[#This Row],[SNR]]&amp;" - "&amp;tab_SCHULLISTE[[#This Row],[Name]]</f>
        <v xml:space="preserve">7595 - Grundschule Wörth a.Main  </v>
      </c>
      <c r="D5017" s="5" t="s">
        <v>3759</v>
      </c>
      <c r="E50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17" s="175" t="s">
        <v>18840</v>
      </c>
      <c r="G5017" s="175" t="s">
        <v>18841</v>
      </c>
      <c r="H5017" s="182" t="str">
        <f>_xlfn.XLOOKUP(tab_SCHULLISTE[[#This Row],[TKZ]],tab_SATLISTE[SAT-ID],tab_SATLISTE[SAT-ID],"FEHLT")</f>
        <v>6k233</v>
      </c>
    </row>
    <row r="5018" spans="1:8" ht="15.9" customHeight="1" x14ac:dyDescent="0.3">
      <c r="A5018" s="171" t="s">
        <v>9373</v>
      </c>
      <c r="B5018" s="167" t="s">
        <v>12339</v>
      </c>
      <c r="C5018" s="167" t="str">
        <f>tab_SCHULLISTE[[#This Row],[SNR]]&amp;" - "&amp;tab_SCHULLISTE[[#This Row],[Name]]</f>
        <v xml:space="preserve">7596 - Grundschule Karlstein a.Main  </v>
      </c>
      <c r="D5018" s="5" t="s">
        <v>3633</v>
      </c>
      <c r="E50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18" s="175" t="s">
        <v>18840</v>
      </c>
      <c r="G5018" s="175" t="s">
        <v>18841</v>
      </c>
      <c r="H5018" s="182" t="str">
        <f>_xlfn.XLOOKUP(tab_SCHULLISTE[[#This Row],[TKZ]],tab_SATLISTE[SAT-ID],tab_SATLISTE[SAT-ID],"FEHLT")</f>
        <v>6k106</v>
      </c>
    </row>
    <row r="5019" spans="1:8" ht="15.9" customHeight="1" x14ac:dyDescent="0.3">
      <c r="A5019" s="171" t="s">
        <v>9374</v>
      </c>
      <c r="B5019" s="167" t="s">
        <v>12340</v>
      </c>
      <c r="C5019" s="167" t="str">
        <f>tab_SCHULLISTE[[#This Row],[SNR]]&amp;" - "&amp;tab_SCHULLISTE[[#This Row],[Name]]</f>
        <v xml:space="preserve">7597 - Erich-Kästner-Grundschule Aschaffenburg-Gailbach  </v>
      </c>
      <c r="D5019" s="5" t="s">
        <v>3540</v>
      </c>
      <c r="E50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19" s="175" t="s">
        <v>18840</v>
      </c>
      <c r="G5019" s="175" t="s">
        <v>18841</v>
      </c>
      <c r="H5019" s="182" t="str">
        <f>_xlfn.XLOOKUP(tab_SCHULLISTE[[#This Row],[TKZ]],tab_SATLISTE[SAT-ID],tab_SATLISTE[SAT-ID],"FEHLT")</f>
        <v>6k009</v>
      </c>
    </row>
    <row r="5020" spans="1:8" ht="15.9" customHeight="1" x14ac:dyDescent="0.3">
      <c r="A5020" s="171" t="s">
        <v>9375</v>
      </c>
      <c r="B5020" s="167" t="s">
        <v>12341</v>
      </c>
      <c r="C5020" s="167" t="str">
        <f>tab_SCHULLISTE[[#This Row],[SNR]]&amp;" - "&amp;tab_SCHULLISTE[[#This Row],[Name]]</f>
        <v xml:space="preserve">7598 - Grundschule Krombach-Geiselbach  </v>
      </c>
      <c r="D5020" s="5" t="s">
        <v>3651</v>
      </c>
      <c r="E50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20" s="175" t="s">
        <v>18840</v>
      </c>
      <c r="G5020" s="175" t="s">
        <v>18841</v>
      </c>
      <c r="H5020" s="182" t="str">
        <f>_xlfn.XLOOKUP(tab_SCHULLISTE[[#This Row],[TKZ]],tab_SATLISTE[SAT-ID],tab_SATLISTE[SAT-ID],"FEHLT")</f>
        <v>6k124</v>
      </c>
    </row>
    <row r="5021" spans="1:8" ht="15.9" customHeight="1" x14ac:dyDescent="0.3">
      <c r="A5021" s="171" t="s">
        <v>9376</v>
      </c>
      <c r="B5021" s="167" t="s">
        <v>12342</v>
      </c>
      <c r="C5021" s="167" t="str">
        <f>tab_SCHULLISTE[[#This Row],[SNR]]&amp;" - "&amp;tab_SCHULLISTE[[#This Row],[Name]]</f>
        <v xml:space="preserve">7600 - Grundschule Goldbach  </v>
      </c>
      <c r="D5021" s="5" t="s">
        <v>3606</v>
      </c>
      <c r="E50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21" s="175" t="s">
        <v>18840</v>
      </c>
      <c r="G5021" s="175" t="s">
        <v>18841</v>
      </c>
      <c r="H5021" s="182" t="str">
        <f>_xlfn.XLOOKUP(tab_SCHULLISTE[[#This Row],[TKZ]],tab_SATLISTE[SAT-ID],tab_SATLISTE[SAT-ID],"FEHLT")</f>
        <v>6k078</v>
      </c>
    </row>
    <row r="5022" spans="1:8" ht="15.9" customHeight="1" x14ac:dyDescent="0.3">
      <c r="A5022" s="171" t="s">
        <v>9377</v>
      </c>
      <c r="B5022" s="167" t="s">
        <v>13458</v>
      </c>
      <c r="C5022" s="167" t="str">
        <f>tab_SCHULLISTE[[#This Row],[SNR]]&amp;" - "&amp;tab_SCHULLISTE[[#This Row],[Name]]</f>
        <v xml:space="preserve">7601 - Mittelschule Goldbach  </v>
      </c>
      <c r="D5022" s="5" t="s">
        <v>3606</v>
      </c>
      <c r="E50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22" s="175" t="s">
        <v>18840</v>
      </c>
      <c r="G5022" s="175" t="s">
        <v>18841</v>
      </c>
      <c r="H5022" s="182" t="str">
        <f>_xlfn.XLOOKUP(tab_SCHULLISTE[[#This Row],[TKZ]],tab_SATLISTE[SAT-ID],tab_SATLISTE[SAT-ID],"FEHLT")</f>
        <v>6k078</v>
      </c>
    </row>
    <row r="5023" spans="1:8" ht="15.9" customHeight="1" x14ac:dyDescent="0.3">
      <c r="A5023" s="171" t="s">
        <v>9378</v>
      </c>
      <c r="B5023" s="167" t="s">
        <v>12343</v>
      </c>
      <c r="C5023" s="167" t="str">
        <f>tab_SCHULLISTE[[#This Row],[SNR]]&amp;" - "&amp;tab_SCHULLISTE[[#This Row],[Name]]</f>
        <v xml:space="preserve">7602 - Grundschule Großostheim  </v>
      </c>
      <c r="D5023" s="5" t="s">
        <v>3611</v>
      </c>
      <c r="E50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23" s="175" t="s">
        <v>18840</v>
      </c>
      <c r="G5023" s="175" t="s">
        <v>18841</v>
      </c>
      <c r="H5023" s="182" t="str">
        <f>_xlfn.XLOOKUP(tab_SCHULLISTE[[#This Row],[TKZ]],tab_SATLISTE[SAT-ID],tab_SATLISTE[SAT-ID],"FEHLT")</f>
        <v>6k083</v>
      </c>
    </row>
    <row r="5024" spans="1:8" ht="15.9" customHeight="1" x14ac:dyDescent="0.3">
      <c r="A5024" s="171" t="s">
        <v>9379</v>
      </c>
      <c r="B5024" s="167" t="s">
        <v>13459</v>
      </c>
      <c r="C5024" s="167" t="str">
        <f>tab_SCHULLISTE[[#This Row],[SNR]]&amp;" - "&amp;tab_SCHULLISTE[[#This Row],[Name]]</f>
        <v xml:space="preserve">7603 - Mittelschule Großostheim  </v>
      </c>
      <c r="D5024" s="5" t="s">
        <v>3611</v>
      </c>
      <c r="E50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24" s="175" t="s">
        <v>18840</v>
      </c>
      <c r="G5024" s="175" t="s">
        <v>18841</v>
      </c>
      <c r="H5024" s="182" t="str">
        <f>_xlfn.XLOOKUP(tab_SCHULLISTE[[#This Row],[TKZ]],tab_SATLISTE[SAT-ID],tab_SATLISTE[SAT-ID],"FEHLT")</f>
        <v>6k083</v>
      </c>
    </row>
    <row r="5025" spans="1:8" ht="15.9" customHeight="1" x14ac:dyDescent="0.3">
      <c r="A5025" s="171" t="s">
        <v>9380</v>
      </c>
      <c r="B5025" s="167" t="s">
        <v>13460</v>
      </c>
      <c r="C5025" s="167" t="str">
        <f>tab_SCHULLISTE[[#This Row],[SNR]]&amp;" - "&amp;tab_SCHULLISTE[[#This Row],[Name]]</f>
        <v xml:space="preserve">7605 - Mittelschule Haibach  </v>
      </c>
      <c r="D5025" s="5" t="s">
        <v>3615</v>
      </c>
      <c r="E50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25" s="175" t="s">
        <v>18840</v>
      </c>
      <c r="G5025" s="175" t="s">
        <v>18841</v>
      </c>
      <c r="H5025" s="182" t="str">
        <f>_xlfn.XLOOKUP(tab_SCHULLISTE[[#This Row],[TKZ]],tab_SATLISTE[SAT-ID],tab_SATLISTE[SAT-ID],"FEHLT")</f>
        <v>6k087</v>
      </c>
    </row>
    <row r="5026" spans="1:8" ht="15.9" customHeight="1" x14ac:dyDescent="0.3">
      <c r="A5026" s="171" t="s">
        <v>9381</v>
      </c>
      <c r="B5026" s="167" t="s">
        <v>12344</v>
      </c>
      <c r="C5026" s="167" t="str">
        <f>tab_SCHULLISTE[[#This Row],[SNR]]&amp;" - "&amp;tab_SCHULLISTE[[#This Row],[Name]]</f>
        <v xml:space="preserve">7606 - Grundschule Haibach  </v>
      </c>
      <c r="D5026" s="5" t="s">
        <v>3615</v>
      </c>
      <c r="E50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26" s="175" t="s">
        <v>18840</v>
      </c>
      <c r="G5026" s="175" t="s">
        <v>18841</v>
      </c>
      <c r="H5026" s="182" t="str">
        <f>_xlfn.XLOOKUP(tab_SCHULLISTE[[#This Row],[TKZ]],tab_SATLISTE[SAT-ID],tab_SATLISTE[SAT-ID],"FEHLT")</f>
        <v>6k087</v>
      </c>
    </row>
    <row r="5027" spans="1:8" ht="15.9" customHeight="1" x14ac:dyDescent="0.3">
      <c r="A5027" s="171" t="s">
        <v>9382</v>
      </c>
      <c r="B5027" s="167" t="s">
        <v>12345</v>
      </c>
      <c r="C5027" s="167" t="str">
        <f>tab_SCHULLISTE[[#This Row],[SNR]]&amp;" - "&amp;tab_SCHULLISTE[[#This Row],[Name]]</f>
        <v xml:space="preserve">7607 - Grundschule Heigenbrücken  </v>
      </c>
      <c r="D5027" s="5" t="s">
        <v>3619</v>
      </c>
      <c r="E50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27" s="175" t="s">
        <v>18840</v>
      </c>
      <c r="G5027" s="175" t="s">
        <v>18841</v>
      </c>
      <c r="H5027" s="182" t="str">
        <f>_xlfn.XLOOKUP(tab_SCHULLISTE[[#This Row],[TKZ]],tab_SATLISTE[SAT-ID],tab_SATLISTE[SAT-ID],"FEHLT")</f>
        <v>6k091</v>
      </c>
    </row>
    <row r="5028" spans="1:8" ht="15.9" customHeight="1" x14ac:dyDescent="0.3">
      <c r="A5028" s="171" t="s">
        <v>9383</v>
      </c>
      <c r="B5028" s="167" t="s">
        <v>12346</v>
      </c>
      <c r="C5028" s="167" t="str">
        <f>tab_SCHULLISTE[[#This Row],[SNR]]&amp;" - "&amp;tab_SCHULLISTE[[#This Row],[Name]]</f>
        <v xml:space="preserve">7609 - Grundschule Alzenau-Hörstein  </v>
      </c>
      <c r="D5028" s="5" t="s">
        <v>3534</v>
      </c>
      <c r="E50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28" s="175" t="s">
        <v>18840</v>
      </c>
      <c r="G5028" s="175" t="s">
        <v>18841</v>
      </c>
      <c r="H5028" s="182" t="str">
        <f>_xlfn.XLOOKUP(tab_SCHULLISTE[[#This Row],[TKZ]],tab_SATLISTE[SAT-ID],tab_SATLISTE[SAT-ID],"FEHLT")</f>
        <v>6k002</v>
      </c>
    </row>
    <row r="5029" spans="1:8" ht="15.9" customHeight="1" x14ac:dyDescent="0.3">
      <c r="A5029" s="171" t="s">
        <v>9384</v>
      </c>
      <c r="B5029" s="167" t="s">
        <v>12347</v>
      </c>
      <c r="C5029" s="167" t="str">
        <f>tab_SCHULLISTE[[#This Row],[SNR]]&amp;" - "&amp;tab_SCHULLISTE[[#This Row],[Name]]</f>
        <v xml:space="preserve">7610 - Astrid-Lindgren-Grundschule Hösbach  </v>
      </c>
      <c r="D5029" s="5" t="s">
        <v>3627</v>
      </c>
      <c r="E50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29" s="175" t="s">
        <v>18840</v>
      </c>
      <c r="G5029" s="175" t="s">
        <v>18841</v>
      </c>
      <c r="H5029" s="182" t="str">
        <f>_xlfn.XLOOKUP(tab_SCHULLISTE[[#This Row],[TKZ]],tab_SATLISTE[SAT-ID],tab_SATLISTE[SAT-ID],"FEHLT")</f>
        <v>6k099</v>
      </c>
    </row>
    <row r="5030" spans="1:8" ht="15.9" customHeight="1" x14ac:dyDescent="0.3">
      <c r="A5030" s="171" t="s">
        <v>9385</v>
      </c>
      <c r="B5030" s="167" t="s">
        <v>13461</v>
      </c>
      <c r="C5030" s="167" t="str">
        <f>tab_SCHULLISTE[[#This Row],[SNR]]&amp;" - "&amp;tab_SCHULLISTE[[#This Row],[Name]]</f>
        <v xml:space="preserve">7611 - Mittelschule Hösbach  </v>
      </c>
      <c r="D5030" s="5" t="s">
        <v>3627</v>
      </c>
      <c r="E50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30" s="175" t="s">
        <v>18840</v>
      </c>
      <c r="G5030" s="175" t="s">
        <v>18841</v>
      </c>
      <c r="H5030" s="182" t="str">
        <f>_xlfn.XLOOKUP(tab_SCHULLISTE[[#This Row],[TKZ]],tab_SATLISTE[SAT-ID],tab_SATLISTE[SAT-ID],"FEHLT")</f>
        <v>6k099</v>
      </c>
    </row>
    <row r="5031" spans="1:8" ht="15.9" customHeight="1" x14ac:dyDescent="0.3">
      <c r="A5031" s="171" t="s">
        <v>9386</v>
      </c>
      <c r="B5031" s="167" t="s">
        <v>12348</v>
      </c>
      <c r="C5031" s="167" t="str">
        <f>tab_SCHULLISTE[[#This Row],[SNR]]&amp;" - "&amp;tab_SCHULLISTE[[#This Row],[Name]]</f>
        <v xml:space="preserve">7612 - Mühlberg-Grundschule Johannesberg  </v>
      </c>
      <c r="D5031" s="5" t="s">
        <v>3629</v>
      </c>
      <c r="E50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31" s="175" t="s">
        <v>18840</v>
      </c>
      <c r="G5031" s="175" t="s">
        <v>18841</v>
      </c>
      <c r="H5031" s="182" t="str">
        <f>_xlfn.XLOOKUP(tab_SCHULLISTE[[#This Row],[TKZ]],tab_SATLISTE[SAT-ID],tab_SATLISTE[SAT-ID],"FEHLT")</f>
        <v>6k101</v>
      </c>
    </row>
    <row r="5032" spans="1:8" ht="15.9" customHeight="1" x14ac:dyDescent="0.3">
      <c r="A5032" s="171" t="s">
        <v>9387</v>
      </c>
      <c r="B5032" s="167" t="s">
        <v>12349</v>
      </c>
      <c r="C5032" s="167" t="str">
        <f>tab_SCHULLISTE[[#This Row],[SNR]]&amp;" - "&amp;tab_SCHULLISTE[[#This Row],[Name]]</f>
        <v xml:space="preserve">7613 - Kaldaha-Grundschule Kahl a.Main  </v>
      </c>
      <c r="D5032" s="5" t="s">
        <v>3630</v>
      </c>
      <c r="E50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32" s="175" t="s">
        <v>18840</v>
      </c>
      <c r="G5032" s="175" t="s">
        <v>18841</v>
      </c>
      <c r="H5032" s="182" t="str">
        <f>_xlfn.XLOOKUP(tab_SCHULLISTE[[#This Row],[TKZ]],tab_SATLISTE[SAT-ID],tab_SATLISTE[SAT-ID],"FEHLT")</f>
        <v>6k102</v>
      </c>
    </row>
    <row r="5033" spans="1:8" ht="15.9" customHeight="1" x14ac:dyDescent="0.3">
      <c r="A5033" s="171" t="s">
        <v>9388</v>
      </c>
      <c r="B5033" s="167" t="s">
        <v>12350</v>
      </c>
      <c r="C5033" s="167" t="str">
        <f>tab_SCHULLISTE[[#This Row],[SNR]]&amp;" - "&amp;tab_SCHULLISTE[[#This Row],[Name]]</f>
        <v xml:space="preserve">7615 - Grundschule Großheubach  </v>
      </c>
      <c r="D5033" s="5" t="s">
        <v>3609</v>
      </c>
      <c r="E50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33" s="175" t="s">
        <v>18840</v>
      </c>
      <c r="G5033" s="175" t="s">
        <v>18841</v>
      </c>
      <c r="H5033" s="182" t="str">
        <f>_xlfn.XLOOKUP(tab_SCHULLISTE[[#This Row],[TKZ]],tab_SATLISTE[SAT-ID],tab_SATLISTE[SAT-ID],"FEHLT")</f>
        <v>6k081</v>
      </c>
    </row>
    <row r="5034" spans="1:8" ht="15.9" customHeight="1" x14ac:dyDescent="0.3">
      <c r="A5034" s="171" t="s">
        <v>9389</v>
      </c>
      <c r="B5034" s="167" t="s">
        <v>13462</v>
      </c>
      <c r="C5034" s="167" t="str">
        <f>tab_SCHULLISTE[[#This Row],[SNR]]&amp;" - "&amp;tab_SCHULLISTE[[#This Row],[Name]]</f>
        <v xml:space="preserve">7617 - Mittelschule Laufach  </v>
      </c>
      <c r="D5034" s="5" t="s">
        <v>3654</v>
      </c>
      <c r="E50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34" s="175" t="s">
        <v>18840</v>
      </c>
      <c r="G5034" s="175" t="s">
        <v>18841</v>
      </c>
      <c r="H5034" s="182" t="str">
        <f>_xlfn.XLOOKUP(tab_SCHULLISTE[[#This Row],[TKZ]],tab_SATLISTE[SAT-ID],tab_SATLISTE[SAT-ID],"FEHLT")</f>
        <v>6k128</v>
      </c>
    </row>
    <row r="5035" spans="1:8" ht="15.9" customHeight="1" x14ac:dyDescent="0.3">
      <c r="A5035" s="171" t="s">
        <v>9390</v>
      </c>
      <c r="B5035" s="167" t="s">
        <v>13463</v>
      </c>
      <c r="C5035" s="167" t="str">
        <f>tab_SCHULLISTE[[#This Row],[SNR]]&amp;" - "&amp;tab_SCHULLISTE[[#This Row],[Name]]</f>
        <v xml:space="preserve">7618 - Ascapha-Mittelschule Mainaschaff  </v>
      </c>
      <c r="D5035" s="5" t="s">
        <v>3658</v>
      </c>
      <c r="E50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35" s="175" t="s">
        <v>18840</v>
      </c>
      <c r="G5035" s="175" t="s">
        <v>18841</v>
      </c>
      <c r="H5035" s="182" t="str">
        <f>_xlfn.XLOOKUP(tab_SCHULLISTE[[#This Row],[TKZ]],tab_SATLISTE[SAT-ID],tab_SATLISTE[SAT-ID],"FEHLT")</f>
        <v>6k132</v>
      </c>
    </row>
    <row r="5036" spans="1:8" ht="15.9" customHeight="1" x14ac:dyDescent="0.3">
      <c r="A5036" s="171" t="s">
        <v>9391</v>
      </c>
      <c r="B5036" s="167" t="s">
        <v>12351</v>
      </c>
      <c r="C5036" s="167" t="str">
        <f>tab_SCHULLISTE[[#This Row],[SNR]]&amp;" - "&amp;tab_SCHULLISTE[[#This Row],[Name]]</f>
        <v xml:space="preserve">7619 - Grundschule Mespelbrunn  </v>
      </c>
      <c r="D5036" s="5" t="s">
        <v>3673</v>
      </c>
      <c r="E50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36" s="175" t="s">
        <v>18840</v>
      </c>
      <c r="G5036" s="175" t="s">
        <v>18841</v>
      </c>
      <c r="H5036" s="182" t="str">
        <f>_xlfn.XLOOKUP(tab_SCHULLISTE[[#This Row],[TKZ]],tab_SATLISTE[SAT-ID],tab_SATLISTE[SAT-ID],"FEHLT")</f>
        <v>6k147</v>
      </c>
    </row>
    <row r="5037" spans="1:8" ht="15.9" customHeight="1" x14ac:dyDescent="0.3">
      <c r="A5037" s="171" t="s">
        <v>9392</v>
      </c>
      <c r="B5037" s="167" t="s">
        <v>12352</v>
      </c>
      <c r="C5037" s="167" t="str">
        <f>tab_SCHULLISTE[[#This Row],[SNR]]&amp;" - "&amp;tab_SCHULLISTE[[#This Row],[Name]]</f>
        <v xml:space="preserve">7620 - Schule am Weinberg, Grundschule Alzenau-Michelbach  </v>
      </c>
      <c r="D5037" s="5" t="s">
        <v>3534</v>
      </c>
      <c r="E50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37" s="175" t="s">
        <v>18840</v>
      </c>
      <c r="G5037" s="175" t="s">
        <v>18841</v>
      </c>
      <c r="H5037" s="182" t="str">
        <f>_xlfn.XLOOKUP(tab_SCHULLISTE[[#This Row],[TKZ]],tab_SATLISTE[SAT-ID],tab_SATLISTE[SAT-ID],"FEHLT")</f>
        <v>6k002</v>
      </c>
    </row>
    <row r="5038" spans="1:8" ht="15.9" customHeight="1" x14ac:dyDescent="0.3">
      <c r="A5038" s="171" t="s">
        <v>9393</v>
      </c>
      <c r="B5038" s="167" t="s">
        <v>12353</v>
      </c>
      <c r="C5038" s="167" t="str">
        <f>tab_SCHULLISTE[[#This Row],[SNR]]&amp;" - "&amp;tab_SCHULLISTE[[#This Row],[Name]]</f>
        <v xml:space="preserve">7621 - Ivo-Zeiger-Grundschule Mömbris  </v>
      </c>
      <c r="D5038" s="5" t="s">
        <v>3677</v>
      </c>
      <c r="E50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38" s="175" t="s">
        <v>18840</v>
      </c>
      <c r="G5038" s="175" t="s">
        <v>18841</v>
      </c>
      <c r="H5038" s="182" t="str">
        <f>_xlfn.XLOOKUP(tab_SCHULLISTE[[#This Row],[TKZ]],tab_SATLISTE[SAT-ID],tab_SATLISTE[SAT-ID],"FEHLT")</f>
        <v>6k151</v>
      </c>
    </row>
    <row r="5039" spans="1:8" ht="15.9" customHeight="1" x14ac:dyDescent="0.3">
      <c r="A5039" s="171" t="s">
        <v>9394</v>
      </c>
      <c r="B5039" s="167" t="s">
        <v>13464</v>
      </c>
      <c r="C5039" s="167" t="str">
        <f>tab_SCHULLISTE[[#This Row],[SNR]]&amp;" - "&amp;tab_SCHULLISTE[[#This Row],[Name]]</f>
        <v xml:space="preserve">7622 - Mittelschule Mömbris am Glasberg  </v>
      </c>
      <c r="D5039" s="5" t="s">
        <v>3677</v>
      </c>
      <c r="E50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39" s="175" t="s">
        <v>18840</v>
      </c>
      <c r="G5039" s="175" t="s">
        <v>18841</v>
      </c>
      <c r="H5039" s="182" t="str">
        <f>_xlfn.XLOOKUP(tab_SCHULLISTE[[#This Row],[TKZ]],tab_SATLISTE[SAT-ID],tab_SATLISTE[SAT-ID],"FEHLT")</f>
        <v>6k151</v>
      </c>
    </row>
    <row r="5040" spans="1:8" ht="15.9" customHeight="1" x14ac:dyDescent="0.3">
      <c r="A5040" s="171" t="s">
        <v>9395</v>
      </c>
      <c r="B5040" s="167" t="s">
        <v>12354</v>
      </c>
      <c r="C5040" s="167" t="str">
        <f>tab_SCHULLISTE[[#This Row],[SNR]]&amp;" - "&amp;tab_SCHULLISTE[[#This Row],[Name]]</f>
        <v xml:space="preserve">7623 - Grundschule Mömbris-Gunzenbach  </v>
      </c>
      <c r="D5040" s="5" t="s">
        <v>3677</v>
      </c>
      <c r="E50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40" s="175" t="s">
        <v>18840</v>
      </c>
      <c r="G5040" s="175" t="s">
        <v>18841</v>
      </c>
      <c r="H5040" s="182" t="str">
        <f>_xlfn.XLOOKUP(tab_SCHULLISTE[[#This Row],[TKZ]],tab_SATLISTE[SAT-ID],tab_SATLISTE[SAT-ID],"FEHLT")</f>
        <v>6k151</v>
      </c>
    </row>
    <row r="5041" spans="1:8" ht="15.9" customHeight="1" x14ac:dyDescent="0.3">
      <c r="A5041" s="171" t="s">
        <v>9396</v>
      </c>
      <c r="B5041" s="167" t="s">
        <v>12355</v>
      </c>
      <c r="C5041" s="167" t="str">
        <f>tab_SCHULLISTE[[#This Row],[SNR]]&amp;" - "&amp;tab_SCHULLISTE[[#This Row],[Name]]</f>
        <v xml:space="preserve">7625 - Grundschule Bessenbach  </v>
      </c>
      <c r="D5041" s="5" t="s">
        <v>3558</v>
      </c>
      <c r="E50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41" s="175" t="s">
        <v>18840</v>
      </c>
      <c r="G5041" s="175" t="s">
        <v>18841</v>
      </c>
      <c r="H5041" s="182" t="str">
        <f>_xlfn.XLOOKUP(tab_SCHULLISTE[[#This Row],[TKZ]],tab_SATLISTE[SAT-ID],tab_SATLISTE[SAT-ID],"FEHLT")</f>
        <v>6k028</v>
      </c>
    </row>
    <row r="5042" spans="1:8" ht="15.9" customHeight="1" x14ac:dyDescent="0.3">
      <c r="A5042" s="171" t="s">
        <v>9397</v>
      </c>
      <c r="B5042" s="167" t="s">
        <v>12356</v>
      </c>
      <c r="C5042" s="167" t="str">
        <f>tab_SCHULLISTE[[#This Row],[SNR]]&amp;" - "&amp;tab_SCHULLISTE[[#This Row],[Name]]</f>
        <v xml:space="preserve">7627 - Grundschule Großostheim-Pflaumheim  </v>
      </c>
      <c r="D5042" s="5" t="s">
        <v>3611</v>
      </c>
      <c r="E50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42" s="175" t="s">
        <v>18840</v>
      </c>
      <c r="G5042" s="175" t="s">
        <v>18841</v>
      </c>
      <c r="H5042" s="182" t="str">
        <f>_xlfn.XLOOKUP(tab_SCHULLISTE[[#This Row],[TKZ]],tab_SATLISTE[SAT-ID],tab_SATLISTE[SAT-ID],"FEHLT")</f>
        <v>6k083</v>
      </c>
    </row>
    <row r="5043" spans="1:8" ht="15.9" customHeight="1" x14ac:dyDescent="0.3">
      <c r="A5043" s="171" t="s">
        <v>9398</v>
      </c>
      <c r="B5043" s="167" t="s">
        <v>12357</v>
      </c>
      <c r="C5043" s="167" t="str">
        <f>tab_SCHULLISTE[[#This Row],[SNR]]&amp;" - "&amp;tab_SCHULLISTE[[#This Row],[Name]]</f>
        <v xml:space="preserve">7628 - Grundschule Rothenbuch  </v>
      </c>
      <c r="D5043" s="5" t="s">
        <v>3707</v>
      </c>
      <c r="E50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43" s="175" t="s">
        <v>18840</v>
      </c>
      <c r="G5043" s="175" t="s">
        <v>18841</v>
      </c>
      <c r="H5043" s="182" t="str">
        <f>_xlfn.XLOOKUP(tab_SCHULLISTE[[#This Row],[TKZ]],tab_SATLISTE[SAT-ID],tab_SATLISTE[SAT-ID],"FEHLT")</f>
        <v>6k181</v>
      </c>
    </row>
    <row r="5044" spans="1:8" ht="15.9" customHeight="1" x14ac:dyDescent="0.3">
      <c r="A5044" s="171" t="s">
        <v>9399</v>
      </c>
      <c r="B5044" s="167" t="s">
        <v>12358</v>
      </c>
      <c r="C5044" s="167" t="str">
        <f>tab_SCHULLISTE[[#This Row],[SNR]]&amp;" - "&amp;tab_SCHULLISTE[[#This Row],[Name]]</f>
        <v xml:space="preserve">7629 - Grundschule am Klosterberg Hösbach-Rottenberg  </v>
      </c>
      <c r="D5044" s="5" t="s">
        <v>3627</v>
      </c>
      <c r="E50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44" s="175" t="s">
        <v>18840</v>
      </c>
      <c r="G5044" s="175" t="s">
        <v>18841</v>
      </c>
      <c r="H5044" s="182" t="str">
        <f>_xlfn.XLOOKUP(tab_SCHULLISTE[[#This Row],[TKZ]],tab_SATLISTE[SAT-ID],tab_SATLISTE[SAT-ID],"FEHLT")</f>
        <v>6k099</v>
      </c>
    </row>
    <row r="5045" spans="1:8" ht="15.9" customHeight="1" x14ac:dyDescent="0.3">
      <c r="A5045" s="171" t="s">
        <v>9400</v>
      </c>
      <c r="B5045" s="167" t="s">
        <v>12359</v>
      </c>
      <c r="C5045" s="167" t="str">
        <f>tab_SCHULLISTE[[#This Row],[SNR]]&amp;" - "&amp;tab_SCHULLISTE[[#This Row],[Name]]</f>
        <v xml:space="preserve">7630 - Grundschule Sailauf  </v>
      </c>
      <c r="D5045" s="5" t="s">
        <v>3713</v>
      </c>
      <c r="E50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45" s="175" t="s">
        <v>18840</v>
      </c>
      <c r="G5045" s="175" t="s">
        <v>18841</v>
      </c>
      <c r="H5045" s="182" t="str">
        <f>_xlfn.XLOOKUP(tab_SCHULLISTE[[#This Row],[TKZ]],tab_SATLISTE[SAT-ID],tab_SATLISTE[SAT-ID],"FEHLT")</f>
        <v>6k187</v>
      </c>
    </row>
    <row r="5046" spans="1:8" ht="15.9" customHeight="1" x14ac:dyDescent="0.3">
      <c r="A5046" s="171" t="s">
        <v>9401</v>
      </c>
      <c r="B5046" s="167" t="s">
        <v>12360</v>
      </c>
      <c r="C5046" s="167" t="str">
        <f>tab_SCHULLISTE[[#This Row],[SNR]]&amp;" - "&amp;tab_SCHULLISTE[[#This Row],[Name]]</f>
        <v xml:space="preserve">7632 - Grundschule Schöllkrippen  </v>
      </c>
      <c r="D5046" s="5" t="s">
        <v>3715</v>
      </c>
      <c r="E50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46" s="175" t="s">
        <v>18840</v>
      </c>
      <c r="G5046" s="175" t="s">
        <v>18841</v>
      </c>
      <c r="H5046" s="182" t="str">
        <f>_xlfn.XLOOKUP(tab_SCHULLISTE[[#This Row],[TKZ]],tab_SATLISTE[SAT-ID],tab_SATLISTE[SAT-ID],"FEHLT")</f>
        <v>6k189</v>
      </c>
    </row>
    <row r="5047" spans="1:8" ht="15.9" customHeight="1" x14ac:dyDescent="0.3">
      <c r="A5047" s="171" t="s">
        <v>9402</v>
      </c>
      <c r="B5047" s="167" t="s">
        <v>12361</v>
      </c>
      <c r="C5047" s="167" t="str">
        <f>tab_SCHULLISTE[[#This Row],[SNR]]&amp;" - "&amp;tab_SCHULLISTE[[#This Row],[Name]]</f>
        <v xml:space="preserve">7633 - Grundschule Sommerkahl  </v>
      </c>
      <c r="D5047" s="5" t="s">
        <v>3728</v>
      </c>
      <c r="E50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47" s="175" t="s">
        <v>18840</v>
      </c>
      <c r="G5047" s="175" t="s">
        <v>18841</v>
      </c>
      <c r="H5047" s="182" t="str">
        <f>_xlfn.XLOOKUP(tab_SCHULLISTE[[#This Row],[TKZ]],tab_SATLISTE[SAT-ID],tab_SATLISTE[SAT-ID],"FEHLT")</f>
        <v>6k202</v>
      </c>
    </row>
    <row r="5048" spans="1:8" ht="15.9" customHeight="1" x14ac:dyDescent="0.3">
      <c r="A5048" s="171" t="s">
        <v>9403</v>
      </c>
      <c r="B5048" s="167" t="s">
        <v>12362</v>
      </c>
      <c r="C5048" s="167" t="str">
        <f>tab_SCHULLISTE[[#This Row],[SNR]]&amp;" - "&amp;tab_SCHULLISTE[[#This Row],[Name]]</f>
        <v xml:space="preserve">7634 - Grundschule Stockstadt a.Main  </v>
      </c>
      <c r="D5048" s="5" t="s">
        <v>3732</v>
      </c>
      <c r="E50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48" s="175" t="s">
        <v>18840</v>
      </c>
      <c r="G5048" s="175" t="s">
        <v>18841</v>
      </c>
      <c r="H5048" s="182" t="str">
        <f>_xlfn.XLOOKUP(tab_SCHULLISTE[[#This Row],[TKZ]],tab_SATLISTE[SAT-ID],tab_SATLISTE[SAT-ID],"FEHLT")</f>
        <v>6k206</v>
      </c>
    </row>
    <row r="5049" spans="1:8" ht="15.9" customHeight="1" x14ac:dyDescent="0.3">
      <c r="A5049" s="171" t="s">
        <v>9404</v>
      </c>
      <c r="B5049" s="167" t="s">
        <v>13465</v>
      </c>
      <c r="C5049" s="167" t="str">
        <f>tab_SCHULLISTE[[#This Row],[SNR]]&amp;" - "&amp;tab_SCHULLISTE[[#This Row],[Name]]</f>
        <v xml:space="preserve">7635 - Mittelschule Stockstadt a.Main  </v>
      </c>
      <c r="D5049" s="5" t="s">
        <v>3732</v>
      </c>
      <c r="E50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49" s="175" t="s">
        <v>18840</v>
      </c>
      <c r="G5049" s="175" t="s">
        <v>18841</v>
      </c>
      <c r="H5049" s="182" t="str">
        <f>_xlfn.XLOOKUP(tab_SCHULLISTE[[#This Row],[TKZ]],tab_SATLISTE[SAT-ID],tab_SATLISTE[SAT-ID],"FEHLT")</f>
        <v>6k206</v>
      </c>
    </row>
    <row r="5050" spans="1:8" ht="15.9" customHeight="1" x14ac:dyDescent="0.3">
      <c r="A5050" s="171" t="s">
        <v>9405</v>
      </c>
      <c r="B5050" s="167" t="s">
        <v>13466</v>
      </c>
      <c r="C5050" s="167" t="str">
        <f>tab_SCHULLISTE[[#This Row],[SNR]]&amp;" - "&amp;tab_SCHULLISTE[[#This Row],[Name]]</f>
        <v xml:space="preserve">7636 - Mittelschule Waldaschaff  </v>
      </c>
      <c r="D5050" s="5" t="s">
        <v>3748</v>
      </c>
      <c r="E50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50" s="175" t="s">
        <v>18840</v>
      </c>
      <c r="G5050" s="175" t="s">
        <v>18841</v>
      </c>
      <c r="H5050" s="182" t="str">
        <f>_xlfn.XLOOKUP(tab_SCHULLISTE[[#This Row],[TKZ]],tab_SATLISTE[SAT-ID],tab_SATLISTE[SAT-ID],"FEHLT")</f>
        <v>6k222</v>
      </c>
    </row>
    <row r="5051" spans="1:8" ht="15.9" customHeight="1" x14ac:dyDescent="0.3">
      <c r="A5051" s="171" t="s">
        <v>9406</v>
      </c>
      <c r="B5051" s="167" t="s">
        <v>12363</v>
      </c>
      <c r="C5051" s="167" t="str">
        <f>tab_SCHULLISTE[[#This Row],[SNR]]&amp;" - "&amp;tab_SCHULLISTE[[#This Row],[Name]]</f>
        <v xml:space="preserve">7637 - Karl-Benz-Grundschule Weibersbrunn  </v>
      </c>
      <c r="D5051" s="5" t="s">
        <v>3752</v>
      </c>
      <c r="E50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51" s="175" t="s">
        <v>18840</v>
      </c>
      <c r="G5051" s="175" t="s">
        <v>18841</v>
      </c>
      <c r="H5051" s="182" t="str">
        <f>_xlfn.XLOOKUP(tab_SCHULLISTE[[#This Row],[TKZ]],tab_SATLISTE[SAT-ID],tab_SATLISTE[SAT-ID],"FEHLT")</f>
        <v>6k226</v>
      </c>
    </row>
    <row r="5052" spans="1:8" ht="15.9" customHeight="1" x14ac:dyDescent="0.3">
      <c r="A5052" s="171" t="s">
        <v>9407</v>
      </c>
      <c r="B5052" s="167" t="s">
        <v>1236</v>
      </c>
      <c r="C5052" s="167" t="str">
        <f>tab_SCHULLISTE[[#This Row],[SNR]]&amp;" - "&amp;tab_SCHULLISTE[[#This Row],[Name]]</f>
        <v>7638 - Astrid-Lindgren-Grundschule Großostheim-Wenigumstadt</v>
      </c>
      <c r="D5052" s="5" t="s">
        <v>3611</v>
      </c>
      <c r="E50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52" s="175" t="s">
        <v>18840</v>
      </c>
      <c r="G5052" s="175" t="s">
        <v>18841</v>
      </c>
      <c r="H5052" s="182" t="str">
        <f>_xlfn.XLOOKUP(tab_SCHULLISTE[[#This Row],[TKZ]],tab_SATLISTE[SAT-ID],tab_SATLISTE[SAT-ID],"FEHLT")</f>
        <v>6k083</v>
      </c>
    </row>
    <row r="5053" spans="1:8" ht="15.9" customHeight="1" x14ac:dyDescent="0.3">
      <c r="A5053" s="171" t="s">
        <v>9408</v>
      </c>
      <c r="B5053" s="167" t="s">
        <v>12364</v>
      </c>
      <c r="C5053" s="167" t="str">
        <f>tab_SCHULLISTE[[#This Row],[SNR]]&amp;" - "&amp;tab_SCHULLISTE[[#This Row],[Name]]</f>
        <v xml:space="preserve">7639 - Grundschule Kleinheubach  </v>
      </c>
      <c r="D5053" s="5" t="s">
        <v>3641</v>
      </c>
      <c r="E50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53" s="175" t="s">
        <v>18840</v>
      </c>
      <c r="G5053" s="175" t="s">
        <v>18841</v>
      </c>
      <c r="H5053" s="182" t="str">
        <f>_xlfn.XLOOKUP(tab_SCHULLISTE[[#This Row],[TKZ]],tab_SATLISTE[SAT-ID],tab_SATLISTE[SAT-ID],"FEHLT")</f>
        <v>6k114</v>
      </c>
    </row>
    <row r="5054" spans="1:8" ht="15.9" customHeight="1" x14ac:dyDescent="0.3">
      <c r="A5054" s="171" t="s">
        <v>9409</v>
      </c>
      <c r="B5054" s="167" t="s">
        <v>12365</v>
      </c>
      <c r="C5054" s="167" t="str">
        <f>tab_SCHULLISTE[[#This Row],[SNR]]&amp;" - "&amp;tab_SCHULLISTE[[#This Row],[Name]]</f>
        <v xml:space="preserve">7640 - Grundschule Dammbach  </v>
      </c>
      <c r="D5054" s="5" t="s">
        <v>3569</v>
      </c>
      <c r="E50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54" s="175" t="s">
        <v>18840</v>
      </c>
      <c r="G5054" s="175" t="s">
        <v>18841</v>
      </c>
      <c r="H5054" s="182" t="str">
        <f>_xlfn.XLOOKUP(tab_SCHULLISTE[[#This Row],[TKZ]],tab_SATLISTE[SAT-ID],tab_SATLISTE[SAT-ID],"FEHLT")</f>
        <v>6k039</v>
      </c>
    </row>
    <row r="5055" spans="1:8" ht="15.9" customHeight="1" x14ac:dyDescent="0.3">
      <c r="A5055" s="171" t="s">
        <v>9410</v>
      </c>
      <c r="B5055" s="167" t="s">
        <v>12366</v>
      </c>
      <c r="C5055" s="167" t="str">
        <f>tab_SCHULLISTE[[#This Row],[SNR]]&amp;" - "&amp;tab_SCHULLISTE[[#This Row],[Name]]</f>
        <v xml:space="preserve">7641 - Grundschule Hösbach-Winzenhohl  </v>
      </c>
      <c r="D5055" s="5" t="s">
        <v>3627</v>
      </c>
      <c r="E50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55" s="175" t="s">
        <v>18840</v>
      </c>
      <c r="G5055" s="175" t="s">
        <v>18841</v>
      </c>
      <c r="H5055" s="182" t="str">
        <f>_xlfn.XLOOKUP(tab_SCHULLISTE[[#This Row],[TKZ]],tab_SATLISTE[SAT-ID],tab_SATLISTE[SAT-ID],"FEHLT")</f>
        <v>6k099</v>
      </c>
    </row>
    <row r="5056" spans="1:8" ht="15.9" customHeight="1" x14ac:dyDescent="0.3">
      <c r="A5056" s="171" t="s">
        <v>9411</v>
      </c>
      <c r="B5056" s="167" t="s">
        <v>1237</v>
      </c>
      <c r="C5056" s="167" t="str">
        <f>tab_SCHULLISTE[[#This Row],[SNR]]&amp;" - "&amp;tab_SCHULLISTE[[#This Row],[Name]]</f>
        <v>7642 - Wilhelm-Emmanuel-von-Ketteler- Grundschule Kleinostheim</v>
      </c>
      <c r="D5056" s="5" t="s">
        <v>3643</v>
      </c>
      <c r="E50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56" s="175" t="s">
        <v>18840</v>
      </c>
      <c r="G5056" s="175" t="s">
        <v>18841</v>
      </c>
      <c r="H5056" s="182" t="str">
        <f>_xlfn.XLOOKUP(tab_SCHULLISTE[[#This Row],[TKZ]],tab_SATLISTE[SAT-ID],tab_SATLISTE[SAT-ID],"FEHLT")</f>
        <v>6k116</v>
      </c>
    </row>
    <row r="5057" spans="1:8" ht="15.9" customHeight="1" x14ac:dyDescent="0.3">
      <c r="A5057" s="171" t="s">
        <v>9412</v>
      </c>
      <c r="B5057" s="167" t="s">
        <v>13467</v>
      </c>
      <c r="C5057" s="167" t="str">
        <f>tab_SCHULLISTE[[#This Row],[SNR]]&amp;" - "&amp;tab_SCHULLISTE[[#This Row],[Name]]</f>
        <v xml:space="preserve">7643 - Karl-Amberg-Mittelschule Alzenau  </v>
      </c>
      <c r="D5057" s="5" t="s">
        <v>3534</v>
      </c>
      <c r="E50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57" s="175" t="s">
        <v>18840</v>
      </c>
      <c r="G5057" s="175" t="s">
        <v>18841</v>
      </c>
      <c r="H5057" s="182" t="str">
        <f>_xlfn.XLOOKUP(tab_SCHULLISTE[[#This Row],[TKZ]],tab_SATLISTE[SAT-ID],tab_SATLISTE[SAT-ID],"FEHLT")</f>
        <v>6k002</v>
      </c>
    </row>
    <row r="5058" spans="1:8" ht="15.9" customHeight="1" x14ac:dyDescent="0.3">
      <c r="A5058" s="171" t="s">
        <v>9413</v>
      </c>
      <c r="B5058" s="167" t="s">
        <v>13468</v>
      </c>
      <c r="C5058" s="167" t="str">
        <f>tab_SCHULLISTE[[#This Row],[SNR]]&amp;" - "&amp;tab_SCHULLISTE[[#This Row],[Name]]</f>
        <v xml:space="preserve">7644 - Mittelschule Schöllkrippen  </v>
      </c>
      <c r="D5058" s="5" t="s">
        <v>3716</v>
      </c>
      <c r="E50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58" s="175" t="s">
        <v>18840</v>
      </c>
      <c r="G5058" s="175" t="s">
        <v>18841</v>
      </c>
      <c r="H5058" s="182" t="str">
        <f>_xlfn.XLOOKUP(tab_SCHULLISTE[[#This Row],[TKZ]],tab_SATLISTE[SAT-ID],tab_SATLISTE[SAT-ID],"FEHLT")</f>
        <v>6k190</v>
      </c>
    </row>
    <row r="5059" spans="1:8" ht="15.9" customHeight="1" x14ac:dyDescent="0.3">
      <c r="A5059" s="171" t="s">
        <v>9414</v>
      </c>
      <c r="B5059" s="167" t="s">
        <v>12367</v>
      </c>
      <c r="C5059" s="167" t="str">
        <f>tab_SCHULLISTE[[#This Row],[SNR]]&amp;" - "&amp;tab_SCHULLISTE[[#This Row],[Name]]</f>
        <v xml:space="preserve">7645 - Sinngrund-Grundschule Burgsinn  </v>
      </c>
      <c r="D5059" s="5" t="s">
        <v>3565</v>
      </c>
      <c r="E50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59" s="175" t="s">
        <v>18840</v>
      </c>
      <c r="G5059" s="175" t="s">
        <v>18841</v>
      </c>
      <c r="H5059" s="182" t="str">
        <f>_xlfn.XLOOKUP(tab_SCHULLISTE[[#This Row],[TKZ]],tab_SATLISTE[SAT-ID],tab_SATLISTE[SAT-ID],"FEHLT")</f>
        <v>6k035</v>
      </c>
    </row>
    <row r="5060" spans="1:8" ht="15.9" customHeight="1" x14ac:dyDescent="0.3">
      <c r="A5060" s="171" t="s">
        <v>9415</v>
      </c>
      <c r="B5060" s="167" t="s">
        <v>13469</v>
      </c>
      <c r="C5060" s="167" t="str">
        <f>tab_SCHULLISTE[[#This Row],[SNR]]&amp;" - "&amp;tab_SCHULLISTE[[#This Row],[Name]]</f>
        <v xml:space="preserve">7646 - Mittelschule Bad Brückenau  </v>
      </c>
      <c r="D5060" s="5" t="s">
        <v>3546</v>
      </c>
      <c r="E50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60" s="175" t="s">
        <v>18840</v>
      </c>
      <c r="G5060" s="175" t="s">
        <v>18841</v>
      </c>
      <c r="H5060" s="182" t="str">
        <f>_xlfn.XLOOKUP(tab_SCHULLISTE[[#This Row],[TKZ]],tab_SATLISTE[SAT-ID],tab_SATLISTE[SAT-ID],"FEHLT")</f>
        <v>6k015</v>
      </c>
    </row>
    <row r="5061" spans="1:8" ht="15.9" customHeight="1" x14ac:dyDescent="0.3">
      <c r="A5061" s="171" t="s">
        <v>9416</v>
      </c>
      <c r="B5061" s="167" t="s">
        <v>13470</v>
      </c>
      <c r="C5061" s="167" t="str">
        <f>tab_SCHULLISTE[[#This Row],[SNR]]&amp;" - "&amp;tab_SCHULLISTE[[#This Row],[Name]]</f>
        <v xml:space="preserve">7647 - Mittelschule Bad Bocklet  </v>
      </c>
      <c r="D5061" s="5" t="s">
        <v>3545</v>
      </c>
      <c r="E50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61" s="175" t="s">
        <v>18840</v>
      </c>
      <c r="G5061" s="175" t="s">
        <v>18841</v>
      </c>
      <c r="H5061" s="182" t="str">
        <f>_xlfn.XLOOKUP(tab_SCHULLISTE[[#This Row],[TKZ]],tab_SATLISTE[SAT-ID],tab_SATLISTE[SAT-ID],"FEHLT")</f>
        <v>6k014</v>
      </c>
    </row>
    <row r="5062" spans="1:8" ht="15.9" customHeight="1" x14ac:dyDescent="0.3">
      <c r="A5062" s="171" t="s">
        <v>9417</v>
      </c>
      <c r="B5062" s="167" t="s">
        <v>12368</v>
      </c>
      <c r="C5062" s="167" t="str">
        <f>tab_SCHULLISTE[[#This Row],[SNR]]&amp;" - "&amp;tab_SCHULLISTE[[#This Row],[Name]]</f>
        <v xml:space="preserve">7648 - Grundschule Bad Brückenau  </v>
      </c>
      <c r="D5062" s="5" t="s">
        <v>3546</v>
      </c>
      <c r="E50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62" s="175" t="s">
        <v>18840</v>
      </c>
      <c r="G5062" s="175" t="s">
        <v>18841</v>
      </c>
      <c r="H5062" s="182" t="str">
        <f>_xlfn.XLOOKUP(tab_SCHULLISTE[[#This Row],[TKZ]],tab_SATLISTE[SAT-ID],tab_SATLISTE[SAT-ID],"FEHLT")</f>
        <v>6k015</v>
      </c>
    </row>
    <row r="5063" spans="1:8" ht="15.9" customHeight="1" x14ac:dyDescent="0.3">
      <c r="A5063" s="171" t="s">
        <v>9418</v>
      </c>
      <c r="B5063" s="167" t="s">
        <v>12369</v>
      </c>
      <c r="C5063" s="167" t="str">
        <f>tab_SCHULLISTE[[#This Row],[SNR]]&amp;" - "&amp;tab_SCHULLISTE[[#This Row],[Name]]</f>
        <v xml:space="preserve">7649 - Sinnberg-Grundschule Bad Kissingen  </v>
      </c>
      <c r="D5063" s="5" t="s">
        <v>3547</v>
      </c>
      <c r="E50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63" s="175" t="s">
        <v>18840</v>
      </c>
      <c r="G5063" s="175" t="s">
        <v>18841</v>
      </c>
      <c r="H5063" s="182" t="str">
        <f>_xlfn.XLOOKUP(tab_SCHULLISTE[[#This Row],[TKZ]],tab_SATLISTE[SAT-ID],tab_SATLISTE[SAT-ID],"FEHLT")</f>
        <v>6k016</v>
      </c>
    </row>
    <row r="5064" spans="1:8" ht="15.9" customHeight="1" x14ac:dyDescent="0.3">
      <c r="A5064" s="171" t="s">
        <v>9419</v>
      </c>
      <c r="B5064" s="167" t="s">
        <v>13471</v>
      </c>
      <c r="C5064" s="167" t="str">
        <f>tab_SCHULLISTE[[#This Row],[SNR]]&amp;" - "&amp;tab_SCHULLISTE[[#This Row],[Name]]</f>
        <v xml:space="preserve">7650 - Anton-Kliegl-Mittelschule Bad Kissingen  </v>
      </c>
      <c r="D5064" s="5" t="s">
        <v>3547</v>
      </c>
      <c r="E50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64" s="175" t="s">
        <v>18840</v>
      </c>
      <c r="G5064" s="175" t="s">
        <v>18841</v>
      </c>
      <c r="H5064" s="182" t="str">
        <f>_xlfn.XLOOKUP(tab_SCHULLISTE[[#This Row],[TKZ]],tab_SATLISTE[SAT-ID],tab_SATLISTE[SAT-ID],"FEHLT")</f>
        <v>6k016</v>
      </c>
    </row>
    <row r="5065" spans="1:8" ht="15.9" customHeight="1" x14ac:dyDescent="0.3">
      <c r="A5065" s="171" t="s">
        <v>9420</v>
      </c>
      <c r="B5065" s="167" t="s">
        <v>12370</v>
      </c>
      <c r="C5065" s="167" t="str">
        <f>tab_SCHULLISTE[[#This Row],[SNR]]&amp;" - "&amp;tab_SCHULLISTE[[#This Row],[Name]]</f>
        <v xml:space="preserve">7651 - Henneberg-Grundschule Bad Kissingen-Garitz  </v>
      </c>
      <c r="D5065" s="5" t="s">
        <v>3547</v>
      </c>
      <c r="E50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65" s="175" t="s">
        <v>18840</v>
      </c>
      <c r="G5065" s="175" t="s">
        <v>18841</v>
      </c>
      <c r="H5065" s="182" t="str">
        <f>_xlfn.XLOOKUP(tab_SCHULLISTE[[#This Row],[TKZ]],tab_SATLISTE[SAT-ID],tab_SATLISTE[SAT-ID],"FEHLT")</f>
        <v>6k016</v>
      </c>
    </row>
    <row r="5066" spans="1:8" ht="15.9" customHeight="1" x14ac:dyDescent="0.3">
      <c r="A5066" s="171" t="s">
        <v>9421</v>
      </c>
      <c r="B5066" s="167" t="s">
        <v>12371</v>
      </c>
      <c r="C5066" s="167" t="str">
        <f>tab_SCHULLISTE[[#This Row],[SNR]]&amp;" - "&amp;tab_SCHULLISTE[[#This Row],[Name]]</f>
        <v xml:space="preserve">7652 - Spessart-Grundschule Bischbrunn  </v>
      </c>
      <c r="D5066" s="5" t="s">
        <v>3560</v>
      </c>
      <c r="E50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66" s="175" t="s">
        <v>18840</v>
      </c>
      <c r="G5066" s="175" t="s">
        <v>18841</v>
      </c>
      <c r="H5066" s="182" t="str">
        <f>_xlfn.XLOOKUP(tab_SCHULLISTE[[#This Row],[TKZ]],tab_SATLISTE[SAT-ID],tab_SATLISTE[SAT-ID],"FEHLT")</f>
        <v>6k030</v>
      </c>
    </row>
    <row r="5067" spans="1:8" ht="15.9" customHeight="1" x14ac:dyDescent="0.3">
      <c r="A5067" s="171" t="s">
        <v>9422</v>
      </c>
      <c r="B5067" s="167" t="s">
        <v>12372</v>
      </c>
      <c r="C5067" s="167" t="str">
        <f>tab_SCHULLISTE[[#This Row],[SNR]]&amp;" - "&amp;tab_SCHULLISTE[[#This Row],[Name]]</f>
        <v xml:space="preserve">7653 - Kreuzberg-Grundschule Bischofsheim i.d.Rhön  </v>
      </c>
      <c r="D5067" s="5" t="s">
        <v>3561</v>
      </c>
      <c r="E50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67" s="175" t="s">
        <v>18840</v>
      </c>
      <c r="G5067" s="175" t="s">
        <v>18841</v>
      </c>
      <c r="H5067" s="182" t="str">
        <f>_xlfn.XLOOKUP(tab_SCHULLISTE[[#This Row],[TKZ]],tab_SATLISTE[SAT-ID],tab_SATLISTE[SAT-ID],"FEHLT")</f>
        <v>6k031</v>
      </c>
    </row>
    <row r="5068" spans="1:8" ht="15.9" customHeight="1" x14ac:dyDescent="0.3">
      <c r="A5068" s="171" t="s">
        <v>9423</v>
      </c>
      <c r="B5068" s="167" t="s">
        <v>12373</v>
      </c>
      <c r="C5068" s="167" t="str">
        <f>tab_SCHULLISTE[[#This Row],[SNR]]&amp;" - "&amp;tab_SCHULLISTE[[#This Row],[Name]]</f>
        <v xml:space="preserve">7654 - Grundschule Burglauer  </v>
      </c>
      <c r="D5068" s="5" t="s">
        <v>3563</v>
      </c>
      <c r="E50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68" s="175" t="s">
        <v>18840</v>
      </c>
      <c r="G5068" s="175" t="s">
        <v>18841</v>
      </c>
      <c r="H5068" s="182" t="str">
        <f>_xlfn.XLOOKUP(tab_SCHULLISTE[[#This Row],[TKZ]],tab_SATLISTE[SAT-ID],tab_SATLISTE[SAT-ID],"FEHLT")</f>
        <v>6k033</v>
      </c>
    </row>
    <row r="5069" spans="1:8" ht="15.9" customHeight="1" x14ac:dyDescent="0.3">
      <c r="A5069" s="171" t="s">
        <v>9424</v>
      </c>
      <c r="B5069" s="167" t="s">
        <v>13472</v>
      </c>
      <c r="C5069" s="167" t="str">
        <f>tab_SCHULLISTE[[#This Row],[SNR]]&amp;" - "&amp;tab_SCHULLISTE[[#This Row],[Name]]</f>
        <v xml:space="preserve">7655 - Mittelschule Burkardroth  </v>
      </c>
      <c r="D5069" s="5" t="s">
        <v>3567</v>
      </c>
      <c r="E50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69" s="175" t="s">
        <v>18840</v>
      </c>
      <c r="G5069" s="175" t="s">
        <v>18841</v>
      </c>
      <c r="H5069" s="182" t="str">
        <f>_xlfn.XLOOKUP(tab_SCHULLISTE[[#This Row],[TKZ]],tab_SATLISTE[SAT-ID],tab_SATLISTE[SAT-ID],"FEHLT")</f>
        <v>6k037</v>
      </c>
    </row>
    <row r="5070" spans="1:8" ht="15.9" customHeight="1" x14ac:dyDescent="0.3">
      <c r="A5070" s="171" t="s">
        <v>9425</v>
      </c>
      <c r="B5070" s="167" t="s">
        <v>12374</v>
      </c>
      <c r="C5070" s="167" t="str">
        <f>tab_SCHULLISTE[[#This Row],[SNR]]&amp;" - "&amp;tab_SCHULLISTE[[#This Row],[Name]]</f>
        <v xml:space="preserve">7657 - Grundschule Wartmannsroth  </v>
      </c>
      <c r="D5070" s="5" t="s">
        <v>3750</v>
      </c>
      <c r="E50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70" s="175" t="s">
        <v>18840</v>
      </c>
      <c r="G5070" s="175" t="s">
        <v>18841</v>
      </c>
      <c r="H5070" s="182" t="str">
        <f>_xlfn.XLOOKUP(tab_SCHULLISTE[[#This Row],[TKZ]],tab_SATLISTE[SAT-ID],tab_SATLISTE[SAT-ID],"FEHLT")</f>
        <v>6k224</v>
      </c>
    </row>
    <row r="5071" spans="1:8" ht="15.9" customHeight="1" x14ac:dyDescent="0.3">
      <c r="A5071" s="171" t="s">
        <v>9426</v>
      </c>
      <c r="B5071" s="167" t="s">
        <v>12375</v>
      </c>
      <c r="C5071" s="167" t="str">
        <f>tab_SCHULLISTE[[#This Row],[SNR]]&amp;" - "&amp;tab_SCHULLISTE[[#This Row],[Name]]</f>
        <v xml:space="preserve">7660 - Edmund-Grom-Grundschule Hohenroth  </v>
      </c>
      <c r="D5071" s="5" t="s">
        <v>3625</v>
      </c>
      <c r="E50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71" s="175" t="s">
        <v>18840</v>
      </c>
      <c r="G5071" s="175" t="s">
        <v>18841</v>
      </c>
      <c r="H5071" s="182" t="str">
        <f>_xlfn.XLOOKUP(tab_SCHULLISTE[[#This Row],[TKZ]],tab_SATLISTE[SAT-ID],tab_SATLISTE[SAT-ID],"FEHLT")</f>
        <v>6k097</v>
      </c>
    </row>
    <row r="5072" spans="1:8" ht="15.9" customHeight="1" x14ac:dyDescent="0.3">
      <c r="A5072" s="171" t="s">
        <v>9427</v>
      </c>
      <c r="B5072" s="167" t="s">
        <v>1007</v>
      </c>
      <c r="C5072" s="167" t="str">
        <f>tab_SCHULLISTE[[#This Row],[SNR]]&amp;" - "&amp;tab_SCHULLISTE[[#This Row],[Name]]</f>
        <v>7661 - Priv. Volksschule Esselbach (Grundschule) Lern' mit mir im Universellen Leben</v>
      </c>
      <c r="D5072" s="5" t="s">
        <v>3827</v>
      </c>
      <c r="E50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72" s="175" t="s">
        <v>18840</v>
      </c>
      <c r="G5072" s="175" t="s">
        <v>18841</v>
      </c>
      <c r="H5072" s="182" t="str">
        <f>_xlfn.XLOOKUP(tab_SCHULLISTE[[#This Row],[TKZ]],tab_SATLISTE[SAT-ID],tab_SATLISTE[SAT-ID],"FEHLT")</f>
        <v>6p065</v>
      </c>
    </row>
    <row r="5073" spans="1:8" ht="15.9" customHeight="1" x14ac:dyDescent="0.3">
      <c r="A5073" s="171" t="s">
        <v>9428</v>
      </c>
      <c r="B5073" s="167" t="s">
        <v>12376</v>
      </c>
      <c r="C5073" s="167" t="str">
        <f>tab_SCHULLISTE[[#This Row],[SNR]]&amp;" - "&amp;tab_SCHULLISTE[[#This Row],[Name]]</f>
        <v xml:space="preserve">7662 - Grundschule am Mönchsturm Hammelburg  </v>
      </c>
      <c r="D5073" s="5" t="s">
        <v>3616</v>
      </c>
      <c r="E50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73" s="175" t="s">
        <v>18840</v>
      </c>
      <c r="G5073" s="175" t="s">
        <v>18841</v>
      </c>
      <c r="H5073" s="182" t="str">
        <f>_xlfn.XLOOKUP(tab_SCHULLISTE[[#This Row],[TKZ]],tab_SATLISTE[SAT-ID],tab_SATLISTE[SAT-ID],"FEHLT")</f>
        <v>6k088</v>
      </c>
    </row>
    <row r="5074" spans="1:8" ht="15.9" customHeight="1" x14ac:dyDescent="0.3">
      <c r="A5074" s="171" t="s">
        <v>9429</v>
      </c>
      <c r="B5074" s="167" t="s">
        <v>13473</v>
      </c>
      <c r="C5074" s="167" t="str">
        <f>tab_SCHULLISTE[[#This Row],[SNR]]&amp;" - "&amp;tab_SCHULLISTE[[#This Row],[Name]]</f>
        <v xml:space="preserve">7663 - Mittelschule Hammelburg  </v>
      </c>
      <c r="D5074" s="5" t="s">
        <v>3616</v>
      </c>
      <c r="E50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74" s="175" t="s">
        <v>18840</v>
      </c>
      <c r="G5074" s="175" t="s">
        <v>18841</v>
      </c>
      <c r="H5074" s="182" t="str">
        <f>_xlfn.XLOOKUP(tab_SCHULLISTE[[#This Row],[TKZ]],tab_SATLISTE[SAT-ID],tab_SATLISTE[SAT-ID],"FEHLT")</f>
        <v>6k088</v>
      </c>
    </row>
    <row r="5075" spans="1:8" ht="15.9" customHeight="1" x14ac:dyDescent="0.3">
      <c r="A5075" s="171" t="s">
        <v>9430</v>
      </c>
      <c r="B5075" s="167" t="s">
        <v>1238</v>
      </c>
      <c r="C5075" s="167" t="str">
        <f>tab_SCHULLISTE[[#This Row],[SNR]]&amp;" - "&amp;tab_SCHULLISTE[[#This Row],[Name]]</f>
        <v>7665 - Johannes-Petri-Mittelschule Elfershausen-Langendorf</v>
      </c>
      <c r="D5075" s="5" t="s">
        <v>3580</v>
      </c>
      <c r="E50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75" s="175" t="s">
        <v>18840</v>
      </c>
      <c r="G5075" s="175" t="s">
        <v>18841</v>
      </c>
      <c r="H5075" s="182" t="str">
        <f>_xlfn.XLOOKUP(tab_SCHULLISTE[[#This Row],[TKZ]],tab_SATLISTE[SAT-ID],tab_SATLISTE[SAT-ID],"FEHLT")</f>
        <v>6k050</v>
      </c>
    </row>
    <row r="5076" spans="1:8" ht="15.9" customHeight="1" x14ac:dyDescent="0.3">
      <c r="A5076" s="171" t="s">
        <v>9431</v>
      </c>
      <c r="B5076" s="167" t="s">
        <v>13474</v>
      </c>
      <c r="C5076" s="167" t="str">
        <f>tab_SCHULLISTE[[#This Row],[SNR]]&amp;" - "&amp;tab_SCHULLISTE[[#This Row],[Name]]</f>
        <v xml:space="preserve">7666 - Mittelschule Maßbach  </v>
      </c>
      <c r="D5076" s="5" t="s">
        <v>3668</v>
      </c>
      <c r="E50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76" s="175" t="s">
        <v>18840</v>
      </c>
      <c r="G5076" s="175" t="s">
        <v>18841</v>
      </c>
      <c r="H5076" s="182" t="str">
        <f>_xlfn.XLOOKUP(tab_SCHULLISTE[[#This Row],[TKZ]],tab_SATLISTE[SAT-ID],tab_SATLISTE[SAT-ID],"FEHLT")</f>
        <v>6k142</v>
      </c>
    </row>
    <row r="5077" spans="1:8" ht="15.9" customHeight="1" x14ac:dyDescent="0.3">
      <c r="A5077" s="171" t="s">
        <v>9432</v>
      </c>
      <c r="B5077" s="167" t="s">
        <v>12377</v>
      </c>
      <c r="C5077" s="167" t="str">
        <f>tab_SCHULLISTE[[#This Row],[SNR]]&amp;" - "&amp;tab_SCHULLISTE[[#This Row],[Name]]</f>
        <v xml:space="preserve">7667 - Grundschule Maßbach-Poppenlauer  </v>
      </c>
      <c r="D5077" s="5" t="s">
        <v>3668</v>
      </c>
      <c r="E50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77" s="175" t="s">
        <v>18840</v>
      </c>
      <c r="G5077" s="175" t="s">
        <v>18841</v>
      </c>
      <c r="H5077" s="182" t="str">
        <f>_xlfn.XLOOKUP(tab_SCHULLISTE[[#This Row],[TKZ]],tab_SATLISTE[SAT-ID],tab_SATLISTE[SAT-ID],"FEHLT")</f>
        <v>6k142</v>
      </c>
    </row>
    <row r="5078" spans="1:8" ht="15.9" customHeight="1" x14ac:dyDescent="0.3">
      <c r="A5078" s="171" t="s">
        <v>9433</v>
      </c>
      <c r="B5078" s="167" t="s">
        <v>1103</v>
      </c>
      <c r="C5078" s="167" t="str">
        <f>tab_SCHULLISTE[[#This Row],[SNR]]&amp;" - "&amp;tab_SCHULLISTE[[#This Row],[Name]]</f>
        <v>7668 - Private Montessori-Volksschule (Grundschule) des Montessori-Fördervereins Schweinfurt e.V.</v>
      </c>
      <c r="D5078" s="5" t="s">
        <v>3819</v>
      </c>
      <c r="E50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78" s="175" t="s">
        <v>18840</v>
      </c>
      <c r="G5078" s="175" t="s">
        <v>18841</v>
      </c>
      <c r="H5078" s="182" t="str">
        <f>_xlfn.XLOOKUP(tab_SCHULLISTE[[#This Row],[TKZ]],tab_SATLISTE[SAT-ID],tab_SATLISTE[SAT-ID],"FEHLT")</f>
        <v>6p057</v>
      </c>
    </row>
    <row r="5079" spans="1:8" ht="15.9" customHeight="1" x14ac:dyDescent="0.3">
      <c r="A5079" s="171" t="s">
        <v>9434</v>
      </c>
      <c r="B5079" s="167" t="s">
        <v>12378</v>
      </c>
      <c r="C5079" s="167" t="str">
        <f>tab_SCHULLISTE[[#This Row],[SNR]]&amp;" - "&amp;tab_SCHULLISTE[[#This Row],[Name]]</f>
        <v xml:space="preserve">7669 - Grundschule Motten  </v>
      </c>
      <c r="D5079" s="5" t="s">
        <v>3680</v>
      </c>
      <c r="E50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79" s="175" t="s">
        <v>18840</v>
      </c>
      <c r="G5079" s="175" t="s">
        <v>18841</v>
      </c>
      <c r="H5079" s="182" t="str">
        <f>_xlfn.XLOOKUP(tab_SCHULLISTE[[#This Row],[TKZ]],tab_SATLISTE[SAT-ID],tab_SATLISTE[SAT-ID],"FEHLT")</f>
        <v>6k154</v>
      </c>
    </row>
    <row r="5080" spans="1:8" ht="15.9" customHeight="1" x14ac:dyDescent="0.3">
      <c r="A5080" s="171" t="s">
        <v>9435</v>
      </c>
      <c r="B5080" s="167" t="s">
        <v>12379</v>
      </c>
      <c r="C5080" s="167" t="str">
        <f>tab_SCHULLISTE[[#This Row],[SNR]]&amp;" - "&amp;tab_SCHULLISTE[[#This Row],[Name]]</f>
        <v xml:space="preserve">7670 - Freiherr-von-Lutz-Grundschule Münnerstadt  </v>
      </c>
      <c r="D5080" s="5" t="s">
        <v>3681</v>
      </c>
      <c r="E50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80" s="175" t="s">
        <v>18840</v>
      </c>
      <c r="G5080" s="175" t="s">
        <v>18841</v>
      </c>
      <c r="H5080" s="182" t="str">
        <f>_xlfn.XLOOKUP(tab_SCHULLISTE[[#This Row],[TKZ]],tab_SATLISTE[SAT-ID],tab_SATLISTE[SAT-ID],"FEHLT")</f>
        <v>6k155</v>
      </c>
    </row>
    <row r="5081" spans="1:8" ht="15.9" customHeight="1" x14ac:dyDescent="0.3">
      <c r="A5081" s="171" t="s">
        <v>9436</v>
      </c>
      <c r="B5081" s="167" t="s">
        <v>13475</v>
      </c>
      <c r="C5081" s="167" t="str">
        <f>tab_SCHULLISTE[[#This Row],[SNR]]&amp;" - "&amp;tab_SCHULLISTE[[#This Row],[Name]]</f>
        <v xml:space="preserve">7671 - Freiherr-von-Lutz-Mittelschule Münnerstadt  </v>
      </c>
      <c r="D5081" s="5" t="s">
        <v>3682</v>
      </c>
      <c r="E50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81" s="175" t="s">
        <v>18840</v>
      </c>
      <c r="G5081" s="175" t="s">
        <v>18841</v>
      </c>
      <c r="H5081" s="182" t="str">
        <f>_xlfn.XLOOKUP(tab_SCHULLISTE[[#This Row],[TKZ]],tab_SATLISTE[SAT-ID],tab_SATLISTE[SAT-ID],"FEHLT")</f>
        <v>6k156</v>
      </c>
    </row>
    <row r="5082" spans="1:8" ht="15.9" customHeight="1" x14ac:dyDescent="0.3">
      <c r="A5082" s="171" t="s">
        <v>9437</v>
      </c>
      <c r="B5082" s="167" t="s">
        <v>12380</v>
      </c>
      <c r="C5082" s="167" t="str">
        <f>tab_SCHULLISTE[[#This Row],[SNR]]&amp;" - "&amp;tab_SCHULLISTE[[#This Row],[Name]]</f>
        <v xml:space="preserve">7674 - Grundschule Oberleichtersbach  </v>
      </c>
      <c r="D5082" s="5" t="s">
        <v>3689</v>
      </c>
      <c r="E50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82" s="175" t="s">
        <v>18840</v>
      </c>
      <c r="G5082" s="175" t="s">
        <v>18841</v>
      </c>
      <c r="H5082" s="182" t="str">
        <f>_xlfn.XLOOKUP(tab_SCHULLISTE[[#This Row],[TKZ]],tab_SATLISTE[SAT-ID],tab_SATLISTE[SAT-ID],"FEHLT")</f>
        <v>6k163</v>
      </c>
    </row>
    <row r="5083" spans="1:8" ht="15.9" customHeight="1" x14ac:dyDescent="0.3">
      <c r="A5083" s="171" t="s">
        <v>9438</v>
      </c>
      <c r="B5083" s="167" t="s">
        <v>13476</v>
      </c>
      <c r="C5083" s="167" t="str">
        <f>tab_SCHULLISTE[[#This Row],[SNR]]&amp;" - "&amp;tab_SCHULLISTE[[#This Row],[Name]]</f>
        <v xml:space="preserve">7675 - Mittelschule Thulbatal Oberthulba  </v>
      </c>
      <c r="D5083" s="5" t="s">
        <v>3691</v>
      </c>
      <c r="E50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83" s="175" t="s">
        <v>18840</v>
      </c>
      <c r="G5083" s="175" t="s">
        <v>18841</v>
      </c>
      <c r="H5083" s="182" t="str">
        <f>_xlfn.XLOOKUP(tab_SCHULLISTE[[#This Row],[TKZ]],tab_SATLISTE[SAT-ID],tab_SATLISTE[SAT-ID],"FEHLT")</f>
        <v>6k165</v>
      </c>
    </row>
    <row r="5084" spans="1:8" ht="15.9" customHeight="1" x14ac:dyDescent="0.3">
      <c r="A5084" s="171" t="s">
        <v>9439</v>
      </c>
      <c r="B5084" s="167" t="s">
        <v>13477</v>
      </c>
      <c r="C5084" s="167" t="str">
        <f>tab_SCHULLISTE[[#This Row],[SNR]]&amp;" - "&amp;tab_SCHULLISTE[[#This Row],[Name]]</f>
        <v xml:space="preserve">7676 - Mittelschule Oerlenbach  </v>
      </c>
      <c r="D5084" s="5" t="s">
        <v>3694</v>
      </c>
      <c r="E50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84" s="175" t="s">
        <v>18840</v>
      </c>
      <c r="G5084" s="175" t="s">
        <v>18841</v>
      </c>
      <c r="H5084" s="182" t="str">
        <f>_xlfn.XLOOKUP(tab_SCHULLISTE[[#This Row],[TKZ]],tab_SATLISTE[SAT-ID],tab_SATLISTE[SAT-ID],"FEHLT")</f>
        <v>6k168</v>
      </c>
    </row>
    <row r="5085" spans="1:8" ht="15.9" customHeight="1" x14ac:dyDescent="0.3">
      <c r="A5085" s="171" t="s">
        <v>9440</v>
      </c>
      <c r="B5085" s="167" t="s">
        <v>12381</v>
      </c>
      <c r="C5085" s="167" t="str">
        <f>tab_SCHULLISTE[[#This Row],[SNR]]&amp;" - "&amp;tab_SCHULLISTE[[#This Row],[Name]]</f>
        <v xml:space="preserve">7677 - Grundschule Burkardroth  </v>
      </c>
      <c r="D5085" s="5" t="s">
        <v>3567</v>
      </c>
      <c r="E50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85" s="175" t="s">
        <v>18840</v>
      </c>
      <c r="G5085" s="175" t="s">
        <v>18841</v>
      </c>
      <c r="H5085" s="182" t="str">
        <f>_xlfn.XLOOKUP(tab_SCHULLISTE[[#This Row],[TKZ]],tab_SATLISTE[SAT-ID],tab_SATLISTE[SAT-ID],"FEHLT")</f>
        <v>6k037</v>
      </c>
    </row>
    <row r="5086" spans="1:8" ht="15.9" customHeight="1" x14ac:dyDescent="0.3">
      <c r="A5086" s="171" t="s">
        <v>9441</v>
      </c>
      <c r="B5086" s="167" t="s">
        <v>12382</v>
      </c>
      <c r="C5086" s="167" t="str">
        <f>tab_SCHULLISTE[[#This Row],[SNR]]&amp;" - "&amp;tab_SCHULLISTE[[#This Row],[Name]]</f>
        <v xml:space="preserve">7679 - Grundschule Riedenberg  </v>
      </c>
      <c r="D5086" s="5" t="s">
        <v>3704</v>
      </c>
      <c r="E50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86" s="175" t="s">
        <v>18840</v>
      </c>
      <c r="G5086" s="175" t="s">
        <v>18841</v>
      </c>
      <c r="H5086" s="182" t="str">
        <f>_xlfn.XLOOKUP(tab_SCHULLISTE[[#This Row],[TKZ]],tab_SATLISTE[SAT-ID],tab_SATLISTE[SAT-ID],"FEHLT")</f>
        <v>6k178</v>
      </c>
    </row>
    <row r="5087" spans="1:8" ht="15.9" customHeight="1" x14ac:dyDescent="0.3">
      <c r="A5087" s="171" t="s">
        <v>9442</v>
      </c>
      <c r="B5087" s="167" t="s">
        <v>12383</v>
      </c>
      <c r="C5087" s="167" t="str">
        <f>tab_SCHULLISTE[[#This Row],[SNR]]&amp;" - "&amp;tab_SCHULLISTE[[#This Row],[Name]]</f>
        <v xml:space="preserve">7681 - Grabfeld-Grundschule Bad Königshofen  </v>
      </c>
      <c r="D5087" s="5" t="s">
        <v>3550</v>
      </c>
      <c r="E50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87" s="175" t="s">
        <v>18840</v>
      </c>
      <c r="G5087" s="175" t="s">
        <v>18841</v>
      </c>
      <c r="H5087" s="182" t="str">
        <f>_xlfn.XLOOKUP(tab_SCHULLISTE[[#This Row],[TKZ]],tab_SATLISTE[SAT-ID],tab_SATLISTE[SAT-ID],"FEHLT")</f>
        <v>6k019</v>
      </c>
    </row>
    <row r="5088" spans="1:8" ht="15.9" customHeight="1" x14ac:dyDescent="0.3">
      <c r="A5088" s="171" t="s">
        <v>9443</v>
      </c>
      <c r="B5088" s="167" t="s">
        <v>12384</v>
      </c>
      <c r="C5088" s="167" t="str">
        <f>tab_SCHULLISTE[[#This Row],[SNR]]&amp;" - "&amp;tab_SCHULLISTE[[#This Row],[Name]]</f>
        <v xml:space="preserve">7684 - Grundschule Zeitlofs  </v>
      </c>
      <c r="D5088" s="5" t="s">
        <v>3763</v>
      </c>
      <c r="E50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88" s="175" t="s">
        <v>18840</v>
      </c>
      <c r="G5088" s="175" t="s">
        <v>18841</v>
      </c>
      <c r="H5088" s="182" t="str">
        <f>_xlfn.XLOOKUP(tab_SCHULLISTE[[#This Row],[TKZ]],tab_SATLISTE[SAT-ID],tab_SATLISTE[SAT-ID],"FEHLT")</f>
        <v>6k237</v>
      </c>
    </row>
    <row r="5089" spans="1:8" ht="15.9" customHeight="1" x14ac:dyDescent="0.3">
      <c r="A5089" s="171" t="s">
        <v>9444</v>
      </c>
      <c r="B5089" s="167" t="s">
        <v>13478</v>
      </c>
      <c r="C5089" s="167" t="str">
        <f>tab_SCHULLISTE[[#This Row],[SNR]]&amp;" - "&amp;tab_SCHULLISTE[[#This Row],[Name]]</f>
        <v xml:space="preserve">7685 - Sinntalschule Wildflecken - Mittelschule  </v>
      </c>
      <c r="D5089" s="5" t="s">
        <v>3757</v>
      </c>
      <c r="E50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89" s="175" t="s">
        <v>18840</v>
      </c>
      <c r="G5089" s="175" t="s">
        <v>18841</v>
      </c>
      <c r="H5089" s="182" t="str">
        <f>_xlfn.XLOOKUP(tab_SCHULLISTE[[#This Row],[TKZ]],tab_SATLISTE[SAT-ID],tab_SATLISTE[SAT-ID],"FEHLT")</f>
        <v>6k231</v>
      </c>
    </row>
    <row r="5090" spans="1:8" ht="15.9" customHeight="1" x14ac:dyDescent="0.3">
      <c r="A5090" s="171" t="s">
        <v>9445</v>
      </c>
      <c r="B5090" s="167" t="s">
        <v>13479</v>
      </c>
      <c r="C5090" s="167" t="str">
        <f>tab_SCHULLISTE[[#This Row],[SNR]]&amp;" - "&amp;tab_SCHULLISTE[[#This Row],[Name]]</f>
        <v>7686 - Paul-Gerhardt-Mittelschule Kahl a.Main, Evang. Schule des Christlichen Schulvereins Hanau und Kah</v>
      </c>
      <c r="D5090" s="5" t="s">
        <v>3778</v>
      </c>
      <c r="E50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90" s="175" t="s">
        <v>18840</v>
      </c>
      <c r="G5090" s="175" t="s">
        <v>18841</v>
      </c>
      <c r="H5090" s="182" t="str">
        <f>_xlfn.XLOOKUP(tab_SCHULLISTE[[#This Row],[TKZ]],tab_SATLISTE[SAT-ID],tab_SATLISTE[SAT-ID],"FEHLT")</f>
        <v>6p012</v>
      </c>
    </row>
    <row r="5091" spans="1:8" ht="15.9" customHeight="1" x14ac:dyDescent="0.3">
      <c r="A5091" s="171" t="s">
        <v>9446</v>
      </c>
      <c r="B5091" s="167" t="s">
        <v>12385</v>
      </c>
      <c r="C5091" s="167" t="str">
        <f>tab_SCHULLISTE[[#This Row],[SNR]]&amp;" - "&amp;tab_SCHULLISTE[[#This Row],[Name]]</f>
        <v xml:space="preserve">7687 - Grundschule Dittelbrunn Am Sonnenteller  </v>
      </c>
      <c r="D5091" s="5" t="s">
        <v>3571</v>
      </c>
      <c r="E50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91" s="175" t="s">
        <v>18840</v>
      </c>
      <c r="G5091" s="175" t="s">
        <v>18841</v>
      </c>
      <c r="H5091" s="182" t="str">
        <f>_xlfn.XLOOKUP(tab_SCHULLISTE[[#This Row],[TKZ]],tab_SATLISTE[SAT-ID],tab_SATLISTE[SAT-ID],"FEHLT")</f>
        <v>6k041</v>
      </c>
    </row>
    <row r="5092" spans="1:8" ht="15.9" customHeight="1" x14ac:dyDescent="0.3">
      <c r="A5092" s="171" t="s">
        <v>9447</v>
      </c>
      <c r="B5092" s="167" t="s">
        <v>12386</v>
      </c>
      <c r="C5092" s="167" t="str">
        <f>tab_SCHULLISTE[[#This Row],[SNR]]&amp;" - "&amp;tab_SCHULLISTE[[#This Row],[Name]]</f>
        <v xml:space="preserve">7688 - Hugo-von-Trimberg-Grundschule Niederwerrn  </v>
      </c>
      <c r="D5092" s="5" t="s">
        <v>3684</v>
      </c>
      <c r="E50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92" s="175" t="s">
        <v>18840</v>
      </c>
      <c r="G5092" s="175" t="s">
        <v>18841</v>
      </c>
      <c r="H5092" s="182" t="str">
        <f>_xlfn.XLOOKUP(tab_SCHULLISTE[[#This Row],[TKZ]],tab_SATLISTE[SAT-ID],tab_SATLISTE[SAT-ID],"FEHLT")</f>
        <v>6k158</v>
      </c>
    </row>
    <row r="5093" spans="1:8" ht="15.9" customHeight="1" x14ac:dyDescent="0.3">
      <c r="A5093" s="171" t="s">
        <v>9448</v>
      </c>
      <c r="B5093" s="167" t="s">
        <v>12387</v>
      </c>
      <c r="C5093" s="167" t="str">
        <f>tab_SCHULLISTE[[#This Row],[SNR]]&amp;" - "&amp;tab_SCHULLISTE[[#This Row],[Name]]</f>
        <v xml:space="preserve">7689 - Grundschule Oberes Werntal Poppenhausen  </v>
      </c>
      <c r="D5093" s="5" t="s">
        <v>3697</v>
      </c>
      <c r="E50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93" s="175" t="s">
        <v>18840</v>
      </c>
      <c r="G5093" s="175" t="s">
        <v>18841</v>
      </c>
      <c r="H5093" s="182" t="str">
        <f>_xlfn.XLOOKUP(tab_SCHULLISTE[[#This Row],[TKZ]],tab_SATLISTE[SAT-ID],tab_SATLISTE[SAT-ID],"FEHLT")</f>
        <v>6k171</v>
      </c>
    </row>
    <row r="5094" spans="1:8" ht="15.9" customHeight="1" x14ac:dyDescent="0.3">
      <c r="A5094" s="171" t="s">
        <v>9449</v>
      </c>
      <c r="B5094" s="167" t="s">
        <v>12388</v>
      </c>
      <c r="C5094" s="167" t="str">
        <f>tab_SCHULLISTE[[#This Row],[SNR]]&amp;" - "&amp;tab_SCHULLISTE[[#This Row],[Name]]</f>
        <v xml:space="preserve">7690 - Grundschule Oerlenbach  </v>
      </c>
      <c r="D5094" s="5" t="s">
        <v>3694</v>
      </c>
      <c r="E50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94" s="175" t="s">
        <v>18840</v>
      </c>
      <c r="G5094" s="175" t="s">
        <v>18841</v>
      </c>
      <c r="H5094" s="182" t="str">
        <f>_xlfn.XLOOKUP(tab_SCHULLISTE[[#This Row],[TKZ]],tab_SATLISTE[SAT-ID],tab_SATLISTE[SAT-ID],"FEHLT")</f>
        <v>6k168</v>
      </c>
    </row>
    <row r="5095" spans="1:8" ht="15.9" customHeight="1" x14ac:dyDescent="0.3">
      <c r="A5095" s="171" t="s">
        <v>9450</v>
      </c>
      <c r="B5095" s="167" t="s">
        <v>12389</v>
      </c>
      <c r="C5095" s="167" t="str">
        <f>tab_SCHULLISTE[[#This Row],[SNR]]&amp;" - "&amp;tab_SCHULLISTE[[#This Row],[Name]]</f>
        <v xml:space="preserve">7691 - Grundschule Milzgrund in Aubstadt  </v>
      </c>
      <c r="D5095" s="5" t="s">
        <v>3676</v>
      </c>
      <c r="E50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95" s="175" t="s">
        <v>18840</v>
      </c>
      <c r="G5095" s="175" t="s">
        <v>18841</v>
      </c>
      <c r="H5095" s="182" t="str">
        <f>_xlfn.XLOOKUP(tab_SCHULLISTE[[#This Row],[TKZ]],tab_SATLISTE[SAT-ID],tab_SATLISTE[SAT-ID],"FEHLT")</f>
        <v>6k150</v>
      </c>
    </row>
    <row r="5096" spans="1:8" ht="15.9" customHeight="1" x14ac:dyDescent="0.3">
      <c r="A5096" s="171" t="s">
        <v>9451</v>
      </c>
      <c r="B5096" s="167" t="s">
        <v>1240</v>
      </c>
      <c r="C5096" s="167" t="str">
        <f>tab_SCHULLISTE[[#This Row],[SNR]]&amp;" - "&amp;tab_SCHULLISTE[[#This Row],[Name]]</f>
        <v>7692 - Karl-Ludwig-von-Guttenberg- Grundschule Bad Neustadt a.d.Saale</v>
      </c>
      <c r="D5096" s="5" t="s">
        <v>3551</v>
      </c>
      <c r="E50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96" s="175" t="s">
        <v>18840</v>
      </c>
      <c r="G5096" s="175" t="s">
        <v>18841</v>
      </c>
      <c r="H5096" s="182" t="str">
        <f>_xlfn.XLOOKUP(tab_SCHULLISTE[[#This Row],[TKZ]],tab_SATLISTE[SAT-ID],tab_SATLISTE[SAT-ID],"FEHLT")</f>
        <v>6k020</v>
      </c>
    </row>
    <row r="5097" spans="1:8" ht="15.9" customHeight="1" x14ac:dyDescent="0.3">
      <c r="A5097" s="171" t="s">
        <v>9452</v>
      </c>
      <c r="B5097" s="167" t="s">
        <v>13480</v>
      </c>
      <c r="C5097" s="167" t="str">
        <f>tab_SCHULLISTE[[#This Row],[SNR]]&amp;" - "&amp;tab_SCHULLISTE[[#This Row],[Name]]</f>
        <v xml:space="preserve">7693 - Mittelschule Bad Neustadt a.d.Saale  </v>
      </c>
      <c r="D5097" s="5" t="s">
        <v>3551</v>
      </c>
      <c r="E50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097" s="175" t="s">
        <v>18840</v>
      </c>
      <c r="G5097" s="175" t="s">
        <v>18841</v>
      </c>
      <c r="H5097" s="182" t="str">
        <f>_xlfn.XLOOKUP(tab_SCHULLISTE[[#This Row],[TKZ]],tab_SATLISTE[SAT-ID],tab_SATLISTE[SAT-ID],"FEHLT")</f>
        <v>6k020</v>
      </c>
    </row>
    <row r="5098" spans="1:8" ht="15.9" customHeight="1" x14ac:dyDescent="0.3">
      <c r="A5098" s="171" t="s">
        <v>9453</v>
      </c>
      <c r="B5098" s="167" t="s">
        <v>12390</v>
      </c>
      <c r="C5098" s="167" t="str">
        <f>tab_SCHULLISTE[[#This Row],[SNR]]&amp;" - "&amp;tab_SCHULLISTE[[#This Row],[Name]]</f>
        <v xml:space="preserve">7694 - Grundschule Bad Neustadt a.d.Saale-Herschfeld  </v>
      </c>
      <c r="D5098" s="5" t="s">
        <v>3551</v>
      </c>
      <c r="E50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98" s="175" t="s">
        <v>18840</v>
      </c>
      <c r="G5098" s="175" t="s">
        <v>18841</v>
      </c>
      <c r="H5098" s="182" t="str">
        <f>_xlfn.XLOOKUP(tab_SCHULLISTE[[#This Row],[TKZ]],tab_SATLISTE[SAT-ID],tab_SATLISTE[SAT-ID],"FEHLT")</f>
        <v>6k020</v>
      </c>
    </row>
    <row r="5099" spans="1:8" ht="15.9" customHeight="1" x14ac:dyDescent="0.3">
      <c r="A5099" s="171" t="s">
        <v>9454</v>
      </c>
      <c r="B5099" s="167" t="s">
        <v>12391</v>
      </c>
      <c r="C5099" s="167" t="str">
        <f>tab_SCHULLISTE[[#This Row],[SNR]]&amp;" - "&amp;tab_SCHULLISTE[[#This Row],[Name]]</f>
        <v xml:space="preserve">7695 - Grundschule Besengau-Bastheim  </v>
      </c>
      <c r="D5099" s="5" t="s">
        <v>3552</v>
      </c>
      <c r="E50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099" s="175" t="s">
        <v>18840</v>
      </c>
      <c r="G5099" s="175" t="s">
        <v>18841</v>
      </c>
      <c r="H5099" s="182" t="str">
        <f>_xlfn.XLOOKUP(tab_SCHULLISTE[[#This Row],[TKZ]],tab_SATLISTE[SAT-ID],tab_SATLISTE[SAT-ID],"FEHLT")</f>
        <v>6k021</v>
      </c>
    </row>
    <row r="5100" spans="1:8" ht="15.9" customHeight="1" x14ac:dyDescent="0.3">
      <c r="A5100" s="171" t="s">
        <v>9455</v>
      </c>
      <c r="B5100" s="167" t="s">
        <v>13481</v>
      </c>
      <c r="C5100" s="167" t="str">
        <f>tab_SCHULLISTE[[#This Row],[SNR]]&amp;" - "&amp;tab_SCHULLISTE[[#This Row],[Name]]</f>
        <v xml:space="preserve">7696 - Kreuzberg-Mittelschule Bischofsheim i.d.Rhön  </v>
      </c>
      <c r="D5100" s="5" t="s">
        <v>3561</v>
      </c>
      <c r="E51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00" s="175" t="s">
        <v>18840</v>
      </c>
      <c r="G5100" s="175" t="s">
        <v>18841</v>
      </c>
      <c r="H5100" s="182" t="str">
        <f>_xlfn.XLOOKUP(tab_SCHULLISTE[[#This Row],[TKZ]],tab_SATLISTE[SAT-ID],tab_SATLISTE[SAT-ID],"FEHLT")</f>
        <v>6k031</v>
      </c>
    </row>
    <row r="5101" spans="1:8" ht="15.9" customHeight="1" x14ac:dyDescent="0.3">
      <c r="A5101" s="171" t="s">
        <v>9456</v>
      </c>
      <c r="B5101" s="167" t="s">
        <v>12392</v>
      </c>
      <c r="C5101" s="167" t="str">
        <f>tab_SCHULLISTE[[#This Row],[SNR]]&amp;" - "&amp;tab_SCHULLISTE[[#This Row],[Name]]</f>
        <v xml:space="preserve">7697 - Grundschule Bad Neustadt a.d.Saale-Brendlorenzen  </v>
      </c>
      <c r="D5101" s="5" t="s">
        <v>3551</v>
      </c>
      <c r="E51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01" s="175" t="s">
        <v>18840</v>
      </c>
      <c r="G5101" s="175" t="s">
        <v>18841</v>
      </c>
      <c r="H5101" s="182" t="str">
        <f>_xlfn.XLOOKUP(tab_SCHULLISTE[[#This Row],[TKZ]],tab_SATLISTE[SAT-ID],tab_SATLISTE[SAT-ID],"FEHLT")</f>
        <v>6k020</v>
      </c>
    </row>
    <row r="5102" spans="1:8" ht="15.9" customHeight="1" x14ac:dyDescent="0.3">
      <c r="A5102" s="171" t="s">
        <v>9457</v>
      </c>
      <c r="B5102" s="167" t="s">
        <v>12393</v>
      </c>
      <c r="C5102" s="167" t="str">
        <f>tab_SCHULLISTE[[#This Row],[SNR]]&amp;" - "&amp;tab_SCHULLISTE[[#This Row],[Name]]</f>
        <v xml:space="preserve">7698 - Grundschule Fladungen  </v>
      </c>
      <c r="D5102" s="5" t="s">
        <v>3592</v>
      </c>
      <c r="E51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02" s="175" t="s">
        <v>18840</v>
      </c>
      <c r="G5102" s="175" t="s">
        <v>18841</v>
      </c>
      <c r="H5102" s="182" t="str">
        <f>_xlfn.XLOOKUP(tab_SCHULLISTE[[#This Row],[TKZ]],tab_SATLISTE[SAT-ID],tab_SATLISTE[SAT-ID],"FEHLT")</f>
        <v>6k063</v>
      </c>
    </row>
    <row r="5103" spans="1:8" ht="15.9" customHeight="1" x14ac:dyDescent="0.3">
      <c r="A5103" s="171" t="s">
        <v>9458</v>
      </c>
      <c r="B5103" s="167" t="s">
        <v>13482</v>
      </c>
      <c r="C5103" s="167" t="str">
        <f>tab_SCHULLISTE[[#This Row],[SNR]]&amp;" - "&amp;tab_SCHULLISTE[[#This Row],[Name]]</f>
        <v xml:space="preserve">7702 - Edmund-Grom-Mittelschule Hohenroth  </v>
      </c>
      <c r="D5103" s="5" t="s">
        <v>3625</v>
      </c>
      <c r="E51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03" s="175" t="s">
        <v>18840</v>
      </c>
      <c r="G5103" s="175" t="s">
        <v>18841</v>
      </c>
      <c r="H5103" s="182" t="str">
        <f>_xlfn.XLOOKUP(tab_SCHULLISTE[[#This Row],[TKZ]],tab_SATLISTE[SAT-ID],tab_SATLISTE[SAT-ID],"FEHLT")</f>
        <v>6k097</v>
      </c>
    </row>
    <row r="5104" spans="1:8" ht="15.9" customHeight="1" x14ac:dyDescent="0.3">
      <c r="A5104" s="171" t="s">
        <v>9459</v>
      </c>
      <c r="B5104" s="167" t="s">
        <v>12394</v>
      </c>
      <c r="C5104" s="167" t="str">
        <f>tab_SCHULLISTE[[#This Row],[SNR]]&amp;" - "&amp;tab_SCHULLISTE[[#This Row],[Name]]</f>
        <v xml:space="preserve">7703 - Grundschule Hollstadt-Wollbach  </v>
      </c>
      <c r="D5104" s="5" t="s">
        <v>3626</v>
      </c>
      <c r="E51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04" s="175" t="s">
        <v>18840</v>
      </c>
      <c r="G5104" s="175" t="s">
        <v>18841</v>
      </c>
      <c r="H5104" s="182" t="str">
        <f>_xlfn.XLOOKUP(tab_SCHULLISTE[[#This Row],[TKZ]],tab_SATLISTE[SAT-ID],tab_SATLISTE[SAT-ID],"FEHLT")</f>
        <v>6k098</v>
      </c>
    </row>
    <row r="5105" spans="1:8" ht="15.9" customHeight="1" x14ac:dyDescent="0.3">
      <c r="A5105" s="171" t="s">
        <v>9460</v>
      </c>
      <c r="B5105" s="167" t="s">
        <v>13483</v>
      </c>
      <c r="C5105" s="167" t="str">
        <f>tab_SCHULLISTE[[#This Row],[SNR]]&amp;" - "&amp;tab_SCHULLISTE[[#This Row],[Name]]</f>
        <v xml:space="preserve">7704 - Grabfeld-Mittelschule Bad Königshofen  </v>
      </c>
      <c r="D5105" s="5" t="s">
        <v>3549</v>
      </c>
      <c r="E51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05" s="175" t="s">
        <v>18840</v>
      </c>
      <c r="G5105" s="175" t="s">
        <v>18841</v>
      </c>
      <c r="H5105" s="182" t="str">
        <f>_xlfn.XLOOKUP(tab_SCHULLISTE[[#This Row],[TKZ]],tab_SATLISTE[SAT-ID],tab_SATLISTE[SAT-ID],"FEHLT")</f>
        <v>6k018</v>
      </c>
    </row>
    <row r="5106" spans="1:8" ht="15.9" customHeight="1" x14ac:dyDescent="0.3">
      <c r="A5106" s="171" t="s">
        <v>9461</v>
      </c>
      <c r="B5106" s="167" t="s">
        <v>12395</v>
      </c>
      <c r="C5106" s="167" t="str">
        <f>tab_SCHULLISTE[[#This Row],[SNR]]&amp;" - "&amp;tab_SCHULLISTE[[#This Row],[Name]]</f>
        <v xml:space="preserve">7705 - Grundschule Bad Königshofen-Untereßfeld  </v>
      </c>
      <c r="D5106" s="5" t="s">
        <v>3741</v>
      </c>
      <c r="E51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06" s="175" t="s">
        <v>18840</v>
      </c>
      <c r="G5106" s="175" t="s">
        <v>18841</v>
      </c>
      <c r="H5106" s="182" t="str">
        <f>_xlfn.XLOOKUP(tab_SCHULLISTE[[#This Row],[TKZ]],tab_SATLISTE[SAT-ID],tab_SATLISTE[SAT-ID],"FEHLT")</f>
        <v>6k215</v>
      </c>
    </row>
    <row r="5107" spans="1:8" ht="15.9" customHeight="1" x14ac:dyDescent="0.3">
      <c r="A5107" s="171" t="s">
        <v>9462</v>
      </c>
      <c r="B5107" s="167" t="s">
        <v>12396</v>
      </c>
      <c r="C5107" s="167" t="str">
        <f>tab_SCHULLISTE[[#This Row],[SNR]]&amp;" - "&amp;tab_SCHULLISTE[[#This Row],[Name]]</f>
        <v xml:space="preserve">7706 - Malbach-Grundschule Mellrichstadt  </v>
      </c>
      <c r="D5107" s="5" t="s">
        <v>3670</v>
      </c>
      <c r="E51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07" s="175" t="s">
        <v>18840</v>
      </c>
      <c r="G5107" s="175" t="s">
        <v>18841</v>
      </c>
      <c r="H5107" s="182" t="str">
        <f>_xlfn.XLOOKUP(tab_SCHULLISTE[[#This Row],[TKZ]],tab_SATLISTE[SAT-ID],tab_SATLISTE[SAT-ID],"FEHLT")</f>
        <v>6k144</v>
      </c>
    </row>
    <row r="5108" spans="1:8" ht="15.9" customHeight="1" x14ac:dyDescent="0.3">
      <c r="A5108" s="171" t="s">
        <v>9463</v>
      </c>
      <c r="B5108" s="167" t="s">
        <v>13484</v>
      </c>
      <c r="C5108" s="167" t="str">
        <f>tab_SCHULLISTE[[#This Row],[SNR]]&amp;" - "&amp;tab_SCHULLISTE[[#This Row],[Name]]</f>
        <v xml:space="preserve">7707 - Udo-Lindenberg-Mittelschule Mellrichstadt  </v>
      </c>
      <c r="D5108" s="5" t="s">
        <v>3671</v>
      </c>
      <c r="E51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08" s="175" t="s">
        <v>18840</v>
      </c>
      <c r="G5108" s="175" t="s">
        <v>18841</v>
      </c>
      <c r="H5108" s="182" t="str">
        <f>_xlfn.XLOOKUP(tab_SCHULLISTE[[#This Row],[TKZ]],tab_SATLISTE[SAT-ID],tab_SATLISTE[SAT-ID],"FEHLT")</f>
        <v>6k145</v>
      </c>
    </row>
    <row r="5109" spans="1:8" ht="15.9" customHeight="1" x14ac:dyDescent="0.3">
      <c r="A5109" s="171" t="s">
        <v>9464</v>
      </c>
      <c r="B5109" s="167" t="s">
        <v>12397</v>
      </c>
      <c r="C5109" s="167" t="str">
        <f>tab_SCHULLISTE[[#This Row],[SNR]]&amp;" - "&amp;tab_SCHULLISTE[[#This Row],[Name]]</f>
        <v xml:space="preserve">7708 - Grundschule Nordheim v.d.Rhön  </v>
      </c>
      <c r="D5109" s="5" t="s">
        <v>3685</v>
      </c>
      <c r="E51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09" s="175" t="s">
        <v>18840</v>
      </c>
      <c r="G5109" s="175" t="s">
        <v>18841</v>
      </c>
      <c r="H5109" s="182" t="str">
        <f>_xlfn.XLOOKUP(tab_SCHULLISTE[[#This Row],[TKZ]],tab_SATLISTE[SAT-ID],tab_SATLISTE[SAT-ID],"FEHLT")</f>
        <v>6k159</v>
      </c>
    </row>
    <row r="5110" spans="1:8" ht="15.9" customHeight="1" x14ac:dyDescent="0.3">
      <c r="A5110" s="171" t="s">
        <v>9465</v>
      </c>
      <c r="B5110" s="167" t="s">
        <v>12398</v>
      </c>
      <c r="C5110" s="167" t="str">
        <f>tab_SCHULLISTE[[#This Row],[SNR]]&amp;" - "&amp;tab_SCHULLISTE[[#This Row],[Name]]</f>
        <v xml:space="preserve">7709 - Valentin-Rathgeber-Grundschule Oberelsbach  </v>
      </c>
      <c r="D5110" s="5" t="s">
        <v>3688</v>
      </c>
      <c r="E51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10" s="175" t="s">
        <v>18840</v>
      </c>
      <c r="G5110" s="175" t="s">
        <v>18841</v>
      </c>
      <c r="H5110" s="182" t="str">
        <f>_xlfn.XLOOKUP(tab_SCHULLISTE[[#This Row],[TKZ]],tab_SATLISTE[SAT-ID],tab_SATLISTE[SAT-ID],"FEHLT")</f>
        <v>6k162</v>
      </c>
    </row>
    <row r="5111" spans="1:8" ht="15.9" customHeight="1" x14ac:dyDescent="0.3">
      <c r="A5111" s="171" t="s">
        <v>9466</v>
      </c>
      <c r="B5111" s="167" t="s">
        <v>12399</v>
      </c>
      <c r="C5111" s="167" t="str">
        <f>tab_SCHULLISTE[[#This Row],[SNR]]&amp;" - "&amp;tab_SCHULLISTE[[#This Row],[Name]]</f>
        <v xml:space="preserve">7711 - Grundschule Ostheim v.d.Rhön  </v>
      </c>
      <c r="D5111" s="5" t="s">
        <v>3695</v>
      </c>
      <c r="E51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11" s="175" t="s">
        <v>18840</v>
      </c>
      <c r="G5111" s="175" t="s">
        <v>18841</v>
      </c>
      <c r="H5111" s="182" t="str">
        <f>_xlfn.XLOOKUP(tab_SCHULLISTE[[#This Row],[TKZ]],tab_SATLISTE[SAT-ID],tab_SATLISTE[SAT-ID],"FEHLT")</f>
        <v>6k169</v>
      </c>
    </row>
    <row r="5112" spans="1:8" ht="15.9" customHeight="1" x14ac:dyDescent="0.3">
      <c r="A5112" s="171" t="s">
        <v>9467</v>
      </c>
      <c r="B5112" s="167" t="s">
        <v>12400</v>
      </c>
      <c r="C5112" s="167" t="str">
        <f>tab_SCHULLISTE[[#This Row],[SNR]]&amp;" - "&amp;tab_SCHULLISTE[[#This Row],[Name]]</f>
        <v xml:space="preserve">7713 - Grundschule Saaletal in Saal a.d. Saale  </v>
      </c>
      <c r="D5112" s="5" t="s">
        <v>3711</v>
      </c>
      <c r="E51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12" s="175" t="s">
        <v>18840</v>
      </c>
      <c r="G5112" s="175" t="s">
        <v>18841</v>
      </c>
      <c r="H5112" s="182" t="str">
        <f>_xlfn.XLOOKUP(tab_SCHULLISTE[[#This Row],[TKZ]],tab_SATLISTE[SAT-ID],tab_SATLISTE[SAT-ID],"FEHLT")</f>
        <v>6k185</v>
      </c>
    </row>
    <row r="5113" spans="1:8" ht="15.9" customHeight="1" x14ac:dyDescent="0.3">
      <c r="A5113" s="171" t="s">
        <v>9468</v>
      </c>
      <c r="B5113" s="167" t="s">
        <v>12401</v>
      </c>
      <c r="C5113" s="167" t="str">
        <f>tab_SCHULLISTE[[#This Row],[SNR]]&amp;" - "&amp;tab_SCHULLISTE[[#This Row],[Name]]</f>
        <v xml:space="preserve">7714 - Karl-Straub-Grundschule Salz  </v>
      </c>
      <c r="D5113" s="5" t="s">
        <v>3746</v>
      </c>
      <c r="E51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13" s="175" t="s">
        <v>18840</v>
      </c>
      <c r="G5113" s="175" t="s">
        <v>18841</v>
      </c>
      <c r="H5113" s="182" t="str">
        <f>_xlfn.XLOOKUP(tab_SCHULLISTE[[#This Row],[TKZ]],tab_SATLISTE[SAT-ID],tab_SATLISTE[SAT-ID],"FEHLT")</f>
        <v>6k220</v>
      </c>
    </row>
    <row r="5114" spans="1:8" ht="15.9" customHeight="1" x14ac:dyDescent="0.3">
      <c r="A5114" s="171" t="s">
        <v>9469</v>
      </c>
      <c r="B5114" s="167" t="s">
        <v>12402</v>
      </c>
      <c r="C5114" s="167" t="str">
        <f>tab_SCHULLISTE[[#This Row],[SNR]]&amp;" - "&amp;tab_SCHULLISTE[[#This Row],[Name]]</f>
        <v xml:space="preserve">7715 - Grundschule Sandberg  </v>
      </c>
      <c r="D5114" s="5" t="s">
        <v>3714</v>
      </c>
      <c r="E51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14" s="175" t="s">
        <v>18840</v>
      </c>
      <c r="G5114" s="175" t="s">
        <v>18841</v>
      </c>
      <c r="H5114" s="182" t="str">
        <f>_xlfn.XLOOKUP(tab_SCHULLISTE[[#This Row],[TKZ]],tab_SATLISTE[SAT-ID],tab_SATLISTE[SAT-ID],"FEHLT")</f>
        <v>6k188</v>
      </c>
    </row>
    <row r="5115" spans="1:8" ht="15.9" customHeight="1" x14ac:dyDescent="0.3">
      <c r="A5115" s="171" t="s">
        <v>9470</v>
      </c>
      <c r="B5115" s="167" t="s">
        <v>1104</v>
      </c>
      <c r="C5115" s="167" t="str">
        <f>tab_SCHULLISTE[[#This Row],[SNR]]&amp;" - "&amp;tab_SCHULLISTE[[#This Row],[Name]]</f>
        <v>7717 - Freie Aktive Landschule Blumenwiese Hendungen (Grund- und Hauptschule)</v>
      </c>
      <c r="D5115" s="5" t="s">
        <v>3796</v>
      </c>
      <c r="E51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15" s="175" t="s">
        <v>18840</v>
      </c>
      <c r="G5115" s="175" t="s">
        <v>18841</v>
      </c>
      <c r="H5115" s="182" t="str">
        <f>_xlfn.XLOOKUP(tab_SCHULLISTE[[#This Row],[TKZ]],tab_SATLISTE[SAT-ID],tab_SATLISTE[SAT-ID],"FEHLT")</f>
        <v>6p033</v>
      </c>
    </row>
    <row r="5116" spans="1:8" ht="15.9" customHeight="1" x14ac:dyDescent="0.3">
      <c r="A5116" s="171" t="s">
        <v>9471</v>
      </c>
      <c r="B5116" s="167" t="s">
        <v>10646</v>
      </c>
      <c r="C5116" s="167" t="str">
        <f>tab_SCHULLISTE[[#This Row],[SNR]]&amp;" - "&amp;tab_SCHULLISTE[[#This Row],[Name]]</f>
        <v>7718 - Montessori-Volksschule Rhön-Saale (Grund- und Hauptschule) in Münnerstadt</v>
      </c>
      <c r="D5116" s="5" t="s">
        <v>3818</v>
      </c>
      <c r="E51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16" s="175" t="s">
        <v>18840</v>
      </c>
      <c r="G5116" s="175" t="s">
        <v>18841</v>
      </c>
      <c r="H5116" s="182" t="str">
        <f>_xlfn.XLOOKUP(tab_SCHULLISTE[[#This Row],[TKZ]],tab_SATLISTE[SAT-ID],tab_SATLISTE[SAT-ID],"FEHLT")</f>
        <v>6p056</v>
      </c>
    </row>
    <row r="5117" spans="1:8" ht="15.9" customHeight="1" x14ac:dyDescent="0.3">
      <c r="A5117" s="171" t="s">
        <v>9472</v>
      </c>
      <c r="B5117" s="167" t="s">
        <v>12403</v>
      </c>
      <c r="C5117" s="167" t="str">
        <f>tab_SCHULLISTE[[#This Row],[SNR]]&amp;" - "&amp;tab_SCHULLISTE[[#This Row],[Name]]</f>
        <v xml:space="preserve">7719 - Eichendorffschule-Grundschule Gerbrunn  </v>
      </c>
      <c r="D5117" s="5" t="s">
        <v>3599</v>
      </c>
      <c r="E51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17" s="175" t="s">
        <v>18840</v>
      </c>
      <c r="G5117" s="175" t="s">
        <v>18841</v>
      </c>
      <c r="H5117" s="182" t="str">
        <f>_xlfn.XLOOKUP(tab_SCHULLISTE[[#This Row],[TKZ]],tab_SATLISTE[SAT-ID],tab_SATLISTE[SAT-ID],"FEHLT")</f>
        <v>6k071</v>
      </c>
    </row>
    <row r="5118" spans="1:8" ht="15.9" customHeight="1" x14ac:dyDescent="0.3">
      <c r="A5118" s="171" t="s">
        <v>9473</v>
      </c>
      <c r="B5118" s="167" t="s">
        <v>12404</v>
      </c>
      <c r="C5118" s="167" t="str">
        <f>tab_SCHULLISTE[[#This Row],[SNR]]&amp;" - "&amp;tab_SCHULLISTE[[#This Row],[Name]]</f>
        <v xml:space="preserve">7721 - Grundschule Margetshöchheim  </v>
      </c>
      <c r="D5118" s="5" t="s">
        <v>3661</v>
      </c>
      <c r="E51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18" s="175" t="s">
        <v>18840</v>
      </c>
      <c r="G5118" s="175" t="s">
        <v>18841</v>
      </c>
      <c r="H5118" s="182" t="str">
        <f>_xlfn.XLOOKUP(tab_SCHULLISTE[[#This Row],[TKZ]],tab_SATLISTE[SAT-ID],tab_SATLISTE[SAT-ID],"FEHLT")</f>
        <v>6k135</v>
      </c>
    </row>
    <row r="5119" spans="1:8" ht="15.9" customHeight="1" x14ac:dyDescent="0.3">
      <c r="A5119" s="171" t="s">
        <v>9474</v>
      </c>
      <c r="B5119" s="167" t="s">
        <v>12405</v>
      </c>
      <c r="C5119" s="167" t="str">
        <f>tab_SCHULLISTE[[#This Row],[SNR]]&amp;" - "&amp;tab_SCHULLISTE[[#This Row],[Name]]</f>
        <v xml:space="preserve">7722 - Ernst-Keil-Grundschule Höchberg  </v>
      </c>
      <c r="D5119" s="5" t="s">
        <v>3623</v>
      </c>
      <c r="E51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19" s="175" t="s">
        <v>18840</v>
      </c>
      <c r="G5119" s="175" t="s">
        <v>18841</v>
      </c>
      <c r="H5119" s="182" t="str">
        <f>_xlfn.XLOOKUP(tab_SCHULLISTE[[#This Row],[TKZ]],tab_SATLISTE[SAT-ID],tab_SATLISTE[SAT-ID],"FEHLT")</f>
        <v>6k095</v>
      </c>
    </row>
    <row r="5120" spans="1:8" ht="15.9" customHeight="1" x14ac:dyDescent="0.3">
      <c r="A5120" s="171" t="s">
        <v>9475</v>
      </c>
      <c r="B5120" s="167" t="s">
        <v>12406</v>
      </c>
      <c r="C5120" s="167" t="str">
        <f>tab_SCHULLISTE[[#This Row],[SNR]]&amp;" - "&amp;tab_SCHULLISTE[[#This Row],[Name]]</f>
        <v xml:space="preserve">7723 - Grundschule Waldbüttelbrunn  </v>
      </c>
      <c r="D5120" s="5" t="s">
        <v>3749</v>
      </c>
      <c r="E51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20" s="175" t="s">
        <v>18840</v>
      </c>
      <c r="G5120" s="175" t="s">
        <v>18841</v>
      </c>
      <c r="H5120" s="182" t="str">
        <f>_xlfn.XLOOKUP(tab_SCHULLISTE[[#This Row],[TKZ]],tab_SATLISTE[SAT-ID],tab_SATLISTE[SAT-ID],"FEHLT")</f>
        <v>6k223</v>
      </c>
    </row>
    <row r="5121" spans="1:8" ht="15.9" customHeight="1" x14ac:dyDescent="0.3">
      <c r="A5121" s="171" t="s">
        <v>9476</v>
      </c>
      <c r="B5121" s="167" t="s">
        <v>12407</v>
      </c>
      <c r="C5121" s="167" t="str">
        <f>tab_SCHULLISTE[[#This Row],[SNR]]&amp;" - "&amp;tab_SCHULLISTE[[#This Row],[Name]]</f>
        <v xml:space="preserve">7724 - Rudolf-v.-Scherenberg Grundschule Dettelbach  </v>
      </c>
      <c r="D5121" s="5" t="s">
        <v>3570</v>
      </c>
      <c r="E51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21" s="175" t="s">
        <v>18840</v>
      </c>
      <c r="G5121" s="175" t="s">
        <v>18841</v>
      </c>
      <c r="H5121" s="182" t="str">
        <f>_xlfn.XLOOKUP(tab_SCHULLISTE[[#This Row],[TKZ]],tab_SATLISTE[SAT-ID],tab_SATLISTE[SAT-ID],"FEHLT")</f>
        <v>6k040</v>
      </c>
    </row>
    <row r="5122" spans="1:8" ht="15.9" customHeight="1" x14ac:dyDescent="0.3">
      <c r="A5122" s="171" t="s">
        <v>9477</v>
      </c>
      <c r="B5122" s="167" t="s">
        <v>12408</v>
      </c>
      <c r="C5122" s="167" t="str">
        <f>tab_SCHULLISTE[[#This Row],[SNR]]&amp;" - "&amp;tab_SCHULLISTE[[#This Row],[Name]]</f>
        <v xml:space="preserve">7725 - Grundschule Volkach  </v>
      </c>
      <c r="D5122" s="5" t="s">
        <v>3747</v>
      </c>
      <c r="E51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22" s="175" t="s">
        <v>18840</v>
      </c>
      <c r="G5122" s="175" t="s">
        <v>18841</v>
      </c>
      <c r="H5122" s="182" t="str">
        <f>_xlfn.XLOOKUP(tab_SCHULLISTE[[#This Row],[TKZ]],tab_SATLISTE[SAT-ID],tab_SATLISTE[SAT-ID],"FEHLT")</f>
        <v>6k221</v>
      </c>
    </row>
    <row r="5123" spans="1:8" ht="15.9" customHeight="1" x14ac:dyDescent="0.3">
      <c r="A5123" s="171" t="s">
        <v>9478</v>
      </c>
      <c r="B5123" s="167" t="s">
        <v>12409</v>
      </c>
      <c r="C5123" s="167" t="str">
        <f>tab_SCHULLISTE[[#This Row],[SNR]]&amp;" - "&amp;tab_SCHULLISTE[[#This Row],[Name]]</f>
        <v xml:space="preserve">7726 - Grundschule Frammersbach  </v>
      </c>
      <c r="D5123" s="5" t="s">
        <v>3593</v>
      </c>
      <c r="E51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23" s="175" t="s">
        <v>18840</v>
      </c>
      <c r="G5123" s="175" t="s">
        <v>18841</v>
      </c>
      <c r="H5123" s="182" t="str">
        <f>_xlfn.XLOOKUP(tab_SCHULLISTE[[#This Row],[TKZ]],tab_SATLISTE[SAT-ID],tab_SATLISTE[SAT-ID],"FEHLT")</f>
        <v>6k064</v>
      </c>
    </row>
    <row r="5124" spans="1:8" ht="15.9" customHeight="1" x14ac:dyDescent="0.3">
      <c r="A5124" s="171" t="s">
        <v>9479</v>
      </c>
      <c r="B5124" s="167" t="s">
        <v>12410</v>
      </c>
      <c r="C5124" s="167" t="str">
        <f>tab_SCHULLISTE[[#This Row],[SNR]]&amp;" - "&amp;tab_SCHULLISTE[[#This Row],[Name]]</f>
        <v xml:space="preserve">7727 - Grundschule Eußenheim  </v>
      </c>
      <c r="D5124" s="5" t="s">
        <v>3589</v>
      </c>
      <c r="E51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24" s="175" t="s">
        <v>18840</v>
      </c>
      <c r="G5124" s="175" t="s">
        <v>18841</v>
      </c>
      <c r="H5124" s="182" t="str">
        <f>_xlfn.XLOOKUP(tab_SCHULLISTE[[#This Row],[TKZ]],tab_SATLISTE[SAT-ID],tab_SATLISTE[SAT-ID],"FEHLT")</f>
        <v>6k060</v>
      </c>
    </row>
    <row r="5125" spans="1:8" ht="15.9" customHeight="1" x14ac:dyDescent="0.3">
      <c r="A5125" s="171" t="s">
        <v>9480</v>
      </c>
      <c r="B5125" s="167" t="s">
        <v>12411</v>
      </c>
      <c r="C5125" s="167" t="str">
        <f>tab_SCHULLISTE[[#This Row],[SNR]]&amp;" - "&amp;tab_SCHULLISTE[[#This Row],[Name]]</f>
        <v xml:space="preserve">7728 - Grundschule Burgpreppach  </v>
      </c>
      <c r="D5125" s="5" t="s">
        <v>3564</v>
      </c>
      <c r="E51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25" s="175" t="s">
        <v>18840</v>
      </c>
      <c r="G5125" s="175" t="s">
        <v>18841</v>
      </c>
      <c r="H5125" s="182" t="str">
        <f>_xlfn.XLOOKUP(tab_SCHULLISTE[[#This Row],[TKZ]],tab_SATLISTE[SAT-ID],tab_SATLISTE[SAT-ID],"FEHLT")</f>
        <v>6k034</v>
      </c>
    </row>
    <row r="5126" spans="1:8" ht="15.9" customHeight="1" x14ac:dyDescent="0.3">
      <c r="A5126" s="171" t="s">
        <v>9481</v>
      </c>
      <c r="B5126" s="167" t="s">
        <v>12412</v>
      </c>
      <c r="C5126" s="167" t="str">
        <f>tab_SCHULLISTE[[#This Row],[SNR]]&amp;" - "&amp;tab_SCHULLISTE[[#This Row],[Name]]</f>
        <v xml:space="preserve">7729 - Grundschule Ebelsbach  </v>
      </c>
      <c r="D5126" s="5" t="s">
        <v>3574</v>
      </c>
      <c r="E51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26" s="175" t="s">
        <v>18840</v>
      </c>
      <c r="G5126" s="175" t="s">
        <v>18841</v>
      </c>
      <c r="H5126" s="182" t="str">
        <f>_xlfn.XLOOKUP(tab_SCHULLISTE[[#This Row],[TKZ]],tab_SATLISTE[SAT-ID],tab_SATLISTE[SAT-ID],"FEHLT")</f>
        <v>6k044</v>
      </c>
    </row>
    <row r="5127" spans="1:8" ht="15.9" customHeight="1" x14ac:dyDescent="0.3">
      <c r="A5127" s="171" t="s">
        <v>9482</v>
      </c>
      <c r="B5127" s="167" t="s">
        <v>13485</v>
      </c>
      <c r="C5127" s="167" t="str">
        <f>tab_SCHULLISTE[[#This Row],[SNR]]&amp;" - "&amp;tab_SCHULLISTE[[#This Row],[Name]]</f>
        <v xml:space="preserve">7730 - Mittelschule Ebern  </v>
      </c>
      <c r="D5127" s="5" t="s">
        <v>3576</v>
      </c>
      <c r="E51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27" s="175" t="s">
        <v>18840</v>
      </c>
      <c r="G5127" s="175" t="s">
        <v>18841</v>
      </c>
      <c r="H5127" s="182" t="str">
        <f>_xlfn.XLOOKUP(tab_SCHULLISTE[[#This Row],[TKZ]],tab_SATLISTE[SAT-ID],tab_SATLISTE[SAT-ID],"FEHLT")</f>
        <v>6k046</v>
      </c>
    </row>
    <row r="5128" spans="1:8" ht="15.9" customHeight="1" x14ac:dyDescent="0.3">
      <c r="A5128" s="171" t="s">
        <v>9483</v>
      </c>
      <c r="B5128" s="167" t="s">
        <v>12413</v>
      </c>
      <c r="C5128" s="167" t="str">
        <f>tab_SCHULLISTE[[#This Row],[SNR]]&amp;" - "&amp;tab_SCHULLISTE[[#This Row],[Name]]</f>
        <v xml:space="preserve">7731 - Grundschule Ebern  </v>
      </c>
      <c r="D5128" s="5" t="s">
        <v>3575</v>
      </c>
      <c r="E51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28" s="175" t="s">
        <v>18840</v>
      </c>
      <c r="G5128" s="175" t="s">
        <v>18841</v>
      </c>
      <c r="H5128" s="182" t="str">
        <f>_xlfn.XLOOKUP(tab_SCHULLISTE[[#This Row],[TKZ]],tab_SATLISTE[SAT-ID],tab_SATLISTE[SAT-ID],"FEHLT")</f>
        <v>6k045</v>
      </c>
    </row>
    <row r="5129" spans="1:8" ht="15.9" customHeight="1" x14ac:dyDescent="0.3">
      <c r="A5129" s="171" t="s">
        <v>9484</v>
      </c>
      <c r="B5129" s="167" t="s">
        <v>12414</v>
      </c>
      <c r="C5129" s="167" t="str">
        <f>tab_SCHULLISTE[[#This Row],[SNR]]&amp;" - "&amp;tab_SCHULLISTE[[#This Row],[Name]]</f>
        <v xml:space="preserve">7732 - Johann-Baptist-Graser-Grundschule Eltmann  </v>
      </c>
      <c r="D5129" s="5" t="s">
        <v>3582</v>
      </c>
      <c r="E51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29" s="175" t="s">
        <v>18840</v>
      </c>
      <c r="G5129" s="175" t="s">
        <v>18841</v>
      </c>
      <c r="H5129" s="182" t="str">
        <f>_xlfn.XLOOKUP(tab_SCHULLISTE[[#This Row],[TKZ]],tab_SATLISTE[SAT-ID],tab_SATLISTE[SAT-ID],"FEHLT")</f>
        <v>6k053</v>
      </c>
    </row>
    <row r="5130" spans="1:8" ht="15.9" customHeight="1" x14ac:dyDescent="0.3">
      <c r="A5130" s="171" t="s">
        <v>9485</v>
      </c>
      <c r="B5130" s="167" t="s">
        <v>12415</v>
      </c>
      <c r="C5130" s="167" t="str">
        <f>tab_SCHULLISTE[[#This Row],[SNR]]&amp;" - "&amp;tab_SCHULLISTE[[#This Row],[Name]]</f>
        <v xml:space="preserve">7733 - Grundschule Haßfurt  </v>
      </c>
      <c r="D5130" s="5" t="s">
        <v>3618</v>
      </c>
      <c r="E51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30" s="175" t="s">
        <v>18840</v>
      </c>
      <c r="G5130" s="175" t="s">
        <v>18841</v>
      </c>
      <c r="H5130" s="182" t="str">
        <f>_xlfn.XLOOKUP(tab_SCHULLISTE[[#This Row],[TKZ]],tab_SATLISTE[SAT-ID],tab_SATLISTE[SAT-ID],"FEHLT")</f>
        <v>6k090</v>
      </c>
    </row>
    <row r="5131" spans="1:8" ht="15.9" customHeight="1" x14ac:dyDescent="0.3">
      <c r="A5131" s="171" t="s">
        <v>9486</v>
      </c>
      <c r="B5131" s="167" t="s">
        <v>13486</v>
      </c>
      <c r="C5131" s="167" t="str">
        <f>tab_SCHULLISTE[[#This Row],[SNR]]&amp;" - "&amp;tab_SCHULLISTE[[#This Row],[Name]]</f>
        <v xml:space="preserve">7734 - Albrecht-Dürer-Mittelschule Haßfurt  </v>
      </c>
      <c r="D5131" s="5" t="s">
        <v>3720</v>
      </c>
      <c r="E51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31" s="175" t="s">
        <v>18840</v>
      </c>
      <c r="G5131" s="175" t="s">
        <v>18841</v>
      </c>
      <c r="H5131" s="182" t="str">
        <f>_xlfn.XLOOKUP(tab_SCHULLISTE[[#This Row],[TKZ]],tab_SATLISTE[SAT-ID],tab_SATLISTE[SAT-ID],"FEHLT")</f>
        <v>6k194</v>
      </c>
    </row>
    <row r="5132" spans="1:8" ht="15.9" customHeight="1" x14ac:dyDescent="0.3">
      <c r="A5132" s="171" t="s">
        <v>9487</v>
      </c>
      <c r="B5132" s="167" t="s">
        <v>12416</v>
      </c>
      <c r="C5132" s="167" t="str">
        <f>tab_SCHULLISTE[[#This Row],[SNR]]&amp;" - "&amp;tab_SCHULLISTE[[#This Row],[Name]]</f>
        <v xml:space="preserve">7735 - Grundschule Hofheim i.UFr.  </v>
      </c>
      <c r="D5132" s="5" t="s">
        <v>3624</v>
      </c>
      <c r="E51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32" s="175" t="s">
        <v>18840</v>
      </c>
      <c r="G5132" s="175" t="s">
        <v>18841</v>
      </c>
      <c r="H5132" s="182" t="str">
        <f>_xlfn.XLOOKUP(tab_SCHULLISTE[[#This Row],[TKZ]],tab_SATLISTE[SAT-ID],tab_SATLISTE[SAT-ID],"FEHLT")</f>
        <v>6k096</v>
      </c>
    </row>
    <row r="5133" spans="1:8" ht="15.9" customHeight="1" x14ac:dyDescent="0.3">
      <c r="A5133" s="171" t="s">
        <v>9488</v>
      </c>
      <c r="B5133" s="167" t="s">
        <v>1106</v>
      </c>
      <c r="C5133" s="167" t="str">
        <f>tab_SCHULLISTE[[#This Row],[SNR]]&amp;" - "&amp;tab_SCHULLISTE[[#This Row],[Name]]</f>
        <v>7736 - Private Volksschule (Grundschule) der Kissori Lernzentrum GmbH in Bad Kissingen</v>
      </c>
      <c r="D5133" s="5" t="s">
        <v>3800</v>
      </c>
      <c r="E51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33" s="175" t="s">
        <v>18840</v>
      </c>
      <c r="G5133" s="175" t="s">
        <v>18841</v>
      </c>
      <c r="H5133" s="182" t="str">
        <f>_xlfn.XLOOKUP(tab_SCHULLISTE[[#This Row],[TKZ]],tab_SATLISTE[SAT-ID],tab_SATLISTE[SAT-ID],"FEHLT")</f>
        <v>6p037</v>
      </c>
    </row>
    <row r="5134" spans="1:8" ht="15.9" customHeight="1" x14ac:dyDescent="0.3">
      <c r="A5134" s="171" t="s">
        <v>9489</v>
      </c>
      <c r="B5134" s="167" t="s">
        <v>12417</v>
      </c>
      <c r="C5134" s="167" t="str">
        <f>tab_SCHULLISTE[[#This Row],[SNR]]&amp;" - "&amp;tab_SCHULLISTE[[#This Row],[Name]]</f>
        <v xml:space="preserve">7737 - Mönchberg-Grundschule Würzburg  </v>
      </c>
      <c r="D5134" s="5" t="s">
        <v>3760</v>
      </c>
      <c r="E51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34" s="175" t="s">
        <v>18840</v>
      </c>
      <c r="G5134" s="175" t="s">
        <v>18841</v>
      </c>
      <c r="H5134" s="182" t="str">
        <f>_xlfn.XLOOKUP(tab_SCHULLISTE[[#This Row],[TKZ]],tab_SATLISTE[SAT-ID],tab_SATLISTE[SAT-ID],"FEHLT")</f>
        <v>6k234</v>
      </c>
    </row>
    <row r="5135" spans="1:8" ht="15.9" customHeight="1" x14ac:dyDescent="0.3">
      <c r="A5135" s="171" t="s">
        <v>9490</v>
      </c>
      <c r="B5135" s="167" t="s">
        <v>12418</v>
      </c>
      <c r="C5135" s="167" t="str">
        <f>tab_SCHULLISTE[[#This Row],[SNR]]&amp;" - "&amp;tab_SCHULLISTE[[#This Row],[Name]]</f>
        <v xml:space="preserve">7738 - Grundschule Kirchlauter  </v>
      </c>
      <c r="D5135" s="5" t="s">
        <v>3635</v>
      </c>
      <c r="E51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35" s="175" t="s">
        <v>18840</v>
      </c>
      <c r="G5135" s="175" t="s">
        <v>18841</v>
      </c>
      <c r="H5135" s="182" t="str">
        <f>_xlfn.XLOOKUP(tab_SCHULLISTE[[#This Row],[TKZ]],tab_SATLISTE[SAT-ID],tab_SATLISTE[SAT-ID],"FEHLT")</f>
        <v>6k108</v>
      </c>
    </row>
    <row r="5136" spans="1:8" ht="15.9" customHeight="1" x14ac:dyDescent="0.3">
      <c r="A5136" s="171" t="s">
        <v>9491</v>
      </c>
      <c r="B5136" s="167" t="s">
        <v>13487</v>
      </c>
      <c r="C5136" s="167" t="str">
        <f>tab_SCHULLISTE[[#This Row],[SNR]]&amp;" - "&amp;tab_SCHULLISTE[[#This Row],[Name]]</f>
        <v xml:space="preserve">7739 - Dreiberg-Schule Knetzgau - Mittelschule  </v>
      </c>
      <c r="D5136" s="5" t="s">
        <v>3646</v>
      </c>
      <c r="E51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36" s="175" t="s">
        <v>18840</v>
      </c>
      <c r="G5136" s="175" t="s">
        <v>18841</v>
      </c>
      <c r="H5136" s="182" t="str">
        <f>_xlfn.XLOOKUP(tab_SCHULLISTE[[#This Row],[TKZ]],tab_SATLISTE[SAT-ID],tab_SATLISTE[SAT-ID],"FEHLT")</f>
        <v>6k119</v>
      </c>
    </row>
    <row r="5137" spans="1:8" ht="15.9" customHeight="1" x14ac:dyDescent="0.3">
      <c r="A5137" s="171" t="s">
        <v>9492</v>
      </c>
      <c r="B5137" s="167" t="s">
        <v>12419</v>
      </c>
      <c r="C5137" s="167" t="str">
        <f>tab_SCHULLISTE[[#This Row],[SNR]]&amp;" - "&amp;tab_SCHULLISTE[[#This Row],[Name]]</f>
        <v xml:space="preserve">7740 - Regiomontanus-Grundschule Königsberg i.Bay.  </v>
      </c>
      <c r="D5137" s="5" t="s">
        <v>3649</v>
      </c>
      <c r="E51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37" s="175" t="s">
        <v>18840</v>
      </c>
      <c r="G5137" s="175" t="s">
        <v>18841</v>
      </c>
      <c r="H5137" s="182" t="str">
        <f>_xlfn.XLOOKUP(tab_SCHULLISTE[[#This Row],[TKZ]],tab_SATLISTE[SAT-ID],tab_SATLISTE[SAT-ID],"FEHLT")</f>
        <v>6k122</v>
      </c>
    </row>
    <row r="5138" spans="1:8" ht="15.9" customHeight="1" x14ac:dyDescent="0.3">
      <c r="A5138" s="171" t="s">
        <v>9493</v>
      </c>
      <c r="B5138" s="167" t="s">
        <v>12420</v>
      </c>
      <c r="C5138" s="167" t="str">
        <f>tab_SCHULLISTE[[#This Row],[SNR]]&amp;" - "&amp;tab_SCHULLISTE[[#This Row],[Name]]</f>
        <v xml:space="preserve">7741 - Grundschule Maroldsweisach  </v>
      </c>
      <c r="D5138" s="5" t="s">
        <v>3666</v>
      </c>
      <c r="E51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38" s="175" t="s">
        <v>18840</v>
      </c>
      <c r="G5138" s="175" t="s">
        <v>18841</v>
      </c>
      <c r="H5138" s="182" t="str">
        <f>_xlfn.XLOOKUP(tab_SCHULLISTE[[#This Row],[TKZ]],tab_SATLISTE[SAT-ID],tab_SATLISTE[SAT-ID],"FEHLT")</f>
        <v>6k140</v>
      </c>
    </row>
    <row r="5139" spans="1:8" ht="15.9" customHeight="1" x14ac:dyDescent="0.3">
      <c r="A5139" s="171" t="s">
        <v>9494</v>
      </c>
      <c r="B5139" s="167" t="s">
        <v>1008</v>
      </c>
      <c r="C5139" s="167" t="str">
        <f>tab_SCHULLISTE[[#This Row],[SNR]]&amp;" - "&amp;tab_SCHULLISTE[[#This Row],[Name]]</f>
        <v>7742 - Vinzentinum, Private Katholische Grundschule mit Tagesheim der Diözese Würzburg</v>
      </c>
      <c r="D5139" s="5" t="s">
        <v>3780</v>
      </c>
      <c r="E51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39" s="175" t="s">
        <v>18840</v>
      </c>
      <c r="G5139" s="175" t="s">
        <v>18841</v>
      </c>
      <c r="H5139" s="182" t="str">
        <f>_xlfn.XLOOKUP(tab_SCHULLISTE[[#This Row],[TKZ]],tab_SATLISTE[SAT-ID],tab_SATLISTE[SAT-ID],"FEHLT")</f>
        <v>6p015</v>
      </c>
    </row>
    <row r="5140" spans="1:8" ht="15.9" customHeight="1" x14ac:dyDescent="0.3">
      <c r="A5140" s="171" t="s">
        <v>9495</v>
      </c>
      <c r="B5140" s="167" t="s">
        <v>13488</v>
      </c>
      <c r="C5140" s="167" t="str">
        <f>tab_SCHULLISTE[[#This Row],[SNR]]&amp;" - "&amp;tab_SCHULLISTE[[#This Row],[Name]]</f>
        <v xml:space="preserve">7743 - Johann-Peter-Wagner-Mittelschule Theres  </v>
      </c>
      <c r="D5140" s="5" t="s">
        <v>3736</v>
      </c>
      <c r="E51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40" s="175" t="s">
        <v>18840</v>
      </c>
      <c r="G5140" s="175" t="s">
        <v>18841</v>
      </c>
      <c r="H5140" s="182" t="str">
        <f>_xlfn.XLOOKUP(tab_SCHULLISTE[[#This Row],[TKZ]],tab_SATLISTE[SAT-ID],tab_SATLISTE[SAT-ID],"FEHLT")</f>
        <v>6k210</v>
      </c>
    </row>
    <row r="5141" spans="1:8" ht="15.9" customHeight="1" x14ac:dyDescent="0.3">
      <c r="A5141" s="171" t="s">
        <v>10457</v>
      </c>
      <c r="B5141" s="167" t="s">
        <v>12421</v>
      </c>
      <c r="C5141" s="167" t="str">
        <f>tab_SCHULLISTE[[#This Row],[SNR]]&amp;" - "&amp;tab_SCHULLISTE[[#This Row],[Name]]</f>
        <v>7744 - MoMAS - Montessori Schule Main-Spessart in Lohr am Main, priv. Grundschule des Montessori Main-Spessa</v>
      </c>
      <c r="D5141" s="5" t="s">
        <v>10444</v>
      </c>
      <c r="E51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41" s="175" t="s">
        <v>18840</v>
      </c>
      <c r="G5141" s="175" t="s">
        <v>18841</v>
      </c>
      <c r="H5141" s="182" t="str">
        <f>_xlfn.XLOOKUP(tab_SCHULLISTE[[#This Row],[TKZ]],tab_SATLISTE[SAT-ID],tab_SATLISTE[SAT-ID],"FEHLT")</f>
        <v>6p075</v>
      </c>
    </row>
    <row r="5142" spans="1:8" ht="15.9" customHeight="1" x14ac:dyDescent="0.3">
      <c r="A5142" s="171" t="s">
        <v>10499</v>
      </c>
      <c r="B5142" s="167" t="s">
        <v>12422</v>
      </c>
      <c r="C5142" s="167" t="str">
        <f>tab_SCHULLISTE[[#This Row],[SNR]]&amp;" - "&amp;tab_SCHULLISTE[[#This Row],[Name]]</f>
        <v>7745 - Montessori Grundschule Kitzingen der Montessori Kitzingen gGmbH</v>
      </c>
      <c r="D5142" s="5" t="s">
        <v>14881</v>
      </c>
      <c r="E51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42" s="175" t="s">
        <v>18840</v>
      </c>
      <c r="G5142" s="175" t="s">
        <v>18841</v>
      </c>
      <c r="H5142" s="182" t="str">
        <f>_xlfn.XLOOKUP(tab_SCHULLISTE[[#This Row],[TKZ]],tab_SATLISTE[SAT-ID],tab_SATLISTE[SAT-ID],"FEHLT")</f>
        <v>6p077</v>
      </c>
    </row>
    <row r="5143" spans="1:8" ht="15.9" customHeight="1" x14ac:dyDescent="0.3">
      <c r="A5143" s="171" t="s">
        <v>9496</v>
      </c>
      <c r="B5143" s="167" t="s">
        <v>12423</v>
      </c>
      <c r="C5143" s="167" t="str">
        <f>tab_SCHULLISTE[[#This Row],[SNR]]&amp;" - "&amp;tab_SCHULLISTE[[#This Row],[Name]]</f>
        <v xml:space="preserve">7746 - Grundschule Rauhenebrach  </v>
      </c>
      <c r="D5143" s="5" t="s">
        <v>3700</v>
      </c>
      <c r="E51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43" s="175" t="s">
        <v>18840</v>
      </c>
      <c r="G5143" s="175" t="s">
        <v>18841</v>
      </c>
      <c r="H5143" s="182" t="str">
        <f>_xlfn.XLOOKUP(tab_SCHULLISTE[[#This Row],[TKZ]],tab_SATLISTE[SAT-ID],tab_SATLISTE[SAT-ID],"FEHLT")</f>
        <v>6k174</v>
      </c>
    </row>
    <row r="5144" spans="1:8" ht="15.9" customHeight="1" x14ac:dyDescent="0.3">
      <c r="A5144" s="171" t="s">
        <v>9497</v>
      </c>
      <c r="B5144" s="167" t="s">
        <v>12424</v>
      </c>
      <c r="C5144" s="167" t="str">
        <f>tab_SCHULLISTE[[#This Row],[SNR]]&amp;" - "&amp;tab_SCHULLISTE[[#This Row],[Name]]</f>
        <v xml:space="preserve">7750 - Grundschule Oberaurach  </v>
      </c>
      <c r="D5144" s="5" t="s">
        <v>3687</v>
      </c>
      <c r="E51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44" s="175" t="s">
        <v>18840</v>
      </c>
      <c r="G5144" s="175" t="s">
        <v>18841</v>
      </c>
      <c r="H5144" s="182" t="str">
        <f>_xlfn.XLOOKUP(tab_SCHULLISTE[[#This Row],[TKZ]],tab_SATLISTE[SAT-ID],tab_SATLISTE[SAT-ID],"FEHLT")</f>
        <v>6k161</v>
      </c>
    </row>
    <row r="5145" spans="1:8" ht="15.9" customHeight="1" x14ac:dyDescent="0.3">
      <c r="A5145" s="171" t="s">
        <v>9498</v>
      </c>
      <c r="B5145" s="167" t="s">
        <v>12425</v>
      </c>
      <c r="C5145" s="167" t="str">
        <f>tab_SCHULLISTE[[#This Row],[SNR]]&amp;" - "&amp;tab_SCHULLISTE[[#This Row],[Name]]</f>
        <v xml:space="preserve">7751 - Grundschule Untermerzbach  </v>
      </c>
      <c r="D5145" s="5" t="s">
        <v>3742</v>
      </c>
      <c r="E51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45" s="175" t="s">
        <v>18840</v>
      </c>
      <c r="G5145" s="175" t="s">
        <v>18841</v>
      </c>
      <c r="H5145" s="182" t="str">
        <f>_xlfn.XLOOKUP(tab_SCHULLISTE[[#This Row],[TKZ]],tab_SATLISTE[SAT-ID],tab_SATLISTE[SAT-ID],"FEHLT")</f>
        <v>6k216</v>
      </c>
    </row>
    <row r="5146" spans="1:8" ht="15.9" customHeight="1" x14ac:dyDescent="0.3">
      <c r="A5146" s="171" t="s">
        <v>9499</v>
      </c>
      <c r="B5146" s="167" t="s">
        <v>12426</v>
      </c>
      <c r="C5146" s="167" t="str">
        <f>tab_SCHULLISTE[[#This Row],[SNR]]&amp;" - "&amp;tab_SCHULLISTE[[#This Row],[Name]]</f>
        <v xml:space="preserve">7754 - Grundschule Zeil a.Main/Sand a.Main  </v>
      </c>
      <c r="D5146" s="5" t="s">
        <v>3762</v>
      </c>
      <c r="E51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46" s="175" t="s">
        <v>18840</v>
      </c>
      <c r="G5146" s="175" t="s">
        <v>18841</v>
      </c>
      <c r="H5146" s="182" t="str">
        <f>_xlfn.XLOOKUP(tab_SCHULLISTE[[#This Row],[TKZ]],tab_SATLISTE[SAT-ID],tab_SATLISTE[SAT-ID],"FEHLT")</f>
        <v>6k236</v>
      </c>
    </row>
    <row r="5147" spans="1:8" ht="15.9" customHeight="1" x14ac:dyDescent="0.3">
      <c r="A5147" s="171" t="s">
        <v>9500</v>
      </c>
      <c r="B5147" s="167" t="s">
        <v>13489</v>
      </c>
      <c r="C5147" s="167" t="str">
        <f>tab_SCHULLISTE[[#This Row],[SNR]]&amp;" - "&amp;tab_SCHULLISTE[[#This Row],[Name]]</f>
        <v xml:space="preserve">7755 - Georg-Göpfert-Mittelschule Eltmann  </v>
      </c>
      <c r="D5147" s="5" t="s">
        <v>3582</v>
      </c>
      <c r="E51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47" s="175" t="s">
        <v>18840</v>
      </c>
      <c r="G5147" s="175" t="s">
        <v>18841</v>
      </c>
      <c r="H5147" s="182" t="str">
        <f>_xlfn.XLOOKUP(tab_SCHULLISTE[[#This Row],[TKZ]],tab_SATLISTE[SAT-ID],tab_SATLISTE[SAT-ID],"FEHLT")</f>
        <v>6k053</v>
      </c>
    </row>
    <row r="5148" spans="1:8" ht="15.9" customHeight="1" x14ac:dyDescent="0.3">
      <c r="A5148" s="171" t="s">
        <v>9501</v>
      </c>
      <c r="B5148" s="167" t="s">
        <v>13490</v>
      </c>
      <c r="C5148" s="167" t="str">
        <f>tab_SCHULLISTE[[#This Row],[SNR]]&amp;" - "&amp;tab_SCHULLISTE[[#This Row],[Name]]</f>
        <v xml:space="preserve">7756 - Mittelschule Hofheim i.UFr.  </v>
      </c>
      <c r="D5148" s="5" t="s">
        <v>3624</v>
      </c>
      <c r="E51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48" s="175" t="s">
        <v>18840</v>
      </c>
      <c r="G5148" s="175" t="s">
        <v>18841</v>
      </c>
      <c r="H5148" s="182" t="str">
        <f>_xlfn.XLOOKUP(tab_SCHULLISTE[[#This Row],[TKZ]],tab_SATLISTE[SAT-ID],tab_SATLISTE[SAT-ID],"FEHLT")</f>
        <v>6k096</v>
      </c>
    </row>
    <row r="5149" spans="1:8" ht="15.9" customHeight="1" x14ac:dyDescent="0.3">
      <c r="A5149" s="171" t="s">
        <v>9502</v>
      </c>
      <c r="B5149" s="167" t="s">
        <v>13491</v>
      </c>
      <c r="C5149" s="167" t="str">
        <f>tab_SCHULLISTE[[#This Row],[SNR]]&amp;" - "&amp;tab_SCHULLISTE[[#This Row],[Name]]</f>
        <v xml:space="preserve">7757 - Mittelschule Zeil - Sand a.Main  </v>
      </c>
      <c r="D5149" s="5" t="s">
        <v>3762</v>
      </c>
      <c r="E51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49" s="175" t="s">
        <v>18840</v>
      </c>
      <c r="G5149" s="175" t="s">
        <v>18841</v>
      </c>
      <c r="H5149" s="182" t="str">
        <f>_xlfn.XLOOKUP(tab_SCHULLISTE[[#This Row],[TKZ]],tab_SATLISTE[SAT-ID],tab_SATLISTE[SAT-ID],"FEHLT")</f>
        <v>6k236</v>
      </c>
    </row>
    <row r="5150" spans="1:8" ht="15.9" customHeight="1" x14ac:dyDescent="0.3">
      <c r="A5150" s="171" t="s">
        <v>9503</v>
      </c>
      <c r="B5150" s="167" t="s">
        <v>13492</v>
      </c>
      <c r="C5150" s="167" t="str">
        <f>tab_SCHULLISTE[[#This Row],[SNR]]&amp;" - "&amp;tab_SCHULLISTE[[#This Row],[Name]]</f>
        <v xml:space="preserve">7758 - Mittelschule Maroldsweisach  </v>
      </c>
      <c r="D5150" s="5" t="s">
        <v>3666</v>
      </c>
      <c r="E51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50" s="175" t="s">
        <v>18840</v>
      </c>
      <c r="G5150" s="175" t="s">
        <v>18841</v>
      </c>
      <c r="H5150" s="182" t="str">
        <f>_xlfn.XLOOKUP(tab_SCHULLISTE[[#This Row],[TKZ]],tab_SATLISTE[SAT-ID],tab_SATLISTE[SAT-ID],"FEHLT")</f>
        <v>6k140</v>
      </c>
    </row>
    <row r="5151" spans="1:8" ht="15.9" customHeight="1" x14ac:dyDescent="0.3">
      <c r="A5151" s="171" t="s">
        <v>9504</v>
      </c>
      <c r="B5151" s="167" t="s">
        <v>12427</v>
      </c>
      <c r="C5151" s="167" t="str">
        <f>tab_SCHULLISTE[[#This Row],[SNR]]&amp;" - "&amp;tab_SCHULLISTE[[#This Row],[Name]]</f>
        <v xml:space="preserve">7760 - Albert-Schweitzer-Grundschule Albertshofen  </v>
      </c>
      <c r="D5151" s="5" t="s">
        <v>3533</v>
      </c>
      <c r="E51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51" s="175" t="s">
        <v>18840</v>
      </c>
      <c r="G5151" s="175" t="s">
        <v>18841</v>
      </c>
      <c r="H5151" s="182" t="str">
        <f>_xlfn.XLOOKUP(tab_SCHULLISTE[[#This Row],[TKZ]],tab_SATLISTE[SAT-ID],tab_SATLISTE[SAT-ID],"FEHLT")</f>
        <v>6k001</v>
      </c>
    </row>
    <row r="5152" spans="1:8" ht="15.9" customHeight="1" x14ac:dyDescent="0.3">
      <c r="A5152" s="171" t="s">
        <v>9505</v>
      </c>
      <c r="B5152" s="167" t="s">
        <v>12428</v>
      </c>
      <c r="C5152" s="167" t="str">
        <f>tab_SCHULLISTE[[#This Row],[SNR]]&amp;" - "&amp;tab_SCHULLISTE[[#This Row],[Name]]</f>
        <v xml:space="preserve">7763 - Drei-Franken-Grundschule Geiselwind  </v>
      </c>
      <c r="D5152" s="5" t="s">
        <v>3596</v>
      </c>
      <c r="E51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52" s="175" t="s">
        <v>18840</v>
      </c>
      <c r="G5152" s="175" t="s">
        <v>18841</v>
      </c>
      <c r="H5152" s="182" t="str">
        <f>_xlfn.XLOOKUP(tab_SCHULLISTE[[#This Row],[TKZ]],tab_SATLISTE[SAT-ID],tab_SATLISTE[SAT-ID],"FEHLT")</f>
        <v>6k068</v>
      </c>
    </row>
    <row r="5153" spans="1:8" ht="15.9" customHeight="1" x14ac:dyDescent="0.3">
      <c r="A5153" s="171" t="s">
        <v>9506</v>
      </c>
      <c r="B5153" s="167" t="s">
        <v>12429</v>
      </c>
      <c r="C5153" s="167" t="str">
        <f>tab_SCHULLISTE[[#This Row],[SNR]]&amp;" - "&amp;tab_SCHULLISTE[[#This Row],[Name]]</f>
        <v xml:space="preserve">7764 - Grundschule Sulzfeld  </v>
      </c>
      <c r="D5153" s="5" t="s">
        <v>3734</v>
      </c>
      <c r="E51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53" s="175" t="s">
        <v>18840</v>
      </c>
      <c r="G5153" s="175" t="s">
        <v>18841</v>
      </c>
      <c r="H5153" s="182" t="str">
        <f>_xlfn.XLOOKUP(tab_SCHULLISTE[[#This Row],[TKZ]],tab_SATLISTE[SAT-ID],tab_SATLISTE[SAT-ID],"FEHLT")</f>
        <v>6k208</v>
      </c>
    </row>
    <row r="5154" spans="1:8" ht="15.9" customHeight="1" x14ac:dyDescent="0.3">
      <c r="A5154" s="171" t="s">
        <v>9507</v>
      </c>
      <c r="B5154" s="167" t="s">
        <v>13493</v>
      </c>
      <c r="C5154" s="167" t="str">
        <f>tab_SCHULLISTE[[#This Row],[SNR]]&amp;" - "&amp;tab_SCHULLISTE[[#This Row],[Name]]</f>
        <v xml:space="preserve">7765 - Dr.-K.H.-Spielmann-Mittelschule Iphofen  </v>
      </c>
      <c r="D5154" s="5" t="s">
        <v>3628</v>
      </c>
      <c r="E51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54" s="175" t="s">
        <v>18840</v>
      </c>
      <c r="G5154" s="175" t="s">
        <v>18841</v>
      </c>
      <c r="H5154" s="182" t="str">
        <f>_xlfn.XLOOKUP(tab_SCHULLISTE[[#This Row],[TKZ]],tab_SATLISTE[SAT-ID],tab_SATLISTE[SAT-ID],"FEHLT")</f>
        <v>6k100</v>
      </c>
    </row>
    <row r="5155" spans="1:8" ht="15.9" customHeight="1" x14ac:dyDescent="0.3">
      <c r="A5155" s="171" t="s">
        <v>9508</v>
      </c>
      <c r="B5155" s="167" t="s">
        <v>13494</v>
      </c>
      <c r="C5155" s="167" t="str">
        <f>tab_SCHULLISTE[[#This Row],[SNR]]&amp;" - "&amp;tab_SCHULLISTE[[#This Row],[Name]]</f>
        <v xml:space="preserve">7766 - D.-Paul-Eber-Mittelschule Kitzingen  </v>
      </c>
      <c r="D5155" s="5" t="s">
        <v>3638</v>
      </c>
      <c r="E51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55" s="175" t="s">
        <v>18840</v>
      </c>
      <c r="G5155" s="175" t="s">
        <v>18841</v>
      </c>
      <c r="H5155" s="182" t="str">
        <f>_xlfn.XLOOKUP(tab_SCHULLISTE[[#This Row],[TKZ]],tab_SATLISTE[SAT-ID],tab_SATLISTE[SAT-ID],"FEHLT")</f>
        <v>6k111</v>
      </c>
    </row>
    <row r="5156" spans="1:8" ht="15.9" customHeight="1" x14ac:dyDescent="0.3">
      <c r="A5156" s="171" t="s">
        <v>9509</v>
      </c>
      <c r="B5156" s="167" t="s">
        <v>12430</v>
      </c>
      <c r="C5156" s="167" t="str">
        <f>tab_SCHULLISTE[[#This Row],[SNR]]&amp;" - "&amp;tab_SCHULLISTE[[#This Row],[Name]]</f>
        <v xml:space="preserve">7767 - St.-Hedwig-Grundschule Kitzingen  </v>
      </c>
      <c r="D5156" s="5" t="s">
        <v>3638</v>
      </c>
      <c r="E51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56" s="175" t="s">
        <v>18840</v>
      </c>
      <c r="G5156" s="175" t="s">
        <v>18841</v>
      </c>
      <c r="H5156" s="182" t="str">
        <f>_xlfn.XLOOKUP(tab_SCHULLISTE[[#This Row],[TKZ]],tab_SATLISTE[SAT-ID],tab_SATLISTE[SAT-ID],"FEHLT")</f>
        <v>6k111</v>
      </c>
    </row>
    <row r="5157" spans="1:8" ht="15.9" customHeight="1" x14ac:dyDescent="0.3">
      <c r="A5157" s="171" t="s">
        <v>9510</v>
      </c>
      <c r="B5157" s="167" t="s">
        <v>12431</v>
      </c>
      <c r="C5157" s="167" t="str">
        <f>tab_SCHULLISTE[[#This Row],[SNR]]&amp;" - "&amp;tab_SCHULLISTE[[#This Row],[Name]]</f>
        <v xml:space="preserve">7769 - Grundschule Kitzingen-Siedlung  </v>
      </c>
      <c r="D5157" s="5" t="s">
        <v>3638</v>
      </c>
      <c r="E51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57" s="175" t="s">
        <v>18840</v>
      </c>
      <c r="G5157" s="175" t="s">
        <v>18841</v>
      </c>
      <c r="H5157" s="182" t="str">
        <f>_xlfn.XLOOKUP(tab_SCHULLISTE[[#This Row],[TKZ]],tab_SATLISTE[SAT-ID],tab_SATLISTE[SAT-ID],"FEHLT")</f>
        <v>6k111</v>
      </c>
    </row>
    <row r="5158" spans="1:8" ht="15.9" customHeight="1" x14ac:dyDescent="0.3">
      <c r="A5158" s="171" t="s">
        <v>9511</v>
      </c>
      <c r="B5158" s="167" t="s">
        <v>13495</v>
      </c>
      <c r="C5158" s="167" t="str">
        <f>tab_SCHULLISTE[[#This Row],[SNR]]&amp;" - "&amp;tab_SCHULLISTE[[#This Row],[Name]]</f>
        <v xml:space="preserve">7771 - Mittelschule Kitzingen-Siedlung  </v>
      </c>
      <c r="D5158" s="5" t="s">
        <v>3638</v>
      </c>
      <c r="E51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58" s="175" t="s">
        <v>18840</v>
      </c>
      <c r="G5158" s="175" t="s">
        <v>18841</v>
      </c>
      <c r="H5158" s="182" t="str">
        <f>_xlfn.XLOOKUP(tab_SCHULLISTE[[#This Row],[TKZ]],tab_SATLISTE[SAT-ID],tab_SATLISTE[SAT-ID],"FEHLT")</f>
        <v>6k111</v>
      </c>
    </row>
    <row r="5159" spans="1:8" ht="15.9" customHeight="1" x14ac:dyDescent="0.3">
      <c r="A5159" s="171" t="s">
        <v>9512</v>
      </c>
      <c r="B5159" s="167" t="s">
        <v>12432</v>
      </c>
      <c r="C5159" s="167" t="str">
        <f>tab_SCHULLISTE[[#This Row],[SNR]]&amp;" - "&amp;tab_SCHULLISTE[[#This Row],[Name]]</f>
        <v xml:space="preserve">7772 - Grundschule Kleinlangheim  </v>
      </c>
      <c r="D5159" s="5" t="s">
        <v>3642</v>
      </c>
      <c r="E51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59" s="175" t="s">
        <v>18840</v>
      </c>
      <c r="G5159" s="175" t="s">
        <v>18841</v>
      </c>
      <c r="H5159" s="182" t="str">
        <f>_xlfn.XLOOKUP(tab_SCHULLISTE[[#This Row],[TKZ]],tab_SATLISTE[SAT-ID],tab_SATLISTE[SAT-ID],"FEHLT")</f>
        <v>6k115</v>
      </c>
    </row>
    <row r="5160" spans="1:8" ht="15.9" customHeight="1" x14ac:dyDescent="0.3">
      <c r="A5160" s="171" t="s">
        <v>9513</v>
      </c>
      <c r="B5160" s="167" t="s">
        <v>12433</v>
      </c>
      <c r="C5160" s="167" t="str">
        <f>tab_SCHULLISTE[[#This Row],[SNR]]&amp;" - "&amp;tab_SCHULLISTE[[#This Row],[Name]]</f>
        <v xml:space="preserve">7773 - Grundschule Mainbernheim  </v>
      </c>
      <c r="D5160" s="5" t="s">
        <v>3659</v>
      </c>
      <c r="E51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60" s="175" t="s">
        <v>18840</v>
      </c>
      <c r="G5160" s="175" t="s">
        <v>18841</v>
      </c>
      <c r="H5160" s="182" t="str">
        <f>_xlfn.XLOOKUP(tab_SCHULLISTE[[#This Row],[TKZ]],tab_SATLISTE[SAT-ID],tab_SATLISTE[SAT-ID],"FEHLT")</f>
        <v>6k133</v>
      </c>
    </row>
    <row r="5161" spans="1:8" ht="15.9" customHeight="1" x14ac:dyDescent="0.3">
      <c r="A5161" s="171" t="s">
        <v>9514</v>
      </c>
      <c r="B5161" s="167" t="s">
        <v>13496</v>
      </c>
      <c r="C5161" s="167" t="str">
        <f>tab_SCHULLISTE[[#This Row],[SNR]]&amp;" - "&amp;tab_SCHULLISTE[[#This Row],[Name]]</f>
        <v xml:space="preserve">7774 - Mittelschule Buchbrunn  </v>
      </c>
      <c r="D5161" s="5" t="s">
        <v>3562</v>
      </c>
      <c r="E51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61" s="175" t="s">
        <v>18840</v>
      </c>
      <c r="G5161" s="175" t="s">
        <v>18841</v>
      </c>
      <c r="H5161" s="182" t="str">
        <f>_xlfn.XLOOKUP(tab_SCHULLISTE[[#This Row],[TKZ]],tab_SATLISTE[SAT-ID],tab_SATLISTE[SAT-ID],"FEHLT")</f>
        <v>6k032</v>
      </c>
    </row>
    <row r="5162" spans="1:8" ht="15.9" customHeight="1" x14ac:dyDescent="0.3">
      <c r="A5162" s="171" t="s">
        <v>9515</v>
      </c>
      <c r="B5162" s="167" t="s">
        <v>12434</v>
      </c>
      <c r="C5162" s="167" t="str">
        <f>tab_SCHULLISTE[[#This Row],[SNR]]&amp;" - "&amp;tab_SCHULLISTE[[#This Row],[Name]]</f>
        <v xml:space="preserve">7775 - Grundschule Maindreieck Marktbreit  </v>
      </c>
      <c r="D5162" s="5" t="s">
        <v>3662</v>
      </c>
      <c r="E51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62" s="175" t="s">
        <v>18840</v>
      </c>
      <c r="G5162" s="175" t="s">
        <v>18841</v>
      </c>
      <c r="H5162" s="182" t="str">
        <f>_xlfn.XLOOKUP(tab_SCHULLISTE[[#This Row],[TKZ]],tab_SATLISTE[SAT-ID],tab_SATLISTE[SAT-ID],"FEHLT")</f>
        <v>6k136</v>
      </c>
    </row>
    <row r="5163" spans="1:8" ht="15.9" customHeight="1" x14ac:dyDescent="0.3">
      <c r="A5163" s="171" t="s">
        <v>9516</v>
      </c>
      <c r="B5163" s="167" t="s">
        <v>13497</v>
      </c>
      <c r="C5163" s="167" t="str">
        <f>tab_SCHULLISTE[[#This Row],[SNR]]&amp;" - "&amp;tab_SCHULLISTE[[#This Row],[Name]]</f>
        <v xml:space="preserve">7776 - Mittelschule Marktbreit  </v>
      </c>
      <c r="D5163" s="5" t="s">
        <v>3663</v>
      </c>
      <c r="E51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63" s="175" t="s">
        <v>18840</v>
      </c>
      <c r="G5163" s="175" t="s">
        <v>18841</v>
      </c>
      <c r="H5163" s="182" t="str">
        <f>_xlfn.XLOOKUP(tab_SCHULLISTE[[#This Row],[TKZ]],tab_SATLISTE[SAT-ID],tab_SATLISTE[SAT-ID],"FEHLT")</f>
        <v>6k137</v>
      </c>
    </row>
    <row r="5164" spans="1:8" ht="15.9" customHeight="1" x14ac:dyDescent="0.3">
      <c r="A5164" s="171" t="s">
        <v>9517</v>
      </c>
      <c r="B5164" s="167" t="s">
        <v>12435</v>
      </c>
      <c r="C5164" s="167" t="str">
        <f>tab_SCHULLISTE[[#This Row],[SNR]]&amp;" - "&amp;tab_SCHULLISTE[[#This Row],[Name]]</f>
        <v xml:space="preserve">7777 - Grundschule Hellmitzheimer Bucht Markt Einersheim  </v>
      </c>
      <c r="D5164" s="5" t="s">
        <v>3620</v>
      </c>
      <c r="E51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64" s="175" t="s">
        <v>18840</v>
      </c>
      <c r="G5164" s="175" t="s">
        <v>18841</v>
      </c>
      <c r="H5164" s="182" t="str">
        <f>_xlfn.XLOOKUP(tab_SCHULLISTE[[#This Row],[TKZ]],tab_SATLISTE[SAT-ID],tab_SATLISTE[SAT-ID],"FEHLT")</f>
        <v>6k092</v>
      </c>
    </row>
    <row r="5165" spans="1:8" ht="15.9" customHeight="1" x14ac:dyDescent="0.3">
      <c r="A5165" s="171" t="s">
        <v>9518</v>
      </c>
      <c r="B5165" s="167" t="s">
        <v>12436</v>
      </c>
      <c r="C5165" s="167" t="str">
        <f>tab_SCHULLISTE[[#This Row],[SNR]]&amp;" - "&amp;tab_SCHULLISTE[[#This Row],[Name]]</f>
        <v xml:space="preserve">7779 - Grundschule Martinsheim  </v>
      </c>
      <c r="D5165" s="5" t="s">
        <v>3667</v>
      </c>
      <c r="E51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65" s="175" t="s">
        <v>18840</v>
      </c>
      <c r="G5165" s="175" t="s">
        <v>18841</v>
      </c>
      <c r="H5165" s="182" t="str">
        <f>_xlfn.XLOOKUP(tab_SCHULLISTE[[#This Row],[TKZ]],tab_SATLISTE[SAT-ID],tab_SATLISTE[SAT-ID],"FEHLT")</f>
        <v>6k141</v>
      </c>
    </row>
    <row r="5166" spans="1:8" ht="15.9" customHeight="1" x14ac:dyDescent="0.3">
      <c r="A5166" s="171" t="s">
        <v>9519</v>
      </c>
      <c r="B5166" s="167" t="s">
        <v>12437</v>
      </c>
      <c r="C5166" s="167" t="str">
        <f>tab_SCHULLISTE[[#This Row],[SNR]]&amp;" - "&amp;tab_SCHULLISTE[[#This Row],[Name]]</f>
        <v xml:space="preserve">7780 - Grundschule Schwarzacher Becken Schwarzach a.Main  </v>
      </c>
      <c r="D5166" s="5" t="s">
        <v>3722</v>
      </c>
      <c r="E51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66" s="175" t="s">
        <v>18840</v>
      </c>
      <c r="G5166" s="175" t="s">
        <v>18841</v>
      </c>
      <c r="H5166" s="182" t="str">
        <f>_xlfn.XLOOKUP(tab_SCHULLISTE[[#This Row],[TKZ]],tab_SATLISTE[SAT-ID],tab_SATLISTE[SAT-ID],"FEHLT")</f>
        <v>6k196</v>
      </c>
    </row>
    <row r="5167" spans="1:8" ht="15.9" customHeight="1" x14ac:dyDescent="0.3">
      <c r="A5167" s="171" t="s">
        <v>9520</v>
      </c>
      <c r="B5167" s="167" t="s">
        <v>12438</v>
      </c>
      <c r="C5167" s="167" t="str">
        <f>tab_SCHULLISTE[[#This Row],[SNR]]&amp;" - "&amp;tab_SCHULLISTE[[#This Row],[Name]]</f>
        <v xml:space="preserve">7782 - Grundschule Prichsenstadt  </v>
      </c>
      <c r="D5167" s="5" t="s">
        <v>3698</v>
      </c>
      <c r="E51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67" s="175" t="s">
        <v>18840</v>
      </c>
      <c r="G5167" s="175" t="s">
        <v>18841</v>
      </c>
      <c r="H5167" s="182" t="str">
        <f>_xlfn.XLOOKUP(tab_SCHULLISTE[[#This Row],[TKZ]],tab_SATLISTE[SAT-ID],tab_SATLISTE[SAT-ID],"FEHLT")</f>
        <v>6k172</v>
      </c>
    </row>
    <row r="5168" spans="1:8" ht="15.9" customHeight="1" x14ac:dyDescent="0.3">
      <c r="A5168" s="171" t="s">
        <v>9521</v>
      </c>
      <c r="B5168" s="167" t="s">
        <v>12439</v>
      </c>
      <c r="C5168" s="167" t="str">
        <f>tab_SCHULLISTE[[#This Row],[SNR]]&amp;" - "&amp;tab_SCHULLISTE[[#This Row],[Name]]</f>
        <v xml:space="preserve">7783 - Grundschule Sommerach  </v>
      </c>
      <c r="D5168" s="5" t="s">
        <v>3727</v>
      </c>
      <c r="E51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68" s="175" t="s">
        <v>18840</v>
      </c>
      <c r="G5168" s="175" t="s">
        <v>18841</v>
      </c>
      <c r="H5168" s="182" t="str">
        <f>_xlfn.XLOOKUP(tab_SCHULLISTE[[#This Row],[TKZ]],tab_SATLISTE[SAT-ID],tab_SATLISTE[SAT-ID],"FEHLT")</f>
        <v>6k201</v>
      </c>
    </row>
    <row r="5169" spans="1:8" ht="15.9" customHeight="1" x14ac:dyDescent="0.3">
      <c r="A5169" s="171" t="s">
        <v>9522</v>
      </c>
      <c r="B5169" s="167" t="s">
        <v>13498</v>
      </c>
      <c r="C5169" s="167" t="str">
        <f>tab_SCHULLISTE[[#This Row],[SNR]]&amp;" - "&amp;tab_SCHULLISTE[[#This Row],[Name]]</f>
        <v xml:space="preserve">7785 - Mittelschule Volkach  </v>
      </c>
      <c r="D5169" s="5" t="s">
        <v>3747</v>
      </c>
      <c r="E51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69" s="175" t="s">
        <v>18840</v>
      </c>
      <c r="G5169" s="175" t="s">
        <v>18841</v>
      </c>
      <c r="H5169" s="182" t="str">
        <f>_xlfn.XLOOKUP(tab_SCHULLISTE[[#This Row],[TKZ]],tab_SATLISTE[SAT-ID],tab_SATLISTE[SAT-ID],"FEHLT")</f>
        <v>6k221</v>
      </c>
    </row>
    <row r="5170" spans="1:8" ht="15.9" customHeight="1" x14ac:dyDescent="0.3">
      <c r="A5170" s="171" t="s">
        <v>9523</v>
      </c>
      <c r="B5170" s="167" t="s">
        <v>12440</v>
      </c>
      <c r="C5170" s="167" t="str">
        <f>tab_SCHULLISTE[[#This Row],[SNR]]&amp;" - "&amp;tab_SCHULLISTE[[#This Row],[Name]]</f>
        <v xml:space="preserve">7786 - Grundschule Willanzheim  </v>
      </c>
      <c r="D5170" s="5" t="s">
        <v>3758</v>
      </c>
      <c r="E51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70" s="175" t="s">
        <v>18840</v>
      </c>
      <c r="G5170" s="175" t="s">
        <v>18841</v>
      </c>
      <c r="H5170" s="182" t="str">
        <f>_xlfn.XLOOKUP(tab_SCHULLISTE[[#This Row],[TKZ]],tab_SATLISTE[SAT-ID],tab_SATLISTE[SAT-ID],"FEHLT")</f>
        <v>6k232</v>
      </c>
    </row>
    <row r="5171" spans="1:8" ht="15.9" customHeight="1" x14ac:dyDescent="0.3">
      <c r="A5171" s="171" t="s">
        <v>9524</v>
      </c>
      <c r="B5171" s="167" t="s">
        <v>13499</v>
      </c>
      <c r="C5171" s="167" t="str">
        <f>tab_SCHULLISTE[[#This Row],[SNR]]&amp;" - "&amp;tab_SCHULLISTE[[#This Row],[Name]]</f>
        <v xml:space="preserve">7787 - Mittelschule Wiesentheid  </v>
      </c>
      <c r="D5171" s="5" t="s">
        <v>3755</v>
      </c>
      <c r="E51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71" s="175" t="s">
        <v>18840</v>
      </c>
      <c r="G5171" s="175" t="s">
        <v>18841</v>
      </c>
      <c r="H5171" s="182" t="str">
        <f>_xlfn.XLOOKUP(tab_SCHULLISTE[[#This Row],[TKZ]],tab_SATLISTE[SAT-ID],tab_SATLISTE[SAT-ID],"FEHLT")</f>
        <v>6k229</v>
      </c>
    </row>
    <row r="5172" spans="1:8" ht="15.9" customHeight="1" x14ac:dyDescent="0.3">
      <c r="A5172" s="171" t="s">
        <v>9525</v>
      </c>
      <c r="B5172" s="167" t="s">
        <v>12441</v>
      </c>
      <c r="C5172" s="167" t="str">
        <f>tab_SCHULLISTE[[#This Row],[SNR]]&amp;" - "&amp;tab_SCHULLISTE[[#This Row],[Name]]</f>
        <v xml:space="preserve">7789 - Anne-Frank-Grundschule Großostheim-Ringheim  </v>
      </c>
      <c r="D5172" s="5" t="s">
        <v>3611</v>
      </c>
      <c r="E51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72" s="175" t="s">
        <v>18840</v>
      </c>
      <c r="G5172" s="175" t="s">
        <v>18841</v>
      </c>
      <c r="H5172" s="182" t="str">
        <f>_xlfn.XLOOKUP(tab_SCHULLISTE[[#This Row],[TKZ]],tab_SATLISTE[SAT-ID],tab_SATLISTE[SAT-ID],"FEHLT")</f>
        <v>6k083</v>
      </c>
    </row>
    <row r="5173" spans="1:8" ht="15.9" customHeight="1" x14ac:dyDescent="0.3">
      <c r="A5173" s="171" t="s">
        <v>9526</v>
      </c>
      <c r="B5173" s="167" t="s">
        <v>12442</v>
      </c>
      <c r="C5173" s="167" t="str">
        <f>tab_SCHULLISTE[[#This Row],[SNR]]&amp;" - "&amp;tab_SCHULLISTE[[#This Row],[Name]]</f>
        <v xml:space="preserve">7794 - Wolfram-von-Eschenbach-Grundschule Amorbach  </v>
      </c>
      <c r="D5173" s="5" t="s">
        <v>3535</v>
      </c>
      <c r="E51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73" s="175" t="s">
        <v>18840</v>
      </c>
      <c r="G5173" s="175" t="s">
        <v>18841</v>
      </c>
      <c r="H5173" s="182" t="str">
        <f>_xlfn.XLOOKUP(tab_SCHULLISTE[[#This Row],[TKZ]],tab_SATLISTE[SAT-ID],tab_SATLISTE[SAT-ID],"FEHLT")</f>
        <v>6k003</v>
      </c>
    </row>
    <row r="5174" spans="1:8" ht="15.9" customHeight="1" x14ac:dyDescent="0.3">
      <c r="A5174" s="171" t="s">
        <v>9527</v>
      </c>
      <c r="B5174" s="167" t="s">
        <v>13500</v>
      </c>
      <c r="C5174" s="167" t="str">
        <f>tab_SCHULLISTE[[#This Row],[SNR]]&amp;" - "&amp;tab_SCHULLISTE[[#This Row],[Name]]</f>
        <v xml:space="preserve">7795 - Parzival-Mittelschule Amorbach  </v>
      </c>
      <c r="D5174" s="5" t="s">
        <v>3536</v>
      </c>
      <c r="E51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74" s="175" t="s">
        <v>18840</v>
      </c>
      <c r="G5174" s="175" t="s">
        <v>18841</v>
      </c>
      <c r="H5174" s="182" t="str">
        <f>_xlfn.XLOOKUP(tab_SCHULLISTE[[#This Row],[TKZ]],tab_SATLISTE[SAT-ID],tab_SATLISTE[SAT-ID],"FEHLT")</f>
        <v>6k004</v>
      </c>
    </row>
    <row r="5175" spans="1:8" ht="15.9" customHeight="1" x14ac:dyDescent="0.3">
      <c r="A5175" s="171" t="s">
        <v>9528</v>
      </c>
      <c r="B5175" s="167" t="s">
        <v>13501</v>
      </c>
      <c r="C5175" s="167" t="str">
        <f>tab_SCHULLISTE[[#This Row],[SNR]]&amp;" - "&amp;tab_SCHULLISTE[[#This Row],[Name]]</f>
        <v xml:space="preserve">7796 - Mittelschule Bürgstadt  </v>
      </c>
      <c r="D5175" s="5" t="s">
        <v>3566</v>
      </c>
      <c r="E51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75" s="175" t="s">
        <v>18840</v>
      </c>
      <c r="G5175" s="175" t="s">
        <v>18841</v>
      </c>
      <c r="H5175" s="182" t="str">
        <f>_xlfn.XLOOKUP(tab_SCHULLISTE[[#This Row],[TKZ]],tab_SATLISTE[SAT-ID],tab_SATLISTE[SAT-ID],"FEHLT")</f>
        <v>6k036</v>
      </c>
    </row>
    <row r="5176" spans="1:8" ht="15.9" customHeight="1" x14ac:dyDescent="0.3">
      <c r="A5176" s="171" t="s">
        <v>9529</v>
      </c>
      <c r="B5176" s="167" t="s">
        <v>12443</v>
      </c>
      <c r="C5176" s="167" t="str">
        <f>tab_SCHULLISTE[[#This Row],[SNR]]&amp;" - "&amp;tab_SCHULLISTE[[#This Row],[Name]]</f>
        <v xml:space="preserve">7797 - Grundschule Collenberg  </v>
      </c>
      <c r="D5176" s="5" t="s">
        <v>3568</v>
      </c>
      <c r="E51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76" s="175" t="s">
        <v>18840</v>
      </c>
      <c r="G5176" s="175" t="s">
        <v>18841</v>
      </c>
      <c r="H5176" s="182" t="str">
        <f>_xlfn.XLOOKUP(tab_SCHULLISTE[[#This Row],[TKZ]],tab_SATLISTE[SAT-ID],tab_SATLISTE[SAT-ID],"FEHLT")</f>
        <v>6k038</v>
      </c>
    </row>
    <row r="5177" spans="1:8" ht="15.9" customHeight="1" x14ac:dyDescent="0.3">
      <c r="A5177" s="171" t="s">
        <v>9530</v>
      </c>
      <c r="B5177" s="167" t="s">
        <v>12444</v>
      </c>
      <c r="C5177" s="167" t="str">
        <f>tab_SCHULLISTE[[#This Row],[SNR]]&amp;" - "&amp;tab_SCHULLISTE[[#This Row],[Name]]</f>
        <v xml:space="preserve">7798 - Grundschule Dorfprozelten/Stadtprozelten  </v>
      </c>
      <c r="D5177" s="5" t="s">
        <v>3573</v>
      </c>
      <c r="E51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77" s="175" t="s">
        <v>18840</v>
      </c>
      <c r="G5177" s="175" t="s">
        <v>18841</v>
      </c>
      <c r="H5177" s="182" t="str">
        <f>_xlfn.XLOOKUP(tab_SCHULLISTE[[#This Row],[TKZ]],tab_SATLISTE[SAT-ID],tab_SATLISTE[SAT-ID],"FEHLT")</f>
        <v>6k043</v>
      </c>
    </row>
    <row r="5178" spans="1:8" ht="15.9" customHeight="1" x14ac:dyDescent="0.3">
      <c r="A5178" s="171" t="s">
        <v>9531</v>
      </c>
      <c r="B5178" s="167" t="s">
        <v>12445</v>
      </c>
      <c r="C5178" s="167" t="str">
        <f>tab_SCHULLISTE[[#This Row],[SNR]]&amp;" - "&amp;tab_SCHULLISTE[[#This Row],[Name]]</f>
        <v xml:space="preserve">7799 - Erftal-Grundschule Eichenbühl  </v>
      </c>
      <c r="D5178" s="5" t="s">
        <v>3578</v>
      </c>
      <c r="E51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78" s="175" t="s">
        <v>18840</v>
      </c>
      <c r="G5178" s="175" t="s">
        <v>18841</v>
      </c>
      <c r="H5178" s="182" t="str">
        <f>_xlfn.XLOOKUP(tab_SCHULLISTE[[#This Row],[TKZ]],tab_SATLISTE[SAT-ID],tab_SATLISTE[SAT-ID],"FEHLT")</f>
        <v>6k048</v>
      </c>
    </row>
    <row r="5179" spans="1:8" ht="15.9" customHeight="1" x14ac:dyDescent="0.3">
      <c r="A5179" s="171" t="s">
        <v>9532</v>
      </c>
      <c r="B5179" s="167" t="s">
        <v>12446</v>
      </c>
      <c r="C5179" s="167" t="str">
        <f>tab_SCHULLISTE[[#This Row],[SNR]]&amp;" - "&amp;tab_SCHULLISTE[[#This Row],[Name]]</f>
        <v xml:space="preserve">7801 - Mozart-Grundschule Elsenfeld  </v>
      </c>
      <c r="D5179" s="5" t="s">
        <v>3581</v>
      </c>
      <c r="E51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79" s="175" t="s">
        <v>18840</v>
      </c>
      <c r="G5179" s="175" t="s">
        <v>18841</v>
      </c>
      <c r="H5179" s="182" t="str">
        <f>_xlfn.XLOOKUP(tab_SCHULLISTE[[#This Row],[TKZ]],tab_SATLISTE[SAT-ID],tab_SATLISTE[SAT-ID],"FEHLT")</f>
        <v>6k052</v>
      </c>
    </row>
    <row r="5180" spans="1:8" ht="15.9" customHeight="1" x14ac:dyDescent="0.3">
      <c r="A5180" s="171" t="s">
        <v>9533</v>
      </c>
      <c r="B5180" s="167" t="s">
        <v>13502</v>
      </c>
      <c r="C5180" s="167" t="str">
        <f>tab_SCHULLISTE[[#This Row],[SNR]]&amp;" - "&amp;tab_SCHULLISTE[[#This Row],[Name]]</f>
        <v xml:space="preserve">7802 - Georg-Keimel-Mittelschule Elsenfeld  </v>
      </c>
      <c r="D5180" s="5" t="s">
        <v>3581</v>
      </c>
      <c r="E51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80" s="175" t="s">
        <v>18840</v>
      </c>
      <c r="G5180" s="175" t="s">
        <v>18841</v>
      </c>
      <c r="H5180" s="182" t="str">
        <f>_xlfn.XLOOKUP(tab_SCHULLISTE[[#This Row],[TKZ]],tab_SATLISTE[SAT-ID],tab_SATLISTE[SAT-ID],"FEHLT")</f>
        <v>6k052</v>
      </c>
    </row>
    <row r="5181" spans="1:8" ht="15.9" customHeight="1" x14ac:dyDescent="0.3">
      <c r="A5181" s="171" t="s">
        <v>9534</v>
      </c>
      <c r="B5181" s="167" t="s">
        <v>13503</v>
      </c>
      <c r="C5181" s="167" t="str">
        <f>tab_SCHULLISTE[[#This Row],[SNR]]&amp;" - "&amp;tab_SCHULLISTE[[#This Row],[Name]]</f>
        <v xml:space="preserve">7803 - Barbarossa-Mittelschule Erlenbach a.Main  </v>
      </c>
      <c r="D5181" s="5" t="s">
        <v>3583</v>
      </c>
      <c r="E51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81" s="175" t="s">
        <v>18840</v>
      </c>
      <c r="G5181" s="175" t="s">
        <v>18841</v>
      </c>
      <c r="H5181" s="182" t="str">
        <f>_xlfn.XLOOKUP(tab_SCHULLISTE[[#This Row],[TKZ]],tab_SATLISTE[SAT-ID],tab_SATLISTE[SAT-ID],"FEHLT")</f>
        <v>6k054</v>
      </c>
    </row>
    <row r="5182" spans="1:8" ht="15.9" customHeight="1" x14ac:dyDescent="0.3">
      <c r="A5182" s="171" t="s">
        <v>9535</v>
      </c>
      <c r="B5182" s="167" t="s">
        <v>1242</v>
      </c>
      <c r="C5182" s="167" t="str">
        <f>tab_SCHULLISTE[[#This Row],[SNR]]&amp;" - "&amp;tab_SCHULLISTE[[#This Row],[Name]]</f>
        <v>7804 - Dr.-Ernst-Hellmut-Vits-Grundschule Erlenbach a.Main</v>
      </c>
      <c r="D5182" s="5" t="s">
        <v>3583</v>
      </c>
      <c r="E51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82" s="175" t="s">
        <v>18840</v>
      </c>
      <c r="G5182" s="175" t="s">
        <v>18841</v>
      </c>
      <c r="H5182" s="182" t="str">
        <f>_xlfn.XLOOKUP(tab_SCHULLISTE[[#This Row],[TKZ]],tab_SATLISTE[SAT-ID],tab_SATLISTE[SAT-ID],"FEHLT")</f>
        <v>6k054</v>
      </c>
    </row>
    <row r="5183" spans="1:8" ht="15.9" customHeight="1" x14ac:dyDescent="0.3">
      <c r="A5183" s="171" t="s">
        <v>9536</v>
      </c>
      <c r="B5183" s="167" t="s">
        <v>13504</v>
      </c>
      <c r="C5183" s="167" t="str">
        <f>tab_SCHULLISTE[[#This Row],[SNR]]&amp;" - "&amp;tab_SCHULLISTE[[#This Row],[Name]]</f>
        <v xml:space="preserve">7805 - Valentin-Pfeifer-Mittelschule Eschau  </v>
      </c>
      <c r="D5183" s="5" t="s">
        <v>3585</v>
      </c>
      <c r="E51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83" s="175" t="s">
        <v>18840</v>
      </c>
      <c r="G5183" s="175" t="s">
        <v>18841</v>
      </c>
      <c r="H5183" s="182" t="str">
        <f>_xlfn.XLOOKUP(tab_SCHULLISTE[[#This Row],[TKZ]],tab_SATLISTE[SAT-ID],tab_SATLISTE[SAT-ID],"FEHLT")</f>
        <v>6k056</v>
      </c>
    </row>
    <row r="5184" spans="1:8" ht="15.9" customHeight="1" x14ac:dyDescent="0.3">
      <c r="A5184" s="171" t="s">
        <v>9537</v>
      </c>
      <c r="B5184" s="167" t="s">
        <v>13505</v>
      </c>
      <c r="C5184" s="167" t="str">
        <f>tab_SCHULLISTE[[#This Row],[SNR]]&amp;" - "&amp;tab_SCHULLISTE[[#This Row],[Name]]</f>
        <v xml:space="preserve">7806 - Mittelschule Faulbach  </v>
      </c>
      <c r="D5184" s="5" t="s">
        <v>3591</v>
      </c>
      <c r="E51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84" s="175" t="s">
        <v>18840</v>
      </c>
      <c r="G5184" s="175" t="s">
        <v>18841</v>
      </c>
      <c r="H5184" s="182" t="str">
        <f>_xlfn.XLOOKUP(tab_SCHULLISTE[[#This Row],[TKZ]],tab_SATLISTE[SAT-ID],tab_SATLISTE[SAT-ID],"FEHLT")</f>
        <v>6k062</v>
      </c>
    </row>
    <row r="5185" spans="1:8" ht="15.9" customHeight="1" x14ac:dyDescent="0.3">
      <c r="A5185" s="171" t="s">
        <v>9538</v>
      </c>
      <c r="B5185" s="167" t="s">
        <v>13506</v>
      </c>
      <c r="C5185" s="167" t="str">
        <f>tab_SCHULLISTE[[#This Row],[SNR]]&amp;" - "&amp;tab_SCHULLISTE[[#This Row],[Name]]</f>
        <v xml:space="preserve">7807 - Mittelschule Großheubach  </v>
      </c>
      <c r="D5185" s="5" t="s">
        <v>3609</v>
      </c>
      <c r="E51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85" s="175" t="s">
        <v>18840</v>
      </c>
      <c r="G5185" s="175" t="s">
        <v>18841</v>
      </c>
      <c r="H5185" s="182" t="str">
        <f>_xlfn.XLOOKUP(tab_SCHULLISTE[[#This Row],[TKZ]],tab_SATLISTE[SAT-ID],tab_SATLISTE[SAT-ID],"FEHLT")</f>
        <v>6k081</v>
      </c>
    </row>
    <row r="5186" spans="1:8" ht="15.9" customHeight="1" x14ac:dyDescent="0.3">
      <c r="A5186" s="171" t="s">
        <v>9539</v>
      </c>
      <c r="B5186" s="167" t="s">
        <v>1243</v>
      </c>
      <c r="C5186" s="167" t="str">
        <f>tab_SCHULLISTE[[#This Row],[SNR]]&amp;" - "&amp;tab_SCHULLISTE[[#This Row],[Name]]</f>
        <v>7808 - Kardinal-Döpfner-Mittelschule Großwallstadt-Niedernberg</v>
      </c>
      <c r="D5186" s="5" t="s">
        <v>18586</v>
      </c>
      <c r="E51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86" s="175" t="s">
        <v>18840</v>
      </c>
      <c r="G5186" s="175" t="s">
        <v>18841</v>
      </c>
      <c r="H5186" s="182" t="str">
        <f>_xlfn.XLOOKUP(tab_SCHULLISTE[[#This Row],[TKZ]],tab_SATLISTE[SAT-ID],tab_SATLISTE[SAT-ID],"FEHLT")</f>
        <v>6k104</v>
      </c>
    </row>
    <row r="5187" spans="1:8" ht="15.9" customHeight="1" x14ac:dyDescent="0.3">
      <c r="A5187" s="171" t="s">
        <v>9540</v>
      </c>
      <c r="B5187" s="167" t="s">
        <v>12447</v>
      </c>
      <c r="C5187" s="167" t="str">
        <f>tab_SCHULLISTE[[#This Row],[SNR]]&amp;" - "&amp;tab_SCHULLISTE[[#This Row],[Name]]</f>
        <v xml:space="preserve">7810 - Grundschule Kirchzell  </v>
      </c>
      <c r="D5187" s="5" t="s">
        <v>3636</v>
      </c>
      <c r="E51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87" s="175" t="s">
        <v>18840</v>
      </c>
      <c r="G5187" s="175" t="s">
        <v>18841</v>
      </c>
      <c r="H5187" s="182" t="str">
        <f>_xlfn.XLOOKUP(tab_SCHULLISTE[[#This Row],[TKZ]],tab_SATLISTE[SAT-ID],tab_SATLISTE[SAT-ID],"FEHLT")</f>
        <v>6k109</v>
      </c>
    </row>
    <row r="5188" spans="1:8" ht="15.9" customHeight="1" x14ac:dyDescent="0.3">
      <c r="A5188" s="171" t="s">
        <v>9541</v>
      </c>
      <c r="B5188" s="167" t="s">
        <v>13507</v>
      </c>
      <c r="C5188" s="167" t="str">
        <f>tab_SCHULLISTE[[#This Row],[SNR]]&amp;" - "&amp;tab_SCHULLISTE[[#This Row],[Name]]</f>
        <v xml:space="preserve">7811 - Mittelschule Kleinheubach  </v>
      </c>
      <c r="D5188" s="5" t="s">
        <v>3641</v>
      </c>
      <c r="E51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88" s="175" t="s">
        <v>18840</v>
      </c>
      <c r="G5188" s="175" t="s">
        <v>18841</v>
      </c>
      <c r="H5188" s="182" t="str">
        <f>_xlfn.XLOOKUP(tab_SCHULLISTE[[#This Row],[TKZ]],tab_SATLISTE[SAT-ID],tab_SATLISTE[SAT-ID],"FEHLT")</f>
        <v>6k114</v>
      </c>
    </row>
    <row r="5189" spans="1:8" ht="15.9" customHeight="1" x14ac:dyDescent="0.3">
      <c r="A5189" s="171" t="s">
        <v>9542</v>
      </c>
      <c r="B5189" s="167" t="s">
        <v>13508</v>
      </c>
      <c r="C5189" s="167" t="str">
        <f>tab_SCHULLISTE[[#This Row],[SNR]]&amp;" - "&amp;tab_SCHULLISTE[[#This Row],[Name]]</f>
        <v xml:space="preserve">7812 - Josef-Anton-Rohe-Mittelschule Kleinwallstadt  </v>
      </c>
      <c r="D5189" s="5" t="s">
        <v>3644</v>
      </c>
      <c r="E51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89" s="175" t="s">
        <v>18840</v>
      </c>
      <c r="G5189" s="175" t="s">
        <v>18841</v>
      </c>
      <c r="H5189" s="182" t="str">
        <f>_xlfn.XLOOKUP(tab_SCHULLISTE[[#This Row],[TKZ]],tab_SATLISTE[SAT-ID],tab_SATLISTE[SAT-ID],"FEHLT")</f>
        <v>6k117</v>
      </c>
    </row>
    <row r="5190" spans="1:8" ht="15.9" customHeight="1" x14ac:dyDescent="0.3">
      <c r="A5190" s="171" t="s">
        <v>9543</v>
      </c>
      <c r="B5190" s="167" t="s">
        <v>12448</v>
      </c>
      <c r="C5190" s="167" t="str">
        <f>tab_SCHULLISTE[[#This Row],[SNR]]&amp;" - "&amp;tab_SCHULLISTE[[#This Row],[Name]]</f>
        <v xml:space="preserve">7815 - Grundschule Miltenberg  </v>
      </c>
      <c r="D5190" s="5" t="s">
        <v>3675</v>
      </c>
      <c r="E51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90" s="175" t="s">
        <v>18840</v>
      </c>
      <c r="G5190" s="175" t="s">
        <v>18841</v>
      </c>
      <c r="H5190" s="182" t="str">
        <f>_xlfn.XLOOKUP(tab_SCHULLISTE[[#This Row],[TKZ]],tab_SATLISTE[SAT-ID],tab_SATLISTE[SAT-ID],"FEHLT")</f>
        <v>6k149</v>
      </c>
    </row>
    <row r="5191" spans="1:8" ht="15.9" customHeight="1" x14ac:dyDescent="0.3">
      <c r="A5191" s="171" t="s">
        <v>9544</v>
      </c>
      <c r="B5191" s="167" t="s">
        <v>13509</v>
      </c>
      <c r="C5191" s="167" t="str">
        <f>tab_SCHULLISTE[[#This Row],[SNR]]&amp;" - "&amp;tab_SCHULLISTE[[#This Row],[Name]]</f>
        <v xml:space="preserve">7816 - Mittelschule Miltenberg  </v>
      </c>
      <c r="D5191" s="5" t="s">
        <v>3675</v>
      </c>
      <c r="E51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91" s="175" t="s">
        <v>18840</v>
      </c>
      <c r="G5191" s="175" t="s">
        <v>18841</v>
      </c>
      <c r="H5191" s="182" t="str">
        <f>_xlfn.XLOOKUP(tab_SCHULLISTE[[#This Row],[TKZ]],tab_SATLISTE[SAT-ID],tab_SATLISTE[SAT-ID],"FEHLT")</f>
        <v>6k149</v>
      </c>
    </row>
    <row r="5192" spans="1:8" ht="15.9" customHeight="1" x14ac:dyDescent="0.3">
      <c r="A5192" s="171" t="s">
        <v>9545</v>
      </c>
      <c r="B5192" s="167" t="s">
        <v>12449</v>
      </c>
      <c r="C5192" s="167" t="str">
        <f>tab_SCHULLISTE[[#This Row],[SNR]]&amp;" - "&amp;tab_SCHULLISTE[[#This Row],[Name]]</f>
        <v xml:space="preserve">7817 - Hans-Memling-Grundschule Mömlingen  </v>
      </c>
      <c r="D5192" s="5" t="s">
        <v>3678</v>
      </c>
      <c r="E51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92" s="175" t="s">
        <v>18840</v>
      </c>
      <c r="G5192" s="175" t="s">
        <v>18841</v>
      </c>
      <c r="H5192" s="182" t="str">
        <f>_xlfn.XLOOKUP(tab_SCHULLISTE[[#This Row],[TKZ]],tab_SATLISTE[SAT-ID],tab_SATLISTE[SAT-ID],"FEHLT")</f>
        <v>6k152</v>
      </c>
    </row>
    <row r="5193" spans="1:8" ht="15.9" customHeight="1" x14ac:dyDescent="0.3">
      <c r="A5193" s="171" t="s">
        <v>9546</v>
      </c>
      <c r="B5193" s="167" t="s">
        <v>12450</v>
      </c>
      <c r="C5193" s="167" t="str">
        <f>tab_SCHULLISTE[[#This Row],[SNR]]&amp;" - "&amp;tab_SCHULLISTE[[#This Row],[Name]]</f>
        <v xml:space="preserve">7818 - Grundschule Mönchberg  </v>
      </c>
      <c r="D5193" s="5" t="s">
        <v>3679</v>
      </c>
      <c r="E51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93" s="175" t="s">
        <v>18840</v>
      </c>
      <c r="G5193" s="175" t="s">
        <v>18841</v>
      </c>
      <c r="H5193" s="182" t="str">
        <f>_xlfn.XLOOKUP(tab_SCHULLISTE[[#This Row],[TKZ]],tab_SATLISTE[SAT-ID],tab_SATLISTE[SAT-ID],"FEHLT")</f>
        <v>6k153</v>
      </c>
    </row>
    <row r="5194" spans="1:8" ht="15.9" customHeight="1" x14ac:dyDescent="0.3">
      <c r="A5194" s="171" t="s">
        <v>9547</v>
      </c>
      <c r="B5194" s="167" t="s">
        <v>12451</v>
      </c>
      <c r="C5194" s="167" t="str">
        <f>tab_SCHULLISTE[[#This Row],[SNR]]&amp;" - "&amp;tab_SCHULLISTE[[#This Row],[Name]]</f>
        <v xml:space="preserve">7820 - Grundschule Niedernberg  </v>
      </c>
      <c r="D5194" s="5" t="s">
        <v>3683</v>
      </c>
      <c r="E51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94" s="175" t="s">
        <v>18840</v>
      </c>
      <c r="G5194" s="175" t="s">
        <v>18841</v>
      </c>
      <c r="H5194" s="182" t="str">
        <f>_xlfn.XLOOKUP(tab_SCHULLISTE[[#This Row],[TKZ]],tab_SATLISTE[SAT-ID],tab_SATLISTE[SAT-ID],"FEHLT")</f>
        <v>6k157</v>
      </c>
    </row>
    <row r="5195" spans="1:8" ht="15.9" customHeight="1" x14ac:dyDescent="0.3">
      <c r="A5195" s="171" t="s">
        <v>9548</v>
      </c>
      <c r="B5195" s="167" t="s">
        <v>13510</v>
      </c>
      <c r="C5195" s="167" t="str">
        <f>tab_SCHULLISTE[[#This Row],[SNR]]&amp;" - "&amp;tab_SCHULLISTE[[#This Row],[Name]]</f>
        <v xml:space="preserve">7821 - Johannes-Obernburger-Mittelschule Obernburg a.Main  </v>
      </c>
      <c r="D5195" s="5" t="s">
        <v>3690</v>
      </c>
      <c r="E51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95" s="175" t="s">
        <v>18840</v>
      </c>
      <c r="G5195" s="175" t="s">
        <v>18841</v>
      </c>
      <c r="H5195" s="182" t="str">
        <f>_xlfn.XLOOKUP(tab_SCHULLISTE[[#This Row],[TKZ]],tab_SATLISTE[SAT-ID],tab_SATLISTE[SAT-ID],"FEHLT")</f>
        <v>6k164</v>
      </c>
    </row>
    <row r="5196" spans="1:8" ht="15.9" customHeight="1" x14ac:dyDescent="0.3">
      <c r="A5196" s="171" t="s">
        <v>9549</v>
      </c>
      <c r="B5196" s="167" t="s">
        <v>13511</v>
      </c>
      <c r="C5196" s="167" t="str">
        <f>tab_SCHULLISTE[[#This Row],[SNR]]&amp;" - "&amp;tab_SCHULLISTE[[#This Row],[Name]]</f>
        <v xml:space="preserve">7823 - Herigoyen-Mittelschule Sulzbach  </v>
      </c>
      <c r="D5196" s="5" t="s">
        <v>3733</v>
      </c>
      <c r="E51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96" s="175" t="s">
        <v>18840</v>
      </c>
      <c r="G5196" s="175" t="s">
        <v>18841</v>
      </c>
      <c r="H5196" s="182" t="str">
        <f>_xlfn.XLOOKUP(tab_SCHULLISTE[[#This Row],[TKZ]],tab_SATLISTE[SAT-ID],tab_SATLISTE[SAT-ID],"FEHLT")</f>
        <v>6k207</v>
      </c>
    </row>
    <row r="5197" spans="1:8" ht="15.9" customHeight="1" x14ac:dyDescent="0.3">
      <c r="A5197" s="171" t="s">
        <v>9550</v>
      </c>
      <c r="B5197" s="167" t="s">
        <v>12452</v>
      </c>
      <c r="C5197" s="167" t="str">
        <f>tab_SCHULLISTE[[#This Row],[SNR]]&amp;" - "&amp;tab_SCHULLISTE[[#This Row],[Name]]</f>
        <v xml:space="preserve">7825 - Gotthard-Grundschule Weilbach  </v>
      </c>
      <c r="D5197" s="5" t="s">
        <v>3753</v>
      </c>
      <c r="E51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97" s="175" t="s">
        <v>18840</v>
      </c>
      <c r="G5197" s="175" t="s">
        <v>18841</v>
      </c>
      <c r="H5197" s="182" t="str">
        <f>_xlfn.XLOOKUP(tab_SCHULLISTE[[#This Row],[TKZ]],tab_SATLISTE[SAT-ID],tab_SATLISTE[SAT-ID],"FEHLT")</f>
        <v>6k227</v>
      </c>
    </row>
    <row r="5198" spans="1:8" ht="15.9" customHeight="1" x14ac:dyDescent="0.3">
      <c r="A5198" s="171" t="s">
        <v>9551</v>
      </c>
      <c r="B5198" s="167" t="s">
        <v>13512</v>
      </c>
      <c r="C5198" s="167" t="str">
        <f>tab_SCHULLISTE[[#This Row],[SNR]]&amp;" - "&amp;tab_SCHULLISTE[[#This Row],[Name]]</f>
        <v xml:space="preserve">7826 - Mittelschule Wörth a.Main  </v>
      </c>
      <c r="D5198" s="5" t="s">
        <v>3759</v>
      </c>
      <c r="E51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198" s="175" t="s">
        <v>18840</v>
      </c>
      <c r="G5198" s="175" t="s">
        <v>18841</v>
      </c>
      <c r="H5198" s="182" t="str">
        <f>_xlfn.XLOOKUP(tab_SCHULLISTE[[#This Row],[TKZ]],tab_SATLISTE[SAT-ID],tab_SATLISTE[SAT-ID],"FEHLT")</f>
        <v>6k233</v>
      </c>
    </row>
    <row r="5199" spans="1:8" ht="15.9" customHeight="1" x14ac:dyDescent="0.3">
      <c r="A5199" s="171" t="s">
        <v>9552</v>
      </c>
      <c r="B5199" s="167" t="s">
        <v>12453</v>
      </c>
      <c r="C5199" s="167" t="str">
        <f>tab_SCHULLISTE[[#This Row],[SNR]]&amp;" - "&amp;tab_SCHULLISTE[[#This Row],[Name]]</f>
        <v xml:space="preserve">7832 - Grundschule Arnstein  </v>
      </c>
      <c r="D5199" s="5" t="s">
        <v>3537</v>
      </c>
      <c r="E51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199" s="175" t="s">
        <v>18840</v>
      </c>
      <c r="G5199" s="175" t="s">
        <v>18841</v>
      </c>
      <c r="H5199" s="182" t="str">
        <f>_xlfn.XLOOKUP(tab_SCHULLISTE[[#This Row],[TKZ]],tab_SATLISTE[SAT-ID],tab_SATLISTE[SAT-ID],"FEHLT")</f>
        <v>6k006</v>
      </c>
    </row>
    <row r="5200" spans="1:8" ht="15.9" customHeight="1" x14ac:dyDescent="0.3">
      <c r="A5200" s="171" t="s">
        <v>9553</v>
      </c>
      <c r="B5200" s="167" t="s">
        <v>13513</v>
      </c>
      <c r="C5200" s="167" t="str">
        <f>tab_SCHULLISTE[[#This Row],[SNR]]&amp;" - "&amp;tab_SCHULLISTE[[#This Row],[Name]]</f>
        <v xml:space="preserve">7833 - Max-Balles-Mittelschule Arnstein  </v>
      </c>
      <c r="D5200" s="5" t="s">
        <v>3537</v>
      </c>
      <c r="E52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00" s="175" t="s">
        <v>18840</v>
      </c>
      <c r="G5200" s="175" t="s">
        <v>18841</v>
      </c>
      <c r="H5200" s="182" t="str">
        <f>_xlfn.XLOOKUP(tab_SCHULLISTE[[#This Row],[TKZ]],tab_SATLISTE[SAT-ID],tab_SATLISTE[SAT-ID],"FEHLT")</f>
        <v>6k006</v>
      </c>
    </row>
    <row r="5201" spans="1:8" ht="15.9" customHeight="1" x14ac:dyDescent="0.3">
      <c r="A5201" s="171" t="s">
        <v>9554</v>
      </c>
      <c r="B5201" s="167" t="s">
        <v>12454</v>
      </c>
      <c r="C5201" s="167" t="str">
        <f>tab_SCHULLISTE[[#This Row],[SNR]]&amp;" - "&amp;tab_SCHULLISTE[[#This Row],[Name]]</f>
        <v xml:space="preserve">7834 - Grundschule Aura i.Sinngrund  </v>
      </c>
      <c r="D5201" s="5" t="s">
        <v>3543</v>
      </c>
      <c r="E52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01" s="175" t="s">
        <v>18840</v>
      </c>
      <c r="G5201" s="175" t="s">
        <v>18841</v>
      </c>
      <c r="H5201" s="182" t="str">
        <f>_xlfn.XLOOKUP(tab_SCHULLISTE[[#This Row],[TKZ]],tab_SATLISTE[SAT-ID],tab_SATLISTE[SAT-ID],"FEHLT")</f>
        <v>6k012</v>
      </c>
    </row>
    <row r="5202" spans="1:8" ht="15.9" customHeight="1" x14ac:dyDescent="0.3">
      <c r="A5202" s="171" t="s">
        <v>9555</v>
      </c>
      <c r="B5202" s="167" t="s">
        <v>13514</v>
      </c>
      <c r="C5202" s="167" t="str">
        <f>tab_SCHULLISTE[[#This Row],[SNR]]&amp;" - "&amp;tab_SCHULLISTE[[#This Row],[Name]]</f>
        <v xml:space="preserve">7835 - Sinngrund-Mittelschule Burgsinn  </v>
      </c>
      <c r="D5202" s="5" t="s">
        <v>3565</v>
      </c>
      <c r="E52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02" s="175" t="s">
        <v>18840</v>
      </c>
      <c r="G5202" s="175" t="s">
        <v>18841</v>
      </c>
      <c r="H5202" s="182" t="str">
        <f>_xlfn.XLOOKUP(tab_SCHULLISTE[[#This Row],[TKZ]],tab_SATLISTE[SAT-ID],tab_SATLISTE[SAT-ID],"FEHLT")</f>
        <v>6k035</v>
      </c>
    </row>
    <row r="5203" spans="1:8" ht="15.9" customHeight="1" x14ac:dyDescent="0.3">
      <c r="A5203" s="171" t="s">
        <v>9556</v>
      </c>
      <c r="B5203" s="167" t="s">
        <v>12455</v>
      </c>
      <c r="C5203" s="167" t="str">
        <f>tab_SCHULLISTE[[#This Row],[SNR]]&amp;" - "&amp;tab_SCHULLISTE[[#This Row],[Name]]</f>
        <v xml:space="preserve">7836 - Grundschule Erlenbach b.Marktheidenfeld  </v>
      </c>
      <c r="D5203" s="5" t="s">
        <v>3584</v>
      </c>
      <c r="E52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03" s="175" t="s">
        <v>18840</v>
      </c>
      <c r="G5203" s="175" t="s">
        <v>18841</v>
      </c>
      <c r="H5203" s="182" t="str">
        <f>_xlfn.XLOOKUP(tab_SCHULLISTE[[#This Row],[TKZ]],tab_SATLISTE[SAT-ID],tab_SATLISTE[SAT-ID],"FEHLT")</f>
        <v>6k055</v>
      </c>
    </row>
    <row r="5204" spans="1:8" ht="15.9" customHeight="1" x14ac:dyDescent="0.3">
      <c r="A5204" s="171" t="s">
        <v>9557</v>
      </c>
      <c r="B5204" s="167" t="s">
        <v>13515</v>
      </c>
      <c r="C5204" s="167" t="str">
        <f>tab_SCHULLISTE[[#This Row],[SNR]]&amp;" - "&amp;tab_SCHULLISTE[[#This Row],[Name]]</f>
        <v xml:space="preserve">7837 - Mittelschule Eußenheim  </v>
      </c>
      <c r="D5204" s="5" t="s">
        <v>3589</v>
      </c>
      <c r="E52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04" s="175" t="s">
        <v>18840</v>
      </c>
      <c r="G5204" s="175" t="s">
        <v>18841</v>
      </c>
      <c r="H5204" s="182" t="str">
        <f>_xlfn.XLOOKUP(tab_SCHULLISTE[[#This Row],[TKZ]],tab_SATLISTE[SAT-ID],tab_SATLISTE[SAT-ID],"FEHLT")</f>
        <v>6k060</v>
      </c>
    </row>
    <row r="5205" spans="1:8" ht="15.9" customHeight="1" x14ac:dyDescent="0.3">
      <c r="A5205" s="171" t="s">
        <v>9558</v>
      </c>
      <c r="B5205" s="167" t="s">
        <v>13516</v>
      </c>
      <c r="C5205" s="167" t="str">
        <f>tab_SCHULLISTE[[#This Row],[SNR]]&amp;" - "&amp;tab_SCHULLISTE[[#This Row],[Name]]</f>
        <v xml:space="preserve">7838 - Mittelschule Frammersbach  </v>
      </c>
      <c r="D5205" s="5" t="s">
        <v>3594</v>
      </c>
      <c r="E52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05" s="175" t="s">
        <v>18840</v>
      </c>
      <c r="G5205" s="175" t="s">
        <v>18841</v>
      </c>
      <c r="H5205" s="182" t="str">
        <f>_xlfn.XLOOKUP(tab_SCHULLISTE[[#This Row],[TKZ]],tab_SATLISTE[SAT-ID],tab_SATLISTE[SAT-ID],"FEHLT")</f>
        <v>6k065</v>
      </c>
    </row>
    <row r="5206" spans="1:8" ht="15.9" customHeight="1" x14ac:dyDescent="0.3">
      <c r="A5206" s="171" t="s">
        <v>9559</v>
      </c>
      <c r="B5206" s="167" t="s">
        <v>12456</v>
      </c>
      <c r="C5206" s="167" t="str">
        <f>tab_SCHULLISTE[[#This Row],[SNR]]&amp;" - "&amp;tab_SCHULLISTE[[#This Row],[Name]]</f>
        <v xml:space="preserve">7840 - Grundschule Gemünden a.Main  </v>
      </c>
      <c r="D5206" s="5" t="s">
        <v>3598</v>
      </c>
      <c r="E52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06" s="175" t="s">
        <v>18840</v>
      </c>
      <c r="G5206" s="175" t="s">
        <v>18841</v>
      </c>
      <c r="H5206" s="182" t="str">
        <f>_xlfn.XLOOKUP(tab_SCHULLISTE[[#This Row],[TKZ]],tab_SATLISTE[SAT-ID],tab_SATLISTE[SAT-ID],"FEHLT")</f>
        <v>6k070</v>
      </c>
    </row>
    <row r="5207" spans="1:8" ht="15.9" customHeight="1" x14ac:dyDescent="0.3">
      <c r="A5207" s="171" t="s">
        <v>9560</v>
      </c>
      <c r="B5207" s="167" t="s">
        <v>12457</v>
      </c>
      <c r="C5207" s="167" t="str">
        <f>tab_SCHULLISTE[[#This Row],[SNR]]&amp;" - "&amp;tab_SCHULLISTE[[#This Row],[Name]]</f>
        <v xml:space="preserve">7842 - Grundschule Gössenheim  </v>
      </c>
      <c r="D5207" s="5" t="s">
        <v>3544</v>
      </c>
      <c r="E52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07" s="175" t="s">
        <v>18840</v>
      </c>
      <c r="G5207" s="175" t="s">
        <v>18841</v>
      </c>
      <c r="H5207" s="182" t="str">
        <f>_xlfn.XLOOKUP(tab_SCHULLISTE[[#This Row],[TKZ]],tab_SATLISTE[SAT-ID],tab_SATLISTE[SAT-ID],"FEHLT")</f>
        <v>6k013</v>
      </c>
    </row>
    <row r="5208" spans="1:8" ht="15.9" customHeight="1" x14ac:dyDescent="0.3">
      <c r="A5208" s="171" t="s">
        <v>9561</v>
      </c>
      <c r="B5208" s="167" t="s">
        <v>12458</v>
      </c>
      <c r="C5208" s="167" t="str">
        <f>tab_SCHULLISTE[[#This Row],[SNR]]&amp;" - "&amp;tab_SCHULLISTE[[#This Row],[Name]]</f>
        <v xml:space="preserve">7843 - Grundschule Gräfendorf  </v>
      </c>
      <c r="D5208" s="5" t="s">
        <v>3712</v>
      </c>
      <c r="E52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08" s="175" t="s">
        <v>18840</v>
      </c>
      <c r="G5208" s="175" t="s">
        <v>18841</v>
      </c>
      <c r="H5208" s="182" t="str">
        <f>_xlfn.XLOOKUP(tab_SCHULLISTE[[#This Row],[TKZ]],tab_SATLISTE[SAT-ID],tab_SATLISTE[SAT-ID],"FEHLT")</f>
        <v>6k186</v>
      </c>
    </row>
    <row r="5209" spans="1:8" ht="15.9" customHeight="1" x14ac:dyDescent="0.3">
      <c r="A5209" s="171" t="s">
        <v>9562</v>
      </c>
      <c r="B5209" s="167" t="s">
        <v>12459</v>
      </c>
      <c r="C5209" s="167" t="str">
        <f>tab_SCHULLISTE[[#This Row],[SNR]]&amp;" - "&amp;tab_SCHULLISTE[[#This Row],[Name]]</f>
        <v xml:space="preserve">7844 - Grundschule Hafenlohr  </v>
      </c>
      <c r="D5209" s="5" t="s">
        <v>3614</v>
      </c>
      <c r="E52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09" s="175" t="s">
        <v>18840</v>
      </c>
      <c r="G5209" s="175" t="s">
        <v>18841</v>
      </c>
      <c r="H5209" s="182" t="str">
        <f>_xlfn.XLOOKUP(tab_SCHULLISTE[[#This Row],[TKZ]],tab_SATLISTE[SAT-ID],tab_SATLISTE[SAT-ID],"FEHLT")</f>
        <v>6k086</v>
      </c>
    </row>
    <row r="5210" spans="1:8" ht="15.9" customHeight="1" x14ac:dyDescent="0.3">
      <c r="A5210" s="171" t="s">
        <v>9563</v>
      </c>
      <c r="B5210" s="167" t="s">
        <v>12460</v>
      </c>
      <c r="C5210" s="167" t="str">
        <f>tab_SCHULLISTE[[#This Row],[SNR]]&amp;" - "&amp;tab_SCHULLISTE[[#This Row],[Name]]</f>
        <v xml:space="preserve">7845 - Grundschule Karbach  </v>
      </c>
      <c r="D5210" s="5" t="s">
        <v>3631</v>
      </c>
      <c r="E52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10" s="175" t="s">
        <v>18840</v>
      </c>
      <c r="G5210" s="175" t="s">
        <v>18841</v>
      </c>
      <c r="H5210" s="182" t="str">
        <f>_xlfn.XLOOKUP(tab_SCHULLISTE[[#This Row],[TKZ]],tab_SATLISTE[SAT-ID],tab_SATLISTE[SAT-ID],"FEHLT")</f>
        <v>6k103</v>
      </c>
    </row>
    <row r="5211" spans="1:8" ht="15.9" customHeight="1" x14ac:dyDescent="0.3">
      <c r="A5211" s="171" t="s">
        <v>9564</v>
      </c>
      <c r="B5211" s="167" t="s">
        <v>12461</v>
      </c>
      <c r="C5211" s="167" t="str">
        <f>tab_SCHULLISTE[[#This Row],[SNR]]&amp;" - "&amp;tab_SCHULLISTE[[#This Row],[Name]]</f>
        <v xml:space="preserve">7847 - Grundschule Karlstadt  </v>
      </c>
      <c r="D5211" s="5" t="s">
        <v>3632</v>
      </c>
      <c r="E52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11" s="175" t="s">
        <v>18840</v>
      </c>
      <c r="G5211" s="175" t="s">
        <v>18841</v>
      </c>
      <c r="H5211" s="182" t="str">
        <f>_xlfn.XLOOKUP(tab_SCHULLISTE[[#This Row],[TKZ]],tab_SATLISTE[SAT-ID],tab_SATLISTE[SAT-ID],"FEHLT")</f>
        <v>6k105</v>
      </c>
    </row>
    <row r="5212" spans="1:8" ht="15.9" customHeight="1" x14ac:dyDescent="0.3">
      <c r="A5212" s="171" t="s">
        <v>9565</v>
      </c>
      <c r="B5212" s="167" t="s">
        <v>13517</v>
      </c>
      <c r="C5212" s="167" t="str">
        <f>tab_SCHULLISTE[[#This Row],[SNR]]&amp;" - "&amp;tab_SCHULLISTE[[#This Row],[Name]]</f>
        <v xml:space="preserve">7848 - Konrad-von-Querfurt-Mittelschule Karlstadt  </v>
      </c>
      <c r="D5212" s="5" t="s">
        <v>3632</v>
      </c>
      <c r="E52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12" s="175" t="s">
        <v>18840</v>
      </c>
      <c r="G5212" s="175" t="s">
        <v>18841</v>
      </c>
      <c r="H5212" s="182" t="str">
        <f>_xlfn.XLOOKUP(tab_SCHULLISTE[[#This Row],[TKZ]],tab_SATLISTE[SAT-ID],tab_SATLISTE[SAT-ID],"FEHLT")</f>
        <v>6k105</v>
      </c>
    </row>
    <row r="5213" spans="1:8" ht="15.9" customHeight="1" x14ac:dyDescent="0.3">
      <c r="A5213" s="171" t="s">
        <v>9566</v>
      </c>
      <c r="B5213" s="167" t="s">
        <v>12462</v>
      </c>
      <c r="C5213" s="167" t="str">
        <f>tab_SCHULLISTE[[#This Row],[SNR]]&amp;" - "&amp;tab_SCHULLISTE[[#This Row],[Name]]</f>
        <v xml:space="preserve">7849 - Grundschule Kreuzwertheim  </v>
      </c>
      <c r="D5213" s="5" t="s">
        <v>3650</v>
      </c>
      <c r="E52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13" s="175" t="s">
        <v>18840</v>
      </c>
      <c r="G5213" s="175" t="s">
        <v>18841</v>
      </c>
      <c r="H5213" s="182" t="str">
        <f>_xlfn.XLOOKUP(tab_SCHULLISTE[[#This Row],[TKZ]],tab_SATLISTE[SAT-ID],tab_SATLISTE[SAT-ID],"FEHLT")</f>
        <v>6k123</v>
      </c>
    </row>
    <row r="5214" spans="1:8" ht="15.9" customHeight="1" x14ac:dyDescent="0.3">
      <c r="A5214" s="171" t="s">
        <v>9567</v>
      </c>
      <c r="B5214" s="167" t="s">
        <v>12463</v>
      </c>
      <c r="C5214" s="167" t="str">
        <f>tab_SCHULLISTE[[#This Row],[SNR]]&amp;" - "&amp;tab_SCHULLISTE[[#This Row],[Name]]</f>
        <v xml:space="preserve">7850 - Grundschule Gemünden-Langenprozelten  </v>
      </c>
      <c r="D5214" s="5" t="s">
        <v>3598</v>
      </c>
      <c r="E52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14" s="175" t="s">
        <v>18840</v>
      </c>
      <c r="G5214" s="175" t="s">
        <v>18841</v>
      </c>
      <c r="H5214" s="182" t="str">
        <f>_xlfn.XLOOKUP(tab_SCHULLISTE[[#This Row],[TKZ]],tab_SATLISTE[SAT-ID],tab_SATLISTE[SAT-ID],"FEHLT")</f>
        <v>6k070</v>
      </c>
    </row>
    <row r="5215" spans="1:8" ht="15.9" customHeight="1" x14ac:dyDescent="0.3">
      <c r="A5215" s="171" t="s">
        <v>9568</v>
      </c>
      <c r="B5215" s="167" t="s">
        <v>12464</v>
      </c>
      <c r="C5215" s="167" t="str">
        <f>tab_SCHULLISTE[[#This Row],[SNR]]&amp;" - "&amp;tab_SCHULLISTE[[#This Row],[Name]]</f>
        <v xml:space="preserve">7852 - Grundschule Triefenstein  </v>
      </c>
      <c r="D5215" s="5" t="s">
        <v>3739</v>
      </c>
      <c r="E52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15" s="175" t="s">
        <v>18840</v>
      </c>
      <c r="G5215" s="175" t="s">
        <v>18841</v>
      </c>
      <c r="H5215" s="182" t="str">
        <f>_xlfn.XLOOKUP(tab_SCHULLISTE[[#This Row],[TKZ]],tab_SATLISTE[SAT-ID],tab_SATLISTE[SAT-ID],"FEHLT")</f>
        <v>6k213</v>
      </c>
    </row>
    <row r="5216" spans="1:8" ht="15.9" customHeight="1" x14ac:dyDescent="0.3">
      <c r="A5216" s="171" t="s">
        <v>9569</v>
      </c>
      <c r="B5216" s="167" t="s">
        <v>12465</v>
      </c>
      <c r="C5216" s="167" t="str">
        <f>tab_SCHULLISTE[[#This Row],[SNR]]&amp;" - "&amp;tab_SCHULLISTE[[#This Row],[Name]]</f>
        <v xml:space="preserve">7853 - Grundschule Lohr a.Main  </v>
      </c>
      <c r="D5216" s="5" t="s">
        <v>3657</v>
      </c>
      <c r="E52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16" s="175" t="s">
        <v>18840</v>
      </c>
      <c r="G5216" s="175" t="s">
        <v>18841</v>
      </c>
      <c r="H5216" s="182" t="str">
        <f>_xlfn.XLOOKUP(tab_SCHULLISTE[[#This Row],[TKZ]],tab_SATLISTE[SAT-ID],tab_SATLISTE[SAT-ID],"FEHLT")</f>
        <v>6k131</v>
      </c>
    </row>
    <row r="5217" spans="1:8" ht="15.9" customHeight="1" x14ac:dyDescent="0.3">
      <c r="A5217" s="171" t="s">
        <v>9570</v>
      </c>
      <c r="B5217" s="167" t="s">
        <v>12466</v>
      </c>
      <c r="C5217" s="167" t="str">
        <f>tab_SCHULLISTE[[#This Row],[SNR]]&amp;" - "&amp;tab_SCHULLISTE[[#This Row],[Name]]</f>
        <v xml:space="preserve">7855 - Grundschule Lohr a.Main-Sendelbach  </v>
      </c>
      <c r="D5217" s="5" t="s">
        <v>3657</v>
      </c>
      <c r="E52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17" s="175" t="s">
        <v>18840</v>
      </c>
      <c r="G5217" s="175" t="s">
        <v>18841</v>
      </c>
      <c r="H5217" s="182" t="str">
        <f>_xlfn.XLOOKUP(tab_SCHULLISTE[[#This Row],[TKZ]],tab_SATLISTE[SAT-ID],tab_SATLISTE[SAT-ID],"FEHLT")</f>
        <v>6k131</v>
      </c>
    </row>
    <row r="5218" spans="1:8" ht="15.9" customHeight="1" x14ac:dyDescent="0.3">
      <c r="A5218" s="171" t="s">
        <v>9571</v>
      </c>
      <c r="B5218" s="167" t="s">
        <v>1245</v>
      </c>
      <c r="C5218" s="167" t="str">
        <f>tab_SCHULLISTE[[#This Row],[SNR]]&amp;" - "&amp;tab_SCHULLISTE[[#This Row],[Name]]</f>
        <v>7856 - Leonhard-Frank-Grundschule Würzburg-Heuchelhof/Rottenbauer</v>
      </c>
      <c r="D5218" s="5" t="s">
        <v>3760</v>
      </c>
      <c r="E52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18" s="175" t="s">
        <v>18840</v>
      </c>
      <c r="G5218" s="175" t="s">
        <v>18841</v>
      </c>
      <c r="H5218" s="182" t="str">
        <f>_xlfn.XLOOKUP(tab_SCHULLISTE[[#This Row],[TKZ]],tab_SATLISTE[SAT-ID],tab_SATLISTE[SAT-ID],"FEHLT")</f>
        <v>6k234</v>
      </c>
    </row>
    <row r="5219" spans="1:8" ht="15.9" customHeight="1" x14ac:dyDescent="0.3">
      <c r="A5219" s="171" t="s">
        <v>9572</v>
      </c>
      <c r="B5219" s="167" t="s">
        <v>12467</v>
      </c>
      <c r="C5219" s="167" t="str">
        <f>tab_SCHULLISTE[[#This Row],[SNR]]&amp;" - "&amp;tab_SCHULLISTE[[#This Row],[Name]]</f>
        <v xml:space="preserve">7857 - Grundschule Lohr a.Main-Sackenbach  </v>
      </c>
      <c r="D5219" s="5" t="s">
        <v>3657</v>
      </c>
      <c r="E52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19" s="175" t="s">
        <v>18840</v>
      </c>
      <c r="G5219" s="175" t="s">
        <v>18841</v>
      </c>
      <c r="H5219" s="182" t="str">
        <f>_xlfn.XLOOKUP(tab_SCHULLISTE[[#This Row],[TKZ]],tab_SATLISTE[SAT-ID],tab_SATLISTE[SAT-ID],"FEHLT")</f>
        <v>6k131</v>
      </c>
    </row>
    <row r="5220" spans="1:8" ht="15.9" customHeight="1" x14ac:dyDescent="0.3">
      <c r="A5220" s="171" t="s">
        <v>9573</v>
      </c>
      <c r="B5220" s="167" t="s">
        <v>12468</v>
      </c>
      <c r="C5220" s="167" t="str">
        <f>tab_SCHULLISTE[[#This Row],[SNR]]&amp;" - "&amp;tab_SCHULLISTE[[#This Row],[Name]]</f>
        <v xml:space="preserve">7859 - Grundschule Lohr a. Main - Wombach  </v>
      </c>
      <c r="D5220" s="5" t="s">
        <v>3657</v>
      </c>
      <c r="E52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20" s="175" t="s">
        <v>18840</v>
      </c>
      <c r="G5220" s="175" t="s">
        <v>18841</v>
      </c>
      <c r="H5220" s="182" t="str">
        <f>_xlfn.XLOOKUP(tab_SCHULLISTE[[#This Row],[TKZ]],tab_SATLISTE[SAT-ID],tab_SATLISTE[SAT-ID],"FEHLT")</f>
        <v>6k131</v>
      </c>
    </row>
    <row r="5221" spans="1:8" ht="15.9" customHeight="1" x14ac:dyDescent="0.3">
      <c r="A5221" s="171" t="s">
        <v>9574</v>
      </c>
      <c r="B5221" s="167" t="s">
        <v>12469</v>
      </c>
      <c r="C5221" s="167" t="str">
        <f>tab_SCHULLISTE[[#This Row],[SNR]]&amp;" - "&amp;tab_SCHULLISTE[[#This Row],[Name]]</f>
        <v xml:space="preserve">7860 - Friedrich-Fleischmann-Grundschule Marktheidenfeld  </v>
      </c>
      <c r="D5221" s="5" t="s">
        <v>3665</v>
      </c>
      <c r="E52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21" s="175" t="s">
        <v>18840</v>
      </c>
      <c r="G5221" s="175" t="s">
        <v>18841</v>
      </c>
      <c r="H5221" s="182" t="str">
        <f>_xlfn.XLOOKUP(tab_SCHULLISTE[[#This Row],[TKZ]],tab_SATLISTE[SAT-ID],tab_SATLISTE[SAT-ID],"FEHLT")</f>
        <v>6k139</v>
      </c>
    </row>
    <row r="5222" spans="1:8" ht="15.9" customHeight="1" x14ac:dyDescent="0.3">
      <c r="A5222" s="171" t="s">
        <v>9575</v>
      </c>
      <c r="B5222" s="167" t="s">
        <v>12470</v>
      </c>
      <c r="C5222" s="167" t="str">
        <f>tab_SCHULLISTE[[#This Row],[SNR]]&amp;" - "&amp;tab_SCHULLISTE[[#This Row],[Name]]</f>
        <v xml:space="preserve">7863 - Grundschule Partenstein Naturpark-Spessart-Schule  </v>
      </c>
      <c r="D5222" s="5" t="s">
        <v>3696</v>
      </c>
      <c r="E52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22" s="175" t="s">
        <v>18840</v>
      </c>
      <c r="G5222" s="175" t="s">
        <v>18841</v>
      </c>
      <c r="H5222" s="182" t="str">
        <f>_xlfn.XLOOKUP(tab_SCHULLISTE[[#This Row],[TKZ]],tab_SATLISTE[SAT-ID],tab_SATLISTE[SAT-ID],"FEHLT")</f>
        <v>6k170</v>
      </c>
    </row>
    <row r="5223" spans="1:8" ht="15.9" customHeight="1" x14ac:dyDescent="0.3">
      <c r="A5223" s="171" t="s">
        <v>9576</v>
      </c>
      <c r="B5223" s="167" t="s">
        <v>12471</v>
      </c>
      <c r="C5223" s="167" t="str">
        <f>tab_SCHULLISTE[[#This Row],[SNR]]&amp;" - "&amp;tab_SCHULLISTE[[#This Row],[Name]]</f>
        <v xml:space="preserve">7866 - Grundschule Rieneck  </v>
      </c>
      <c r="D5223" s="5" t="s">
        <v>3705</v>
      </c>
      <c r="E52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23" s="175" t="s">
        <v>18840</v>
      </c>
      <c r="G5223" s="175" t="s">
        <v>18841</v>
      </c>
      <c r="H5223" s="182" t="str">
        <f>_xlfn.XLOOKUP(tab_SCHULLISTE[[#This Row],[TKZ]],tab_SATLISTE[SAT-ID],tab_SATLISTE[SAT-ID],"FEHLT")</f>
        <v>6k179</v>
      </c>
    </row>
    <row r="5224" spans="1:8" ht="15.9" customHeight="1" x14ac:dyDescent="0.3">
      <c r="A5224" s="171" t="s">
        <v>9577</v>
      </c>
      <c r="B5224" s="167" t="s">
        <v>12472</v>
      </c>
      <c r="C5224" s="167" t="str">
        <f>tab_SCHULLISTE[[#This Row],[SNR]]&amp;" - "&amp;tab_SCHULLISTE[[#This Row],[Name]]</f>
        <v xml:space="preserve">7868 - Grundschule Arnstein-Schwebenried  </v>
      </c>
      <c r="D5224" s="5" t="s">
        <v>3538</v>
      </c>
      <c r="E52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24" s="175" t="s">
        <v>18840</v>
      </c>
      <c r="G5224" s="175" t="s">
        <v>18841</v>
      </c>
      <c r="H5224" s="182" t="str">
        <f>_xlfn.XLOOKUP(tab_SCHULLISTE[[#This Row],[TKZ]],tab_SATLISTE[SAT-ID],tab_SATLISTE[SAT-ID],"FEHLT")</f>
        <v>6k007</v>
      </c>
    </row>
    <row r="5225" spans="1:8" ht="15.9" customHeight="1" x14ac:dyDescent="0.3">
      <c r="A5225" s="171" t="s">
        <v>9578</v>
      </c>
      <c r="B5225" s="167" t="s">
        <v>12473</v>
      </c>
      <c r="C5225" s="167" t="str">
        <f>tab_SCHULLISTE[[#This Row],[SNR]]&amp;" - "&amp;tab_SCHULLISTE[[#This Row],[Name]]</f>
        <v xml:space="preserve">7869 - Grundschule Steinfeld  </v>
      </c>
      <c r="D5225" s="5" t="s">
        <v>3731</v>
      </c>
      <c r="E52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25" s="175" t="s">
        <v>18840</v>
      </c>
      <c r="G5225" s="175" t="s">
        <v>18841</v>
      </c>
      <c r="H5225" s="182" t="str">
        <f>_xlfn.XLOOKUP(tab_SCHULLISTE[[#This Row],[TKZ]],tab_SATLISTE[SAT-ID],tab_SATLISTE[SAT-ID],"FEHLT")</f>
        <v>6k205</v>
      </c>
    </row>
    <row r="5226" spans="1:8" ht="15.9" customHeight="1" x14ac:dyDescent="0.3">
      <c r="A5226" s="171" t="s">
        <v>9579</v>
      </c>
      <c r="B5226" s="167" t="s">
        <v>12474</v>
      </c>
      <c r="C5226" s="167" t="str">
        <f>tab_SCHULLISTE[[#This Row],[SNR]]&amp;" - "&amp;tab_SCHULLISTE[[#This Row],[Name]]</f>
        <v xml:space="preserve">7871 - Grundschule Thüngen  </v>
      </c>
      <c r="D5226" s="5" t="s">
        <v>3737</v>
      </c>
      <c r="E52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26" s="175" t="s">
        <v>18840</v>
      </c>
      <c r="G5226" s="175" t="s">
        <v>18841</v>
      </c>
      <c r="H5226" s="182" t="str">
        <f>_xlfn.XLOOKUP(tab_SCHULLISTE[[#This Row],[TKZ]],tab_SATLISTE[SAT-ID],tab_SATLISTE[SAT-ID],"FEHLT")</f>
        <v>6k211</v>
      </c>
    </row>
    <row r="5227" spans="1:8" ht="15.9" customHeight="1" x14ac:dyDescent="0.3">
      <c r="A5227" s="171" t="s">
        <v>9580</v>
      </c>
      <c r="B5227" s="167" t="s">
        <v>12475</v>
      </c>
      <c r="C5227" s="167" t="str">
        <f>tab_SCHULLISTE[[#This Row],[SNR]]&amp;" - "&amp;tab_SCHULLISTE[[#This Row],[Name]]</f>
        <v xml:space="preserve">7872 - Grundschule Urspringen  </v>
      </c>
      <c r="D5227" s="5" t="s">
        <v>3744</v>
      </c>
      <c r="E52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27" s="175" t="s">
        <v>18840</v>
      </c>
      <c r="G5227" s="175" t="s">
        <v>18841</v>
      </c>
      <c r="H5227" s="182" t="str">
        <f>_xlfn.XLOOKUP(tab_SCHULLISTE[[#This Row],[TKZ]],tab_SATLISTE[SAT-ID],tab_SATLISTE[SAT-ID],"FEHLT")</f>
        <v>6k218</v>
      </c>
    </row>
    <row r="5228" spans="1:8" ht="15.9" customHeight="1" x14ac:dyDescent="0.3">
      <c r="A5228" s="171" t="s">
        <v>9581</v>
      </c>
      <c r="B5228" s="167" t="s">
        <v>12476</v>
      </c>
      <c r="C5228" s="167" t="str">
        <f>tab_SCHULLISTE[[#This Row],[SNR]]&amp;" - "&amp;tab_SCHULLISTE[[#This Row],[Name]]</f>
        <v xml:space="preserve">7873 - Grundschule Gemünden a.Main, Wernfeld  </v>
      </c>
      <c r="D5228" s="5" t="s">
        <v>3598</v>
      </c>
      <c r="E52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28" s="175" t="s">
        <v>18840</v>
      </c>
      <c r="G5228" s="175" t="s">
        <v>18841</v>
      </c>
      <c r="H5228" s="182" t="str">
        <f>_xlfn.XLOOKUP(tab_SCHULLISTE[[#This Row],[TKZ]],tab_SATLISTE[SAT-ID],tab_SATLISTE[SAT-ID],"FEHLT")</f>
        <v>6k070</v>
      </c>
    </row>
    <row r="5229" spans="1:8" ht="15.9" customHeight="1" x14ac:dyDescent="0.3">
      <c r="A5229" s="171" t="s">
        <v>9582</v>
      </c>
      <c r="B5229" s="167" t="s">
        <v>12477</v>
      </c>
      <c r="C5229" s="167" t="str">
        <f>tab_SCHULLISTE[[#This Row],[SNR]]&amp;" - "&amp;tab_SCHULLISTE[[#This Row],[Name]]</f>
        <v xml:space="preserve">7875 - Grundschule Karlstadt-Wiesenfeld/ Karlburg  </v>
      </c>
      <c r="D5229" s="5" t="s">
        <v>3632</v>
      </c>
      <c r="E52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29" s="175" t="s">
        <v>18840</v>
      </c>
      <c r="G5229" s="175" t="s">
        <v>18841</v>
      </c>
      <c r="H5229" s="182" t="str">
        <f>_xlfn.XLOOKUP(tab_SCHULLISTE[[#This Row],[TKZ]],tab_SATLISTE[SAT-ID],tab_SATLISTE[SAT-ID],"FEHLT")</f>
        <v>6k105</v>
      </c>
    </row>
    <row r="5230" spans="1:8" ht="15.9" customHeight="1" x14ac:dyDescent="0.3">
      <c r="A5230" s="171" t="s">
        <v>9583</v>
      </c>
      <c r="B5230" s="167" t="s">
        <v>12478</v>
      </c>
      <c r="C5230" s="167" t="str">
        <f>tab_SCHULLISTE[[#This Row],[SNR]]&amp;" - "&amp;tab_SCHULLISTE[[#This Row],[Name]]</f>
        <v xml:space="preserve">7876 - Grundschule Wiesthal  </v>
      </c>
      <c r="D5230" s="5" t="s">
        <v>3756</v>
      </c>
      <c r="E52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30" s="175" t="s">
        <v>18840</v>
      </c>
      <c r="G5230" s="175" t="s">
        <v>18841</v>
      </c>
      <c r="H5230" s="182" t="str">
        <f>_xlfn.XLOOKUP(tab_SCHULLISTE[[#This Row],[TKZ]],tab_SATLISTE[SAT-ID],tab_SATLISTE[SAT-ID],"FEHLT")</f>
        <v>6k230</v>
      </c>
    </row>
    <row r="5231" spans="1:8" ht="15.9" customHeight="1" x14ac:dyDescent="0.3">
      <c r="A5231" s="171" t="s">
        <v>9584</v>
      </c>
      <c r="B5231" s="167" t="s">
        <v>12479</v>
      </c>
      <c r="C5231" s="167" t="str">
        <f>tab_SCHULLISTE[[#This Row],[SNR]]&amp;" - "&amp;tab_SCHULLISTE[[#This Row],[Name]]</f>
        <v xml:space="preserve">7877 - Grundschule Zellingen  </v>
      </c>
      <c r="D5231" s="5" t="s">
        <v>3766</v>
      </c>
      <c r="E52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31" s="175" t="s">
        <v>18840</v>
      </c>
      <c r="G5231" s="175" t="s">
        <v>18841</v>
      </c>
      <c r="H5231" s="182" t="str">
        <f>_xlfn.XLOOKUP(tab_SCHULLISTE[[#This Row],[TKZ]],tab_SATLISTE[SAT-ID],tab_SATLISTE[SAT-ID],"FEHLT")</f>
        <v>6k240</v>
      </c>
    </row>
    <row r="5232" spans="1:8" ht="15.9" customHeight="1" x14ac:dyDescent="0.3">
      <c r="A5232" s="171" t="s">
        <v>9585</v>
      </c>
      <c r="B5232" s="167" t="s">
        <v>13518</v>
      </c>
      <c r="C5232" s="167" t="str">
        <f>tab_SCHULLISTE[[#This Row],[SNR]]&amp;" - "&amp;tab_SCHULLISTE[[#This Row],[Name]]</f>
        <v xml:space="preserve">7878 - Mittelschule Zellingen  </v>
      </c>
      <c r="D5232" s="5" t="s">
        <v>3765</v>
      </c>
      <c r="E52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32" s="175" t="s">
        <v>18840</v>
      </c>
      <c r="G5232" s="175" t="s">
        <v>18841</v>
      </c>
      <c r="H5232" s="182" t="str">
        <f>_xlfn.XLOOKUP(tab_SCHULLISTE[[#This Row],[TKZ]],tab_SATLISTE[SAT-ID],tab_SATLISTE[SAT-ID],"FEHLT")</f>
        <v>6k239</v>
      </c>
    </row>
    <row r="5233" spans="1:8" ht="15.9" customHeight="1" x14ac:dyDescent="0.3">
      <c r="A5233" s="171" t="s">
        <v>9586</v>
      </c>
      <c r="B5233" s="167" t="s">
        <v>13519</v>
      </c>
      <c r="C5233" s="167" t="str">
        <f>tab_SCHULLISTE[[#This Row],[SNR]]&amp;" - "&amp;tab_SCHULLISTE[[#This Row],[Name]]</f>
        <v xml:space="preserve">7879 - Mittelschule Gemünden a.Main  </v>
      </c>
      <c r="D5233" s="5" t="s">
        <v>3598</v>
      </c>
      <c r="E52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33" s="175" t="s">
        <v>18840</v>
      </c>
      <c r="G5233" s="175" t="s">
        <v>18841</v>
      </c>
      <c r="H5233" s="182" t="str">
        <f>_xlfn.XLOOKUP(tab_SCHULLISTE[[#This Row],[TKZ]],tab_SATLISTE[SAT-ID],tab_SATLISTE[SAT-ID],"FEHLT")</f>
        <v>6k070</v>
      </c>
    </row>
    <row r="5234" spans="1:8" ht="15.9" customHeight="1" x14ac:dyDescent="0.3">
      <c r="A5234" s="171" t="s">
        <v>9587</v>
      </c>
      <c r="B5234" s="167" t="s">
        <v>13520</v>
      </c>
      <c r="C5234" s="167" t="str">
        <f>tab_SCHULLISTE[[#This Row],[SNR]]&amp;" - "&amp;tab_SCHULLISTE[[#This Row],[Name]]</f>
        <v xml:space="preserve">7880 - Mittelschule Marktheidenfeld  </v>
      </c>
      <c r="D5234" s="5" t="s">
        <v>3664</v>
      </c>
      <c r="E52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34" s="175" t="s">
        <v>18840</v>
      </c>
      <c r="G5234" s="175" t="s">
        <v>18841</v>
      </c>
      <c r="H5234" s="182" t="str">
        <f>_xlfn.XLOOKUP(tab_SCHULLISTE[[#This Row],[TKZ]],tab_SATLISTE[SAT-ID],tab_SATLISTE[SAT-ID],"FEHLT")</f>
        <v>6k138</v>
      </c>
    </row>
    <row r="5235" spans="1:8" ht="15.9" customHeight="1" x14ac:dyDescent="0.3">
      <c r="A5235" s="171" t="s">
        <v>9588</v>
      </c>
      <c r="B5235" s="167" t="s">
        <v>13521</v>
      </c>
      <c r="C5235" s="167" t="str">
        <f>tab_SCHULLISTE[[#This Row],[SNR]]&amp;" - "&amp;tab_SCHULLISTE[[#This Row],[Name]]</f>
        <v xml:space="preserve">7881 - Gustav-Woehrnitz-Mittelschule Lohr a.Main  </v>
      </c>
      <c r="D5235" s="5" t="s">
        <v>3719</v>
      </c>
      <c r="E52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35" s="175" t="s">
        <v>18840</v>
      </c>
      <c r="G5235" s="175" t="s">
        <v>18841</v>
      </c>
      <c r="H5235" s="182" t="str">
        <f>_xlfn.XLOOKUP(tab_SCHULLISTE[[#This Row],[TKZ]],tab_SATLISTE[SAT-ID],tab_SATLISTE[SAT-ID],"FEHLT")</f>
        <v>6k193</v>
      </c>
    </row>
    <row r="5236" spans="1:8" ht="15.9" customHeight="1" x14ac:dyDescent="0.3">
      <c r="A5236" s="171" t="s">
        <v>9589</v>
      </c>
      <c r="B5236" s="167" t="s">
        <v>12480</v>
      </c>
      <c r="C5236" s="167" t="str">
        <f>tab_SCHULLISTE[[#This Row],[SNR]]&amp;" - "&amp;tab_SCHULLISTE[[#This Row],[Name]]</f>
        <v xml:space="preserve">7883 - Julius-Echter-Grundschule in Bergrheinfeld  </v>
      </c>
      <c r="D5236" s="5" t="s">
        <v>3554</v>
      </c>
      <c r="E52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36" s="175" t="s">
        <v>18840</v>
      </c>
      <c r="G5236" s="175" t="s">
        <v>18841</v>
      </c>
      <c r="H5236" s="182" t="str">
        <f>_xlfn.XLOOKUP(tab_SCHULLISTE[[#This Row],[TKZ]],tab_SATLISTE[SAT-ID],tab_SATLISTE[SAT-ID],"FEHLT")</f>
        <v>6k024</v>
      </c>
    </row>
    <row r="5237" spans="1:8" ht="15.9" customHeight="1" x14ac:dyDescent="0.3">
      <c r="A5237" s="171" t="s">
        <v>9590</v>
      </c>
      <c r="B5237" s="167" t="s">
        <v>13522</v>
      </c>
      <c r="C5237" s="167" t="str">
        <f>tab_SCHULLISTE[[#This Row],[SNR]]&amp;" - "&amp;tab_SCHULLISTE[[#This Row],[Name]]</f>
        <v xml:space="preserve">7884 - Mittelschule Holderhecke Bergrheinfeld  </v>
      </c>
      <c r="D5237" s="5" t="s">
        <v>3554</v>
      </c>
      <c r="E52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37" s="175" t="s">
        <v>18840</v>
      </c>
      <c r="G5237" s="175" t="s">
        <v>18841</v>
      </c>
      <c r="H5237" s="182" t="str">
        <f>_xlfn.XLOOKUP(tab_SCHULLISTE[[#This Row],[TKZ]],tab_SATLISTE[SAT-ID],tab_SATLISTE[SAT-ID],"FEHLT")</f>
        <v>6k024</v>
      </c>
    </row>
    <row r="5238" spans="1:8" ht="15.9" customHeight="1" x14ac:dyDescent="0.3">
      <c r="A5238" s="171" t="s">
        <v>9591</v>
      </c>
      <c r="B5238" s="167" t="s">
        <v>13523</v>
      </c>
      <c r="C5238" s="167" t="str">
        <f>tab_SCHULLISTE[[#This Row],[SNR]]&amp;" - "&amp;tab_SCHULLISTE[[#This Row],[Name]]</f>
        <v xml:space="preserve">7885 - Mittelschule Dittelbrunn Am Sonnenteller  </v>
      </c>
      <c r="D5238" s="5" t="s">
        <v>3571</v>
      </c>
      <c r="E52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38" s="175" t="s">
        <v>18840</v>
      </c>
      <c r="G5238" s="175" t="s">
        <v>18841</v>
      </c>
      <c r="H5238" s="182" t="str">
        <f>_xlfn.XLOOKUP(tab_SCHULLISTE[[#This Row],[TKZ]],tab_SATLISTE[SAT-ID],tab_SATLISTE[SAT-ID],"FEHLT")</f>
        <v>6k041</v>
      </c>
    </row>
    <row r="5239" spans="1:8" ht="15.9" customHeight="1" x14ac:dyDescent="0.3">
      <c r="A5239" s="171" t="s">
        <v>9592</v>
      </c>
      <c r="B5239" s="167" t="s">
        <v>12481</v>
      </c>
      <c r="C5239" s="167" t="str">
        <f>tab_SCHULLISTE[[#This Row],[SNR]]&amp;" - "&amp;tab_SCHULLISTE[[#This Row],[Name]]</f>
        <v xml:space="preserve">7888 - Grundschule Euerbach  </v>
      </c>
      <c r="D5239" s="5" t="s">
        <v>3587</v>
      </c>
      <c r="E52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39" s="175" t="s">
        <v>18840</v>
      </c>
      <c r="G5239" s="175" t="s">
        <v>18841</v>
      </c>
      <c r="H5239" s="182" t="str">
        <f>_xlfn.XLOOKUP(tab_SCHULLISTE[[#This Row],[TKZ]],tab_SATLISTE[SAT-ID],tab_SATLISTE[SAT-ID],"FEHLT")</f>
        <v>6k058</v>
      </c>
    </row>
    <row r="5240" spans="1:8" ht="15.9" customHeight="1" x14ac:dyDescent="0.3">
      <c r="A5240" s="171" t="s">
        <v>9593</v>
      </c>
      <c r="B5240" s="167" t="s">
        <v>12482</v>
      </c>
      <c r="C5240" s="167" t="str">
        <f>tab_SCHULLISTE[[#This Row],[SNR]]&amp;" - "&amp;tab_SCHULLISTE[[#This Row],[Name]]</f>
        <v xml:space="preserve">7889 - Dr.-Valentin-Engelhardt- Grundschule Geldersheim  </v>
      </c>
      <c r="D5240" s="5" t="s">
        <v>3597</v>
      </c>
      <c r="E52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40" s="175" t="s">
        <v>18840</v>
      </c>
      <c r="G5240" s="175" t="s">
        <v>18841</v>
      </c>
      <c r="H5240" s="182" t="str">
        <f>_xlfn.XLOOKUP(tab_SCHULLISTE[[#This Row],[TKZ]],tab_SATLISTE[SAT-ID],tab_SATLISTE[SAT-ID],"FEHLT")</f>
        <v>6k069</v>
      </c>
    </row>
    <row r="5241" spans="1:8" ht="15.9" customHeight="1" x14ac:dyDescent="0.3">
      <c r="A5241" s="171" t="s">
        <v>9594</v>
      </c>
      <c r="B5241" s="167" t="s">
        <v>12483</v>
      </c>
      <c r="C5241" s="167" t="str">
        <f>tab_SCHULLISTE[[#This Row],[SNR]]&amp;" - "&amp;tab_SCHULLISTE[[#This Row],[Name]]</f>
        <v xml:space="preserve">7890 - Grundschule Gerolzhofen  </v>
      </c>
      <c r="D5241" s="5" t="s">
        <v>3600</v>
      </c>
      <c r="E52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41" s="175" t="s">
        <v>18840</v>
      </c>
      <c r="G5241" s="175" t="s">
        <v>18841</v>
      </c>
      <c r="H5241" s="182" t="str">
        <f>_xlfn.XLOOKUP(tab_SCHULLISTE[[#This Row],[TKZ]],tab_SATLISTE[SAT-ID],tab_SATLISTE[SAT-ID],"FEHLT")</f>
        <v>6k072</v>
      </c>
    </row>
    <row r="5242" spans="1:8" ht="15.9" customHeight="1" x14ac:dyDescent="0.3">
      <c r="A5242" s="171" t="s">
        <v>9595</v>
      </c>
      <c r="B5242" s="167" t="s">
        <v>12484</v>
      </c>
      <c r="C5242" s="167" t="str">
        <f>tab_SCHULLISTE[[#This Row],[SNR]]&amp;" - "&amp;tab_SCHULLISTE[[#This Row],[Name]]</f>
        <v xml:space="preserve">7891 - Grundschule Gochsheim  </v>
      </c>
      <c r="D5242" s="5" t="s">
        <v>3605</v>
      </c>
      <c r="E52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42" s="175" t="s">
        <v>18840</v>
      </c>
      <c r="G5242" s="175" t="s">
        <v>18841</v>
      </c>
      <c r="H5242" s="182" t="str">
        <f>_xlfn.XLOOKUP(tab_SCHULLISTE[[#This Row],[TKZ]],tab_SATLISTE[SAT-ID],tab_SATLISTE[SAT-ID],"FEHLT")</f>
        <v>6k077</v>
      </c>
    </row>
    <row r="5243" spans="1:8" ht="15.9" customHeight="1" x14ac:dyDescent="0.3">
      <c r="A5243" s="171" t="s">
        <v>9596</v>
      </c>
      <c r="B5243" s="167" t="s">
        <v>13524</v>
      </c>
      <c r="C5243" s="167" t="str">
        <f>tab_SCHULLISTE[[#This Row],[SNR]]&amp;" - "&amp;tab_SCHULLISTE[[#This Row],[Name]]</f>
        <v xml:space="preserve">7892 - Mittelschule Gochsheim  </v>
      </c>
      <c r="D5243" s="5" t="s">
        <v>3605</v>
      </c>
      <c r="E52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43" s="175" t="s">
        <v>18840</v>
      </c>
      <c r="G5243" s="175" t="s">
        <v>18841</v>
      </c>
      <c r="H5243" s="182" t="str">
        <f>_xlfn.XLOOKUP(tab_SCHULLISTE[[#This Row],[TKZ]],tab_SATLISTE[SAT-ID],tab_SATLISTE[SAT-ID],"FEHLT")</f>
        <v>6k077</v>
      </c>
    </row>
    <row r="5244" spans="1:8" ht="15.9" customHeight="1" x14ac:dyDescent="0.3">
      <c r="A5244" s="171" t="s">
        <v>9597</v>
      </c>
      <c r="B5244" s="167" t="s">
        <v>12485</v>
      </c>
      <c r="C5244" s="167" t="str">
        <f>tab_SCHULLISTE[[#This Row],[SNR]]&amp;" - "&amp;tab_SCHULLISTE[[#This Row],[Name]]</f>
        <v xml:space="preserve">7893 - Theresia-Gerhardinger-Grundschule Grafenrheinfeld  </v>
      </c>
      <c r="D5244" s="5" t="s">
        <v>3607</v>
      </c>
      <c r="E52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44" s="175" t="s">
        <v>18840</v>
      </c>
      <c r="G5244" s="175" t="s">
        <v>18841</v>
      </c>
      <c r="H5244" s="182" t="str">
        <f>_xlfn.XLOOKUP(tab_SCHULLISTE[[#This Row],[TKZ]],tab_SATLISTE[SAT-ID],tab_SATLISTE[SAT-ID],"FEHLT")</f>
        <v>6k079</v>
      </c>
    </row>
    <row r="5245" spans="1:8" ht="15.9" customHeight="1" x14ac:dyDescent="0.3">
      <c r="A5245" s="171" t="s">
        <v>9598</v>
      </c>
      <c r="B5245" s="167" t="s">
        <v>12486</v>
      </c>
      <c r="C5245" s="167" t="str">
        <f>tab_SCHULLISTE[[#This Row],[SNR]]&amp;" - "&amp;tab_SCHULLISTE[[#This Row],[Name]]</f>
        <v xml:space="preserve">7894 - Grundschule Grettstadt  </v>
      </c>
      <c r="D5245" s="5" t="s">
        <v>3608</v>
      </c>
      <c r="E52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45" s="175" t="s">
        <v>18840</v>
      </c>
      <c r="G5245" s="175" t="s">
        <v>18841</v>
      </c>
      <c r="H5245" s="182" t="str">
        <f>_xlfn.XLOOKUP(tab_SCHULLISTE[[#This Row],[TKZ]],tab_SATLISTE[SAT-ID],tab_SATLISTE[SAT-ID],"FEHLT")</f>
        <v>6k080</v>
      </c>
    </row>
    <row r="5246" spans="1:8" ht="15.9" customHeight="1" x14ac:dyDescent="0.3">
      <c r="A5246" s="171" t="s">
        <v>9599</v>
      </c>
      <c r="B5246" s="167" t="s">
        <v>13525</v>
      </c>
      <c r="C5246" s="167" t="str">
        <f>tab_SCHULLISTE[[#This Row],[SNR]]&amp;" - "&amp;tab_SCHULLISTE[[#This Row],[Name]]</f>
        <v xml:space="preserve">7899 - Hugo-von-Trimberg-Mittelschule Niederwerrn  </v>
      </c>
      <c r="D5246" s="5" t="s">
        <v>3684</v>
      </c>
      <c r="E52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46" s="175" t="s">
        <v>18840</v>
      </c>
      <c r="G5246" s="175" t="s">
        <v>18841</v>
      </c>
      <c r="H5246" s="182" t="str">
        <f>_xlfn.XLOOKUP(tab_SCHULLISTE[[#This Row],[TKZ]],tab_SATLISTE[SAT-ID],tab_SATLISTE[SAT-ID],"FEHLT")</f>
        <v>6k158</v>
      </c>
    </row>
    <row r="5247" spans="1:8" ht="15.9" customHeight="1" x14ac:dyDescent="0.3">
      <c r="A5247" s="171" t="s">
        <v>9600</v>
      </c>
      <c r="B5247" s="167" t="s">
        <v>13526</v>
      </c>
      <c r="C5247" s="167" t="str">
        <f>tab_SCHULLISTE[[#This Row],[SNR]]&amp;" - "&amp;tab_SCHULLISTE[[#This Row],[Name]]</f>
        <v xml:space="preserve">7902 - Mittelschule Oberes Werntal Poppenhausen  </v>
      </c>
      <c r="D5247" s="5" t="s">
        <v>3697</v>
      </c>
      <c r="E52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47" s="175" t="s">
        <v>18840</v>
      </c>
      <c r="G5247" s="175" t="s">
        <v>18841</v>
      </c>
      <c r="H5247" s="182" t="str">
        <f>_xlfn.XLOOKUP(tab_SCHULLISTE[[#This Row],[TKZ]],tab_SATLISTE[SAT-ID],tab_SATLISTE[SAT-ID],"FEHLT")</f>
        <v>6k171</v>
      </c>
    </row>
    <row r="5248" spans="1:8" ht="15.9" customHeight="1" x14ac:dyDescent="0.3">
      <c r="A5248" s="171" t="s">
        <v>9601</v>
      </c>
      <c r="B5248" s="167" t="s">
        <v>12487</v>
      </c>
      <c r="C5248" s="167" t="str">
        <f>tab_SCHULLISTE[[#This Row],[SNR]]&amp;" - "&amp;tab_SCHULLISTE[[#This Row],[Name]]</f>
        <v xml:space="preserve">7903 - Grundschule Röthlein  </v>
      </c>
      <c r="D5248" s="5" t="s">
        <v>3708</v>
      </c>
      <c r="E52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48" s="175" t="s">
        <v>18840</v>
      </c>
      <c r="G5248" s="175" t="s">
        <v>18841</v>
      </c>
      <c r="H5248" s="182" t="str">
        <f>_xlfn.XLOOKUP(tab_SCHULLISTE[[#This Row],[TKZ]],tab_SATLISTE[SAT-ID],tab_SATLISTE[SAT-ID],"FEHLT")</f>
        <v>6k182</v>
      </c>
    </row>
    <row r="5249" spans="1:8" ht="15.9" customHeight="1" x14ac:dyDescent="0.3">
      <c r="A5249" s="171" t="s">
        <v>9602</v>
      </c>
      <c r="B5249" s="167" t="s">
        <v>18782</v>
      </c>
      <c r="C5249" s="167" t="str">
        <f>tab_SCHULLISTE[[#This Row],[SNR]]&amp;" - "&amp;tab_SCHULLISTE[[#This Row],[Name]]</f>
        <v xml:space="preserve">7904 - Grundschule Mainblick Schonungen  </v>
      </c>
      <c r="D5249" s="5" t="s">
        <v>3718</v>
      </c>
      <c r="E52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49" s="175" t="s">
        <v>18840</v>
      </c>
      <c r="G5249" s="175" t="s">
        <v>18841</v>
      </c>
      <c r="H5249" s="182" t="str">
        <f>_xlfn.XLOOKUP(tab_SCHULLISTE[[#This Row],[TKZ]],tab_SATLISTE[SAT-ID],tab_SATLISTE[SAT-ID],"FEHLT")</f>
        <v>6k192</v>
      </c>
    </row>
    <row r="5250" spans="1:8" ht="15.9" customHeight="1" x14ac:dyDescent="0.3">
      <c r="A5250" s="171" t="s">
        <v>9603</v>
      </c>
      <c r="B5250" s="167" t="s">
        <v>12488</v>
      </c>
      <c r="C5250" s="167" t="str">
        <f>tab_SCHULLISTE[[#This Row],[SNR]]&amp;" - "&amp;tab_SCHULLISTE[[#This Row],[Name]]</f>
        <v xml:space="preserve">7905 - Grundschule Schwanfeld  </v>
      </c>
      <c r="D5250" s="5" t="s">
        <v>3721</v>
      </c>
      <c r="E52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50" s="175" t="s">
        <v>18840</v>
      </c>
      <c r="G5250" s="175" t="s">
        <v>18841</v>
      </c>
      <c r="H5250" s="182" t="str">
        <f>_xlfn.XLOOKUP(tab_SCHULLISTE[[#This Row],[TKZ]],tab_SATLISTE[SAT-ID],tab_SATLISTE[SAT-ID],"FEHLT")</f>
        <v>6k195</v>
      </c>
    </row>
    <row r="5251" spans="1:8" ht="15.9" customHeight="1" x14ac:dyDescent="0.3">
      <c r="A5251" s="171" t="s">
        <v>9604</v>
      </c>
      <c r="B5251" s="167" t="s">
        <v>12489</v>
      </c>
      <c r="C5251" s="167" t="str">
        <f>tab_SCHULLISTE[[#This Row],[SNR]]&amp;" - "&amp;tab_SCHULLISTE[[#This Row],[Name]]</f>
        <v xml:space="preserve">7907 - Grundschule Schwebheim  </v>
      </c>
      <c r="D5251" s="5" t="s">
        <v>3723</v>
      </c>
      <c r="E52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51" s="175" t="s">
        <v>18840</v>
      </c>
      <c r="G5251" s="175" t="s">
        <v>18841</v>
      </c>
      <c r="H5251" s="182" t="str">
        <f>_xlfn.XLOOKUP(tab_SCHULLISTE[[#This Row],[TKZ]],tab_SATLISTE[SAT-ID],tab_SATLISTE[SAT-ID],"FEHLT")</f>
        <v>6k197</v>
      </c>
    </row>
    <row r="5252" spans="1:8" ht="15.9" customHeight="1" x14ac:dyDescent="0.3">
      <c r="A5252" s="171" t="s">
        <v>9605</v>
      </c>
      <c r="B5252" s="167" t="s">
        <v>12490</v>
      </c>
      <c r="C5252" s="167" t="str">
        <f>tab_SCHULLISTE[[#This Row],[SNR]]&amp;" - "&amp;tab_SCHULLISTE[[#This Row],[Name]]</f>
        <v xml:space="preserve">7908 - Grundschule Sennfeld  </v>
      </c>
      <c r="D5252" s="5" t="s">
        <v>3726</v>
      </c>
      <c r="E52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52" s="175" t="s">
        <v>18840</v>
      </c>
      <c r="G5252" s="175" t="s">
        <v>18841</v>
      </c>
      <c r="H5252" s="182" t="str">
        <f>_xlfn.XLOOKUP(tab_SCHULLISTE[[#This Row],[TKZ]],tab_SATLISTE[SAT-ID],tab_SATLISTE[SAT-ID],"FEHLT")</f>
        <v>6k200</v>
      </c>
    </row>
    <row r="5253" spans="1:8" ht="15.9" customHeight="1" x14ac:dyDescent="0.3">
      <c r="A5253" s="171" t="s">
        <v>9606</v>
      </c>
      <c r="B5253" s="167" t="s">
        <v>13527</v>
      </c>
      <c r="C5253" s="167" t="str">
        <f>tab_SCHULLISTE[[#This Row],[SNR]]&amp;" - "&amp;tab_SCHULLISTE[[#This Row],[Name]]</f>
        <v xml:space="preserve">7909 - Mittelschule Sennfeld  </v>
      </c>
      <c r="D5253" s="5" t="s">
        <v>3726</v>
      </c>
      <c r="E52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53" s="175" t="s">
        <v>18840</v>
      </c>
      <c r="G5253" s="175" t="s">
        <v>18841</v>
      </c>
      <c r="H5253" s="182" t="str">
        <f>_xlfn.XLOOKUP(tab_SCHULLISTE[[#This Row],[TKZ]],tab_SATLISTE[SAT-ID],tab_SATLISTE[SAT-ID],"FEHLT")</f>
        <v>6k200</v>
      </c>
    </row>
    <row r="5254" spans="1:8" ht="15.9" customHeight="1" x14ac:dyDescent="0.3">
      <c r="A5254" s="171" t="s">
        <v>9607</v>
      </c>
      <c r="B5254" s="167" t="s">
        <v>13528</v>
      </c>
      <c r="C5254" s="167" t="str">
        <f>tab_SCHULLISTE[[#This Row],[SNR]]&amp;" - "&amp;tab_SCHULLISTE[[#This Row],[Name]]</f>
        <v xml:space="preserve">7910 - Friedrich-Rückert-Mittelschule Stadtlauringen  </v>
      </c>
      <c r="D5254" s="5" t="s">
        <v>3730</v>
      </c>
      <c r="E52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54" s="175" t="s">
        <v>18840</v>
      </c>
      <c r="G5254" s="175" t="s">
        <v>18841</v>
      </c>
      <c r="H5254" s="182" t="str">
        <f>_xlfn.XLOOKUP(tab_SCHULLISTE[[#This Row],[TKZ]],tab_SATLISTE[SAT-ID],tab_SATLISTE[SAT-ID],"FEHLT")</f>
        <v>6k204</v>
      </c>
    </row>
    <row r="5255" spans="1:8" ht="15.9" customHeight="1" x14ac:dyDescent="0.3">
      <c r="A5255" s="171" t="s">
        <v>9608</v>
      </c>
      <c r="B5255" s="167" t="s">
        <v>12491</v>
      </c>
      <c r="C5255" s="167" t="str">
        <f>tab_SCHULLISTE[[#This Row],[SNR]]&amp;" - "&amp;tab_SCHULLISTE[[#This Row],[Name]]</f>
        <v xml:space="preserve">7913 - Grundschule Am Zabelstein Donnersdorf  </v>
      </c>
      <c r="D5255" s="5" t="s">
        <v>3572</v>
      </c>
      <c r="E52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55" s="175" t="s">
        <v>18840</v>
      </c>
      <c r="G5255" s="175" t="s">
        <v>18841</v>
      </c>
      <c r="H5255" s="182" t="str">
        <f>_xlfn.XLOOKUP(tab_SCHULLISTE[[#This Row],[TKZ]],tab_SATLISTE[SAT-ID],tab_SATLISTE[SAT-ID],"FEHLT")</f>
        <v>6k042</v>
      </c>
    </row>
    <row r="5256" spans="1:8" ht="15.9" customHeight="1" x14ac:dyDescent="0.3">
      <c r="A5256" s="171" t="s">
        <v>9609</v>
      </c>
      <c r="B5256" s="167" t="s">
        <v>12492</v>
      </c>
      <c r="C5256" s="167" t="str">
        <f>tab_SCHULLISTE[[#This Row],[SNR]]&amp;" - "&amp;tab_SCHULLISTE[[#This Row],[Name]]</f>
        <v xml:space="preserve">7914 - Grundschule Schweinfurter Rhön in Üchtelhausen  </v>
      </c>
      <c r="D5256" s="5" t="s">
        <v>3740</v>
      </c>
      <c r="E52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56" s="175" t="s">
        <v>18840</v>
      </c>
      <c r="G5256" s="175" t="s">
        <v>18841</v>
      </c>
      <c r="H5256" s="182" t="str">
        <f>_xlfn.XLOOKUP(tab_SCHULLISTE[[#This Row],[TKZ]],tab_SATLISTE[SAT-ID],tab_SATLISTE[SAT-ID],"FEHLT")</f>
        <v>6k214</v>
      </c>
    </row>
    <row r="5257" spans="1:8" ht="15.9" customHeight="1" x14ac:dyDescent="0.3">
      <c r="A5257" s="171" t="s">
        <v>9610</v>
      </c>
      <c r="B5257" s="167" t="s">
        <v>12493</v>
      </c>
      <c r="C5257" s="167" t="str">
        <f>tab_SCHULLISTE[[#This Row],[SNR]]&amp;" - "&amp;tab_SCHULLISTE[[#This Row],[Name]]</f>
        <v xml:space="preserve">7915 - Grundschule Kolitzheim  </v>
      </c>
      <c r="D5257" s="5" t="s">
        <v>3647</v>
      </c>
      <c r="E52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57" s="175" t="s">
        <v>18840</v>
      </c>
      <c r="G5257" s="175" t="s">
        <v>18841</v>
      </c>
      <c r="H5257" s="182" t="str">
        <f>_xlfn.XLOOKUP(tab_SCHULLISTE[[#This Row],[TKZ]],tab_SATLISTE[SAT-ID],tab_SATLISTE[SAT-ID],"FEHLT")</f>
        <v>6k120</v>
      </c>
    </row>
    <row r="5258" spans="1:8" ht="15.9" customHeight="1" x14ac:dyDescent="0.3">
      <c r="A5258" s="171" t="s">
        <v>9611</v>
      </c>
      <c r="B5258" s="167" t="s">
        <v>12494</v>
      </c>
      <c r="C5258" s="167" t="str">
        <f>tab_SCHULLISTE[[#This Row],[SNR]]&amp;" - "&amp;tab_SCHULLISTE[[#This Row],[Name]]</f>
        <v xml:space="preserve">7917 - Balthasar-Neumann-Grundschule Werneck  </v>
      </c>
      <c r="D5258" s="5" t="s">
        <v>3754</v>
      </c>
      <c r="E52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58" s="175" t="s">
        <v>18840</v>
      </c>
      <c r="G5258" s="175" t="s">
        <v>18841</v>
      </c>
      <c r="H5258" s="182" t="str">
        <f>_xlfn.XLOOKUP(tab_SCHULLISTE[[#This Row],[TKZ]],tab_SATLISTE[SAT-ID],tab_SATLISTE[SAT-ID],"FEHLT")</f>
        <v>6k228</v>
      </c>
    </row>
    <row r="5259" spans="1:8" ht="15.9" customHeight="1" x14ac:dyDescent="0.3">
      <c r="A5259" s="171" t="s">
        <v>9612</v>
      </c>
      <c r="B5259" s="167" t="s">
        <v>13529</v>
      </c>
      <c r="C5259" s="167" t="str">
        <f>tab_SCHULLISTE[[#This Row],[SNR]]&amp;" - "&amp;tab_SCHULLISTE[[#This Row],[Name]]</f>
        <v xml:space="preserve">7918 - Balthasar-Neumann-Mittelschule Werneck  </v>
      </c>
      <c r="D5259" s="5" t="s">
        <v>3754</v>
      </c>
      <c r="E52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59" s="175" t="s">
        <v>18840</v>
      </c>
      <c r="G5259" s="175" t="s">
        <v>18841</v>
      </c>
      <c r="H5259" s="182" t="str">
        <f>_xlfn.XLOOKUP(tab_SCHULLISTE[[#This Row],[TKZ]],tab_SATLISTE[SAT-ID],tab_SATLISTE[SAT-ID],"FEHLT")</f>
        <v>6k228</v>
      </c>
    </row>
    <row r="5260" spans="1:8" ht="15.9" customHeight="1" x14ac:dyDescent="0.3">
      <c r="A5260" s="171" t="s">
        <v>9613</v>
      </c>
      <c r="B5260" s="167" t="s">
        <v>13530</v>
      </c>
      <c r="C5260" s="167" t="str">
        <f>tab_SCHULLISTE[[#This Row],[SNR]]&amp;" - "&amp;tab_SCHULLISTE[[#This Row],[Name]]</f>
        <v xml:space="preserve">7923 - Mittelschule Gerolzhofen  </v>
      </c>
      <c r="D5260" s="5" t="s">
        <v>3601</v>
      </c>
      <c r="E52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60" s="175" t="s">
        <v>18840</v>
      </c>
      <c r="G5260" s="175" t="s">
        <v>18841</v>
      </c>
      <c r="H5260" s="182" t="str">
        <f>_xlfn.XLOOKUP(tab_SCHULLISTE[[#This Row],[TKZ]],tab_SATLISTE[SAT-ID],tab_SATLISTE[SAT-ID],"FEHLT")</f>
        <v>6k073</v>
      </c>
    </row>
    <row r="5261" spans="1:8" ht="15.9" customHeight="1" x14ac:dyDescent="0.3">
      <c r="A5261" s="171" t="s">
        <v>9614</v>
      </c>
      <c r="B5261" s="167" t="s">
        <v>12495</v>
      </c>
      <c r="C5261" s="167" t="str">
        <f>tab_SCHULLISTE[[#This Row],[SNR]]&amp;" - "&amp;tab_SCHULLISTE[[#This Row],[Name]]</f>
        <v xml:space="preserve">7926 - Grundschule Wasserlosen  </v>
      </c>
      <c r="D5261" s="5" t="s">
        <v>3751</v>
      </c>
      <c r="E52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61" s="175" t="s">
        <v>18840</v>
      </c>
      <c r="G5261" s="175" t="s">
        <v>18841</v>
      </c>
      <c r="H5261" s="182" t="str">
        <f>_xlfn.XLOOKUP(tab_SCHULLISTE[[#This Row],[TKZ]],tab_SATLISTE[SAT-ID],tab_SATLISTE[SAT-ID],"FEHLT")</f>
        <v>6k225</v>
      </c>
    </row>
    <row r="5262" spans="1:8" ht="15.9" customHeight="1" x14ac:dyDescent="0.3">
      <c r="A5262" s="171" t="s">
        <v>9615</v>
      </c>
      <c r="B5262" s="167" t="s">
        <v>12496</v>
      </c>
      <c r="C5262" s="167" t="str">
        <f>tab_SCHULLISTE[[#This Row],[SNR]]&amp;" - "&amp;tab_SCHULLISTE[[#This Row],[Name]]</f>
        <v xml:space="preserve">7927 - Grundschule Aub  </v>
      </c>
      <c r="D5262" s="5" t="s">
        <v>3542</v>
      </c>
      <c r="E52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62" s="175" t="s">
        <v>18840</v>
      </c>
      <c r="G5262" s="175" t="s">
        <v>18841</v>
      </c>
      <c r="H5262" s="182" t="str">
        <f>_xlfn.XLOOKUP(tab_SCHULLISTE[[#This Row],[TKZ]],tab_SATLISTE[SAT-ID],tab_SATLISTE[SAT-ID],"FEHLT")</f>
        <v>6k011</v>
      </c>
    </row>
    <row r="5263" spans="1:8" ht="15.9" customHeight="1" x14ac:dyDescent="0.3">
      <c r="A5263" s="171" t="s">
        <v>9616</v>
      </c>
      <c r="B5263" s="167" t="s">
        <v>12497</v>
      </c>
      <c r="C5263" s="167" t="str">
        <f>tab_SCHULLISTE[[#This Row],[SNR]]&amp;" - "&amp;tab_SCHULLISTE[[#This Row],[Name]]</f>
        <v xml:space="preserve">7928 - Grundschule Bergtheim  </v>
      </c>
      <c r="D5263" s="5" t="s">
        <v>3555</v>
      </c>
      <c r="E52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63" s="175" t="s">
        <v>18840</v>
      </c>
      <c r="G5263" s="175" t="s">
        <v>18841</v>
      </c>
      <c r="H5263" s="182" t="str">
        <f>_xlfn.XLOOKUP(tab_SCHULLISTE[[#This Row],[TKZ]],tab_SATLISTE[SAT-ID],tab_SATLISTE[SAT-ID],"FEHLT")</f>
        <v>6k025</v>
      </c>
    </row>
    <row r="5264" spans="1:8" ht="15.9" customHeight="1" x14ac:dyDescent="0.3">
      <c r="A5264" s="171" t="s">
        <v>9617</v>
      </c>
      <c r="B5264" s="167" t="s">
        <v>12498</v>
      </c>
      <c r="C5264" s="167" t="str">
        <f>tab_SCHULLISTE[[#This Row],[SNR]]&amp;" - "&amp;tab_SCHULLISTE[[#This Row],[Name]]</f>
        <v xml:space="preserve">7929 - Grundschule Bütthard  </v>
      </c>
      <c r="D5264" s="5" t="s">
        <v>3603</v>
      </c>
      <c r="E52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64" s="175" t="s">
        <v>18840</v>
      </c>
      <c r="G5264" s="175" t="s">
        <v>18841</v>
      </c>
      <c r="H5264" s="182" t="str">
        <f>_xlfn.XLOOKUP(tab_SCHULLISTE[[#This Row],[TKZ]],tab_SATLISTE[SAT-ID],tab_SATLISTE[SAT-ID],"FEHLT")</f>
        <v>6k075</v>
      </c>
    </row>
    <row r="5265" spans="1:8" ht="15.9" customHeight="1" x14ac:dyDescent="0.3">
      <c r="A5265" s="171" t="s">
        <v>9618</v>
      </c>
      <c r="B5265" s="167" t="s">
        <v>12499</v>
      </c>
      <c r="C5265" s="167" t="str">
        <f>tab_SCHULLISTE[[#This Row],[SNR]]&amp;" - "&amp;tab_SCHULLISTE[[#This Row],[Name]]</f>
        <v xml:space="preserve">7930 - Grundschule Eibelstadt  </v>
      </c>
      <c r="D5265" s="5" t="s">
        <v>3577</v>
      </c>
      <c r="E52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65" s="175" t="s">
        <v>18840</v>
      </c>
      <c r="G5265" s="175" t="s">
        <v>18841</v>
      </c>
      <c r="H5265" s="182" t="str">
        <f>_xlfn.XLOOKUP(tab_SCHULLISTE[[#This Row],[TKZ]],tab_SATLISTE[SAT-ID],tab_SATLISTE[SAT-ID],"FEHLT")</f>
        <v>6k047</v>
      </c>
    </row>
    <row r="5266" spans="1:8" ht="15.9" customHeight="1" x14ac:dyDescent="0.3">
      <c r="A5266" s="171" t="s">
        <v>9619</v>
      </c>
      <c r="B5266" s="167" t="s">
        <v>12500</v>
      </c>
      <c r="C5266" s="167" t="str">
        <f>tab_SCHULLISTE[[#This Row],[SNR]]&amp;" - "&amp;tab_SCHULLISTE[[#This Row],[Name]]</f>
        <v xml:space="preserve">7931 - Grundschule Eisingen-Waldbrunn  </v>
      </c>
      <c r="D5266" s="5" t="s">
        <v>3579</v>
      </c>
      <c r="E52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66" s="175" t="s">
        <v>18840</v>
      </c>
      <c r="G5266" s="175" t="s">
        <v>18841</v>
      </c>
      <c r="H5266" s="182" t="str">
        <f>_xlfn.XLOOKUP(tab_SCHULLISTE[[#This Row],[TKZ]],tab_SATLISTE[SAT-ID],tab_SATLISTE[SAT-ID],"FEHLT")</f>
        <v>6k049</v>
      </c>
    </row>
    <row r="5267" spans="1:8" ht="15.9" customHeight="1" x14ac:dyDescent="0.3">
      <c r="A5267" s="171" t="s">
        <v>9620</v>
      </c>
      <c r="B5267" s="167" t="s">
        <v>12501</v>
      </c>
      <c r="C5267" s="167" t="str">
        <f>tab_SCHULLISTE[[#This Row],[SNR]]&amp;" - "&amp;tab_SCHULLISTE[[#This Row],[Name]]</f>
        <v xml:space="preserve">7933 - Grundschule Estenfeld  </v>
      </c>
      <c r="D5267" s="5" t="s">
        <v>3586</v>
      </c>
      <c r="E52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67" s="175" t="s">
        <v>18840</v>
      </c>
      <c r="G5267" s="175" t="s">
        <v>18841</v>
      </c>
      <c r="H5267" s="182" t="str">
        <f>_xlfn.XLOOKUP(tab_SCHULLISTE[[#This Row],[TKZ]],tab_SATLISTE[SAT-ID],tab_SATLISTE[SAT-ID],"FEHLT")</f>
        <v>6k057</v>
      </c>
    </row>
    <row r="5268" spans="1:8" ht="15.9" customHeight="1" x14ac:dyDescent="0.3">
      <c r="A5268" s="171" t="s">
        <v>9621</v>
      </c>
      <c r="B5268" s="167" t="s">
        <v>13531</v>
      </c>
      <c r="C5268" s="167" t="str">
        <f>tab_SCHULLISTE[[#This Row],[SNR]]&amp;" - "&amp;tab_SCHULLISTE[[#This Row],[Name]]</f>
        <v xml:space="preserve">7935 - Mittelschule Gaukönigshofen  </v>
      </c>
      <c r="D5268" s="5" t="s">
        <v>3595</v>
      </c>
      <c r="E52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68" s="175" t="s">
        <v>18840</v>
      </c>
      <c r="G5268" s="175" t="s">
        <v>18841</v>
      </c>
      <c r="H5268" s="182" t="str">
        <f>_xlfn.XLOOKUP(tab_SCHULLISTE[[#This Row],[TKZ]],tab_SATLISTE[SAT-ID],tab_SATLISTE[SAT-ID],"FEHLT")</f>
        <v>6k067</v>
      </c>
    </row>
    <row r="5269" spans="1:8" ht="15.9" customHeight="1" x14ac:dyDescent="0.3">
      <c r="A5269" s="171" t="s">
        <v>9622</v>
      </c>
      <c r="B5269" s="167" t="s">
        <v>13532</v>
      </c>
      <c r="C5269" s="167" t="str">
        <f>tab_SCHULLISTE[[#This Row],[SNR]]&amp;" - "&amp;tab_SCHULLISTE[[#This Row],[Name]]</f>
        <v xml:space="preserve">7936 - Eichendorffschule-Mittelschule Gerbrunn  </v>
      </c>
      <c r="D5269" s="5" t="s">
        <v>3599</v>
      </c>
      <c r="E52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69" s="175" t="s">
        <v>18840</v>
      </c>
      <c r="G5269" s="175" t="s">
        <v>18841</v>
      </c>
      <c r="H5269" s="182" t="str">
        <f>_xlfn.XLOOKUP(tab_SCHULLISTE[[#This Row],[TKZ]],tab_SATLISTE[SAT-ID],tab_SATLISTE[SAT-ID],"FEHLT")</f>
        <v>6k071</v>
      </c>
    </row>
    <row r="5270" spans="1:8" ht="15.9" customHeight="1" x14ac:dyDescent="0.3">
      <c r="A5270" s="171" t="s">
        <v>9623</v>
      </c>
      <c r="B5270" s="167" t="s">
        <v>12502</v>
      </c>
      <c r="C5270" s="167" t="str">
        <f>tab_SCHULLISTE[[#This Row],[SNR]]&amp;" - "&amp;tab_SCHULLISTE[[#This Row],[Name]]</f>
        <v xml:space="preserve">7938 - Grundschule Giebelstadt  </v>
      </c>
      <c r="D5270" s="5" t="s">
        <v>3602</v>
      </c>
      <c r="E52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70" s="175" t="s">
        <v>18840</v>
      </c>
      <c r="G5270" s="175" t="s">
        <v>18841</v>
      </c>
      <c r="H5270" s="182" t="str">
        <f>_xlfn.XLOOKUP(tab_SCHULLISTE[[#This Row],[TKZ]],tab_SATLISTE[SAT-ID],tab_SATLISTE[SAT-ID],"FEHLT")</f>
        <v>6k074</v>
      </c>
    </row>
    <row r="5271" spans="1:8" ht="15.9" customHeight="1" x14ac:dyDescent="0.3">
      <c r="A5271" s="171" t="s">
        <v>9624</v>
      </c>
      <c r="B5271" s="167" t="s">
        <v>12503</v>
      </c>
      <c r="C5271" s="167" t="str">
        <f>tab_SCHULLISTE[[#This Row],[SNR]]&amp;" - "&amp;tab_SCHULLISTE[[#This Row],[Name]]</f>
        <v xml:space="preserve">7940 - Ignatius-Gropp-Grundschule Güntersleben  </v>
      </c>
      <c r="D5271" s="5" t="s">
        <v>3613</v>
      </c>
      <c r="E52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71" s="175" t="s">
        <v>18840</v>
      </c>
      <c r="G5271" s="175" t="s">
        <v>18841</v>
      </c>
      <c r="H5271" s="182" t="str">
        <f>_xlfn.XLOOKUP(tab_SCHULLISTE[[#This Row],[TKZ]],tab_SATLISTE[SAT-ID],tab_SATLISTE[SAT-ID],"FEHLT")</f>
        <v>6k085</v>
      </c>
    </row>
    <row r="5272" spans="1:8" ht="15.9" customHeight="1" x14ac:dyDescent="0.3">
      <c r="A5272" s="171" t="s">
        <v>9625</v>
      </c>
      <c r="B5272" s="167" t="s">
        <v>12504</v>
      </c>
      <c r="C5272" s="167" t="str">
        <f>tab_SCHULLISTE[[#This Row],[SNR]]&amp;" - "&amp;tab_SCHULLISTE[[#This Row],[Name]]</f>
        <v xml:space="preserve">7942 - Astrid-Lindgren-Grundschule Helmstadt  </v>
      </c>
      <c r="D5272" s="5" t="s">
        <v>3621</v>
      </c>
      <c r="E52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72" s="175" t="s">
        <v>18840</v>
      </c>
      <c r="G5272" s="175" t="s">
        <v>18841</v>
      </c>
      <c r="H5272" s="182" t="str">
        <f>_xlfn.XLOOKUP(tab_SCHULLISTE[[#This Row],[TKZ]],tab_SATLISTE[SAT-ID],tab_SATLISTE[SAT-ID],"FEHLT")</f>
        <v>6k093</v>
      </c>
    </row>
    <row r="5273" spans="1:8" ht="15.9" customHeight="1" x14ac:dyDescent="0.3">
      <c r="A5273" s="171" t="s">
        <v>9626</v>
      </c>
      <c r="B5273" s="167" t="s">
        <v>13533</v>
      </c>
      <c r="C5273" s="167" t="str">
        <f>tab_SCHULLISTE[[#This Row],[SNR]]&amp;" - "&amp;tab_SCHULLISTE[[#This Row],[Name]]</f>
        <v xml:space="preserve">7944 - Mittelschule Höchberg  </v>
      </c>
      <c r="D5273" s="5" t="s">
        <v>3623</v>
      </c>
      <c r="E52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73" s="175" t="s">
        <v>18840</v>
      </c>
      <c r="G5273" s="175" t="s">
        <v>18841</v>
      </c>
      <c r="H5273" s="182" t="str">
        <f>_xlfn.XLOOKUP(tab_SCHULLISTE[[#This Row],[TKZ]],tab_SATLISTE[SAT-ID],tab_SATLISTE[SAT-ID],"FEHLT")</f>
        <v>6k095</v>
      </c>
    </row>
    <row r="5274" spans="1:8" ht="15.9" customHeight="1" x14ac:dyDescent="0.3">
      <c r="A5274" s="171" t="s">
        <v>9627</v>
      </c>
      <c r="B5274" s="167" t="s">
        <v>12505</v>
      </c>
      <c r="C5274" s="167" t="str">
        <f>tab_SCHULLISTE[[#This Row],[SNR]]&amp;" - "&amp;tab_SCHULLISTE[[#This Row],[Name]]</f>
        <v xml:space="preserve">7945 - Grundschule Kirchheim  </v>
      </c>
      <c r="D5274" s="5" t="s">
        <v>3634</v>
      </c>
      <c r="E52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74" s="175" t="s">
        <v>18840</v>
      </c>
      <c r="G5274" s="175" t="s">
        <v>18841</v>
      </c>
      <c r="H5274" s="182" t="str">
        <f>_xlfn.XLOOKUP(tab_SCHULLISTE[[#This Row],[TKZ]],tab_SATLISTE[SAT-ID],tab_SATLISTE[SAT-ID],"FEHLT")</f>
        <v>6k107</v>
      </c>
    </row>
    <row r="5275" spans="1:8" ht="15.9" customHeight="1" x14ac:dyDescent="0.3">
      <c r="A5275" s="171" t="s">
        <v>9628</v>
      </c>
      <c r="B5275" s="167" t="s">
        <v>12506</v>
      </c>
      <c r="C5275" s="167" t="str">
        <f>tab_SCHULLISTE[[#This Row],[SNR]]&amp;" - "&amp;tab_SCHULLISTE[[#This Row],[Name]]</f>
        <v xml:space="preserve">7946 - Grundschule Kist  </v>
      </c>
      <c r="D5275" s="5" t="s">
        <v>3637</v>
      </c>
      <c r="E52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75" s="175" t="s">
        <v>18840</v>
      </c>
      <c r="G5275" s="175" t="s">
        <v>18841</v>
      </c>
      <c r="H5275" s="182" t="str">
        <f>_xlfn.XLOOKUP(tab_SCHULLISTE[[#This Row],[TKZ]],tab_SATLISTE[SAT-ID],tab_SATLISTE[SAT-ID],"FEHLT")</f>
        <v>6k110</v>
      </c>
    </row>
    <row r="5276" spans="1:8" ht="15.9" customHeight="1" x14ac:dyDescent="0.3">
      <c r="A5276" s="171" t="s">
        <v>9629</v>
      </c>
      <c r="B5276" s="167" t="s">
        <v>12507</v>
      </c>
      <c r="C5276" s="167" t="str">
        <f>tab_SCHULLISTE[[#This Row],[SNR]]&amp;" - "&amp;tab_SCHULLISTE[[#This Row],[Name]]</f>
        <v xml:space="preserve">7948 - Grundschule Kürnach  </v>
      </c>
      <c r="D5276" s="5" t="s">
        <v>3652</v>
      </c>
      <c r="E52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76" s="175" t="s">
        <v>18840</v>
      </c>
      <c r="G5276" s="175" t="s">
        <v>18841</v>
      </c>
      <c r="H5276" s="182" t="str">
        <f>_xlfn.XLOOKUP(tab_SCHULLISTE[[#This Row],[TKZ]],tab_SATLISTE[SAT-ID],tab_SATLISTE[SAT-ID],"FEHLT")</f>
        <v>6k125</v>
      </c>
    </row>
    <row r="5277" spans="1:8" ht="15.9" customHeight="1" x14ac:dyDescent="0.3">
      <c r="A5277" s="171" t="s">
        <v>9630</v>
      </c>
      <c r="B5277" s="167" t="s">
        <v>12508</v>
      </c>
      <c r="C5277" s="167" t="str">
        <f>tab_SCHULLISTE[[#This Row],[SNR]]&amp;" - "&amp;tab_SCHULLISTE[[#This Row],[Name]]</f>
        <v xml:space="preserve">7950 - Grundschule Würzburg-Lengfeld  </v>
      </c>
      <c r="D5277" s="5" t="s">
        <v>3760</v>
      </c>
      <c r="E52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77" s="175" t="s">
        <v>18840</v>
      </c>
      <c r="G5277" s="175" t="s">
        <v>18841</v>
      </c>
      <c r="H5277" s="182" t="str">
        <f>_xlfn.XLOOKUP(tab_SCHULLISTE[[#This Row],[TKZ]],tab_SATLISTE[SAT-ID],tab_SATLISTE[SAT-ID],"FEHLT")</f>
        <v>6k234</v>
      </c>
    </row>
    <row r="5278" spans="1:8" ht="15.9" customHeight="1" x14ac:dyDescent="0.3">
      <c r="A5278" s="171" t="s">
        <v>9631</v>
      </c>
      <c r="B5278" s="167" t="s">
        <v>13534</v>
      </c>
      <c r="C5278" s="167" t="str">
        <f>tab_SCHULLISTE[[#This Row],[SNR]]&amp;" - "&amp;tab_SCHULLISTE[[#This Row],[Name]]</f>
        <v xml:space="preserve">7951 - Mittelschule Margetshöchheim  </v>
      </c>
      <c r="D5278" s="5" t="s">
        <v>3661</v>
      </c>
      <c r="E52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78" s="175" t="s">
        <v>18840</v>
      </c>
      <c r="G5278" s="175" t="s">
        <v>18841</v>
      </c>
      <c r="H5278" s="182" t="str">
        <f>_xlfn.XLOOKUP(tab_SCHULLISTE[[#This Row],[TKZ]],tab_SATLISTE[SAT-ID],tab_SATLISTE[SAT-ID],"FEHLT")</f>
        <v>6k135</v>
      </c>
    </row>
    <row r="5279" spans="1:8" ht="15.9" customHeight="1" x14ac:dyDescent="0.3">
      <c r="A5279" s="171" t="s">
        <v>9632</v>
      </c>
      <c r="B5279" s="167" t="s">
        <v>12509</v>
      </c>
      <c r="C5279" s="167" t="str">
        <f>tab_SCHULLISTE[[#This Row],[SNR]]&amp;" - "&amp;tab_SCHULLISTE[[#This Row],[Name]]</f>
        <v xml:space="preserve">7955 - Grundschule Ochsenfurt  </v>
      </c>
      <c r="D5279" s="5" t="s">
        <v>3693</v>
      </c>
      <c r="E52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79" s="175" t="s">
        <v>18840</v>
      </c>
      <c r="G5279" s="175" t="s">
        <v>18841</v>
      </c>
      <c r="H5279" s="182" t="str">
        <f>_xlfn.XLOOKUP(tab_SCHULLISTE[[#This Row],[TKZ]],tab_SATLISTE[SAT-ID],tab_SATLISTE[SAT-ID],"FEHLT")</f>
        <v>6k167</v>
      </c>
    </row>
    <row r="5280" spans="1:8" ht="15.9" customHeight="1" x14ac:dyDescent="0.3">
      <c r="A5280" s="171" t="s">
        <v>9633</v>
      </c>
      <c r="B5280" s="167" t="s">
        <v>13535</v>
      </c>
      <c r="C5280" s="167" t="str">
        <f>tab_SCHULLISTE[[#This Row],[SNR]]&amp;" - "&amp;tab_SCHULLISTE[[#This Row],[Name]]</f>
        <v xml:space="preserve">7956 - Mittelschule Ochsenfurt  </v>
      </c>
      <c r="D5280" s="5" t="s">
        <v>3692</v>
      </c>
      <c r="E52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80" s="175" t="s">
        <v>18840</v>
      </c>
      <c r="G5280" s="175" t="s">
        <v>18841</v>
      </c>
      <c r="H5280" s="182" t="str">
        <f>_xlfn.XLOOKUP(tab_SCHULLISTE[[#This Row],[TKZ]],tab_SATLISTE[SAT-ID],tab_SATLISTE[SAT-ID],"FEHLT")</f>
        <v>6k166</v>
      </c>
    </row>
    <row r="5281" spans="1:8" ht="15.9" customHeight="1" x14ac:dyDescent="0.3">
      <c r="A5281" s="171" t="s">
        <v>9634</v>
      </c>
      <c r="B5281" s="167" t="s">
        <v>12510</v>
      </c>
      <c r="C5281" s="167" t="str">
        <f>tab_SCHULLISTE[[#This Row],[SNR]]&amp;" - "&amp;tab_SCHULLISTE[[#This Row],[Name]]</f>
        <v xml:space="preserve">7957 - Grundschule Randersacker  </v>
      </c>
      <c r="D5281" s="5" t="s">
        <v>3699</v>
      </c>
      <c r="E52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81" s="175" t="s">
        <v>18840</v>
      </c>
      <c r="G5281" s="175" t="s">
        <v>18841</v>
      </c>
      <c r="H5281" s="182" t="str">
        <f>_xlfn.XLOOKUP(tab_SCHULLISTE[[#This Row],[TKZ]],tab_SATLISTE[SAT-ID],tab_SATLISTE[SAT-ID],"FEHLT")</f>
        <v>6k173</v>
      </c>
    </row>
    <row r="5282" spans="1:8" ht="15.9" customHeight="1" x14ac:dyDescent="0.3">
      <c r="A5282" s="171" t="s">
        <v>9635</v>
      </c>
      <c r="B5282" s="167" t="s">
        <v>12511</v>
      </c>
      <c r="C5282" s="167" t="str">
        <f>tab_SCHULLISTE[[#This Row],[SNR]]&amp;" - "&amp;tab_SCHULLISTE[[#This Row],[Name]]</f>
        <v xml:space="preserve">7958 - Grundschule Reichenberg  </v>
      </c>
      <c r="D5282" s="5" t="s">
        <v>3701</v>
      </c>
      <c r="E52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82" s="175" t="s">
        <v>18840</v>
      </c>
      <c r="G5282" s="175" t="s">
        <v>18841</v>
      </c>
      <c r="H5282" s="182" t="str">
        <f>_xlfn.XLOOKUP(tab_SCHULLISTE[[#This Row],[TKZ]],tab_SATLISTE[SAT-ID],tab_SATLISTE[SAT-ID],"FEHLT")</f>
        <v>6k175</v>
      </c>
    </row>
    <row r="5283" spans="1:8" ht="15.9" customHeight="1" x14ac:dyDescent="0.3">
      <c r="A5283" s="171" t="s">
        <v>9636</v>
      </c>
      <c r="B5283" s="167" t="s">
        <v>12512</v>
      </c>
      <c r="C5283" s="167" t="str">
        <f>tab_SCHULLISTE[[#This Row],[SNR]]&amp;" - "&amp;tab_SCHULLISTE[[#This Row],[Name]]</f>
        <v xml:space="preserve">7959 - Matthias-Ehrenfried-Grundschule Rimpar  </v>
      </c>
      <c r="D5283" s="5" t="s">
        <v>3706</v>
      </c>
      <c r="E52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83" s="175" t="s">
        <v>18840</v>
      </c>
      <c r="G5283" s="175" t="s">
        <v>18841</v>
      </c>
      <c r="H5283" s="182" t="str">
        <f>_xlfn.XLOOKUP(tab_SCHULLISTE[[#This Row],[TKZ]],tab_SATLISTE[SAT-ID],tab_SATLISTE[SAT-ID],"FEHLT")</f>
        <v>6k180</v>
      </c>
    </row>
    <row r="5284" spans="1:8" ht="15.9" customHeight="1" x14ac:dyDescent="0.3">
      <c r="A5284" s="171" t="s">
        <v>9637</v>
      </c>
      <c r="B5284" s="167" t="s">
        <v>12513</v>
      </c>
      <c r="C5284" s="167" t="str">
        <f>tab_SCHULLISTE[[#This Row],[SNR]]&amp;" - "&amp;tab_SCHULLISTE[[#This Row],[Name]]</f>
        <v xml:space="preserve">7960 - Grundschule Röttingen  </v>
      </c>
      <c r="D5284" s="5" t="s">
        <v>3710</v>
      </c>
      <c r="E52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84" s="175" t="s">
        <v>18840</v>
      </c>
      <c r="G5284" s="175" t="s">
        <v>18841</v>
      </c>
      <c r="H5284" s="182" t="str">
        <f>_xlfn.XLOOKUP(tab_SCHULLISTE[[#This Row],[TKZ]],tab_SATLISTE[SAT-ID],tab_SATLISTE[SAT-ID],"FEHLT")</f>
        <v>6k184</v>
      </c>
    </row>
    <row r="5285" spans="1:8" ht="15.9" customHeight="1" x14ac:dyDescent="0.3">
      <c r="A5285" s="171" t="s">
        <v>9638</v>
      </c>
      <c r="B5285" s="167" t="s">
        <v>11777</v>
      </c>
      <c r="C5285" s="167" t="str">
        <f>tab_SCHULLISTE[[#This Row],[SNR]]&amp;" - "&amp;tab_SCHULLISTE[[#This Row],[Name]]</f>
        <v xml:space="preserve">7963 - Grundschule Rottendorf  </v>
      </c>
      <c r="D5285" s="5" t="s">
        <v>3709</v>
      </c>
      <c r="E52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85" s="175" t="s">
        <v>18840</v>
      </c>
      <c r="G5285" s="175" t="s">
        <v>18841</v>
      </c>
      <c r="H5285" s="182" t="str">
        <f>_xlfn.XLOOKUP(tab_SCHULLISTE[[#This Row],[TKZ]],tab_SATLISTE[SAT-ID],tab_SATLISTE[SAT-ID],"FEHLT")</f>
        <v>6k183</v>
      </c>
    </row>
    <row r="5286" spans="1:8" ht="15.9" customHeight="1" x14ac:dyDescent="0.3">
      <c r="A5286" s="171" t="s">
        <v>9639</v>
      </c>
      <c r="B5286" s="167" t="s">
        <v>12514</v>
      </c>
      <c r="C5286" s="167" t="str">
        <f>tab_SCHULLISTE[[#This Row],[SNR]]&amp;" - "&amp;tab_SCHULLISTE[[#This Row],[Name]]</f>
        <v xml:space="preserve">7965 - Grundschule Sonderhofen in Gaukönigshofen  </v>
      </c>
      <c r="D5286" s="5" t="s">
        <v>3729</v>
      </c>
      <c r="E52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86" s="175" t="s">
        <v>18840</v>
      </c>
      <c r="G5286" s="175" t="s">
        <v>18841</v>
      </c>
      <c r="H5286" s="182" t="str">
        <f>_xlfn.XLOOKUP(tab_SCHULLISTE[[#This Row],[TKZ]],tab_SATLISTE[SAT-ID],tab_SATLISTE[SAT-ID],"FEHLT")</f>
        <v>6k203</v>
      </c>
    </row>
    <row r="5287" spans="1:8" ht="15.9" customHeight="1" x14ac:dyDescent="0.3">
      <c r="A5287" s="171" t="s">
        <v>9640</v>
      </c>
      <c r="B5287" s="167" t="s">
        <v>12515</v>
      </c>
      <c r="C5287" s="167" t="str">
        <f>tab_SCHULLISTE[[#This Row],[SNR]]&amp;" - "&amp;tab_SCHULLISTE[[#This Row],[Name]]</f>
        <v xml:space="preserve">7966 - Grundschule Theilheim  </v>
      </c>
      <c r="D5287" s="5" t="s">
        <v>3735</v>
      </c>
      <c r="E52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87" s="175" t="s">
        <v>18840</v>
      </c>
      <c r="G5287" s="175" t="s">
        <v>18841</v>
      </c>
      <c r="H5287" s="182" t="str">
        <f>_xlfn.XLOOKUP(tab_SCHULLISTE[[#This Row],[TKZ]],tab_SATLISTE[SAT-ID],tab_SATLISTE[SAT-ID],"FEHLT")</f>
        <v>6k209</v>
      </c>
    </row>
    <row r="5288" spans="1:8" ht="15.9" customHeight="1" x14ac:dyDescent="0.3">
      <c r="A5288" s="171" t="s">
        <v>9641</v>
      </c>
      <c r="B5288" s="167" t="s">
        <v>12516</v>
      </c>
      <c r="C5288" s="167" t="str">
        <f>tab_SCHULLISTE[[#This Row],[SNR]]&amp;" - "&amp;tab_SCHULLISTE[[#This Row],[Name]]</f>
        <v xml:space="preserve">7967 - Georg-Anton-Urlaub-Grundschule Thüngersheim  </v>
      </c>
      <c r="D5288" s="5" t="s">
        <v>3738</v>
      </c>
      <c r="E52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88" s="175" t="s">
        <v>18840</v>
      </c>
      <c r="G5288" s="175" t="s">
        <v>18841</v>
      </c>
      <c r="H5288" s="182" t="str">
        <f>_xlfn.XLOOKUP(tab_SCHULLISTE[[#This Row],[TKZ]],tab_SATLISTE[SAT-ID],tab_SATLISTE[SAT-ID],"FEHLT")</f>
        <v>6k212</v>
      </c>
    </row>
    <row r="5289" spans="1:8" ht="15.9" customHeight="1" x14ac:dyDescent="0.3">
      <c r="A5289" s="171" t="s">
        <v>9642</v>
      </c>
      <c r="B5289" s="167" t="s">
        <v>12517</v>
      </c>
      <c r="C5289" s="167" t="str">
        <f>tab_SCHULLISTE[[#This Row],[SNR]]&amp;" - "&amp;tab_SCHULLISTE[[#This Row],[Name]]</f>
        <v xml:space="preserve">7969 - Grundschule Würzburg-Dürrbachgrund  </v>
      </c>
      <c r="D5289" s="5" t="s">
        <v>3760</v>
      </c>
      <c r="E52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89" s="175" t="s">
        <v>18840</v>
      </c>
      <c r="G5289" s="175" t="s">
        <v>18841</v>
      </c>
      <c r="H5289" s="182" t="str">
        <f>_xlfn.XLOOKUP(tab_SCHULLISTE[[#This Row],[TKZ]],tab_SATLISTE[SAT-ID],tab_SATLISTE[SAT-ID],"FEHLT")</f>
        <v>6k234</v>
      </c>
    </row>
    <row r="5290" spans="1:8" ht="15.9" customHeight="1" x14ac:dyDescent="0.3">
      <c r="A5290" s="171" t="s">
        <v>9643</v>
      </c>
      <c r="B5290" s="167" t="s">
        <v>12518</v>
      </c>
      <c r="C5290" s="167" t="str">
        <f>tab_SCHULLISTE[[#This Row],[SNR]]&amp;" - "&amp;tab_SCHULLISTE[[#This Row],[Name]]</f>
        <v xml:space="preserve">7970 - Grundschule Leinach  </v>
      </c>
      <c r="D5290" s="5" t="s">
        <v>3656</v>
      </c>
      <c r="E52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90" s="175" t="s">
        <v>18840</v>
      </c>
      <c r="G5290" s="175" t="s">
        <v>18841</v>
      </c>
      <c r="H5290" s="182" t="str">
        <f>_xlfn.XLOOKUP(tab_SCHULLISTE[[#This Row],[TKZ]],tab_SATLISTE[SAT-ID],tab_SATLISTE[SAT-ID],"FEHLT")</f>
        <v>6k130</v>
      </c>
    </row>
    <row r="5291" spans="1:8" ht="15.9" customHeight="1" x14ac:dyDescent="0.3">
      <c r="A5291" s="171" t="s">
        <v>9644</v>
      </c>
      <c r="B5291" s="167" t="s">
        <v>13536</v>
      </c>
      <c r="C5291" s="167" t="str">
        <f>tab_SCHULLISTE[[#This Row],[SNR]]&amp;" - "&amp;tab_SCHULLISTE[[#This Row],[Name]]</f>
        <v>7971 - Mittelschule Pleichach-Kürnachtal in Unterpleichfeld</v>
      </c>
      <c r="D5291" s="5" t="s">
        <v>3743</v>
      </c>
      <c r="E52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91" s="175" t="s">
        <v>18840</v>
      </c>
      <c r="G5291" s="175" t="s">
        <v>18841</v>
      </c>
      <c r="H5291" s="182" t="str">
        <f>_xlfn.XLOOKUP(tab_SCHULLISTE[[#This Row],[TKZ]],tab_SATLISTE[SAT-ID],tab_SATLISTE[SAT-ID],"FEHLT")</f>
        <v>6k217</v>
      </c>
    </row>
    <row r="5292" spans="1:8" ht="15.9" customHeight="1" x14ac:dyDescent="0.3">
      <c r="A5292" s="171" t="s">
        <v>9645</v>
      </c>
      <c r="B5292" s="167" t="s">
        <v>12519</v>
      </c>
      <c r="C5292" s="167" t="str">
        <f>tab_SCHULLISTE[[#This Row],[SNR]]&amp;" - "&amp;tab_SCHULLISTE[[#This Row],[Name]]</f>
        <v xml:space="preserve">7972 - Grundschule Veitshöchheim  </v>
      </c>
      <c r="D5292" s="5" t="s">
        <v>3745</v>
      </c>
      <c r="E52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92" s="175" t="s">
        <v>18840</v>
      </c>
      <c r="G5292" s="175" t="s">
        <v>18841</v>
      </c>
      <c r="H5292" s="182" t="str">
        <f>_xlfn.XLOOKUP(tab_SCHULLISTE[[#This Row],[TKZ]],tab_SATLISTE[SAT-ID],tab_SATLISTE[SAT-ID],"FEHLT")</f>
        <v>6k219</v>
      </c>
    </row>
    <row r="5293" spans="1:8" ht="15.9" customHeight="1" x14ac:dyDescent="0.3">
      <c r="A5293" s="171" t="s">
        <v>9646</v>
      </c>
      <c r="B5293" s="167" t="s">
        <v>12520</v>
      </c>
      <c r="C5293" s="167" t="str">
        <f>tab_SCHULLISTE[[#This Row],[SNR]]&amp;" - "&amp;tab_SCHULLISTE[[#This Row],[Name]]</f>
        <v xml:space="preserve">7973 - Grundschule Würzburg-Versbach  </v>
      </c>
      <c r="D5293" s="5" t="s">
        <v>3760</v>
      </c>
      <c r="E52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93" s="175" t="s">
        <v>18840</v>
      </c>
      <c r="G5293" s="175" t="s">
        <v>18841</v>
      </c>
      <c r="H5293" s="182" t="str">
        <f>_xlfn.XLOOKUP(tab_SCHULLISTE[[#This Row],[TKZ]],tab_SATLISTE[SAT-ID],tab_SATLISTE[SAT-ID],"FEHLT")</f>
        <v>6k234</v>
      </c>
    </row>
    <row r="5294" spans="1:8" ht="15.9" customHeight="1" x14ac:dyDescent="0.3">
      <c r="A5294" s="171" t="s">
        <v>9647</v>
      </c>
      <c r="B5294" s="167" t="s">
        <v>13537</v>
      </c>
      <c r="C5294" s="167" t="str">
        <f>tab_SCHULLISTE[[#This Row],[SNR]]&amp;" - "&amp;tab_SCHULLISTE[[#This Row],[Name]]</f>
        <v xml:space="preserve">7974 - Mittelschule Waldbüttelbrunn  </v>
      </c>
      <c r="D5294" s="5" t="s">
        <v>3749</v>
      </c>
      <c r="E52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94" s="175" t="s">
        <v>18840</v>
      </c>
      <c r="G5294" s="175" t="s">
        <v>18841</v>
      </c>
      <c r="H5294" s="182" t="str">
        <f>_xlfn.XLOOKUP(tab_SCHULLISTE[[#This Row],[TKZ]],tab_SATLISTE[SAT-ID],tab_SATLISTE[SAT-ID],"FEHLT")</f>
        <v>6k223</v>
      </c>
    </row>
    <row r="5295" spans="1:8" ht="15.9" customHeight="1" x14ac:dyDescent="0.3">
      <c r="A5295" s="171" t="s">
        <v>9648</v>
      </c>
      <c r="B5295" s="167" t="s">
        <v>12521</v>
      </c>
      <c r="C5295" s="167" t="str">
        <f>tab_SCHULLISTE[[#This Row],[SNR]]&amp;" - "&amp;tab_SCHULLISTE[[#This Row],[Name]]</f>
        <v xml:space="preserve">7975 - Grundschule Zell a.Main  </v>
      </c>
      <c r="D5295" s="5" t="s">
        <v>3764</v>
      </c>
      <c r="E52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295" s="175" t="s">
        <v>18840</v>
      </c>
      <c r="G5295" s="175" t="s">
        <v>18841</v>
      </c>
      <c r="H5295" s="182" t="str">
        <f>_xlfn.XLOOKUP(tab_SCHULLISTE[[#This Row],[TKZ]],tab_SATLISTE[SAT-ID],tab_SATLISTE[SAT-ID],"FEHLT")</f>
        <v>6k238</v>
      </c>
    </row>
    <row r="5296" spans="1:8" ht="15.9" customHeight="1" x14ac:dyDescent="0.3">
      <c r="A5296" s="171" t="s">
        <v>9649</v>
      </c>
      <c r="B5296" s="167" t="s">
        <v>13538</v>
      </c>
      <c r="C5296" s="167" t="str">
        <f>tab_SCHULLISTE[[#This Row],[SNR]]&amp;" - "&amp;tab_SCHULLISTE[[#This Row],[Name]]</f>
        <v xml:space="preserve">7977 - Mittelschule Veitshöchheim  </v>
      </c>
      <c r="D5296" s="5" t="s">
        <v>3745</v>
      </c>
      <c r="E52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296" s="175" t="s">
        <v>18840</v>
      </c>
      <c r="G5296" s="175" t="s">
        <v>18841</v>
      </c>
      <c r="H5296" s="182" t="str">
        <f>_xlfn.XLOOKUP(tab_SCHULLISTE[[#This Row],[TKZ]],tab_SATLISTE[SAT-ID],tab_SATLISTE[SAT-ID],"FEHLT")</f>
        <v>6k219</v>
      </c>
    </row>
    <row r="5297" spans="1:8" ht="15.9" customHeight="1" x14ac:dyDescent="0.3">
      <c r="A5297" s="171" t="s">
        <v>9650</v>
      </c>
      <c r="B5297" s="167" t="s">
        <v>974</v>
      </c>
      <c r="C5297" s="167" t="str">
        <f>tab_SCHULLISTE[[#This Row],[SNR]]&amp;" - "&amp;tab_SCHULLISTE[[#This Row],[Name]]</f>
        <v>8001 - Staatl. Fachschule für Kunststofftechnik u.Faserverbundtechnologie Donauwörth</v>
      </c>
      <c r="D5297" s="5" t="s">
        <v>3896</v>
      </c>
      <c r="E52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297" s="175" t="s">
        <v>18848</v>
      </c>
      <c r="G5297" s="175" t="s">
        <v>18849</v>
      </c>
      <c r="H5297" s="182" t="str">
        <f>_xlfn.XLOOKUP(tab_SCHULLISTE[[#This Row],[TKZ]],tab_SATLISTE[SAT-ID],tab_SATLISTE[SAT-ID],"FEHLT")</f>
        <v>7k063</v>
      </c>
    </row>
    <row r="5298" spans="1:8" ht="15.9" customHeight="1" x14ac:dyDescent="0.3">
      <c r="A5298" s="171" t="s">
        <v>9651</v>
      </c>
      <c r="B5298" s="167" t="s">
        <v>14239</v>
      </c>
      <c r="C5298" s="167" t="str">
        <f>tab_SCHULLISTE[[#This Row],[SNR]]&amp;" - "&amp;tab_SCHULLISTE[[#This Row],[Name]]</f>
        <v>8003 - Franz von Sales-Schule Priv. Förderzentrum, Förderschwerp.Hören u. weit. Förderbed.Ursberg</v>
      </c>
      <c r="D5298" s="5" t="s">
        <v>4133</v>
      </c>
      <c r="E52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298" s="175" t="s">
        <v>18830</v>
      </c>
      <c r="G5298" s="175" t="s">
        <v>18831</v>
      </c>
      <c r="H5298" s="182" t="str">
        <f>_xlfn.XLOOKUP(tab_SCHULLISTE[[#This Row],[TKZ]],tab_SATLISTE[SAT-ID],tab_SATLISTE[SAT-ID],"FEHLT")</f>
        <v>7p013</v>
      </c>
    </row>
    <row r="5299" spans="1:8" ht="15.9" customHeight="1" x14ac:dyDescent="0.3">
      <c r="A5299" s="171" t="s">
        <v>9652</v>
      </c>
      <c r="B5299" s="167" t="s">
        <v>699</v>
      </c>
      <c r="C5299" s="167" t="str">
        <f>tab_SCHULLISTE[[#This Row],[SNR]]&amp;" - "&amp;tab_SCHULLISTE[[#This Row],[Name]]</f>
        <v>8004 - Fritz-Felsenstein-Schule Königsbrunn, Priv. Förderzentrum, Förderschwerp. körp.u.motor. Entw..</v>
      </c>
      <c r="D5299" s="5" t="s">
        <v>4143</v>
      </c>
      <c r="E52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299" s="175" t="s">
        <v>18830</v>
      </c>
      <c r="G5299" s="175" t="s">
        <v>18831</v>
      </c>
      <c r="H5299" s="182" t="str">
        <f>_xlfn.XLOOKUP(tab_SCHULLISTE[[#This Row],[TKZ]],tab_SATLISTE[SAT-ID],tab_SATLISTE[SAT-ID],"FEHLT")</f>
        <v>7p025</v>
      </c>
    </row>
    <row r="5300" spans="1:8" ht="15.9" customHeight="1" x14ac:dyDescent="0.3">
      <c r="A5300" s="171" t="s">
        <v>9653</v>
      </c>
      <c r="B5300" s="167" t="s">
        <v>975</v>
      </c>
      <c r="C5300" s="167" t="str">
        <f>tab_SCHULLISTE[[#This Row],[SNR]]&amp;" - "&amp;tab_SCHULLISTE[[#This Row],[Name]]</f>
        <v>8005 - Staatliche Fachschule für Umweltschutztechnik u.regenerative Energien Höchstädt</v>
      </c>
      <c r="D5300" s="5" t="s">
        <v>3893</v>
      </c>
      <c r="E53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00" s="175" t="s">
        <v>18848</v>
      </c>
      <c r="G5300" s="175" t="s">
        <v>18849</v>
      </c>
      <c r="H5300" s="182" t="str">
        <f>_xlfn.XLOOKUP(tab_SCHULLISTE[[#This Row],[TKZ]],tab_SATLISTE[SAT-ID],tab_SATLISTE[SAT-ID],"FEHLT")</f>
        <v>7k059</v>
      </c>
    </row>
    <row r="5301" spans="1:8" ht="15.9" customHeight="1" x14ac:dyDescent="0.3">
      <c r="A5301" s="171" t="s">
        <v>9654</v>
      </c>
      <c r="B5301" s="167" t="s">
        <v>857</v>
      </c>
      <c r="C5301" s="167" t="str">
        <f>tab_SCHULLISTE[[#This Row],[SNR]]&amp;" - "&amp;tab_SCHULLISTE[[#This Row],[Name]]</f>
        <v>8006 - Ulrichschule Sonderpädagogisches Förderzentrum I Augsburg Süd/West</v>
      </c>
      <c r="D5301" s="5" t="s">
        <v>3849</v>
      </c>
      <c r="E53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01" s="175" t="s">
        <v>18830</v>
      </c>
      <c r="G5301" s="175" t="s">
        <v>18831</v>
      </c>
      <c r="H5301" s="182" t="str">
        <f>_xlfn.XLOOKUP(tab_SCHULLISTE[[#This Row],[TKZ]],tab_SATLISTE[SAT-ID],tab_SATLISTE[SAT-ID],"FEHLT")</f>
        <v>7k015</v>
      </c>
    </row>
    <row r="5302" spans="1:8" ht="15.9" customHeight="1" x14ac:dyDescent="0.3">
      <c r="A5302" s="171" t="s">
        <v>9655</v>
      </c>
      <c r="B5302" s="167" t="s">
        <v>858</v>
      </c>
      <c r="C5302" s="167" t="str">
        <f>tab_SCHULLISTE[[#This Row],[SNR]]&amp;" - "&amp;tab_SCHULLISTE[[#This Row],[Name]]</f>
        <v>8007 - Martinschule Sonderpädagog. Förderzentrum II Augsburg Nord</v>
      </c>
      <c r="D5302" s="5" t="s">
        <v>3849</v>
      </c>
      <c r="E53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02" s="175" t="s">
        <v>18830</v>
      </c>
      <c r="G5302" s="175" t="s">
        <v>18831</v>
      </c>
      <c r="H5302" s="182" t="str">
        <f>_xlfn.XLOOKUP(tab_SCHULLISTE[[#This Row],[TKZ]],tab_SATLISTE[SAT-ID],tab_SATLISTE[SAT-ID],"FEHLT")</f>
        <v>7k015</v>
      </c>
    </row>
    <row r="5303" spans="1:8" ht="15.9" customHeight="1" x14ac:dyDescent="0.3">
      <c r="A5303" s="171" t="s">
        <v>9656</v>
      </c>
      <c r="B5303" s="167" t="s">
        <v>859</v>
      </c>
      <c r="C5303" s="167" t="str">
        <f>tab_SCHULLISTE[[#This Row],[SNR]]&amp;" - "&amp;tab_SCHULLISTE[[#This Row],[Name]]</f>
        <v>8008 - Pankratiusschule Sonderpädagog. Förderzentrum III Augsburg-Ost</v>
      </c>
      <c r="D5303" s="5" t="s">
        <v>3849</v>
      </c>
      <c r="E53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03" s="175" t="s">
        <v>18830</v>
      </c>
      <c r="G5303" s="175" t="s">
        <v>18831</v>
      </c>
      <c r="H5303" s="182" t="str">
        <f>_xlfn.XLOOKUP(tab_SCHULLISTE[[#This Row],[TKZ]],tab_SATLISTE[SAT-ID],tab_SATLISTE[SAT-ID],"FEHLT")</f>
        <v>7k015</v>
      </c>
    </row>
    <row r="5304" spans="1:8" ht="15.9" customHeight="1" x14ac:dyDescent="0.3">
      <c r="A5304" s="171" t="s">
        <v>9657</v>
      </c>
      <c r="B5304" s="167" t="s">
        <v>701</v>
      </c>
      <c r="C5304" s="167" t="str">
        <f>tab_SCHULLISTE[[#This Row],[SNR]]&amp;" - "&amp;tab_SCHULLISTE[[#This Row],[Name]]</f>
        <v>8010 - Elisabethschule, Priv.Förderz., Förderschwerp. geist. Entwickl. d. Lebenshilfe Aichach-Fr.</v>
      </c>
      <c r="D5304" s="5" t="s">
        <v>4162</v>
      </c>
      <c r="E53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04" s="175" t="s">
        <v>18830</v>
      </c>
      <c r="G5304" s="175" t="s">
        <v>18831</v>
      </c>
      <c r="H5304" s="182" t="str">
        <f>_xlfn.XLOOKUP(tab_SCHULLISTE[[#This Row],[TKZ]],tab_SATLISTE[SAT-ID],tab_SATLISTE[SAT-ID],"FEHLT")</f>
        <v>7p046</v>
      </c>
    </row>
    <row r="5305" spans="1:8" ht="15.9" customHeight="1" x14ac:dyDescent="0.3">
      <c r="A5305" s="171" t="s">
        <v>9658</v>
      </c>
      <c r="B5305" s="167" t="s">
        <v>860</v>
      </c>
      <c r="C5305" s="167" t="str">
        <f>tab_SCHULLISTE[[#This Row],[SNR]]&amp;" - "&amp;tab_SCHULLISTE[[#This Row],[Name]]</f>
        <v>8012 - Vinzenz-Pallotti-Schule Sonderpädagogisches Förderzentrum Friedberg</v>
      </c>
      <c r="D5305" s="5" t="s">
        <v>3839</v>
      </c>
      <c r="E53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05" s="175" t="s">
        <v>18830</v>
      </c>
      <c r="G5305" s="175" t="s">
        <v>18831</v>
      </c>
      <c r="H5305" s="182" t="str">
        <f>_xlfn.XLOOKUP(tab_SCHULLISTE[[#This Row],[TKZ]],tab_SATLISTE[SAT-ID],tab_SATLISTE[SAT-ID],"FEHLT")</f>
        <v>7k005</v>
      </c>
    </row>
    <row r="5306" spans="1:8" ht="15.9" customHeight="1" x14ac:dyDescent="0.3">
      <c r="A5306" s="171" t="s">
        <v>9659</v>
      </c>
      <c r="B5306" s="167" t="s">
        <v>861</v>
      </c>
      <c r="C5306" s="167" t="str">
        <f>tab_SCHULLISTE[[#This Row],[SNR]]&amp;" - "&amp;tab_SCHULLISTE[[#This Row],[Name]]</f>
        <v>8013 - Erich Kästner Schule Füssen Sonderpädagogisches Förderzentrum</v>
      </c>
      <c r="D5306" s="5" t="s">
        <v>4028</v>
      </c>
      <c r="E53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06" s="175" t="s">
        <v>18830</v>
      </c>
      <c r="G5306" s="175" t="s">
        <v>18831</v>
      </c>
      <c r="H5306" s="182" t="str">
        <f>_xlfn.XLOOKUP(tab_SCHULLISTE[[#This Row],[TKZ]],tab_SATLISTE[SAT-ID],tab_SATLISTE[SAT-ID],"FEHLT")</f>
        <v>7k200</v>
      </c>
    </row>
    <row r="5307" spans="1:8" ht="15.9" customHeight="1" x14ac:dyDescent="0.3">
      <c r="A5307" s="171" t="s">
        <v>9660</v>
      </c>
      <c r="B5307" s="167" t="s">
        <v>862</v>
      </c>
      <c r="C5307" s="167" t="str">
        <f>tab_SCHULLISTE[[#This Row],[SNR]]&amp;" - "&amp;tab_SCHULLISTE[[#This Row],[Name]]</f>
        <v>8014 - Heinrich-Sinz-Schule Sonderpädagogisches Förderzentrum Ichenhausen</v>
      </c>
      <c r="D5307" s="5" t="s">
        <v>3928</v>
      </c>
      <c r="E53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07" s="175" t="s">
        <v>18830</v>
      </c>
      <c r="G5307" s="175" t="s">
        <v>18831</v>
      </c>
      <c r="H5307" s="182" t="str">
        <f>_xlfn.XLOOKUP(tab_SCHULLISTE[[#This Row],[TKZ]],tab_SATLISTE[SAT-ID],tab_SATLISTE[SAT-ID],"FEHLT")</f>
        <v>7k097</v>
      </c>
    </row>
    <row r="5308" spans="1:8" ht="15.9" customHeight="1" x14ac:dyDescent="0.3">
      <c r="A5308" s="171" t="s">
        <v>9661</v>
      </c>
      <c r="B5308" s="167" t="s">
        <v>14240</v>
      </c>
      <c r="C5308" s="167" t="str">
        <f>tab_SCHULLISTE[[#This Row],[SNR]]&amp;" - "&amp;tab_SCHULLISTE[[#This Row],[Name]]</f>
        <v>8015 - Nikolaus-von-Myra-Schule, Priv. Sonderpäd. Förderzentrum Dürrlauingen  d. Diöz. Augsb. e.V.</v>
      </c>
      <c r="D5308" s="5" t="s">
        <v>4150</v>
      </c>
      <c r="E53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08" s="175" t="s">
        <v>18830</v>
      </c>
      <c r="G5308" s="175" t="s">
        <v>18831</v>
      </c>
      <c r="H5308" s="182" t="str">
        <f>_xlfn.XLOOKUP(tab_SCHULLISTE[[#This Row],[TKZ]],tab_SATLISTE[SAT-ID],tab_SATLISTE[SAT-ID],"FEHLT")</f>
        <v>7p035</v>
      </c>
    </row>
    <row r="5309" spans="1:8" ht="15.9" customHeight="1" x14ac:dyDescent="0.3">
      <c r="A5309" s="171" t="s">
        <v>9662</v>
      </c>
      <c r="B5309" s="167" t="s">
        <v>863</v>
      </c>
      <c r="C5309" s="167" t="str">
        <f>tab_SCHULLISTE[[#This Row],[SNR]]&amp;" - "&amp;tab_SCHULLISTE[[#This Row],[Name]]</f>
        <v>8016 - Josef-Landes-Schule Sonderpädagogisches Förderzentrum Kaufbeuren</v>
      </c>
      <c r="D5309" s="5" t="s">
        <v>3958</v>
      </c>
      <c r="E53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09" s="175" t="s">
        <v>18830</v>
      </c>
      <c r="G5309" s="175" t="s">
        <v>18831</v>
      </c>
      <c r="H5309" s="182" t="str">
        <f>_xlfn.XLOOKUP(tab_SCHULLISTE[[#This Row],[TKZ]],tab_SATLISTE[SAT-ID],tab_SATLISTE[SAT-ID],"FEHLT")</f>
        <v>7k128</v>
      </c>
    </row>
    <row r="5310" spans="1:8" ht="15.9" customHeight="1" x14ac:dyDescent="0.3">
      <c r="A5310" s="171" t="s">
        <v>9663</v>
      </c>
      <c r="B5310" s="167" t="s">
        <v>864</v>
      </c>
      <c r="C5310" s="167" t="str">
        <f>tab_SCHULLISTE[[#This Row],[SNR]]&amp;" - "&amp;tab_SCHULLISTE[[#This Row],[Name]]</f>
        <v>8017 - Sonderpädagogisches Förderzentrum Kempten (Allgäu) - Teilzentrum II</v>
      </c>
      <c r="D5310" s="5" t="s">
        <v>4059</v>
      </c>
      <c r="E53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10" s="175" t="s">
        <v>18830</v>
      </c>
      <c r="G5310" s="175" t="s">
        <v>18831</v>
      </c>
      <c r="H5310" s="182" t="str">
        <f>_xlfn.XLOOKUP(tab_SCHULLISTE[[#This Row],[TKZ]],tab_SATLISTE[SAT-ID],tab_SATLISTE[SAT-ID],"FEHLT")</f>
        <v>7k231</v>
      </c>
    </row>
    <row r="5311" spans="1:8" ht="15.9" customHeight="1" x14ac:dyDescent="0.3">
      <c r="A5311" s="171" t="s">
        <v>9664</v>
      </c>
      <c r="B5311" s="167" t="s">
        <v>1348</v>
      </c>
      <c r="C5311" s="167" t="str">
        <f>tab_SCHULLISTE[[#This Row],[SNR]]&amp;" - "&amp;tab_SCHULLISTE[[#This Row],[Name]]</f>
        <v>8018 - Fachschule für Heilerziehungspflege Kempten (Allgäu) der Kath. Jugendfürsorge</v>
      </c>
      <c r="D5311" s="5" t="s">
        <v>4150</v>
      </c>
      <c r="E53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11" s="175" t="s">
        <v>18850</v>
      </c>
      <c r="G5311" s="175" t="s">
        <v>18851</v>
      </c>
      <c r="H5311" s="182" t="str">
        <f>_xlfn.XLOOKUP(tab_SCHULLISTE[[#This Row],[TKZ]],tab_SATLISTE[SAT-ID],tab_SATLISTE[SAT-ID],"FEHLT")</f>
        <v>7p035</v>
      </c>
    </row>
    <row r="5312" spans="1:8" ht="15.9" customHeight="1" x14ac:dyDescent="0.3">
      <c r="A5312" s="171" t="s">
        <v>9665</v>
      </c>
      <c r="B5312" s="167" t="s">
        <v>866</v>
      </c>
      <c r="C5312" s="167" t="str">
        <f>tab_SCHULLISTE[[#This Row],[SNR]]&amp;" - "&amp;tab_SCHULLISTE[[#This Row],[Name]]</f>
        <v>8020 - Antonio-Huber-Schule Sonderpädagogisches Förderzentrum Lindenberg i.Allgäu</v>
      </c>
      <c r="D5312" s="5" t="s">
        <v>3983</v>
      </c>
      <c r="E53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12" s="175" t="s">
        <v>18830</v>
      </c>
      <c r="G5312" s="175" t="s">
        <v>18831</v>
      </c>
      <c r="H5312" s="182" t="str">
        <f>_xlfn.XLOOKUP(tab_SCHULLISTE[[#This Row],[TKZ]],tab_SATLISTE[SAT-ID],tab_SATLISTE[SAT-ID],"FEHLT")</f>
        <v>7k154</v>
      </c>
    </row>
    <row r="5313" spans="1:8" ht="15.9" customHeight="1" x14ac:dyDescent="0.3">
      <c r="A5313" s="171" t="s">
        <v>9666</v>
      </c>
      <c r="B5313" s="167" t="s">
        <v>867</v>
      </c>
      <c r="C5313" s="167" t="str">
        <f>tab_SCHULLISTE[[#This Row],[SNR]]&amp;" - "&amp;tab_SCHULLISTE[[#This Row],[Name]]</f>
        <v>8021 - Reichshainschule Sonderpädagogisches Förderzentrum Memmingen</v>
      </c>
      <c r="D5313" s="5" t="s">
        <v>3996</v>
      </c>
      <c r="E53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13" s="175" t="s">
        <v>18830</v>
      </c>
      <c r="G5313" s="175" t="s">
        <v>18831</v>
      </c>
      <c r="H5313" s="182" t="str">
        <f>_xlfn.XLOOKUP(tab_SCHULLISTE[[#This Row],[TKZ]],tab_SATLISTE[SAT-ID],tab_SATLISTE[SAT-ID],"FEHLT")</f>
        <v>7k167</v>
      </c>
    </row>
    <row r="5314" spans="1:8" ht="15.9" customHeight="1" x14ac:dyDescent="0.3">
      <c r="A5314" s="171" t="s">
        <v>9667</v>
      </c>
      <c r="B5314" s="167" t="s">
        <v>9668</v>
      </c>
      <c r="C5314" s="167" t="str">
        <f>tab_SCHULLISTE[[#This Row],[SNR]]&amp;" - "&amp;tab_SCHULLISTE[[#This Row],[Name]]</f>
        <v>8022 - Burkhart-Grob-Schule, Staatl. Fachschule (Technikerschule) für Maschinenbautechnik Mindelhe</v>
      </c>
      <c r="D5314" s="5" t="s">
        <v>4076</v>
      </c>
      <c r="E53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14" s="175" t="s">
        <v>18848</v>
      </c>
      <c r="G5314" s="175" t="s">
        <v>18849</v>
      </c>
      <c r="H5314" s="182" t="str">
        <f>_xlfn.XLOOKUP(tab_SCHULLISTE[[#This Row],[TKZ]],tab_SATLISTE[SAT-ID],tab_SATLISTE[SAT-ID],"FEHLT")</f>
        <v>7k248</v>
      </c>
    </row>
    <row r="5315" spans="1:8" ht="15.9" customHeight="1" x14ac:dyDescent="0.3">
      <c r="A5315" s="171" t="s">
        <v>9669</v>
      </c>
      <c r="B5315" s="167" t="s">
        <v>14241</v>
      </c>
      <c r="C5315" s="167" t="str">
        <f>tab_SCHULLISTE[[#This Row],[SNR]]&amp;" - "&amp;tab_SCHULLISTE[[#This Row],[Name]]</f>
        <v>8023 - Josef-Felder-Schule, Sonderpädagogisches Förderzentrum Mindelheim</v>
      </c>
      <c r="D5315" s="5" t="s">
        <v>4076</v>
      </c>
      <c r="E53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15" s="175" t="s">
        <v>18830</v>
      </c>
      <c r="G5315" s="175" t="s">
        <v>18831</v>
      </c>
      <c r="H5315" s="182" t="str">
        <f>_xlfn.XLOOKUP(tab_SCHULLISTE[[#This Row],[TKZ]],tab_SATLISTE[SAT-ID],tab_SATLISTE[SAT-ID],"FEHLT")</f>
        <v>7k248</v>
      </c>
    </row>
    <row r="5316" spans="1:8" ht="15.9" customHeight="1" x14ac:dyDescent="0.3">
      <c r="A5316" s="171" t="s">
        <v>9670</v>
      </c>
      <c r="B5316" s="167" t="s">
        <v>868</v>
      </c>
      <c r="C5316" s="167" t="str">
        <f>tab_SCHULLISTE[[#This Row],[SNR]]&amp;" - "&amp;tab_SCHULLISTE[[#This Row],[Name]]</f>
        <v>8024 - Don-Bosco-Schule Sonderpädagogisches Förderzentrum Marktoberdorf</v>
      </c>
      <c r="D5316" s="5" t="s">
        <v>4028</v>
      </c>
      <c r="E53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16" s="175" t="s">
        <v>18830</v>
      </c>
      <c r="G5316" s="175" t="s">
        <v>18831</v>
      </c>
      <c r="H5316" s="182" t="str">
        <f>_xlfn.XLOOKUP(tab_SCHULLISTE[[#This Row],[TKZ]],tab_SATLISTE[SAT-ID],tab_SATLISTE[SAT-ID],"FEHLT")</f>
        <v>7k200</v>
      </c>
    </row>
    <row r="5317" spans="1:8" ht="15.9" customHeight="1" x14ac:dyDescent="0.3">
      <c r="A5317" s="171" t="s">
        <v>9671</v>
      </c>
      <c r="B5317" s="167" t="s">
        <v>703</v>
      </c>
      <c r="C5317" s="167" t="str">
        <f>tab_SCHULLISTE[[#This Row],[SNR]]&amp;" - "&amp;tab_SCHULLISTE[[#This Row],[Name]]</f>
        <v>8025 - Lindenhofschule Senden, Priv. Förderzentrum Förderschwerpunkt geistige Entwicklung</v>
      </c>
      <c r="D5317" s="5" t="s">
        <v>4158</v>
      </c>
      <c r="E53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17" s="175" t="s">
        <v>18830</v>
      </c>
      <c r="G5317" s="175" t="s">
        <v>18831</v>
      </c>
      <c r="H5317" s="182" t="str">
        <f>_xlfn.XLOOKUP(tab_SCHULLISTE[[#This Row],[TKZ]],tab_SATLISTE[SAT-ID],tab_SATLISTE[SAT-ID],"FEHLT")</f>
        <v>7p042</v>
      </c>
    </row>
    <row r="5318" spans="1:8" ht="15.9" customHeight="1" x14ac:dyDescent="0.3">
      <c r="A5318" s="171" t="s">
        <v>9672</v>
      </c>
      <c r="B5318" s="167" t="s">
        <v>869</v>
      </c>
      <c r="C5318" s="167" t="str">
        <f>tab_SCHULLISTE[[#This Row],[SNR]]&amp;" - "&amp;tab_SCHULLISTE[[#This Row],[Name]]</f>
        <v>8026 - Rupert-Egenberger-Schule Sonderpädagogisches Förderzentrum Neu-Ulm</v>
      </c>
      <c r="D5318" s="5" t="s">
        <v>4014</v>
      </c>
      <c r="E53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18" s="175" t="s">
        <v>18830</v>
      </c>
      <c r="G5318" s="175" t="s">
        <v>18831</v>
      </c>
      <c r="H5318" s="182" t="str">
        <f>_xlfn.XLOOKUP(tab_SCHULLISTE[[#This Row],[TKZ]],tab_SATLISTE[SAT-ID],tab_SATLISTE[SAT-ID],"FEHLT")</f>
        <v>7k186</v>
      </c>
    </row>
    <row r="5319" spans="1:8" ht="15.9" customHeight="1" x14ac:dyDescent="0.3">
      <c r="A5319" s="171" t="s">
        <v>9673</v>
      </c>
      <c r="B5319" s="167" t="s">
        <v>870</v>
      </c>
      <c r="C5319" s="167" t="str">
        <f>tab_SCHULLISTE[[#This Row],[SNR]]&amp;" - "&amp;tab_SCHULLISTE[[#This Row],[Name]]</f>
        <v>8028 - St.-Georg-Schule Sonderpädagogisches Förderzentrum Nördlingen</v>
      </c>
      <c r="D5319" s="5" t="s">
        <v>3896</v>
      </c>
      <c r="E53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19" s="175" t="s">
        <v>18830</v>
      </c>
      <c r="G5319" s="175" t="s">
        <v>18831</v>
      </c>
      <c r="H5319" s="182" t="str">
        <f>_xlfn.XLOOKUP(tab_SCHULLISTE[[#This Row],[TKZ]],tab_SATLISTE[SAT-ID],tab_SATLISTE[SAT-ID],"FEHLT")</f>
        <v>7k063</v>
      </c>
    </row>
    <row r="5320" spans="1:8" ht="15.9" customHeight="1" x14ac:dyDescent="0.3">
      <c r="A5320" s="171" t="s">
        <v>9674</v>
      </c>
      <c r="B5320" s="167" t="s">
        <v>871</v>
      </c>
      <c r="C5320" s="167" t="str">
        <f>tab_SCHULLISTE[[#This Row],[SNR]]&amp;" - "&amp;tab_SCHULLISTE[[#This Row],[Name]]</f>
        <v>8029 - Christophorus-Schule Sonderpädagogisches Förderzentrum Königsbrunn</v>
      </c>
      <c r="D5320" s="5" t="s">
        <v>3850</v>
      </c>
      <c r="E53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20" s="175" t="s">
        <v>18830</v>
      </c>
      <c r="G5320" s="175" t="s">
        <v>18831</v>
      </c>
      <c r="H5320" s="182" t="str">
        <f>_xlfn.XLOOKUP(tab_SCHULLISTE[[#This Row],[TKZ]],tab_SATLISTE[SAT-ID],tab_SATLISTE[SAT-ID],"FEHLT")</f>
        <v>7k016</v>
      </c>
    </row>
    <row r="5321" spans="1:8" ht="15.9" customHeight="1" x14ac:dyDescent="0.3">
      <c r="A5321" s="171" t="s">
        <v>9675</v>
      </c>
      <c r="B5321" s="167" t="s">
        <v>872</v>
      </c>
      <c r="C5321" s="167" t="str">
        <f>tab_SCHULLISTE[[#This Row],[SNR]]&amp;" - "&amp;tab_SCHULLISTE[[#This Row],[Name]]</f>
        <v>8030 - Ludwig-Reinhard-Schule Kaufbeuren Förderzentrum für den Förderschwerpunkt geistige Entwicklung</v>
      </c>
      <c r="D5321" s="5" t="s">
        <v>3958</v>
      </c>
      <c r="E53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21" s="175" t="s">
        <v>18830</v>
      </c>
      <c r="G5321" s="175" t="s">
        <v>18831</v>
      </c>
      <c r="H5321" s="182" t="str">
        <f>_xlfn.XLOOKUP(tab_SCHULLISTE[[#This Row],[TKZ]],tab_SATLISTE[SAT-ID],tab_SATLISTE[SAT-ID],"FEHLT")</f>
        <v>7k128</v>
      </c>
    </row>
    <row r="5322" spans="1:8" ht="15.9" customHeight="1" x14ac:dyDescent="0.3">
      <c r="A5322" s="171" t="s">
        <v>9676</v>
      </c>
      <c r="B5322" s="167" t="s">
        <v>14242</v>
      </c>
      <c r="C5322" s="167" t="str">
        <f>tab_SCHULLISTE[[#This Row],[SNR]]&amp;" - "&amp;tab_SCHULLISTE[[#This Row],[Name]]</f>
        <v>8034 - Simpertschule Augsburg, privates Förderzentrum m.d Förderschwerpunkt emot. u.  soz. Entwickl.</v>
      </c>
      <c r="D5322" s="5" t="s">
        <v>4179</v>
      </c>
      <c r="E53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22" s="175" t="s">
        <v>18830</v>
      </c>
      <c r="G5322" s="175" t="s">
        <v>18831</v>
      </c>
      <c r="H5322" s="182" t="str">
        <f>_xlfn.XLOOKUP(tab_SCHULLISTE[[#This Row],[TKZ]],tab_SATLISTE[SAT-ID],tab_SATLISTE[SAT-ID],"FEHLT")</f>
        <v>7p063</v>
      </c>
    </row>
    <row r="5323" spans="1:8" ht="15.9" customHeight="1" x14ac:dyDescent="0.3">
      <c r="A5323" s="171" t="s">
        <v>9677</v>
      </c>
      <c r="B5323" s="167" t="s">
        <v>517</v>
      </c>
      <c r="C5323" s="167" t="str">
        <f>tab_SCHULLISTE[[#This Row],[SNR]]&amp;" - "&amp;tab_SCHULLISTE[[#This Row],[Name]]</f>
        <v>8035 - Fachakademie f. Sozialpädagogik Augsburg d. Berufl. Fortbildungszentren d.Bay.Wirtschaft (bfz)</v>
      </c>
      <c r="D5323" s="5" t="s">
        <v>4126</v>
      </c>
      <c r="E53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23" s="175" t="s">
        <v>18844</v>
      </c>
      <c r="G5323" s="175" t="s">
        <v>18845</v>
      </c>
      <c r="H5323" s="182" t="str">
        <f>_xlfn.XLOOKUP(tab_SCHULLISTE[[#This Row],[TKZ]],tab_SATLISTE[SAT-ID],tab_SATLISTE[SAT-ID],"FEHLT")</f>
        <v>7p005</v>
      </c>
    </row>
    <row r="5324" spans="1:8" ht="15.9" customHeight="1" x14ac:dyDescent="0.3">
      <c r="A5324" s="171" t="s">
        <v>9678</v>
      </c>
      <c r="B5324" s="167" t="s">
        <v>296</v>
      </c>
      <c r="C5324" s="167" t="str">
        <f>tab_SCHULLISTE[[#This Row],[SNR]]&amp;" - "&amp;tab_SCHULLISTE[[#This Row],[Name]]</f>
        <v>8036 - Berufsfachschule für Notfallsanitäter, Schwabmünchen, des Bayer. Roten Kreuzes</v>
      </c>
      <c r="D5324" s="5" t="s">
        <v>4125</v>
      </c>
      <c r="E53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24" s="175" t="s">
        <v>18842</v>
      </c>
      <c r="G5324" s="175" t="s">
        <v>18843</v>
      </c>
      <c r="H5324" s="182" t="str">
        <f>_xlfn.XLOOKUP(tab_SCHULLISTE[[#This Row],[TKZ]],tab_SATLISTE[SAT-ID],tab_SATLISTE[SAT-ID],"FEHLT")</f>
        <v>7p004</v>
      </c>
    </row>
    <row r="5325" spans="1:8" ht="15.9" customHeight="1" x14ac:dyDescent="0.3">
      <c r="A5325" s="171" t="s">
        <v>9679</v>
      </c>
      <c r="B5325" s="167" t="s">
        <v>531</v>
      </c>
      <c r="C5325" s="167" t="str">
        <f>tab_SCHULLISTE[[#This Row],[SNR]]&amp;" - "&amp;tab_SCHULLISTE[[#This Row],[Name]]</f>
        <v>8037 - Staatl. Fachakademie für Sozialpädagogik Kaufbeuren</v>
      </c>
      <c r="D5325" s="5" t="s">
        <v>3958</v>
      </c>
      <c r="E53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25" s="175" t="s">
        <v>18844</v>
      </c>
      <c r="G5325" s="175" t="s">
        <v>18845</v>
      </c>
      <c r="H5325" s="182" t="str">
        <f>_xlfn.XLOOKUP(tab_SCHULLISTE[[#This Row],[TKZ]],tab_SATLISTE[SAT-ID],tab_SATLISTE[SAT-ID],"FEHLT")</f>
        <v>7k128</v>
      </c>
    </row>
    <row r="5326" spans="1:8" ht="15.9" customHeight="1" x14ac:dyDescent="0.3">
      <c r="A5326" s="171" t="s">
        <v>9680</v>
      </c>
      <c r="B5326" s="167" t="s">
        <v>526</v>
      </c>
      <c r="C5326" s="167" t="str">
        <f>tab_SCHULLISTE[[#This Row],[SNR]]&amp;" - "&amp;tab_SCHULLISTE[[#This Row],[Name]]</f>
        <v>8038 - Fachakademie für Sozialpädagogik Mering des Berufsbildungszentrums Augsburg</v>
      </c>
      <c r="D5326" s="5" t="s">
        <v>4127</v>
      </c>
      <c r="E53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26" s="175" t="s">
        <v>18844</v>
      </c>
      <c r="G5326" s="175" t="s">
        <v>18845</v>
      </c>
      <c r="H5326" s="182" t="str">
        <f>_xlfn.XLOOKUP(tab_SCHULLISTE[[#This Row],[TKZ]],tab_SATLISTE[SAT-ID],tab_SATLISTE[SAT-ID],"FEHLT")</f>
        <v>7p007</v>
      </c>
    </row>
    <row r="5327" spans="1:8" ht="15.9" customHeight="1" x14ac:dyDescent="0.3">
      <c r="A5327" s="171" t="s">
        <v>9681</v>
      </c>
      <c r="B5327" s="167" t="s">
        <v>18783</v>
      </c>
      <c r="C5327" s="167" t="str">
        <f>tab_SCHULLISTE[[#This Row],[SNR]]&amp;" - "&amp;tab_SCHULLISTE[[#This Row],[Name]]</f>
        <v>8039 - Berufsfachschule für Physiotherapie Augsburg des IB e.V.</v>
      </c>
      <c r="D5327" s="5" t="s">
        <v>4145</v>
      </c>
      <c r="E53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27" s="175" t="s">
        <v>18842</v>
      </c>
      <c r="G5327" s="175" t="s">
        <v>18843</v>
      </c>
      <c r="H5327" s="182" t="str">
        <f>_xlfn.XLOOKUP(tab_SCHULLISTE[[#This Row],[TKZ]],tab_SATLISTE[SAT-ID],tab_SATLISTE[SAT-ID],"FEHLT")</f>
        <v>7p029</v>
      </c>
    </row>
    <row r="5328" spans="1:8" ht="15.9" customHeight="1" x14ac:dyDescent="0.3">
      <c r="A5328" s="171" t="s">
        <v>9682</v>
      </c>
      <c r="B5328" s="167" t="s">
        <v>162</v>
      </c>
      <c r="C5328" s="167" t="str">
        <f>tab_SCHULLISTE[[#This Row],[SNR]]&amp;" - "&amp;tab_SCHULLISTE[[#This Row],[Name]]</f>
        <v>8042 - Berufsfachschule für Krankenpflegehilfe Buchloe der Kliniken Ostallgäu-Kaufbeuren (gKU)</v>
      </c>
      <c r="D5328" s="5" t="s">
        <v>4029</v>
      </c>
      <c r="E53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28" s="175" t="s">
        <v>18842</v>
      </c>
      <c r="G5328" s="175" t="s">
        <v>18843</v>
      </c>
      <c r="H5328" s="182" t="str">
        <f>_xlfn.XLOOKUP(tab_SCHULLISTE[[#This Row],[TKZ]],tab_SATLISTE[SAT-ID],tab_SATLISTE[SAT-ID],"FEHLT")</f>
        <v>7k201</v>
      </c>
    </row>
    <row r="5329" spans="1:8" ht="15.9" customHeight="1" x14ac:dyDescent="0.3">
      <c r="A5329" s="171" t="s">
        <v>9683</v>
      </c>
      <c r="B5329" s="167" t="s">
        <v>14356</v>
      </c>
      <c r="C5329" s="167" t="str">
        <f>tab_SCHULLISTE[[#This Row],[SNR]]&amp;" - "&amp;tab_SCHULLISTE[[#This Row],[Name]]</f>
        <v xml:space="preserve">8044 - Staatl. Berufsschule Ostallgäu in Marktoberdorf  </v>
      </c>
      <c r="D5329" s="5" t="s">
        <v>4028</v>
      </c>
      <c r="E53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29" s="175" t="s">
        <v>18856</v>
      </c>
      <c r="G5329" s="175" t="s">
        <v>18857</v>
      </c>
      <c r="H5329" s="182" t="str">
        <f>_xlfn.XLOOKUP(tab_SCHULLISTE[[#This Row],[TKZ]],tab_SATLISTE[SAT-ID],tab_SATLISTE[SAT-ID],"FEHLT")</f>
        <v>7k200</v>
      </c>
    </row>
    <row r="5330" spans="1:8" ht="15.9" customHeight="1" x14ac:dyDescent="0.3">
      <c r="A5330" s="171" t="s">
        <v>9684</v>
      </c>
      <c r="B5330" s="167" t="s">
        <v>14243</v>
      </c>
      <c r="C5330" s="167" t="str">
        <f>tab_SCHULLISTE[[#This Row],[SNR]]&amp;" - "&amp;tab_SCHULLISTE[[#This Row],[Name]]</f>
        <v>8045 - Katharinen-Schule Priv.Sonderpäd. Förderzentrum d. Dominikus-Ringeisen-Werks-Ursberg</v>
      </c>
      <c r="D5330" s="5" t="s">
        <v>4133</v>
      </c>
      <c r="E53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30" s="175" t="s">
        <v>18830</v>
      </c>
      <c r="G5330" s="175" t="s">
        <v>18831</v>
      </c>
      <c r="H5330" s="182" t="str">
        <f>_xlfn.XLOOKUP(tab_SCHULLISTE[[#This Row],[TKZ]],tab_SATLISTE[SAT-ID],tab_SATLISTE[SAT-ID],"FEHLT")</f>
        <v>7p013</v>
      </c>
    </row>
    <row r="5331" spans="1:8" ht="15.9" customHeight="1" x14ac:dyDescent="0.3">
      <c r="A5331" s="171" t="s">
        <v>9685</v>
      </c>
      <c r="B5331" s="167" t="s">
        <v>14606</v>
      </c>
      <c r="C5331" s="167" t="str">
        <f>tab_SCHULLISTE[[#This Row],[SNR]]&amp;" - "&amp;tab_SCHULLISTE[[#This Row],[Name]]</f>
        <v>8046 - Berufsfachschule für Ergotherapie Augsburg des IB e.V.</v>
      </c>
      <c r="D5331" s="5" t="s">
        <v>4145</v>
      </c>
      <c r="E53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31" s="175" t="s">
        <v>18842</v>
      </c>
      <c r="G5331" s="175" t="s">
        <v>18843</v>
      </c>
      <c r="H5331" s="182" t="str">
        <f>_xlfn.XLOOKUP(tab_SCHULLISTE[[#This Row],[TKZ]],tab_SATLISTE[SAT-ID],tab_SATLISTE[SAT-ID],"FEHLT")</f>
        <v>7p029</v>
      </c>
    </row>
    <row r="5332" spans="1:8" ht="15.9" customHeight="1" x14ac:dyDescent="0.3">
      <c r="A5332" s="171" t="s">
        <v>9686</v>
      </c>
      <c r="B5332" s="167" t="s">
        <v>873</v>
      </c>
      <c r="C5332" s="167" t="str">
        <f>tab_SCHULLISTE[[#This Row],[SNR]]&amp;" - "&amp;tab_SCHULLISTE[[#This Row],[Name]]</f>
        <v>8047 - Albert-Schweitzer-Schule Sonderpädagogisches Förderzentrum Sonthofen</v>
      </c>
      <c r="D5332" s="5" t="s">
        <v>4018</v>
      </c>
      <c r="E53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32" s="175" t="s">
        <v>18830</v>
      </c>
      <c r="G5332" s="175" t="s">
        <v>18831</v>
      </c>
      <c r="H5332" s="182" t="str">
        <f>_xlfn.XLOOKUP(tab_SCHULLISTE[[#This Row],[TKZ]],tab_SATLISTE[SAT-ID],tab_SATLISTE[SAT-ID],"FEHLT")</f>
        <v>7k190</v>
      </c>
    </row>
    <row r="5333" spans="1:8" ht="15.9" customHeight="1" x14ac:dyDescent="0.3">
      <c r="A5333" s="171" t="s">
        <v>9687</v>
      </c>
      <c r="B5333" s="167" t="s">
        <v>9688</v>
      </c>
      <c r="C5333" s="167" t="str">
        <f>tab_SCHULLISTE[[#This Row],[SNR]]&amp;" - "&amp;tab_SCHULLISTE[[#This Row],[Name]]</f>
        <v>8049 - Staatliche Fachschule für Holztechnik am Staatl. Berufl. Schulzentrum Immenstadt</v>
      </c>
      <c r="D5333" s="5" t="s">
        <v>4018</v>
      </c>
      <c r="E53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33" s="175" t="s">
        <v>18848</v>
      </c>
      <c r="G5333" s="175" t="s">
        <v>18849</v>
      </c>
      <c r="H5333" s="182" t="str">
        <f>_xlfn.XLOOKUP(tab_SCHULLISTE[[#This Row],[TKZ]],tab_SATLISTE[SAT-ID],tab_SATLISTE[SAT-ID],"FEHLT")</f>
        <v>7k190</v>
      </c>
    </row>
    <row r="5334" spans="1:8" ht="15.9" customHeight="1" x14ac:dyDescent="0.3">
      <c r="A5334" s="171" t="s">
        <v>10589</v>
      </c>
      <c r="B5334" s="167" t="s">
        <v>14772</v>
      </c>
      <c r="C5334" s="167" t="str">
        <f>tab_SCHULLISTE[[#This Row],[SNR]]&amp;" - "&amp;tab_SCHULLISTE[[#This Row],[Name]]</f>
        <v>8050 - Philipp-Melanchthon-Fachakademie für Sozialpädagogik Würzburg der Diakonie Würzburg gGm</v>
      </c>
      <c r="D5334" s="5" t="s">
        <v>14904</v>
      </c>
      <c r="E53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34" s="175" t="s">
        <v>18844</v>
      </c>
      <c r="G5334" s="175" t="s">
        <v>18845</v>
      </c>
      <c r="H5334" s="182" t="str">
        <f>_xlfn.XLOOKUP(tab_SCHULLISTE[[#This Row],[TKZ]],tab_SATLISTE[SAT-ID],tab_SATLISTE[SAT-ID],"FEHLT")</f>
        <v>6p078</v>
      </c>
    </row>
    <row r="5335" spans="1:8" ht="15.9" customHeight="1" x14ac:dyDescent="0.3">
      <c r="A5335" s="171" t="s">
        <v>9689</v>
      </c>
      <c r="B5335" s="167" t="s">
        <v>14773</v>
      </c>
      <c r="C5335" s="167" t="str">
        <f>tab_SCHULLISTE[[#This Row],[SNR]]&amp;" - "&amp;tab_SCHULLISTE[[#This Row],[Name]]</f>
        <v xml:space="preserve">8052 - Städt. Fachakademie für Sozialpädagogik Augsburg  </v>
      </c>
      <c r="D5335" s="5" t="s">
        <v>3849</v>
      </c>
      <c r="E53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35" s="175" t="s">
        <v>18844</v>
      </c>
      <c r="G5335" s="175" t="s">
        <v>18845</v>
      </c>
      <c r="H5335" s="182" t="str">
        <f>_xlfn.XLOOKUP(tab_SCHULLISTE[[#This Row],[TKZ]],tab_SATLISTE[SAT-ID],tab_SATLISTE[SAT-ID],"FEHLT")</f>
        <v>7k015</v>
      </c>
    </row>
    <row r="5336" spans="1:8" ht="15.9" customHeight="1" x14ac:dyDescent="0.3">
      <c r="A5336" s="171" t="s">
        <v>9690</v>
      </c>
      <c r="B5336" s="167" t="s">
        <v>14357</v>
      </c>
      <c r="C5336" s="167" t="str">
        <f>tab_SCHULLISTE[[#This Row],[SNR]]&amp;" - "&amp;tab_SCHULLISTE[[#This Row],[Name]]</f>
        <v>8053 - Städtische Berufsschule I Augsburg (Bebo-Wager-Berufsschule)</v>
      </c>
      <c r="D5336" s="5" t="s">
        <v>3849</v>
      </c>
      <c r="E53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36" s="175" t="s">
        <v>18856</v>
      </c>
      <c r="G5336" s="175" t="s">
        <v>18857</v>
      </c>
      <c r="H5336" s="182" t="str">
        <f>_xlfn.XLOOKUP(tab_SCHULLISTE[[#This Row],[TKZ]],tab_SATLISTE[SAT-ID],tab_SATLISTE[SAT-ID],"FEHLT")</f>
        <v>7k015</v>
      </c>
    </row>
    <row r="5337" spans="1:8" ht="15.9" customHeight="1" x14ac:dyDescent="0.3">
      <c r="A5337" s="171" t="s">
        <v>9691</v>
      </c>
      <c r="B5337" s="167" t="s">
        <v>14358</v>
      </c>
      <c r="C5337" s="167" t="str">
        <f>tab_SCHULLISTE[[#This Row],[SNR]]&amp;" - "&amp;tab_SCHULLISTE[[#This Row],[Name]]</f>
        <v>8054 - Städtische Berufsschule II Augsburg (Bebo-Wager-Berufsschule)</v>
      </c>
      <c r="D5337" s="5" t="s">
        <v>3849</v>
      </c>
      <c r="E53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37" s="175" t="s">
        <v>18856</v>
      </c>
      <c r="G5337" s="175" t="s">
        <v>18857</v>
      </c>
      <c r="H5337" s="182" t="str">
        <f>_xlfn.XLOOKUP(tab_SCHULLISTE[[#This Row],[TKZ]],tab_SATLISTE[SAT-ID],tab_SATLISTE[SAT-ID],"FEHLT")</f>
        <v>7k015</v>
      </c>
    </row>
    <row r="5338" spans="1:8" ht="15.9" customHeight="1" x14ac:dyDescent="0.3">
      <c r="A5338" s="171" t="s">
        <v>9692</v>
      </c>
      <c r="B5338" s="167" t="s">
        <v>14359</v>
      </c>
      <c r="C5338" s="167" t="str">
        <f>tab_SCHULLISTE[[#This Row],[SNR]]&amp;" - "&amp;tab_SCHULLISTE[[#This Row],[Name]]</f>
        <v xml:space="preserve">8055 - Städtische Berufsschule III Augsburg  </v>
      </c>
      <c r="D5338" s="5" t="s">
        <v>3849</v>
      </c>
      <c r="E53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38" s="175" t="s">
        <v>18856</v>
      </c>
      <c r="G5338" s="175" t="s">
        <v>18857</v>
      </c>
      <c r="H5338" s="182" t="str">
        <f>_xlfn.XLOOKUP(tab_SCHULLISTE[[#This Row],[TKZ]],tab_SATLISTE[SAT-ID],tab_SATLISTE[SAT-ID],"FEHLT")</f>
        <v>7k015</v>
      </c>
    </row>
    <row r="5339" spans="1:8" ht="15.9" customHeight="1" x14ac:dyDescent="0.3">
      <c r="A5339" s="171" t="s">
        <v>9693</v>
      </c>
      <c r="B5339" s="167" t="s">
        <v>14360</v>
      </c>
      <c r="C5339" s="167" t="str">
        <f>tab_SCHULLISTE[[#This Row],[SNR]]&amp;" - "&amp;tab_SCHULLISTE[[#This Row],[Name]]</f>
        <v xml:space="preserve">8056 - Städtische Berufsschule IV Augsburg (Welserschule)  </v>
      </c>
      <c r="D5339" s="5" t="s">
        <v>3849</v>
      </c>
      <c r="E53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39" s="175" t="s">
        <v>18856</v>
      </c>
      <c r="G5339" s="175" t="s">
        <v>18857</v>
      </c>
      <c r="H5339" s="182" t="str">
        <f>_xlfn.XLOOKUP(tab_SCHULLISTE[[#This Row],[TKZ]],tab_SATLISTE[SAT-ID],tab_SATLISTE[SAT-ID],"FEHLT")</f>
        <v>7k015</v>
      </c>
    </row>
    <row r="5340" spans="1:8" ht="15.9" customHeight="1" x14ac:dyDescent="0.3">
      <c r="A5340" s="171" t="s">
        <v>9694</v>
      </c>
      <c r="B5340" s="167" t="s">
        <v>14361</v>
      </c>
      <c r="C5340" s="167" t="str">
        <f>tab_SCHULLISTE[[#This Row],[SNR]]&amp;" - "&amp;tab_SCHULLISTE[[#This Row],[Name]]</f>
        <v>8057 - Städtische Berufsschule V Augsburg (Bebo-Wager-Schule)</v>
      </c>
      <c r="D5340" s="5" t="s">
        <v>3849</v>
      </c>
      <c r="E53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40" s="175" t="s">
        <v>18856</v>
      </c>
      <c r="G5340" s="175" t="s">
        <v>18857</v>
      </c>
      <c r="H5340" s="182" t="str">
        <f>_xlfn.XLOOKUP(tab_SCHULLISTE[[#This Row],[TKZ]],tab_SATLISTE[SAT-ID],tab_SATLISTE[SAT-ID],"FEHLT")</f>
        <v>7k015</v>
      </c>
    </row>
    <row r="5341" spans="1:8" ht="15.9" customHeight="1" x14ac:dyDescent="0.3">
      <c r="A5341" s="171" t="s">
        <v>9695</v>
      </c>
      <c r="B5341" s="167" t="s">
        <v>440</v>
      </c>
      <c r="C5341" s="167" t="str">
        <f>tab_SCHULLISTE[[#This Row],[SNR]]&amp;" - "&amp;tab_SCHULLISTE[[#This Row],[Name]]</f>
        <v>8058 - Ludwig-Bölkow-Schule Staatliche Berufsschule Donauwörth</v>
      </c>
      <c r="D5341" s="5" t="s">
        <v>3896</v>
      </c>
      <c r="E53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41" s="175" t="s">
        <v>18856</v>
      </c>
      <c r="G5341" s="175" t="s">
        <v>18857</v>
      </c>
      <c r="H5341" s="182" t="str">
        <f>_xlfn.XLOOKUP(tab_SCHULLISTE[[#This Row],[TKZ]],tab_SATLISTE[SAT-ID],tab_SATLISTE[SAT-ID],"FEHLT")</f>
        <v>7k063</v>
      </c>
    </row>
    <row r="5342" spans="1:8" ht="15.9" customHeight="1" x14ac:dyDescent="0.3">
      <c r="A5342" s="171" t="s">
        <v>9696</v>
      </c>
      <c r="B5342" s="167" t="s">
        <v>14362</v>
      </c>
      <c r="C5342" s="167" t="str">
        <f>tab_SCHULLISTE[[#This Row],[SNR]]&amp;" - "&amp;tab_SCHULLISTE[[#This Row],[Name]]</f>
        <v xml:space="preserve">8059 - Städtische Berufsschule VI Augsburg  </v>
      </c>
      <c r="D5342" s="5" t="s">
        <v>3849</v>
      </c>
      <c r="E53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42" s="175" t="s">
        <v>18856</v>
      </c>
      <c r="G5342" s="175" t="s">
        <v>18857</v>
      </c>
      <c r="H5342" s="182" t="str">
        <f>_xlfn.XLOOKUP(tab_SCHULLISTE[[#This Row],[TKZ]],tab_SATLISTE[SAT-ID],tab_SATLISTE[SAT-ID],"FEHLT")</f>
        <v>7k015</v>
      </c>
    </row>
    <row r="5343" spans="1:8" ht="15.9" customHeight="1" x14ac:dyDescent="0.3">
      <c r="A5343" s="171" t="s">
        <v>9697</v>
      </c>
      <c r="B5343" s="167" t="s">
        <v>705</v>
      </c>
      <c r="C5343" s="167" t="str">
        <f>tab_SCHULLISTE[[#This Row],[SNR]]&amp;" - "&amp;tab_SCHULLISTE[[#This Row],[Name]]</f>
        <v>8060 - Priv. Förderzentrum Augsburg Förderschwerpunkt Hören</v>
      </c>
      <c r="D5343" s="5" t="s">
        <v>4180</v>
      </c>
      <c r="E53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43" s="175" t="s">
        <v>18830</v>
      </c>
      <c r="G5343" s="175" t="s">
        <v>18831</v>
      </c>
      <c r="H5343" s="182" t="str">
        <f>_xlfn.XLOOKUP(tab_SCHULLISTE[[#This Row],[TKZ]],tab_SATLISTE[SAT-ID],tab_SATLISTE[SAT-ID],"FEHLT")</f>
        <v>7p064</v>
      </c>
    </row>
    <row r="5344" spans="1:8" ht="15.9" customHeight="1" x14ac:dyDescent="0.3">
      <c r="A5344" s="171" t="s">
        <v>9698</v>
      </c>
      <c r="B5344" s="167" t="s">
        <v>14363</v>
      </c>
      <c r="C5344" s="167" t="str">
        <f>tab_SCHULLISTE[[#This Row],[SNR]]&amp;" - "&amp;tab_SCHULLISTE[[#This Row],[Name]]</f>
        <v xml:space="preserve">8061 - Staatl. Berufsschule Illertissen  </v>
      </c>
      <c r="D5344" s="5" t="s">
        <v>4014</v>
      </c>
      <c r="E53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44" s="175" t="s">
        <v>18856</v>
      </c>
      <c r="G5344" s="175" t="s">
        <v>18857</v>
      </c>
      <c r="H5344" s="182" t="str">
        <f>_xlfn.XLOOKUP(tab_SCHULLISTE[[#This Row],[TKZ]],tab_SATLISTE[SAT-ID],tab_SATLISTE[SAT-ID],"FEHLT")</f>
        <v>7k186</v>
      </c>
    </row>
    <row r="5345" spans="1:8" ht="15.9" customHeight="1" x14ac:dyDescent="0.3">
      <c r="A5345" s="171" t="s">
        <v>9699</v>
      </c>
      <c r="B5345" s="167" t="s">
        <v>122</v>
      </c>
      <c r="C5345" s="167" t="str">
        <f>tab_SCHULLISTE[[#This Row],[SNR]]&amp;" - "&amp;tab_SCHULLISTE[[#This Row],[Name]]</f>
        <v>8062 - Staatl. Berufsfachschule für Ernährung und Versorgung Illertissen</v>
      </c>
      <c r="D5345" s="5" t="s">
        <v>4014</v>
      </c>
      <c r="E53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45" s="175" t="s">
        <v>18854</v>
      </c>
      <c r="G5345" s="175" t="s">
        <v>18855</v>
      </c>
      <c r="H5345" s="182" t="str">
        <f>_xlfn.XLOOKUP(tab_SCHULLISTE[[#This Row],[TKZ]],tab_SATLISTE[SAT-ID],tab_SATLISTE[SAT-ID],"FEHLT")</f>
        <v>7k186</v>
      </c>
    </row>
    <row r="5346" spans="1:8" ht="15.9" customHeight="1" x14ac:dyDescent="0.3">
      <c r="A5346" s="171" t="s">
        <v>9700</v>
      </c>
      <c r="B5346" s="167" t="s">
        <v>298</v>
      </c>
      <c r="C5346" s="167" t="str">
        <f>tab_SCHULLISTE[[#This Row],[SNR]]&amp;" - "&amp;tab_SCHULLISTE[[#This Row],[Name]]</f>
        <v>8064 - Berufsfachschule f. Ergotherapie Augsburg d.Berufl. Fortbildungszentren d.Bay. Wirtschaft</v>
      </c>
      <c r="D5346" s="5" t="s">
        <v>4126</v>
      </c>
      <c r="E53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46" s="175" t="s">
        <v>18842</v>
      </c>
      <c r="G5346" s="175" t="s">
        <v>18843</v>
      </c>
      <c r="H5346" s="182" t="str">
        <f>_xlfn.XLOOKUP(tab_SCHULLISTE[[#This Row],[TKZ]],tab_SATLISTE[SAT-ID],tab_SATLISTE[SAT-ID],"FEHLT")</f>
        <v>7p005</v>
      </c>
    </row>
    <row r="5347" spans="1:8" ht="15.9" customHeight="1" x14ac:dyDescent="0.3">
      <c r="A5347" s="171" t="s">
        <v>9701</v>
      </c>
      <c r="B5347" s="167" t="s">
        <v>707</v>
      </c>
      <c r="C5347" s="167" t="str">
        <f>tab_SCHULLISTE[[#This Row],[SNR]]&amp;" - "&amp;tab_SCHULLISTE[[#This Row],[Name]]</f>
        <v>8065 - Philipp-Neri-Schule Kempten (Allgäu), Priv. Förderzentrum m. Förderschwp.emot.u.soziale Entw.</v>
      </c>
      <c r="D5347" s="5" t="s">
        <v>4150</v>
      </c>
      <c r="E53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47" s="175" t="s">
        <v>18830</v>
      </c>
      <c r="G5347" s="175" t="s">
        <v>18831</v>
      </c>
      <c r="H5347" s="182" t="str">
        <f>_xlfn.XLOOKUP(tab_SCHULLISTE[[#This Row],[TKZ]],tab_SATLISTE[SAT-ID],tab_SATLISTE[SAT-ID],"FEHLT")</f>
        <v>7p035</v>
      </c>
    </row>
    <row r="5348" spans="1:8" ht="15.9" customHeight="1" x14ac:dyDescent="0.3">
      <c r="A5348" s="171" t="s">
        <v>9702</v>
      </c>
      <c r="B5348" s="167" t="s">
        <v>14364</v>
      </c>
      <c r="C5348" s="167" t="str">
        <f>tab_SCHULLISTE[[#This Row],[SNR]]&amp;" - "&amp;tab_SCHULLISTE[[#This Row],[Name]]</f>
        <v xml:space="preserve">8066 - Staatl. Berufsschule Lauingen (Donau)  </v>
      </c>
      <c r="D5348" s="5" t="s">
        <v>3893</v>
      </c>
      <c r="E53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48" s="175" t="s">
        <v>18856</v>
      </c>
      <c r="G5348" s="175" t="s">
        <v>18857</v>
      </c>
      <c r="H5348" s="182" t="str">
        <f>_xlfn.XLOOKUP(tab_SCHULLISTE[[#This Row],[TKZ]],tab_SATLISTE[SAT-ID],tab_SATLISTE[SAT-ID],"FEHLT")</f>
        <v>7k059</v>
      </c>
    </row>
    <row r="5349" spans="1:8" ht="15.9" customHeight="1" x14ac:dyDescent="0.3">
      <c r="A5349" s="171" t="s">
        <v>9703</v>
      </c>
      <c r="B5349" s="167" t="s">
        <v>14365</v>
      </c>
      <c r="C5349" s="167" t="str">
        <f>tab_SCHULLISTE[[#This Row],[SNR]]&amp;" - "&amp;tab_SCHULLISTE[[#This Row],[Name]]</f>
        <v xml:space="preserve">8067 - Staatl. Berufsschule Lindau (Bodensee)  </v>
      </c>
      <c r="D5349" s="5" t="s">
        <v>3983</v>
      </c>
      <c r="E53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49" s="175" t="s">
        <v>18856</v>
      </c>
      <c r="G5349" s="175" t="s">
        <v>18857</v>
      </c>
      <c r="H5349" s="182" t="str">
        <f>_xlfn.XLOOKUP(tab_SCHULLISTE[[#This Row],[TKZ]],tab_SATLISTE[SAT-ID],tab_SATLISTE[SAT-ID],"FEHLT")</f>
        <v>7k154</v>
      </c>
    </row>
    <row r="5350" spans="1:8" ht="15.9" customHeight="1" x14ac:dyDescent="0.3">
      <c r="A5350" s="171" t="s">
        <v>9704</v>
      </c>
      <c r="B5350" s="167" t="s">
        <v>441</v>
      </c>
      <c r="C5350" s="167" t="str">
        <f>tab_SCHULLISTE[[#This Row],[SNR]]&amp;" - "&amp;tab_SCHULLISTE[[#This Row],[Name]]</f>
        <v>8068 - Johann-Bierwirth-Schule Memmingen Staatl. Berufsschule I</v>
      </c>
      <c r="D5350" s="5" t="s">
        <v>3996</v>
      </c>
      <c r="E53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50" s="175" t="s">
        <v>18856</v>
      </c>
      <c r="G5350" s="175" t="s">
        <v>18857</v>
      </c>
      <c r="H5350" s="182" t="str">
        <f>_xlfn.XLOOKUP(tab_SCHULLISTE[[#This Row],[TKZ]],tab_SATLISTE[SAT-ID],tab_SATLISTE[SAT-ID],"FEHLT")</f>
        <v>7k167</v>
      </c>
    </row>
    <row r="5351" spans="1:8" ht="15.9" customHeight="1" x14ac:dyDescent="0.3">
      <c r="A5351" s="171" t="s">
        <v>9705</v>
      </c>
      <c r="B5351" s="167" t="s">
        <v>14366</v>
      </c>
      <c r="C5351" s="167" t="str">
        <f>tab_SCHULLISTE[[#This Row],[SNR]]&amp;" - "&amp;tab_SCHULLISTE[[#This Row],[Name]]</f>
        <v xml:space="preserve">8069 - Staatl. Berufsschule Mindelheim  </v>
      </c>
      <c r="D5351" s="5" t="s">
        <v>4076</v>
      </c>
      <c r="E53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51" s="175" t="s">
        <v>18856</v>
      </c>
      <c r="G5351" s="175" t="s">
        <v>18857</v>
      </c>
      <c r="H5351" s="182" t="str">
        <f>_xlfn.XLOOKUP(tab_SCHULLISTE[[#This Row],[TKZ]],tab_SATLISTE[SAT-ID],tab_SATLISTE[SAT-ID],"FEHLT")</f>
        <v>7k248</v>
      </c>
    </row>
    <row r="5352" spans="1:8" ht="15.9" customHeight="1" x14ac:dyDescent="0.3">
      <c r="A5352" s="171" t="s">
        <v>9706</v>
      </c>
      <c r="B5352" s="167" t="s">
        <v>1349</v>
      </c>
      <c r="C5352" s="167" t="str">
        <f>tab_SCHULLISTE[[#This Row],[SNR]]&amp;" - "&amp;tab_SCHULLISTE[[#This Row],[Name]]</f>
        <v>8070 - Fachschule für Heilerziehungspflege Memmingen der Berufl. Fortbildungszentren der Bayer. Wirtschaft</v>
      </c>
      <c r="D5352" s="5" t="s">
        <v>4126</v>
      </c>
      <c r="E53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52" s="175" t="s">
        <v>18850</v>
      </c>
      <c r="G5352" s="175" t="s">
        <v>18851</v>
      </c>
      <c r="H5352" s="182" t="str">
        <f>_xlfn.XLOOKUP(tab_SCHULLISTE[[#This Row],[TKZ]],tab_SATLISTE[SAT-ID],tab_SATLISTE[SAT-ID],"FEHLT")</f>
        <v>7p005</v>
      </c>
    </row>
    <row r="5353" spans="1:8" ht="15.9" customHeight="1" x14ac:dyDescent="0.3">
      <c r="A5353" s="171" t="s">
        <v>9707</v>
      </c>
      <c r="B5353" s="167" t="s">
        <v>14367</v>
      </c>
      <c r="C5353" s="167" t="str">
        <f>tab_SCHULLISTE[[#This Row],[SNR]]&amp;" - "&amp;tab_SCHULLISTE[[#This Row],[Name]]</f>
        <v xml:space="preserve">8073 - Staatl. Berufsschule Nördlingen  </v>
      </c>
      <c r="D5353" s="5" t="s">
        <v>3896</v>
      </c>
      <c r="E53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53" s="175" t="s">
        <v>18856</v>
      </c>
      <c r="G5353" s="175" t="s">
        <v>18857</v>
      </c>
      <c r="H5353" s="182" t="str">
        <f>_xlfn.XLOOKUP(tab_SCHULLISTE[[#This Row],[TKZ]],tab_SATLISTE[SAT-ID],tab_SATLISTE[SAT-ID],"FEHLT")</f>
        <v>7k063</v>
      </c>
    </row>
    <row r="5354" spans="1:8" ht="15.9" customHeight="1" x14ac:dyDescent="0.3">
      <c r="A5354" s="171" t="s">
        <v>9708</v>
      </c>
      <c r="B5354" s="167" t="s">
        <v>299</v>
      </c>
      <c r="C5354" s="167" t="str">
        <f>tab_SCHULLISTE[[#This Row],[SNR]]&amp;" - "&amp;tab_SCHULLISTE[[#This Row],[Name]]</f>
        <v>8077 - Berufsfachschule für Krankenpflegehilfe beim Universitätsklinikum Augsburg</v>
      </c>
      <c r="D5354" s="5" t="s">
        <v>4182</v>
      </c>
      <c r="E53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54" s="175" t="s">
        <v>18842</v>
      </c>
      <c r="G5354" s="175" t="s">
        <v>18843</v>
      </c>
      <c r="H5354" s="182" t="str">
        <f>_xlfn.XLOOKUP(tab_SCHULLISTE[[#This Row],[TKZ]],tab_SATLISTE[SAT-ID],tab_SATLISTE[SAT-ID],"FEHLT")</f>
        <v>7p067</v>
      </c>
    </row>
    <row r="5355" spans="1:8" ht="15.9" customHeight="1" x14ac:dyDescent="0.3">
      <c r="A5355" s="171" t="s">
        <v>9709</v>
      </c>
      <c r="B5355" s="167" t="s">
        <v>14251</v>
      </c>
      <c r="C5355" s="167" t="str">
        <f>tab_SCHULLISTE[[#This Row],[SNR]]&amp;" - "&amp;tab_SCHULLISTE[[#This Row],[Name]]</f>
        <v>8078 - Berufsschule St.Elisabeth z.sonderpäd.Förd. Augsburg, Förderschwerp.Lernen, d.Kath.Jugendfürs.</v>
      </c>
      <c r="D5355" s="5" t="s">
        <v>4150</v>
      </c>
      <c r="E53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55" s="175" t="s">
        <v>18870</v>
      </c>
      <c r="G5355" s="175" t="s">
        <v>18871</v>
      </c>
      <c r="H5355" s="182" t="str">
        <f>_xlfn.XLOOKUP(tab_SCHULLISTE[[#This Row],[TKZ]],tab_SATLISTE[SAT-ID],tab_SATLISTE[SAT-ID],"FEHLT")</f>
        <v>7p035</v>
      </c>
    </row>
    <row r="5356" spans="1:8" ht="15.9" customHeight="1" x14ac:dyDescent="0.3">
      <c r="A5356" s="171" t="s">
        <v>9710</v>
      </c>
      <c r="B5356" s="167" t="s">
        <v>976</v>
      </c>
      <c r="C5356" s="167" t="str">
        <f>tab_SCHULLISTE[[#This Row],[SNR]]&amp;" - "&amp;tab_SCHULLISTE[[#This Row],[Name]]</f>
        <v>8079 - Staatl.Fachschule (Technikerschule) für Maschinenbautechnik Memmingen</v>
      </c>
      <c r="D5356" s="5" t="s">
        <v>3996</v>
      </c>
      <c r="E53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56" s="175" t="s">
        <v>18848</v>
      </c>
      <c r="G5356" s="175" t="s">
        <v>18849</v>
      </c>
      <c r="H5356" s="182" t="str">
        <f>_xlfn.XLOOKUP(tab_SCHULLISTE[[#This Row],[TKZ]],tab_SATLISTE[SAT-ID],tab_SATLISTE[SAT-ID],"FEHLT")</f>
        <v>7k167</v>
      </c>
    </row>
    <row r="5357" spans="1:8" ht="15.9" customHeight="1" x14ac:dyDescent="0.3">
      <c r="A5357" s="171" t="s">
        <v>9711</v>
      </c>
      <c r="B5357" s="167" t="s">
        <v>468</v>
      </c>
      <c r="C5357" s="167" t="str">
        <f>tab_SCHULLISTE[[#This Row],[SNR]]&amp;" - "&amp;tab_SCHULLISTE[[#This Row],[Name]]</f>
        <v>8080 - Berufsschule St.Nikolaus z.sonderp. Förd. Dürrlauingen, Förderschw.Lernen u. em.u.soz.Entw.</v>
      </c>
      <c r="D5357" s="5" t="s">
        <v>4150</v>
      </c>
      <c r="E53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57" s="175" t="s">
        <v>18870</v>
      </c>
      <c r="G5357" s="175" t="s">
        <v>18871</v>
      </c>
      <c r="H5357" s="182" t="str">
        <f>_xlfn.XLOOKUP(tab_SCHULLISTE[[#This Row],[TKZ]],tab_SATLISTE[SAT-ID],tab_SATLISTE[SAT-ID],"FEHLT")</f>
        <v>7p035</v>
      </c>
    </row>
    <row r="5358" spans="1:8" ht="15.9" customHeight="1" x14ac:dyDescent="0.3">
      <c r="A5358" s="171" t="s">
        <v>9712</v>
      </c>
      <c r="B5358" s="167" t="s">
        <v>469</v>
      </c>
      <c r="C5358" s="167" t="str">
        <f>tab_SCHULLISTE[[#This Row],[SNR]]&amp;" - "&amp;tab_SCHULLISTE[[#This Row],[Name]]</f>
        <v>8081 - Dominikus-Ringeisen-Werk Ursberg,Priv.Berufsschule zur sonderpäd. Förderung, Förderschwerpunkt Lernen</v>
      </c>
      <c r="D5358" s="5" t="s">
        <v>4133</v>
      </c>
      <c r="E53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58" s="175" t="s">
        <v>18870</v>
      </c>
      <c r="G5358" s="175" t="s">
        <v>18871</v>
      </c>
      <c r="H5358" s="182" t="str">
        <f>_xlfn.XLOOKUP(tab_SCHULLISTE[[#This Row],[TKZ]],tab_SATLISTE[SAT-ID],tab_SATLISTE[SAT-ID],"FEHLT")</f>
        <v>7p013</v>
      </c>
    </row>
    <row r="5359" spans="1:8" ht="15.9" customHeight="1" x14ac:dyDescent="0.3">
      <c r="A5359" s="171" t="s">
        <v>9713</v>
      </c>
      <c r="B5359" s="167" t="s">
        <v>9714</v>
      </c>
      <c r="C5359" s="167" t="str">
        <f>tab_SCHULLISTE[[#This Row],[SNR]]&amp;" - "&amp;tab_SCHULLISTE[[#This Row],[Name]]</f>
        <v>8082 - Internationale Berufsfachschule für Pflege Kempten (Allgäu) der Kolping Pflegeschule gGmbH</v>
      </c>
      <c r="D5359" s="5" t="s">
        <v>4154</v>
      </c>
      <c r="E53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59" s="175" t="s">
        <v>18842</v>
      </c>
      <c r="G5359" s="175" t="s">
        <v>18843</v>
      </c>
      <c r="H5359" s="182" t="str">
        <f>_xlfn.XLOOKUP(tab_SCHULLISTE[[#This Row],[TKZ]],tab_SATLISTE[SAT-ID],tab_SATLISTE[SAT-ID],"FEHLT")</f>
        <v>7p071</v>
      </c>
    </row>
    <row r="5360" spans="1:8" ht="15.9" customHeight="1" x14ac:dyDescent="0.3">
      <c r="A5360" s="171" t="s">
        <v>9715</v>
      </c>
      <c r="B5360" s="167" t="s">
        <v>14252</v>
      </c>
      <c r="C5360" s="167" t="str">
        <f>tab_SCHULLISTE[[#This Row],[SNR]]&amp;" - "&amp;tab_SCHULLISTE[[#This Row],[Name]]</f>
        <v>8083 - Adolph-Kolping-Berufsschule Neu-Ulm, priv.,staatl. anerk. BS z.sonderpäd.Förd. Förderschwp. Lernen</v>
      </c>
      <c r="D5360" s="5" t="s">
        <v>4155</v>
      </c>
      <c r="E53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60" s="175" t="s">
        <v>18870</v>
      </c>
      <c r="G5360" s="175" t="s">
        <v>18871</v>
      </c>
      <c r="H5360" s="182" t="str">
        <f>_xlfn.XLOOKUP(tab_SCHULLISTE[[#This Row],[TKZ]],tab_SATLISTE[SAT-ID],tab_SATLISTE[SAT-ID],"FEHLT")</f>
        <v>7p039</v>
      </c>
    </row>
    <row r="5361" spans="1:8" ht="15.9" customHeight="1" x14ac:dyDescent="0.3">
      <c r="A5361" s="171" t="s">
        <v>9716</v>
      </c>
      <c r="B5361" s="167" t="s">
        <v>943</v>
      </c>
      <c r="C5361" s="167" t="str">
        <f>tab_SCHULLISTE[[#This Row],[SNR]]&amp;" - "&amp;tab_SCHULLISTE[[#This Row],[Name]]</f>
        <v>8087 - Priv.Technikerschule Augsburg,Fachsch.f. Maschinenbau-,Elektro-, Umweltschutz- u. ITtechnik</v>
      </c>
      <c r="D5361" s="5" t="s">
        <v>4127</v>
      </c>
      <c r="E53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61" s="175" t="s">
        <v>18848</v>
      </c>
      <c r="G5361" s="175" t="s">
        <v>18849</v>
      </c>
      <c r="H5361" s="182" t="str">
        <f>_xlfn.XLOOKUP(tab_SCHULLISTE[[#This Row],[TKZ]],tab_SATLISTE[SAT-ID],tab_SATLISTE[SAT-ID],"FEHLT")</f>
        <v>7p007</v>
      </c>
    </row>
    <row r="5362" spans="1:8" ht="15.9" customHeight="1" x14ac:dyDescent="0.3">
      <c r="A5362" s="171" t="s">
        <v>9717</v>
      </c>
      <c r="B5362" s="167" t="s">
        <v>123</v>
      </c>
      <c r="C5362" s="167" t="str">
        <f>tab_SCHULLISTE[[#This Row],[SNR]]&amp;" - "&amp;tab_SCHULLISTE[[#This Row],[Name]]</f>
        <v>8088 - Staatl. Berufsfachschule für Sozialpflege Memmingen</v>
      </c>
      <c r="D5362" s="5" t="s">
        <v>4076</v>
      </c>
      <c r="E53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62" s="175" t="s">
        <v>18854</v>
      </c>
      <c r="G5362" s="175" t="s">
        <v>18855</v>
      </c>
      <c r="H5362" s="182" t="str">
        <f>_xlfn.XLOOKUP(tab_SCHULLISTE[[#This Row],[TKZ]],tab_SATLISTE[SAT-ID],tab_SATLISTE[SAT-ID],"FEHLT")</f>
        <v>7k248</v>
      </c>
    </row>
    <row r="5363" spans="1:8" ht="15.9" customHeight="1" x14ac:dyDescent="0.3">
      <c r="A5363" s="171" t="s">
        <v>9718</v>
      </c>
      <c r="B5363" s="167" t="s">
        <v>14607</v>
      </c>
      <c r="C5363" s="167" t="str">
        <f>tab_SCHULLISTE[[#This Row],[SNR]]&amp;" - "&amp;tab_SCHULLISTE[[#This Row],[Name]]</f>
        <v>8089 - Berufsfachschule für Logopädie der Bezirkskliniken Schwaben in Augsburg</v>
      </c>
      <c r="D5363" s="5" t="s">
        <v>3966</v>
      </c>
      <c r="E53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63" s="175" t="s">
        <v>18842</v>
      </c>
      <c r="G5363" s="175" t="s">
        <v>18843</v>
      </c>
      <c r="H5363" s="182" t="str">
        <f>_xlfn.XLOOKUP(tab_SCHULLISTE[[#This Row],[TKZ]],tab_SATLISTE[SAT-ID],tab_SATLISTE[SAT-ID],"FEHLT")</f>
        <v>7k136</v>
      </c>
    </row>
    <row r="5364" spans="1:8" ht="15.9" customHeight="1" x14ac:dyDescent="0.3">
      <c r="A5364" s="171" t="s">
        <v>9719</v>
      </c>
      <c r="B5364" s="167" t="s">
        <v>944</v>
      </c>
      <c r="C5364" s="167" t="str">
        <f>tab_SCHULLISTE[[#This Row],[SNR]]&amp;" - "&amp;tab_SCHULLISTE[[#This Row],[Name]]</f>
        <v>8090 - Fachschule der Bundeswehr für Elektrotechnik und Informatiktechnik Kleinaitingen</v>
      </c>
      <c r="D5364" s="5" t="s">
        <v>4130</v>
      </c>
      <c r="E53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64" s="175" t="s">
        <v>18848</v>
      </c>
      <c r="G5364" s="175" t="s">
        <v>18849</v>
      </c>
      <c r="H5364" s="182" t="str">
        <f>_xlfn.XLOOKUP(tab_SCHULLISTE[[#This Row],[TKZ]],tab_SATLISTE[SAT-ID],tab_SATLISTE[SAT-ID],"FEHLT")</f>
        <v>7p010</v>
      </c>
    </row>
    <row r="5365" spans="1:8" ht="15.9" customHeight="1" x14ac:dyDescent="0.3">
      <c r="A5365" s="171" t="s">
        <v>9720</v>
      </c>
      <c r="B5365" s="167" t="s">
        <v>708</v>
      </c>
      <c r="C5365" s="167" t="str">
        <f>tab_SCHULLISTE[[#This Row],[SNR]]&amp;" - "&amp;tab_SCHULLISTE[[#This Row],[Name]]</f>
        <v>8092 - St. Gallus-Schule Scheidegg, Priv. Schule f.Kranke a.d. Fachklinik Prinzreg.Luitpold d. Kath.Jugendf.</v>
      </c>
      <c r="D5365" s="5" t="s">
        <v>4150</v>
      </c>
      <c r="E53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365" s="175" t="s">
        <v>18830</v>
      </c>
      <c r="G5365" s="175" t="s">
        <v>18831</v>
      </c>
      <c r="H5365" s="182" t="str">
        <f>_xlfn.XLOOKUP(tab_SCHULLISTE[[#This Row],[TKZ]],tab_SATLISTE[SAT-ID],tab_SATLISTE[SAT-ID],"FEHLT")</f>
        <v>7p035</v>
      </c>
    </row>
    <row r="5366" spans="1:8" ht="15.9" customHeight="1" x14ac:dyDescent="0.3">
      <c r="A5366" s="171" t="s">
        <v>9721</v>
      </c>
      <c r="B5366" s="167" t="s">
        <v>300</v>
      </c>
      <c r="C5366" s="167" t="str">
        <f>tab_SCHULLISTE[[#This Row],[SNR]]&amp;" - "&amp;tab_SCHULLISTE[[#This Row],[Name]]</f>
        <v>8094 - Priv. Berufsfachschule für Altenpflegehilfe Mering des Berufsbildungszentrums Augsburg</v>
      </c>
      <c r="D5366" s="5" t="s">
        <v>4127</v>
      </c>
      <c r="E53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66" s="175" t="s">
        <v>18842</v>
      </c>
      <c r="G5366" s="175" t="s">
        <v>18843</v>
      </c>
      <c r="H5366" s="182" t="str">
        <f>_xlfn.XLOOKUP(tab_SCHULLISTE[[#This Row],[TKZ]],tab_SATLISTE[SAT-ID],tab_SATLISTE[SAT-ID],"FEHLT")</f>
        <v>7p007</v>
      </c>
    </row>
    <row r="5367" spans="1:8" ht="15.9" customHeight="1" x14ac:dyDescent="0.3">
      <c r="A5367" s="171" t="s">
        <v>9722</v>
      </c>
      <c r="B5367" s="167" t="s">
        <v>301</v>
      </c>
      <c r="C5367" s="167" t="str">
        <f>tab_SCHULLISTE[[#This Row],[SNR]]&amp;" - "&amp;tab_SCHULLISTE[[#This Row],[Name]]</f>
        <v>8095 - Berufsfachschule f.Altenpflegehilfe der Gemeinn. Gesellsch. f. soziale Dienste -DAA- mbH in Kempten</v>
      </c>
      <c r="D5367" s="5" t="s">
        <v>4144</v>
      </c>
      <c r="E53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67" s="175" t="s">
        <v>18842</v>
      </c>
      <c r="G5367" s="175" t="s">
        <v>18843</v>
      </c>
      <c r="H5367" s="182" t="str">
        <f>_xlfn.XLOOKUP(tab_SCHULLISTE[[#This Row],[TKZ]],tab_SATLISTE[SAT-ID],tab_SATLISTE[SAT-ID],"FEHLT")</f>
        <v>7p026</v>
      </c>
    </row>
    <row r="5368" spans="1:8" ht="15.9" customHeight="1" x14ac:dyDescent="0.3">
      <c r="A5368" s="171" t="s">
        <v>9723</v>
      </c>
      <c r="B5368" s="167" t="s">
        <v>14421</v>
      </c>
      <c r="C5368" s="167" t="str">
        <f>tab_SCHULLISTE[[#This Row],[SNR]]&amp;" - "&amp;tab_SCHULLISTE[[#This Row],[Name]]</f>
        <v xml:space="preserve">8099 - Reischlesche Wirtschaftsschule der Stadt Augsburg  </v>
      </c>
      <c r="D5368" s="5" t="s">
        <v>3849</v>
      </c>
      <c r="E53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68" s="175" t="s">
        <v>18852</v>
      </c>
      <c r="G5368" s="175" t="s">
        <v>18853</v>
      </c>
      <c r="H5368" s="182" t="str">
        <f>_xlfn.XLOOKUP(tab_SCHULLISTE[[#This Row],[TKZ]],tab_SATLISTE[SAT-ID],tab_SATLISTE[SAT-ID],"FEHLT")</f>
        <v>7k015</v>
      </c>
    </row>
    <row r="5369" spans="1:8" ht="15.9" customHeight="1" x14ac:dyDescent="0.3">
      <c r="A5369" s="171" t="s">
        <v>9724</v>
      </c>
      <c r="B5369" s="167" t="s">
        <v>1620</v>
      </c>
      <c r="C5369" s="167" t="str">
        <f>tab_SCHULLISTE[[#This Row],[SNR]]&amp;" - "&amp;tab_SCHULLISTE[[#This Row],[Name]]</f>
        <v>8100 - Wirtschaftsschule der privaten Wirtschaftsschule Frenzel gGmbH Augsburg</v>
      </c>
      <c r="D5369" s="5" t="s">
        <v>4174</v>
      </c>
      <c r="E53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69" s="175" t="s">
        <v>18852</v>
      </c>
      <c r="G5369" s="175" t="s">
        <v>18853</v>
      </c>
      <c r="H5369" s="182" t="str">
        <f>_xlfn.XLOOKUP(tab_SCHULLISTE[[#This Row],[TKZ]],tab_SATLISTE[SAT-ID],tab_SATLISTE[SAT-ID],"FEHLT")</f>
        <v>7p058</v>
      </c>
    </row>
    <row r="5370" spans="1:8" ht="15.9" customHeight="1" x14ac:dyDescent="0.3">
      <c r="A5370" s="171" t="s">
        <v>9725</v>
      </c>
      <c r="B5370" s="167" t="s">
        <v>9726</v>
      </c>
      <c r="C5370" s="167" t="str">
        <f>tab_SCHULLISTE[[#This Row],[SNR]]&amp;" - "&amp;tab_SCHULLISTE[[#This Row],[Name]]</f>
        <v>8101 - Berufsfachschule für Pflege Nördlingen, Lisel-Nold-Schule d. Evang.-Luth. Kirchengemeinde</v>
      </c>
      <c r="D5370" s="5" t="s">
        <v>4135</v>
      </c>
      <c r="E53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70" s="175" t="s">
        <v>18842</v>
      </c>
      <c r="G5370" s="175" t="s">
        <v>18843</v>
      </c>
      <c r="H5370" s="182" t="str">
        <f>_xlfn.XLOOKUP(tab_SCHULLISTE[[#This Row],[TKZ]],tab_SATLISTE[SAT-ID],tab_SATLISTE[SAT-ID],"FEHLT")</f>
        <v>7p015</v>
      </c>
    </row>
    <row r="5371" spans="1:8" ht="15.9" customHeight="1" x14ac:dyDescent="0.3">
      <c r="A5371" s="171" t="s">
        <v>9727</v>
      </c>
      <c r="B5371" s="167" t="s">
        <v>1621</v>
      </c>
      <c r="C5371" s="167" t="str">
        <f>tab_SCHULLISTE[[#This Row],[SNR]]&amp;" - "&amp;tab_SCHULLISTE[[#This Row],[Name]]</f>
        <v>8102 - Priv. Wirtschaftsschule Donauwörth des Private Wirtschaftsschule Donauwörth e.V.</v>
      </c>
      <c r="D5371" s="5" t="s">
        <v>4173</v>
      </c>
      <c r="E53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71" s="175" t="s">
        <v>18852</v>
      </c>
      <c r="G5371" s="175" t="s">
        <v>18853</v>
      </c>
      <c r="H5371" s="182" t="str">
        <f>_xlfn.XLOOKUP(tab_SCHULLISTE[[#This Row],[TKZ]],tab_SATLISTE[SAT-ID],tab_SATLISTE[SAT-ID],"FEHLT")</f>
        <v>7p057</v>
      </c>
    </row>
    <row r="5372" spans="1:8" ht="15.9" customHeight="1" x14ac:dyDescent="0.3">
      <c r="A5372" s="171" t="s">
        <v>9728</v>
      </c>
      <c r="B5372" s="167" t="s">
        <v>1623</v>
      </c>
      <c r="C5372" s="167" t="str">
        <f>tab_SCHULLISTE[[#This Row],[SNR]]&amp;" - "&amp;tab_SCHULLISTE[[#This Row],[Name]]</f>
        <v>8103 - Wirtschaftsschule der Privaten Wirtschaftsschule Frenzel gemeinn. GmbH Kaufbeuren</v>
      </c>
      <c r="D5372" s="5" t="s">
        <v>4174</v>
      </c>
      <c r="E53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72" s="175" t="s">
        <v>18852</v>
      </c>
      <c r="G5372" s="175" t="s">
        <v>18853</v>
      </c>
      <c r="H5372" s="182" t="str">
        <f>_xlfn.XLOOKUP(tab_SCHULLISTE[[#This Row],[TKZ]],tab_SATLISTE[SAT-ID],tab_SATLISTE[SAT-ID],"FEHLT")</f>
        <v>7p058</v>
      </c>
    </row>
    <row r="5373" spans="1:8" ht="15.9" customHeight="1" x14ac:dyDescent="0.3">
      <c r="A5373" s="171" t="s">
        <v>9729</v>
      </c>
      <c r="B5373" s="167" t="s">
        <v>1350</v>
      </c>
      <c r="C5373" s="167" t="str">
        <f>tab_SCHULLISTE[[#This Row],[SNR]]&amp;" - "&amp;tab_SCHULLISTE[[#This Row],[Name]]</f>
        <v>8104 - Fachschule f. Heilerziehungspflegehilfe Memmingen der Berufl. Fortbildungszentren d. Bayer. Wirtsch.</v>
      </c>
      <c r="D5373" s="5" t="s">
        <v>4126</v>
      </c>
      <c r="E53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73" s="175" t="s">
        <v>18850</v>
      </c>
      <c r="G5373" s="175" t="s">
        <v>18851</v>
      </c>
      <c r="H5373" s="182" t="str">
        <f>_xlfn.XLOOKUP(tab_SCHULLISTE[[#This Row],[TKZ]],tab_SATLISTE[SAT-ID],tab_SATLISTE[SAT-ID],"FEHLT")</f>
        <v>7p005</v>
      </c>
    </row>
    <row r="5374" spans="1:8" ht="15.9" customHeight="1" x14ac:dyDescent="0.3">
      <c r="A5374" s="171" t="s">
        <v>9730</v>
      </c>
      <c r="B5374" s="167" t="s">
        <v>302</v>
      </c>
      <c r="C5374" s="167" t="str">
        <f>tab_SCHULLISTE[[#This Row],[SNR]]&amp;" - "&amp;tab_SCHULLISTE[[#This Row],[Name]]</f>
        <v>8105 - Liselotte-Nold-Schule,Berufsfachsch.f.Ergotherapie Nördlingen, d. Evang.-Luth. Kirchengem. Nördlingen</v>
      </c>
      <c r="D5374" s="5" t="s">
        <v>4135</v>
      </c>
      <c r="E53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74" s="175" t="s">
        <v>18842</v>
      </c>
      <c r="G5374" s="175" t="s">
        <v>18843</v>
      </c>
      <c r="H5374" s="182" t="str">
        <f>_xlfn.XLOOKUP(tab_SCHULLISTE[[#This Row],[TKZ]],tab_SATLISTE[SAT-ID],tab_SATLISTE[SAT-ID],"FEHLT")</f>
        <v>7p015</v>
      </c>
    </row>
    <row r="5375" spans="1:8" ht="15.9" customHeight="1" x14ac:dyDescent="0.3">
      <c r="A5375" s="171" t="s">
        <v>9731</v>
      </c>
      <c r="B5375" s="167" t="s">
        <v>14422</v>
      </c>
      <c r="C5375" s="167" t="str">
        <f>tab_SCHULLISTE[[#This Row],[SNR]]&amp;" - "&amp;tab_SCHULLISTE[[#This Row],[Name]]</f>
        <v xml:space="preserve">8108 - Staatliche Wirtschaftsschule Nördlingen  </v>
      </c>
      <c r="D5375" s="5" t="s">
        <v>3896</v>
      </c>
      <c r="E53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75" s="175" t="s">
        <v>18852</v>
      </c>
      <c r="G5375" s="175" t="s">
        <v>18853</v>
      </c>
      <c r="H5375" s="182" t="str">
        <f>_xlfn.XLOOKUP(tab_SCHULLISTE[[#This Row],[TKZ]],tab_SATLISTE[SAT-ID],tab_SATLISTE[SAT-ID],"FEHLT")</f>
        <v>7k063</v>
      </c>
    </row>
    <row r="5376" spans="1:8" ht="15.9" customHeight="1" x14ac:dyDescent="0.3">
      <c r="A5376" s="171" t="s">
        <v>9732</v>
      </c>
      <c r="B5376" s="167" t="s">
        <v>1624</v>
      </c>
      <c r="C5376" s="167" t="str">
        <f>tab_SCHULLISTE[[#This Row],[SNR]]&amp;" - "&amp;tab_SCHULLISTE[[#This Row],[Name]]</f>
        <v>8109 - Priv. Wirtschaftsschule Merkur Immenstadt i.Allgäu der gemeinn. Priv. Wirtschaftsschule Merkur GmbH</v>
      </c>
      <c r="D5376" s="5" t="s">
        <v>4175</v>
      </c>
      <c r="E53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76" s="175" t="s">
        <v>18852</v>
      </c>
      <c r="G5376" s="175" t="s">
        <v>18853</v>
      </c>
      <c r="H5376" s="182" t="str">
        <f>_xlfn.XLOOKUP(tab_SCHULLISTE[[#This Row],[TKZ]],tab_SATLISTE[SAT-ID],tab_SATLISTE[SAT-ID],"FEHLT")</f>
        <v>7p059</v>
      </c>
    </row>
    <row r="5377" spans="1:8" ht="15.9" customHeight="1" x14ac:dyDescent="0.3">
      <c r="A5377" s="171" t="s">
        <v>9733</v>
      </c>
      <c r="B5377" s="167" t="s">
        <v>1610</v>
      </c>
      <c r="C5377" s="167" t="str">
        <f>tab_SCHULLISTE[[#This Row],[SNR]]&amp;" - "&amp;tab_SCHULLISTE[[#This Row],[Name]]</f>
        <v>8110 - Wirtschaftsschule des Zweckverbandes Berufl. Schulen Bad Wörishofen</v>
      </c>
      <c r="D5377" s="5" t="s">
        <v>3861</v>
      </c>
      <c r="E53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77" s="175" t="s">
        <v>18852</v>
      </c>
      <c r="G5377" s="175" t="s">
        <v>18853</v>
      </c>
      <c r="H5377" s="182" t="str">
        <f>_xlfn.XLOOKUP(tab_SCHULLISTE[[#This Row],[TKZ]],tab_SATLISTE[SAT-ID],tab_SATLISTE[SAT-ID],"FEHLT")</f>
        <v>7k027</v>
      </c>
    </row>
    <row r="5378" spans="1:8" ht="15.9" customHeight="1" x14ac:dyDescent="0.3">
      <c r="A5378" s="171" t="s">
        <v>9734</v>
      </c>
      <c r="B5378" s="167" t="s">
        <v>14608</v>
      </c>
      <c r="C5378" s="167" t="str">
        <f>tab_SCHULLISTE[[#This Row],[SNR]]&amp;" - "&amp;tab_SCHULLISTE[[#This Row],[Name]]</f>
        <v>8111 - Berufsfachschule für Pflege am Klinikum Memmingen, Anstalt d.ö.R. Memmingen</v>
      </c>
      <c r="D5378" s="5" t="s">
        <v>4216</v>
      </c>
      <c r="E53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78" s="175" t="s">
        <v>18842</v>
      </c>
      <c r="G5378" s="175" t="s">
        <v>18843</v>
      </c>
      <c r="H5378" s="182" t="str">
        <f>_xlfn.XLOOKUP(tab_SCHULLISTE[[#This Row],[TKZ]],tab_SATLISTE[SAT-ID],tab_SATLISTE[SAT-ID],"FEHLT")</f>
        <v>7k290</v>
      </c>
    </row>
    <row r="5379" spans="1:8" ht="15.9" customHeight="1" x14ac:dyDescent="0.3">
      <c r="A5379" s="171" t="s">
        <v>9735</v>
      </c>
      <c r="B5379" s="167" t="s">
        <v>124</v>
      </c>
      <c r="C5379" s="167" t="str">
        <f>tab_SCHULLISTE[[#This Row],[SNR]]&amp;" - "&amp;tab_SCHULLISTE[[#This Row],[Name]]</f>
        <v>8112 - Staatl. Berufsfachschule für Ernährung und Versorgung Marktoberdorf</v>
      </c>
      <c r="D5379" s="5" t="s">
        <v>4028</v>
      </c>
      <c r="E53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79" s="175" t="s">
        <v>18854</v>
      </c>
      <c r="G5379" s="175" t="s">
        <v>18855</v>
      </c>
      <c r="H5379" s="182" t="str">
        <f>_xlfn.XLOOKUP(tab_SCHULLISTE[[#This Row],[TKZ]],tab_SATLISTE[SAT-ID],tab_SATLISTE[SAT-ID],"FEHLT")</f>
        <v>7k200</v>
      </c>
    </row>
    <row r="5380" spans="1:8" ht="15.9" customHeight="1" x14ac:dyDescent="0.3">
      <c r="A5380" s="171" t="s">
        <v>9736</v>
      </c>
      <c r="B5380" s="167" t="s">
        <v>9737</v>
      </c>
      <c r="C5380" s="167" t="str">
        <f>tab_SCHULLISTE[[#This Row],[SNR]]&amp;" - "&amp;tab_SCHULLISTE[[#This Row],[Name]]</f>
        <v>8113 - Berufsfachschule für Ernährung und Versorgung Maria Stern Augsburg des Schulwerks der Diözese Au</v>
      </c>
      <c r="D5380" s="5" t="s">
        <v>4178</v>
      </c>
      <c r="E53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80" s="175" t="s">
        <v>18854</v>
      </c>
      <c r="G5380" s="175" t="s">
        <v>18855</v>
      </c>
      <c r="H5380" s="182" t="str">
        <f>_xlfn.XLOOKUP(tab_SCHULLISTE[[#This Row],[TKZ]],tab_SATLISTE[SAT-ID],tab_SATLISTE[SAT-ID],"FEHLT")</f>
        <v>7p062</v>
      </c>
    </row>
    <row r="5381" spans="1:8" ht="15.9" customHeight="1" x14ac:dyDescent="0.3">
      <c r="A5381" s="171" t="s">
        <v>9738</v>
      </c>
      <c r="B5381" s="167" t="s">
        <v>9739</v>
      </c>
      <c r="C5381" s="167" t="str">
        <f>tab_SCHULLISTE[[#This Row],[SNR]]&amp;" - "&amp;tab_SCHULLISTE[[#This Row],[Name]]</f>
        <v>8115 - Berufsfachschule f.Pflege Memmingen d.Berufl. Fortbildungszentren der Bayer. Wirtschaft (bfz)</v>
      </c>
      <c r="D5381" s="5" t="s">
        <v>4126</v>
      </c>
      <c r="E53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81" s="175" t="s">
        <v>18842</v>
      </c>
      <c r="G5381" s="175" t="s">
        <v>18843</v>
      </c>
      <c r="H5381" s="182" t="str">
        <f>_xlfn.XLOOKUP(tab_SCHULLISTE[[#This Row],[TKZ]],tab_SATLISTE[SAT-ID],tab_SATLISTE[SAT-ID],"FEHLT")</f>
        <v>7p005</v>
      </c>
    </row>
    <row r="5382" spans="1:8" ht="15.9" customHeight="1" x14ac:dyDescent="0.3">
      <c r="A5382" s="171" t="s">
        <v>9740</v>
      </c>
      <c r="B5382" s="167" t="s">
        <v>1632</v>
      </c>
      <c r="C5382" s="167" t="str">
        <f>tab_SCHULLISTE[[#This Row],[SNR]]&amp;" - "&amp;tab_SCHULLISTE[[#This Row],[Name]]</f>
        <v>8116 - Staatl. Wirtschaftsschule Wittelsbacher Land Aichach-Friedberg in Pöttmes</v>
      </c>
      <c r="D5382" s="5" t="s">
        <v>3839</v>
      </c>
      <c r="E53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82" s="175" t="s">
        <v>18852</v>
      </c>
      <c r="G5382" s="175" t="s">
        <v>18853</v>
      </c>
      <c r="H5382" s="182" t="str">
        <f>_xlfn.XLOOKUP(tab_SCHULLISTE[[#This Row],[TKZ]],tab_SATLISTE[SAT-ID],tab_SATLISTE[SAT-ID],"FEHLT")</f>
        <v>7k005</v>
      </c>
    </row>
    <row r="5383" spans="1:8" ht="15.9" customHeight="1" x14ac:dyDescent="0.3">
      <c r="A5383" s="171" t="s">
        <v>9741</v>
      </c>
      <c r="B5383" s="167" t="s">
        <v>977</v>
      </c>
      <c r="C5383" s="167" t="str">
        <f>tab_SCHULLISTE[[#This Row],[SNR]]&amp;" - "&amp;tab_SCHULLISTE[[#This Row],[Name]]</f>
        <v>8117 - Staatl. Fachschule für Mechatroniktechnik Kempten (Allgäu)</v>
      </c>
      <c r="D5383" s="5" t="s">
        <v>3862</v>
      </c>
      <c r="E53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83" s="175" t="s">
        <v>18848</v>
      </c>
      <c r="G5383" s="175" t="s">
        <v>18849</v>
      </c>
      <c r="H5383" s="182" t="str">
        <f>_xlfn.XLOOKUP(tab_SCHULLISTE[[#This Row],[TKZ]],tab_SATLISTE[SAT-ID],tab_SATLISTE[SAT-ID],"FEHLT")</f>
        <v>7k028</v>
      </c>
    </row>
    <row r="5384" spans="1:8" ht="15.9" customHeight="1" x14ac:dyDescent="0.3">
      <c r="A5384" s="171" t="s">
        <v>9742</v>
      </c>
      <c r="B5384" s="167" t="s">
        <v>303</v>
      </c>
      <c r="C5384" s="167" t="str">
        <f>tab_SCHULLISTE[[#This Row],[SNR]]&amp;" - "&amp;tab_SCHULLISTE[[#This Row],[Name]]</f>
        <v>8118 - Berufsfachschule für Physiotherapie Kempten (Allgäu)</v>
      </c>
      <c r="D5384" s="5" t="s">
        <v>4132</v>
      </c>
      <c r="E53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84" s="175" t="s">
        <v>18842</v>
      </c>
      <c r="G5384" s="175" t="s">
        <v>18843</v>
      </c>
      <c r="H5384" s="182" t="str">
        <f>_xlfn.XLOOKUP(tab_SCHULLISTE[[#This Row],[TKZ]],tab_SATLISTE[SAT-ID],tab_SATLISTE[SAT-ID],"FEHLT")</f>
        <v>7p012</v>
      </c>
    </row>
    <row r="5385" spans="1:8" ht="15.9" customHeight="1" x14ac:dyDescent="0.3">
      <c r="A5385" s="171" t="s">
        <v>9743</v>
      </c>
      <c r="B5385" s="167" t="s">
        <v>9744</v>
      </c>
      <c r="C5385" s="167" t="str">
        <f>tab_SCHULLISTE[[#This Row],[SNR]]&amp;" - "&amp;tab_SCHULLISTE[[#This Row],[Name]]</f>
        <v>8120 - Berufsfachschule für Pflege Lindenberg i.Allgäu der Schwesternschaft München vom BRK e.V.</v>
      </c>
      <c r="D5385" s="5" t="s">
        <v>4181</v>
      </c>
      <c r="E53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85" s="175" t="s">
        <v>18842</v>
      </c>
      <c r="G5385" s="175" t="s">
        <v>18843</v>
      </c>
      <c r="H5385" s="182" t="str">
        <f>_xlfn.XLOOKUP(tab_SCHULLISTE[[#This Row],[TKZ]],tab_SATLISTE[SAT-ID],tab_SATLISTE[SAT-ID],"FEHLT")</f>
        <v>7p065</v>
      </c>
    </row>
    <row r="5386" spans="1:8" ht="15.9" customHeight="1" x14ac:dyDescent="0.3">
      <c r="A5386" s="171" t="s">
        <v>9745</v>
      </c>
      <c r="B5386" s="167" t="s">
        <v>14483</v>
      </c>
      <c r="C5386" s="167" t="str">
        <f>tab_SCHULLISTE[[#This Row],[SNR]]&amp;" - "&amp;tab_SCHULLISTE[[#This Row],[Name]]</f>
        <v xml:space="preserve">8126 - Städt. Berufsfachschule für Kinderpflege Augsburg  </v>
      </c>
      <c r="D5386" s="5" t="s">
        <v>3849</v>
      </c>
      <c r="E53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86" s="175" t="s">
        <v>18854</v>
      </c>
      <c r="G5386" s="175" t="s">
        <v>18855</v>
      </c>
      <c r="H5386" s="182" t="str">
        <f>_xlfn.XLOOKUP(tab_SCHULLISTE[[#This Row],[TKZ]],tab_SATLISTE[SAT-ID],tab_SATLISTE[SAT-ID],"FEHLT")</f>
        <v>7k015</v>
      </c>
    </row>
    <row r="5387" spans="1:8" ht="15.9" customHeight="1" x14ac:dyDescent="0.3">
      <c r="A5387" s="171" t="s">
        <v>9746</v>
      </c>
      <c r="B5387" s="167" t="s">
        <v>125</v>
      </c>
      <c r="C5387" s="167" t="str">
        <f>tab_SCHULLISTE[[#This Row],[SNR]]&amp;" - "&amp;tab_SCHULLISTE[[#This Row],[Name]]</f>
        <v>8128 - Berufl. Schulen Wittelsbacher Land Staatl. Berufsfachschule für Kinderpflege Friedberg</v>
      </c>
      <c r="D5387" s="5" t="s">
        <v>3839</v>
      </c>
      <c r="E53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87" s="175" t="s">
        <v>18854</v>
      </c>
      <c r="G5387" s="175" t="s">
        <v>18855</v>
      </c>
      <c r="H5387" s="182" t="str">
        <f>_xlfn.XLOOKUP(tab_SCHULLISTE[[#This Row],[TKZ]],tab_SATLISTE[SAT-ID],tab_SATLISTE[SAT-ID],"FEHLT")</f>
        <v>7k005</v>
      </c>
    </row>
    <row r="5388" spans="1:8" ht="15.9" customHeight="1" x14ac:dyDescent="0.3">
      <c r="A5388" s="171" t="s">
        <v>9747</v>
      </c>
      <c r="B5388" s="167" t="s">
        <v>14484</v>
      </c>
      <c r="C5388" s="167" t="str">
        <f>tab_SCHULLISTE[[#This Row],[SNR]]&amp;" - "&amp;tab_SCHULLISTE[[#This Row],[Name]]</f>
        <v xml:space="preserve">8129 - Staatl. Berufsfachschule für Kinderpflege Krumbach  </v>
      </c>
      <c r="D5388" s="5" t="s">
        <v>3928</v>
      </c>
      <c r="E53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88" s="175" t="s">
        <v>18854</v>
      </c>
      <c r="G5388" s="175" t="s">
        <v>18855</v>
      </c>
      <c r="H5388" s="182" t="str">
        <f>_xlfn.XLOOKUP(tab_SCHULLISTE[[#This Row],[TKZ]],tab_SATLISTE[SAT-ID],tab_SATLISTE[SAT-ID],"FEHLT")</f>
        <v>7k097</v>
      </c>
    </row>
    <row r="5389" spans="1:8" ht="15.9" customHeight="1" x14ac:dyDescent="0.3">
      <c r="A5389" s="171" t="s">
        <v>9748</v>
      </c>
      <c r="B5389" s="167" t="s">
        <v>9749</v>
      </c>
      <c r="C5389" s="167" t="str">
        <f>tab_SCHULLISTE[[#This Row],[SNR]]&amp;" - "&amp;tab_SCHULLISTE[[#This Row],[Name]]</f>
        <v>8130 - Berufsfachschule f. Pflege Kempten (Allgäu) d. Gem.Gesellschaft für soziale Dienste - DAA - mbH</v>
      </c>
      <c r="D5389" s="5" t="s">
        <v>4144</v>
      </c>
      <c r="E53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89" s="175" t="s">
        <v>18842</v>
      </c>
      <c r="G5389" s="175" t="s">
        <v>18843</v>
      </c>
      <c r="H5389" s="182" t="str">
        <f>_xlfn.XLOOKUP(tab_SCHULLISTE[[#This Row],[TKZ]],tab_SATLISTE[SAT-ID],tab_SATLISTE[SAT-ID],"FEHLT")</f>
        <v>7p026</v>
      </c>
    </row>
    <row r="5390" spans="1:8" ht="15.9" customHeight="1" x14ac:dyDescent="0.3">
      <c r="A5390" s="171" t="s">
        <v>9750</v>
      </c>
      <c r="B5390" s="167" t="s">
        <v>126</v>
      </c>
      <c r="C5390" s="167" t="str">
        <f>tab_SCHULLISTE[[#This Row],[SNR]]&amp;" - "&amp;tab_SCHULLISTE[[#This Row],[Name]]</f>
        <v>8131 - Staatl. Berufsfachschule für Kinderpflege Höchstädt a.d.Donau</v>
      </c>
      <c r="D5390" s="5" t="s">
        <v>3893</v>
      </c>
      <c r="E53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90" s="175" t="s">
        <v>18854</v>
      </c>
      <c r="G5390" s="175" t="s">
        <v>18855</v>
      </c>
      <c r="H5390" s="182" t="str">
        <f>_xlfn.XLOOKUP(tab_SCHULLISTE[[#This Row],[TKZ]],tab_SATLISTE[SAT-ID],tab_SATLISTE[SAT-ID],"FEHLT")</f>
        <v>7k059</v>
      </c>
    </row>
    <row r="5391" spans="1:8" ht="15.9" customHeight="1" x14ac:dyDescent="0.3">
      <c r="A5391" s="171" t="s">
        <v>9751</v>
      </c>
      <c r="B5391" s="167" t="s">
        <v>906</v>
      </c>
      <c r="C5391" s="167" t="str">
        <f>tab_SCHULLISTE[[#This Row],[SNR]]&amp;" - "&amp;tab_SCHULLISTE[[#This Row],[Name]]</f>
        <v>8132 - Staatliche Berufsfachschule für Glas und Schmuck Kaufbeuren-Neugablonz</v>
      </c>
      <c r="D5391" s="5" t="s">
        <v>3958</v>
      </c>
      <c r="E53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91" s="175" t="s">
        <v>18846</v>
      </c>
      <c r="G5391" s="175" t="s">
        <v>18847</v>
      </c>
      <c r="H5391" s="182" t="str">
        <f>_xlfn.XLOOKUP(tab_SCHULLISTE[[#This Row],[TKZ]],tab_SATLISTE[SAT-ID],tab_SATLISTE[SAT-ID],"FEHLT")</f>
        <v>7k128</v>
      </c>
    </row>
    <row r="5392" spans="1:8" ht="15.9" customHeight="1" x14ac:dyDescent="0.3">
      <c r="A5392" s="171" t="s">
        <v>9752</v>
      </c>
      <c r="B5392" s="167" t="s">
        <v>348</v>
      </c>
      <c r="C5392" s="167" t="str">
        <f>tab_SCHULLISTE[[#This Row],[SNR]]&amp;" - "&amp;tab_SCHULLISTE[[#This Row],[Name]]</f>
        <v>8133 - inlingua-Sprachschule - Staatl.anerk. Berufsfachschule für Fremdsprachenberufe Augsburg</v>
      </c>
      <c r="D5392" s="5" t="s">
        <v>4146</v>
      </c>
      <c r="E53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92" s="175" t="s">
        <v>18864</v>
      </c>
      <c r="G5392" s="175" t="s">
        <v>18865</v>
      </c>
      <c r="H5392" s="182" t="str">
        <f>_xlfn.XLOOKUP(tab_SCHULLISTE[[#This Row],[TKZ]],tab_SATLISTE[SAT-ID],tab_SATLISTE[SAT-ID],"FEHLT")</f>
        <v>7p031</v>
      </c>
    </row>
    <row r="5393" spans="1:8" ht="15.9" customHeight="1" x14ac:dyDescent="0.3">
      <c r="A5393" s="171" t="s">
        <v>9753</v>
      </c>
      <c r="B5393" s="167" t="s">
        <v>127</v>
      </c>
      <c r="C5393" s="167" t="str">
        <f>tab_SCHULLISTE[[#This Row],[SNR]]&amp;" - "&amp;tab_SCHULLISTE[[#This Row],[Name]]</f>
        <v>8135 - Staatl. Berufsfachschule für Assistenten für Hotel- und Tourismusmanagement Bad Wörishofen</v>
      </c>
      <c r="D5393" s="5" t="s">
        <v>4076</v>
      </c>
      <c r="E53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93" s="175" t="s">
        <v>18854</v>
      </c>
      <c r="G5393" s="175" t="s">
        <v>18855</v>
      </c>
      <c r="H5393" s="182" t="str">
        <f>_xlfn.XLOOKUP(tab_SCHULLISTE[[#This Row],[TKZ]],tab_SATLISTE[SAT-ID],tab_SATLISTE[SAT-ID],"FEHLT")</f>
        <v>7k248</v>
      </c>
    </row>
    <row r="5394" spans="1:8" ht="15.9" customHeight="1" x14ac:dyDescent="0.3">
      <c r="A5394" s="171" t="s">
        <v>9754</v>
      </c>
      <c r="B5394" s="167" t="s">
        <v>128</v>
      </c>
      <c r="C5394" s="167" t="str">
        <f>tab_SCHULLISTE[[#This Row],[SNR]]&amp;" - "&amp;tab_SCHULLISTE[[#This Row],[Name]]</f>
        <v>8136 - Staatl. Berufsfachschule für Kinderpflege Kaufbeuren</v>
      </c>
      <c r="D5394" s="5" t="s">
        <v>3958</v>
      </c>
      <c r="E53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94" s="175" t="s">
        <v>18854</v>
      </c>
      <c r="G5394" s="175" t="s">
        <v>18855</v>
      </c>
      <c r="H5394" s="182" t="str">
        <f>_xlfn.XLOOKUP(tab_SCHULLISTE[[#This Row],[TKZ]],tab_SATLISTE[SAT-ID],tab_SATLISTE[SAT-ID],"FEHLT")</f>
        <v>7k128</v>
      </c>
    </row>
    <row r="5395" spans="1:8" ht="15.9" customHeight="1" x14ac:dyDescent="0.3">
      <c r="A5395" s="171" t="s">
        <v>9755</v>
      </c>
      <c r="B5395" s="167" t="s">
        <v>129</v>
      </c>
      <c r="C5395" s="167" t="str">
        <f>tab_SCHULLISTE[[#This Row],[SNR]]&amp;" - "&amp;tab_SCHULLISTE[[#This Row],[Name]]</f>
        <v>8137 - Staatl. Berufsfachschule für Kinderpflege Kempten (Allgäu)</v>
      </c>
      <c r="D5395" s="5" t="s">
        <v>3862</v>
      </c>
      <c r="E53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95" s="175" t="s">
        <v>18854</v>
      </c>
      <c r="G5395" s="175" t="s">
        <v>18855</v>
      </c>
      <c r="H5395" s="182" t="str">
        <f>_xlfn.XLOOKUP(tab_SCHULLISTE[[#This Row],[TKZ]],tab_SATLISTE[SAT-ID],tab_SATLISTE[SAT-ID],"FEHLT")</f>
        <v>7k028</v>
      </c>
    </row>
    <row r="5396" spans="1:8" ht="15.9" customHeight="1" x14ac:dyDescent="0.3">
      <c r="A5396" s="171" t="s">
        <v>9756</v>
      </c>
      <c r="B5396" s="167" t="s">
        <v>14485</v>
      </c>
      <c r="C5396" s="167" t="str">
        <f>tab_SCHULLISTE[[#This Row],[SNR]]&amp;" - "&amp;tab_SCHULLISTE[[#This Row],[Name]]</f>
        <v>8138 - Berufsfachschule für Kinderpflege Marienheim, Lindau (Bodensee) des Schulwerks d. Diözese Augsbu</v>
      </c>
      <c r="D5396" s="5" t="s">
        <v>4178</v>
      </c>
      <c r="E53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96" s="175" t="s">
        <v>18854</v>
      </c>
      <c r="G5396" s="175" t="s">
        <v>18855</v>
      </c>
      <c r="H5396" s="182" t="str">
        <f>_xlfn.XLOOKUP(tab_SCHULLISTE[[#This Row],[TKZ]],tab_SATLISTE[SAT-ID],tab_SATLISTE[SAT-ID],"FEHLT")</f>
        <v>7p062</v>
      </c>
    </row>
    <row r="5397" spans="1:8" ht="15.9" customHeight="1" x14ac:dyDescent="0.3">
      <c r="A5397" s="171" t="s">
        <v>9757</v>
      </c>
      <c r="B5397" s="167" t="s">
        <v>131</v>
      </c>
      <c r="C5397" s="167" t="str">
        <f>tab_SCHULLISTE[[#This Row],[SNR]]&amp;" - "&amp;tab_SCHULLISTE[[#This Row],[Name]]</f>
        <v>8139 - Staatl. Berufsfachschule für Kinderpflege Memmingen</v>
      </c>
      <c r="D5397" s="5" t="s">
        <v>4076</v>
      </c>
      <c r="E53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97" s="175" t="s">
        <v>18854</v>
      </c>
      <c r="G5397" s="175" t="s">
        <v>18855</v>
      </c>
      <c r="H5397" s="182" t="str">
        <f>_xlfn.XLOOKUP(tab_SCHULLISTE[[#This Row],[TKZ]],tab_SATLISTE[SAT-ID],tab_SATLISTE[SAT-ID],"FEHLT")</f>
        <v>7k248</v>
      </c>
    </row>
    <row r="5398" spans="1:8" ht="15.9" customHeight="1" x14ac:dyDescent="0.3">
      <c r="A5398" s="171" t="s">
        <v>9758</v>
      </c>
      <c r="B5398" s="167" t="s">
        <v>14486</v>
      </c>
      <c r="C5398" s="167" t="str">
        <f>tab_SCHULLISTE[[#This Row],[SNR]]&amp;" - "&amp;tab_SCHULLISTE[[#This Row],[Name]]</f>
        <v xml:space="preserve">8140 - Staatl. Berufsfachschule für Kinderpflege Neusäß  </v>
      </c>
      <c r="D5398" s="5" t="s">
        <v>3850</v>
      </c>
      <c r="E53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98" s="175" t="s">
        <v>18854</v>
      </c>
      <c r="G5398" s="175" t="s">
        <v>18855</v>
      </c>
      <c r="H5398" s="182" t="str">
        <f>_xlfn.XLOOKUP(tab_SCHULLISTE[[#This Row],[TKZ]],tab_SATLISTE[SAT-ID],tab_SATLISTE[SAT-ID],"FEHLT")</f>
        <v>7k016</v>
      </c>
    </row>
    <row r="5399" spans="1:8" ht="15.9" customHeight="1" x14ac:dyDescent="0.3">
      <c r="A5399" s="171" t="s">
        <v>9759</v>
      </c>
      <c r="B5399" s="167" t="s">
        <v>56</v>
      </c>
      <c r="C5399" s="167" t="str">
        <f>tab_SCHULLISTE[[#This Row],[SNR]]&amp;" - "&amp;tab_SCHULLISTE[[#This Row],[Name]]</f>
        <v>8141 - Liselotte-Nold-Schule Berufsfachsch.f.Kinderpflege der Evang.-Luth. Kirchengemeinde Nördlingen</v>
      </c>
      <c r="D5399" s="5" t="s">
        <v>4135</v>
      </c>
      <c r="E53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399" s="175" t="s">
        <v>18854</v>
      </c>
      <c r="G5399" s="175" t="s">
        <v>18855</v>
      </c>
      <c r="H5399" s="182" t="str">
        <f>_xlfn.XLOOKUP(tab_SCHULLISTE[[#This Row],[TKZ]],tab_SATLISTE[SAT-ID],tab_SATLISTE[SAT-ID],"FEHLT")</f>
        <v>7p015</v>
      </c>
    </row>
    <row r="5400" spans="1:8" ht="15.9" customHeight="1" x14ac:dyDescent="0.3">
      <c r="A5400" s="171" t="s">
        <v>9760</v>
      </c>
      <c r="B5400" s="167" t="s">
        <v>18784</v>
      </c>
      <c r="C5400" s="167" t="str">
        <f>tab_SCHULLISTE[[#This Row],[SNR]]&amp;" - "&amp;tab_SCHULLISTE[[#This Row],[Name]]</f>
        <v>8146 - Fachschule für Heilerziehungspflege d.Kath. Jugendfürsorge d.Diözese Augsburg i.Dürrlauingen</v>
      </c>
      <c r="D5400" s="5" t="s">
        <v>4150</v>
      </c>
      <c r="E54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00" s="175" t="s">
        <v>18850</v>
      </c>
      <c r="G5400" s="175" t="s">
        <v>18851</v>
      </c>
      <c r="H5400" s="182" t="str">
        <f>_xlfn.XLOOKUP(tab_SCHULLISTE[[#This Row],[TKZ]],tab_SATLISTE[SAT-ID],tab_SATLISTE[SAT-ID],"FEHLT")</f>
        <v>7p035</v>
      </c>
    </row>
    <row r="5401" spans="1:8" ht="15.9" customHeight="1" x14ac:dyDescent="0.3">
      <c r="A5401" s="171" t="s">
        <v>9761</v>
      </c>
      <c r="B5401" s="167" t="s">
        <v>18785</v>
      </c>
      <c r="C5401" s="167" t="str">
        <f>tab_SCHULLISTE[[#This Row],[SNR]]&amp;" - "&amp;tab_SCHULLISTE[[#This Row],[Name]]</f>
        <v>8147 - Staatl. anerk. Fachschule für Heilerziehungspflege des Dominikus-Ringeisen-Werkes Ursberg</v>
      </c>
      <c r="D5401" s="5" t="s">
        <v>4133</v>
      </c>
      <c r="E54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01" s="175" t="s">
        <v>18850</v>
      </c>
      <c r="G5401" s="175" t="s">
        <v>18851</v>
      </c>
      <c r="H5401" s="182" t="str">
        <f>_xlfn.XLOOKUP(tab_SCHULLISTE[[#This Row],[TKZ]],tab_SATLISTE[SAT-ID],tab_SATLISTE[SAT-ID],"FEHLT")</f>
        <v>7p013</v>
      </c>
    </row>
    <row r="5402" spans="1:8" ht="15.9" customHeight="1" x14ac:dyDescent="0.3">
      <c r="A5402" s="171" t="s">
        <v>9762</v>
      </c>
      <c r="B5402" s="167" t="s">
        <v>9763</v>
      </c>
      <c r="C5402" s="167" t="str">
        <f>tab_SCHULLISTE[[#This Row],[SNR]]&amp;" - "&amp;tab_SCHULLISTE[[#This Row],[Name]]</f>
        <v>8149 - Berufsfachschule für Pflege Mering des Berufsbildungszentrums Augsburg</v>
      </c>
      <c r="D5402" s="5" t="s">
        <v>4127</v>
      </c>
      <c r="E54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02" s="175" t="s">
        <v>18842</v>
      </c>
      <c r="G5402" s="175" t="s">
        <v>18843</v>
      </c>
      <c r="H5402" s="182" t="str">
        <f>_xlfn.XLOOKUP(tab_SCHULLISTE[[#This Row],[TKZ]],tab_SATLISTE[SAT-ID],tab_SATLISTE[SAT-ID],"FEHLT")</f>
        <v>7p007</v>
      </c>
    </row>
    <row r="5403" spans="1:8" ht="15.9" customHeight="1" x14ac:dyDescent="0.3">
      <c r="A5403" s="171" t="s">
        <v>9764</v>
      </c>
      <c r="B5403" s="167" t="s">
        <v>304</v>
      </c>
      <c r="C5403" s="167" t="str">
        <f>tab_SCHULLISTE[[#This Row],[SNR]]&amp;" - "&amp;tab_SCHULLISTE[[#This Row],[Name]]</f>
        <v>8150 - Seb.-Kneipp-Berufsfachschule für Physiotherapie des Kneipp-Bundes e.V. Bad Wörishofen</v>
      </c>
      <c r="D5403" s="5" t="s">
        <v>4153</v>
      </c>
      <c r="E54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03" s="175" t="s">
        <v>18842</v>
      </c>
      <c r="G5403" s="175" t="s">
        <v>18843</v>
      </c>
      <c r="H5403" s="182" t="str">
        <f>_xlfn.XLOOKUP(tab_SCHULLISTE[[#This Row],[TKZ]],tab_SATLISTE[SAT-ID],tab_SATLISTE[SAT-ID],"FEHLT")</f>
        <v>7p038</v>
      </c>
    </row>
    <row r="5404" spans="1:8" ht="15.9" customHeight="1" x14ac:dyDescent="0.3">
      <c r="A5404" s="171" t="s">
        <v>9765</v>
      </c>
      <c r="B5404" s="167" t="s">
        <v>484</v>
      </c>
      <c r="C5404" s="167" t="str">
        <f>tab_SCHULLISTE[[#This Row],[SNR]]&amp;" - "&amp;tab_SCHULLISTE[[#This Row],[Name]]</f>
        <v>8153 - Städt. Fachakademie für Ernährungs- und Versorgungsmanagement Augsburg</v>
      </c>
      <c r="D5404" s="5" t="s">
        <v>3849</v>
      </c>
      <c r="E54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04" s="175" t="s">
        <v>18844</v>
      </c>
      <c r="G5404" s="175" t="s">
        <v>18845</v>
      </c>
      <c r="H5404" s="182" t="str">
        <f>_xlfn.XLOOKUP(tab_SCHULLISTE[[#This Row],[TKZ]],tab_SATLISTE[SAT-ID],tab_SATLISTE[SAT-ID],"FEHLT")</f>
        <v>7k015</v>
      </c>
    </row>
    <row r="5405" spans="1:8" ht="15.9" customHeight="1" x14ac:dyDescent="0.3">
      <c r="A5405" s="171" t="s">
        <v>9766</v>
      </c>
      <c r="B5405" s="167" t="s">
        <v>18786</v>
      </c>
      <c r="C5405" s="167" t="str">
        <f>tab_SCHULLISTE[[#This Row],[SNR]]&amp;" - "&amp;tab_SCHULLISTE[[#This Row],[Name]]</f>
        <v>8155 - Fachakademie für Sozialpädagogik Marienheim Lindau (Bodensee) d.Schulwerks d. Diözese Augsburg</v>
      </c>
      <c r="D5405" s="5" t="s">
        <v>4178</v>
      </c>
      <c r="E54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05" s="175" t="s">
        <v>18844</v>
      </c>
      <c r="G5405" s="175" t="s">
        <v>18845</v>
      </c>
      <c r="H5405" s="182" t="str">
        <f>_xlfn.XLOOKUP(tab_SCHULLISTE[[#This Row],[TKZ]],tab_SATLISTE[SAT-ID],tab_SATLISTE[SAT-ID],"FEHLT")</f>
        <v>7p062</v>
      </c>
    </row>
    <row r="5406" spans="1:8" ht="15.9" customHeight="1" x14ac:dyDescent="0.3">
      <c r="A5406" s="171" t="s">
        <v>9767</v>
      </c>
      <c r="B5406" s="167" t="s">
        <v>14774</v>
      </c>
      <c r="C5406" s="167" t="str">
        <f>tab_SCHULLISTE[[#This Row],[SNR]]&amp;" - "&amp;tab_SCHULLISTE[[#This Row],[Name]]</f>
        <v>8156 - Joseph-Bernhart-Fachakademie für Sozialpäd. in Krumbach (Schwaben) gem. Schulträger GmbH</v>
      </c>
      <c r="D5406" s="5" t="s">
        <v>4149</v>
      </c>
      <c r="E54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06" s="175" t="s">
        <v>18844</v>
      </c>
      <c r="G5406" s="175" t="s">
        <v>18845</v>
      </c>
      <c r="H5406" s="182" t="str">
        <f>_xlfn.XLOOKUP(tab_SCHULLISTE[[#This Row],[TKZ]],tab_SATLISTE[SAT-ID],tab_SATLISTE[SAT-ID],"FEHLT")</f>
        <v>7p034</v>
      </c>
    </row>
    <row r="5407" spans="1:8" ht="15.9" customHeight="1" x14ac:dyDescent="0.3">
      <c r="A5407" s="171" t="s">
        <v>9768</v>
      </c>
      <c r="B5407" s="167" t="s">
        <v>519</v>
      </c>
      <c r="C5407" s="167" t="str">
        <f>tab_SCHULLISTE[[#This Row],[SNR]]&amp;" - "&amp;tab_SCHULLISTE[[#This Row],[Name]]</f>
        <v>8157 - Private Fachakademie für Heilpädagogik d. Kath. Jugendfürs. der Diözese Augsburg e.V.</v>
      </c>
      <c r="D5407" s="5" t="s">
        <v>4150</v>
      </c>
      <c r="E54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07" s="175" t="s">
        <v>18844</v>
      </c>
      <c r="G5407" s="175" t="s">
        <v>18845</v>
      </c>
      <c r="H5407" s="182" t="str">
        <f>_xlfn.XLOOKUP(tab_SCHULLISTE[[#This Row],[TKZ]],tab_SATLISTE[SAT-ID],tab_SATLISTE[SAT-ID],"FEHLT")</f>
        <v>7p035</v>
      </c>
    </row>
    <row r="5408" spans="1:8" ht="15.9" customHeight="1" x14ac:dyDescent="0.3">
      <c r="A5408" s="171" t="s">
        <v>9769</v>
      </c>
      <c r="B5408" s="167" t="s">
        <v>9770</v>
      </c>
      <c r="C5408" s="167" t="str">
        <f>tab_SCHULLISTE[[#This Row],[SNR]]&amp;" - "&amp;tab_SCHULLISTE[[#This Row],[Name]]</f>
        <v>8158 - Fachakademie für Sozialpädagogik Maria Stern Augsburg des Schulwerks der Diözese Augsburg</v>
      </c>
      <c r="D5408" s="5" t="s">
        <v>4178</v>
      </c>
      <c r="E54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08" s="175" t="s">
        <v>18844</v>
      </c>
      <c r="G5408" s="175" t="s">
        <v>18845</v>
      </c>
      <c r="H5408" s="182" t="str">
        <f>_xlfn.XLOOKUP(tab_SCHULLISTE[[#This Row],[TKZ]],tab_SATLISTE[SAT-ID],tab_SATLISTE[SAT-ID],"FEHLT")</f>
        <v>7p062</v>
      </c>
    </row>
    <row r="5409" spans="1:8" ht="15.9" customHeight="1" x14ac:dyDescent="0.3">
      <c r="A5409" s="171" t="s">
        <v>9771</v>
      </c>
      <c r="B5409" s="167" t="s">
        <v>520</v>
      </c>
      <c r="C5409" s="167" t="str">
        <f>tab_SCHULLISTE[[#This Row],[SNR]]&amp;" - "&amp;tab_SCHULLISTE[[#This Row],[Name]]</f>
        <v>8159 - Fachakademie für Sozialpädagogik der Evang. Diakonissenanstalt Augsburg</v>
      </c>
      <c r="D5409" s="5" t="s">
        <v>4134</v>
      </c>
      <c r="E54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09" s="175" t="s">
        <v>18844</v>
      </c>
      <c r="G5409" s="175" t="s">
        <v>18845</v>
      </c>
      <c r="H5409" s="182" t="str">
        <f>_xlfn.XLOOKUP(tab_SCHULLISTE[[#This Row],[TKZ]],tab_SATLISTE[SAT-ID],tab_SATLISTE[SAT-ID],"FEHLT")</f>
        <v>7p014</v>
      </c>
    </row>
    <row r="5410" spans="1:8" ht="15.9" customHeight="1" x14ac:dyDescent="0.3">
      <c r="A5410" s="171" t="s">
        <v>9772</v>
      </c>
      <c r="B5410" s="167" t="s">
        <v>14775</v>
      </c>
      <c r="C5410" s="167" t="str">
        <f>tab_SCHULLISTE[[#This Row],[SNR]]&amp;" - "&amp;tab_SCHULLISTE[[#This Row],[Name]]</f>
        <v>8160 - St.-Bonaventura-Fachakademie f. Sozialpädagogik Dillingen d. Schulwerks d.Diözese Augsburg</v>
      </c>
      <c r="D5410" s="5" t="s">
        <v>4178</v>
      </c>
      <c r="E54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10" s="175" t="s">
        <v>18844</v>
      </c>
      <c r="G5410" s="175" t="s">
        <v>18845</v>
      </c>
      <c r="H5410" s="182" t="str">
        <f>_xlfn.XLOOKUP(tab_SCHULLISTE[[#This Row],[TKZ]],tab_SATLISTE[SAT-ID],tab_SATLISTE[SAT-ID],"FEHLT")</f>
        <v>7p062</v>
      </c>
    </row>
    <row r="5411" spans="1:8" ht="15.9" customHeight="1" x14ac:dyDescent="0.3">
      <c r="A5411" s="171" t="s">
        <v>9773</v>
      </c>
      <c r="B5411" s="167" t="s">
        <v>521</v>
      </c>
      <c r="C5411" s="167" t="str">
        <f>tab_SCHULLISTE[[#This Row],[SNR]]&amp;" - "&amp;tab_SCHULLISTE[[#This Row],[Name]]</f>
        <v>8161 - Fachakademie f.Sozialpädagog.d.Christl.Jugendhilfe Kempten (Allgäu) d.Schulwerks d.Diözese Augsburg</v>
      </c>
      <c r="D5411" s="5" t="s">
        <v>4178</v>
      </c>
      <c r="E54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11" s="175" t="s">
        <v>18844</v>
      </c>
      <c r="G5411" s="175" t="s">
        <v>18845</v>
      </c>
      <c r="H5411" s="182" t="str">
        <f>_xlfn.XLOOKUP(tab_SCHULLISTE[[#This Row],[TKZ]],tab_SATLISTE[SAT-ID],tab_SATLISTE[SAT-ID],"FEHLT")</f>
        <v>7p062</v>
      </c>
    </row>
    <row r="5412" spans="1:8" ht="15.9" customHeight="1" x14ac:dyDescent="0.3">
      <c r="A5412" s="171" t="s">
        <v>9774</v>
      </c>
      <c r="B5412" s="167" t="s">
        <v>14776</v>
      </c>
      <c r="C5412" s="167" t="str">
        <f>tab_SCHULLISTE[[#This Row],[SNR]]&amp;" - "&amp;tab_SCHULLISTE[[#This Row],[Name]]</f>
        <v>8162 - Fachakademie für Sozialpädagogik Maria Stern Nördlingen des Schulwerks d. Diözese Augsburg</v>
      </c>
      <c r="D5412" s="5" t="s">
        <v>4178</v>
      </c>
      <c r="E54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12" s="175" t="s">
        <v>18844</v>
      </c>
      <c r="G5412" s="175" t="s">
        <v>18845</v>
      </c>
      <c r="H5412" s="182" t="str">
        <f>_xlfn.XLOOKUP(tab_SCHULLISTE[[#This Row],[TKZ]],tab_SATLISTE[SAT-ID],tab_SATLISTE[SAT-ID],"FEHLT")</f>
        <v>7p062</v>
      </c>
    </row>
    <row r="5413" spans="1:8" ht="15.9" customHeight="1" x14ac:dyDescent="0.3">
      <c r="A5413" s="171" t="s">
        <v>9775</v>
      </c>
      <c r="B5413" s="167" t="s">
        <v>305</v>
      </c>
      <c r="C5413" s="167" t="str">
        <f>tab_SCHULLISTE[[#This Row],[SNR]]&amp;" - "&amp;tab_SCHULLISTE[[#This Row],[Name]]</f>
        <v>8163 - Sebastian-Kneipp-Berufsfachschule für Massage des Kneipp-Bundes e.V. Bad Wörishofen</v>
      </c>
      <c r="D5413" s="5" t="s">
        <v>4153</v>
      </c>
      <c r="E54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13" s="175" t="s">
        <v>18842</v>
      </c>
      <c r="G5413" s="175" t="s">
        <v>18843</v>
      </c>
      <c r="H5413" s="182" t="str">
        <f>_xlfn.XLOOKUP(tab_SCHULLISTE[[#This Row],[TKZ]],tab_SATLISTE[SAT-ID],tab_SATLISTE[SAT-ID],"FEHLT")</f>
        <v>7p038</v>
      </c>
    </row>
    <row r="5414" spans="1:8" ht="15.9" customHeight="1" x14ac:dyDescent="0.3">
      <c r="A5414" s="171" t="s">
        <v>9776</v>
      </c>
      <c r="B5414" s="167" t="s">
        <v>306</v>
      </c>
      <c r="C5414" s="167" t="str">
        <f>tab_SCHULLISTE[[#This Row],[SNR]]&amp;" - "&amp;tab_SCHULLISTE[[#This Row],[Name]]</f>
        <v>8164 - Berufsfachschule f. pharmaz.-techn. Ass. Augsburg d.Ver.z.Unterh.d.pharm.-techn.Lehranst.in Bay.e.V.</v>
      </c>
      <c r="D5414" s="5" t="s">
        <v>4184</v>
      </c>
      <c r="E54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14" s="175" t="s">
        <v>18842</v>
      </c>
      <c r="G5414" s="175" t="s">
        <v>18843</v>
      </c>
      <c r="H5414" s="182" t="str">
        <f>_xlfn.XLOOKUP(tab_SCHULLISTE[[#This Row],[TKZ]],tab_SATLISTE[SAT-ID],tab_SATLISTE[SAT-ID],"FEHLT")</f>
        <v>7p069</v>
      </c>
    </row>
    <row r="5415" spans="1:8" ht="15.9" customHeight="1" x14ac:dyDescent="0.3">
      <c r="A5415" s="171" t="s">
        <v>9777</v>
      </c>
      <c r="B5415" s="167" t="s">
        <v>307</v>
      </c>
      <c r="C5415" s="167" t="str">
        <f>tab_SCHULLISTE[[#This Row],[SNR]]&amp;" - "&amp;tab_SCHULLISTE[[#This Row],[Name]]</f>
        <v>8168 - Berufsfachschule für Krankenpflegehilfe Aichach d. Berufsbildungszentrums Augsburg</v>
      </c>
      <c r="D5415" s="5" t="s">
        <v>4127</v>
      </c>
      <c r="E54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15" s="175" t="s">
        <v>18842</v>
      </c>
      <c r="G5415" s="175" t="s">
        <v>18843</v>
      </c>
      <c r="H5415" s="182" t="str">
        <f>_xlfn.XLOOKUP(tab_SCHULLISTE[[#This Row],[TKZ]],tab_SATLISTE[SAT-ID],tab_SATLISTE[SAT-ID],"FEHLT")</f>
        <v>7p007</v>
      </c>
    </row>
    <row r="5416" spans="1:8" ht="15.9" customHeight="1" x14ac:dyDescent="0.3">
      <c r="A5416" s="171" t="s">
        <v>9778</v>
      </c>
      <c r="B5416" s="167" t="s">
        <v>9779</v>
      </c>
      <c r="C5416" s="167" t="str">
        <f>tab_SCHULLISTE[[#This Row],[SNR]]&amp;" - "&amp;tab_SCHULLISTE[[#This Row],[Name]]</f>
        <v>8169 - Berufsfachschule für Pflege Augsburg des Caritasverbandes für die Diözese Augsburg e.V.</v>
      </c>
      <c r="D5416" s="5" t="s">
        <v>4131</v>
      </c>
      <c r="E54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16" s="175" t="s">
        <v>18842</v>
      </c>
      <c r="G5416" s="175" t="s">
        <v>18843</v>
      </c>
      <c r="H5416" s="182" t="str">
        <f>_xlfn.XLOOKUP(tab_SCHULLISTE[[#This Row],[TKZ]],tab_SATLISTE[SAT-ID],tab_SATLISTE[SAT-ID],"FEHLT")</f>
        <v>7p011</v>
      </c>
    </row>
    <row r="5417" spans="1:8" ht="15.9" customHeight="1" x14ac:dyDescent="0.3">
      <c r="A5417" s="171" t="s">
        <v>9780</v>
      </c>
      <c r="B5417" s="167" t="s">
        <v>9781</v>
      </c>
      <c r="C5417" s="167" t="str">
        <f>tab_SCHULLISTE[[#This Row],[SNR]]&amp;" - "&amp;tab_SCHULLISTE[[#This Row],[Name]]</f>
        <v>8183 - Berufsfachschule für Pflege beim Universitätsklinikum Augsburg</v>
      </c>
      <c r="D5417" s="5" t="s">
        <v>4182</v>
      </c>
      <c r="E54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17" s="175" t="s">
        <v>18842</v>
      </c>
      <c r="G5417" s="175" t="s">
        <v>18843</v>
      </c>
      <c r="H5417" s="182" t="str">
        <f>_xlfn.XLOOKUP(tab_SCHULLISTE[[#This Row],[TKZ]],tab_SATLISTE[SAT-ID],tab_SATLISTE[SAT-ID],"FEHLT")</f>
        <v>7p067</v>
      </c>
    </row>
    <row r="5418" spans="1:8" ht="15.9" customHeight="1" x14ac:dyDescent="0.3">
      <c r="A5418" s="171" t="s">
        <v>9782</v>
      </c>
      <c r="B5418" s="167" t="s">
        <v>9783</v>
      </c>
      <c r="C5418" s="167" t="str">
        <f>tab_SCHULLISTE[[#This Row],[SNR]]&amp;" - "&amp;tab_SCHULLISTE[[#This Row],[Name]]</f>
        <v>8192 - Berufsfachschule für Pflege Augsburg der Evangelischen Diakonissenanstalt Augsburg</v>
      </c>
      <c r="D5418" s="5" t="s">
        <v>4134</v>
      </c>
      <c r="E54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18" s="175" t="s">
        <v>18842</v>
      </c>
      <c r="G5418" s="175" t="s">
        <v>18843</v>
      </c>
      <c r="H5418" s="182" t="str">
        <f>_xlfn.XLOOKUP(tab_SCHULLISTE[[#This Row],[TKZ]],tab_SATLISTE[SAT-ID],tab_SATLISTE[SAT-ID],"FEHLT")</f>
        <v>7p014</v>
      </c>
    </row>
    <row r="5419" spans="1:8" ht="15.9" customHeight="1" x14ac:dyDescent="0.3">
      <c r="A5419" s="171" t="s">
        <v>9784</v>
      </c>
      <c r="B5419" s="167" t="s">
        <v>874</v>
      </c>
      <c r="C5419" s="167" t="str">
        <f>tab_SCHULLISTE[[#This Row],[SNR]]&amp;" - "&amp;tab_SCHULLISTE[[#This Row],[Name]]</f>
        <v>8194 - Wilhelm-Busch-Schule, Sonderpädagogisches Förderzentrum Illertissen-Weißenhorn</v>
      </c>
      <c r="D5419" s="5" t="s">
        <v>4014</v>
      </c>
      <c r="E54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19" s="175" t="s">
        <v>18830</v>
      </c>
      <c r="G5419" s="175" t="s">
        <v>18831</v>
      </c>
      <c r="H5419" s="182" t="str">
        <f>_xlfn.XLOOKUP(tab_SCHULLISTE[[#This Row],[TKZ]],tab_SATLISTE[SAT-ID],tab_SATLISTE[SAT-ID],"FEHLT")</f>
        <v>7k186</v>
      </c>
    </row>
    <row r="5420" spans="1:8" ht="15.9" customHeight="1" x14ac:dyDescent="0.3">
      <c r="A5420" s="171" t="s">
        <v>9785</v>
      </c>
      <c r="B5420" s="167" t="s">
        <v>9786</v>
      </c>
      <c r="C5420" s="167" t="str">
        <f>tab_SCHULLISTE[[#This Row],[SNR]]&amp;" - "&amp;tab_SCHULLISTE[[#This Row],[Name]]</f>
        <v>8195 - Priv.staatl.anerk. Berufsfachschule für Pflege am Josefinum, Augsburg</v>
      </c>
      <c r="D5420" s="5" t="s">
        <v>4220</v>
      </c>
      <c r="E54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20" s="175" t="s">
        <v>18842</v>
      </c>
      <c r="G5420" s="175" t="s">
        <v>18843</v>
      </c>
      <c r="H5420" s="182" t="str">
        <f>_xlfn.XLOOKUP(tab_SCHULLISTE[[#This Row],[TKZ]],tab_SATLISTE[SAT-ID],tab_SATLISTE[SAT-ID],"FEHLT")</f>
        <v>7p072</v>
      </c>
    </row>
    <row r="5421" spans="1:8" ht="15.9" customHeight="1" x14ac:dyDescent="0.3">
      <c r="A5421" s="171" t="s">
        <v>9787</v>
      </c>
      <c r="B5421" s="167" t="s">
        <v>875</v>
      </c>
      <c r="C5421" s="167" t="str">
        <f>tab_SCHULLISTE[[#This Row],[SNR]]&amp;" - "&amp;tab_SCHULLISTE[[#This Row],[Name]]</f>
        <v>8196 - Helen-Keller-Schule Sonderpädagogisches Förderzentrum Dinkelscherben</v>
      </c>
      <c r="D5421" s="5" t="s">
        <v>3850</v>
      </c>
      <c r="E54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21" s="175" t="s">
        <v>18830</v>
      </c>
      <c r="G5421" s="175" t="s">
        <v>18831</v>
      </c>
      <c r="H5421" s="182" t="str">
        <f>_xlfn.XLOOKUP(tab_SCHULLISTE[[#This Row],[TKZ]],tab_SATLISTE[SAT-ID],tab_SATLISTE[SAT-ID],"FEHLT")</f>
        <v>7k016</v>
      </c>
    </row>
    <row r="5422" spans="1:8" ht="15.9" customHeight="1" x14ac:dyDescent="0.3">
      <c r="A5422" s="171" t="s">
        <v>9788</v>
      </c>
      <c r="B5422" s="167" t="s">
        <v>876</v>
      </c>
      <c r="C5422" s="167" t="str">
        <f>tab_SCHULLISTE[[#This Row],[SNR]]&amp;" - "&amp;tab_SCHULLISTE[[#This Row],[Name]]</f>
        <v>8197 - Abt-Ulrich-Schule Sonderpädagogisches Förderzentrum Kaisheim</v>
      </c>
      <c r="D5422" s="5" t="s">
        <v>3896</v>
      </c>
      <c r="E54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22" s="175" t="s">
        <v>18830</v>
      </c>
      <c r="G5422" s="175" t="s">
        <v>18831</v>
      </c>
      <c r="H5422" s="182" t="str">
        <f>_xlfn.XLOOKUP(tab_SCHULLISTE[[#This Row],[TKZ]],tab_SATLISTE[SAT-ID],tab_SATLISTE[SAT-ID],"FEHLT")</f>
        <v>7k063</v>
      </c>
    </row>
    <row r="5423" spans="1:8" ht="15.9" customHeight="1" x14ac:dyDescent="0.3">
      <c r="A5423" s="171" t="s">
        <v>9789</v>
      </c>
      <c r="B5423" s="167" t="s">
        <v>9790</v>
      </c>
      <c r="C5423" s="167" t="str">
        <f>tab_SCHULLISTE[[#This Row],[SNR]]&amp;" - "&amp;tab_SCHULLISTE[[#This Row],[Name]]</f>
        <v>8199 - Berufsfachschule für Pflege der Bezirkskl. Schwaben in Kaufbeuren</v>
      </c>
      <c r="D5423" s="5" t="s">
        <v>3966</v>
      </c>
      <c r="E54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23" s="175" t="s">
        <v>18842</v>
      </c>
      <c r="G5423" s="175" t="s">
        <v>18843</v>
      </c>
      <c r="H5423" s="182" t="str">
        <f>_xlfn.XLOOKUP(tab_SCHULLISTE[[#This Row],[TKZ]],tab_SATLISTE[SAT-ID],tab_SATLISTE[SAT-ID],"FEHLT")</f>
        <v>7k136</v>
      </c>
    </row>
    <row r="5424" spans="1:8" ht="15.9" customHeight="1" x14ac:dyDescent="0.3">
      <c r="A5424" s="171" t="s">
        <v>9791</v>
      </c>
      <c r="B5424" s="167" t="s">
        <v>709</v>
      </c>
      <c r="C5424" s="167" t="str">
        <f>tab_SCHULLISTE[[#This Row],[SNR]]&amp;" - "&amp;tab_SCHULLISTE[[#This Row],[Name]]</f>
        <v>8200 - Hermann-Keßler-Schule Möttingen, Priv. Förder- zentrum, Förderschwerpunkt geistige Entwicklung</v>
      </c>
      <c r="D5424" s="5" t="s">
        <v>4159</v>
      </c>
      <c r="E54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24" s="175" t="s">
        <v>18830</v>
      </c>
      <c r="G5424" s="175" t="s">
        <v>18831</v>
      </c>
      <c r="H5424" s="182" t="str">
        <f>_xlfn.XLOOKUP(tab_SCHULLISTE[[#This Row],[TKZ]],tab_SATLISTE[SAT-ID],tab_SATLISTE[SAT-ID],"FEHLT")</f>
        <v>7p043</v>
      </c>
    </row>
    <row r="5425" spans="1:8" ht="15.9" customHeight="1" x14ac:dyDescent="0.3">
      <c r="A5425" s="171" t="s">
        <v>9792</v>
      </c>
      <c r="B5425" s="167" t="s">
        <v>877</v>
      </c>
      <c r="C5425" s="167" t="str">
        <f>tab_SCHULLISTE[[#This Row],[SNR]]&amp;" - "&amp;tab_SCHULLISTE[[#This Row],[Name]]</f>
        <v>8201 - Sankt-Martin-Schule Lindenberg i. Allgäu Förderz. f. d. Förderschwerp. geist. Entw.</v>
      </c>
      <c r="D5425" s="5" t="s">
        <v>3983</v>
      </c>
      <c r="E54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25" s="175" t="s">
        <v>18830</v>
      </c>
      <c r="G5425" s="175" t="s">
        <v>18831</v>
      </c>
      <c r="H5425" s="182" t="str">
        <f>_xlfn.XLOOKUP(tab_SCHULLISTE[[#This Row],[TKZ]],tab_SATLISTE[SAT-ID],tab_SATLISTE[SAT-ID],"FEHLT")</f>
        <v>7k154</v>
      </c>
    </row>
    <row r="5426" spans="1:8" ht="15.9" customHeight="1" x14ac:dyDescent="0.3">
      <c r="A5426" s="171" t="s">
        <v>9793</v>
      </c>
      <c r="B5426" s="167" t="s">
        <v>878</v>
      </c>
      <c r="C5426" s="167" t="str">
        <f>tab_SCHULLISTE[[#This Row],[SNR]]&amp;" - "&amp;tab_SCHULLISTE[[#This Row],[Name]]</f>
        <v>8202 - Franziskus-Schule Sonderpädagogisches Förderzentrum Gersthofen</v>
      </c>
      <c r="D5426" s="5" t="s">
        <v>3850</v>
      </c>
      <c r="E54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26" s="175" t="s">
        <v>18830</v>
      </c>
      <c r="G5426" s="175" t="s">
        <v>18831</v>
      </c>
      <c r="H5426" s="182" t="str">
        <f>_xlfn.XLOOKUP(tab_SCHULLISTE[[#This Row],[TKZ]],tab_SATLISTE[SAT-ID],tab_SATLISTE[SAT-ID],"FEHLT")</f>
        <v>7k016</v>
      </c>
    </row>
    <row r="5427" spans="1:8" ht="15.9" customHeight="1" x14ac:dyDescent="0.3">
      <c r="A5427" s="171" t="s">
        <v>9794</v>
      </c>
      <c r="B5427" s="167" t="s">
        <v>710</v>
      </c>
      <c r="C5427" s="167" t="str">
        <f>tab_SCHULLISTE[[#This Row],[SNR]]&amp;" - "&amp;tab_SCHULLISTE[[#This Row],[Name]]</f>
        <v>8203 - Tom-Mutters-Schule, priv. Förderzentrum, Förderschwerpunkt geist. Entwicklung</v>
      </c>
      <c r="D5427" s="5" t="s">
        <v>4163</v>
      </c>
      <c r="E54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27" s="175" t="s">
        <v>18830</v>
      </c>
      <c r="G5427" s="175" t="s">
        <v>18831</v>
      </c>
      <c r="H5427" s="182" t="str">
        <f>_xlfn.XLOOKUP(tab_SCHULLISTE[[#This Row],[TKZ]],tab_SATLISTE[SAT-ID],tab_SATLISTE[SAT-ID],"FEHLT")</f>
        <v>7p047</v>
      </c>
    </row>
    <row r="5428" spans="1:8" ht="15.9" customHeight="1" x14ac:dyDescent="0.3">
      <c r="A5428" s="171" t="s">
        <v>9795</v>
      </c>
      <c r="B5428" s="167" t="s">
        <v>712</v>
      </c>
      <c r="C5428" s="167" t="str">
        <f>tab_SCHULLISTE[[#This Row],[SNR]]&amp;" - "&amp;tab_SCHULLISTE[[#This Row],[Name]]</f>
        <v>8204 - Notker-Schule Memmingen, Pr.Förderzentrum, Förderschwerp.geist.Entw. d.Lebenshilfe Memmingen</v>
      </c>
      <c r="D5428" s="5" t="s">
        <v>4161</v>
      </c>
      <c r="E54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28" s="175" t="s">
        <v>18830</v>
      </c>
      <c r="G5428" s="175" t="s">
        <v>18831</v>
      </c>
      <c r="H5428" s="182" t="str">
        <f>_xlfn.XLOOKUP(tab_SCHULLISTE[[#This Row],[TKZ]],tab_SATLISTE[SAT-ID],tab_SATLISTE[SAT-ID],"FEHLT")</f>
        <v>7p045</v>
      </c>
    </row>
    <row r="5429" spans="1:8" ht="15.9" customHeight="1" x14ac:dyDescent="0.3">
      <c r="A5429" s="171" t="s">
        <v>9796</v>
      </c>
      <c r="B5429" s="167" t="s">
        <v>879</v>
      </c>
      <c r="C5429" s="167" t="str">
        <f>tab_SCHULLISTE[[#This Row],[SNR]]&amp;" - "&amp;tab_SCHULLISTE[[#This Row],[Name]]</f>
        <v>8205 - Edith-Stein-Schule, Sonderpädagogisches Förderzentrum Aichach</v>
      </c>
      <c r="D5429" s="5" t="s">
        <v>3839</v>
      </c>
      <c r="E54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29" s="175" t="s">
        <v>18830</v>
      </c>
      <c r="G5429" s="175" t="s">
        <v>18831</v>
      </c>
      <c r="H5429" s="182" t="str">
        <f>_xlfn.XLOOKUP(tab_SCHULLISTE[[#This Row],[TKZ]],tab_SATLISTE[SAT-ID],tab_SATLISTE[SAT-ID],"FEHLT")</f>
        <v>7k005</v>
      </c>
    </row>
    <row r="5430" spans="1:8" ht="15.9" customHeight="1" x14ac:dyDescent="0.3">
      <c r="A5430" s="171" t="s">
        <v>9797</v>
      </c>
      <c r="B5430" s="167" t="s">
        <v>713</v>
      </c>
      <c r="C5430" s="167" t="str">
        <f>tab_SCHULLISTE[[#This Row],[SNR]]&amp;" - "&amp;tab_SCHULLISTE[[#This Row],[Name]]</f>
        <v>8206 - Agnes-Wyssach-Schule Kempten priv. Sonderpäd. Förderzentrum der Schwabenhilfe für Kinder e.V.</v>
      </c>
      <c r="D5430" s="5" t="s">
        <v>4179</v>
      </c>
      <c r="E54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30" s="175" t="s">
        <v>18830</v>
      </c>
      <c r="G5430" s="175" t="s">
        <v>18831</v>
      </c>
      <c r="H5430" s="182" t="str">
        <f>_xlfn.XLOOKUP(tab_SCHULLISTE[[#This Row],[TKZ]],tab_SATLISTE[SAT-ID],tab_SATLISTE[SAT-ID],"FEHLT")</f>
        <v>7p063</v>
      </c>
    </row>
    <row r="5431" spans="1:8" ht="15.9" customHeight="1" x14ac:dyDescent="0.3">
      <c r="A5431" s="171" t="s">
        <v>9798</v>
      </c>
      <c r="B5431" s="167" t="s">
        <v>714</v>
      </c>
      <c r="C5431" s="167" t="str">
        <f>tab_SCHULLISTE[[#This Row],[SNR]]&amp;" - "&amp;tab_SCHULLISTE[[#This Row],[Name]]</f>
        <v>8208 - Brunnenschule Königsbrunn, Privates Förderzentrum, Förderschwerpunkt geist. Entwickl. d. Lebenshilfe</v>
      </c>
      <c r="D5431" s="5" t="s">
        <v>4160</v>
      </c>
      <c r="E54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31" s="175" t="s">
        <v>18830</v>
      </c>
      <c r="G5431" s="175" t="s">
        <v>18831</v>
      </c>
      <c r="H5431" s="182" t="str">
        <f>_xlfn.XLOOKUP(tab_SCHULLISTE[[#This Row],[TKZ]],tab_SATLISTE[SAT-ID],tab_SATLISTE[SAT-ID],"FEHLT")</f>
        <v>7p044</v>
      </c>
    </row>
    <row r="5432" spans="1:8" ht="15.9" customHeight="1" x14ac:dyDescent="0.3">
      <c r="A5432" s="171" t="s">
        <v>9799</v>
      </c>
      <c r="B5432" s="167" t="s">
        <v>715</v>
      </c>
      <c r="C5432" s="167" t="str">
        <f>tab_SCHULLISTE[[#This Row],[SNR]]&amp;" - "&amp;tab_SCHULLISTE[[#This Row],[Name]]</f>
        <v>8210 - Astrid-Lindgren-Schule, Priv.Förderzentrum, Förderschwerp. körp.u.motorische Entw. Kempten</v>
      </c>
      <c r="D5432" s="5" t="s">
        <v>4156</v>
      </c>
      <c r="E54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32" s="175" t="s">
        <v>18830</v>
      </c>
      <c r="G5432" s="175" t="s">
        <v>18831</v>
      </c>
      <c r="H5432" s="182" t="str">
        <f>_xlfn.XLOOKUP(tab_SCHULLISTE[[#This Row],[TKZ]],tab_SATLISTE[SAT-ID],tab_SATLISTE[SAT-ID],"FEHLT")</f>
        <v>7p040</v>
      </c>
    </row>
    <row r="5433" spans="1:8" ht="15.9" customHeight="1" x14ac:dyDescent="0.3">
      <c r="A5433" s="171" t="s">
        <v>9800</v>
      </c>
      <c r="B5433" s="167" t="s">
        <v>14244</v>
      </c>
      <c r="C5433" s="167" t="str">
        <f>tab_SCHULLISTE[[#This Row],[SNR]]&amp;" - "&amp;tab_SCHULLISTE[[#This Row],[Name]]</f>
        <v>8212 - Dominikus-Schule Privates Förderzentrum, Förderschwerpunkt geistige Entwicklung</v>
      </c>
      <c r="D5433" s="5" t="s">
        <v>4133</v>
      </c>
      <c r="E54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33" s="175" t="s">
        <v>18830</v>
      </c>
      <c r="G5433" s="175" t="s">
        <v>18831</v>
      </c>
      <c r="H5433" s="182" t="str">
        <f>_xlfn.XLOOKUP(tab_SCHULLISTE[[#This Row],[TKZ]],tab_SATLISTE[SAT-ID],tab_SATLISTE[SAT-ID],"FEHLT")</f>
        <v>7p013</v>
      </c>
    </row>
    <row r="5434" spans="1:8" ht="15.9" customHeight="1" x14ac:dyDescent="0.3">
      <c r="A5434" s="171" t="s">
        <v>9801</v>
      </c>
      <c r="B5434" s="167" t="s">
        <v>14253</v>
      </c>
      <c r="C5434" s="167" t="str">
        <f>tab_SCHULLISTE[[#This Row],[SNR]]&amp;" - "&amp;tab_SCHULLISTE[[#This Row],[Name]]</f>
        <v>8213 - Berufsschule St.Georg z.sonderpäd. Förd.Kempten, Förderschwerp. Lernen, d.Kath.Jugendfürsorge</v>
      </c>
      <c r="D5434" s="5" t="s">
        <v>4150</v>
      </c>
      <c r="E54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34" s="175" t="s">
        <v>18870</v>
      </c>
      <c r="G5434" s="175" t="s">
        <v>18871</v>
      </c>
      <c r="H5434" s="182" t="str">
        <f>_xlfn.XLOOKUP(tab_SCHULLISTE[[#This Row],[TKZ]],tab_SATLISTE[SAT-ID],tab_SATLISTE[SAT-ID],"FEHLT")</f>
        <v>7p035</v>
      </c>
    </row>
    <row r="5435" spans="1:8" ht="15.9" customHeight="1" x14ac:dyDescent="0.3">
      <c r="A5435" s="171" t="s">
        <v>9802</v>
      </c>
      <c r="B5435" s="167" t="s">
        <v>470</v>
      </c>
      <c r="C5435" s="167" t="str">
        <f>tab_SCHULLISTE[[#This Row],[SNR]]&amp;" - "&amp;tab_SCHULLISTE[[#This Row],[Name]]</f>
        <v>8215 - Benedikt von Nursia-Berufsschule Augsburg, priv. staatl. anerk. Berufsschule zur sonderpäd. Förd.</v>
      </c>
      <c r="D5435" s="5" t="s">
        <v>4150</v>
      </c>
      <c r="E54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35" s="175" t="s">
        <v>18870</v>
      </c>
      <c r="G5435" s="175" t="s">
        <v>18871</v>
      </c>
      <c r="H5435" s="182" t="str">
        <f>_xlfn.XLOOKUP(tab_SCHULLISTE[[#This Row],[TKZ]],tab_SATLISTE[SAT-ID],tab_SATLISTE[SAT-ID],"FEHLT")</f>
        <v>7p035</v>
      </c>
    </row>
    <row r="5436" spans="1:8" ht="15.9" customHeight="1" x14ac:dyDescent="0.3">
      <c r="A5436" s="171" t="s">
        <v>9803</v>
      </c>
      <c r="B5436" s="167" t="s">
        <v>716</v>
      </c>
      <c r="C5436" s="167" t="str">
        <f>tab_SCHULLISTE[[#This Row],[SNR]]&amp;" - "&amp;tab_SCHULLISTE[[#This Row],[Name]]</f>
        <v>8217 - Regens-Wagner-Schule Dillingen Privates Förderzentrum, Förderschwerpunkt geistige Entw.</v>
      </c>
      <c r="D5436" s="5" t="s">
        <v>4176</v>
      </c>
      <c r="E54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36" s="175" t="s">
        <v>18830</v>
      </c>
      <c r="G5436" s="175" t="s">
        <v>18831</v>
      </c>
      <c r="H5436" s="182" t="str">
        <f>_xlfn.XLOOKUP(tab_SCHULLISTE[[#This Row],[TKZ]],tab_SATLISTE[SAT-ID],tab_SATLISTE[SAT-ID],"FEHLT")</f>
        <v>7p060</v>
      </c>
    </row>
    <row r="5437" spans="1:8" ht="15.9" customHeight="1" x14ac:dyDescent="0.3">
      <c r="A5437" s="171" t="s">
        <v>9804</v>
      </c>
      <c r="B5437" s="167" t="s">
        <v>9805</v>
      </c>
      <c r="C5437" s="167" t="str">
        <f>tab_SCHULLISTE[[#This Row],[SNR]]&amp;" - "&amp;tab_SCHULLISTE[[#This Row],[Name]]</f>
        <v>8218 - Berufsfachschule für Pflege der Bezirkskliniken Schwaben in Günzburg</v>
      </c>
      <c r="D5437" s="5" t="s">
        <v>3966</v>
      </c>
      <c r="E54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37" s="175" t="s">
        <v>18842</v>
      </c>
      <c r="G5437" s="175" t="s">
        <v>18843</v>
      </c>
      <c r="H5437" s="182" t="str">
        <f>_xlfn.XLOOKUP(tab_SCHULLISTE[[#This Row],[TKZ]],tab_SATLISTE[SAT-ID],tab_SATLISTE[SAT-ID],"FEHLT")</f>
        <v>7k136</v>
      </c>
    </row>
    <row r="5438" spans="1:8" ht="15.9" customHeight="1" x14ac:dyDescent="0.3">
      <c r="A5438" s="171" t="s">
        <v>9806</v>
      </c>
      <c r="B5438" s="167" t="s">
        <v>18787</v>
      </c>
      <c r="C5438" s="167" t="str">
        <f>tab_SCHULLISTE[[#This Row],[SNR]]&amp;" - "&amp;tab_SCHULLISTE[[#This Row],[Name]]</f>
        <v>8221 - Adolph-Kolping-Berufsschule Donauwörth, st.anerk.priv. Berufsschule z.sonderpäd. Förderung</v>
      </c>
      <c r="D5438" s="5" t="s">
        <v>4155</v>
      </c>
      <c r="E54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38" s="175" t="s">
        <v>18870</v>
      </c>
      <c r="G5438" s="175" t="s">
        <v>18871</v>
      </c>
      <c r="H5438" s="182" t="str">
        <f>_xlfn.XLOOKUP(tab_SCHULLISTE[[#This Row],[TKZ]],tab_SATLISTE[SAT-ID],tab_SATLISTE[SAT-ID],"FEHLT")</f>
        <v>7p039</v>
      </c>
    </row>
    <row r="5439" spans="1:8" ht="15.9" customHeight="1" x14ac:dyDescent="0.3">
      <c r="A5439" s="171" t="s">
        <v>9807</v>
      </c>
      <c r="B5439" s="167" t="s">
        <v>9808</v>
      </c>
      <c r="C5439" s="167" t="str">
        <f>tab_SCHULLISTE[[#This Row],[SNR]]&amp;" - "&amp;tab_SCHULLISTE[[#This Row],[Name]]</f>
        <v>8222 - Berufsfachschule für Pflege Donauwörth des gKU Donau-Ries Kliniken und Seniorenheime</v>
      </c>
      <c r="D5439" s="5" t="s">
        <v>18816</v>
      </c>
      <c r="E54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39" s="175" t="s">
        <v>18842</v>
      </c>
      <c r="G5439" s="175" t="s">
        <v>18843</v>
      </c>
      <c r="H5439" s="182" t="str">
        <f>_xlfn.XLOOKUP(tab_SCHULLISTE[[#This Row],[TKZ]],tab_SATLISTE[SAT-ID],tab_SATLISTE[SAT-ID],"FEHLT")</f>
        <v>7k088</v>
      </c>
    </row>
    <row r="5440" spans="1:8" ht="15.9" customHeight="1" x14ac:dyDescent="0.3">
      <c r="A5440" s="171" t="s">
        <v>9809</v>
      </c>
      <c r="B5440" s="167" t="s">
        <v>717</v>
      </c>
      <c r="C5440" s="167" t="str">
        <f>tab_SCHULLISTE[[#This Row],[SNR]]&amp;" - "&amp;tab_SCHULLISTE[[#This Row],[Name]]</f>
        <v>8226 - Theresia-Haselmayr-Schule Priv. Sonderpäd. Förderzentrum Dillingen a.d.Donau</v>
      </c>
      <c r="D5440" s="5" t="s">
        <v>4176</v>
      </c>
      <c r="E54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40" s="175" t="s">
        <v>18830</v>
      </c>
      <c r="G5440" s="175" t="s">
        <v>18831</v>
      </c>
      <c r="H5440" s="182" t="str">
        <f>_xlfn.XLOOKUP(tab_SCHULLISTE[[#This Row],[TKZ]],tab_SATLISTE[SAT-ID],tab_SATLISTE[SAT-ID],"FEHLT")</f>
        <v>7p060</v>
      </c>
    </row>
    <row r="5441" spans="1:8" ht="15.9" customHeight="1" x14ac:dyDescent="0.3">
      <c r="A5441" s="171" t="s">
        <v>9810</v>
      </c>
      <c r="B5441" s="167" t="s">
        <v>718</v>
      </c>
      <c r="C5441" s="167" t="str">
        <f>tab_SCHULLISTE[[#This Row],[SNR]]&amp;" - "&amp;tab_SCHULLISTE[[#This Row],[Name]]</f>
        <v>8227 - Frere-Roger-Schule Augsburg, Priv. Förderzentrum m d. Förderschwerpunkt emot. und soz. Entw.</v>
      </c>
      <c r="D5441" s="5" t="s">
        <v>4142</v>
      </c>
      <c r="E54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41" s="175" t="s">
        <v>18830</v>
      </c>
      <c r="G5441" s="175" t="s">
        <v>18831</v>
      </c>
      <c r="H5441" s="182" t="str">
        <f>_xlfn.XLOOKUP(tab_SCHULLISTE[[#This Row],[TKZ]],tab_SATLISTE[SAT-ID],tab_SATLISTE[SAT-ID],"FEHLT")</f>
        <v>7p024</v>
      </c>
    </row>
    <row r="5442" spans="1:8" ht="15.9" customHeight="1" x14ac:dyDescent="0.3">
      <c r="A5442" s="171" t="s">
        <v>9811</v>
      </c>
      <c r="B5442" s="167" t="s">
        <v>9812</v>
      </c>
      <c r="C5442" s="167" t="str">
        <f>tab_SCHULLISTE[[#This Row],[SNR]]&amp;" - "&amp;tab_SCHULLISTE[[#This Row],[Name]]</f>
        <v>8228 - Berufsfachschule für Pflege Augsburg der Berufsfachschulen Heimerer GmbH</v>
      </c>
      <c r="D5442" s="5" t="s">
        <v>4129</v>
      </c>
      <c r="E54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42" s="175" t="s">
        <v>18842</v>
      </c>
      <c r="G5442" s="175" t="s">
        <v>18843</v>
      </c>
      <c r="H5442" s="182" t="str">
        <f>_xlfn.XLOOKUP(tab_SCHULLISTE[[#This Row],[TKZ]],tab_SATLISTE[SAT-ID],tab_SATLISTE[SAT-ID],"FEHLT")</f>
        <v>7p009</v>
      </c>
    </row>
    <row r="5443" spans="1:8" ht="15.9" customHeight="1" x14ac:dyDescent="0.3">
      <c r="A5443" s="171" t="s">
        <v>9813</v>
      </c>
      <c r="B5443" s="167" t="s">
        <v>14609</v>
      </c>
      <c r="C5443" s="167" t="str">
        <f>tab_SCHULLISTE[[#This Row],[SNR]]&amp;" - "&amp;tab_SCHULLISTE[[#This Row],[Name]]</f>
        <v>8229 - Berufsfachschule für Pflege der Kreiskliniken Dillingen-Wertingen gGmbH, Pestalozzistr. 5, Werti</v>
      </c>
      <c r="D5443" s="5" t="s">
        <v>4157</v>
      </c>
      <c r="E54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43" s="175" t="s">
        <v>18842</v>
      </c>
      <c r="G5443" s="175" t="s">
        <v>18843</v>
      </c>
      <c r="H5443" s="182" t="str">
        <f>_xlfn.XLOOKUP(tab_SCHULLISTE[[#This Row],[TKZ]],tab_SATLISTE[SAT-ID],tab_SATLISTE[SAT-ID],"FEHLT")</f>
        <v>7p041</v>
      </c>
    </row>
    <row r="5444" spans="1:8" ht="15.9" customHeight="1" x14ac:dyDescent="0.3">
      <c r="A5444" s="171" t="s">
        <v>9814</v>
      </c>
      <c r="B5444" s="167" t="s">
        <v>9815</v>
      </c>
      <c r="C5444" s="167" t="str">
        <f>tab_SCHULLISTE[[#This Row],[SNR]]&amp;" - "&amp;tab_SCHULLISTE[[#This Row],[Name]]</f>
        <v>8232 - Berufsfachschule für Pflege a.Klinikum Kaufbeuren d.Kliniken Ostallgäu-Kaufbeuren (gKU)</v>
      </c>
      <c r="D5444" s="5" t="s">
        <v>4029</v>
      </c>
      <c r="E54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44" s="175" t="s">
        <v>18842</v>
      </c>
      <c r="G5444" s="175" t="s">
        <v>18843</v>
      </c>
      <c r="H5444" s="182" t="str">
        <f>_xlfn.XLOOKUP(tab_SCHULLISTE[[#This Row],[TKZ]],tab_SATLISTE[SAT-ID],tab_SATLISTE[SAT-ID],"FEHLT")</f>
        <v>7k201</v>
      </c>
    </row>
    <row r="5445" spans="1:8" ht="15.9" customHeight="1" x14ac:dyDescent="0.3">
      <c r="A5445" s="171" t="s">
        <v>9816</v>
      </c>
      <c r="B5445" s="167" t="s">
        <v>9817</v>
      </c>
      <c r="C5445" s="167" t="str">
        <f>tab_SCHULLISTE[[#This Row],[SNR]]&amp;" - "&amp;tab_SCHULLISTE[[#This Row],[Name]]</f>
        <v>8234 - Berufsfachschule f. Pflege Immenstadt i.A. d. Berufl. Fortbildungszentr. d. Bay. Wirtschaft (bfz</v>
      </c>
      <c r="D5445" s="5" t="s">
        <v>4126</v>
      </c>
      <c r="E54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45" s="175" t="s">
        <v>18842</v>
      </c>
      <c r="G5445" s="175" t="s">
        <v>18843</v>
      </c>
      <c r="H5445" s="182" t="str">
        <f>_xlfn.XLOOKUP(tab_SCHULLISTE[[#This Row],[TKZ]],tab_SATLISTE[SAT-ID],tab_SATLISTE[SAT-ID],"FEHLT")</f>
        <v>7p005</v>
      </c>
    </row>
    <row r="5446" spans="1:8" ht="15.9" customHeight="1" x14ac:dyDescent="0.3">
      <c r="A5446" s="171" t="s">
        <v>9818</v>
      </c>
      <c r="B5446" s="167" t="s">
        <v>14610</v>
      </c>
      <c r="C5446" s="167" t="str">
        <f>tab_SCHULLISTE[[#This Row],[SNR]]&amp;" - "&amp;tab_SCHULLISTE[[#This Row],[Name]]</f>
        <v>8235 - Berufsfachschule für Pflege Krumbach (Schwaben) des Dominikus-Ringeisen-Werkes</v>
      </c>
      <c r="D5446" s="5" t="s">
        <v>4133</v>
      </c>
      <c r="E54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46" s="175" t="s">
        <v>18842</v>
      </c>
      <c r="G5446" s="175" t="s">
        <v>18843</v>
      </c>
      <c r="H5446" s="182" t="str">
        <f>_xlfn.XLOOKUP(tab_SCHULLISTE[[#This Row],[TKZ]],tab_SATLISTE[SAT-ID],tab_SATLISTE[SAT-ID],"FEHLT")</f>
        <v>7p013</v>
      </c>
    </row>
    <row r="5447" spans="1:8" ht="15.9" customHeight="1" x14ac:dyDescent="0.3">
      <c r="A5447" s="171" t="s">
        <v>9819</v>
      </c>
      <c r="B5447" s="167" t="s">
        <v>9820</v>
      </c>
      <c r="C5447" s="167" t="str">
        <f>tab_SCHULLISTE[[#This Row],[SNR]]&amp;" - "&amp;tab_SCHULLISTE[[#This Row],[Name]]</f>
        <v>8236 - Berufsfachschule f.Pflege d.Wertachkliniken Bob.u.Schwabmünchen an der Wertachklinik Bobingen</v>
      </c>
      <c r="D5447" s="5" t="s">
        <v>3920</v>
      </c>
      <c r="E54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47" s="175" t="s">
        <v>18842</v>
      </c>
      <c r="G5447" s="175" t="s">
        <v>18843</v>
      </c>
      <c r="H5447" s="182" t="str">
        <f>_xlfn.XLOOKUP(tab_SCHULLISTE[[#This Row],[TKZ]],tab_SATLISTE[SAT-ID],tab_SATLISTE[SAT-ID],"FEHLT")</f>
        <v>7k089</v>
      </c>
    </row>
    <row r="5448" spans="1:8" ht="15.9" customHeight="1" x14ac:dyDescent="0.3">
      <c r="A5448" s="171" t="s">
        <v>9821</v>
      </c>
      <c r="B5448" s="167" t="s">
        <v>9822</v>
      </c>
      <c r="C5448" s="167" t="str">
        <f>tab_SCHULLISTE[[#This Row],[SNR]]&amp;" - "&amp;tab_SCHULLISTE[[#This Row],[Name]]</f>
        <v>8237 - Berufsfachschule für Pflege am Klinikum Kempten (Allgäu) der Klinikverbund Allgäu gGmbH</v>
      </c>
      <c r="D5448" s="5" t="s">
        <v>4152</v>
      </c>
      <c r="E54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48" s="175" t="s">
        <v>18842</v>
      </c>
      <c r="G5448" s="175" t="s">
        <v>18843</v>
      </c>
      <c r="H5448" s="182" t="str">
        <f>_xlfn.XLOOKUP(tab_SCHULLISTE[[#This Row],[TKZ]],tab_SATLISTE[SAT-ID],tab_SATLISTE[SAT-ID],"FEHLT")</f>
        <v>7p037</v>
      </c>
    </row>
    <row r="5449" spans="1:8" ht="15.9" customHeight="1" x14ac:dyDescent="0.3">
      <c r="A5449" s="171" t="s">
        <v>9823</v>
      </c>
      <c r="B5449" s="167" t="s">
        <v>9824</v>
      </c>
      <c r="C5449" s="167" t="str">
        <f>tab_SCHULLISTE[[#This Row],[SNR]]&amp;" - "&amp;tab_SCHULLISTE[[#This Row],[Name]]</f>
        <v>8238 - Berufsfachschule für Pflege der Klinikverbund Allgäu gGmbH an der Kreisklinik Mindelheim</v>
      </c>
      <c r="D5449" s="5" t="s">
        <v>4152</v>
      </c>
      <c r="E54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49" s="175" t="s">
        <v>18842</v>
      </c>
      <c r="G5449" s="175" t="s">
        <v>18843</v>
      </c>
      <c r="H5449" s="182" t="str">
        <f>_xlfn.XLOOKUP(tab_SCHULLISTE[[#This Row],[TKZ]],tab_SATLISTE[SAT-ID],tab_SATLISTE[SAT-ID],"FEHLT")</f>
        <v>7p037</v>
      </c>
    </row>
    <row r="5450" spans="1:8" ht="15.9" customHeight="1" x14ac:dyDescent="0.3">
      <c r="A5450" s="171" t="s">
        <v>10597</v>
      </c>
      <c r="B5450" s="167" t="s">
        <v>14815</v>
      </c>
      <c r="C5450" s="167" t="str">
        <f>tab_SCHULLISTE[[#This Row],[SNR]]&amp;" - "&amp;tab_SCHULLISTE[[#This Row],[Name]]</f>
        <v>8239 - Fachschule f.Grundschulkindbetreuung Mering d. Berufsbildungszentr.Augsburg d.Lehmbaugruppe gGmbH</v>
      </c>
      <c r="D5450" s="5" t="s">
        <v>4127</v>
      </c>
      <c r="E54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50" s="175" t="s">
        <v>18850</v>
      </c>
      <c r="G5450" s="175" t="s">
        <v>18851</v>
      </c>
      <c r="H5450" s="182" t="str">
        <f>_xlfn.XLOOKUP(tab_SCHULLISTE[[#This Row],[TKZ]],tab_SATLISTE[SAT-ID],tab_SATLISTE[SAT-ID],"FEHLT")</f>
        <v>7p007</v>
      </c>
    </row>
    <row r="5451" spans="1:8" ht="15.9" customHeight="1" x14ac:dyDescent="0.3">
      <c r="A5451" s="171" t="s">
        <v>9825</v>
      </c>
      <c r="B5451" s="167" t="s">
        <v>442</v>
      </c>
      <c r="C5451" s="167" t="str">
        <f>tab_SCHULLISTE[[#This Row],[SNR]]&amp;" - "&amp;tab_SCHULLISTE[[#This Row],[Name]]</f>
        <v>8241 - Berufl. Schulen Wittelsbacher Land Staatl. Berufsschule Aichach-Friedberg</v>
      </c>
      <c r="D5451" s="5" t="s">
        <v>3839</v>
      </c>
      <c r="E54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51" s="175" t="s">
        <v>18856</v>
      </c>
      <c r="G5451" s="175" t="s">
        <v>18857</v>
      </c>
      <c r="H5451" s="182" t="str">
        <f>_xlfn.XLOOKUP(tab_SCHULLISTE[[#This Row],[TKZ]],tab_SATLISTE[SAT-ID],tab_SATLISTE[SAT-ID],"FEHLT")</f>
        <v>7k005</v>
      </c>
    </row>
    <row r="5452" spans="1:8" ht="15.9" customHeight="1" x14ac:dyDescent="0.3">
      <c r="A5452" s="171" t="s">
        <v>9826</v>
      </c>
      <c r="B5452" s="167" t="s">
        <v>35</v>
      </c>
      <c r="C5452" s="167" t="str">
        <f>tab_SCHULLISTE[[#This Row],[SNR]]&amp;" - "&amp;tab_SCHULLISTE[[#This Row],[Name]]</f>
        <v>8243 - Städt. Berufsfachschule für Ernährung und Versorgung Augsburg</v>
      </c>
      <c r="D5452" s="5" t="s">
        <v>3849</v>
      </c>
      <c r="E54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52" s="175" t="s">
        <v>18854</v>
      </c>
      <c r="G5452" s="175" t="s">
        <v>18855</v>
      </c>
      <c r="H5452" s="182" t="str">
        <f>_xlfn.XLOOKUP(tab_SCHULLISTE[[#This Row],[TKZ]],tab_SATLISTE[SAT-ID],tab_SATLISTE[SAT-ID],"FEHLT")</f>
        <v>7k015</v>
      </c>
    </row>
    <row r="5453" spans="1:8" ht="15.9" customHeight="1" x14ac:dyDescent="0.3">
      <c r="A5453" s="171" t="s">
        <v>9827</v>
      </c>
      <c r="B5453" s="167" t="s">
        <v>308</v>
      </c>
      <c r="C5453" s="167" t="str">
        <f>tab_SCHULLISTE[[#This Row],[SNR]]&amp;" - "&amp;tab_SCHULLISTE[[#This Row],[Name]]</f>
        <v>8246 - Berufsfachschule für Physiotherapie beim Universitätsklinikum Augsburg</v>
      </c>
      <c r="D5453" s="5" t="s">
        <v>4182</v>
      </c>
      <c r="E54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53" s="175" t="s">
        <v>18842</v>
      </c>
      <c r="G5453" s="175" t="s">
        <v>18843</v>
      </c>
      <c r="H5453" s="182" t="str">
        <f>_xlfn.XLOOKUP(tab_SCHULLISTE[[#This Row],[TKZ]],tab_SATLISTE[SAT-ID],tab_SATLISTE[SAT-ID],"FEHLT")</f>
        <v>7p067</v>
      </c>
    </row>
    <row r="5454" spans="1:8" ht="15.9" customHeight="1" x14ac:dyDescent="0.3">
      <c r="A5454" s="171" t="s">
        <v>10590</v>
      </c>
      <c r="B5454" s="167" t="s">
        <v>14777</v>
      </c>
      <c r="C5454" s="167" t="str">
        <f>tab_SCHULLISTE[[#This Row],[SNR]]&amp;" - "&amp;tab_SCHULLISTE[[#This Row],[Name]]</f>
        <v xml:space="preserve">8247 - Staatl. Fachakademie für Sozialpädagogik Memmingen  </v>
      </c>
      <c r="D5454" s="5" t="s">
        <v>4076</v>
      </c>
      <c r="E54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54" s="175" t="s">
        <v>18844</v>
      </c>
      <c r="G5454" s="175" t="s">
        <v>18845</v>
      </c>
      <c r="H5454" s="182" t="str">
        <f>_xlfn.XLOOKUP(tab_SCHULLISTE[[#This Row],[TKZ]],tab_SATLISTE[SAT-ID],tab_SATLISTE[SAT-ID],"FEHLT")</f>
        <v>7k248</v>
      </c>
    </row>
    <row r="5455" spans="1:8" ht="15.9" customHeight="1" x14ac:dyDescent="0.3">
      <c r="A5455" s="171" t="s">
        <v>9828</v>
      </c>
      <c r="B5455" s="167" t="s">
        <v>14368</v>
      </c>
      <c r="C5455" s="167" t="str">
        <f>tab_SCHULLISTE[[#This Row],[SNR]]&amp;" - "&amp;tab_SCHULLISTE[[#This Row],[Name]]</f>
        <v xml:space="preserve">8253 - Staatl. Berufsschule Günzburg  </v>
      </c>
      <c r="D5455" s="5" t="s">
        <v>3928</v>
      </c>
      <c r="E54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55" s="175" t="s">
        <v>18856</v>
      </c>
      <c r="G5455" s="175" t="s">
        <v>18857</v>
      </c>
      <c r="H5455" s="182" t="str">
        <f>_xlfn.XLOOKUP(tab_SCHULLISTE[[#This Row],[TKZ]],tab_SATLISTE[SAT-ID],tab_SATLISTE[SAT-ID],"FEHLT")</f>
        <v>7k097</v>
      </c>
    </row>
    <row r="5456" spans="1:8" ht="15.9" customHeight="1" x14ac:dyDescent="0.3">
      <c r="A5456" s="171" t="s">
        <v>9829</v>
      </c>
      <c r="B5456" s="167" t="s">
        <v>132</v>
      </c>
      <c r="C5456" s="167" t="str">
        <f>tab_SCHULLISTE[[#This Row],[SNR]]&amp;" - "&amp;tab_SCHULLISTE[[#This Row],[Name]]</f>
        <v>8254 - Staatl. Berufsfachschule für Ernährung und Versorgung Krumbach</v>
      </c>
      <c r="D5456" s="5" t="s">
        <v>3928</v>
      </c>
      <c r="E54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56" s="175" t="s">
        <v>18854</v>
      </c>
      <c r="G5456" s="175" t="s">
        <v>18855</v>
      </c>
      <c r="H5456" s="182" t="str">
        <f>_xlfn.XLOOKUP(tab_SCHULLISTE[[#This Row],[TKZ]],tab_SATLISTE[SAT-ID],tab_SATLISTE[SAT-ID],"FEHLT")</f>
        <v>7k097</v>
      </c>
    </row>
    <row r="5457" spans="1:8" ht="15.9" customHeight="1" x14ac:dyDescent="0.3">
      <c r="A5457" s="171" t="s">
        <v>9830</v>
      </c>
      <c r="B5457" s="167" t="s">
        <v>14611</v>
      </c>
      <c r="C5457" s="167" t="str">
        <f>tab_SCHULLISTE[[#This Row],[SNR]]&amp;" - "&amp;tab_SCHULLISTE[[#This Row],[Name]]</f>
        <v>8255 - Berufsfachschule für Ergotherapie der Bezirkskliniken Schwaben in Günzburg</v>
      </c>
      <c r="D5457" s="5" t="s">
        <v>3966</v>
      </c>
      <c r="E54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57" s="175" t="s">
        <v>18842</v>
      </c>
      <c r="G5457" s="175" t="s">
        <v>18843</v>
      </c>
      <c r="H5457" s="182" t="str">
        <f>_xlfn.XLOOKUP(tab_SCHULLISTE[[#This Row],[TKZ]],tab_SATLISTE[SAT-ID],tab_SATLISTE[SAT-ID],"FEHLT")</f>
        <v>7k136</v>
      </c>
    </row>
    <row r="5458" spans="1:8" ht="15.9" customHeight="1" x14ac:dyDescent="0.3">
      <c r="A5458" s="171" t="s">
        <v>9831</v>
      </c>
      <c r="B5458" s="167" t="s">
        <v>14625</v>
      </c>
      <c r="C5458" s="167" t="str">
        <f>tab_SCHULLISTE[[#This Row],[SNR]]&amp;" - "&amp;tab_SCHULLISTE[[#This Row],[Name]]</f>
        <v xml:space="preserve">8256 - Berufsfachschule für Musik in Krumbach (Schwaben)  </v>
      </c>
      <c r="D5458" s="5" t="s">
        <v>4128</v>
      </c>
      <c r="E54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58" s="175" t="s">
        <v>18862</v>
      </c>
      <c r="G5458" s="175" t="s">
        <v>18863</v>
      </c>
      <c r="H5458" s="182" t="str">
        <f>_xlfn.XLOOKUP(tab_SCHULLISTE[[#This Row],[TKZ]],tab_SATLISTE[SAT-ID],tab_SATLISTE[SAT-ID],"FEHLT")</f>
        <v>7p008</v>
      </c>
    </row>
    <row r="5459" spans="1:8" ht="15.9" customHeight="1" x14ac:dyDescent="0.3">
      <c r="A5459" s="171" t="s">
        <v>9832</v>
      </c>
      <c r="B5459" s="167" t="s">
        <v>14369</v>
      </c>
      <c r="C5459" s="167" t="str">
        <f>tab_SCHULLISTE[[#This Row],[SNR]]&amp;" - "&amp;tab_SCHULLISTE[[#This Row],[Name]]</f>
        <v xml:space="preserve">8258 - Staatl. Berufsschule Höchstädt a.d.Donau  </v>
      </c>
      <c r="D5459" s="5" t="s">
        <v>3893</v>
      </c>
      <c r="E54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59" s="175" t="s">
        <v>18856</v>
      </c>
      <c r="G5459" s="175" t="s">
        <v>18857</v>
      </c>
      <c r="H5459" s="182" t="str">
        <f>_xlfn.XLOOKUP(tab_SCHULLISTE[[#This Row],[TKZ]],tab_SATLISTE[SAT-ID],tab_SATLISTE[SAT-ID],"FEHLT")</f>
        <v>7k059</v>
      </c>
    </row>
    <row r="5460" spans="1:8" ht="15.9" customHeight="1" x14ac:dyDescent="0.3">
      <c r="A5460" s="171" t="s">
        <v>9833</v>
      </c>
      <c r="B5460" s="167" t="s">
        <v>133</v>
      </c>
      <c r="C5460" s="167" t="str">
        <f>tab_SCHULLISTE[[#This Row],[SNR]]&amp;" - "&amp;tab_SCHULLISTE[[#This Row],[Name]]</f>
        <v>8259 - Staatl. Berufsfachschule für Ernährung und Versorgung Höchstädt a.d. Donau</v>
      </c>
      <c r="D5460" s="5" t="s">
        <v>3893</v>
      </c>
      <c r="E54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60" s="175" t="s">
        <v>18854</v>
      </c>
      <c r="G5460" s="175" t="s">
        <v>18855</v>
      </c>
      <c r="H5460" s="182" t="str">
        <f>_xlfn.XLOOKUP(tab_SCHULLISTE[[#This Row],[TKZ]],tab_SATLISTE[SAT-ID],tab_SATLISTE[SAT-ID],"FEHLT")</f>
        <v>7k059</v>
      </c>
    </row>
    <row r="5461" spans="1:8" ht="15.9" customHeight="1" x14ac:dyDescent="0.3">
      <c r="A5461" s="171" t="s">
        <v>9834</v>
      </c>
      <c r="B5461" s="167" t="s">
        <v>375</v>
      </c>
      <c r="C5461" s="167" t="str">
        <f>tab_SCHULLISTE[[#This Row],[SNR]]&amp;" - "&amp;tab_SCHULLISTE[[#This Row],[Name]]</f>
        <v>8261 - Staatl. Berufsfachschule für techn. Assistenten für Informatik Lauingen</v>
      </c>
      <c r="D5461" s="5" t="s">
        <v>3893</v>
      </c>
      <c r="E54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61" s="175" t="s">
        <v>18866</v>
      </c>
      <c r="G5461" s="175" t="s">
        <v>18867</v>
      </c>
      <c r="H5461" s="182" t="str">
        <f>_xlfn.XLOOKUP(tab_SCHULLISTE[[#This Row],[TKZ]],tab_SATLISTE[SAT-ID],tab_SATLISTE[SAT-ID],"FEHLT")</f>
        <v>7k059</v>
      </c>
    </row>
    <row r="5462" spans="1:8" ht="15.9" customHeight="1" x14ac:dyDescent="0.3">
      <c r="A5462" s="171" t="s">
        <v>9835</v>
      </c>
      <c r="B5462" s="167" t="s">
        <v>14370</v>
      </c>
      <c r="C5462" s="167" t="str">
        <f>tab_SCHULLISTE[[#This Row],[SNR]]&amp;" - "&amp;tab_SCHULLISTE[[#This Row],[Name]]</f>
        <v xml:space="preserve">8263 - Staatl. Berufsschule Immenstadt i.Allgäu  </v>
      </c>
      <c r="D5462" s="5" t="s">
        <v>4018</v>
      </c>
      <c r="E54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62" s="175" t="s">
        <v>18856</v>
      </c>
      <c r="G5462" s="175" t="s">
        <v>18857</v>
      </c>
      <c r="H5462" s="182" t="str">
        <f>_xlfn.XLOOKUP(tab_SCHULLISTE[[#This Row],[TKZ]],tab_SATLISTE[SAT-ID],tab_SATLISTE[SAT-ID],"FEHLT")</f>
        <v>7k190</v>
      </c>
    </row>
    <row r="5463" spans="1:8" ht="15.9" customHeight="1" x14ac:dyDescent="0.3">
      <c r="A5463" s="171" t="s">
        <v>9836</v>
      </c>
      <c r="B5463" s="167" t="s">
        <v>134</v>
      </c>
      <c r="C5463" s="167" t="str">
        <f>tab_SCHULLISTE[[#This Row],[SNR]]&amp;" - "&amp;tab_SCHULLISTE[[#This Row],[Name]]</f>
        <v>8264 - Staatl. Berufsfachschule für Ernährung und Versorgung Immenstadt i.Allgäu</v>
      </c>
      <c r="D5463" s="5" t="s">
        <v>4018</v>
      </c>
      <c r="E54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63" s="175" t="s">
        <v>18854</v>
      </c>
      <c r="G5463" s="175" t="s">
        <v>18855</v>
      </c>
      <c r="H5463" s="182" t="str">
        <f>_xlfn.XLOOKUP(tab_SCHULLISTE[[#This Row],[TKZ]],tab_SATLISTE[SAT-ID],tab_SATLISTE[SAT-ID],"FEHLT")</f>
        <v>7k190</v>
      </c>
    </row>
    <row r="5464" spans="1:8" ht="15.9" customHeight="1" x14ac:dyDescent="0.3">
      <c r="A5464" s="171" t="s">
        <v>9837</v>
      </c>
      <c r="B5464" s="167" t="s">
        <v>14487</v>
      </c>
      <c r="C5464" s="167" t="str">
        <f>tab_SCHULLISTE[[#This Row],[SNR]]&amp;" - "&amp;tab_SCHULLISTE[[#This Row],[Name]]</f>
        <v xml:space="preserve">8267 - Städt. Berufsfachschule für Sozialpflege Augsburg  </v>
      </c>
      <c r="D5464" s="5" t="s">
        <v>3849</v>
      </c>
      <c r="E54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64" s="175" t="s">
        <v>18854</v>
      </c>
      <c r="G5464" s="175" t="s">
        <v>18855</v>
      </c>
      <c r="H5464" s="182" t="str">
        <f>_xlfn.XLOOKUP(tab_SCHULLISTE[[#This Row],[TKZ]],tab_SATLISTE[SAT-ID],tab_SATLISTE[SAT-ID],"FEHLT")</f>
        <v>7k015</v>
      </c>
    </row>
    <row r="5465" spans="1:8" ht="15.9" customHeight="1" x14ac:dyDescent="0.3">
      <c r="A5465" s="171" t="s">
        <v>9838</v>
      </c>
      <c r="B5465" s="167" t="s">
        <v>14371</v>
      </c>
      <c r="C5465" s="167" t="str">
        <f>tab_SCHULLISTE[[#This Row],[SNR]]&amp;" - "&amp;tab_SCHULLISTE[[#This Row],[Name]]</f>
        <v xml:space="preserve">8268 - Staatl. Berufsschule Kaufbeuren  </v>
      </c>
      <c r="D5465" s="5" t="s">
        <v>3958</v>
      </c>
      <c r="E54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65" s="175" t="s">
        <v>18856</v>
      </c>
      <c r="G5465" s="175" t="s">
        <v>18857</v>
      </c>
      <c r="H5465" s="182" t="str">
        <f>_xlfn.XLOOKUP(tab_SCHULLISTE[[#This Row],[TKZ]],tab_SATLISTE[SAT-ID],tab_SATLISTE[SAT-ID],"FEHLT")</f>
        <v>7k128</v>
      </c>
    </row>
    <row r="5466" spans="1:8" ht="15.9" customHeight="1" x14ac:dyDescent="0.3">
      <c r="A5466" s="171" t="s">
        <v>9839</v>
      </c>
      <c r="B5466" s="167" t="s">
        <v>135</v>
      </c>
      <c r="C5466" s="167" t="str">
        <f>tab_SCHULLISTE[[#This Row],[SNR]]&amp;" - "&amp;tab_SCHULLISTE[[#This Row],[Name]]</f>
        <v>8269 - Staatl. Berufsfachschule für Ernährung und Versorgung Kaufbeuren</v>
      </c>
      <c r="D5466" s="5" t="s">
        <v>3958</v>
      </c>
      <c r="E54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66" s="175" t="s">
        <v>18854</v>
      </c>
      <c r="G5466" s="175" t="s">
        <v>18855</v>
      </c>
      <c r="H5466" s="182" t="str">
        <f>_xlfn.XLOOKUP(tab_SCHULLISTE[[#This Row],[TKZ]],tab_SATLISTE[SAT-ID],tab_SATLISTE[SAT-ID],"FEHLT")</f>
        <v>7k128</v>
      </c>
    </row>
    <row r="5467" spans="1:8" ht="15.9" customHeight="1" x14ac:dyDescent="0.3">
      <c r="A5467" s="171" t="s">
        <v>9840</v>
      </c>
      <c r="B5467" s="167" t="s">
        <v>9841</v>
      </c>
      <c r="C5467" s="167" t="str">
        <f>tab_SCHULLISTE[[#This Row],[SNR]]&amp;" - "&amp;tab_SCHULLISTE[[#This Row],[Name]]</f>
        <v>8272 - Technikerschule Allgäu, Fachschule für Techniker (Maschinenbau-, Elektro-, Bautechnik)</v>
      </c>
      <c r="D5467" s="5" t="s">
        <v>3862</v>
      </c>
      <c r="E54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67" s="175" t="s">
        <v>18848</v>
      </c>
      <c r="G5467" s="175" t="s">
        <v>18849</v>
      </c>
      <c r="H5467" s="182" t="str">
        <f>_xlfn.XLOOKUP(tab_SCHULLISTE[[#This Row],[TKZ]],tab_SATLISTE[SAT-ID],tab_SATLISTE[SAT-ID],"FEHLT")</f>
        <v>7k028</v>
      </c>
    </row>
    <row r="5468" spans="1:8" ht="15.9" customHeight="1" x14ac:dyDescent="0.3">
      <c r="A5468" s="171" t="s">
        <v>9842</v>
      </c>
      <c r="B5468" s="167" t="s">
        <v>14372</v>
      </c>
      <c r="C5468" s="167" t="str">
        <f>tab_SCHULLISTE[[#This Row],[SNR]]&amp;" - "&amp;tab_SCHULLISTE[[#This Row],[Name]]</f>
        <v xml:space="preserve">8273 - Staatl. Berufsschule I Kempten (Allgäu)  </v>
      </c>
      <c r="D5468" s="5" t="s">
        <v>3862</v>
      </c>
      <c r="E54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68" s="175" t="s">
        <v>18856</v>
      </c>
      <c r="G5468" s="175" t="s">
        <v>18857</v>
      </c>
      <c r="H5468" s="182" t="str">
        <f>_xlfn.XLOOKUP(tab_SCHULLISTE[[#This Row],[TKZ]],tab_SATLISTE[SAT-ID],tab_SATLISTE[SAT-ID],"FEHLT")</f>
        <v>7k028</v>
      </c>
    </row>
    <row r="5469" spans="1:8" ht="15.9" customHeight="1" x14ac:dyDescent="0.3">
      <c r="A5469" s="171" t="s">
        <v>9843</v>
      </c>
      <c r="B5469" s="167" t="s">
        <v>14373</v>
      </c>
      <c r="C5469" s="167" t="str">
        <f>tab_SCHULLISTE[[#This Row],[SNR]]&amp;" - "&amp;tab_SCHULLISTE[[#This Row],[Name]]</f>
        <v xml:space="preserve">8275 - Staatl. Berufsschule II Kempten (Allgäu)  </v>
      </c>
      <c r="D5469" s="5" t="s">
        <v>3862</v>
      </c>
      <c r="E54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69" s="175" t="s">
        <v>18856</v>
      </c>
      <c r="G5469" s="175" t="s">
        <v>18857</v>
      </c>
      <c r="H5469" s="182" t="str">
        <f>_xlfn.XLOOKUP(tab_SCHULLISTE[[#This Row],[TKZ]],tab_SATLISTE[SAT-ID],tab_SATLISTE[SAT-ID],"FEHLT")</f>
        <v>7k028</v>
      </c>
    </row>
    <row r="5470" spans="1:8" ht="15.9" customHeight="1" x14ac:dyDescent="0.3">
      <c r="A5470" s="171" t="s">
        <v>9844</v>
      </c>
      <c r="B5470" s="167" t="s">
        <v>14423</v>
      </c>
      <c r="C5470" s="167" t="str">
        <f>tab_SCHULLISTE[[#This Row],[SNR]]&amp;" - "&amp;tab_SCHULLISTE[[#This Row],[Name]]</f>
        <v xml:space="preserve">8276 - Staatliche Wirtschaftsschule Kempten (Allgäu)  </v>
      </c>
      <c r="D5470" s="5" t="s">
        <v>3862</v>
      </c>
      <c r="E54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70" s="175" t="s">
        <v>18852</v>
      </c>
      <c r="G5470" s="175" t="s">
        <v>18853</v>
      </c>
      <c r="H5470" s="182" t="str">
        <f>_xlfn.XLOOKUP(tab_SCHULLISTE[[#This Row],[TKZ]],tab_SATLISTE[SAT-ID],tab_SATLISTE[SAT-ID],"FEHLT")</f>
        <v>7k028</v>
      </c>
    </row>
    <row r="5471" spans="1:8" ht="15.9" customHeight="1" x14ac:dyDescent="0.3">
      <c r="A5471" s="171" t="s">
        <v>9845</v>
      </c>
      <c r="B5471" s="167" t="s">
        <v>14374</v>
      </c>
      <c r="C5471" s="167" t="str">
        <f>tab_SCHULLISTE[[#This Row],[SNR]]&amp;" - "&amp;tab_SCHULLISTE[[#This Row],[Name]]</f>
        <v xml:space="preserve">8278 - Staatl. Berufsschule III Kempten (Allgäu)  </v>
      </c>
      <c r="D5471" s="5" t="s">
        <v>3862</v>
      </c>
      <c r="E54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71" s="175" t="s">
        <v>18856</v>
      </c>
      <c r="G5471" s="175" t="s">
        <v>18857</v>
      </c>
      <c r="H5471" s="182" t="str">
        <f>_xlfn.XLOOKUP(tab_SCHULLISTE[[#This Row],[TKZ]],tab_SATLISTE[SAT-ID],tab_SATLISTE[SAT-ID],"FEHLT")</f>
        <v>7k028</v>
      </c>
    </row>
    <row r="5472" spans="1:8" ht="15.9" customHeight="1" x14ac:dyDescent="0.3">
      <c r="A5472" s="171" t="s">
        <v>9846</v>
      </c>
      <c r="B5472" s="167" t="s">
        <v>136</v>
      </c>
      <c r="C5472" s="167" t="str">
        <f>tab_SCHULLISTE[[#This Row],[SNR]]&amp;" - "&amp;tab_SCHULLISTE[[#This Row],[Name]]</f>
        <v>8284 - Staatl. Berufsfachschule für Ernährung und Versorgung Memmingen</v>
      </c>
      <c r="D5472" s="5" t="s">
        <v>4076</v>
      </c>
      <c r="E54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72" s="175" t="s">
        <v>18854</v>
      </c>
      <c r="G5472" s="175" t="s">
        <v>18855</v>
      </c>
      <c r="H5472" s="182" t="str">
        <f>_xlfn.XLOOKUP(tab_SCHULLISTE[[#This Row],[TKZ]],tab_SATLISTE[SAT-ID],tab_SATLISTE[SAT-ID],"FEHLT")</f>
        <v>7k248</v>
      </c>
    </row>
    <row r="5473" spans="1:8" ht="15.9" customHeight="1" x14ac:dyDescent="0.3">
      <c r="A5473" s="171" t="s">
        <v>9847</v>
      </c>
      <c r="B5473" s="167" t="s">
        <v>14375</v>
      </c>
      <c r="C5473" s="167" t="str">
        <f>tab_SCHULLISTE[[#This Row],[SNR]]&amp;" - "&amp;tab_SCHULLISTE[[#This Row],[Name]]</f>
        <v xml:space="preserve">8288 - Staatl. Berufsschule II Memmingen  </v>
      </c>
      <c r="D5473" s="5" t="s">
        <v>3996</v>
      </c>
      <c r="E54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73" s="175" t="s">
        <v>18856</v>
      </c>
      <c r="G5473" s="175" t="s">
        <v>18857</v>
      </c>
      <c r="H5473" s="182" t="str">
        <f>_xlfn.XLOOKUP(tab_SCHULLISTE[[#This Row],[TKZ]],tab_SATLISTE[SAT-ID],tab_SATLISTE[SAT-ID],"FEHLT")</f>
        <v>7k167</v>
      </c>
    </row>
    <row r="5474" spans="1:8" ht="15.9" customHeight="1" x14ac:dyDescent="0.3">
      <c r="A5474" s="171" t="s">
        <v>9848</v>
      </c>
      <c r="B5474" s="167" t="s">
        <v>14424</v>
      </c>
      <c r="C5474" s="167" t="str">
        <f>tab_SCHULLISTE[[#This Row],[SNR]]&amp;" - "&amp;tab_SCHULLISTE[[#This Row],[Name]]</f>
        <v xml:space="preserve">8289 - Staatl. Wirtschaftsschule Memmingen  </v>
      </c>
      <c r="D5474" s="5" t="s">
        <v>3996</v>
      </c>
      <c r="E54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74" s="175" t="s">
        <v>18852</v>
      </c>
      <c r="G5474" s="175" t="s">
        <v>18853</v>
      </c>
      <c r="H5474" s="182" t="str">
        <f>_xlfn.XLOOKUP(tab_SCHULLISTE[[#This Row],[TKZ]],tab_SATLISTE[SAT-ID],tab_SATLISTE[SAT-ID],"FEHLT")</f>
        <v>7k167</v>
      </c>
    </row>
    <row r="5475" spans="1:8" ht="15.9" customHeight="1" x14ac:dyDescent="0.3">
      <c r="A5475" s="171" t="s">
        <v>9849</v>
      </c>
      <c r="B5475" s="167" t="s">
        <v>14376</v>
      </c>
      <c r="C5475" s="167" t="str">
        <f>tab_SCHULLISTE[[#This Row],[SNR]]&amp;" - "&amp;tab_SCHULLISTE[[#This Row],[Name]]</f>
        <v xml:space="preserve">8294 - Staatl. Berufsschule Neusäß  </v>
      </c>
      <c r="D5475" s="5" t="s">
        <v>3850</v>
      </c>
      <c r="E54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75" s="175" t="s">
        <v>18856</v>
      </c>
      <c r="G5475" s="175" t="s">
        <v>18857</v>
      </c>
      <c r="H5475" s="182" t="str">
        <f>_xlfn.XLOOKUP(tab_SCHULLISTE[[#This Row],[TKZ]],tab_SATLISTE[SAT-ID],tab_SATLISTE[SAT-ID],"FEHLT")</f>
        <v>7k016</v>
      </c>
    </row>
    <row r="5476" spans="1:8" ht="15.9" customHeight="1" x14ac:dyDescent="0.3">
      <c r="A5476" s="171" t="s">
        <v>9850</v>
      </c>
      <c r="B5476" s="167" t="s">
        <v>137</v>
      </c>
      <c r="C5476" s="167" t="str">
        <f>tab_SCHULLISTE[[#This Row],[SNR]]&amp;" - "&amp;tab_SCHULLISTE[[#This Row],[Name]]</f>
        <v>8295 - Staatl. Berufsfachschule für Ernährung und Versorgung Neusäß</v>
      </c>
      <c r="D5476" s="5" t="s">
        <v>3850</v>
      </c>
      <c r="E54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76" s="175" t="s">
        <v>18854</v>
      </c>
      <c r="G5476" s="175" t="s">
        <v>18855</v>
      </c>
      <c r="H5476" s="182" t="str">
        <f>_xlfn.XLOOKUP(tab_SCHULLISTE[[#This Row],[TKZ]],tab_SATLISTE[SAT-ID],tab_SATLISTE[SAT-ID],"FEHLT")</f>
        <v>7k016</v>
      </c>
    </row>
    <row r="5477" spans="1:8" ht="15.9" customHeight="1" x14ac:dyDescent="0.3">
      <c r="A5477" s="171" t="s">
        <v>9851</v>
      </c>
      <c r="B5477" s="167" t="s">
        <v>14377</v>
      </c>
      <c r="C5477" s="167" t="str">
        <f>tab_SCHULLISTE[[#This Row],[SNR]]&amp;" - "&amp;tab_SCHULLISTE[[#This Row],[Name]]</f>
        <v xml:space="preserve">8299 - Staatl. Berufsschule Neu-Ulm  </v>
      </c>
      <c r="D5477" s="5" t="s">
        <v>4014</v>
      </c>
      <c r="E54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77" s="175" t="s">
        <v>18856</v>
      </c>
      <c r="G5477" s="175" t="s">
        <v>18857</v>
      </c>
      <c r="H5477" s="182" t="str">
        <f>_xlfn.XLOOKUP(tab_SCHULLISTE[[#This Row],[TKZ]],tab_SATLISTE[SAT-ID],tab_SATLISTE[SAT-ID],"FEHLT")</f>
        <v>7k186</v>
      </c>
    </row>
    <row r="5478" spans="1:8" ht="15.9" customHeight="1" x14ac:dyDescent="0.3">
      <c r="A5478" s="171" t="s">
        <v>9852</v>
      </c>
      <c r="B5478" s="167" t="s">
        <v>14488</v>
      </c>
      <c r="C5478" s="167" t="str">
        <f>tab_SCHULLISTE[[#This Row],[SNR]]&amp;" - "&amp;tab_SCHULLISTE[[#This Row],[Name]]</f>
        <v xml:space="preserve">8301 - Staatl. Berufsfachschule für Kinderpflege Neu-Ulm  </v>
      </c>
      <c r="D5478" s="5" t="s">
        <v>4014</v>
      </c>
      <c r="E54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78" s="175" t="s">
        <v>18854</v>
      </c>
      <c r="G5478" s="175" t="s">
        <v>18855</v>
      </c>
      <c r="H5478" s="182" t="str">
        <f>_xlfn.XLOOKUP(tab_SCHULLISTE[[#This Row],[TKZ]],tab_SATLISTE[SAT-ID],tab_SATLISTE[SAT-ID],"FEHLT")</f>
        <v>7k186</v>
      </c>
    </row>
    <row r="5479" spans="1:8" ht="15.9" customHeight="1" x14ac:dyDescent="0.3">
      <c r="A5479" s="171" t="s">
        <v>9853</v>
      </c>
      <c r="B5479" s="167" t="s">
        <v>749</v>
      </c>
      <c r="C5479" s="167" t="str">
        <f>tab_SCHULLISTE[[#This Row],[SNR]]&amp;" - "&amp;tab_SCHULLISTE[[#This Row],[Name]]</f>
        <v>8302 - Rudolf-Steiner-Schule Augsburg, Priv. Förderzentrum, Förderschwerp. geistige Entwicklung</v>
      </c>
      <c r="D5479" s="5" t="s">
        <v>4138</v>
      </c>
      <c r="E54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79" s="175" t="s">
        <v>18830</v>
      </c>
      <c r="G5479" s="175" t="s">
        <v>18831</v>
      </c>
      <c r="H5479" s="182" t="str">
        <f>_xlfn.XLOOKUP(tab_SCHULLISTE[[#This Row],[TKZ]],tab_SATLISTE[SAT-ID],tab_SATLISTE[SAT-ID],"FEHLT")</f>
        <v>7p018</v>
      </c>
    </row>
    <row r="5480" spans="1:8" ht="15.9" customHeight="1" x14ac:dyDescent="0.3">
      <c r="A5480" s="171" t="s">
        <v>9854</v>
      </c>
      <c r="B5480" s="167" t="s">
        <v>14612</v>
      </c>
      <c r="C5480" s="167" t="str">
        <f>tab_SCHULLISTE[[#This Row],[SNR]]&amp;" - "&amp;tab_SCHULLISTE[[#This Row],[Name]]</f>
        <v>8304 - Berufsfachschule für Physiotherapie der Bezirkskliniken Schwaben in Günzburg</v>
      </c>
      <c r="D5480" s="5" t="s">
        <v>3966</v>
      </c>
      <c r="E54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80" s="175" t="s">
        <v>18842</v>
      </c>
      <c r="G5480" s="175" t="s">
        <v>18843</v>
      </c>
      <c r="H5480" s="182" t="str">
        <f>_xlfn.XLOOKUP(tab_SCHULLISTE[[#This Row],[TKZ]],tab_SATLISTE[SAT-ID],tab_SATLISTE[SAT-ID],"FEHLT")</f>
        <v>7k136</v>
      </c>
    </row>
    <row r="5481" spans="1:8" ht="15.9" customHeight="1" x14ac:dyDescent="0.3">
      <c r="A5481" s="171" t="s">
        <v>9855</v>
      </c>
      <c r="B5481" s="167" t="s">
        <v>1326</v>
      </c>
      <c r="C5481" s="167" t="str">
        <f>tab_SCHULLISTE[[#This Row],[SNR]]&amp;" - "&amp;tab_SCHULLISTE[[#This Row],[Name]]</f>
        <v>8308 - Fachschule für das Hotel- und Gaststättengewerbe des Zweckverb. Berufl. Schulen Bad Wörishofen</v>
      </c>
      <c r="D5481" s="5" t="s">
        <v>3861</v>
      </c>
      <c r="E54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81" s="175" t="s">
        <v>18850</v>
      </c>
      <c r="G5481" s="175" t="s">
        <v>18851</v>
      </c>
      <c r="H5481" s="182" t="str">
        <f>_xlfn.XLOOKUP(tab_SCHULLISTE[[#This Row],[TKZ]],tab_SATLISTE[SAT-ID],tab_SATLISTE[SAT-ID],"FEHLT")</f>
        <v>7k027</v>
      </c>
    </row>
    <row r="5482" spans="1:8" ht="15.9" customHeight="1" x14ac:dyDescent="0.3">
      <c r="A5482" s="171" t="s">
        <v>9856</v>
      </c>
      <c r="B5482" s="167" t="s">
        <v>14378</v>
      </c>
      <c r="C5482" s="167" t="str">
        <f>tab_SCHULLISTE[[#This Row],[SNR]]&amp;" - "&amp;tab_SCHULLISTE[[#This Row],[Name]]</f>
        <v>8309 - Städtische Berufsschule VII Augsburg (Bebo-Wager-Schule)</v>
      </c>
      <c r="D5482" s="5" t="s">
        <v>3849</v>
      </c>
      <c r="E54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82" s="175" t="s">
        <v>18856</v>
      </c>
      <c r="G5482" s="175" t="s">
        <v>18857</v>
      </c>
      <c r="H5482" s="182" t="str">
        <f>_xlfn.XLOOKUP(tab_SCHULLISTE[[#This Row],[TKZ]],tab_SATLISTE[SAT-ID],tab_SATLISTE[SAT-ID],"FEHLT")</f>
        <v>7k015</v>
      </c>
    </row>
    <row r="5483" spans="1:8" ht="15.9" customHeight="1" x14ac:dyDescent="0.3">
      <c r="A5483" s="171" t="s">
        <v>9857</v>
      </c>
      <c r="B5483" s="167" t="s">
        <v>309</v>
      </c>
      <c r="C5483" s="167" t="str">
        <f>tab_SCHULLISTE[[#This Row],[SNR]]&amp;" - "&amp;tab_SCHULLISTE[[#This Row],[Name]]</f>
        <v>8314 - Berufsfachschule f.Altenpflegehilfe Immenstadt i.A d. Berufl.Fortbildungszentr.d. Bay. Wirtsch. (bfz)</v>
      </c>
      <c r="D5483" s="5" t="s">
        <v>4126</v>
      </c>
      <c r="E54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83" s="175" t="s">
        <v>18842</v>
      </c>
      <c r="G5483" s="175" t="s">
        <v>18843</v>
      </c>
      <c r="H5483" s="182" t="str">
        <f>_xlfn.XLOOKUP(tab_SCHULLISTE[[#This Row],[TKZ]],tab_SATLISTE[SAT-ID],tab_SATLISTE[SAT-ID],"FEHLT")</f>
        <v>7p005</v>
      </c>
    </row>
    <row r="5484" spans="1:8" ht="15.9" customHeight="1" x14ac:dyDescent="0.3">
      <c r="A5484" s="171" t="s">
        <v>9858</v>
      </c>
      <c r="B5484" s="167" t="s">
        <v>719</v>
      </c>
      <c r="C5484" s="167" t="str">
        <f>tab_SCHULLISTE[[#This Row],[SNR]]&amp;" - "&amp;tab_SCHULLISTE[[#This Row],[Name]]</f>
        <v>8315 - Alois-Wagner-Schule Private Schule für Kranke an der Hochgebirgsklinik Mittelberg</v>
      </c>
      <c r="D5484" s="5" t="s">
        <v>4123</v>
      </c>
      <c r="E54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84" s="175" t="s">
        <v>18830</v>
      </c>
      <c r="G5484" s="175" t="s">
        <v>18831</v>
      </c>
      <c r="H5484" s="182" t="str">
        <f>_xlfn.XLOOKUP(tab_SCHULLISTE[[#This Row],[TKZ]],tab_SATLISTE[SAT-ID],tab_SATLISTE[SAT-ID],"FEHLT")</f>
        <v>7p002</v>
      </c>
    </row>
    <row r="5485" spans="1:8" ht="15.9" customHeight="1" x14ac:dyDescent="0.3">
      <c r="A5485" s="171" t="s">
        <v>9859</v>
      </c>
      <c r="B5485" s="167" t="s">
        <v>18788</v>
      </c>
      <c r="C5485" s="167" t="str">
        <f>tab_SCHULLISTE[[#This Row],[SNR]]&amp;" - "&amp;tab_SCHULLISTE[[#This Row],[Name]]</f>
        <v>8318 - Fachschule f. Heilerziehungspflege d. Katholischen Jugendfürsorge d. Diözese Augsburg e.V.</v>
      </c>
      <c r="D5485" s="5" t="s">
        <v>4150</v>
      </c>
      <c r="E54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85" s="175" t="s">
        <v>18850</v>
      </c>
      <c r="G5485" s="175" t="s">
        <v>18851</v>
      </c>
      <c r="H5485" s="182" t="str">
        <f>_xlfn.XLOOKUP(tab_SCHULLISTE[[#This Row],[TKZ]],tab_SATLISTE[SAT-ID],tab_SATLISTE[SAT-ID],"FEHLT")</f>
        <v>7p035</v>
      </c>
    </row>
    <row r="5486" spans="1:8" ht="15.9" customHeight="1" x14ac:dyDescent="0.3">
      <c r="A5486" s="171" t="s">
        <v>9860</v>
      </c>
      <c r="B5486" s="167" t="s">
        <v>720</v>
      </c>
      <c r="C5486" s="167" t="str">
        <f>tab_SCHULLISTE[[#This Row],[SNR]]&amp;" - "&amp;tab_SCHULLISTE[[#This Row],[Name]]</f>
        <v>8319 - Priv. Schule für Kranke an der Alpenklinik Santa Maria Oberjoch Markt Bad Hindelang,</v>
      </c>
      <c r="D5486" s="5" t="s">
        <v>4150</v>
      </c>
      <c r="E54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86" s="175" t="s">
        <v>18830</v>
      </c>
      <c r="G5486" s="175" t="s">
        <v>18831</v>
      </c>
      <c r="H5486" s="182" t="str">
        <f>_xlfn.XLOOKUP(tab_SCHULLISTE[[#This Row],[TKZ]],tab_SATLISTE[SAT-ID],tab_SATLISTE[SAT-ID],"FEHLT")</f>
        <v>7p035</v>
      </c>
    </row>
    <row r="5487" spans="1:8" ht="15.9" customHeight="1" x14ac:dyDescent="0.3">
      <c r="A5487" s="171" t="s">
        <v>9861</v>
      </c>
      <c r="B5487" s="167" t="s">
        <v>14425</v>
      </c>
      <c r="C5487" s="167" t="str">
        <f>tab_SCHULLISTE[[#This Row],[SNR]]&amp;" - "&amp;tab_SCHULLISTE[[#This Row],[Name]]</f>
        <v xml:space="preserve">8320 - Städtische Wirtschaftsschule Senden  </v>
      </c>
      <c r="D5487" s="5" t="s">
        <v>4056</v>
      </c>
      <c r="E54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87" s="175" t="s">
        <v>18852</v>
      </c>
      <c r="G5487" s="175" t="s">
        <v>18853</v>
      </c>
      <c r="H5487" s="182" t="str">
        <f>_xlfn.XLOOKUP(tab_SCHULLISTE[[#This Row],[TKZ]],tab_SATLISTE[SAT-ID],tab_SATLISTE[SAT-ID],"FEHLT")</f>
        <v>7k228</v>
      </c>
    </row>
    <row r="5488" spans="1:8" ht="15.9" customHeight="1" x14ac:dyDescent="0.3">
      <c r="A5488" s="171" t="s">
        <v>9862</v>
      </c>
      <c r="B5488" s="167" t="s">
        <v>14613</v>
      </c>
      <c r="C5488" s="167" t="str">
        <f>tab_SCHULLISTE[[#This Row],[SNR]]&amp;" - "&amp;tab_SCHULLISTE[[#This Row],[Name]]</f>
        <v>8323 - Berufsfachschule für Altenpflegehilfe Augsburg d. Evang. Diakonissenanstalt Augsburg</v>
      </c>
      <c r="D5488" s="5" t="s">
        <v>4134</v>
      </c>
      <c r="E54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88" s="175" t="s">
        <v>18842</v>
      </c>
      <c r="G5488" s="175" t="s">
        <v>18843</v>
      </c>
      <c r="H5488" s="182" t="str">
        <f>_xlfn.XLOOKUP(tab_SCHULLISTE[[#This Row],[TKZ]],tab_SATLISTE[SAT-ID],tab_SATLISTE[SAT-ID],"FEHLT")</f>
        <v>7p014</v>
      </c>
    </row>
    <row r="5489" spans="1:8" ht="15.9" customHeight="1" x14ac:dyDescent="0.3">
      <c r="A5489" s="171" t="s">
        <v>9863</v>
      </c>
      <c r="B5489" s="167" t="s">
        <v>310</v>
      </c>
      <c r="C5489" s="167" t="str">
        <f>tab_SCHULLISTE[[#This Row],[SNR]]&amp;" - "&amp;tab_SCHULLISTE[[#This Row],[Name]]</f>
        <v>8329 - Berufsfachschule für Altenpflegehilfe der Gemeinn. Gesellsch. f. soz. Dienste -DAA- mbH in Kaufbeuren</v>
      </c>
      <c r="D5489" s="5" t="s">
        <v>4144</v>
      </c>
      <c r="E54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89" s="175" t="s">
        <v>18842</v>
      </c>
      <c r="G5489" s="175" t="s">
        <v>18843</v>
      </c>
      <c r="H5489" s="182" t="str">
        <f>_xlfn.XLOOKUP(tab_SCHULLISTE[[#This Row],[TKZ]],tab_SATLISTE[SAT-ID],tab_SATLISTE[SAT-ID],"FEHLT")</f>
        <v>7p026</v>
      </c>
    </row>
    <row r="5490" spans="1:8" ht="15.9" customHeight="1" x14ac:dyDescent="0.3">
      <c r="A5490" s="171" t="s">
        <v>9864</v>
      </c>
      <c r="B5490" s="167" t="s">
        <v>14614</v>
      </c>
      <c r="C5490" s="167" t="str">
        <f>tab_SCHULLISTE[[#This Row],[SNR]]&amp;" - "&amp;tab_SCHULLISTE[[#This Row],[Name]]</f>
        <v>8332 - Berufsfachschule für Altenpflegehilfe Krumbach (Schwaben) des Dominikus-Ringeisen-Werkes</v>
      </c>
      <c r="D5490" s="5" t="s">
        <v>4133</v>
      </c>
      <c r="E54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90" s="175" t="s">
        <v>18842</v>
      </c>
      <c r="G5490" s="175" t="s">
        <v>18843</v>
      </c>
      <c r="H5490" s="182" t="str">
        <f>_xlfn.XLOOKUP(tab_SCHULLISTE[[#This Row],[TKZ]],tab_SATLISTE[SAT-ID],tab_SATLISTE[SAT-ID],"FEHLT")</f>
        <v>7p013</v>
      </c>
    </row>
    <row r="5491" spans="1:8" ht="15.9" customHeight="1" x14ac:dyDescent="0.3">
      <c r="A5491" s="171" t="s">
        <v>9865</v>
      </c>
      <c r="B5491" s="167" t="s">
        <v>14489</v>
      </c>
      <c r="C5491" s="167" t="str">
        <f>tab_SCHULLISTE[[#This Row],[SNR]]&amp;" - "&amp;tab_SCHULLISTE[[#This Row],[Name]]</f>
        <v xml:space="preserve">8336 - Staatl. Berufsfachschule für Sozialpflege Neu-Ulm  </v>
      </c>
      <c r="D5491" s="5" t="s">
        <v>4014</v>
      </c>
      <c r="E54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91" s="175" t="s">
        <v>18854</v>
      </c>
      <c r="G5491" s="175" t="s">
        <v>18855</v>
      </c>
      <c r="H5491" s="182" t="str">
        <f>_xlfn.XLOOKUP(tab_SCHULLISTE[[#This Row],[TKZ]],tab_SATLISTE[SAT-ID],tab_SATLISTE[SAT-ID],"FEHLT")</f>
        <v>7k186</v>
      </c>
    </row>
    <row r="5492" spans="1:8" ht="15.9" customHeight="1" x14ac:dyDescent="0.3">
      <c r="A5492" s="171" t="s">
        <v>10507</v>
      </c>
      <c r="B5492" s="167" t="s">
        <v>14245</v>
      </c>
      <c r="C5492" s="167" t="str">
        <f>tab_SCHULLISTE[[#This Row],[SNR]]&amp;" - "&amp;tab_SCHULLISTE[[#This Row],[Name]]</f>
        <v>8338 - St. Josef Schule, Priv. Schule f. Kranke am Josefinum, Augsburg d. KJF Klinik Josefinum gGmbH</v>
      </c>
      <c r="D5492" s="5" t="s">
        <v>4220</v>
      </c>
      <c r="E54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492" s="175" t="s">
        <v>18830</v>
      </c>
      <c r="G5492" s="175" t="s">
        <v>18831</v>
      </c>
      <c r="H5492" s="182" t="str">
        <f>_xlfn.XLOOKUP(tab_SCHULLISTE[[#This Row],[TKZ]],tab_SATLISTE[SAT-ID],tab_SATLISTE[SAT-ID],"FEHLT")</f>
        <v>7p072</v>
      </c>
    </row>
    <row r="5493" spans="1:8" ht="15.9" customHeight="1" x14ac:dyDescent="0.3">
      <c r="A5493" s="171" t="s">
        <v>10576</v>
      </c>
      <c r="B5493" s="167" t="s">
        <v>14615</v>
      </c>
      <c r="C5493" s="167" t="str">
        <f>tab_SCHULLISTE[[#This Row],[SNR]]&amp;" - "&amp;tab_SCHULLISTE[[#This Row],[Name]]</f>
        <v>8339 - BFS für Anästhesietech. Assistent/innen sowie Operationstechn. Assistent/innen Augsburg</v>
      </c>
      <c r="D5493" s="5" t="s">
        <v>4182</v>
      </c>
      <c r="E54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93" s="175" t="s">
        <v>18842</v>
      </c>
      <c r="G5493" s="175" t="s">
        <v>18843</v>
      </c>
      <c r="H5493" s="182" t="str">
        <f>_xlfn.XLOOKUP(tab_SCHULLISTE[[#This Row],[TKZ]],tab_SATLISTE[SAT-ID],tab_SATLISTE[SAT-ID],"FEHLT")</f>
        <v>7p067</v>
      </c>
    </row>
    <row r="5494" spans="1:8" ht="15.9" customHeight="1" x14ac:dyDescent="0.3">
      <c r="A5494" s="171" t="s">
        <v>9866</v>
      </c>
      <c r="B5494" s="167" t="s">
        <v>14490</v>
      </c>
      <c r="C5494" s="167" t="str">
        <f>tab_SCHULLISTE[[#This Row],[SNR]]&amp;" - "&amp;tab_SCHULLISTE[[#This Row],[Name]]</f>
        <v xml:space="preserve">8341 - Staatl. Berufsfachschule für Sozialpflege Krumbach  </v>
      </c>
      <c r="D5494" s="5" t="s">
        <v>3928</v>
      </c>
      <c r="E54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94" s="175" t="s">
        <v>18854</v>
      </c>
      <c r="G5494" s="175" t="s">
        <v>18855</v>
      </c>
      <c r="H5494" s="182" t="str">
        <f>_xlfn.XLOOKUP(tab_SCHULLISTE[[#This Row],[TKZ]],tab_SATLISTE[SAT-ID],tab_SATLISTE[SAT-ID],"FEHLT")</f>
        <v>7k097</v>
      </c>
    </row>
    <row r="5495" spans="1:8" ht="15.9" customHeight="1" x14ac:dyDescent="0.3">
      <c r="A5495" s="171" t="s">
        <v>9867</v>
      </c>
      <c r="B5495" s="167" t="s">
        <v>907</v>
      </c>
      <c r="C5495" s="167" t="str">
        <f>tab_SCHULLISTE[[#This Row],[SNR]]&amp;" - "&amp;tab_SCHULLISTE[[#This Row],[Name]]</f>
        <v>8342 - Staatliche Berufsfachschule für Metalltechnik Füssen</v>
      </c>
      <c r="D5495" s="5" t="s">
        <v>4028</v>
      </c>
      <c r="E54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95" s="175" t="s">
        <v>18846</v>
      </c>
      <c r="G5495" s="175" t="s">
        <v>18847</v>
      </c>
      <c r="H5495" s="182" t="str">
        <f>_xlfn.XLOOKUP(tab_SCHULLISTE[[#This Row],[TKZ]],tab_SATLISTE[SAT-ID],tab_SATLISTE[SAT-ID],"FEHLT")</f>
        <v>7k200</v>
      </c>
    </row>
    <row r="5496" spans="1:8" ht="15.9" customHeight="1" x14ac:dyDescent="0.3">
      <c r="A5496" s="171" t="s">
        <v>9868</v>
      </c>
      <c r="B5496" s="167" t="s">
        <v>14616</v>
      </c>
      <c r="C5496" s="167" t="str">
        <f>tab_SCHULLISTE[[#This Row],[SNR]]&amp;" - "&amp;tab_SCHULLISTE[[#This Row],[Name]]</f>
        <v>8343 - Berufsfachschule f. Ergotherapie Kempten (Allg.) d.Dt.Erwachsenen-Bildungswerk gemeinn.GmbH</v>
      </c>
      <c r="D5496" s="5" t="s">
        <v>4132</v>
      </c>
      <c r="E54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96" s="175" t="s">
        <v>18842</v>
      </c>
      <c r="G5496" s="175" t="s">
        <v>18843</v>
      </c>
      <c r="H5496" s="182" t="str">
        <f>_xlfn.XLOOKUP(tab_SCHULLISTE[[#This Row],[TKZ]],tab_SATLISTE[SAT-ID],tab_SATLISTE[SAT-ID],"FEHLT")</f>
        <v>7p012</v>
      </c>
    </row>
    <row r="5497" spans="1:8" ht="15.9" customHeight="1" x14ac:dyDescent="0.3">
      <c r="A5497" s="171" t="s">
        <v>9869</v>
      </c>
      <c r="B5497" s="167" t="s">
        <v>311</v>
      </c>
      <c r="C5497" s="167" t="str">
        <f>tab_SCHULLISTE[[#This Row],[SNR]]&amp;" - "&amp;tab_SCHULLISTE[[#This Row],[Name]]</f>
        <v>8344 - Berufsfachschule für Physiotherapie Augsburg d. Berufl. Fortbildungszentren d. Bayer. Wirtschaft</v>
      </c>
      <c r="D5497" s="5" t="s">
        <v>4126</v>
      </c>
      <c r="E54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97" s="175" t="s">
        <v>18842</v>
      </c>
      <c r="G5497" s="175" t="s">
        <v>18843</v>
      </c>
      <c r="H5497" s="182" t="str">
        <f>_xlfn.XLOOKUP(tab_SCHULLISTE[[#This Row],[TKZ]],tab_SATLISTE[SAT-ID],tab_SATLISTE[SAT-ID],"FEHLT")</f>
        <v>7p005</v>
      </c>
    </row>
    <row r="5498" spans="1:8" ht="15.9" customHeight="1" x14ac:dyDescent="0.3">
      <c r="A5498" s="171" t="s">
        <v>10577</v>
      </c>
      <c r="B5498" s="167" t="s">
        <v>14617</v>
      </c>
      <c r="C5498" s="167" t="str">
        <f>tab_SCHULLISTE[[#This Row],[SNR]]&amp;" - "&amp;tab_SCHULLISTE[[#This Row],[Name]]</f>
        <v>8345 - BFS f.Anästhesietech. Assistentinnen u. Assistenten sowie Operationstechn. Assistent/innen</v>
      </c>
      <c r="D5498" s="5" t="s">
        <v>4152</v>
      </c>
      <c r="E54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98" s="175" t="s">
        <v>18842</v>
      </c>
      <c r="G5498" s="175" t="s">
        <v>18843</v>
      </c>
      <c r="H5498" s="182" t="str">
        <f>_xlfn.XLOOKUP(tab_SCHULLISTE[[#This Row],[TKZ]],tab_SATLISTE[SAT-ID],tab_SATLISTE[SAT-ID],"FEHLT")</f>
        <v>7p037</v>
      </c>
    </row>
    <row r="5499" spans="1:8" ht="15.9" customHeight="1" x14ac:dyDescent="0.3">
      <c r="A5499" s="171" t="s">
        <v>10578</v>
      </c>
      <c r="B5499" s="167" t="s">
        <v>14618</v>
      </c>
      <c r="C5499" s="167" t="str">
        <f>tab_SCHULLISTE[[#This Row],[SNR]]&amp;" - "&amp;tab_SCHULLISTE[[#This Row],[Name]]</f>
        <v>8346 - Kreisspitalschule, Berufsfachschule für Pflege Weißenhorn der Kreisspitalstiftung Weißenhorn</v>
      </c>
      <c r="D5499" s="5" t="s">
        <v>14903</v>
      </c>
      <c r="E54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499" s="175" t="s">
        <v>18842</v>
      </c>
      <c r="G5499" s="175" t="s">
        <v>18843</v>
      </c>
      <c r="H5499" s="182" t="str">
        <f>_xlfn.XLOOKUP(tab_SCHULLISTE[[#This Row],[TKZ]],tab_SATLISTE[SAT-ID],tab_SATLISTE[SAT-ID],"FEHLT")</f>
        <v>7p073</v>
      </c>
    </row>
    <row r="5500" spans="1:8" ht="15.9" customHeight="1" x14ac:dyDescent="0.3">
      <c r="A5500" s="171" t="s">
        <v>9870</v>
      </c>
      <c r="B5500" s="167" t="s">
        <v>138</v>
      </c>
      <c r="C5500" s="167" t="str">
        <f>tab_SCHULLISTE[[#This Row],[SNR]]&amp;" - "&amp;tab_SCHULLISTE[[#This Row],[Name]]</f>
        <v>8347 - Staatl. Berufsfachschule für Sozialpflege Kempten (Allgäu)</v>
      </c>
      <c r="D5500" s="5" t="s">
        <v>3862</v>
      </c>
      <c r="E55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00" s="175" t="s">
        <v>18854</v>
      </c>
      <c r="G5500" s="175" t="s">
        <v>18855</v>
      </c>
      <c r="H5500" s="182" t="str">
        <f>_xlfn.XLOOKUP(tab_SCHULLISTE[[#This Row],[TKZ]],tab_SATLISTE[SAT-ID],tab_SATLISTE[SAT-ID],"FEHLT")</f>
        <v>7k028</v>
      </c>
    </row>
    <row r="5501" spans="1:8" ht="15.9" customHeight="1" x14ac:dyDescent="0.3">
      <c r="A5501" s="171" t="s">
        <v>9871</v>
      </c>
      <c r="B5501" s="167" t="s">
        <v>312</v>
      </c>
      <c r="C5501" s="167" t="str">
        <f>tab_SCHULLISTE[[#This Row],[SNR]]&amp;" - "&amp;tab_SCHULLISTE[[#This Row],[Name]]</f>
        <v>8348 - Berufsfachschule für Altenpflegehilfe Augsburg d. Caritasverbandes für die Diözese Augsburg e.V.</v>
      </c>
      <c r="D5501" s="5" t="s">
        <v>4131</v>
      </c>
      <c r="E55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01" s="175" t="s">
        <v>18842</v>
      </c>
      <c r="G5501" s="175" t="s">
        <v>18843</v>
      </c>
      <c r="H5501" s="182" t="str">
        <f>_xlfn.XLOOKUP(tab_SCHULLISTE[[#This Row],[TKZ]],tab_SATLISTE[SAT-ID],tab_SATLISTE[SAT-ID],"FEHLT")</f>
        <v>7p011</v>
      </c>
    </row>
    <row r="5502" spans="1:8" ht="15.9" customHeight="1" x14ac:dyDescent="0.3">
      <c r="A5502" s="171" t="s">
        <v>10579</v>
      </c>
      <c r="B5502" s="167" t="s">
        <v>14619</v>
      </c>
      <c r="C5502" s="167" t="str">
        <f>tab_SCHULLISTE[[#This Row],[SNR]]&amp;" - "&amp;tab_SCHULLISTE[[#This Row],[Name]]</f>
        <v>8350 - Berufsfachschule für Krankenpflegehilfe, Klinikum Memmingen Anstalt d.ö.R Memmingen</v>
      </c>
      <c r="D5502" s="5" t="s">
        <v>4216</v>
      </c>
      <c r="E55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02" s="175" t="s">
        <v>18842</v>
      </c>
      <c r="G5502" s="175" t="s">
        <v>18843</v>
      </c>
      <c r="H5502" s="182" t="str">
        <f>_xlfn.XLOOKUP(tab_SCHULLISTE[[#This Row],[TKZ]],tab_SATLISTE[SAT-ID],tab_SATLISTE[SAT-ID],"FEHLT")</f>
        <v>7k290</v>
      </c>
    </row>
    <row r="5503" spans="1:8" ht="15.9" customHeight="1" x14ac:dyDescent="0.3">
      <c r="A5503" s="171" t="s">
        <v>9872</v>
      </c>
      <c r="B5503" s="167" t="s">
        <v>139</v>
      </c>
      <c r="C5503" s="167" t="str">
        <f>tab_SCHULLISTE[[#This Row],[SNR]]&amp;" - "&amp;tab_SCHULLISTE[[#This Row],[Name]]</f>
        <v>8351 - Staatl. Berufsfachschule für Sozialpflege Höchstädt a.d.Donau</v>
      </c>
      <c r="D5503" s="5" t="s">
        <v>3893</v>
      </c>
      <c r="E55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03" s="175" t="s">
        <v>18854</v>
      </c>
      <c r="G5503" s="175" t="s">
        <v>18855</v>
      </c>
      <c r="H5503" s="182" t="str">
        <f>_xlfn.XLOOKUP(tab_SCHULLISTE[[#This Row],[TKZ]],tab_SATLISTE[SAT-ID],tab_SATLISTE[SAT-ID],"FEHLT")</f>
        <v>7k059</v>
      </c>
    </row>
    <row r="5504" spans="1:8" ht="15.9" customHeight="1" x14ac:dyDescent="0.3">
      <c r="A5504" s="171" t="s">
        <v>10580</v>
      </c>
      <c r="B5504" s="167" t="s">
        <v>14620</v>
      </c>
      <c r="C5504" s="167" t="str">
        <f>tab_SCHULLISTE[[#This Row],[SNR]]&amp;" - "&amp;tab_SCHULLISTE[[#This Row],[Name]]</f>
        <v>8354 - Berufsfachschule f.Krankenpflegehilfe d. Wertachkliniken Bob.u.Schwabmünchen a.d.Wertachkli</v>
      </c>
      <c r="D5504" s="5" t="s">
        <v>3920</v>
      </c>
      <c r="E55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04" s="175" t="s">
        <v>18842</v>
      </c>
      <c r="G5504" s="175" t="s">
        <v>18843</v>
      </c>
      <c r="H5504" s="182" t="str">
        <f>_xlfn.XLOOKUP(tab_SCHULLISTE[[#This Row],[TKZ]],tab_SATLISTE[SAT-ID],tab_SATLISTE[SAT-ID],"FEHLT")</f>
        <v>7k089</v>
      </c>
    </row>
    <row r="5505" spans="1:8" ht="15.9" customHeight="1" x14ac:dyDescent="0.3">
      <c r="A5505" s="171" t="s">
        <v>10581</v>
      </c>
      <c r="B5505" s="167" t="s">
        <v>14621</v>
      </c>
      <c r="C5505" s="167" t="str">
        <f>tab_SCHULLISTE[[#This Row],[SNR]]&amp;" - "&amp;tab_SCHULLISTE[[#This Row],[Name]]</f>
        <v>8355 - Berufsfachschule für Krankenpflegehilfe Kempten (Allgäu) der Klinikverbund Allgäu gGmbH</v>
      </c>
      <c r="D5505" s="5" t="s">
        <v>4152</v>
      </c>
      <c r="E55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05" s="175" t="s">
        <v>18842</v>
      </c>
      <c r="G5505" s="175" t="s">
        <v>18843</v>
      </c>
      <c r="H5505" s="182" t="str">
        <f>_xlfn.XLOOKUP(tab_SCHULLISTE[[#This Row],[TKZ]],tab_SATLISTE[SAT-ID],tab_SATLISTE[SAT-ID],"FEHLT")</f>
        <v>7p037</v>
      </c>
    </row>
    <row r="5506" spans="1:8" ht="15.9" customHeight="1" x14ac:dyDescent="0.3">
      <c r="A5506" s="171" t="s">
        <v>10591</v>
      </c>
      <c r="B5506" s="167" t="s">
        <v>14778</v>
      </c>
      <c r="C5506" s="167" t="str">
        <f>tab_SCHULLISTE[[#This Row],[SNR]]&amp;" - "&amp;tab_SCHULLISTE[[#This Row],[Name]]</f>
        <v>8356 - Staatl. Fachakademie für Sozialpädagogik in Aichach</v>
      </c>
      <c r="D5506" s="5" t="s">
        <v>3839</v>
      </c>
      <c r="E55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06" s="175" t="s">
        <v>18844</v>
      </c>
      <c r="G5506" s="175" t="s">
        <v>18845</v>
      </c>
      <c r="H5506" s="182" t="str">
        <f>_xlfn.XLOOKUP(tab_SCHULLISTE[[#This Row],[TKZ]],tab_SATLISTE[SAT-ID],tab_SATLISTE[SAT-ID],"FEHLT")</f>
        <v>7k005</v>
      </c>
    </row>
    <row r="5507" spans="1:8" ht="15.9" customHeight="1" x14ac:dyDescent="0.3">
      <c r="A5507" s="171" t="s">
        <v>10592</v>
      </c>
      <c r="B5507" s="167" t="s">
        <v>14798</v>
      </c>
      <c r="C5507" s="167" t="str">
        <f>tab_SCHULLISTE[[#This Row],[SNR]]&amp;" - "&amp;tab_SCHULLISTE[[#This Row],[Name]]</f>
        <v>8357 - Staatl. Technikerschule für Maschinenbautechnik in Friedberg</v>
      </c>
      <c r="D5507" s="5" t="s">
        <v>3839</v>
      </c>
      <c r="E55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07" s="175" t="s">
        <v>18848</v>
      </c>
      <c r="G5507" s="175" t="s">
        <v>18849</v>
      </c>
      <c r="H5507" s="182" t="str">
        <f>_xlfn.XLOOKUP(tab_SCHULLISTE[[#This Row],[TKZ]],tab_SATLISTE[SAT-ID],tab_SATLISTE[SAT-ID],"FEHLT")</f>
        <v>7k005</v>
      </c>
    </row>
    <row r="5508" spans="1:8" ht="15.9" customHeight="1" x14ac:dyDescent="0.3">
      <c r="A5508" s="171" t="s">
        <v>10582</v>
      </c>
      <c r="B5508" s="167" t="s">
        <v>14622</v>
      </c>
      <c r="C5508" s="167" t="str">
        <f>tab_SCHULLISTE[[#This Row],[SNR]]&amp;" - "&amp;tab_SCHULLISTE[[#This Row],[Name]]</f>
        <v>8358 - Berufsfachschule für Medizinische Technologie (Allgäu) der Klinikverbund Allgäu gGmbH</v>
      </c>
      <c r="D5508" s="5" t="s">
        <v>4152</v>
      </c>
      <c r="E55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08" s="175" t="s">
        <v>18842</v>
      </c>
      <c r="G5508" s="175" t="s">
        <v>18843</v>
      </c>
      <c r="H5508" s="182" t="str">
        <f>_xlfn.XLOOKUP(tab_SCHULLISTE[[#This Row],[TKZ]],tab_SATLISTE[SAT-ID],tab_SATLISTE[SAT-ID],"FEHLT")</f>
        <v>7p037</v>
      </c>
    </row>
    <row r="5509" spans="1:8" ht="15.9" customHeight="1" x14ac:dyDescent="0.3">
      <c r="A5509" s="171" t="s">
        <v>10583</v>
      </c>
      <c r="B5509" s="167" t="s">
        <v>14623</v>
      </c>
      <c r="C5509" s="167" t="str">
        <f>tab_SCHULLISTE[[#This Row],[SNR]]&amp;" - "&amp;tab_SCHULLISTE[[#This Row],[Name]]</f>
        <v>8361 - Berufsfachschule f.Med. Techno.f. Laboratoriumsanalytik Augsburg d.Lehmbaugruppe gGm</v>
      </c>
      <c r="D5509" s="5" t="s">
        <v>4127</v>
      </c>
      <c r="E55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09" s="175" t="s">
        <v>18842</v>
      </c>
      <c r="G5509" s="175" t="s">
        <v>18843</v>
      </c>
      <c r="H5509" s="182" t="str">
        <f>_xlfn.XLOOKUP(tab_SCHULLISTE[[#This Row],[TKZ]],tab_SATLISTE[SAT-ID],tab_SATLISTE[SAT-ID],"FEHLT")</f>
        <v>7p007</v>
      </c>
    </row>
    <row r="5510" spans="1:8" ht="15.9" customHeight="1" x14ac:dyDescent="0.3">
      <c r="A5510" s="171" t="s">
        <v>10629</v>
      </c>
      <c r="B5510" s="167" t="s">
        <v>18789</v>
      </c>
      <c r="C5510" s="167" t="str">
        <f>tab_SCHULLISTE[[#This Row],[SNR]]&amp;" - "&amp;tab_SCHULLISTE[[#This Row],[Name]]</f>
        <v>8362 - Staatl. Fachschule (Technikerschule) für Sanitär-, Heizungs- und Klimatechnik Lindau (Bodensee)</v>
      </c>
      <c r="D5510" s="5" t="s">
        <v>3983</v>
      </c>
      <c r="E55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10" s="175" t="s">
        <v>18848</v>
      </c>
      <c r="G5510" s="175" t="s">
        <v>18849</v>
      </c>
      <c r="H5510" s="182" t="str">
        <f>_xlfn.XLOOKUP(tab_SCHULLISTE[[#This Row],[TKZ]],tab_SATLISTE[SAT-ID],tab_SATLISTE[SAT-ID],"FEHLT")</f>
        <v>7k154</v>
      </c>
    </row>
    <row r="5511" spans="1:8" ht="15.9" customHeight="1" x14ac:dyDescent="0.3">
      <c r="A5511" s="171" t="s">
        <v>10630</v>
      </c>
      <c r="B5511" s="167" t="s">
        <v>18790</v>
      </c>
      <c r="C5511" s="167" t="str">
        <f>tab_SCHULLISTE[[#This Row],[SNR]]&amp;" - "&amp;tab_SCHULLISTE[[#This Row],[Name]]</f>
        <v>8363 - Fachschule für Heilerziehungspflegehilfe Augsburg der Katholischen Jugendfürsorge der Diözese Augsbu</v>
      </c>
      <c r="D5511" s="5" t="s">
        <v>4150</v>
      </c>
      <c r="E55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11" s="175" t="s">
        <v>18850</v>
      </c>
      <c r="G5511" s="175" t="s">
        <v>18851</v>
      </c>
      <c r="H5511" s="182" t="str">
        <f>_xlfn.XLOOKUP(tab_SCHULLISTE[[#This Row],[TKZ]],tab_SATLISTE[SAT-ID],tab_SATLISTE[SAT-ID],"FEHLT")</f>
        <v>7p035</v>
      </c>
    </row>
    <row r="5512" spans="1:8" ht="15.9" customHeight="1" x14ac:dyDescent="0.3">
      <c r="A5512" s="171" t="s">
        <v>18791</v>
      </c>
      <c r="B5512" s="167" t="s">
        <v>18815</v>
      </c>
      <c r="C5512" s="167" t="str">
        <f>tab_SCHULLISTE[[#This Row],[SNR]]&amp;" - "&amp;tab_SCHULLISTE[[#This Row],[Name]]</f>
        <v>8364 - Staatl.anerk.Fachschule für Heilerziehungspflegehilfe d. Dominikus-Ringeisen-W</v>
      </c>
      <c r="D5512" s="5" t="s">
        <v>4133</v>
      </c>
      <c r="E55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12" s="175" t="s">
        <v>18850</v>
      </c>
      <c r="G5512" s="175" t="s">
        <v>18851</v>
      </c>
      <c r="H5512" s="182" t="str">
        <f>_xlfn.XLOOKUP(tab_SCHULLISTE[[#This Row],[TKZ]],tab_SATLISTE[SAT-ID],tab_SATLISTE[SAT-ID],"FEHLT")</f>
        <v>7p013</v>
      </c>
    </row>
    <row r="5513" spans="1:8" ht="15.9" customHeight="1" x14ac:dyDescent="0.3">
      <c r="A5513" s="171" t="s">
        <v>18792</v>
      </c>
      <c r="B5513" s="167" t="s">
        <v>18793</v>
      </c>
      <c r="C5513" s="167" t="str">
        <f>tab_SCHULLISTE[[#This Row],[SNR]]&amp;" - "&amp;tab_SCHULLISTE[[#This Row],[Name]]</f>
        <v>8365 - FS f. Heilerziehungspflegehilfe d.Kath. Jugendfürsorge d.Diöz.Augsburg e.V. in Dürrlauinge</v>
      </c>
      <c r="D5513" s="5" t="s">
        <v>4150</v>
      </c>
      <c r="E55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13" s="175" t="s">
        <v>18850</v>
      </c>
      <c r="G5513" s="175" t="s">
        <v>18851</v>
      </c>
      <c r="H5513" s="182" t="str">
        <f>_xlfn.XLOOKUP(tab_SCHULLISTE[[#This Row],[TKZ]],tab_SATLISTE[SAT-ID],tab_SATLISTE[SAT-ID],"FEHLT")</f>
        <v>7p035</v>
      </c>
    </row>
    <row r="5514" spans="1:8" ht="15.9" customHeight="1" x14ac:dyDescent="0.3">
      <c r="A5514" s="171" t="s">
        <v>10631</v>
      </c>
      <c r="B5514" s="167" t="s">
        <v>14876</v>
      </c>
      <c r="C5514" s="167" t="str">
        <f>tab_SCHULLISTE[[#This Row],[SNR]]&amp;" - "&amp;tab_SCHULLISTE[[#This Row],[Name]]</f>
        <v>8366 - Berufsfachschule für Pflege Augsburg der apm Süd GmbH</v>
      </c>
      <c r="D5514" s="5" t="s">
        <v>14914</v>
      </c>
      <c r="E55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14" s="175" t="s">
        <v>18842</v>
      </c>
      <c r="G5514" s="175" t="s">
        <v>18843</v>
      </c>
      <c r="H5514" s="182" t="str">
        <f>_xlfn.XLOOKUP(tab_SCHULLISTE[[#This Row],[TKZ]],tab_SATLISTE[SAT-ID],tab_SATLISTE[SAT-ID],"FEHLT")</f>
        <v>7p074</v>
      </c>
    </row>
    <row r="5515" spans="1:8" ht="15.9" customHeight="1" x14ac:dyDescent="0.3">
      <c r="A5515" s="171" t="s">
        <v>9873</v>
      </c>
      <c r="B5515" s="167" t="s">
        <v>751</v>
      </c>
      <c r="C5515" s="167" t="str">
        <f>tab_SCHULLISTE[[#This Row],[SNR]]&amp;" - "&amp;tab_SCHULLISTE[[#This Row],[Name]]</f>
        <v>8373 - Sophie-Scholl-Schule,Pr.Förderzen. a.d.Kl.S.Maria, Oberjoch,Förderschwerpunkt körp.u.motor.Entwickl.</v>
      </c>
      <c r="D5515" s="5" t="s">
        <v>4150</v>
      </c>
      <c r="E55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Förderschulen/Schulen für Kranke</v>
      </c>
      <c r="F5515" s="175" t="s">
        <v>18830</v>
      </c>
      <c r="G5515" s="175" t="s">
        <v>18831</v>
      </c>
      <c r="H5515" s="182" t="str">
        <f>_xlfn.XLOOKUP(tab_SCHULLISTE[[#This Row],[TKZ]],tab_SATLISTE[SAT-ID],tab_SATLISTE[SAT-ID],"FEHLT")</f>
        <v>7p035</v>
      </c>
    </row>
    <row r="5516" spans="1:8" ht="15.9" customHeight="1" x14ac:dyDescent="0.3">
      <c r="A5516" s="171" t="s">
        <v>9874</v>
      </c>
      <c r="B5516" s="167" t="s">
        <v>313</v>
      </c>
      <c r="C5516" s="167" t="str">
        <f>tab_SCHULLISTE[[#This Row],[SNR]]&amp;" - "&amp;tab_SCHULLISTE[[#This Row],[Name]]</f>
        <v>8374 - Berufsfachschule f.Altenpflegehilfe Memmingen der Berufl. Fortbildungszentren der Bayer. Wirtschaft</v>
      </c>
      <c r="D5516" s="5" t="s">
        <v>4126</v>
      </c>
      <c r="E55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16" s="175" t="s">
        <v>18842</v>
      </c>
      <c r="G5516" s="175" t="s">
        <v>18843</v>
      </c>
      <c r="H5516" s="182" t="str">
        <f>_xlfn.XLOOKUP(tab_SCHULLISTE[[#This Row],[TKZ]],tab_SATLISTE[SAT-ID],tab_SATLISTE[SAT-ID],"FEHLT")</f>
        <v>7p005</v>
      </c>
    </row>
    <row r="5517" spans="1:8" ht="15.9" customHeight="1" x14ac:dyDescent="0.3">
      <c r="A5517" s="171" t="s">
        <v>9875</v>
      </c>
      <c r="B5517" s="167" t="s">
        <v>12522</v>
      </c>
      <c r="C5517" s="167" t="str">
        <f>tab_SCHULLISTE[[#This Row],[SNR]]&amp;" - "&amp;tab_SCHULLISTE[[#This Row],[Name]]</f>
        <v xml:space="preserve">8400 - Grundschule am Lechrain Aindling  </v>
      </c>
      <c r="D5517" s="5" t="s">
        <v>3840</v>
      </c>
      <c r="E55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17" s="175" t="s">
        <v>18840</v>
      </c>
      <c r="G5517" s="175" t="s">
        <v>18841</v>
      </c>
      <c r="H5517" s="182" t="str">
        <f>_xlfn.XLOOKUP(tab_SCHULLISTE[[#This Row],[TKZ]],tab_SATLISTE[SAT-ID],tab_SATLISTE[SAT-ID],"FEHLT")</f>
        <v>7k006</v>
      </c>
    </row>
    <row r="5518" spans="1:8" ht="15.9" customHeight="1" x14ac:dyDescent="0.3">
      <c r="A5518" s="171" t="s">
        <v>9876</v>
      </c>
      <c r="B5518" s="167" t="s">
        <v>12523</v>
      </c>
      <c r="C5518" s="167" t="str">
        <f>tab_SCHULLISTE[[#This Row],[SNR]]&amp;" - "&amp;tab_SCHULLISTE[[#This Row],[Name]]</f>
        <v xml:space="preserve">8401 - Grundschule Pöttmes  </v>
      </c>
      <c r="D5518" s="5" t="s">
        <v>4037</v>
      </c>
      <c r="E55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18" s="175" t="s">
        <v>18840</v>
      </c>
      <c r="G5518" s="175" t="s">
        <v>18841</v>
      </c>
      <c r="H5518" s="182" t="str">
        <f>_xlfn.XLOOKUP(tab_SCHULLISTE[[#This Row],[TKZ]],tab_SATLISTE[SAT-ID],tab_SATLISTE[SAT-ID],"FEHLT")</f>
        <v>7k209</v>
      </c>
    </row>
    <row r="5519" spans="1:8" ht="15.9" customHeight="1" x14ac:dyDescent="0.3">
      <c r="A5519" s="171" t="s">
        <v>9877</v>
      </c>
      <c r="B5519" s="167" t="s">
        <v>12524</v>
      </c>
      <c r="C5519" s="167" t="str">
        <f>tab_SCHULLISTE[[#This Row],[SNR]]&amp;" - "&amp;tab_SCHULLISTE[[#This Row],[Name]]</f>
        <v xml:space="preserve">8402 - Grundschule Hollenbach  </v>
      </c>
      <c r="D5519" s="5" t="s">
        <v>3941</v>
      </c>
      <c r="E55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19" s="175" t="s">
        <v>18840</v>
      </c>
      <c r="G5519" s="175" t="s">
        <v>18841</v>
      </c>
      <c r="H5519" s="182" t="str">
        <f>_xlfn.XLOOKUP(tab_SCHULLISTE[[#This Row],[TKZ]],tab_SATLISTE[SAT-ID],tab_SATLISTE[SAT-ID],"FEHLT")</f>
        <v>7k111</v>
      </c>
    </row>
    <row r="5520" spans="1:8" ht="15.9" customHeight="1" x14ac:dyDescent="0.3">
      <c r="A5520" s="171" t="s">
        <v>9878</v>
      </c>
      <c r="B5520" s="167" t="s">
        <v>1009</v>
      </c>
      <c r="C5520" s="167" t="str">
        <f>tab_SCHULLISTE[[#This Row],[SNR]]&amp;" - "&amp;tab_SCHULLISTE[[#This Row],[Name]]</f>
        <v>8403 - Josef-Kentenich-Schule, kath. Grundschule Kempten (Allgäu) des Kentenich-Pädagogik e.V.</v>
      </c>
      <c r="D5520" s="5" t="s">
        <v>4151</v>
      </c>
      <c r="E55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20" s="175" t="s">
        <v>18840</v>
      </c>
      <c r="G5520" s="175" t="s">
        <v>18841</v>
      </c>
      <c r="H5520" s="182" t="str">
        <f>_xlfn.XLOOKUP(tab_SCHULLISTE[[#This Row],[TKZ]],tab_SATLISTE[SAT-ID],tab_SATLISTE[SAT-ID],"FEHLT")</f>
        <v>7p036</v>
      </c>
    </row>
    <row r="5521" spans="1:8" ht="15.9" customHeight="1" x14ac:dyDescent="0.3">
      <c r="A5521" s="171" t="s">
        <v>9879</v>
      </c>
      <c r="B5521" s="167" t="s">
        <v>1010</v>
      </c>
      <c r="C5521" s="167" t="str">
        <f>tab_SCHULLISTE[[#This Row],[SNR]]&amp;" - "&amp;tab_SCHULLISTE[[#This Row],[Name]]</f>
        <v>8404 - Franz-von-Assisi-Schule, Katholische Freie Grundschule Augsburg</v>
      </c>
      <c r="D5521" s="5" t="s">
        <v>4178</v>
      </c>
      <c r="E55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21" s="175" t="s">
        <v>18840</v>
      </c>
      <c r="G5521" s="175" t="s">
        <v>18841</v>
      </c>
      <c r="H5521" s="182" t="str">
        <f>_xlfn.XLOOKUP(tab_SCHULLISTE[[#This Row],[TKZ]],tab_SATLISTE[SAT-ID],tab_SATLISTE[SAT-ID],"FEHLT")</f>
        <v>7p062</v>
      </c>
    </row>
    <row r="5522" spans="1:8" ht="15.9" customHeight="1" x14ac:dyDescent="0.3">
      <c r="A5522" s="171" t="s">
        <v>9880</v>
      </c>
      <c r="B5522" s="167" t="s">
        <v>12525</v>
      </c>
      <c r="C5522" s="167" t="str">
        <f>tab_SCHULLISTE[[#This Row],[SNR]]&amp;" - "&amp;tab_SCHULLISTE[[#This Row],[Name]]</f>
        <v xml:space="preserve">8405 - Grundschule Kühbach  </v>
      </c>
      <c r="D5522" s="5" t="s">
        <v>3970</v>
      </c>
      <c r="E55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22" s="175" t="s">
        <v>18840</v>
      </c>
      <c r="G5522" s="175" t="s">
        <v>18841</v>
      </c>
      <c r="H5522" s="182" t="str">
        <f>_xlfn.XLOOKUP(tab_SCHULLISTE[[#This Row],[TKZ]],tab_SATLISTE[SAT-ID],tab_SATLISTE[SAT-ID],"FEHLT")</f>
        <v>7k141</v>
      </c>
    </row>
    <row r="5523" spans="1:8" ht="15.9" customHeight="1" x14ac:dyDescent="0.3">
      <c r="A5523" s="171" t="s">
        <v>9881</v>
      </c>
      <c r="B5523" s="167" t="s">
        <v>12526</v>
      </c>
      <c r="C5523" s="167" t="str">
        <f>tab_SCHULLISTE[[#This Row],[SNR]]&amp;" - "&amp;tab_SCHULLISTE[[#This Row],[Name]]</f>
        <v xml:space="preserve">8406 - Grundschule Dasing  </v>
      </c>
      <c r="D5523" s="5" t="s">
        <v>3885</v>
      </c>
      <c r="E55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23" s="175" t="s">
        <v>18840</v>
      </c>
      <c r="G5523" s="175" t="s">
        <v>18841</v>
      </c>
      <c r="H5523" s="182" t="str">
        <f>_xlfn.XLOOKUP(tab_SCHULLISTE[[#This Row],[TKZ]],tab_SATLISTE[SAT-ID],tab_SATLISTE[SAT-ID],"FEHLT")</f>
        <v>7k051</v>
      </c>
    </row>
    <row r="5524" spans="1:8" ht="15.9" customHeight="1" x14ac:dyDescent="0.3">
      <c r="A5524" s="171" t="s">
        <v>9882</v>
      </c>
      <c r="B5524" s="167" t="s">
        <v>12527</v>
      </c>
      <c r="C5524" s="167" t="str">
        <f>tab_SCHULLISTE[[#This Row],[SNR]]&amp;" - "&amp;tab_SCHULLISTE[[#This Row],[Name]]</f>
        <v xml:space="preserve">8407 - Grundschule Stätzling-Derching  </v>
      </c>
      <c r="D5524" s="5" t="s">
        <v>3911</v>
      </c>
      <c r="E55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24" s="175" t="s">
        <v>18840</v>
      </c>
      <c r="G5524" s="175" t="s">
        <v>18841</v>
      </c>
      <c r="H5524" s="182" t="str">
        <f>_xlfn.XLOOKUP(tab_SCHULLISTE[[#This Row],[TKZ]],tab_SATLISTE[SAT-ID],tab_SATLISTE[SAT-ID],"FEHLT")</f>
        <v>7k079</v>
      </c>
    </row>
    <row r="5525" spans="1:8" ht="15.9" customHeight="1" x14ac:dyDescent="0.3">
      <c r="A5525" s="171" t="s">
        <v>9883</v>
      </c>
      <c r="B5525" s="167" t="s">
        <v>12528</v>
      </c>
      <c r="C5525" s="167" t="str">
        <f>tab_SCHULLISTE[[#This Row],[SNR]]&amp;" - "&amp;tab_SCHULLISTE[[#This Row],[Name]]</f>
        <v xml:space="preserve">8408 - Grundschule Merching  </v>
      </c>
      <c r="D5525" s="5" t="s">
        <v>3999</v>
      </c>
      <c r="E55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25" s="175" t="s">
        <v>18840</v>
      </c>
      <c r="G5525" s="175" t="s">
        <v>18841</v>
      </c>
      <c r="H5525" s="182" t="str">
        <f>_xlfn.XLOOKUP(tab_SCHULLISTE[[#This Row],[TKZ]],tab_SATLISTE[SAT-ID],tab_SATLISTE[SAT-ID],"FEHLT")</f>
        <v>7k170</v>
      </c>
    </row>
    <row r="5526" spans="1:8" ht="15.9" customHeight="1" x14ac:dyDescent="0.3">
      <c r="A5526" s="171" t="s">
        <v>9884</v>
      </c>
      <c r="B5526" s="167" t="s">
        <v>12529</v>
      </c>
      <c r="C5526" s="167" t="str">
        <f>tab_SCHULLISTE[[#This Row],[SNR]]&amp;" - "&amp;tab_SCHULLISTE[[#This Row],[Name]]</f>
        <v xml:space="preserve">8409 - Grundschule am Aschberg in Weisingen  </v>
      </c>
      <c r="D5526" s="5" t="s">
        <v>3943</v>
      </c>
      <c r="E55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26" s="175" t="s">
        <v>18840</v>
      </c>
      <c r="G5526" s="175" t="s">
        <v>18841</v>
      </c>
      <c r="H5526" s="182" t="str">
        <f>_xlfn.XLOOKUP(tab_SCHULLISTE[[#This Row],[TKZ]],tab_SATLISTE[SAT-ID],tab_SATLISTE[SAT-ID],"FEHLT")</f>
        <v>7k113</v>
      </c>
    </row>
    <row r="5527" spans="1:8" ht="15.9" customHeight="1" x14ac:dyDescent="0.3">
      <c r="A5527" s="171" t="s">
        <v>9885</v>
      </c>
      <c r="B5527" s="167" t="s">
        <v>12530</v>
      </c>
      <c r="C5527" s="167" t="str">
        <f>tab_SCHULLISTE[[#This Row],[SNR]]&amp;" - "&amp;tab_SCHULLISTE[[#This Row],[Name]]</f>
        <v xml:space="preserve">8410 - Grundschule Wittislingen  </v>
      </c>
      <c r="D5527" s="5" t="s">
        <v>4109</v>
      </c>
      <c r="E55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27" s="175" t="s">
        <v>18840</v>
      </c>
      <c r="G5527" s="175" t="s">
        <v>18841</v>
      </c>
      <c r="H5527" s="182" t="str">
        <f>_xlfn.XLOOKUP(tab_SCHULLISTE[[#This Row],[TKZ]],tab_SATLISTE[SAT-ID],tab_SATLISTE[SAT-ID],"FEHLT")</f>
        <v>7k281</v>
      </c>
    </row>
    <row r="5528" spans="1:8" ht="15.9" customHeight="1" x14ac:dyDescent="0.3">
      <c r="A5528" s="171" t="s">
        <v>9886</v>
      </c>
      <c r="B5528" s="167" t="s">
        <v>12531</v>
      </c>
      <c r="C5528" s="167" t="str">
        <f>tab_SCHULLISTE[[#This Row],[SNR]]&amp;" - "&amp;tab_SCHULLISTE[[#This Row],[Name]]</f>
        <v xml:space="preserve">8411 - Grundschule Deiningen  </v>
      </c>
      <c r="D5528" s="5" t="s">
        <v>3886</v>
      </c>
      <c r="E55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28" s="175" t="s">
        <v>18840</v>
      </c>
      <c r="G5528" s="175" t="s">
        <v>18841</v>
      </c>
      <c r="H5528" s="182" t="str">
        <f>_xlfn.XLOOKUP(tab_SCHULLISTE[[#This Row],[TKZ]],tab_SATLISTE[SAT-ID],tab_SATLISTE[SAT-ID],"FEHLT")</f>
        <v>7k052</v>
      </c>
    </row>
    <row r="5529" spans="1:8" ht="15.9" customHeight="1" x14ac:dyDescent="0.3">
      <c r="A5529" s="171" t="s">
        <v>9887</v>
      </c>
      <c r="B5529" s="167" t="s">
        <v>12532</v>
      </c>
      <c r="C5529" s="167" t="str">
        <f>tab_SCHULLISTE[[#This Row],[SNR]]&amp;" - "&amp;tab_SCHULLISTE[[#This Row],[Name]]</f>
        <v xml:space="preserve">8412 - Max-Dünßer-Grundschule Wallerstein  </v>
      </c>
      <c r="D5529" s="5" t="s">
        <v>4088</v>
      </c>
      <c r="E55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29" s="175" t="s">
        <v>18840</v>
      </c>
      <c r="G5529" s="175" t="s">
        <v>18841</v>
      </c>
      <c r="H5529" s="182" t="str">
        <f>_xlfn.XLOOKUP(tab_SCHULLISTE[[#This Row],[TKZ]],tab_SATLISTE[SAT-ID],tab_SATLISTE[SAT-ID],"FEHLT")</f>
        <v>7k260</v>
      </c>
    </row>
    <row r="5530" spans="1:8" ht="15.9" customHeight="1" x14ac:dyDescent="0.3">
      <c r="A5530" s="171" t="s">
        <v>9888</v>
      </c>
      <c r="B5530" s="167" t="s">
        <v>12533</v>
      </c>
      <c r="C5530" s="167" t="str">
        <f>tab_SCHULLISTE[[#This Row],[SNR]]&amp;" - "&amp;tab_SCHULLISTE[[#This Row],[Name]]</f>
        <v xml:space="preserve">8413 - Grundschule Buch  </v>
      </c>
      <c r="D5530" s="5" t="s">
        <v>3875</v>
      </c>
      <c r="E55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30" s="175" t="s">
        <v>18840</v>
      </c>
      <c r="G5530" s="175" t="s">
        <v>18841</v>
      </c>
      <c r="H5530" s="182" t="str">
        <f>_xlfn.XLOOKUP(tab_SCHULLISTE[[#This Row],[TKZ]],tab_SATLISTE[SAT-ID],tab_SATLISTE[SAT-ID],"FEHLT")</f>
        <v>7k041</v>
      </c>
    </row>
    <row r="5531" spans="1:8" ht="15.9" customHeight="1" x14ac:dyDescent="0.3">
      <c r="A5531" s="171" t="s">
        <v>9889</v>
      </c>
      <c r="B5531" s="167" t="s">
        <v>12534</v>
      </c>
      <c r="C5531" s="167" t="str">
        <f>tab_SCHULLISTE[[#This Row],[SNR]]&amp;" - "&amp;tab_SCHULLISTE[[#This Row],[Name]]</f>
        <v xml:space="preserve">8414 - Anton-Miller-Grundschule Nersingen-Straß  </v>
      </c>
      <c r="D5531" s="5" t="s">
        <v>4009</v>
      </c>
      <c r="E55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31" s="175" t="s">
        <v>18840</v>
      </c>
      <c r="G5531" s="175" t="s">
        <v>18841</v>
      </c>
      <c r="H5531" s="182" t="str">
        <f>_xlfn.XLOOKUP(tab_SCHULLISTE[[#This Row],[TKZ]],tab_SATLISTE[SAT-ID],tab_SATLISTE[SAT-ID],"FEHLT")</f>
        <v>7k180</v>
      </c>
    </row>
    <row r="5532" spans="1:8" ht="15.9" customHeight="1" x14ac:dyDescent="0.3">
      <c r="A5532" s="171" t="s">
        <v>9890</v>
      </c>
      <c r="B5532" s="167" t="s">
        <v>12535</v>
      </c>
      <c r="C5532" s="167" t="str">
        <f>tab_SCHULLISTE[[#This Row],[SNR]]&amp;" - "&amp;tab_SCHULLISTE[[#This Row],[Name]]</f>
        <v xml:space="preserve">8415 - Hermann-Köhl-Grundschule Pfaffenhofen a.d.Roth  </v>
      </c>
      <c r="D5532" s="5" t="s">
        <v>4033</v>
      </c>
      <c r="E55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32" s="175" t="s">
        <v>18840</v>
      </c>
      <c r="G5532" s="175" t="s">
        <v>18841</v>
      </c>
      <c r="H5532" s="182" t="str">
        <f>_xlfn.XLOOKUP(tab_SCHULLISTE[[#This Row],[TKZ]],tab_SATLISTE[SAT-ID],tab_SATLISTE[SAT-ID],"FEHLT")</f>
        <v>7k205</v>
      </c>
    </row>
    <row r="5533" spans="1:8" ht="15.9" customHeight="1" x14ac:dyDescent="0.3">
      <c r="A5533" s="171" t="s">
        <v>9891</v>
      </c>
      <c r="B5533" s="167" t="s">
        <v>12536</v>
      </c>
      <c r="C5533" s="167" t="str">
        <f>tab_SCHULLISTE[[#This Row],[SNR]]&amp;" - "&amp;tab_SCHULLISTE[[#This Row],[Name]]</f>
        <v xml:space="preserve">8416 - Grundschule Germaringen  </v>
      </c>
      <c r="D5533" s="5" t="s">
        <v>3916</v>
      </c>
      <c r="E55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33" s="175" t="s">
        <v>18840</v>
      </c>
      <c r="G5533" s="175" t="s">
        <v>18841</v>
      </c>
      <c r="H5533" s="182" t="str">
        <f>_xlfn.XLOOKUP(tab_SCHULLISTE[[#This Row],[TKZ]],tab_SATLISTE[SAT-ID],tab_SATLISTE[SAT-ID],"FEHLT")</f>
        <v>7k084</v>
      </c>
    </row>
    <row r="5534" spans="1:8" ht="15.9" customHeight="1" x14ac:dyDescent="0.3">
      <c r="A5534" s="171" t="s">
        <v>9892</v>
      </c>
      <c r="B5534" s="167" t="s">
        <v>12537</v>
      </c>
      <c r="C5534" s="167" t="str">
        <f>tab_SCHULLISTE[[#This Row],[SNR]]&amp;" - "&amp;tab_SCHULLISTE[[#This Row],[Name]]</f>
        <v xml:space="preserve">8417 - Grundschule Memmingerberg  </v>
      </c>
      <c r="D5534" s="5" t="s">
        <v>3998</v>
      </c>
      <c r="E55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34" s="175" t="s">
        <v>18840</v>
      </c>
      <c r="G5534" s="175" t="s">
        <v>18841</v>
      </c>
      <c r="H5534" s="182" t="str">
        <f>_xlfn.XLOOKUP(tab_SCHULLISTE[[#This Row],[TKZ]],tab_SATLISTE[SAT-ID],tab_SATLISTE[SAT-ID],"FEHLT")</f>
        <v>7k169</v>
      </c>
    </row>
    <row r="5535" spans="1:8" ht="15.9" customHeight="1" x14ac:dyDescent="0.3">
      <c r="A5535" s="171" t="s">
        <v>9893</v>
      </c>
      <c r="B5535" s="167" t="s">
        <v>12538</v>
      </c>
      <c r="C5535" s="167" t="str">
        <f>tab_SCHULLISTE[[#This Row],[SNR]]&amp;" - "&amp;tab_SCHULLISTE[[#This Row],[Name]]</f>
        <v xml:space="preserve">8418 - Grundschule Memmingen-Amendingen  </v>
      </c>
      <c r="D5535" s="5" t="s">
        <v>3997</v>
      </c>
      <c r="E55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35" s="175" t="s">
        <v>18840</v>
      </c>
      <c r="G5535" s="175" t="s">
        <v>18841</v>
      </c>
      <c r="H5535" s="182" t="str">
        <f>_xlfn.XLOOKUP(tab_SCHULLISTE[[#This Row],[TKZ]],tab_SATLISTE[SAT-ID],tab_SATLISTE[SAT-ID],"FEHLT")</f>
        <v>7k168</v>
      </c>
    </row>
    <row r="5536" spans="1:8" ht="15.9" customHeight="1" x14ac:dyDescent="0.3">
      <c r="A5536" s="171" t="s">
        <v>9894</v>
      </c>
      <c r="B5536" s="167" t="s">
        <v>13539</v>
      </c>
      <c r="C5536" s="167" t="str">
        <f>tab_SCHULLISTE[[#This Row],[SNR]]&amp;" - "&amp;tab_SCHULLISTE[[#This Row],[Name]]</f>
        <v xml:space="preserve">8419 - Mittelschule Königsbrunn  </v>
      </c>
      <c r="D5536" s="5" t="s">
        <v>3967</v>
      </c>
      <c r="E55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36" s="175" t="s">
        <v>18840</v>
      </c>
      <c r="G5536" s="175" t="s">
        <v>18841</v>
      </c>
      <c r="H5536" s="182" t="str">
        <f>_xlfn.XLOOKUP(tab_SCHULLISTE[[#This Row],[TKZ]],tab_SATLISTE[SAT-ID],tab_SATLISTE[SAT-ID],"FEHLT")</f>
        <v>7k137</v>
      </c>
    </row>
    <row r="5537" spans="1:8" ht="15.9" customHeight="1" x14ac:dyDescent="0.3">
      <c r="A5537" s="171" t="s">
        <v>9895</v>
      </c>
      <c r="B5537" s="167" t="s">
        <v>12539</v>
      </c>
      <c r="C5537" s="167" t="str">
        <f>tab_SCHULLISTE[[#This Row],[SNR]]&amp;" - "&amp;tab_SCHULLISTE[[#This Row],[Name]]</f>
        <v>8420 - Montessori-Grundschule Füssen der Augsburger Gesellschaft für Lehmbau, Bildung u.Arbeit gGmbH</v>
      </c>
      <c r="D5537" s="5" t="s">
        <v>4124</v>
      </c>
      <c r="E55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37" s="175" t="s">
        <v>18840</v>
      </c>
      <c r="G5537" s="175" t="s">
        <v>18841</v>
      </c>
      <c r="H5537" s="182" t="str">
        <f>_xlfn.XLOOKUP(tab_SCHULLISTE[[#This Row],[TKZ]],tab_SATLISTE[SAT-ID],tab_SATLISTE[SAT-ID],"FEHLT")</f>
        <v>7p003</v>
      </c>
    </row>
    <row r="5538" spans="1:8" ht="15.9" customHeight="1" x14ac:dyDescent="0.3">
      <c r="A5538" s="171" t="s">
        <v>9896</v>
      </c>
      <c r="B5538" s="167" t="s">
        <v>9897</v>
      </c>
      <c r="C5538" s="167" t="str">
        <f>tab_SCHULLISTE[[#This Row],[SNR]]&amp;" - "&amp;tab_SCHULLISTE[[#This Row],[Name]]</f>
        <v>8421 - St. Aloysius Bekenntnis-Grundschule der Priesterbruderschaft St. Pius X. in Memmingen</v>
      </c>
      <c r="D5538" s="5" t="s">
        <v>4177</v>
      </c>
      <c r="E55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38" s="175" t="s">
        <v>18840</v>
      </c>
      <c r="G5538" s="175" t="s">
        <v>18841</v>
      </c>
      <c r="H5538" s="182" t="str">
        <f>_xlfn.XLOOKUP(tab_SCHULLISTE[[#This Row],[TKZ]],tab_SATLISTE[SAT-ID],tab_SATLISTE[SAT-ID],"FEHLT")</f>
        <v>7p061</v>
      </c>
    </row>
    <row r="5539" spans="1:8" ht="15.9" customHeight="1" x14ac:dyDescent="0.3">
      <c r="A5539" s="171" t="s">
        <v>9898</v>
      </c>
      <c r="B5539" s="167" t="s">
        <v>13540</v>
      </c>
      <c r="C5539" s="167" t="str">
        <f>tab_SCHULLISTE[[#This Row],[SNR]]&amp;" - "&amp;tab_SCHULLISTE[[#This Row],[Name]]</f>
        <v xml:space="preserve">8422 - Mittelschule Lindau (Bodensee)  </v>
      </c>
      <c r="D5539" s="5" t="s">
        <v>3982</v>
      </c>
      <c r="E55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39" s="175" t="s">
        <v>18840</v>
      </c>
      <c r="G5539" s="175" t="s">
        <v>18841</v>
      </c>
      <c r="H5539" s="182" t="str">
        <f>_xlfn.XLOOKUP(tab_SCHULLISTE[[#This Row],[TKZ]],tab_SATLISTE[SAT-ID],tab_SATLISTE[SAT-ID],"FEHLT")</f>
        <v>7k153</v>
      </c>
    </row>
    <row r="5540" spans="1:8" ht="15.9" customHeight="1" x14ac:dyDescent="0.3">
      <c r="A5540" s="171" t="s">
        <v>9899</v>
      </c>
      <c r="B5540" s="167" t="s">
        <v>12540</v>
      </c>
      <c r="C5540" s="167" t="str">
        <f>tab_SCHULLISTE[[#This Row],[SNR]]&amp;" - "&amp;tab_SCHULLISTE[[#This Row],[Name]]</f>
        <v xml:space="preserve">8423 - Mark-Twain-Grundschule Neu-Ulm  </v>
      </c>
      <c r="D5540" s="5" t="s">
        <v>4013</v>
      </c>
      <c r="E55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40" s="175" t="s">
        <v>18840</v>
      </c>
      <c r="G5540" s="175" t="s">
        <v>18841</v>
      </c>
      <c r="H5540" s="182" t="str">
        <f>_xlfn.XLOOKUP(tab_SCHULLISTE[[#This Row],[TKZ]],tab_SATLISTE[SAT-ID],tab_SATLISTE[SAT-ID],"FEHLT")</f>
        <v>7k185</v>
      </c>
    </row>
    <row r="5541" spans="1:8" ht="15.9" customHeight="1" x14ac:dyDescent="0.3">
      <c r="A5541" s="171" t="s">
        <v>10500</v>
      </c>
      <c r="B5541" s="167" t="s">
        <v>12541</v>
      </c>
      <c r="C5541" s="167" t="str">
        <f>tab_SCHULLISTE[[#This Row],[SNR]]&amp;" - "&amp;tab_SCHULLISTE[[#This Row],[Name]]</f>
        <v>8424 - Bischof-Ulrich-Grundschule Augsburg, Kath. Freie Grundschule des Schulwerks der Diözese Augsburg</v>
      </c>
      <c r="D5541" s="5" t="s">
        <v>4178</v>
      </c>
      <c r="E55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41" s="175" t="s">
        <v>18840</v>
      </c>
      <c r="G5541" s="175" t="s">
        <v>18841</v>
      </c>
      <c r="H5541" s="182" t="str">
        <f>_xlfn.XLOOKUP(tab_SCHULLISTE[[#This Row],[TKZ]],tab_SATLISTE[SAT-ID],tab_SATLISTE[SAT-ID],"FEHLT")</f>
        <v>7p062</v>
      </c>
    </row>
    <row r="5542" spans="1:8" ht="15.9" customHeight="1" x14ac:dyDescent="0.3">
      <c r="A5542" s="171" t="s">
        <v>10459</v>
      </c>
      <c r="B5542" s="167" t="s">
        <v>12542</v>
      </c>
      <c r="C5542" s="167" t="str">
        <f>tab_SCHULLISTE[[#This Row],[SNR]]&amp;" - "&amp;tab_SCHULLISTE[[#This Row],[Name]]</f>
        <v xml:space="preserve">8425 - Grundschule Kempten (Allgäu) am Aybühlweg  </v>
      </c>
      <c r="D5542" s="5" t="s">
        <v>3960</v>
      </c>
      <c r="E55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42" s="175" t="s">
        <v>18840</v>
      </c>
      <c r="G5542" s="175" t="s">
        <v>18841</v>
      </c>
      <c r="H5542" s="182" t="str">
        <f>_xlfn.XLOOKUP(tab_SCHULLISTE[[#This Row],[TKZ]],tab_SATLISTE[SAT-ID],tab_SATLISTE[SAT-ID],"FEHLT")</f>
        <v>7k130</v>
      </c>
    </row>
    <row r="5543" spans="1:8" ht="15.9" customHeight="1" x14ac:dyDescent="0.3">
      <c r="A5543" s="171" t="s">
        <v>9900</v>
      </c>
      <c r="B5543" s="167" t="s">
        <v>314</v>
      </c>
      <c r="C5543" s="167" t="str">
        <f>tab_SCHULLISTE[[#This Row],[SNR]]&amp;" - "&amp;tab_SCHULLISTE[[#This Row],[Name]]</f>
        <v>8484 - Berufsfachschule f.Altenpflegehilfe der Berufsfachschulen Heimerer GmbH Augsburg</v>
      </c>
      <c r="D5543" s="5" t="s">
        <v>4129</v>
      </c>
      <c r="E55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43" s="175" t="s">
        <v>18842</v>
      </c>
      <c r="G5543" s="175" t="s">
        <v>18843</v>
      </c>
      <c r="H5543" s="182" t="str">
        <f>_xlfn.XLOOKUP(tab_SCHULLISTE[[#This Row],[TKZ]],tab_SATLISTE[SAT-ID],tab_SATLISTE[SAT-ID],"FEHLT")</f>
        <v>7p009</v>
      </c>
    </row>
    <row r="5544" spans="1:8" ht="15.9" customHeight="1" x14ac:dyDescent="0.3">
      <c r="A5544" s="171" t="s">
        <v>9901</v>
      </c>
      <c r="B5544" s="167" t="s">
        <v>315</v>
      </c>
      <c r="C5544" s="167" t="str">
        <f>tab_SCHULLISTE[[#This Row],[SNR]]&amp;" - "&amp;tab_SCHULLISTE[[#This Row],[Name]]</f>
        <v>8485 - Priv.Berufsfachschule für Altenpflegehilfe Nördlingen der Evang.-Luth. Kirchengemeinde</v>
      </c>
      <c r="D5544" s="5" t="s">
        <v>4135</v>
      </c>
      <c r="E55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44" s="175" t="s">
        <v>18842</v>
      </c>
      <c r="G5544" s="175" t="s">
        <v>18843</v>
      </c>
      <c r="H5544" s="182" t="str">
        <f>_xlfn.XLOOKUP(tab_SCHULLISTE[[#This Row],[TKZ]],tab_SATLISTE[SAT-ID],tab_SATLISTE[SAT-ID],"FEHLT")</f>
        <v>7p015</v>
      </c>
    </row>
    <row r="5545" spans="1:8" ht="15.9" customHeight="1" x14ac:dyDescent="0.3">
      <c r="A5545" s="171" t="s">
        <v>9902</v>
      </c>
      <c r="B5545" s="167" t="s">
        <v>9903</v>
      </c>
      <c r="C5545" s="167" t="str">
        <f>tab_SCHULLISTE[[#This Row],[SNR]]&amp;" - "&amp;tab_SCHULLISTE[[#This Row],[Name]]</f>
        <v>8486 - Berufsfachschule f.Altenpflegehilfe Wertingen der Kreiskliniken Dillingen-Wertingen gGmbH</v>
      </c>
      <c r="D5545" s="5" t="s">
        <v>4157</v>
      </c>
      <c r="E55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45" s="175" t="s">
        <v>18842</v>
      </c>
      <c r="G5545" s="175" t="s">
        <v>18843</v>
      </c>
      <c r="H5545" s="182" t="str">
        <f>_xlfn.XLOOKUP(tab_SCHULLISTE[[#This Row],[TKZ]],tab_SATLISTE[SAT-ID],tab_SATLISTE[SAT-ID],"FEHLT")</f>
        <v>7p041</v>
      </c>
    </row>
    <row r="5546" spans="1:8" ht="15.9" customHeight="1" x14ac:dyDescent="0.3">
      <c r="A5546" s="171" t="s">
        <v>9904</v>
      </c>
      <c r="B5546" s="167" t="s">
        <v>333</v>
      </c>
      <c r="C5546" s="167" t="str">
        <f>tab_SCHULLISTE[[#This Row],[SNR]]&amp;" - "&amp;tab_SCHULLISTE[[#This Row],[Name]]</f>
        <v>8487 - Staatl. Berufsfachschule für Diätassistenten in Schwabmünchen</v>
      </c>
      <c r="D5546" s="5" t="s">
        <v>3850</v>
      </c>
      <c r="E55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46" s="175" t="s">
        <v>18842</v>
      </c>
      <c r="G5546" s="175" t="s">
        <v>18843</v>
      </c>
      <c r="H5546" s="182" t="str">
        <f>_xlfn.XLOOKUP(tab_SCHULLISTE[[#This Row],[TKZ]],tab_SATLISTE[SAT-ID],tab_SATLISTE[SAT-ID],"FEHLT")</f>
        <v>7k016</v>
      </c>
    </row>
    <row r="5547" spans="1:8" ht="15.9" customHeight="1" x14ac:dyDescent="0.3">
      <c r="A5547" s="171" t="s">
        <v>9905</v>
      </c>
      <c r="B5547" s="167" t="s">
        <v>978</v>
      </c>
      <c r="C5547" s="167" t="str">
        <f>tab_SCHULLISTE[[#This Row],[SNR]]&amp;" - "&amp;tab_SCHULLISTE[[#This Row],[Name]]</f>
        <v>8493 - Staatl. Fachschule für Bau-, Elektro-, Maschinenbau- u. Mechatroniktechnik Nördlingen</v>
      </c>
      <c r="D5547" s="5" t="s">
        <v>3896</v>
      </c>
      <c r="E55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5547" s="175" t="s">
        <v>18848</v>
      </c>
      <c r="G5547" s="175" t="s">
        <v>18849</v>
      </c>
      <c r="H5547" s="182" t="str">
        <f>_xlfn.XLOOKUP(tab_SCHULLISTE[[#This Row],[TKZ]],tab_SATLISTE[SAT-ID],tab_SATLISTE[SAT-ID],"FEHLT")</f>
        <v>7k063</v>
      </c>
    </row>
    <row r="5548" spans="1:8" ht="15.9" customHeight="1" x14ac:dyDescent="0.3">
      <c r="A5548" s="171" t="s">
        <v>9906</v>
      </c>
      <c r="B5548" s="167" t="s">
        <v>1247</v>
      </c>
      <c r="C5548" s="167" t="str">
        <f>tab_SCHULLISTE[[#This Row],[SNR]]&amp;" - "&amp;tab_SCHULLISTE[[#This Row],[Name]]</f>
        <v>8500 - Werner-von-Siemens-Grundschule Augsburg-Hochzoll-Nord</v>
      </c>
      <c r="D5548" s="5" t="s">
        <v>3849</v>
      </c>
      <c r="E55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48" s="175" t="s">
        <v>18840</v>
      </c>
      <c r="G5548" s="175" t="s">
        <v>18841</v>
      </c>
      <c r="H5548" s="182" t="str">
        <f>_xlfn.XLOOKUP(tab_SCHULLISTE[[#This Row],[TKZ]],tab_SATLISTE[SAT-ID],tab_SATLISTE[SAT-ID],"FEHLT")</f>
        <v>7k015</v>
      </c>
    </row>
    <row r="5549" spans="1:8" ht="15.9" customHeight="1" x14ac:dyDescent="0.3">
      <c r="A5549" s="171" t="s">
        <v>9907</v>
      </c>
      <c r="B5549" s="167" t="s">
        <v>13541</v>
      </c>
      <c r="C5549" s="167" t="str">
        <f>tab_SCHULLISTE[[#This Row],[SNR]]&amp;" - "&amp;tab_SCHULLISTE[[#This Row],[Name]]</f>
        <v xml:space="preserve">8501 - Werner-von-Siemens-Mittelschule Augsburg-Hochzoll  </v>
      </c>
      <c r="D5549" s="5" t="s">
        <v>3849</v>
      </c>
      <c r="E55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49" s="175" t="s">
        <v>18840</v>
      </c>
      <c r="G5549" s="175" t="s">
        <v>18841</v>
      </c>
      <c r="H5549" s="182" t="str">
        <f>_xlfn.XLOOKUP(tab_SCHULLISTE[[#This Row],[TKZ]],tab_SATLISTE[SAT-ID],tab_SATLISTE[SAT-ID],"FEHLT")</f>
        <v>7k015</v>
      </c>
    </row>
    <row r="5550" spans="1:8" ht="15.9" customHeight="1" x14ac:dyDescent="0.3">
      <c r="A5550" s="171" t="s">
        <v>9908</v>
      </c>
      <c r="B5550" s="167" t="s">
        <v>13542</v>
      </c>
      <c r="C5550" s="167" t="str">
        <f>tab_SCHULLISTE[[#This Row],[SNR]]&amp;" - "&amp;tab_SCHULLISTE[[#This Row],[Name]]</f>
        <v xml:space="preserve">8502 - St.-Georg-Mittelschule Augsburg  </v>
      </c>
      <c r="D5550" s="5" t="s">
        <v>3849</v>
      </c>
      <c r="E55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50" s="175" t="s">
        <v>18840</v>
      </c>
      <c r="G5550" s="175" t="s">
        <v>18841</v>
      </c>
      <c r="H5550" s="182" t="str">
        <f>_xlfn.XLOOKUP(tab_SCHULLISTE[[#This Row],[TKZ]],tab_SATLISTE[SAT-ID],tab_SATLISTE[SAT-ID],"FEHLT")</f>
        <v>7k015</v>
      </c>
    </row>
    <row r="5551" spans="1:8" ht="15.9" customHeight="1" x14ac:dyDescent="0.3">
      <c r="A5551" s="171" t="s">
        <v>9909</v>
      </c>
      <c r="B5551" s="167" t="s">
        <v>13543</v>
      </c>
      <c r="C5551" s="167" t="str">
        <f>tab_SCHULLISTE[[#This Row],[SNR]]&amp;" - "&amp;tab_SCHULLISTE[[#This Row],[Name]]</f>
        <v xml:space="preserve">8503 - Mittelschule Augsburg-Bärenkeller  </v>
      </c>
      <c r="D5551" s="5" t="s">
        <v>3849</v>
      </c>
      <c r="E55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51" s="175" t="s">
        <v>18840</v>
      </c>
      <c r="G5551" s="175" t="s">
        <v>18841</v>
      </c>
      <c r="H5551" s="182" t="str">
        <f>_xlfn.XLOOKUP(tab_SCHULLISTE[[#This Row],[TKZ]],tab_SATLISTE[SAT-ID],tab_SATLISTE[SAT-ID],"FEHLT")</f>
        <v>7k015</v>
      </c>
    </row>
    <row r="5552" spans="1:8" ht="15.9" customHeight="1" x14ac:dyDescent="0.3">
      <c r="A5552" s="171" t="s">
        <v>9910</v>
      </c>
      <c r="B5552" s="167" t="s">
        <v>12543</v>
      </c>
      <c r="C5552" s="167" t="str">
        <f>tab_SCHULLISTE[[#This Row],[SNR]]&amp;" - "&amp;tab_SCHULLISTE[[#This Row],[Name]]</f>
        <v xml:space="preserve">8506 - Luitpold-Grundschule Augsburg-Lechhausen  </v>
      </c>
      <c r="D5552" s="5" t="s">
        <v>3849</v>
      </c>
      <c r="E55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52" s="175" t="s">
        <v>18840</v>
      </c>
      <c r="G5552" s="175" t="s">
        <v>18841</v>
      </c>
      <c r="H5552" s="182" t="str">
        <f>_xlfn.XLOOKUP(tab_SCHULLISTE[[#This Row],[TKZ]],tab_SATLISTE[SAT-ID],tab_SATLISTE[SAT-ID],"FEHLT")</f>
        <v>7k015</v>
      </c>
    </row>
    <row r="5553" spans="1:8" ht="15.9" customHeight="1" x14ac:dyDescent="0.3">
      <c r="A5553" s="171" t="s">
        <v>9911</v>
      </c>
      <c r="B5553" s="167" t="s">
        <v>12544</v>
      </c>
      <c r="C5553" s="167" t="str">
        <f>tab_SCHULLISTE[[#This Row],[SNR]]&amp;" - "&amp;tab_SCHULLISTE[[#This Row],[Name]]</f>
        <v xml:space="preserve">8507 - Wittelsbacher-Grundschule Augsburg  </v>
      </c>
      <c r="D5553" s="5" t="s">
        <v>3849</v>
      </c>
      <c r="E55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53" s="175" t="s">
        <v>18840</v>
      </c>
      <c r="G5553" s="175" t="s">
        <v>18841</v>
      </c>
      <c r="H5553" s="182" t="str">
        <f>_xlfn.XLOOKUP(tab_SCHULLISTE[[#This Row],[TKZ]],tab_SATLISTE[SAT-ID],tab_SATLISTE[SAT-ID],"FEHLT")</f>
        <v>7k015</v>
      </c>
    </row>
    <row r="5554" spans="1:8" ht="15.9" customHeight="1" x14ac:dyDescent="0.3">
      <c r="A5554" s="171" t="s">
        <v>9912</v>
      </c>
      <c r="B5554" s="167" t="s">
        <v>13544</v>
      </c>
      <c r="C5554" s="167" t="str">
        <f>tab_SCHULLISTE[[#This Row],[SNR]]&amp;" - "&amp;tab_SCHULLISTE[[#This Row],[Name]]</f>
        <v xml:space="preserve">8508 - Löweneck-Mittelschule Augsburg-Oberhausen  </v>
      </c>
      <c r="D5554" s="5" t="s">
        <v>3849</v>
      </c>
      <c r="E55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54" s="175" t="s">
        <v>18840</v>
      </c>
      <c r="G5554" s="175" t="s">
        <v>18841</v>
      </c>
      <c r="H5554" s="182" t="str">
        <f>_xlfn.XLOOKUP(tab_SCHULLISTE[[#This Row],[TKZ]],tab_SATLISTE[SAT-ID],tab_SATLISTE[SAT-ID],"FEHLT")</f>
        <v>7k015</v>
      </c>
    </row>
    <row r="5555" spans="1:8" ht="15.9" customHeight="1" x14ac:dyDescent="0.3">
      <c r="A5555" s="171" t="s">
        <v>9913</v>
      </c>
      <c r="B5555" s="167" t="s">
        <v>12545</v>
      </c>
      <c r="C5555" s="167" t="str">
        <f>tab_SCHULLISTE[[#This Row],[SNR]]&amp;" - "&amp;tab_SCHULLISTE[[#This Row],[Name]]</f>
        <v xml:space="preserve">8510 - St.-Max-Grundschule Augsburg  </v>
      </c>
      <c r="D5555" s="5" t="s">
        <v>3849</v>
      </c>
      <c r="E55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55" s="175" t="s">
        <v>18840</v>
      </c>
      <c r="G5555" s="175" t="s">
        <v>18841</v>
      </c>
      <c r="H5555" s="182" t="str">
        <f>_xlfn.XLOOKUP(tab_SCHULLISTE[[#This Row],[TKZ]],tab_SATLISTE[SAT-ID],tab_SATLISTE[SAT-ID],"FEHLT")</f>
        <v>7k015</v>
      </c>
    </row>
    <row r="5556" spans="1:8" ht="15.9" customHeight="1" x14ac:dyDescent="0.3">
      <c r="A5556" s="171" t="s">
        <v>9914</v>
      </c>
      <c r="B5556" s="167" t="s">
        <v>13545</v>
      </c>
      <c r="C5556" s="167" t="str">
        <f>tab_SCHULLISTE[[#This Row],[SNR]]&amp;" - "&amp;tab_SCHULLISTE[[#This Row],[Name]]</f>
        <v xml:space="preserve">8511 - Hans-Adlhoch-Mittelschule Augsburg-Pfersee  </v>
      </c>
      <c r="D5556" s="5" t="s">
        <v>3849</v>
      </c>
      <c r="E55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56" s="175" t="s">
        <v>18840</v>
      </c>
      <c r="G5556" s="175" t="s">
        <v>18841</v>
      </c>
      <c r="H5556" s="182" t="str">
        <f>_xlfn.XLOOKUP(tab_SCHULLISTE[[#This Row],[TKZ]],tab_SATLISTE[SAT-ID],tab_SATLISTE[SAT-ID],"FEHLT")</f>
        <v>7k015</v>
      </c>
    </row>
    <row r="5557" spans="1:8" ht="15.9" customHeight="1" x14ac:dyDescent="0.3">
      <c r="A5557" s="171" t="s">
        <v>9915</v>
      </c>
      <c r="B5557" s="167" t="s">
        <v>12546</v>
      </c>
      <c r="C5557" s="167" t="str">
        <f>tab_SCHULLISTE[[#This Row],[SNR]]&amp;" - "&amp;tab_SCHULLISTE[[#This Row],[Name]]</f>
        <v xml:space="preserve">8512 - Grundschule Augsburg-Herrenbach  </v>
      </c>
      <c r="D5557" s="5" t="s">
        <v>3849</v>
      </c>
      <c r="E55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57" s="175" t="s">
        <v>18840</v>
      </c>
      <c r="G5557" s="175" t="s">
        <v>18841</v>
      </c>
      <c r="H5557" s="182" t="str">
        <f>_xlfn.XLOOKUP(tab_SCHULLISTE[[#This Row],[TKZ]],tab_SATLISTE[SAT-ID],tab_SATLISTE[SAT-ID],"FEHLT")</f>
        <v>7k015</v>
      </c>
    </row>
    <row r="5558" spans="1:8" ht="15.9" customHeight="1" x14ac:dyDescent="0.3">
      <c r="A5558" s="171" t="s">
        <v>9916</v>
      </c>
      <c r="B5558" s="167" t="s">
        <v>13546</v>
      </c>
      <c r="C5558" s="167" t="str">
        <f>tab_SCHULLISTE[[#This Row],[SNR]]&amp;" - "&amp;tab_SCHULLISTE[[#This Row],[Name]]</f>
        <v xml:space="preserve">8513 - Mittelschule Augsburg-Herrenbach  </v>
      </c>
      <c r="D5558" s="5" t="s">
        <v>3849</v>
      </c>
      <c r="E55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58" s="175" t="s">
        <v>18840</v>
      </c>
      <c r="G5558" s="175" t="s">
        <v>18841</v>
      </c>
      <c r="H5558" s="182" t="str">
        <f>_xlfn.XLOOKUP(tab_SCHULLISTE[[#This Row],[TKZ]],tab_SATLISTE[SAT-ID],tab_SATLISTE[SAT-ID],"FEHLT")</f>
        <v>7k015</v>
      </c>
    </row>
    <row r="5559" spans="1:8" ht="15.9" customHeight="1" x14ac:dyDescent="0.3">
      <c r="A5559" s="171" t="s">
        <v>9917</v>
      </c>
      <c r="B5559" s="167" t="s">
        <v>12547</v>
      </c>
      <c r="C5559" s="167" t="str">
        <f>tab_SCHULLISTE[[#This Row],[SNR]]&amp;" - "&amp;tab_SCHULLISTE[[#This Row],[Name]]</f>
        <v xml:space="preserve">8514 - Grundschule Augsburg-Hochzoll-Süd  </v>
      </c>
      <c r="D5559" s="5" t="s">
        <v>3849</v>
      </c>
      <c r="E55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59" s="175" t="s">
        <v>18840</v>
      </c>
      <c r="G5559" s="175" t="s">
        <v>18841</v>
      </c>
      <c r="H5559" s="182" t="str">
        <f>_xlfn.XLOOKUP(tab_SCHULLISTE[[#This Row],[TKZ]],tab_SATLISTE[SAT-ID],tab_SATLISTE[SAT-ID],"FEHLT")</f>
        <v>7k015</v>
      </c>
    </row>
    <row r="5560" spans="1:8" ht="15.9" customHeight="1" x14ac:dyDescent="0.3">
      <c r="A5560" s="171" t="s">
        <v>9918</v>
      </c>
      <c r="B5560" s="167" t="s">
        <v>13547</v>
      </c>
      <c r="C5560" s="167" t="str">
        <f>tab_SCHULLISTE[[#This Row],[SNR]]&amp;" - "&amp;tab_SCHULLISTE[[#This Row],[Name]]</f>
        <v xml:space="preserve">8515 - Mittelschule Augsburg-Firnhaberau  </v>
      </c>
      <c r="D5560" s="5" t="s">
        <v>3849</v>
      </c>
      <c r="E55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60" s="175" t="s">
        <v>18840</v>
      </c>
      <c r="G5560" s="175" t="s">
        <v>18841</v>
      </c>
      <c r="H5560" s="182" t="str">
        <f>_xlfn.XLOOKUP(tab_SCHULLISTE[[#This Row],[TKZ]],tab_SATLISTE[SAT-ID],tab_SATLISTE[SAT-ID],"FEHLT")</f>
        <v>7k015</v>
      </c>
    </row>
    <row r="5561" spans="1:8" ht="15.9" customHeight="1" x14ac:dyDescent="0.3">
      <c r="A5561" s="171" t="s">
        <v>9919</v>
      </c>
      <c r="B5561" s="167" t="s">
        <v>18794</v>
      </c>
      <c r="C5561" s="167" t="str">
        <f>tab_SCHULLISTE[[#This Row],[SNR]]&amp;" - "&amp;tab_SCHULLISTE[[#This Row],[Name]]</f>
        <v xml:space="preserve">8516 - Grundschule Augsburg-Oberhausen-Mitte  </v>
      </c>
      <c r="D5561" s="5" t="s">
        <v>3849</v>
      </c>
      <c r="E55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61" s="175" t="s">
        <v>18840</v>
      </c>
      <c r="G5561" s="175" t="s">
        <v>18841</v>
      </c>
      <c r="H5561" s="182" t="str">
        <f>_xlfn.XLOOKUP(tab_SCHULLISTE[[#This Row],[TKZ]],tab_SATLISTE[SAT-ID],tab_SATLISTE[SAT-ID],"FEHLT")</f>
        <v>7k015</v>
      </c>
    </row>
    <row r="5562" spans="1:8" ht="15.9" customHeight="1" x14ac:dyDescent="0.3">
      <c r="A5562" s="171" t="s">
        <v>9920</v>
      </c>
      <c r="B5562" s="167" t="s">
        <v>13548</v>
      </c>
      <c r="C5562" s="167" t="str">
        <f>tab_SCHULLISTE[[#This Row],[SNR]]&amp;" - "&amp;tab_SCHULLISTE[[#This Row],[Name]]</f>
        <v xml:space="preserve">8517 - Kapellen-Mittelschule Augsburg-Oberhausen  </v>
      </c>
      <c r="D5562" s="5" t="s">
        <v>3849</v>
      </c>
      <c r="E55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62" s="175" t="s">
        <v>18840</v>
      </c>
      <c r="G5562" s="175" t="s">
        <v>18841</v>
      </c>
      <c r="H5562" s="182" t="str">
        <f>_xlfn.XLOOKUP(tab_SCHULLISTE[[#This Row],[TKZ]],tab_SATLISTE[SAT-ID],tab_SATLISTE[SAT-ID],"FEHLT")</f>
        <v>7k015</v>
      </c>
    </row>
    <row r="5563" spans="1:8" ht="15.9" customHeight="1" x14ac:dyDescent="0.3">
      <c r="A5563" s="171" t="s">
        <v>9921</v>
      </c>
      <c r="B5563" s="167" t="s">
        <v>12548</v>
      </c>
      <c r="C5563" s="167" t="str">
        <f>tab_SCHULLISTE[[#This Row],[SNR]]&amp;" - "&amp;tab_SCHULLISTE[[#This Row],[Name]]</f>
        <v xml:space="preserve">8518 - Elias-Holl-Grundschule Augsburg  </v>
      </c>
      <c r="D5563" s="5" t="s">
        <v>3849</v>
      </c>
      <c r="E55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63" s="175" t="s">
        <v>18840</v>
      </c>
      <c r="G5563" s="175" t="s">
        <v>18841</v>
      </c>
      <c r="H5563" s="182" t="str">
        <f>_xlfn.XLOOKUP(tab_SCHULLISTE[[#This Row],[TKZ]],tab_SATLISTE[SAT-ID],tab_SATLISTE[SAT-ID],"FEHLT")</f>
        <v>7k015</v>
      </c>
    </row>
    <row r="5564" spans="1:8" ht="15.9" customHeight="1" x14ac:dyDescent="0.3">
      <c r="A5564" s="171" t="s">
        <v>9922</v>
      </c>
      <c r="B5564" s="167" t="s">
        <v>12549</v>
      </c>
      <c r="C5564" s="167" t="str">
        <f>tab_SCHULLISTE[[#This Row],[SNR]]&amp;" - "&amp;tab_SCHULLISTE[[#This Row],[Name]]</f>
        <v xml:space="preserve">8519 - Grundschule Augsburg-Hammerschmiede  </v>
      </c>
      <c r="D5564" s="5" t="s">
        <v>3849</v>
      </c>
      <c r="E55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64" s="175" t="s">
        <v>18840</v>
      </c>
      <c r="G5564" s="175" t="s">
        <v>18841</v>
      </c>
      <c r="H5564" s="182" t="str">
        <f>_xlfn.XLOOKUP(tab_SCHULLISTE[[#This Row],[TKZ]],tab_SATLISTE[SAT-ID],tab_SATLISTE[SAT-ID],"FEHLT")</f>
        <v>7k015</v>
      </c>
    </row>
    <row r="5565" spans="1:8" ht="15.9" customHeight="1" x14ac:dyDescent="0.3">
      <c r="A5565" s="171" t="s">
        <v>9923</v>
      </c>
      <c r="B5565" s="167" t="s">
        <v>12550</v>
      </c>
      <c r="C5565" s="167" t="str">
        <f>tab_SCHULLISTE[[#This Row],[SNR]]&amp;" - "&amp;tab_SCHULLISTE[[#This Row],[Name]]</f>
        <v xml:space="preserve">8521 - Grundschule Augsburg Vor dem Roten Tor  </v>
      </c>
      <c r="D5565" s="5" t="s">
        <v>3849</v>
      </c>
      <c r="E55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65" s="175" t="s">
        <v>18840</v>
      </c>
      <c r="G5565" s="175" t="s">
        <v>18841</v>
      </c>
      <c r="H5565" s="182" t="str">
        <f>_xlfn.XLOOKUP(tab_SCHULLISTE[[#This Row],[TKZ]],tab_SATLISTE[SAT-ID],tab_SATLISTE[SAT-ID],"FEHLT")</f>
        <v>7k015</v>
      </c>
    </row>
    <row r="5566" spans="1:8" ht="15.9" customHeight="1" x14ac:dyDescent="0.3">
      <c r="A5566" s="171" t="s">
        <v>9924</v>
      </c>
      <c r="B5566" s="167" t="s">
        <v>13549</v>
      </c>
      <c r="C5566" s="167" t="str">
        <f>tab_SCHULLISTE[[#This Row],[SNR]]&amp;" - "&amp;tab_SCHULLISTE[[#This Row],[Name]]</f>
        <v xml:space="preserve">8523 - Schiller-Mittelschule Augsburg-Lechhausen  </v>
      </c>
      <c r="D5566" s="5" t="s">
        <v>3849</v>
      </c>
      <c r="E55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66" s="175" t="s">
        <v>18840</v>
      </c>
      <c r="G5566" s="175" t="s">
        <v>18841</v>
      </c>
      <c r="H5566" s="182" t="str">
        <f>_xlfn.XLOOKUP(tab_SCHULLISTE[[#This Row],[TKZ]],tab_SATLISTE[SAT-ID],tab_SATLISTE[SAT-ID],"FEHLT")</f>
        <v>7k015</v>
      </c>
    </row>
    <row r="5567" spans="1:8" ht="15.9" customHeight="1" x14ac:dyDescent="0.3">
      <c r="A5567" s="171" t="s">
        <v>9925</v>
      </c>
      <c r="B5567" s="167" t="s">
        <v>12551</v>
      </c>
      <c r="C5567" s="167" t="str">
        <f>tab_SCHULLISTE[[#This Row],[SNR]]&amp;" - "&amp;tab_SCHULLISTE[[#This Row],[Name]]</f>
        <v xml:space="preserve">8524 - St.-Anna-Grundschule Augsburg  </v>
      </c>
      <c r="D5567" s="5" t="s">
        <v>3849</v>
      </c>
      <c r="E55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67" s="175" t="s">
        <v>18840</v>
      </c>
      <c r="G5567" s="175" t="s">
        <v>18841</v>
      </c>
      <c r="H5567" s="182" t="str">
        <f>_xlfn.XLOOKUP(tab_SCHULLISTE[[#This Row],[TKZ]],tab_SATLISTE[SAT-ID],tab_SATLISTE[SAT-ID],"FEHLT")</f>
        <v>7k015</v>
      </c>
    </row>
    <row r="5568" spans="1:8" ht="15.9" customHeight="1" x14ac:dyDescent="0.3">
      <c r="A5568" s="171" t="s">
        <v>9926</v>
      </c>
      <c r="B5568" s="167" t="s">
        <v>13550</v>
      </c>
      <c r="C5568" s="167" t="str">
        <f>tab_SCHULLISTE[[#This Row],[SNR]]&amp;" - "&amp;tab_SCHULLISTE[[#This Row],[Name]]</f>
        <v xml:space="preserve">8525 - Goethe-Mittelschule Augsburg-Lechhausen  </v>
      </c>
      <c r="D5568" s="5" t="s">
        <v>3849</v>
      </c>
      <c r="E55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68" s="175" t="s">
        <v>18840</v>
      </c>
      <c r="G5568" s="175" t="s">
        <v>18841</v>
      </c>
      <c r="H5568" s="182" t="str">
        <f>_xlfn.XLOOKUP(tab_SCHULLISTE[[#This Row],[TKZ]],tab_SATLISTE[SAT-ID],tab_SATLISTE[SAT-ID],"FEHLT")</f>
        <v>7k015</v>
      </c>
    </row>
    <row r="5569" spans="1:8" ht="15.9" customHeight="1" x14ac:dyDescent="0.3">
      <c r="A5569" s="171" t="s">
        <v>9927</v>
      </c>
      <c r="B5569" s="167" t="s">
        <v>12552</v>
      </c>
      <c r="C5569" s="167" t="str">
        <f>tab_SCHULLISTE[[#This Row],[SNR]]&amp;" - "&amp;tab_SCHULLISTE[[#This Row],[Name]]</f>
        <v xml:space="preserve">8526 - Birkenau-Grundschule Augsburg-Lechhausen  </v>
      </c>
      <c r="D5569" s="5" t="s">
        <v>3849</v>
      </c>
      <c r="E55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69" s="175" t="s">
        <v>18840</v>
      </c>
      <c r="G5569" s="175" t="s">
        <v>18841</v>
      </c>
      <c r="H5569" s="182" t="str">
        <f>_xlfn.XLOOKUP(tab_SCHULLISTE[[#This Row],[TKZ]],tab_SATLISTE[SAT-ID],tab_SATLISTE[SAT-ID],"FEHLT")</f>
        <v>7k015</v>
      </c>
    </row>
    <row r="5570" spans="1:8" ht="15.9" customHeight="1" x14ac:dyDescent="0.3">
      <c r="A5570" s="171" t="s">
        <v>9928</v>
      </c>
      <c r="B5570" s="167" t="s">
        <v>12553</v>
      </c>
      <c r="C5570" s="167" t="str">
        <f>tab_SCHULLISTE[[#This Row],[SNR]]&amp;" - "&amp;tab_SCHULLISTE[[#This Row],[Name]]</f>
        <v xml:space="preserve">8527 - Westpark-Grundschule Augsburg-Pfersee  </v>
      </c>
      <c r="D5570" s="5" t="s">
        <v>3849</v>
      </c>
      <c r="E55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70" s="175" t="s">
        <v>18840</v>
      </c>
      <c r="G5570" s="175" t="s">
        <v>18841</v>
      </c>
      <c r="H5570" s="182" t="str">
        <f>_xlfn.XLOOKUP(tab_SCHULLISTE[[#This Row],[TKZ]],tab_SATLISTE[SAT-ID],tab_SATLISTE[SAT-ID],"FEHLT")</f>
        <v>7k015</v>
      </c>
    </row>
    <row r="5571" spans="1:8" ht="15.9" customHeight="1" x14ac:dyDescent="0.3">
      <c r="A5571" s="171" t="s">
        <v>9929</v>
      </c>
      <c r="B5571" s="167" t="s">
        <v>12554</v>
      </c>
      <c r="C5571" s="167" t="str">
        <f>tab_SCHULLISTE[[#This Row],[SNR]]&amp;" - "&amp;tab_SCHULLISTE[[#This Row],[Name]]</f>
        <v xml:space="preserve">8528 - Grundschule Augsburg-Kriegshaber  </v>
      </c>
      <c r="D5571" s="5" t="s">
        <v>3849</v>
      </c>
      <c r="E55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71" s="175" t="s">
        <v>18840</v>
      </c>
      <c r="G5571" s="175" t="s">
        <v>18841</v>
      </c>
      <c r="H5571" s="182" t="str">
        <f>_xlfn.XLOOKUP(tab_SCHULLISTE[[#This Row],[TKZ]],tab_SATLISTE[SAT-ID],tab_SATLISTE[SAT-ID],"FEHLT")</f>
        <v>7k015</v>
      </c>
    </row>
    <row r="5572" spans="1:8" ht="15.9" customHeight="1" x14ac:dyDescent="0.3">
      <c r="A5572" s="171" t="s">
        <v>9930</v>
      </c>
      <c r="B5572" s="167" t="s">
        <v>13551</v>
      </c>
      <c r="C5572" s="167" t="str">
        <f>tab_SCHULLISTE[[#This Row],[SNR]]&amp;" - "&amp;tab_SCHULLISTE[[#This Row],[Name]]</f>
        <v xml:space="preserve">8529 - Kerschensteiner-Mittelschule Augsburg-Hochfeld  </v>
      </c>
      <c r="D5572" s="5" t="s">
        <v>3849</v>
      </c>
      <c r="E55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72" s="175" t="s">
        <v>18840</v>
      </c>
      <c r="G5572" s="175" t="s">
        <v>18841</v>
      </c>
      <c r="H5572" s="182" t="str">
        <f>_xlfn.XLOOKUP(tab_SCHULLISTE[[#This Row],[TKZ]],tab_SATLISTE[SAT-ID],tab_SATLISTE[SAT-ID],"FEHLT")</f>
        <v>7k015</v>
      </c>
    </row>
    <row r="5573" spans="1:8" ht="15.9" customHeight="1" x14ac:dyDescent="0.3">
      <c r="A5573" s="171" t="s">
        <v>9931</v>
      </c>
      <c r="B5573" s="167" t="s">
        <v>12555</v>
      </c>
      <c r="C5573" s="167" t="str">
        <f>tab_SCHULLISTE[[#This Row],[SNR]]&amp;" - "&amp;tab_SCHULLISTE[[#This Row],[Name]]</f>
        <v xml:space="preserve">8530 - Friedrich-Ebert-Grundschule Augsburg-Göggingen  </v>
      </c>
      <c r="D5573" s="5" t="s">
        <v>3849</v>
      </c>
      <c r="E55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73" s="175" t="s">
        <v>18840</v>
      </c>
      <c r="G5573" s="175" t="s">
        <v>18841</v>
      </c>
      <c r="H5573" s="182" t="str">
        <f>_xlfn.XLOOKUP(tab_SCHULLISTE[[#This Row],[TKZ]],tab_SATLISTE[SAT-ID],tab_SATLISTE[SAT-ID],"FEHLT")</f>
        <v>7k015</v>
      </c>
    </row>
    <row r="5574" spans="1:8" ht="15.9" customHeight="1" x14ac:dyDescent="0.3">
      <c r="A5574" s="171" t="s">
        <v>9932</v>
      </c>
      <c r="B5574" s="167" t="s">
        <v>12556</v>
      </c>
      <c r="C5574" s="167" t="str">
        <f>tab_SCHULLISTE[[#This Row],[SNR]]&amp;" - "&amp;tab_SCHULLISTE[[#This Row],[Name]]</f>
        <v xml:space="preserve">8531 - Grundschule Augsburg-Göggingen-West  </v>
      </c>
      <c r="D5574" s="5" t="s">
        <v>3849</v>
      </c>
      <c r="E55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74" s="175" t="s">
        <v>18840</v>
      </c>
      <c r="G5574" s="175" t="s">
        <v>18841</v>
      </c>
      <c r="H5574" s="182" t="str">
        <f>_xlfn.XLOOKUP(tab_SCHULLISTE[[#This Row],[TKZ]],tab_SATLISTE[SAT-ID],tab_SATLISTE[SAT-ID],"FEHLT")</f>
        <v>7k015</v>
      </c>
    </row>
    <row r="5575" spans="1:8" ht="15.9" customHeight="1" x14ac:dyDescent="0.3">
      <c r="A5575" s="171" t="s">
        <v>9933</v>
      </c>
      <c r="B5575" s="167" t="s">
        <v>13552</v>
      </c>
      <c r="C5575" s="167" t="str">
        <f>tab_SCHULLISTE[[#This Row],[SNR]]&amp;" - "&amp;tab_SCHULLISTE[[#This Row],[Name]]</f>
        <v xml:space="preserve">8532 - Friedrich-Ebert-Mittelschule Augsburg-Göggingen  </v>
      </c>
      <c r="D5575" s="5" t="s">
        <v>3849</v>
      </c>
      <c r="E55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75" s="175" t="s">
        <v>18840</v>
      </c>
      <c r="G5575" s="175" t="s">
        <v>18841</v>
      </c>
      <c r="H5575" s="182" t="str">
        <f>_xlfn.XLOOKUP(tab_SCHULLISTE[[#This Row],[TKZ]],tab_SATLISTE[SAT-ID],tab_SATLISTE[SAT-ID],"FEHLT")</f>
        <v>7k015</v>
      </c>
    </row>
    <row r="5576" spans="1:8" ht="15.9" customHeight="1" x14ac:dyDescent="0.3">
      <c r="A5576" s="171" t="s">
        <v>9934</v>
      </c>
      <c r="B5576" s="167" t="s">
        <v>12557</v>
      </c>
      <c r="C5576" s="167" t="str">
        <f>tab_SCHULLISTE[[#This Row],[SNR]]&amp;" - "&amp;tab_SCHULLISTE[[#This Row],[Name]]</f>
        <v xml:space="preserve">8533 - Johann-Strauß-Grundschule Augsburg-Haunstetten  </v>
      </c>
      <c r="D5576" s="5" t="s">
        <v>3849</v>
      </c>
      <c r="E55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76" s="175" t="s">
        <v>18840</v>
      </c>
      <c r="G5576" s="175" t="s">
        <v>18841</v>
      </c>
      <c r="H5576" s="182" t="str">
        <f>_xlfn.XLOOKUP(tab_SCHULLISTE[[#This Row],[TKZ]],tab_SATLISTE[SAT-ID],tab_SATLISTE[SAT-ID],"FEHLT")</f>
        <v>7k015</v>
      </c>
    </row>
    <row r="5577" spans="1:8" ht="15.9" customHeight="1" x14ac:dyDescent="0.3">
      <c r="A5577" s="171" t="s">
        <v>9935</v>
      </c>
      <c r="B5577" s="167" t="s">
        <v>13553</v>
      </c>
      <c r="C5577" s="167" t="str">
        <f>tab_SCHULLISTE[[#This Row],[SNR]]&amp;" - "&amp;tab_SCHULLISTE[[#This Row],[Name]]</f>
        <v xml:space="preserve">8534 - Albert-Einstein-Mittelschule Augsburg-Haunstetten  </v>
      </c>
      <c r="D5577" s="5" t="s">
        <v>3849</v>
      </c>
      <c r="E55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77" s="175" t="s">
        <v>18840</v>
      </c>
      <c r="G5577" s="175" t="s">
        <v>18841</v>
      </c>
      <c r="H5577" s="182" t="str">
        <f>_xlfn.XLOOKUP(tab_SCHULLISTE[[#This Row],[TKZ]],tab_SATLISTE[SAT-ID],tab_SATLISTE[SAT-ID],"FEHLT")</f>
        <v>7k015</v>
      </c>
    </row>
    <row r="5578" spans="1:8" ht="15.9" customHeight="1" x14ac:dyDescent="0.3">
      <c r="A5578" s="171" t="s">
        <v>9936</v>
      </c>
      <c r="B5578" s="167" t="s">
        <v>12558</v>
      </c>
      <c r="C5578" s="167" t="str">
        <f>tab_SCHULLISTE[[#This Row],[SNR]]&amp;" - "&amp;tab_SCHULLISTE[[#This Row],[Name]]</f>
        <v xml:space="preserve">8535 - Eichendorff-Grundschule Augsburg-Haunstetten  </v>
      </c>
      <c r="D5578" s="5" t="s">
        <v>3849</v>
      </c>
      <c r="E55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78" s="175" t="s">
        <v>18840</v>
      </c>
      <c r="G5578" s="175" t="s">
        <v>18841</v>
      </c>
      <c r="H5578" s="182" t="str">
        <f>_xlfn.XLOOKUP(tab_SCHULLISTE[[#This Row],[TKZ]],tab_SATLISTE[SAT-ID],tab_SATLISTE[SAT-ID],"FEHLT")</f>
        <v>7k015</v>
      </c>
    </row>
    <row r="5579" spans="1:8" ht="15.9" customHeight="1" x14ac:dyDescent="0.3">
      <c r="A5579" s="171" t="s">
        <v>9937</v>
      </c>
      <c r="B5579" s="167" t="s">
        <v>12559</v>
      </c>
      <c r="C5579" s="167" t="str">
        <f>tab_SCHULLISTE[[#This Row],[SNR]]&amp;" - "&amp;tab_SCHULLISTE[[#This Row],[Name]]</f>
        <v xml:space="preserve">8536 - Fröbel-Grundschule Augsburg-Haunstetten  </v>
      </c>
      <c r="D5579" s="5" t="s">
        <v>3849</v>
      </c>
      <c r="E55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79" s="175" t="s">
        <v>18840</v>
      </c>
      <c r="G5579" s="175" t="s">
        <v>18841</v>
      </c>
      <c r="H5579" s="182" t="str">
        <f>_xlfn.XLOOKUP(tab_SCHULLISTE[[#This Row],[TKZ]],tab_SATLISTE[SAT-ID],tab_SATLISTE[SAT-ID],"FEHLT")</f>
        <v>7k015</v>
      </c>
    </row>
    <row r="5580" spans="1:8" ht="15.9" customHeight="1" x14ac:dyDescent="0.3">
      <c r="A5580" s="171" t="s">
        <v>9938</v>
      </c>
      <c r="B5580" s="167" t="s">
        <v>12560</v>
      </c>
      <c r="C5580" s="167" t="str">
        <f>tab_SCHULLISTE[[#This Row],[SNR]]&amp;" - "&amp;tab_SCHULLISTE[[#This Row],[Name]]</f>
        <v xml:space="preserve">8537 - Grundschule Augsburg-Inningen  </v>
      </c>
      <c r="D5580" s="5" t="s">
        <v>3849</v>
      </c>
      <c r="E55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80" s="175" t="s">
        <v>18840</v>
      </c>
      <c r="G5580" s="175" t="s">
        <v>18841</v>
      </c>
      <c r="H5580" s="182" t="str">
        <f>_xlfn.XLOOKUP(tab_SCHULLISTE[[#This Row],[TKZ]],tab_SATLISTE[SAT-ID],tab_SATLISTE[SAT-ID],"FEHLT")</f>
        <v>7k015</v>
      </c>
    </row>
    <row r="5581" spans="1:8" ht="15.9" customHeight="1" x14ac:dyDescent="0.3">
      <c r="A5581" s="171" t="s">
        <v>9939</v>
      </c>
      <c r="B5581" s="167" t="s">
        <v>18795</v>
      </c>
      <c r="C5581" s="167" t="str">
        <f>tab_SCHULLISTE[[#This Row],[SNR]]&amp;" - "&amp;tab_SCHULLISTE[[#This Row],[Name]]</f>
        <v xml:space="preserve">8538 - Blériot-Grundschule Augsburg-Universitätsviertel  </v>
      </c>
      <c r="D5581" s="5" t="s">
        <v>3849</v>
      </c>
      <c r="E55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81" s="175" t="s">
        <v>18840</v>
      </c>
      <c r="G5581" s="175" t="s">
        <v>18841</v>
      </c>
      <c r="H5581" s="182" t="str">
        <f>_xlfn.XLOOKUP(tab_SCHULLISTE[[#This Row],[TKZ]],tab_SATLISTE[SAT-ID],tab_SATLISTE[SAT-ID],"FEHLT")</f>
        <v>7k015</v>
      </c>
    </row>
    <row r="5582" spans="1:8" ht="15.9" customHeight="1" x14ac:dyDescent="0.3">
      <c r="A5582" s="171" t="s">
        <v>9940</v>
      </c>
      <c r="B5582" s="167" t="s">
        <v>12561</v>
      </c>
      <c r="C5582" s="167" t="str">
        <f>tab_SCHULLISTE[[#This Row],[SNR]]&amp;" - "&amp;tab_SCHULLISTE[[#This Row],[Name]]</f>
        <v xml:space="preserve">8539 - Grundschule Jengen  </v>
      </c>
      <c r="D5582" s="5" t="s">
        <v>3953</v>
      </c>
      <c r="E55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82" s="175" t="s">
        <v>18840</v>
      </c>
      <c r="G5582" s="175" t="s">
        <v>18841</v>
      </c>
      <c r="H5582" s="182" t="str">
        <f>_xlfn.XLOOKUP(tab_SCHULLISTE[[#This Row],[TKZ]],tab_SATLISTE[SAT-ID],tab_SATLISTE[SAT-ID],"FEHLT")</f>
        <v>7k123</v>
      </c>
    </row>
    <row r="5583" spans="1:8" ht="15.9" customHeight="1" x14ac:dyDescent="0.3">
      <c r="A5583" s="171" t="s">
        <v>9941</v>
      </c>
      <c r="B5583" s="167" t="s">
        <v>12562</v>
      </c>
      <c r="C5583" s="167" t="str">
        <f>tab_SCHULLISTE[[#This Row],[SNR]]&amp;" - "&amp;tab_SCHULLISTE[[#This Row],[Name]]</f>
        <v xml:space="preserve">8540 - Grundschule Graben  </v>
      </c>
      <c r="D5583" s="5" t="s">
        <v>3921</v>
      </c>
      <c r="E55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83" s="175" t="s">
        <v>18840</v>
      </c>
      <c r="G5583" s="175" t="s">
        <v>18841</v>
      </c>
      <c r="H5583" s="182" t="str">
        <f>_xlfn.XLOOKUP(tab_SCHULLISTE[[#This Row],[TKZ]],tab_SATLISTE[SAT-ID],tab_SATLISTE[SAT-ID],"FEHLT")</f>
        <v>7k090</v>
      </c>
    </row>
    <row r="5584" spans="1:8" ht="15.9" customHeight="1" x14ac:dyDescent="0.3">
      <c r="A5584" s="171" t="s">
        <v>9942</v>
      </c>
      <c r="B5584" s="27" t="s">
        <v>1011</v>
      </c>
      <c r="C5584" s="167" t="str">
        <f>tab_SCHULLISTE[[#This Row],[SNR]]&amp;" - "&amp;tab_SCHULLISTE[[#This Row],[Name]]</f>
        <v>8541 - Lichtenstein-Rother-Volksschule Augsburg d. Evang. Schulvereins Augsburg (Grundschule)</v>
      </c>
      <c r="D5584" s="43" t="s">
        <v>4136</v>
      </c>
      <c r="E55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84" s="175" t="s">
        <v>18840</v>
      </c>
      <c r="G5584" s="175" t="s">
        <v>18841</v>
      </c>
      <c r="H5584" s="182" t="str">
        <f>_xlfn.XLOOKUP(tab_SCHULLISTE[[#This Row],[TKZ]],tab_SATLISTE[SAT-ID],tab_SATLISTE[SAT-ID],"FEHLT")</f>
        <v>7p016</v>
      </c>
    </row>
    <row r="5585" spans="1:8" ht="15.9" customHeight="1" x14ac:dyDescent="0.3">
      <c r="A5585" s="171" t="s">
        <v>9943</v>
      </c>
      <c r="B5585" s="27" t="s">
        <v>12563</v>
      </c>
      <c r="C5585" s="167" t="str">
        <f>tab_SCHULLISTE[[#This Row],[SNR]]&amp;" - "&amp;tab_SCHULLISTE[[#This Row],[Name]]</f>
        <v xml:space="preserve">8542 - Drei-Auen-Grundschule Augsburg-Oberhausen  </v>
      </c>
      <c r="D5585" s="43" t="s">
        <v>3849</v>
      </c>
      <c r="E55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85" s="175" t="s">
        <v>18840</v>
      </c>
      <c r="G5585" s="175" t="s">
        <v>18841</v>
      </c>
      <c r="H5585" s="182" t="str">
        <f>_xlfn.XLOOKUP(tab_SCHULLISTE[[#This Row],[TKZ]],tab_SATLISTE[SAT-ID],tab_SATLISTE[SAT-ID],"FEHLT")</f>
        <v>7k015</v>
      </c>
    </row>
    <row r="5586" spans="1:8" ht="15.9" customHeight="1" x14ac:dyDescent="0.3">
      <c r="A5586" s="171" t="s">
        <v>9944</v>
      </c>
      <c r="B5586" s="27" t="s">
        <v>12564</v>
      </c>
      <c r="C5586" s="167" t="str">
        <f>tab_SCHULLISTE[[#This Row],[SNR]]&amp;" - "&amp;tab_SCHULLISTE[[#This Row],[Name]]</f>
        <v xml:space="preserve">8543 - Grundschule Kempten (Allgäu)-Kottern/Eich  </v>
      </c>
      <c r="D5586" s="43" t="s">
        <v>3960</v>
      </c>
      <c r="E55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86" s="175" t="s">
        <v>18840</v>
      </c>
      <c r="G5586" s="175" t="s">
        <v>18841</v>
      </c>
      <c r="H5586" s="182" t="str">
        <f>_xlfn.XLOOKUP(tab_SCHULLISTE[[#This Row],[TKZ]],tab_SATLISTE[SAT-ID],tab_SATLISTE[SAT-ID],"FEHLT")</f>
        <v>7k130</v>
      </c>
    </row>
    <row r="5587" spans="1:8" ht="15.9" customHeight="1" x14ac:dyDescent="0.3">
      <c r="A5587" s="171" t="s">
        <v>9945</v>
      </c>
      <c r="B5587" s="167" t="s">
        <v>12565</v>
      </c>
      <c r="C5587" s="167" t="str">
        <f>tab_SCHULLISTE[[#This Row],[SNR]]&amp;" - "&amp;tab_SCHULLISTE[[#This Row],[Name]]</f>
        <v xml:space="preserve">8544 - Kerschensteiner-Grundschule Augsburg-Hochfeld  </v>
      </c>
      <c r="D5587" s="5" t="s">
        <v>3849</v>
      </c>
      <c r="E55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87" s="175" t="s">
        <v>18840</v>
      </c>
      <c r="G5587" s="175" t="s">
        <v>18841</v>
      </c>
      <c r="H5587" s="182" t="str">
        <f>_xlfn.XLOOKUP(tab_SCHULLISTE[[#This Row],[TKZ]],tab_SATLISTE[SAT-ID],tab_SATLISTE[SAT-ID],"FEHLT")</f>
        <v>7k015</v>
      </c>
    </row>
    <row r="5588" spans="1:8" ht="15.9" customHeight="1" x14ac:dyDescent="0.3">
      <c r="A5588" s="171" t="s">
        <v>9946</v>
      </c>
      <c r="B5588" s="167" t="s">
        <v>12566</v>
      </c>
      <c r="C5588" s="167" t="str">
        <f>tab_SCHULLISTE[[#This Row],[SNR]]&amp;" - "&amp;tab_SCHULLISTE[[#This Row],[Name]]</f>
        <v xml:space="preserve">8545 - Hans-Adlhoch-Grundschule Augsburg-Pfersee  </v>
      </c>
      <c r="D5588" s="5" t="s">
        <v>3849</v>
      </c>
      <c r="E55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88" s="175" t="s">
        <v>18840</v>
      </c>
      <c r="G5588" s="175" t="s">
        <v>18841</v>
      </c>
      <c r="H5588" s="182" t="str">
        <f>_xlfn.XLOOKUP(tab_SCHULLISTE[[#This Row],[TKZ]],tab_SATLISTE[SAT-ID],tab_SATLISTE[SAT-ID],"FEHLT")</f>
        <v>7k015</v>
      </c>
    </row>
    <row r="5589" spans="1:8" ht="15.9" customHeight="1" x14ac:dyDescent="0.3">
      <c r="A5589" s="171" t="s">
        <v>9947</v>
      </c>
      <c r="B5589" s="167" t="s">
        <v>1107</v>
      </c>
      <c r="C5589" s="167" t="str">
        <f>tab_SCHULLISTE[[#This Row],[SNR]]&amp;" - "&amp;tab_SCHULLISTE[[#This Row],[Name]]</f>
        <v>8546 - International School Neu-Ulm, Volksschule (GS u. HS) der Internat. Schule Neu-Ulm</v>
      </c>
      <c r="D5589" s="5" t="s">
        <v>4148</v>
      </c>
      <c r="E55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5589" s="175" t="s">
        <v>18840</v>
      </c>
      <c r="G5589" s="175" t="s">
        <v>18841</v>
      </c>
      <c r="H5589" s="182" t="str">
        <f>_xlfn.XLOOKUP(tab_SCHULLISTE[[#This Row],[TKZ]],tab_SATLISTE[SAT-ID],tab_SATLISTE[SAT-ID],"FEHLT")</f>
        <v>7p033</v>
      </c>
    </row>
    <row r="5590" spans="1:8" ht="15.9" customHeight="1" x14ac:dyDescent="0.3">
      <c r="A5590" s="171" t="s">
        <v>9948</v>
      </c>
      <c r="B5590" s="167" t="s">
        <v>1108</v>
      </c>
      <c r="C5590" s="167" t="str">
        <f>tab_SCHULLISTE[[#This Row],[SNR]]&amp;" - "&amp;tab_SCHULLISTE[[#This Row],[Name]]</f>
        <v>8547 - Private Montessori-Volksschule Weißenhorn (Grund- u. Hauptschule)</v>
      </c>
      <c r="D5590" s="5" t="s">
        <v>4137</v>
      </c>
      <c r="E55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90" s="175" t="s">
        <v>18840</v>
      </c>
      <c r="G5590" s="175" t="s">
        <v>18841</v>
      </c>
      <c r="H5590" s="182" t="str">
        <f>_xlfn.XLOOKUP(tab_SCHULLISTE[[#This Row],[TKZ]],tab_SATLISTE[SAT-ID],tab_SATLISTE[SAT-ID],"FEHLT")</f>
        <v>7p017</v>
      </c>
    </row>
    <row r="5591" spans="1:8" ht="15.9" customHeight="1" x14ac:dyDescent="0.3">
      <c r="A5591" s="171" t="s">
        <v>9949</v>
      </c>
      <c r="B5591" s="167" t="s">
        <v>13554</v>
      </c>
      <c r="C5591" s="167" t="str">
        <f>tab_SCHULLISTE[[#This Row],[SNR]]&amp;" - "&amp;tab_SCHULLISTE[[#This Row],[Name]]</f>
        <v xml:space="preserve">8548 - Beethoven-Mittelschule Kaufbeuren  </v>
      </c>
      <c r="D5591" s="5" t="s">
        <v>3958</v>
      </c>
      <c r="E55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91" s="175" t="s">
        <v>18840</v>
      </c>
      <c r="G5591" s="175" t="s">
        <v>18841</v>
      </c>
      <c r="H5591" s="182" t="str">
        <f>_xlfn.XLOOKUP(tab_SCHULLISTE[[#This Row],[TKZ]],tab_SATLISTE[SAT-ID],tab_SATLISTE[SAT-ID],"FEHLT")</f>
        <v>7k128</v>
      </c>
    </row>
    <row r="5592" spans="1:8" ht="15.9" customHeight="1" x14ac:dyDescent="0.3">
      <c r="A5592" s="171" t="s">
        <v>9950</v>
      </c>
      <c r="B5592" s="167" t="s">
        <v>12567</v>
      </c>
      <c r="C5592" s="167" t="str">
        <f>tab_SCHULLISTE[[#This Row],[SNR]]&amp;" - "&amp;tab_SCHULLISTE[[#This Row],[Name]]</f>
        <v xml:space="preserve">8549 - Adalbert-Stifter-Grundschule Kaufbeuren-Neugablonz  </v>
      </c>
      <c r="D5592" s="5" t="s">
        <v>3958</v>
      </c>
      <c r="E55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92" s="175" t="s">
        <v>18840</v>
      </c>
      <c r="G5592" s="175" t="s">
        <v>18841</v>
      </c>
      <c r="H5592" s="182" t="str">
        <f>_xlfn.XLOOKUP(tab_SCHULLISTE[[#This Row],[TKZ]],tab_SATLISTE[SAT-ID],tab_SATLISTE[SAT-ID],"FEHLT")</f>
        <v>7k128</v>
      </c>
    </row>
    <row r="5593" spans="1:8" ht="15.9" customHeight="1" x14ac:dyDescent="0.3">
      <c r="A5593" s="171" t="s">
        <v>9951</v>
      </c>
      <c r="B5593" s="167" t="s">
        <v>12568</v>
      </c>
      <c r="C5593" s="167" t="str">
        <f>tab_SCHULLISTE[[#This Row],[SNR]]&amp;" - "&amp;tab_SCHULLISTE[[#This Row],[Name]]</f>
        <v xml:space="preserve">8550 - Konradin-Grundschule Kaufbeuren  </v>
      </c>
      <c r="D5593" s="5" t="s">
        <v>3958</v>
      </c>
      <c r="E55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93" s="175" t="s">
        <v>18840</v>
      </c>
      <c r="G5593" s="175" t="s">
        <v>18841</v>
      </c>
      <c r="H5593" s="182" t="str">
        <f>_xlfn.XLOOKUP(tab_SCHULLISTE[[#This Row],[TKZ]],tab_SATLISTE[SAT-ID],tab_SATLISTE[SAT-ID],"FEHLT")</f>
        <v>7k128</v>
      </c>
    </row>
    <row r="5594" spans="1:8" ht="15.9" customHeight="1" x14ac:dyDescent="0.3">
      <c r="A5594" s="171" t="s">
        <v>9952</v>
      </c>
      <c r="B5594" s="167" t="s">
        <v>12569</v>
      </c>
      <c r="C5594" s="167" t="str">
        <f>tab_SCHULLISTE[[#This Row],[SNR]]&amp;" - "&amp;tab_SCHULLISTE[[#This Row],[Name]]</f>
        <v xml:space="preserve">8551 - Grundschule Kaufbeuren-Hirschzell  </v>
      </c>
      <c r="D5594" s="5" t="s">
        <v>3958</v>
      </c>
      <c r="E55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94" s="175" t="s">
        <v>18840</v>
      </c>
      <c r="G5594" s="175" t="s">
        <v>18841</v>
      </c>
      <c r="H5594" s="182" t="str">
        <f>_xlfn.XLOOKUP(tab_SCHULLISTE[[#This Row],[TKZ]],tab_SATLISTE[SAT-ID],tab_SATLISTE[SAT-ID],"FEHLT")</f>
        <v>7k128</v>
      </c>
    </row>
    <row r="5595" spans="1:8" ht="15.9" customHeight="1" x14ac:dyDescent="0.3">
      <c r="A5595" s="171" t="s">
        <v>9953</v>
      </c>
      <c r="B5595" s="167" t="s">
        <v>12570</v>
      </c>
      <c r="C5595" s="167" t="str">
        <f>tab_SCHULLISTE[[#This Row],[SNR]]&amp;" - "&amp;tab_SCHULLISTE[[#This Row],[Name]]</f>
        <v xml:space="preserve">8552 - Grundschule Kaufbeuren-Oberbeuren  </v>
      </c>
      <c r="D5595" s="5" t="s">
        <v>3958</v>
      </c>
      <c r="E55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95" s="175" t="s">
        <v>18840</v>
      </c>
      <c r="G5595" s="175" t="s">
        <v>18841</v>
      </c>
      <c r="H5595" s="182" t="str">
        <f>_xlfn.XLOOKUP(tab_SCHULLISTE[[#This Row],[TKZ]],tab_SATLISTE[SAT-ID],tab_SATLISTE[SAT-ID],"FEHLT")</f>
        <v>7k128</v>
      </c>
    </row>
    <row r="5596" spans="1:8" ht="15.9" customHeight="1" x14ac:dyDescent="0.3">
      <c r="A5596" s="171" t="s">
        <v>9954</v>
      </c>
      <c r="B5596" s="167" t="s">
        <v>12571</v>
      </c>
      <c r="C5596" s="167" t="str">
        <f>tab_SCHULLISTE[[#This Row],[SNR]]&amp;" - "&amp;tab_SCHULLISTE[[#This Row],[Name]]</f>
        <v xml:space="preserve">8553 - Grundschule Augsburg-Centerville-Süd  </v>
      </c>
      <c r="D5596" s="5" t="s">
        <v>3849</v>
      </c>
      <c r="E55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96" s="175" t="s">
        <v>18840</v>
      </c>
      <c r="G5596" s="175" t="s">
        <v>18841</v>
      </c>
      <c r="H5596" s="182" t="str">
        <f>_xlfn.XLOOKUP(tab_SCHULLISTE[[#This Row],[TKZ]],tab_SATLISTE[SAT-ID],tab_SATLISTE[SAT-ID],"FEHLT")</f>
        <v>7k015</v>
      </c>
    </row>
    <row r="5597" spans="1:8" ht="15.9" customHeight="1" x14ac:dyDescent="0.3">
      <c r="A5597" s="171" t="s">
        <v>9955</v>
      </c>
      <c r="B5597" s="167" t="s">
        <v>13555</v>
      </c>
      <c r="C5597" s="167" t="str">
        <f>tab_SCHULLISTE[[#This Row],[SNR]]&amp;" - "&amp;tab_SCHULLISTE[[#This Row],[Name]]</f>
        <v xml:space="preserve">8554 - Jörg-Lederer-Mittelschule Kaufbeuren  </v>
      </c>
      <c r="D5597" s="5" t="s">
        <v>3958</v>
      </c>
      <c r="E55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597" s="175" t="s">
        <v>18840</v>
      </c>
      <c r="G5597" s="175" t="s">
        <v>18841</v>
      </c>
      <c r="H5597" s="182" t="str">
        <f>_xlfn.XLOOKUP(tab_SCHULLISTE[[#This Row],[TKZ]],tab_SATLISTE[SAT-ID],tab_SATLISTE[SAT-ID],"FEHLT")</f>
        <v>7k128</v>
      </c>
    </row>
    <row r="5598" spans="1:8" ht="15.9" customHeight="1" x14ac:dyDescent="0.3">
      <c r="A5598" s="171" t="s">
        <v>9956</v>
      </c>
      <c r="B5598" s="167" t="s">
        <v>12572</v>
      </c>
      <c r="C5598" s="167" t="str">
        <f>tab_SCHULLISTE[[#This Row],[SNR]]&amp;" - "&amp;tab_SCHULLISTE[[#This Row],[Name]]</f>
        <v xml:space="preserve">8555 - Schrader-Grundschule Kaufbeuren  </v>
      </c>
      <c r="D5598" s="5" t="s">
        <v>3958</v>
      </c>
      <c r="E55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98" s="175" t="s">
        <v>18840</v>
      </c>
      <c r="G5598" s="175" t="s">
        <v>18841</v>
      </c>
      <c r="H5598" s="182" t="str">
        <f>_xlfn.XLOOKUP(tab_SCHULLISTE[[#This Row],[TKZ]],tab_SATLISTE[SAT-ID],tab_SATLISTE[SAT-ID],"FEHLT")</f>
        <v>7k128</v>
      </c>
    </row>
    <row r="5599" spans="1:8" ht="15.9" customHeight="1" x14ac:dyDescent="0.3">
      <c r="A5599" s="171" t="s">
        <v>9957</v>
      </c>
      <c r="B5599" s="167" t="s">
        <v>12573</v>
      </c>
      <c r="C5599" s="167" t="str">
        <f>tab_SCHULLISTE[[#This Row],[SNR]]&amp;" - "&amp;tab_SCHULLISTE[[#This Row],[Name]]</f>
        <v xml:space="preserve">8556 - Grundschule Augsburg-Bärenkeller  </v>
      </c>
      <c r="D5599" s="5" t="s">
        <v>3849</v>
      </c>
      <c r="E55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599" s="175" t="s">
        <v>18840</v>
      </c>
      <c r="G5599" s="175" t="s">
        <v>18841</v>
      </c>
      <c r="H5599" s="182" t="str">
        <f>_xlfn.XLOOKUP(tab_SCHULLISTE[[#This Row],[TKZ]],tab_SATLISTE[SAT-ID],tab_SATLISTE[SAT-ID],"FEHLT")</f>
        <v>7k015</v>
      </c>
    </row>
    <row r="5600" spans="1:8" ht="15.9" customHeight="1" x14ac:dyDescent="0.3">
      <c r="A5600" s="171" t="s">
        <v>9958</v>
      </c>
      <c r="B5600" s="167" t="s">
        <v>13556</v>
      </c>
      <c r="C5600" s="167" t="str">
        <f>tab_SCHULLISTE[[#This Row],[SNR]]&amp;" - "&amp;tab_SCHULLISTE[[#This Row],[Name]]</f>
        <v xml:space="preserve">8557 - Gustav-Leutelt-Mittelschule Kaufbeuren-Neugablonz  </v>
      </c>
      <c r="D5600" s="5" t="s">
        <v>3958</v>
      </c>
      <c r="E56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00" s="175" t="s">
        <v>18840</v>
      </c>
      <c r="G5600" s="175" t="s">
        <v>18841</v>
      </c>
      <c r="H5600" s="182" t="str">
        <f>_xlfn.XLOOKUP(tab_SCHULLISTE[[#This Row],[TKZ]],tab_SATLISTE[SAT-ID],tab_SATLISTE[SAT-ID],"FEHLT")</f>
        <v>7k128</v>
      </c>
    </row>
    <row r="5601" spans="1:8" ht="15.9" customHeight="1" x14ac:dyDescent="0.3">
      <c r="A5601" s="171" t="s">
        <v>9959</v>
      </c>
      <c r="B5601" s="167" t="s">
        <v>1109</v>
      </c>
      <c r="C5601" s="167" t="str">
        <f>tab_SCHULLISTE[[#This Row],[SNR]]&amp;" - "&amp;tab_SCHULLISTE[[#This Row],[Name]]</f>
        <v>8558 - Priv. Montessori-Schule (Grund- u. Hauptschule) Günzburg des Montessori Günzburg e.V.</v>
      </c>
      <c r="D5601" s="5" t="s">
        <v>4171</v>
      </c>
      <c r="E56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01" s="175" t="s">
        <v>18840</v>
      </c>
      <c r="G5601" s="175" t="s">
        <v>18841</v>
      </c>
      <c r="H5601" s="182" t="str">
        <f>_xlfn.XLOOKUP(tab_SCHULLISTE[[#This Row],[TKZ]],tab_SATLISTE[SAT-ID],tab_SATLISTE[SAT-ID],"FEHLT")</f>
        <v>7p055</v>
      </c>
    </row>
    <row r="5602" spans="1:8" ht="15.9" customHeight="1" x14ac:dyDescent="0.3">
      <c r="A5602" s="171" t="s">
        <v>9960</v>
      </c>
      <c r="B5602" s="167" t="s">
        <v>12574</v>
      </c>
      <c r="C5602" s="167" t="str">
        <f>tab_SCHULLISTE[[#This Row],[SNR]]&amp;" - "&amp;tab_SCHULLISTE[[#This Row],[Name]]</f>
        <v xml:space="preserve">8559 - Grundschule Bodolz, Schule im Obstgarten  </v>
      </c>
      <c r="D5602" s="5" t="s">
        <v>3873</v>
      </c>
      <c r="E56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02" s="175" t="s">
        <v>18840</v>
      </c>
      <c r="G5602" s="175" t="s">
        <v>18841</v>
      </c>
      <c r="H5602" s="182" t="str">
        <f>_xlfn.XLOOKUP(tab_SCHULLISTE[[#This Row],[TKZ]],tab_SATLISTE[SAT-ID],tab_SATLISTE[SAT-ID],"FEHLT")</f>
        <v>7k039</v>
      </c>
    </row>
    <row r="5603" spans="1:8" ht="15.9" customHeight="1" x14ac:dyDescent="0.3">
      <c r="A5603" s="171" t="s">
        <v>9961</v>
      </c>
      <c r="B5603" s="167" t="s">
        <v>12575</v>
      </c>
      <c r="C5603" s="167" t="str">
        <f>tab_SCHULLISTE[[#This Row],[SNR]]&amp;" - "&amp;tab_SCHULLISTE[[#This Row],[Name]]</f>
        <v xml:space="preserve">8560 - Löweneck-Grundschule Augsburg-Oberhausen  </v>
      </c>
      <c r="D5603" s="5" t="s">
        <v>3849</v>
      </c>
      <c r="E56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03" s="175" t="s">
        <v>18840</v>
      </c>
      <c r="G5603" s="175" t="s">
        <v>18841</v>
      </c>
      <c r="H5603" s="182" t="str">
        <f>_xlfn.XLOOKUP(tab_SCHULLISTE[[#This Row],[TKZ]],tab_SATLISTE[SAT-ID],tab_SATLISTE[SAT-ID],"FEHLT")</f>
        <v>7k015</v>
      </c>
    </row>
    <row r="5604" spans="1:8" ht="15.9" customHeight="1" x14ac:dyDescent="0.3">
      <c r="A5604" s="171" t="s">
        <v>9962</v>
      </c>
      <c r="B5604" s="167" t="s">
        <v>12576</v>
      </c>
      <c r="C5604" s="167" t="str">
        <f>tab_SCHULLISTE[[#This Row],[SNR]]&amp;" - "&amp;tab_SCHULLISTE[[#This Row],[Name]]</f>
        <v xml:space="preserve">8561 - Grundschule Augsburg-Firnhaberau  </v>
      </c>
      <c r="D5604" s="5" t="s">
        <v>3849</v>
      </c>
      <c r="E56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04" s="175" t="s">
        <v>18840</v>
      </c>
      <c r="G5604" s="175" t="s">
        <v>18841</v>
      </c>
      <c r="H5604" s="182" t="str">
        <f>_xlfn.XLOOKUP(tab_SCHULLISTE[[#This Row],[TKZ]],tab_SATLISTE[SAT-ID],tab_SATLISTE[SAT-ID],"FEHLT")</f>
        <v>7k015</v>
      </c>
    </row>
    <row r="5605" spans="1:8" ht="15.9" customHeight="1" x14ac:dyDescent="0.3">
      <c r="A5605" s="171" t="s">
        <v>9963</v>
      </c>
      <c r="B5605" s="167" t="s">
        <v>12577</v>
      </c>
      <c r="C5605" s="167" t="str">
        <f>tab_SCHULLISTE[[#This Row],[SNR]]&amp;" - "&amp;tab_SCHULLISTE[[#This Row],[Name]]</f>
        <v xml:space="preserve">8562 - Grundschule Kammlach  </v>
      </c>
      <c r="D5605" s="5" t="s">
        <v>3957</v>
      </c>
      <c r="E56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05" s="175" t="s">
        <v>18840</v>
      </c>
      <c r="G5605" s="175" t="s">
        <v>18841</v>
      </c>
      <c r="H5605" s="182" t="str">
        <f>_xlfn.XLOOKUP(tab_SCHULLISTE[[#This Row],[TKZ]],tab_SATLISTE[SAT-ID],tab_SATLISTE[SAT-ID],"FEHLT")</f>
        <v>7k127</v>
      </c>
    </row>
    <row r="5606" spans="1:8" ht="15.9" customHeight="1" x14ac:dyDescent="0.3">
      <c r="A5606" s="171" t="s">
        <v>9964</v>
      </c>
      <c r="B5606" s="167" t="s">
        <v>12578</v>
      </c>
      <c r="C5606" s="167" t="str">
        <f>tab_SCHULLISTE[[#This Row],[SNR]]&amp;" - "&amp;tab_SCHULLISTE[[#This Row],[Name]]</f>
        <v xml:space="preserve">8563 - Grundschule Kempten (Allgäu) an der Fürstenstraße  </v>
      </c>
      <c r="D5606" s="5" t="s">
        <v>3960</v>
      </c>
      <c r="E56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06" s="175" t="s">
        <v>18840</v>
      </c>
      <c r="G5606" s="175" t="s">
        <v>18841</v>
      </c>
      <c r="H5606" s="182" t="str">
        <f>_xlfn.XLOOKUP(tab_SCHULLISTE[[#This Row],[TKZ]],tab_SATLISTE[SAT-ID],tab_SATLISTE[SAT-ID],"FEHLT")</f>
        <v>7k130</v>
      </c>
    </row>
    <row r="5607" spans="1:8" ht="15.9" customHeight="1" x14ac:dyDescent="0.3">
      <c r="A5607" s="171" t="s">
        <v>9965</v>
      </c>
      <c r="B5607" s="167" t="s">
        <v>13557</v>
      </c>
      <c r="C5607" s="167" t="str">
        <f>tab_SCHULLISTE[[#This Row],[SNR]]&amp;" - "&amp;tab_SCHULLISTE[[#This Row],[Name]]</f>
        <v xml:space="preserve">8564 - Mittelschule Kempten (Allgäu) bei der Hofmühle  </v>
      </c>
      <c r="D5607" s="5" t="s">
        <v>3960</v>
      </c>
      <c r="E56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07" s="175" t="s">
        <v>18840</v>
      </c>
      <c r="G5607" s="175" t="s">
        <v>18841</v>
      </c>
      <c r="H5607" s="182" t="str">
        <f>_xlfn.XLOOKUP(tab_SCHULLISTE[[#This Row],[TKZ]],tab_SATLISTE[SAT-ID],tab_SATLISTE[SAT-ID],"FEHLT")</f>
        <v>7k130</v>
      </c>
    </row>
    <row r="5608" spans="1:8" ht="15.9" customHeight="1" x14ac:dyDescent="0.3">
      <c r="A5608" s="171" t="s">
        <v>9966</v>
      </c>
      <c r="B5608" s="167" t="s">
        <v>12579</v>
      </c>
      <c r="C5608" s="167" t="str">
        <f>tab_SCHULLISTE[[#This Row],[SNR]]&amp;" - "&amp;tab_SCHULLISTE[[#This Row],[Name]]</f>
        <v xml:space="preserve">8565 - Gustav-Stresemann-Grundschule Sankt Mang  </v>
      </c>
      <c r="D5608" s="5" t="s">
        <v>3960</v>
      </c>
      <c r="E56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08" s="175" t="s">
        <v>18840</v>
      </c>
      <c r="G5608" s="175" t="s">
        <v>18841</v>
      </c>
      <c r="H5608" s="182" t="str">
        <f>_xlfn.XLOOKUP(tab_SCHULLISTE[[#This Row],[TKZ]],tab_SATLISTE[SAT-ID],tab_SATLISTE[SAT-ID],"FEHLT")</f>
        <v>7k130</v>
      </c>
    </row>
    <row r="5609" spans="1:8" ht="15.9" customHeight="1" x14ac:dyDescent="0.3">
      <c r="A5609" s="171" t="s">
        <v>9967</v>
      </c>
      <c r="B5609" s="167" t="s">
        <v>12580</v>
      </c>
      <c r="C5609" s="167" t="str">
        <f>tab_SCHULLISTE[[#This Row],[SNR]]&amp;" - "&amp;tab_SCHULLISTE[[#This Row],[Name]]</f>
        <v xml:space="preserve">8566 - Grundschule Kempten (Allgäu) am Haubenschloß  </v>
      </c>
      <c r="D5609" s="5" t="s">
        <v>3960</v>
      </c>
      <c r="E56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09" s="175" t="s">
        <v>18840</v>
      </c>
      <c r="G5609" s="175" t="s">
        <v>18841</v>
      </c>
      <c r="H5609" s="182" t="str">
        <f>_xlfn.XLOOKUP(tab_SCHULLISTE[[#This Row],[TKZ]],tab_SATLISTE[SAT-ID],tab_SATLISTE[SAT-ID],"FEHLT")</f>
        <v>7k130</v>
      </c>
    </row>
    <row r="5610" spans="1:8" ht="15.9" customHeight="1" x14ac:dyDescent="0.3">
      <c r="A5610" s="171" t="s">
        <v>9968</v>
      </c>
      <c r="B5610" s="167" t="s">
        <v>12581</v>
      </c>
      <c r="C5610" s="167" t="str">
        <f>tab_SCHULLISTE[[#This Row],[SNR]]&amp;" - "&amp;tab_SCHULLISTE[[#This Row],[Name]]</f>
        <v xml:space="preserve">8567 - St.-Georg-Grundschule Augsburg  </v>
      </c>
      <c r="D5610" s="5" t="s">
        <v>3849</v>
      </c>
      <c r="E56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10" s="175" t="s">
        <v>18840</v>
      </c>
      <c r="G5610" s="175" t="s">
        <v>18841</v>
      </c>
      <c r="H5610" s="182" t="str">
        <f>_xlfn.XLOOKUP(tab_SCHULLISTE[[#This Row],[TKZ]],tab_SATLISTE[SAT-ID],tab_SATLISTE[SAT-ID],"FEHLT")</f>
        <v>7k015</v>
      </c>
    </row>
    <row r="5611" spans="1:8" ht="15.9" customHeight="1" x14ac:dyDescent="0.3">
      <c r="A5611" s="171" t="s">
        <v>9969</v>
      </c>
      <c r="B5611" s="167" t="s">
        <v>12582</v>
      </c>
      <c r="C5611" s="167" t="str">
        <f>tab_SCHULLISTE[[#This Row],[SNR]]&amp;" - "&amp;tab_SCHULLISTE[[#This Row],[Name]]</f>
        <v xml:space="preserve">8568 - Konrad-Adenauer-Grundschule Lenzfried  </v>
      </c>
      <c r="D5611" s="5" t="s">
        <v>3960</v>
      </c>
      <c r="E56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11" s="175" t="s">
        <v>18840</v>
      </c>
      <c r="G5611" s="175" t="s">
        <v>18841</v>
      </c>
      <c r="H5611" s="182" t="str">
        <f>_xlfn.XLOOKUP(tab_SCHULLISTE[[#This Row],[TKZ]],tab_SATLISTE[SAT-ID],tab_SATLISTE[SAT-ID],"FEHLT")</f>
        <v>7k130</v>
      </c>
    </row>
    <row r="5612" spans="1:8" ht="15.9" customHeight="1" x14ac:dyDescent="0.3">
      <c r="A5612" s="171" t="s">
        <v>9970</v>
      </c>
      <c r="B5612" s="167" t="s">
        <v>12583</v>
      </c>
      <c r="C5612" s="167" t="str">
        <f>tab_SCHULLISTE[[#This Row],[SNR]]&amp;" - "&amp;tab_SCHULLISTE[[#This Row],[Name]]</f>
        <v xml:space="preserve">8569 - Grundschule Kempten (Allgäu) auf dem Lindenberg  </v>
      </c>
      <c r="D5612" s="5" t="s">
        <v>3960</v>
      </c>
      <c r="E56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12" s="175" t="s">
        <v>18840</v>
      </c>
      <c r="G5612" s="175" t="s">
        <v>18841</v>
      </c>
      <c r="H5612" s="182" t="str">
        <f>_xlfn.XLOOKUP(tab_SCHULLISTE[[#This Row],[TKZ]],tab_SATLISTE[SAT-ID],tab_SATLISTE[SAT-ID],"FEHLT")</f>
        <v>7k130</v>
      </c>
    </row>
    <row r="5613" spans="1:8" ht="15.9" customHeight="1" x14ac:dyDescent="0.3">
      <c r="A5613" s="171" t="s">
        <v>9971</v>
      </c>
      <c r="B5613" s="167" t="s">
        <v>13558</v>
      </c>
      <c r="C5613" s="167" t="str">
        <f>tab_SCHULLISTE[[#This Row],[SNR]]&amp;" - "&amp;tab_SCHULLISTE[[#This Row],[Name]]</f>
        <v xml:space="preserve">8570 - Mittelschule Kempten (Allgäu) auf dem Lindenberg  </v>
      </c>
      <c r="D5613" s="5" t="s">
        <v>3960</v>
      </c>
      <c r="E56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13" s="175" t="s">
        <v>18840</v>
      </c>
      <c r="G5613" s="175" t="s">
        <v>18841</v>
      </c>
      <c r="H5613" s="182" t="str">
        <f>_xlfn.XLOOKUP(tab_SCHULLISTE[[#This Row],[TKZ]],tab_SATLISTE[SAT-ID],tab_SATLISTE[SAT-ID],"FEHLT")</f>
        <v>7k130</v>
      </c>
    </row>
    <row r="5614" spans="1:8" ht="15.9" customHeight="1" x14ac:dyDescent="0.3">
      <c r="A5614" s="171" t="s">
        <v>9972</v>
      </c>
      <c r="B5614" s="167" t="s">
        <v>12584</v>
      </c>
      <c r="C5614" s="167" t="str">
        <f>tab_SCHULLISTE[[#This Row],[SNR]]&amp;" - "&amp;tab_SCHULLISTE[[#This Row],[Name]]</f>
        <v xml:space="preserve">8571 - Grundschule Kempten (Allgäu)-Nord  </v>
      </c>
      <c r="D5614" s="5" t="s">
        <v>3960</v>
      </c>
      <c r="E56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14" s="175" t="s">
        <v>18840</v>
      </c>
      <c r="G5614" s="175" t="s">
        <v>18841</v>
      </c>
      <c r="H5614" s="182" t="str">
        <f>_xlfn.XLOOKUP(tab_SCHULLISTE[[#This Row],[TKZ]],tab_SATLISTE[SAT-ID],tab_SATLISTE[SAT-ID],"FEHLT")</f>
        <v>7k130</v>
      </c>
    </row>
    <row r="5615" spans="1:8" ht="15.9" customHeight="1" x14ac:dyDescent="0.3">
      <c r="A5615" s="171" t="s">
        <v>9973</v>
      </c>
      <c r="B5615" s="167" t="s">
        <v>13559</v>
      </c>
      <c r="C5615" s="167" t="str">
        <f>tab_SCHULLISTE[[#This Row],[SNR]]&amp;" - "&amp;tab_SCHULLISTE[[#This Row],[Name]]</f>
        <v xml:space="preserve">8572 - Robert-Schuman-Mittelschule Sankt Mang  </v>
      </c>
      <c r="D5615" s="5" t="s">
        <v>3960</v>
      </c>
      <c r="E56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15" s="175" t="s">
        <v>18840</v>
      </c>
      <c r="G5615" s="175" t="s">
        <v>18841</v>
      </c>
      <c r="H5615" s="182" t="str">
        <f>_xlfn.XLOOKUP(tab_SCHULLISTE[[#This Row],[TKZ]],tab_SATLISTE[SAT-ID],tab_SATLISTE[SAT-ID],"FEHLT")</f>
        <v>7k130</v>
      </c>
    </row>
    <row r="5616" spans="1:8" ht="15.9" customHeight="1" x14ac:dyDescent="0.3">
      <c r="A5616" s="171" t="s">
        <v>9974</v>
      </c>
      <c r="B5616" s="167" t="s">
        <v>12585</v>
      </c>
      <c r="C5616" s="167" t="str">
        <f>tab_SCHULLISTE[[#This Row],[SNR]]&amp;" - "&amp;tab_SCHULLISTE[[#This Row],[Name]]</f>
        <v xml:space="preserve">8573 - Grundschule Kempten (Allgäu) an der Sutt  </v>
      </c>
      <c r="D5616" s="5" t="s">
        <v>3960</v>
      </c>
      <c r="E56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16" s="175" t="s">
        <v>18840</v>
      </c>
      <c r="G5616" s="175" t="s">
        <v>18841</v>
      </c>
      <c r="H5616" s="182" t="str">
        <f>_xlfn.XLOOKUP(tab_SCHULLISTE[[#This Row],[TKZ]],tab_SATLISTE[SAT-ID],tab_SATLISTE[SAT-ID],"FEHLT")</f>
        <v>7k130</v>
      </c>
    </row>
    <row r="5617" spans="1:8" ht="15.9" customHeight="1" x14ac:dyDescent="0.3">
      <c r="A5617" s="171" t="s">
        <v>9975</v>
      </c>
      <c r="B5617" s="167" t="s">
        <v>1248</v>
      </c>
      <c r="C5617" s="167" t="str">
        <f>tab_SCHULLISTE[[#This Row],[SNR]]&amp;" - "&amp;tab_SCHULLISTE[[#This Row],[Name]]</f>
        <v>8574 - Mittelschule Kempten (Allgäu) - Wittelsbacherschule</v>
      </c>
      <c r="D5617" s="5" t="s">
        <v>3960</v>
      </c>
      <c r="E56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17" s="175" t="s">
        <v>18840</v>
      </c>
      <c r="G5617" s="175" t="s">
        <v>18841</v>
      </c>
      <c r="H5617" s="182" t="str">
        <f>_xlfn.XLOOKUP(tab_SCHULLISTE[[#This Row],[TKZ]],tab_SATLISTE[SAT-ID],tab_SATLISTE[SAT-ID],"FEHLT")</f>
        <v>7k130</v>
      </c>
    </row>
    <row r="5618" spans="1:8" ht="15.9" customHeight="1" x14ac:dyDescent="0.3">
      <c r="A5618" s="171" t="s">
        <v>9976</v>
      </c>
      <c r="B5618" s="167" t="s">
        <v>12586</v>
      </c>
      <c r="C5618" s="167" t="str">
        <f>tab_SCHULLISTE[[#This Row],[SNR]]&amp;" - "&amp;tab_SCHULLISTE[[#This Row],[Name]]</f>
        <v xml:space="preserve">8575 - Grundschule Heiligkreuz  </v>
      </c>
      <c r="D5618" s="5" t="s">
        <v>3960</v>
      </c>
      <c r="E56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18" s="175" t="s">
        <v>18840</v>
      </c>
      <c r="G5618" s="175" t="s">
        <v>18841</v>
      </c>
      <c r="H5618" s="182" t="str">
        <f>_xlfn.XLOOKUP(tab_SCHULLISTE[[#This Row],[TKZ]],tab_SATLISTE[SAT-ID],tab_SATLISTE[SAT-ID],"FEHLT")</f>
        <v>7k130</v>
      </c>
    </row>
    <row r="5619" spans="1:8" ht="15.9" customHeight="1" x14ac:dyDescent="0.3">
      <c r="A5619" s="171" t="s">
        <v>9977</v>
      </c>
      <c r="B5619" s="167" t="s">
        <v>1110</v>
      </c>
      <c r="C5619" s="167" t="str">
        <f>tab_SCHULLISTE[[#This Row],[SNR]]&amp;" - "&amp;tab_SCHULLISTE[[#This Row],[Name]]</f>
        <v>8576 - Montessori-Volksschule (Grund- und Hauptschule) Kempten (Allgäu)</v>
      </c>
      <c r="D5619" s="5" t="s">
        <v>4124</v>
      </c>
      <c r="E56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19" s="175" t="s">
        <v>18840</v>
      </c>
      <c r="G5619" s="175" t="s">
        <v>18841</v>
      </c>
      <c r="H5619" s="182" t="str">
        <f>_xlfn.XLOOKUP(tab_SCHULLISTE[[#This Row],[TKZ]],tab_SATLISTE[SAT-ID],tab_SATLISTE[SAT-ID],"FEHLT")</f>
        <v>7p003</v>
      </c>
    </row>
    <row r="5620" spans="1:8" ht="15.9" customHeight="1" x14ac:dyDescent="0.3">
      <c r="A5620" s="171" t="s">
        <v>9978</v>
      </c>
      <c r="B5620" s="167" t="s">
        <v>12587</v>
      </c>
      <c r="C5620" s="167" t="str">
        <f>tab_SCHULLISTE[[#This Row],[SNR]]&amp;" - "&amp;tab_SCHULLISTE[[#This Row],[Name]]</f>
        <v xml:space="preserve">8577 - Grundschule Wolfertschwenden  </v>
      </c>
      <c r="D5620" s="5" t="s">
        <v>4111</v>
      </c>
      <c r="E56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20" s="175" t="s">
        <v>18840</v>
      </c>
      <c r="G5620" s="175" t="s">
        <v>18841</v>
      </c>
      <c r="H5620" s="182" t="str">
        <f>_xlfn.XLOOKUP(tab_SCHULLISTE[[#This Row],[TKZ]],tab_SATLISTE[SAT-ID],tab_SATLISTE[SAT-ID],"FEHLT")</f>
        <v>7k283</v>
      </c>
    </row>
    <row r="5621" spans="1:8" ht="15.9" customHeight="1" x14ac:dyDescent="0.3">
      <c r="A5621" s="171" t="s">
        <v>9979</v>
      </c>
      <c r="B5621" s="167" t="s">
        <v>12588</v>
      </c>
      <c r="C5621" s="167" t="str">
        <f>tab_SCHULLISTE[[#This Row],[SNR]]&amp;" - "&amp;tab_SCHULLISTE[[#This Row],[Name]]</f>
        <v xml:space="preserve">8578 - Mozart-Grundschule Gersthofen  </v>
      </c>
      <c r="D5621" s="5" t="s">
        <v>3918</v>
      </c>
      <c r="E56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21" s="175" t="s">
        <v>18840</v>
      </c>
      <c r="G5621" s="175" t="s">
        <v>18841</v>
      </c>
      <c r="H5621" s="182" t="str">
        <f>_xlfn.XLOOKUP(tab_SCHULLISTE[[#This Row],[TKZ]],tab_SATLISTE[SAT-ID],tab_SATLISTE[SAT-ID],"FEHLT")</f>
        <v>7k086</v>
      </c>
    </row>
    <row r="5622" spans="1:8" ht="15.9" customHeight="1" x14ac:dyDescent="0.3">
      <c r="A5622" s="171" t="s">
        <v>9980</v>
      </c>
      <c r="B5622" s="167" t="s">
        <v>12589</v>
      </c>
      <c r="C5622" s="167" t="str">
        <f>tab_SCHULLISTE[[#This Row],[SNR]]&amp;" - "&amp;tab_SCHULLISTE[[#This Row],[Name]]</f>
        <v xml:space="preserve">8579 - Grundschule Bächingen a.d.Brenz  </v>
      </c>
      <c r="D5622" s="5" t="s">
        <v>3854</v>
      </c>
      <c r="E56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22" s="175" t="s">
        <v>18840</v>
      </c>
      <c r="G5622" s="175" t="s">
        <v>18841</v>
      </c>
      <c r="H5622" s="182" t="str">
        <f>_xlfn.XLOOKUP(tab_SCHULLISTE[[#This Row],[TKZ]],tab_SATLISTE[SAT-ID],tab_SATLISTE[SAT-ID],"FEHLT")</f>
        <v>7k020</v>
      </c>
    </row>
    <row r="5623" spans="1:8" ht="15.9" customHeight="1" x14ac:dyDescent="0.3">
      <c r="A5623" s="171" t="s">
        <v>9981</v>
      </c>
      <c r="B5623" s="167" t="s">
        <v>13560</v>
      </c>
      <c r="C5623" s="167" t="str">
        <f>tab_SCHULLISTE[[#This Row],[SNR]]&amp;" - "&amp;tab_SCHULLISTE[[#This Row],[Name]]</f>
        <v xml:space="preserve">8580 - Bismarckschule Mittelschule Memmingen  </v>
      </c>
      <c r="D5623" s="5" t="s">
        <v>3996</v>
      </c>
      <c r="E56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23" s="175" t="s">
        <v>18840</v>
      </c>
      <c r="G5623" s="175" t="s">
        <v>18841</v>
      </c>
      <c r="H5623" s="182" t="str">
        <f>_xlfn.XLOOKUP(tab_SCHULLISTE[[#This Row],[TKZ]],tab_SATLISTE[SAT-ID],tab_SATLISTE[SAT-ID],"FEHLT")</f>
        <v>7k167</v>
      </c>
    </row>
    <row r="5624" spans="1:8" ht="15.9" customHeight="1" x14ac:dyDescent="0.3">
      <c r="A5624" s="171" t="s">
        <v>9982</v>
      </c>
      <c r="B5624" s="167" t="s">
        <v>13561</v>
      </c>
      <c r="C5624" s="167" t="str">
        <f>tab_SCHULLISTE[[#This Row],[SNR]]&amp;" - "&amp;tab_SCHULLISTE[[#This Row],[Name]]</f>
        <v xml:space="preserve">8581 - Lindenschule Mittelschule Memmingen  </v>
      </c>
      <c r="D5624" s="5" t="s">
        <v>3996</v>
      </c>
      <c r="E56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24" s="175" t="s">
        <v>18840</v>
      </c>
      <c r="G5624" s="175" t="s">
        <v>18841</v>
      </c>
      <c r="H5624" s="182" t="str">
        <f>_xlfn.XLOOKUP(tab_SCHULLISTE[[#This Row],[TKZ]],tab_SATLISTE[SAT-ID],tab_SATLISTE[SAT-ID],"FEHLT")</f>
        <v>7k167</v>
      </c>
    </row>
    <row r="5625" spans="1:8" ht="15.9" customHeight="1" x14ac:dyDescent="0.3">
      <c r="A5625" s="171" t="s">
        <v>9983</v>
      </c>
      <c r="B5625" s="167" t="s">
        <v>12590</v>
      </c>
      <c r="C5625" s="167" t="str">
        <f>tab_SCHULLISTE[[#This Row],[SNR]]&amp;" - "&amp;tab_SCHULLISTE[[#This Row],[Name]]</f>
        <v xml:space="preserve">8582 - Elsbethenschule Grundschule Memmingen  </v>
      </c>
      <c r="D5625" s="5" t="s">
        <v>3996</v>
      </c>
      <c r="E56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25" s="175" t="s">
        <v>18840</v>
      </c>
      <c r="G5625" s="175" t="s">
        <v>18841</v>
      </c>
      <c r="H5625" s="182" t="str">
        <f>_xlfn.XLOOKUP(tab_SCHULLISTE[[#This Row],[TKZ]],tab_SATLISTE[SAT-ID],tab_SATLISTE[SAT-ID],"FEHLT")</f>
        <v>7k167</v>
      </c>
    </row>
    <row r="5626" spans="1:8" ht="15.9" customHeight="1" x14ac:dyDescent="0.3">
      <c r="A5626" s="171" t="s">
        <v>9984</v>
      </c>
      <c r="B5626" s="167" t="s">
        <v>12591</v>
      </c>
      <c r="C5626" s="167" t="str">
        <f>tab_SCHULLISTE[[#This Row],[SNR]]&amp;" - "&amp;tab_SCHULLISTE[[#This Row],[Name]]</f>
        <v xml:space="preserve">8583 - Edith-Stein-Schule, Grundschule Memmingen  </v>
      </c>
      <c r="D5626" s="5" t="s">
        <v>3996</v>
      </c>
      <c r="E56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26" s="175" t="s">
        <v>18840</v>
      </c>
      <c r="G5626" s="175" t="s">
        <v>18841</v>
      </c>
      <c r="H5626" s="182" t="str">
        <f>_xlfn.XLOOKUP(tab_SCHULLISTE[[#This Row],[TKZ]],tab_SATLISTE[SAT-ID],tab_SATLISTE[SAT-ID],"FEHLT")</f>
        <v>7k167</v>
      </c>
    </row>
    <row r="5627" spans="1:8" ht="15.9" customHeight="1" x14ac:dyDescent="0.3">
      <c r="A5627" s="171" t="s">
        <v>9985</v>
      </c>
      <c r="B5627" s="167" t="s">
        <v>12592</v>
      </c>
      <c r="C5627" s="167" t="str">
        <f>tab_SCHULLISTE[[#This Row],[SNR]]&amp;" - "&amp;tab_SCHULLISTE[[#This Row],[Name]]</f>
        <v xml:space="preserve">8584 - Schiller-Grundschule Augsburg-Lechhausen  </v>
      </c>
      <c r="D5627" s="5" t="s">
        <v>3849</v>
      </c>
      <c r="E56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27" s="175" t="s">
        <v>18840</v>
      </c>
      <c r="G5627" s="175" t="s">
        <v>18841</v>
      </c>
      <c r="H5627" s="182" t="str">
        <f>_xlfn.XLOOKUP(tab_SCHULLISTE[[#This Row],[TKZ]],tab_SATLISTE[SAT-ID],tab_SATLISTE[SAT-ID],"FEHLT")</f>
        <v>7k015</v>
      </c>
    </row>
    <row r="5628" spans="1:8" ht="15.9" customHeight="1" x14ac:dyDescent="0.3">
      <c r="A5628" s="171" t="s">
        <v>9986</v>
      </c>
      <c r="B5628" s="167" t="s">
        <v>12593</v>
      </c>
      <c r="C5628" s="167" t="str">
        <f>tab_SCHULLISTE[[#This Row],[SNR]]&amp;" - "&amp;tab_SCHULLISTE[[#This Row],[Name]]</f>
        <v xml:space="preserve">8585 - Theodor-Heuss-Schule, Grundschule Memmingen  </v>
      </c>
      <c r="D5628" s="5" t="s">
        <v>3996</v>
      </c>
      <c r="E56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28" s="175" t="s">
        <v>18840</v>
      </c>
      <c r="G5628" s="175" t="s">
        <v>18841</v>
      </c>
      <c r="H5628" s="182" t="str">
        <f>_xlfn.XLOOKUP(tab_SCHULLISTE[[#This Row],[TKZ]],tab_SATLISTE[SAT-ID],tab_SATLISTE[SAT-ID],"FEHLT")</f>
        <v>7k167</v>
      </c>
    </row>
    <row r="5629" spans="1:8" ht="15.9" customHeight="1" x14ac:dyDescent="0.3">
      <c r="A5629" s="171" t="s">
        <v>9987</v>
      </c>
      <c r="B5629" s="167" t="s">
        <v>13562</v>
      </c>
      <c r="C5629" s="167" t="str">
        <f>tab_SCHULLISTE[[#This Row],[SNR]]&amp;" - "&amp;tab_SCHULLISTE[[#This Row],[Name]]</f>
        <v xml:space="preserve">8586 - Mittelschule Memmingen-Amendingen  </v>
      </c>
      <c r="D5629" s="5" t="s">
        <v>3997</v>
      </c>
      <c r="E56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29" s="175" t="s">
        <v>18840</v>
      </c>
      <c r="G5629" s="175" t="s">
        <v>18841</v>
      </c>
      <c r="H5629" s="182" t="str">
        <f>_xlfn.XLOOKUP(tab_SCHULLISTE[[#This Row],[TKZ]],tab_SATLISTE[SAT-ID],tab_SATLISTE[SAT-ID],"FEHLT")</f>
        <v>7k168</v>
      </c>
    </row>
    <row r="5630" spans="1:8" ht="15.9" customHeight="1" x14ac:dyDescent="0.3">
      <c r="A5630" s="171" t="s">
        <v>9988</v>
      </c>
      <c r="B5630" s="167" t="s">
        <v>12594</v>
      </c>
      <c r="C5630" s="167" t="str">
        <f>tab_SCHULLISTE[[#This Row],[SNR]]&amp;" - "&amp;tab_SCHULLISTE[[#This Row],[Name]]</f>
        <v xml:space="preserve">8587 - Grundschule Neu-Ulm Reutti  </v>
      </c>
      <c r="D5630" s="5" t="s">
        <v>4013</v>
      </c>
      <c r="E56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30" s="175" t="s">
        <v>18840</v>
      </c>
      <c r="G5630" s="175" t="s">
        <v>18841</v>
      </c>
      <c r="H5630" s="182" t="str">
        <f>_xlfn.XLOOKUP(tab_SCHULLISTE[[#This Row],[TKZ]],tab_SATLISTE[SAT-ID],tab_SATLISTE[SAT-ID],"FEHLT")</f>
        <v>7k185</v>
      </c>
    </row>
    <row r="5631" spans="1:8" ht="15.9" customHeight="1" x14ac:dyDescent="0.3">
      <c r="A5631" s="171" t="s">
        <v>9989</v>
      </c>
      <c r="B5631" s="167" t="s">
        <v>1111</v>
      </c>
      <c r="C5631" s="167" t="str">
        <f>tab_SCHULLISTE[[#This Row],[SNR]]&amp;" - "&amp;tab_SCHULLISTE[[#This Row],[Name]]</f>
        <v>8588 - Montessori-Volksschule Sonthofen (Grund- u. Hauptschule)</v>
      </c>
      <c r="D5631" s="5" t="s">
        <v>4169</v>
      </c>
      <c r="E56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31" s="175" t="s">
        <v>18840</v>
      </c>
      <c r="G5631" s="175" t="s">
        <v>18841</v>
      </c>
      <c r="H5631" s="182" t="str">
        <f>_xlfn.XLOOKUP(tab_SCHULLISTE[[#This Row],[TKZ]],tab_SATLISTE[SAT-ID],tab_SATLISTE[SAT-ID],"FEHLT")</f>
        <v>7p053</v>
      </c>
    </row>
    <row r="5632" spans="1:8" ht="15.9" customHeight="1" x14ac:dyDescent="0.3">
      <c r="A5632" s="171" t="s">
        <v>9990</v>
      </c>
      <c r="B5632" s="167" t="s">
        <v>12595</v>
      </c>
      <c r="C5632" s="167" t="str">
        <f>tab_SCHULLISTE[[#This Row],[SNR]]&amp;" - "&amp;tab_SCHULLISTE[[#This Row],[Name]]</f>
        <v xml:space="preserve">8589 - Grundschule Friedberg-Süd  </v>
      </c>
      <c r="D5632" s="5" t="s">
        <v>3911</v>
      </c>
      <c r="E56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32" s="175" t="s">
        <v>18840</v>
      </c>
      <c r="G5632" s="175" t="s">
        <v>18841</v>
      </c>
      <c r="H5632" s="182" t="str">
        <f>_xlfn.XLOOKUP(tab_SCHULLISTE[[#This Row],[TKZ]],tab_SATLISTE[SAT-ID],tab_SATLISTE[SAT-ID],"FEHLT")</f>
        <v>7k079</v>
      </c>
    </row>
    <row r="5633" spans="1:8" ht="15.9" customHeight="1" x14ac:dyDescent="0.3">
      <c r="A5633" s="171" t="s">
        <v>9991</v>
      </c>
      <c r="B5633" s="167" t="s">
        <v>12596</v>
      </c>
      <c r="C5633" s="167" t="str">
        <f>tab_SCHULLISTE[[#This Row],[SNR]]&amp;" - "&amp;tab_SCHULLISTE[[#This Row],[Name]]</f>
        <v xml:space="preserve">8590 - Grundschule Thierhaupten  </v>
      </c>
      <c r="D5633" s="5" t="s">
        <v>4072</v>
      </c>
      <c r="E56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33" s="175" t="s">
        <v>18840</v>
      </c>
      <c r="G5633" s="175" t="s">
        <v>18841</v>
      </c>
      <c r="H5633" s="182" t="str">
        <f>_xlfn.XLOOKUP(tab_SCHULLISTE[[#This Row],[TKZ]],tab_SATLISTE[SAT-ID],tab_SATLISTE[SAT-ID],"FEHLT")</f>
        <v>7k244</v>
      </c>
    </row>
    <row r="5634" spans="1:8" ht="15.9" customHeight="1" x14ac:dyDescent="0.3">
      <c r="A5634" s="171" t="s">
        <v>9992</v>
      </c>
      <c r="B5634" s="167" t="s">
        <v>1113</v>
      </c>
      <c r="C5634" s="167" t="str">
        <f>tab_SCHULLISTE[[#This Row],[SNR]]&amp;" - "&amp;tab_SCHULLISTE[[#This Row],[Name]]</f>
        <v>8591 - International School Augsburg, Volksschule der International School Augsburg, Gersthofen</v>
      </c>
      <c r="D5634" s="5" t="s">
        <v>4147</v>
      </c>
      <c r="E56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5634" s="175" t="s">
        <v>18840</v>
      </c>
      <c r="G5634" s="175" t="s">
        <v>18841</v>
      </c>
      <c r="H5634" s="182" t="str">
        <f>_xlfn.XLOOKUP(tab_SCHULLISTE[[#This Row],[TKZ]],tab_SATLISTE[SAT-ID],tab_SATLISTE[SAT-ID],"FEHLT")</f>
        <v>7p032</v>
      </c>
    </row>
    <row r="5635" spans="1:8" ht="15.9" customHeight="1" x14ac:dyDescent="0.3">
      <c r="A5635" s="171" t="s">
        <v>9993</v>
      </c>
      <c r="B5635" s="167" t="s">
        <v>12597</v>
      </c>
      <c r="C5635" s="167" t="str">
        <f>tab_SCHULLISTE[[#This Row],[SNR]]&amp;" - "&amp;tab_SCHULLISTE[[#This Row],[Name]]</f>
        <v xml:space="preserve">8592 - Grundschule Affing  </v>
      </c>
      <c r="D5635" s="5" t="s">
        <v>3837</v>
      </c>
      <c r="E56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35" s="175" t="s">
        <v>18840</v>
      </c>
      <c r="G5635" s="175" t="s">
        <v>18841</v>
      </c>
      <c r="H5635" s="182" t="str">
        <f>_xlfn.XLOOKUP(tab_SCHULLISTE[[#This Row],[TKZ]],tab_SATLISTE[SAT-ID],tab_SATLISTE[SAT-ID],"FEHLT")</f>
        <v>7k003</v>
      </c>
    </row>
    <row r="5636" spans="1:8" ht="15.9" customHeight="1" x14ac:dyDescent="0.3">
      <c r="A5636" s="171" t="s">
        <v>9994</v>
      </c>
      <c r="B5636" s="167" t="s">
        <v>12598</v>
      </c>
      <c r="C5636" s="167" t="str">
        <f>tab_SCHULLISTE[[#This Row],[SNR]]&amp;" - "&amp;tab_SCHULLISTE[[#This Row],[Name]]</f>
        <v xml:space="preserve">8593 - Ludwig-Steub-Grundschule Aichach  </v>
      </c>
      <c r="D5636" s="5" t="s">
        <v>3838</v>
      </c>
      <c r="E56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36" s="175" t="s">
        <v>18840</v>
      </c>
      <c r="G5636" s="175" t="s">
        <v>18841</v>
      </c>
      <c r="H5636" s="182" t="str">
        <f>_xlfn.XLOOKUP(tab_SCHULLISTE[[#This Row],[TKZ]],tab_SATLISTE[SAT-ID],tab_SATLISTE[SAT-ID],"FEHLT")</f>
        <v>7k004</v>
      </c>
    </row>
    <row r="5637" spans="1:8" ht="15.9" customHeight="1" x14ac:dyDescent="0.3">
      <c r="A5637" s="171" t="s">
        <v>9995</v>
      </c>
      <c r="B5637" s="167" t="s">
        <v>13563</v>
      </c>
      <c r="C5637" s="167" t="str">
        <f>tab_SCHULLISTE[[#This Row],[SNR]]&amp;" - "&amp;tab_SCHULLISTE[[#This Row],[Name]]</f>
        <v xml:space="preserve">8594 - Geschwister-Scholl-Mittelschule Aichach  </v>
      </c>
      <c r="D5637" s="5" t="s">
        <v>3838</v>
      </c>
      <c r="E56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37" s="175" t="s">
        <v>18840</v>
      </c>
      <c r="G5637" s="175" t="s">
        <v>18841</v>
      </c>
      <c r="H5637" s="182" t="str">
        <f>_xlfn.XLOOKUP(tab_SCHULLISTE[[#This Row],[TKZ]],tab_SATLISTE[SAT-ID],tab_SATLISTE[SAT-ID],"FEHLT")</f>
        <v>7k004</v>
      </c>
    </row>
    <row r="5638" spans="1:8" ht="15.9" customHeight="1" x14ac:dyDescent="0.3">
      <c r="A5638" s="171" t="s">
        <v>9996</v>
      </c>
      <c r="B5638" s="167" t="s">
        <v>13564</v>
      </c>
      <c r="C5638" s="167" t="str">
        <f>tab_SCHULLISTE[[#This Row],[SNR]]&amp;" - "&amp;tab_SCHULLISTE[[#This Row],[Name]]</f>
        <v xml:space="preserve">8595 - Mittelschule am Lechrain Aindling  </v>
      </c>
      <c r="D5638" s="5" t="s">
        <v>3841</v>
      </c>
      <c r="E56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38" s="175" t="s">
        <v>18840</v>
      </c>
      <c r="G5638" s="175" t="s">
        <v>18841</v>
      </c>
      <c r="H5638" s="182" t="str">
        <f>_xlfn.XLOOKUP(tab_SCHULLISTE[[#This Row],[TKZ]],tab_SATLISTE[SAT-ID],tab_SATLISTE[SAT-ID],"FEHLT")</f>
        <v>7k007</v>
      </c>
    </row>
    <row r="5639" spans="1:8" ht="15.9" customHeight="1" x14ac:dyDescent="0.3">
      <c r="A5639" s="171" t="s">
        <v>9997</v>
      </c>
      <c r="B5639" s="167" t="s">
        <v>13565</v>
      </c>
      <c r="C5639" s="167" t="str">
        <f>tab_SCHULLISTE[[#This Row],[SNR]]&amp;" - "&amp;tab_SCHULLISTE[[#This Row],[Name]]</f>
        <v xml:space="preserve">8597 - Mittelschule Dasing  </v>
      </c>
      <c r="D5639" s="5" t="s">
        <v>3885</v>
      </c>
      <c r="E56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39" s="175" t="s">
        <v>18840</v>
      </c>
      <c r="G5639" s="175" t="s">
        <v>18841</v>
      </c>
      <c r="H5639" s="182" t="str">
        <f>_xlfn.XLOOKUP(tab_SCHULLISTE[[#This Row],[TKZ]],tab_SATLISTE[SAT-ID],tab_SATLISTE[SAT-ID],"FEHLT")</f>
        <v>7k051</v>
      </c>
    </row>
    <row r="5640" spans="1:8" ht="15.9" customHeight="1" x14ac:dyDescent="0.3">
      <c r="A5640" s="171" t="s">
        <v>9998</v>
      </c>
      <c r="B5640" s="167" t="s">
        <v>12599</v>
      </c>
      <c r="C5640" s="167" t="str">
        <f>tab_SCHULLISTE[[#This Row],[SNR]]&amp;" - "&amp;tab_SCHULLISTE[[#This Row],[Name]]</f>
        <v xml:space="preserve">8598 - Grundschule Ecknach  </v>
      </c>
      <c r="D5640" s="5" t="s">
        <v>3838</v>
      </c>
      <c r="E56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40" s="175" t="s">
        <v>18840</v>
      </c>
      <c r="G5640" s="175" t="s">
        <v>18841</v>
      </c>
      <c r="H5640" s="182" t="str">
        <f>_xlfn.XLOOKUP(tab_SCHULLISTE[[#This Row],[TKZ]],tab_SATLISTE[SAT-ID],tab_SATLISTE[SAT-ID],"FEHLT")</f>
        <v>7k004</v>
      </c>
    </row>
    <row r="5641" spans="1:8" ht="15.9" customHeight="1" x14ac:dyDescent="0.3">
      <c r="A5641" s="171" t="s">
        <v>9999</v>
      </c>
      <c r="B5641" s="167" t="s">
        <v>12600</v>
      </c>
      <c r="C5641" s="167" t="str">
        <f>tab_SCHULLISTE[[#This Row],[SNR]]&amp;" - "&amp;tab_SCHULLISTE[[#This Row],[Name]]</f>
        <v xml:space="preserve">8599 - Grundschule Eurasburg  </v>
      </c>
      <c r="D5641" s="5" t="s">
        <v>3907</v>
      </c>
      <c r="E56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41" s="175" t="s">
        <v>18840</v>
      </c>
      <c r="G5641" s="175" t="s">
        <v>18841</v>
      </c>
      <c r="H5641" s="182" t="str">
        <f>_xlfn.XLOOKUP(tab_SCHULLISTE[[#This Row],[TKZ]],tab_SATLISTE[SAT-ID],tab_SATLISTE[SAT-ID],"FEHLT")</f>
        <v>7k074</v>
      </c>
    </row>
    <row r="5642" spans="1:8" ht="15.9" customHeight="1" x14ac:dyDescent="0.3">
      <c r="A5642" s="171" t="s">
        <v>10000</v>
      </c>
      <c r="B5642" s="167" t="s">
        <v>12601</v>
      </c>
      <c r="C5642" s="167" t="str">
        <f>tab_SCHULLISTE[[#This Row],[SNR]]&amp;" - "&amp;tab_SCHULLISTE[[#This Row],[Name]]</f>
        <v xml:space="preserve">8600 - Theresia-Gerhardinger-Grundschule Friedberg  </v>
      </c>
      <c r="D5642" s="5" t="s">
        <v>3911</v>
      </c>
      <c r="E56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42" s="175" t="s">
        <v>18840</v>
      </c>
      <c r="G5642" s="175" t="s">
        <v>18841</v>
      </c>
      <c r="H5642" s="182" t="str">
        <f>_xlfn.XLOOKUP(tab_SCHULLISTE[[#This Row],[TKZ]],tab_SATLISTE[SAT-ID],tab_SATLISTE[SAT-ID],"FEHLT")</f>
        <v>7k079</v>
      </c>
    </row>
    <row r="5643" spans="1:8" ht="15.9" customHeight="1" x14ac:dyDescent="0.3">
      <c r="A5643" s="171" t="s">
        <v>10001</v>
      </c>
      <c r="B5643" s="167" t="s">
        <v>13566</v>
      </c>
      <c r="C5643" s="167" t="str">
        <f>tab_SCHULLISTE[[#This Row],[SNR]]&amp;" - "&amp;tab_SCHULLISTE[[#This Row],[Name]]</f>
        <v xml:space="preserve">8601 - Mittelschule Friedberg  </v>
      </c>
      <c r="D5643" s="5" t="s">
        <v>3911</v>
      </c>
      <c r="E56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43" s="175" t="s">
        <v>18840</v>
      </c>
      <c r="G5643" s="175" t="s">
        <v>18841</v>
      </c>
      <c r="H5643" s="182" t="str">
        <f>_xlfn.XLOOKUP(tab_SCHULLISTE[[#This Row],[TKZ]],tab_SATLISTE[SAT-ID],tab_SATLISTE[SAT-ID],"FEHLT")</f>
        <v>7k079</v>
      </c>
    </row>
    <row r="5644" spans="1:8" ht="15.9" customHeight="1" x14ac:dyDescent="0.3">
      <c r="A5644" s="171" t="s">
        <v>10002</v>
      </c>
      <c r="B5644" s="167" t="s">
        <v>12602</v>
      </c>
      <c r="C5644" s="167" t="str">
        <f>tab_SCHULLISTE[[#This Row],[SNR]]&amp;" - "&amp;tab_SCHULLISTE[[#This Row],[Name]]</f>
        <v xml:space="preserve">8602 - Grundschule Griesbeckerzell - Obergriesbach  </v>
      </c>
      <c r="D5644" s="5" t="s">
        <v>3922</v>
      </c>
      <c r="E56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44" s="175" t="s">
        <v>18840</v>
      </c>
      <c r="G5644" s="175" t="s">
        <v>18841</v>
      </c>
      <c r="H5644" s="182" t="str">
        <f>_xlfn.XLOOKUP(tab_SCHULLISTE[[#This Row],[TKZ]],tab_SATLISTE[SAT-ID],tab_SATLISTE[SAT-ID],"FEHLT")</f>
        <v>7k091</v>
      </c>
    </row>
    <row r="5645" spans="1:8" ht="15.9" customHeight="1" x14ac:dyDescent="0.3">
      <c r="A5645" s="171" t="s">
        <v>10003</v>
      </c>
      <c r="B5645" s="167" t="s">
        <v>13567</v>
      </c>
      <c r="C5645" s="167" t="str">
        <f>tab_SCHULLISTE[[#This Row],[SNR]]&amp;" - "&amp;tab_SCHULLISTE[[#This Row],[Name]]</f>
        <v xml:space="preserve">8603 - Mittelschule Hollenbach  </v>
      </c>
      <c r="D5645" s="5" t="s">
        <v>3941</v>
      </c>
      <c r="E56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45" s="175" t="s">
        <v>18840</v>
      </c>
      <c r="G5645" s="175" t="s">
        <v>18841</v>
      </c>
      <c r="H5645" s="182" t="str">
        <f>_xlfn.XLOOKUP(tab_SCHULLISTE[[#This Row],[TKZ]],tab_SATLISTE[SAT-ID],tab_SATLISTE[SAT-ID],"FEHLT")</f>
        <v>7k111</v>
      </c>
    </row>
    <row r="5646" spans="1:8" ht="15.9" customHeight="1" x14ac:dyDescent="0.3">
      <c r="A5646" s="171" t="s">
        <v>10004</v>
      </c>
      <c r="B5646" s="167" t="s">
        <v>12603</v>
      </c>
      <c r="C5646" s="167" t="str">
        <f>tab_SCHULLISTE[[#This Row],[SNR]]&amp;" - "&amp;tab_SCHULLISTE[[#This Row],[Name]]</f>
        <v xml:space="preserve">8604 - Grundschule Inchenhofen  </v>
      </c>
      <c r="D5646" s="5" t="s">
        <v>3951</v>
      </c>
      <c r="E56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46" s="175" t="s">
        <v>18840</v>
      </c>
      <c r="G5646" s="175" t="s">
        <v>18841</v>
      </c>
      <c r="H5646" s="182" t="str">
        <f>_xlfn.XLOOKUP(tab_SCHULLISTE[[#This Row],[TKZ]],tab_SATLISTE[SAT-ID],tab_SATLISTE[SAT-ID],"FEHLT")</f>
        <v>7k121</v>
      </c>
    </row>
    <row r="5647" spans="1:8" ht="15.9" customHeight="1" x14ac:dyDescent="0.3">
      <c r="A5647" s="171" t="s">
        <v>10005</v>
      </c>
      <c r="B5647" s="167" t="s">
        <v>12604</v>
      </c>
      <c r="C5647" s="167" t="str">
        <f>tab_SCHULLISTE[[#This Row],[SNR]]&amp;" - "&amp;tab_SCHULLISTE[[#This Row],[Name]]</f>
        <v xml:space="preserve">8605 - Grundschule Kissing  </v>
      </c>
      <c r="D5647" s="5" t="s">
        <v>3963</v>
      </c>
      <c r="E56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47" s="175" t="s">
        <v>18840</v>
      </c>
      <c r="G5647" s="175" t="s">
        <v>18841</v>
      </c>
      <c r="H5647" s="182" t="str">
        <f>_xlfn.XLOOKUP(tab_SCHULLISTE[[#This Row],[TKZ]],tab_SATLISTE[SAT-ID],tab_SATLISTE[SAT-ID],"FEHLT")</f>
        <v>7k133</v>
      </c>
    </row>
    <row r="5648" spans="1:8" ht="15.9" customHeight="1" x14ac:dyDescent="0.3">
      <c r="A5648" s="171" t="s">
        <v>10006</v>
      </c>
      <c r="B5648" s="167" t="s">
        <v>13568</v>
      </c>
      <c r="C5648" s="167" t="str">
        <f>tab_SCHULLISTE[[#This Row],[SNR]]&amp;" - "&amp;tab_SCHULLISTE[[#This Row],[Name]]</f>
        <v xml:space="preserve">8606 - Mittelschule Kissing  </v>
      </c>
      <c r="D5648" s="5" t="s">
        <v>3963</v>
      </c>
      <c r="E56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48" s="175" t="s">
        <v>18840</v>
      </c>
      <c r="G5648" s="175" t="s">
        <v>18841</v>
      </c>
      <c r="H5648" s="182" t="str">
        <f>_xlfn.XLOOKUP(tab_SCHULLISTE[[#This Row],[TKZ]],tab_SATLISTE[SAT-ID],tab_SATLISTE[SAT-ID],"FEHLT")</f>
        <v>7k133</v>
      </c>
    </row>
    <row r="5649" spans="1:8" ht="15.9" customHeight="1" x14ac:dyDescent="0.3">
      <c r="A5649" s="171" t="s">
        <v>10007</v>
      </c>
      <c r="B5649" s="167" t="s">
        <v>13569</v>
      </c>
      <c r="C5649" s="167" t="str">
        <f>tab_SCHULLISTE[[#This Row],[SNR]]&amp;" - "&amp;tab_SCHULLISTE[[#This Row],[Name]]</f>
        <v xml:space="preserve">8607 - Mittelschule Kühbach  </v>
      </c>
      <c r="D5649" s="5" t="s">
        <v>3970</v>
      </c>
      <c r="E56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49" s="175" t="s">
        <v>18840</v>
      </c>
      <c r="G5649" s="175" t="s">
        <v>18841</v>
      </c>
      <c r="H5649" s="182" t="str">
        <f>_xlfn.XLOOKUP(tab_SCHULLISTE[[#This Row],[TKZ]],tab_SATLISTE[SAT-ID],tab_SATLISTE[SAT-ID],"FEHLT")</f>
        <v>7k141</v>
      </c>
    </row>
    <row r="5650" spans="1:8" ht="15.9" customHeight="1" x14ac:dyDescent="0.3">
      <c r="A5650" s="171" t="s">
        <v>10008</v>
      </c>
      <c r="B5650" s="167" t="s">
        <v>13570</v>
      </c>
      <c r="C5650" s="167" t="str">
        <f>tab_SCHULLISTE[[#This Row],[SNR]]&amp;" - "&amp;tab_SCHULLISTE[[#This Row],[Name]]</f>
        <v xml:space="preserve">8608 - Mittelschule Merching  </v>
      </c>
      <c r="D5650" s="5" t="s">
        <v>3999</v>
      </c>
      <c r="E56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50" s="175" t="s">
        <v>18840</v>
      </c>
      <c r="G5650" s="175" t="s">
        <v>18841</v>
      </c>
      <c r="H5650" s="182" t="str">
        <f>_xlfn.XLOOKUP(tab_SCHULLISTE[[#This Row],[TKZ]],tab_SATLISTE[SAT-ID],tab_SATLISTE[SAT-ID],"FEHLT")</f>
        <v>7k170</v>
      </c>
    </row>
    <row r="5651" spans="1:8" ht="15.9" customHeight="1" x14ac:dyDescent="0.3">
      <c r="A5651" s="171" t="s">
        <v>10009</v>
      </c>
      <c r="B5651" s="167" t="s">
        <v>12605</v>
      </c>
      <c r="C5651" s="167" t="str">
        <f>tab_SCHULLISTE[[#This Row],[SNR]]&amp;" - "&amp;tab_SCHULLISTE[[#This Row],[Name]]</f>
        <v xml:space="preserve">8609 - Grundschule Mering Luitpoldstraße  </v>
      </c>
      <c r="D5651" s="5" t="s">
        <v>4000</v>
      </c>
      <c r="E56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51" s="175" t="s">
        <v>18840</v>
      </c>
      <c r="G5651" s="175" t="s">
        <v>18841</v>
      </c>
      <c r="H5651" s="182" t="str">
        <f>_xlfn.XLOOKUP(tab_SCHULLISTE[[#This Row],[TKZ]],tab_SATLISTE[SAT-ID],tab_SATLISTE[SAT-ID],"FEHLT")</f>
        <v>7k171</v>
      </c>
    </row>
    <row r="5652" spans="1:8" ht="15.9" customHeight="1" x14ac:dyDescent="0.3">
      <c r="A5652" s="171" t="s">
        <v>10010</v>
      </c>
      <c r="B5652" s="167" t="s">
        <v>12606</v>
      </c>
      <c r="C5652" s="167" t="str">
        <f>tab_SCHULLISTE[[#This Row],[SNR]]&amp;" - "&amp;tab_SCHULLISTE[[#This Row],[Name]]</f>
        <v xml:space="preserve">8611 - Grundschule Diedorf  </v>
      </c>
      <c r="D5652" s="5" t="s">
        <v>3888</v>
      </c>
      <c r="E56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52" s="175" t="s">
        <v>18840</v>
      </c>
      <c r="G5652" s="175" t="s">
        <v>18841</v>
      </c>
      <c r="H5652" s="182" t="str">
        <f>_xlfn.XLOOKUP(tab_SCHULLISTE[[#This Row],[TKZ]],tab_SATLISTE[SAT-ID],tab_SATLISTE[SAT-ID],"FEHLT")</f>
        <v>7k054</v>
      </c>
    </row>
    <row r="5653" spans="1:8" ht="15.9" customHeight="1" x14ac:dyDescent="0.3">
      <c r="A5653" s="171" t="s">
        <v>10011</v>
      </c>
      <c r="B5653" s="167" t="s">
        <v>12607</v>
      </c>
      <c r="C5653" s="167" t="str">
        <f>tab_SCHULLISTE[[#This Row],[SNR]]&amp;" - "&amp;tab_SCHULLISTE[[#This Row],[Name]]</f>
        <v xml:space="preserve">8612 - Johann-Peter-Ring-Grundschule Ottmaring  </v>
      </c>
      <c r="D5653" s="5" t="s">
        <v>3911</v>
      </c>
      <c r="E56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53" s="175" t="s">
        <v>18840</v>
      </c>
      <c r="G5653" s="175" t="s">
        <v>18841</v>
      </c>
      <c r="H5653" s="182" t="str">
        <f>_xlfn.XLOOKUP(tab_SCHULLISTE[[#This Row],[TKZ]],tab_SATLISTE[SAT-ID],tab_SATLISTE[SAT-ID],"FEHLT")</f>
        <v>7k079</v>
      </c>
    </row>
    <row r="5654" spans="1:8" ht="15.9" customHeight="1" x14ac:dyDescent="0.3">
      <c r="A5654" s="171" t="s">
        <v>10012</v>
      </c>
      <c r="B5654" s="167" t="s">
        <v>13571</v>
      </c>
      <c r="C5654" s="167" t="str">
        <f>tab_SCHULLISTE[[#This Row],[SNR]]&amp;" - "&amp;tab_SCHULLISTE[[#This Row],[Name]]</f>
        <v xml:space="preserve">8613 - Mittelschule Pöttmes  </v>
      </c>
      <c r="D5654" s="5" t="s">
        <v>4037</v>
      </c>
      <c r="E56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54" s="175" t="s">
        <v>18840</v>
      </c>
      <c r="G5654" s="175" t="s">
        <v>18841</v>
      </c>
      <c r="H5654" s="182" t="str">
        <f>_xlfn.XLOOKUP(tab_SCHULLISTE[[#This Row],[TKZ]],tab_SATLISTE[SAT-ID],tab_SATLISTE[SAT-ID],"FEHLT")</f>
        <v>7k209</v>
      </c>
    </row>
    <row r="5655" spans="1:8" ht="15.9" customHeight="1" x14ac:dyDescent="0.3">
      <c r="A5655" s="171" t="s">
        <v>10013</v>
      </c>
      <c r="B5655" s="167" t="s">
        <v>12608</v>
      </c>
      <c r="C5655" s="167" t="str">
        <f>tab_SCHULLISTE[[#This Row],[SNR]]&amp;" - "&amp;tab_SCHULLISTE[[#This Row],[Name]]</f>
        <v xml:space="preserve">8614 - Grundschule Rehling  </v>
      </c>
      <c r="D5655" s="5" t="s">
        <v>4041</v>
      </c>
      <c r="E56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55" s="175" t="s">
        <v>18840</v>
      </c>
      <c r="G5655" s="175" t="s">
        <v>18841</v>
      </c>
      <c r="H5655" s="182" t="str">
        <f>_xlfn.XLOOKUP(tab_SCHULLISTE[[#This Row],[TKZ]],tab_SATLISTE[SAT-ID],tab_SATLISTE[SAT-ID],"FEHLT")</f>
        <v>7k213</v>
      </c>
    </row>
    <row r="5656" spans="1:8" ht="15.9" customHeight="1" x14ac:dyDescent="0.3">
      <c r="A5656" s="171" t="s">
        <v>10014</v>
      </c>
      <c r="B5656" s="167" t="s">
        <v>12609</v>
      </c>
      <c r="C5656" s="167" t="str">
        <f>tab_SCHULLISTE[[#This Row],[SNR]]&amp;" - "&amp;tab_SCHULLISTE[[#This Row],[Name]]</f>
        <v xml:space="preserve">8615 - Grundschule Ried  </v>
      </c>
      <c r="D5656" s="5" t="s">
        <v>4044</v>
      </c>
      <c r="E56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56" s="175" t="s">
        <v>18840</v>
      </c>
      <c r="G5656" s="175" t="s">
        <v>18841</v>
      </c>
      <c r="H5656" s="182" t="str">
        <f>_xlfn.XLOOKUP(tab_SCHULLISTE[[#This Row],[TKZ]],tab_SATLISTE[SAT-ID],tab_SATLISTE[SAT-ID],"FEHLT")</f>
        <v>7k216</v>
      </c>
    </row>
    <row r="5657" spans="1:8" ht="15.9" customHeight="1" x14ac:dyDescent="0.3">
      <c r="A5657" s="171" t="s">
        <v>10015</v>
      </c>
      <c r="B5657" s="167" t="s">
        <v>12610</v>
      </c>
      <c r="C5657" s="167" t="str">
        <f>tab_SCHULLISTE[[#This Row],[SNR]]&amp;" - "&amp;tab_SCHULLISTE[[#This Row],[Name]]</f>
        <v xml:space="preserve">8616 - Grundschule Schiltberg  </v>
      </c>
      <c r="D5657" s="5" t="s">
        <v>4052</v>
      </c>
      <c r="E56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57" s="175" t="s">
        <v>18840</v>
      </c>
      <c r="G5657" s="175" t="s">
        <v>18841</v>
      </c>
      <c r="H5657" s="182" t="str">
        <f>_xlfn.XLOOKUP(tab_SCHULLISTE[[#This Row],[TKZ]],tab_SATLISTE[SAT-ID],tab_SATLISTE[SAT-ID],"FEHLT")</f>
        <v>7k224</v>
      </c>
    </row>
    <row r="5658" spans="1:8" ht="15.9" customHeight="1" x14ac:dyDescent="0.3">
      <c r="A5658" s="171" t="s">
        <v>10016</v>
      </c>
      <c r="B5658" s="167" t="s">
        <v>13572</v>
      </c>
      <c r="C5658" s="167" t="str">
        <f>tab_SCHULLISTE[[#This Row],[SNR]]&amp;" - "&amp;tab_SCHULLISTE[[#This Row],[Name]]</f>
        <v xml:space="preserve">8617 - Mittelschule Sielenbach  </v>
      </c>
      <c r="D5658" s="5" t="s">
        <v>4057</v>
      </c>
      <c r="E56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58" s="175" t="s">
        <v>18840</v>
      </c>
      <c r="G5658" s="175" t="s">
        <v>18841</v>
      </c>
      <c r="H5658" s="182" t="str">
        <f>_xlfn.XLOOKUP(tab_SCHULLISTE[[#This Row],[TKZ]],tab_SATLISTE[SAT-ID],tab_SATLISTE[SAT-ID],"FEHLT")</f>
        <v>7k229</v>
      </c>
    </row>
    <row r="5659" spans="1:8" ht="15.9" customHeight="1" x14ac:dyDescent="0.3">
      <c r="A5659" s="171" t="s">
        <v>10017</v>
      </c>
      <c r="B5659" s="167" t="s">
        <v>13573</v>
      </c>
      <c r="C5659" s="167" t="str">
        <f>tab_SCHULLISTE[[#This Row],[SNR]]&amp;" - "&amp;tab_SCHULLISTE[[#This Row],[Name]]</f>
        <v xml:space="preserve">8618 - Mittelschule Stätzling-Derching  </v>
      </c>
      <c r="D5659" s="5" t="s">
        <v>3911</v>
      </c>
      <c r="E56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59" s="175" t="s">
        <v>18840</v>
      </c>
      <c r="G5659" s="175" t="s">
        <v>18841</v>
      </c>
      <c r="H5659" s="182" t="str">
        <f>_xlfn.XLOOKUP(tab_SCHULLISTE[[#This Row],[TKZ]],tab_SATLISTE[SAT-ID],tab_SATLISTE[SAT-ID],"FEHLT")</f>
        <v>7k079</v>
      </c>
    </row>
    <row r="5660" spans="1:8" ht="15.9" customHeight="1" x14ac:dyDescent="0.3">
      <c r="A5660" s="171" t="s">
        <v>10018</v>
      </c>
      <c r="B5660" s="167" t="s">
        <v>12611</v>
      </c>
      <c r="C5660" s="167" t="str">
        <f>tab_SCHULLISTE[[#This Row],[SNR]]&amp;" - "&amp;tab_SCHULLISTE[[#This Row],[Name]]</f>
        <v xml:space="preserve">8619 - Grundschule Adelzhausen-Tödtenried  </v>
      </c>
      <c r="D5660" s="5" t="s">
        <v>3836</v>
      </c>
      <c r="E56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60" s="175" t="s">
        <v>18840</v>
      </c>
      <c r="G5660" s="175" t="s">
        <v>18841</v>
      </c>
      <c r="H5660" s="182" t="str">
        <f>_xlfn.XLOOKUP(tab_SCHULLISTE[[#This Row],[TKZ]],tab_SATLISTE[SAT-ID],tab_SATLISTE[SAT-ID],"FEHLT")</f>
        <v>7k002</v>
      </c>
    </row>
    <row r="5661" spans="1:8" ht="15.9" customHeight="1" x14ac:dyDescent="0.3">
      <c r="A5661" s="171" t="s">
        <v>10019</v>
      </c>
      <c r="B5661" s="167" t="s">
        <v>12612</v>
      </c>
      <c r="C5661" s="167" t="str">
        <f>tab_SCHULLISTE[[#This Row],[SNR]]&amp;" - "&amp;tab_SCHULLISTE[[#This Row],[Name]]</f>
        <v xml:space="preserve">8620 - Grundschule Petersdorf  </v>
      </c>
      <c r="D5661" s="5" t="s">
        <v>4107</v>
      </c>
      <c r="E56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61" s="175" t="s">
        <v>18840</v>
      </c>
      <c r="G5661" s="175" t="s">
        <v>18841</v>
      </c>
      <c r="H5661" s="182" t="str">
        <f>_xlfn.XLOOKUP(tab_SCHULLISTE[[#This Row],[TKZ]],tab_SATLISTE[SAT-ID],tab_SATLISTE[SAT-ID],"FEHLT")</f>
        <v>7k279</v>
      </c>
    </row>
    <row r="5662" spans="1:8" ht="15.9" customHeight="1" x14ac:dyDescent="0.3">
      <c r="A5662" s="171" t="s">
        <v>10020</v>
      </c>
      <c r="B5662" s="167" t="s">
        <v>1115</v>
      </c>
      <c r="C5662" s="167" t="str">
        <f>tab_SCHULLISTE[[#This Row],[SNR]]&amp;" - "&amp;tab_SCHULLISTE[[#This Row],[Name]]</f>
        <v>8621 - Freie Schule Lindau (Bodensee) (Grundschule und Hauptschule) des Vereins Freie Schule Lindau e.V.</v>
      </c>
      <c r="D5662" s="5" t="s">
        <v>4183</v>
      </c>
      <c r="E56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62" s="175" t="s">
        <v>18840</v>
      </c>
      <c r="G5662" s="175" t="s">
        <v>18841</v>
      </c>
      <c r="H5662" s="182" t="str">
        <f>_xlfn.XLOOKUP(tab_SCHULLISTE[[#This Row],[TKZ]],tab_SATLISTE[SAT-ID],tab_SATLISTE[SAT-ID],"FEHLT")</f>
        <v>7p068</v>
      </c>
    </row>
    <row r="5663" spans="1:8" ht="15.9" customHeight="1" x14ac:dyDescent="0.3">
      <c r="A5663" s="171" t="s">
        <v>10021</v>
      </c>
      <c r="B5663" s="167" t="s">
        <v>12613</v>
      </c>
      <c r="C5663" s="167" t="str">
        <f>tab_SCHULLISTE[[#This Row],[SNR]]&amp;" - "&amp;tab_SCHULLISTE[[#This Row],[Name]]</f>
        <v xml:space="preserve">8622 - Grundschule Aichach-Nord  </v>
      </c>
      <c r="D5663" s="5" t="s">
        <v>3838</v>
      </c>
      <c r="E56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63" s="175" t="s">
        <v>18840</v>
      </c>
      <c r="G5663" s="175" t="s">
        <v>18841</v>
      </c>
      <c r="H5663" s="182" t="str">
        <f>_xlfn.XLOOKUP(tab_SCHULLISTE[[#This Row],[TKZ]],tab_SATLISTE[SAT-ID],tab_SATLISTE[SAT-ID],"FEHLT")</f>
        <v>7k004</v>
      </c>
    </row>
    <row r="5664" spans="1:8" ht="15.9" customHeight="1" x14ac:dyDescent="0.3">
      <c r="A5664" s="171" t="s">
        <v>10022</v>
      </c>
      <c r="B5664" s="167" t="s">
        <v>13574</v>
      </c>
      <c r="C5664" s="167" t="str">
        <f>tab_SCHULLISTE[[#This Row],[SNR]]&amp;" - "&amp;tab_SCHULLISTE[[#This Row],[Name]]</f>
        <v xml:space="preserve">8623 - Mittelschule Untermeitingen  </v>
      </c>
      <c r="D5664" s="5" t="s">
        <v>4078</v>
      </c>
      <c r="E56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64" s="175" t="s">
        <v>18840</v>
      </c>
      <c r="G5664" s="175" t="s">
        <v>18841</v>
      </c>
      <c r="H5664" s="182" t="str">
        <f>_xlfn.XLOOKUP(tab_SCHULLISTE[[#This Row],[TKZ]],tab_SATLISTE[SAT-ID],tab_SATLISTE[SAT-ID],"FEHLT")</f>
        <v>7k250</v>
      </c>
    </row>
    <row r="5665" spans="1:8" ht="15.9" customHeight="1" x14ac:dyDescent="0.3">
      <c r="A5665" s="171" t="s">
        <v>10023</v>
      </c>
      <c r="B5665" s="167" t="s">
        <v>12614</v>
      </c>
      <c r="C5665" s="167" t="str">
        <f>tab_SCHULLISTE[[#This Row],[SNR]]&amp;" - "&amp;tab_SCHULLISTE[[#This Row],[Name]]</f>
        <v xml:space="preserve">8624 - Grundschule Adelsried  </v>
      </c>
      <c r="D5665" s="5" t="s">
        <v>3835</v>
      </c>
      <c r="E56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65" s="175" t="s">
        <v>18840</v>
      </c>
      <c r="G5665" s="175" t="s">
        <v>18841</v>
      </c>
      <c r="H5665" s="182" t="str">
        <f>_xlfn.XLOOKUP(tab_SCHULLISTE[[#This Row],[TKZ]],tab_SATLISTE[SAT-ID],tab_SATLISTE[SAT-ID],"FEHLT")</f>
        <v>7k001</v>
      </c>
    </row>
    <row r="5666" spans="1:8" ht="15.9" customHeight="1" x14ac:dyDescent="0.3">
      <c r="A5666" s="171" t="s">
        <v>10024</v>
      </c>
      <c r="B5666" s="167" t="s">
        <v>12615</v>
      </c>
      <c r="C5666" s="167" t="str">
        <f>tab_SCHULLISTE[[#This Row],[SNR]]&amp;" - "&amp;tab_SCHULLISTE[[#This Row],[Name]]</f>
        <v xml:space="preserve">8625 - Grundschule Altenmünster  </v>
      </c>
      <c r="D5666" s="5" t="s">
        <v>3844</v>
      </c>
      <c r="E56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66" s="175" t="s">
        <v>18840</v>
      </c>
      <c r="G5666" s="175" t="s">
        <v>18841</v>
      </c>
      <c r="H5666" s="182" t="str">
        <f>_xlfn.XLOOKUP(tab_SCHULLISTE[[#This Row],[TKZ]],tab_SATLISTE[SAT-ID],tab_SATLISTE[SAT-ID],"FEHLT")</f>
        <v>7k010</v>
      </c>
    </row>
    <row r="5667" spans="1:8" ht="15.9" customHeight="1" x14ac:dyDescent="0.3">
      <c r="A5667" s="171" t="s">
        <v>10025</v>
      </c>
      <c r="B5667" s="167" t="s">
        <v>12616</v>
      </c>
      <c r="C5667" s="167" t="str">
        <f>tab_SCHULLISTE[[#This Row],[SNR]]&amp;" - "&amp;tab_SCHULLISTE[[#This Row],[Name]]</f>
        <v xml:space="preserve">8626 - Grundschule Aystetten  </v>
      </c>
      <c r="D5667" s="5" t="s">
        <v>3851</v>
      </c>
      <c r="E56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67" s="175" t="s">
        <v>18840</v>
      </c>
      <c r="G5667" s="175" t="s">
        <v>18841</v>
      </c>
      <c r="H5667" s="182" t="str">
        <f>_xlfn.XLOOKUP(tab_SCHULLISTE[[#This Row],[TKZ]],tab_SATLISTE[SAT-ID],tab_SATLISTE[SAT-ID],"FEHLT")</f>
        <v>7k017</v>
      </c>
    </row>
    <row r="5668" spans="1:8" ht="15.9" customHeight="1" x14ac:dyDescent="0.3">
      <c r="A5668" s="171" t="s">
        <v>10026</v>
      </c>
      <c r="B5668" s="167" t="s">
        <v>12617</v>
      </c>
      <c r="C5668" s="167" t="str">
        <f>tab_SCHULLISTE[[#This Row],[SNR]]&amp;" - "&amp;tab_SCHULLISTE[[#This Row],[Name]]</f>
        <v xml:space="preserve">8627 - Grundschule Biberbach  </v>
      </c>
      <c r="D5668" s="5" t="s">
        <v>3864</v>
      </c>
      <c r="E56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68" s="175" t="s">
        <v>18840</v>
      </c>
      <c r="G5668" s="175" t="s">
        <v>18841</v>
      </c>
      <c r="H5668" s="182" t="str">
        <f>_xlfn.XLOOKUP(tab_SCHULLISTE[[#This Row],[TKZ]],tab_SATLISTE[SAT-ID],tab_SATLISTE[SAT-ID],"FEHLT")</f>
        <v>7k030</v>
      </c>
    </row>
    <row r="5669" spans="1:8" ht="15.9" customHeight="1" x14ac:dyDescent="0.3">
      <c r="A5669" s="171" t="s">
        <v>10027</v>
      </c>
      <c r="B5669" s="167" t="s">
        <v>12618</v>
      </c>
      <c r="C5669" s="167" t="str">
        <f>tab_SCHULLISTE[[#This Row],[SNR]]&amp;" - "&amp;tab_SCHULLISTE[[#This Row],[Name]]</f>
        <v xml:space="preserve">8628 - Laurentius-Grundschule Bobingen  </v>
      </c>
      <c r="D5669" s="5" t="s">
        <v>3872</v>
      </c>
      <c r="E56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69" s="175" t="s">
        <v>18840</v>
      </c>
      <c r="G5669" s="175" t="s">
        <v>18841</v>
      </c>
      <c r="H5669" s="182" t="str">
        <f>_xlfn.XLOOKUP(tab_SCHULLISTE[[#This Row],[TKZ]],tab_SATLISTE[SAT-ID],tab_SATLISTE[SAT-ID],"FEHLT")</f>
        <v>7k038</v>
      </c>
    </row>
    <row r="5670" spans="1:8" ht="15.9" customHeight="1" x14ac:dyDescent="0.3">
      <c r="A5670" s="171" t="s">
        <v>10028</v>
      </c>
      <c r="B5670" s="167" t="s">
        <v>13575</v>
      </c>
      <c r="C5670" s="167" t="str">
        <f>tab_SCHULLISTE[[#This Row],[SNR]]&amp;" - "&amp;tab_SCHULLISTE[[#This Row],[Name]]</f>
        <v xml:space="preserve">8629 - Dr.-Jaufmann-Mittelschule Bobingen  </v>
      </c>
      <c r="D5670" s="5" t="s">
        <v>3872</v>
      </c>
      <c r="E56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70" s="175" t="s">
        <v>18840</v>
      </c>
      <c r="G5670" s="175" t="s">
        <v>18841</v>
      </c>
      <c r="H5670" s="182" t="str">
        <f>_xlfn.XLOOKUP(tab_SCHULLISTE[[#This Row],[TKZ]],tab_SATLISTE[SAT-ID],tab_SATLISTE[SAT-ID],"FEHLT")</f>
        <v>7k038</v>
      </c>
    </row>
    <row r="5671" spans="1:8" ht="15.9" customHeight="1" x14ac:dyDescent="0.3">
      <c r="A5671" s="171" t="s">
        <v>10029</v>
      </c>
      <c r="B5671" s="167" t="s">
        <v>12619</v>
      </c>
      <c r="C5671" s="167" t="str">
        <f>tab_SCHULLISTE[[#This Row],[SNR]]&amp;" - "&amp;tab_SCHULLISTE[[#This Row],[Name]]</f>
        <v xml:space="preserve">8630 - Ludger-Hölker-Grundschule Straßberg  </v>
      </c>
      <c r="D5671" s="5" t="s">
        <v>3872</v>
      </c>
      <c r="E56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71" s="175" t="s">
        <v>18840</v>
      </c>
      <c r="G5671" s="175" t="s">
        <v>18841</v>
      </c>
      <c r="H5671" s="182" t="str">
        <f>_xlfn.XLOOKUP(tab_SCHULLISTE[[#This Row],[TKZ]],tab_SATLISTE[SAT-ID],tab_SATLISTE[SAT-ID],"FEHLT")</f>
        <v>7k038</v>
      </c>
    </row>
    <row r="5672" spans="1:8" ht="15.9" customHeight="1" x14ac:dyDescent="0.3">
      <c r="A5672" s="171" t="s">
        <v>10030</v>
      </c>
      <c r="B5672" s="167" t="s">
        <v>13576</v>
      </c>
      <c r="C5672" s="167" t="str">
        <f>tab_SCHULLISTE[[#This Row],[SNR]]&amp;" - "&amp;tab_SCHULLISTE[[#This Row],[Name]]</f>
        <v xml:space="preserve">8631 - Mittelschule Diedorf  </v>
      </c>
      <c r="D5672" s="5" t="s">
        <v>3889</v>
      </c>
      <c r="E56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72" s="175" t="s">
        <v>18840</v>
      </c>
      <c r="G5672" s="175" t="s">
        <v>18841</v>
      </c>
      <c r="H5672" s="182" t="str">
        <f>_xlfn.XLOOKUP(tab_SCHULLISTE[[#This Row],[TKZ]],tab_SATLISTE[SAT-ID],tab_SATLISTE[SAT-ID],"FEHLT")</f>
        <v>7k055</v>
      </c>
    </row>
    <row r="5673" spans="1:8" ht="15.9" customHeight="1" x14ac:dyDescent="0.3">
      <c r="A5673" s="171" t="s">
        <v>10031</v>
      </c>
      <c r="B5673" s="167" t="s">
        <v>13577</v>
      </c>
      <c r="C5673" s="167" t="str">
        <f>tab_SCHULLISTE[[#This Row],[SNR]]&amp;" - "&amp;tab_SCHULLISTE[[#This Row],[Name]]</f>
        <v xml:space="preserve">8632 - Mittelschule Dinkelscherben  </v>
      </c>
      <c r="D5673" s="5" t="s">
        <v>3894</v>
      </c>
      <c r="E56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73" s="175" t="s">
        <v>18840</v>
      </c>
      <c r="G5673" s="175" t="s">
        <v>18841</v>
      </c>
      <c r="H5673" s="182" t="str">
        <f>_xlfn.XLOOKUP(tab_SCHULLISTE[[#This Row],[TKZ]],tab_SATLISTE[SAT-ID],tab_SATLISTE[SAT-ID],"FEHLT")</f>
        <v>7k060</v>
      </c>
    </row>
    <row r="5674" spans="1:8" ht="15.9" customHeight="1" x14ac:dyDescent="0.3">
      <c r="A5674" s="171" t="s">
        <v>10032</v>
      </c>
      <c r="B5674" s="167" t="s">
        <v>12620</v>
      </c>
      <c r="C5674" s="167" t="str">
        <f>tab_SCHULLISTE[[#This Row],[SNR]]&amp;" - "&amp;tab_SCHULLISTE[[#This Row],[Name]]</f>
        <v xml:space="preserve">8633 - Grundschule Emersacker  </v>
      </c>
      <c r="D5674" s="5" t="s">
        <v>3904</v>
      </c>
      <c r="E56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74" s="175" t="s">
        <v>18840</v>
      </c>
      <c r="G5674" s="175" t="s">
        <v>18841</v>
      </c>
      <c r="H5674" s="182" t="str">
        <f>_xlfn.XLOOKUP(tab_SCHULLISTE[[#This Row],[TKZ]],tab_SATLISTE[SAT-ID],tab_SATLISTE[SAT-ID],"FEHLT")</f>
        <v>7k071</v>
      </c>
    </row>
    <row r="5675" spans="1:8" ht="15.9" customHeight="1" x14ac:dyDescent="0.3">
      <c r="A5675" s="171" t="s">
        <v>10033</v>
      </c>
      <c r="B5675" s="167" t="s">
        <v>13578</v>
      </c>
      <c r="C5675" s="167" t="str">
        <f>tab_SCHULLISTE[[#This Row],[SNR]]&amp;" - "&amp;tab_SCHULLISTE[[#This Row],[Name]]</f>
        <v xml:space="preserve">8634 - Mittelschule Fischach-Langenneufnach  </v>
      </c>
      <c r="D5675" s="5" t="s">
        <v>3908</v>
      </c>
      <c r="E56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75" s="175" t="s">
        <v>18840</v>
      </c>
      <c r="G5675" s="175" t="s">
        <v>18841</v>
      </c>
      <c r="H5675" s="182" t="str">
        <f>_xlfn.XLOOKUP(tab_SCHULLISTE[[#This Row],[TKZ]],tab_SATLISTE[SAT-ID],tab_SATLISTE[SAT-ID],"FEHLT")</f>
        <v>7k075</v>
      </c>
    </row>
    <row r="5676" spans="1:8" ht="15.9" customHeight="1" x14ac:dyDescent="0.3">
      <c r="A5676" s="171" t="s">
        <v>10034</v>
      </c>
      <c r="B5676" s="167" t="s">
        <v>12621</v>
      </c>
      <c r="C5676" s="167" t="str">
        <f>tab_SCHULLISTE[[#This Row],[SNR]]&amp;" - "&amp;tab_SCHULLISTE[[#This Row],[Name]]</f>
        <v xml:space="preserve">8635 - Grundschule Gablingen  </v>
      </c>
      <c r="D5676" s="5" t="s">
        <v>3915</v>
      </c>
      <c r="E56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76" s="175" t="s">
        <v>18840</v>
      </c>
      <c r="G5676" s="175" t="s">
        <v>18841</v>
      </c>
      <c r="H5676" s="182" t="str">
        <f>_xlfn.XLOOKUP(tab_SCHULLISTE[[#This Row],[TKZ]],tab_SATLISTE[SAT-ID],tab_SATLISTE[SAT-ID],"FEHLT")</f>
        <v>7k083</v>
      </c>
    </row>
    <row r="5677" spans="1:8" ht="15.9" customHeight="1" x14ac:dyDescent="0.3">
      <c r="A5677" s="171" t="s">
        <v>10035</v>
      </c>
      <c r="B5677" s="167" t="s">
        <v>13579</v>
      </c>
      <c r="C5677" s="167" t="str">
        <f>tab_SCHULLISTE[[#This Row],[SNR]]&amp;" - "&amp;tab_SCHULLISTE[[#This Row],[Name]]</f>
        <v xml:space="preserve">8636 - Anna-Pröll-Mittelschule Gersthofen  </v>
      </c>
      <c r="D5677" s="5" t="s">
        <v>3918</v>
      </c>
      <c r="E56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77" s="175" t="s">
        <v>18840</v>
      </c>
      <c r="G5677" s="175" t="s">
        <v>18841</v>
      </c>
      <c r="H5677" s="182" t="str">
        <f>_xlfn.XLOOKUP(tab_SCHULLISTE[[#This Row],[TKZ]],tab_SATLISTE[SAT-ID],tab_SATLISTE[SAT-ID],"FEHLT")</f>
        <v>7k086</v>
      </c>
    </row>
    <row r="5678" spans="1:8" ht="15.9" customHeight="1" x14ac:dyDescent="0.3">
      <c r="A5678" s="171" t="s">
        <v>10036</v>
      </c>
      <c r="B5678" s="167" t="s">
        <v>12622</v>
      </c>
      <c r="C5678" s="167" t="str">
        <f>tab_SCHULLISTE[[#This Row],[SNR]]&amp;" - "&amp;tab_SCHULLISTE[[#This Row],[Name]]</f>
        <v xml:space="preserve">8637 - Goethe-Grundschule Gersthofen  </v>
      </c>
      <c r="D5678" s="5" t="s">
        <v>3918</v>
      </c>
      <c r="E56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78" s="175" t="s">
        <v>18840</v>
      </c>
      <c r="G5678" s="175" t="s">
        <v>18841</v>
      </c>
      <c r="H5678" s="182" t="str">
        <f>_xlfn.XLOOKUP(tab_SCHULLISTE[[#This Row],[TKZ]],tab_SATLISTE[SAT-ID],tab_SATLISTE[SAT-ID],"FEHLT")</f>
        <v>7k086</v>
      </c>
    </row>
    <row r="5679" spans="1:8" ht="15.9" customHeight="1" x14ac:dyDescent="0.3">
      <c r="A5679" s="171" t="s">
        <v>10037</v>
      </c>
      <c r="B5679" s="167" t="s">
        <v>12623</v>
      </c>
      <c r="C5679" s="167" t="str">
        <f>tab_SCHULLISTE[[#This Row],[SNR]]&amp;" - "&amp;tab_SCHULLISTE[[#This Row],[Name]]</f>
        <v xml:space="preserve">8639 - Pestalozzi-Grundschule Gersthofen  </v>
      </c>
      <c r="D5679" s="5" t="s">
        <v>3918</v>
      </c>
      <c r="E56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79" s="175" t="s">
        <v>18840</v>
      </c>
      <c r="G5679" s="175" t="s">
        <v>18841</v>
      </c>
      <c r="H5679" s="182" t="str">
        <f>_xlfn.XLOOKUP(tab_SCHULLISTE[[#This Row],[TKZ]],tab_SATLISTE[SAT-ID],tab_SATLISTE[SAT-ID],"FEHLT")</f>
        <v>7k086</v>
      </c>
    </row>
    <row r="5680" spans="1:8" ht="15.9" customHeight="1" x14ac:dyDescent="0.3">
      <c r="A5680" s="171" t="s">
        <v>10038</v>
      </c>
      <c r="B5680" s="167" t="s">
        <v>12624</v>
      </c>
      <c r="C5680" s="167" t="str">
        <f>tab_SCHULLISTE[[#This Row],[SNR]]&amp;" - "&amp;tab_SCHULLISTE[[#This Row],[Name]]</f>
        <v xml:space="preserve">8640 - Grundschule Gessertshausen  </v>
      </c>
      <c r="D5680" s="5" t="s">
        <v>3919</v>
      </c>
      <c r="E56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80" s="175" t="s">
        <v>18840</v>
      </c>
      <c r="G5680" s="175" t="s">
        <v>18841</v>
      </c>
      <c r="H5680" s="182" t="str">
        <f>_xlfn.XLOOKUP(tab_SCHULLISTE[[#This Row],[TKZ]],tab_SATLISTE[SAT-ID],tab_SATLISTE[SAT-ID],"FEHLT")</f>
        <v>7k087</v>
      </c>
    </row>
    <row r="5681" spans="1:8" ht="15.9" customHeight="1" x14ac:dyDescent="0.3">
      <c r="A5681" s="171" t="s">
        <v>10039</v>
      </c>
      <c r="B5681" s="167" t="s">
        <v>13580</v>
      </c>
      <c r="C5681" s="167" t="str">
        <f>tab_SCHULLISTE[[#This Row],[SNR]]&amp;" - "&amp;tab_SCHULLISTE[[#This Row],[Name]]</f>
        <v xml:space="preserve">8641 - Mittelschule Großaitingen  </v>
      </c>
      <c r="D5681" s="5" t="s">
        <v>3923</v>
      </c>
      <c r="E56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81" s="175" t="s">
        <v>18840</v>
      </c>
      <c r="G5681" s="175" t="s">
        <v>18841</v>
      </c>
      <c r="H5681" s="182" t="str">
        <f>_xlfn.XLOOKUP(tab_SCHULLISTE[[#This Row],[TKZ]],tab_SATLISTE[SAT-ID],tab_SATLISTE[SAT-ID],"FEHLT")</f>
        <v>7k092</v>
      </c>
    </row>
    <row r="5682" spans="1:8" ht="15.9" customHeight="1" x14ac:dyDescent="0.3">
      <c r="A5682" s="171" t="s">
        <v>10040</v>
      </c>
      <c r="B5682" s="167" t="s">
        <v>12625</v>
      </c>
      <c r="C5682" s="167" t="str">
        <f>tab_SCHULLISTE[[#This Row],[SNR]]&amp;" - "&amp;tab_SCHULLISTE[[#This Row],[Name]]</f>
        <v xml:space="preserve">8642 - Grundschule Hiltenfingen  </v>
      </c>
      <c r="D5682" s="5" t="s">
        <v>3939</v>
      </c>
      <c r="E56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82" s="175" t="s">
        <v>18840</v>
      </c>
      <c r="G5682" s="175" t="s">
        <v>18841</v>
      </c>
      <c r="H5682" s="182" t="str">
        <f>_xlfn.XLOOKUP(tab_SCHULLISTE[[#This Row],[TKZ]],tab_SATLISTE[SAT-ID],tab_SATLISTE[SAT-ID],"FEHLT")</f>
        <v>7k109</v>
      </c>
    </row>
    <row r="5683" spans="1:8" ht="15.9" customHeight="1" x14ac:dyDescent="0.3">
      <c r="A5683" s="171" t="s">
        <v>10041</v>
      </c>
      <c r="B5683" s="167" t="s">
        <v>12626</v>
      </c>
      <c r="C5683" s="167" t="str">
        <f>tab_SCHULLISTE[[#This Row],[SNR]]&amp;" - "&amp;tab_SCHULLISTE[[#This Row],[Name]]</f>
        <v xml:space="preserve">8643 - Grundschule Horgau  </v>
      </c>
      <c r="D5683" s="5" t="s">
        <v>3945</v>
      </c>
      <c r="E56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83" s="175" t="s">
        <v>18840</v>
      </c>
      <c r="G5683" s="175" t="s">
        <v>18841</v>
      </c>
      <c r="H5683" s="182" t="str">
        <f>_xlfn.XLOOKUP(tab_SCHULLISTE[[#This Row],[TKZ]],tab_SATLISTE[SAT-ID],tab_SATLISTE[SAT-ID],"FEHLT")</f>
        <v>7k115</v>
      </c>
    </row>
    <row r="5684" spans="1:8" ht="15.9" customHeight="1" x14ac:dyDescent="0.3">
      <c r="A5684" s="171" t="s">
        <v>10042</v>
      </c>
      <c r="B5684" s="167" t="s">
        <v>12627</v>
      </c>
      <c r="C5684" s="167" t="str">
        <f>tab_SCHULLISTE[[#This Row],[SNR]]&amp;" - "&amp;tab_SCHULLISTE[[#This Row],[Name]]</f>
        <v xml:space="preserve">8644 - Von-Imhof-Grundschule Klosterlechfeld  </v>
      </c>
      <c r="D5684" s="5" t="s">
        <v>3965</v>
      </c>
      <c r="E56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84" s="175" t="s">
        <v>18840</v>
      </c>
      <c r="G5684" s="175" t="s">
        <v>18841</v>
      </c>
      <c r="H5684" s="182" t="str">
        <f>_xlfn.XLOOKUP(tab_SCHULLISTE[[#This Row],[TKZ]],tab_SATLISTE[SAT-ID],tab_SATLISTE[SAT-ID],"FEHLT")</f>
        <v>7k135</v>
      </c>
    </row>
    <row r="5685" spans="1:8" ht="15.9" customHeight="1" x14ac:dyDescent="0.3">
      <c r="A5685" s="171" t="s">
        <v>10043</v>
      </c>
      <c r="B5685" s="167" t="s">
        <v>12628</v>
      </c>
      <c r="C5685" s="167" t="str">
        <f>tab_SCHULLISTE[[#This Row],[SNR]]&amp;" - "&amp;tab_SCHULLISTE[[#This Row],[Name]]</f>
        <v xml:space="preserve">8646 - König-Otto I.-Grundschule Königsbrunn-Nord  </v>
      </c>
      <c r="D5685" s="5" t="s">
        <v>3967</v>
      </c>
      <c r="E56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85" s="175" t="s">
        <v>18840</v>
      </c>
      <c r="G5685" s="175" t="s">
        <v>18841</v>
      </c>
      <c r="H5685" s="182" t="str">
        <f>_xlfn.XLOOKUP(tab_SCHULLISTE[[#This Row],[TKZ]],tab_SATLISTE[SAT-ID],tab_SATLISTE[SAT-ID],"FEHLT")</f>
        <v>7k137</v>
      </c>
    </row>
    <row r="5686" spans="1:8" ht="15.9" customHeight="1" x14ac:dyDescent="0.3">
      <c r="A5686" s="171" t="s">
        <v>10044</v>
      </c>
      <c r="B5686" s="167" t="s">
        <v>12629</v>
      </c>
      <c r="C5686" s="167" t="str">
        <f>tab_SCHULLISTE[[#This Row],[SNR]]&amp;" - "&amp;tab_SCHULLISTE[[#This Row],[Name]]</f>
        <v xml:space="preserve">8647 - Grundschule Königsbrunn-Süd  </v>
      </c>
      <c r="D5686" s="5" t="s">
        <v>3967</v>
      </c>
      <c r="E56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86" s="175" t="s">
        <v>18840</v>
      </c>
      <c r="G5686" s="175" t="s">
        <v>18841</v>
      </c>
      <c r="H5686" s="182" t="str">
        <f>_xlfn.XLOOKUP(tab_SCHULLISTE[[#This Row],[TKZ]],tab_SATLISTE[SAT-ID],tab_SATLISTE[SAT-ID],"FEHLT")</f>
        <v>7k137</v>
      </c>
    </row>
    <row r="5687" spans="1:8" ht="15.9" customHeight="1" x14ac:dyDescent="0.3">
      <c r="A5687" s="171" t="s">
        <v>10045</v>
      </c>
      <c r="B5687" s="167" t="s">
        <v>12630</v>
      </c>
      <c r="C5687" s="167" t="str">
        <f>tab_SCHULLISTE[[#This Row],[SNR]]&amp;" - "&amp;tab_SCHULLISTE[[#This Row],[Name]]</f>
        <v xml:space="preserve">8648 - Grundschule Kutzenhausen  </v>
      </c>
      <c r="D5687" s="5" t="s">
        <v>3971</v>
      </c>
      <c r="E56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87" s="175" t="s">
        <v>18840</v>
      </c>
      <c r="G5687" s="175" t="s">
        <v>18841</v>
      </c>
      <c r="H5687" s="182" t="str">
        <f>_xlfn.XLOOKUP(tab_SCHULLISTE[[#This Row],[TKZ]],tab_SATLISTE[SAT-ID],tab_SATLISTE[SAT-ID],"FEHLT")</f>
        <v>7k142</v>
      </c>
    </row>
    <row r="5688" spans="1:8" ht="15.9" customHeight="1" x14ac:dyDescent="0.3">
      <c r="A5688" s="171" t="s">
        <v>10046</v>
      </c>
      <c r="B5688" s="167" t="s">
        <v>12631</v>
      </c>
      <c r="C5688" s="167" t="str">
        <f>tab_SCHULLISTE[[#This Row],[SNR]]&amp;" - "&amp;tab_SCHULLISTE[[#This Row],[Name]]</f>
        <v xml:space="preserve">8650 - Grundschule Langerringen  </v>
      </c>
      <c r="D5688" s="5" t="s">
        <v>3972</v>
      </c>
      <c r="E56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88" s="175" t="s">
        <v>18840</v>
      </c>
      <c r="G5688" s="175" t="s">
        <v>18841</v>
      </c>
      <c r="H5688" s="182" t="str">
        <f>_xlfn.XLOOKUP(tab_SCHULLISTE[[#This Row],[TKZ]],tab_SATLISTE[SAT-ID],tab_SATLISTE[SAT-ID],"FEHLT")</f>
        <v>7k143</v>
      </c>
    </row>
    <row r="5689" spans="1:8" ht="15.9" customHeight="1" x14ac:dyDescent="0.3">
      <c r="A5689" s="171" t="s">
        <v>10047</v>
      </c>
      <c r="B5689" s="167" t="s">
        <v>13581</v>
      </c>
      <c r="C5689" s="167" t="str">
        <f>tab_SCHULLISTE[[#This Row],[SNR]]&amp;" - "&amp;tab_SCHULLISTE[[#This Row],[Name]]</f>
        <v xml:space="preserve">8651 - Mittelschule Langweid a.Lech  </v>
      </c>
      <c r="D5689" s="5" t="s">
        <v>3973</v>
      </c>
      <c r="E56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89" s="175" t="s">
        <v>18840</v>
      </c>
      <c r="G5689" s="175" t="s">
        <v>18841</v>
      </c>
      <c r="H5689" s="182" t="str">
        <f>_xlfn.XLOOKUP(tab_SCHULLISTE[[#This Row],[TKZ]],tab_SATLISTE[SAT-ID],tab_SATLISTE[SAT-ID],"FEHLT")</f>
        <v>7k144</v>
      </c>
    </row>
    <row r="5690" spans="1:8" ht="15.9" customHeight="1" x14ac:dyDescent="0.3">
      <c r="A5690" s="171" t="s">
        <v>10048</v>
      </c>
      <c r="B5690" s="167" t="s">
        <v>12632</v>
      </c>
      <c r="C5690" s="167" t="str">
        <f>tab_SCHULLISTE[[#This Row],[SNR]]&amp;" - "&amp;tab_SCHULLISTE[[#This Row],[Name]]</f>
        <v xml:space="preserve">8652 - Leopold-Mozart-Grundschule Leitershofen  </v>
      </c>
      <c r="D5690" s="5" t="s">
        <v>4062</v>
      </c>
      <c r="E56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90" s="175" t="s">
        <v>18840</v>
      </c>
      <c r="G5690" s="175" t="s">
        <v>18841</v>
      </c>
      <c r="H5690" s="182" t="str">
        <f>_xlfn.XLOOKUP(tab_SCHULLISTE[[#This Row],[TKZ]],tab_SATLISTE[SAT-ID],tab_SATLISTE[SAT-ID],"FEHLT")</f>
        <v>7k234</v>
      </c>
    </row>
    <row r="5691" spans="1:8" ht="15.9" customHeight="1" x14ac:dyDescent="0.3">
      <c r="A5691" s="171" t="s">
        <v>10049</v>
      </c>
      <c r="B5691" s="167" t="s">
        <v>12633</v>
      </c>
      <c r="C5691" s="167" t="str">
        <f>tab_SCHULLISTE[[#This Row],[SNR]]&amp;" - "&amp;tab_SCHULLISTE[[#This Row],[Name]]</f>
        <v xml:space="preserve">8653 - Grundschule Meitingen  </v>
      </c>
      <c r="D5691" s="5" t="s">
        <v>3994</v>
      </c>
      <c r="E56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91" s="175" t="s">
        <v>18840</v>
      </c>
      <c r="G5691" s="175" t="s">
        <v>18841</v>
      </c>
      <c r="H5691" s="182" t="str">
        <f>_xlfn.XLOOKUP(tab_SCHULLISTE[[#This Row],[TKZ]],tab_SATLISTE[SAT-ID],tab_SATLISTE[SAT-ID],"FEHLT")</f>
        <v>7k165</v>
      </c>
    </row>
    <row r="5692" spans="1:8" ht="15.9" customHeight="1" x14ac:dyDescent="0.3">
      <c r="A5692" s="171" t="s">
        <v>10050</v>
      </c>
      <c r="B5692" s="167" t="s">
        <v>13582</v>
      </c>
      <c r="C5692" s="167" t="str">
        <f>tab_SCHULLISTE[[#This Row],[SNR]]&amp;" - "&amp;tab_SCHULLISTE[[#This Row],[Name]]</f>
        <v xml:space="preserve">8654 - Mittelschule Meitingen  </v>
      </c>
      <c r="D5692" s="5" t="s">
        <v>3995</v>
      </c>
      <c r="E56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92" s="175" t="s">
        <v>18840</v>
      </c>
      <c r="G5692" s="175" t="s">
        <v>18841</v>
      </c>
      <c r="H5692" s="182" t="str">
        <f>_xlfn.XLOOKUP(tab_SCHULLISTE[[#This Row],[TKZ]],tab_SATLISTE[SAT-ID],tab_SATLISTE[SAT-ID],"FEHLT")</f>
        <v>7k166</v>
      </c>
    </row>
    <row r="5693" spans="1:8" ht="15.9" customHeight="1" x14ac:dyDescent="0.3">
      <c r="A5693" s="171" t="s">
        <v>10051</v>
      </c>
      <c r="B5693" s="167" t="s">
        <v>12634</v>
      </c>
      <c r="C5693" s="167" t="str">
        <f>tab_SCHULLISTE[[#This Row],[SNR]]&amp;" - "&amp;tab_SCHULLISTE[[#This Row],[Name]]</f>
        <v xml:space="preserve">8655 - Grundschule Herbertshofen  </v>
      </c>
      <c r="D5693" s="5" t="s">
        <v>3994</v>
      </c>
      <c r="E56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93" s="175" t="s">
        <v>18840</v>
      </c>
      <c r="G5693" s="175" t="s">
        <v>18841</v>
      </c>
      <c r="H5693" s="182" t="str">
        <f>_xlfn.XLOOKUP(tab_SCHULLISTE[[#This Row],[TKZ]],tab_SATLISTE[SAT-ID],tab_SATLISTE[SAT-ID],"FEHLT")</f>
        <v>7k165</v>
      </c>
    </row>
    <row r="5694" spans="1:8" ht="15.9" customHeight="1" x14ac:dyDescent="0.3">
      <c r="A5694" s="171" t="s">
        <v>10052</v>
      </c>
      <c r="B5694" s="167" t="s">
        <v>12635</v>
      </c>
      <c r="C5694" s="167" t="str">
        <f>tab_SCHULLISTE[[#This Row],[SNR]]&amp;" - "&amp;tab_SCHULLISTE[[#This Row],[Name]]</f>
        <v xml:space="preserve">8656 - Grundschule Mering Amberieustraße  </v>
      </c>
      <c r="D5694" s="5" t="s">
        <v>4000</v>
      </c>
      <c r="E56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94" s="175" t="s">
        <v>18840</v>
      </c>
      <c r="G5694" s="175" t="s">
        <v>18841</v>
      </c>
      <c r="H5694" s="182" t="str">
        <f>_xlfn.XLOOKUP(tab_SCHULLISTE[[#This Row],[TKZ]],tab_SATLISTE[SAT-ID],tab_SATLISTE[SAT-ID],"FEHLT")</f>
        <v>7k171</v>
      </c>
    </row>
    <row r="5695" spans="1:8" ht="15.9" customHeight="1" x14ac:dyDescent="0.3">
      <c r="A5695" s="171" t="s">
        <v>10053</v>
      </c>
      <c r="B5695" s="167" t="s">
        <v>13583</v>
      </c>
      <c r="C5695" s="167" t="str">
        <f>tab_SCHULLISTE[[#This Row],[SNR]]&amp;" - "&amp;tab_SCHULLISTE[[#This Row],[Name]]</f>
        <v xml:space="preserve">8657 - Mittelschule Neusäß Am Eichenwald  </v>
      </c>
      <c r="D5695" s="5" t="s">
        <v>4012</v>
      </c>
      <c r="E56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95" s="175" t="s">
        <v>18840</v>
      </c>
      <c r="G5695" s="175" t="s">
        <v>18841</v>
      </c>
      <c r="H5695" s="182" t="str">
        <f>_xlfn.XLOOKUP(tab_SCHULLISTE[[#This Row],[TKZ]],tab_SATLISTE[SAT-ID],tab_SATLISTE[SAT-ID],"FEHLT")</f>
        <v>7k184</v>
      </c>
    </row>
    <row r="5696" spans="1:8" ht="15.9" customHeight="1" x14ac:dyDescent="0.3">
      <c r="A5696" s="171" t="s">
        <v>10054</v>
      </c>
      <c r="B5696" s="167" t="s">
        <v>12636</v>
      </c>
      <c r="C5696" s="167" t="str">
        <f>tab_SCHULLISTE[[#This Row],[SNR]]&amp;" - "&amp;tab_SCHULLISTE[[#This Row],[Name]]</f>
        <v xml:space="preserve">8658 - Grundschule Neusäß bei St.-Ägidius  </v>
      </c>
      <c r="D5696" s="5" t="s">
        <v>4012</v>
      </c>
      <c r="E56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96" s="175" t="s">
        <v>18840</v>
      </c>
      <c r="G5696" s="175" t="s">
        <v>18841</v>
      </c>
      <c r="H5696" s="182" t="str">
        <f>_xlfn.XLOOKUP(tab_SCHULLISTE[[#This Row],[TKZ]],tab_SATLISTE[SAT-ID],tab_SATLISTE[SAT-ID],"FEHLT")</f>
        <v>7k184</v>
      </c>
    </row>
    <row r="5697" spans="1:8" ht="15.9" customHeight="1" x14ac:dyDescent="0.3">
      <c r="A5697" s="171" t="s">
        <v>10055</v>
      </c>
      <c r="B5697" s="167" t="s">
        <v>12637</v>
      </c>
      <c r="C5697" s="167" t="str">
        <f>tab_SCHULLISTE[[#This Row],[SNR]]&amp;" - "&amp;tab_SCHULLISTE[[#This Row],[Name]]</f>
        <v xml:space="preserve">8659 - Grundschule Westheim  </v>
      </c>
      <c r="D5697" s="5" t="s">
        <v>4012</v>
      </c>
      <c r="E56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97" s="175" t="s">
        <v>18840</v>
      </c>
      <c r="G5697" s="175" t="s">
        <v>18841</v>
      </c>
      <c r="H5697" s="182" t="str">
        <f>_xlfn.XLOOKUP(tab_SCHULLISTE[[#This Row],[TKZ]],tab_SATLISTE[SAT-ID],tab_SATLISTE[SAT-ID],"FEHLT")</f>
        <v>7k184</v>
      </c>
    </row>
    <row r="5698" spans="1:8" ht="15.9" customHeight="1" x14ac:dyDescent="0.3">
      <c r="A5698" s="171" t="s">
        <v>10056</v>
      </c>
      <c r="B5698" s="167" t="s">
        <v>12638</v>
      </c>
      <c r="C5698" s="167" t="str">
        <f>tab_SCHULLISTE[[#This Row],[SNR]]&amp;" - "&amp;tab_SCHULLISTE[[#This Row],[Name]]</f>
        <v xml:space="preserve">8660 - Grundschule Nordendorf  </v>
      </c>
      <c r="D5698" s="5" t="s">
        <v>4016</v>
      </c>
      <c r="E56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698" s="175" t="s">
        <v>18840</v>
      </c>
      <c r="G5698" s="175" t="s">
        <v>18841</v>
      </c>
      <c r="H5698" s="182" t="str">
        <f>_xlfn.XLOOKUP(tab_SCHULLISTE[[#This Row],[TKZ]],tab_SATLISTE[SAT-ID],tab_SATLISTE[SAT-ID],"FEHLT")</f>
        <v>7k188</v>
      </c>
    </row>
    <row r="5699" spans="1:8" ht="15.9" customHeight="1" x14ac:dyDescent="0.3">
      <c r="A5699" s="171" t="s">
        <v>10057</v>
      </c>
      <c r="B5699" s="167" t="s">
        <v>13584</v>
      </c>
      <c r="C5699" s="167" t="str">
        <f>tab_SCHULLISTE[[#This Row],[SNR]]&amp;" - "&amp;tab_SCHULLISTE[[#This Row],[Name]]</f>
        <v xml:space="preserve">8661 - Leonhard-Wagner-Mittelschule Schwabmünchen  </v>
      </c>
      <c r="D5699" s="5" t="s">
        <v>4053</v>
      </c>
      <c r="E56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699" s="175" t="s">
        <v>18840</v>
      </c>
      <c r="G5699" s="175" t="s">
        <v>18841</v>
      </c>
      <c r="H5699" s="182" t="str">
        <f>_xlfn.XLOOKUP(tab_SCHULLISTE[[#This Row],[TKZ]],tab_SATLISTE[SAT-ID],tab_SATLISTE[SAT-ID],"FEHLT")</f>
        <v>7k225</v>
      </c>
    </row>
    <row r="5700" spans="1:8" ht="15.9" customHeight="1" x14ac:dyDescent="0.3">
      <c r="A5700" s="171" t="s">
        <v>10058</v>
      </c>
      <c r="B5700" s="167" t="s">
        <v>12639</v>
      </c>
      <c r="C5700" s="167" t="str">
        <f>tab_SCHULLISTE[[#This Row],[SNR]]&amp;" - "&amp;tab_SCHULLISTE[[#This Row],[Name]]</f>
        <v xml:space="preserve">8662 - Sankt-Ulrich-Grundschule Schwabmünchen  </v>
      </c>
      <c r="D5700" s="5" t="s">
        <v>4054</v>
      </c>
      <c r="E57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00" s="175" t="s">
        <v>18840</v>
      </c>
      <c r="G5700" s="175" t="s">
        <v>18841</v>
      </c>
      <c r="H5700" s="182" t="str">
        <f>_xlfn.XLOOKUP(tab_SCHULLISTE[[#This Row],[TKZ]],tab_SATLISTE[SAT-ID],tab_SATLISTE[SAT-ID],"FEHLT")</f>
        <v>7k226</v>
      </c>
    </row>
    <row r="5701" spans="1:8" ht="15.9" customHeight="1" x14ac:dyDescent="0.3">
      <c r="A5701" s="171" t="s">
        <v>10059</v>
      </c>
      <c r="B5701" s="167" t="s">
        <v>12640</v>
      </c>
      <c r="C5701" s="167" t="str">
        <f>tab_SCHULLISTE[[#This Row],[SNR]]&amp;" - "&amp;tab_SCHULLISTE[[#This Row],[Name]]</f>
        <v xml:space="preserve">8663 - Grundschule Sonthofen an der Berghofer Straße  </v>
      </c>
      <c r="D5701" s="5" t="s">
        <v>4061</v>
      </c>
      <c r="E57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01" s="175" t="s">
        <v>18840</v>
      </c>
      <c r="G5701" s="175" t="s">
        <v>18841</v>
      </c>
      <c r="H5701" s="182" t="str">
        <f>_xlfn.XLOOKUP(tab_SCHULLISTE[[#This Row],[TKZ]],tab_SATLISTE[SAT-ID],tab_SATLISTE[SAT-ID],"FEHLT")</f>
        <v>7k233</v>
      </c>
    </row>
    <row r="5702" spans="1:8" ht="15.9" customHeight="1" x14ac:dyDescent="0.3">
      <c r="A5702" s="171" t="s">
        <v>10060</v>
      </c>
      <c r="B5702" s="167" t="s">
        <v>13585</v>
      </c>
      <c r="C5702" s="167" t="str">
        <f>tab_SCHULLISTE[[#This Row],[SNR]]&amp;" - "&amp;tab_SCHULLISTE[[#This Row],[Name]]</f>
        <v xml:space="preserve">8664 - Parkschule Mittelschule Stadtbergen  </v>
      </c>
      <c r="D5702" s="5" t="s">
        <v>4062</v>
      </c>
      <c r="E57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02" s="175" t="s">
        <v>18840</v>
      </c>
      <c r="G5702" s="175" t="s">
        <v>18841</v>
      </c>
      <c r="H5702" s="182" t="str">
        <f>_xlfn.XLOOKUP(tab_SCHULLISTE[[#This Row],[TKZ]],tab_SATLISTE[SAT-ID],tab_SATLISTE[SAT-ID],"FEHLT")</f>
        <v>7k234</v>
      </c>
    </row>
    <row r="5703" spans="1:8" ht="15.9" customHeight="1" x14ac:dyDescent="0.3">
      <c r="A5703" s="171" t="s">
        <v>10061</v>
      </c>
      <c r="B5703" s="167" t="s">
        <v>12641</v>
      </c>
      <c r="C5703" s="167" t="str">
        <f>tab_SCHULLISTE[[#This Row],[SNR]]&amp;" - "&amp;tab_SCHULLISTE[[#This Row],[Name]]</f>
        <v xml:space="preserve">8665 - Grundschule Steppach  </v>
      </c>
      <c r="D5703" s="5" t="s">
        <v>4012</v>
      </c>
      <c r="E57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03" s="175" t="s">
        <v>18840</v>
      </c>
      <c r="G5703" s="175" t="s">
        <v>18841</v>
      </c>
      <c r="H5703" s="182" t="str">
        <f>_xlfn.XLOOKUP(tab_SCHULLISTE[[#This Row],[TKZ]],tab_SATLISTE[SAT-ID],tab_SATLISTE[SAT-ID],"FEHLT")</f>
        <v>7k184</v>
      </c>
    </row>
    <row r="5704" spans="1:8" ht="15.9" customHeight="1" x14ac:dyDescent="0.3">
      <c r="A5704" s="171" t="s">
        <v>10062</v>
      </c>
      <c r="B5704" s="167" t="s">
        <v>12642</v>
      </c>
      <c r="C5704" s="167" t="str">
        <f>tab_SCHULLISTE[[#This Row],[SNR]]&amp;" - "&amp;tab_SCHULLISTE[[#This Row],[Name]]</f>
        <v xml:space="preserve">8666 - Grundschule Täfertingen  </v>
      </c>
      <c r="D5704" s="5" t="s">
        <v>4012</v>
      </c>
      <c r="E57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04" s="175" t="s">
        <v>18840</v>
      </c>
      <c r="G5704" s="175" t="s">
        <v>18841</v>
      </c>
      <c r="H5704" s="182" t="str">
        <f>_xlfn.XLOOKUP(tab_SCHULLISTE[[#This Row],[TKZ]],tab_SATLISTE[SAT-ID],tab_SATLISTE[SAT-ID],"FEHLT")</f>
        <v>7k184</v>
      </c>
    </row>
    <row r="5705" spans="1:8" ht="15.9" customHeight="1" x14ac:dyDescent="0.3">
      <c r="A5705" s="171" t="s">
        <v>10063</v>
      </c>
      <c r="B5705" s="167" t="s">
        <v>12643</v>
      </c>
      <c r="C5705" s="167" t="str">
        <f>tab_SCHULLISTE[[#This Row],[SNR]]&amp;" - "&amp;tab_SCHULLISTE[[#This Row],[Name]]</f>
        <v xml:space="preserve">8668 - Grundschule Untermeitingen  </v>
      </c>
      <c r="D5705" s="5" t="s">
        <v>4077</v>
      </c>
      <c r="E57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05" s="175" t="s">
        <v>18840</v>
      </c>
      <c r="G5705" s="175" t="s">
        <v>18841</v>
      </c>
      <c r="H5705" s="182" t="str">
        <f>_xlfn.XLOOKUP(tab_SCHULLISTE[[#This Row],[TKZ]],tab_SATLISTE[SAT-ID],tab_SATLISTE[SAT-ID],"FEHLT")</f>
        <v>7k249</v>
      </c>
    </row>
    <row r="5706" spans="1:8" ht="15.9" customHeight="1" x14ac:dyDescent="0.3">
      <c r="A5706" s="171" t="s">
        <v>10064</v>
      </c>
      <c r="B5706" s="167" t="s">
        <v>13586</v>
      </c>
      <c r="C5706" s="167" t="str">
        <f>tab_SCHULLISTE[[#This Row],[SNR]]&amp;" - "&amp;tab_SCHULLISTE[[#This Row],[Name]]</f>
        <v xml:space="preserve">8669 - Mittelschule Augsburg-Centerville-Süd  </v>
      </c>
      <c r="D5706" s="5" t="s">
        <v>3849</v>
      </c>
      <c r="E57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06" s="175" t="s">
        <v>18840</v>
      </c>
      <c r="G5706" s="175" t="s">
        <v>18841</v>
      </c>
      <c r="H5706" s="182" t="str">
        <f>_xlfn.XLOOKUP(tab_SCHULLISTE[[#This Row],[TKZ]],tab_SATLISTE[SAT-ID],tab_SATLISTE[SAT-ID],"FEHLT")</f>
        <v>7k015</v>
      </c>
    </row>
    <row r="5707" spans="1:8" ht="15.9" customHeight="1" x14ac:dyDescent="0.3">
      <c r="A5707" s="171" t="s">
        <v>10065</v>
      </c>
      <c r="B5707" s="167" t="s">
        <v>12644</v>
      </c>
      <c r="C5707" s="167" t="str">
        <f>tab_SCHULLISTE[[#This Row],[SNR]]&amp;" - "&amp;tab_SCHULLISTE[[#This Row],[Name]]</f>
        <v xml:space="preserve">8670 - Grundschule Ustersbach  </v>
      </c>
      <c r="D5707" s="5" t="s">
        <v>4081</v>
      </c>
      <c r="E57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07" s="175" t="s">
        <v>18840</v>
      </c>
      <c r="G5707" s="175" t="s">
        <v>18841</v>
      </c>
      <c r="H5707" s="182" t="str">
        <f>_xlfn.XLOOKUP(tab_SCHULLISTE[[#This Row],[TKZ]],tab_SATLISTE[SAT-ID],tab_SATLISTE[SAT-ID],"FEHLT")</f>
        <v>7k253</v>
      </c>
    </row>
    <row r="5708" spans="1:8" ht="15.9" customHeight="1" x14ac:dyDescent="0.3">
      <c r="A5708" s="171" t="s">
        <v>10066</v>
      </c>
      <c r="B5708" s="167" t="s">
        <v>12645</v>
      </c>
      <c r="C5708" s="167" t="str">
        <f>tab_SCHULLISTE[[#This Row],[SNR]]&amp;" - "&amp;tab_SCHULLISTE[[#This Row],[Name]]</f>
        <v xml:space="preserve">8671 - Grundschule Walkertshofen  </v>
      </c>
      <c r="D5708" s="5" t="s">
        <v>4087</v>
      </c>
      <c r="E57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08" s="175" t="s">
        <v>18840</v>
      </c>
      <c r="G5708" s="175" t="s">
        <v>18841</v>
      </c>
      <c r="H5708" s="182" t="str">
        <f>_xlfn.XLOOKUP(tab_SCHULLISTE[[#This Row],[TKZ]],tab_SATLISTE[SAT-ID],tab_SATLISTE[SAT-ID],"FEHLT")</f>
        <v>7k259</v>
      </c>
    </row>
    <row r="5709" spans="1:8" ht="15.9" customHeight="1" x14ac:dyDescent="0.3">
      <c r="A5709" s="171" t="s">
        <v>10067</v>
      </c>
      <c r="B5709" s="167" t="s">
        <v>12646</v>
      </c>
      <c r="C5709" s="167" t="str">
        <f>tab_SCHULLISTE[[#This Row],[SNR]]&amp;" - "&amp;tab_SCHULLISTE[[#This Row],[Name]]</f>
        <v xml:space="preserve">8672 - Grundschule Wehringen  </v>
      </c>
      <c r="D5709" s="5" t="s">
        <v>4092</v>
      </c>
      <c r="E57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09" s="175" t="s">
        <v>18840</v>
      </c>
      <c r="G5709" s="175" t="s">
        <v>18841</v>
      </c>
      <c r="H5709" s="182" t="str">
        <f>_xlfn.XLOOKUP(tab_SCHULLISTE[[#This Row],[TKZ]],tab_SATLISTE[SAT-ID],tab_SATLISTE[SAT-ID],"FEHLT")</f>
        <v>7k264</v>
      </c>
    </row>
    <row r="5710" spans="1:8" ht="15.9" customHeight="1" x14ac:dyDescent="0.3">
      <c r="A5710" s="171" t="s">
        <v>10068</v>
      </c>
      <c r="B5710" s="167" t="s">
        <v>13587</v>
      </c>
      <c r="C5710" s="167" t="str">
        <f>tab_SCHULLISTE[[#This Row],[SNR]]&amp;" - "&amp;tab_SCHULLISTE[[#This Row],[Name]]</f>
        <v xml:space="preserve">8673 - Mittelschule Welden  </v>
      </c>
      <c r="D5710" s="5" t="s">
        <v>4097</v>
      </c>
      <c r="E57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10" s="175" t="s">
        <v>18840</v>
      </c>
      <c r="G5710" s="175" t="s">
        <v>18841</v>
      </c>
      <c r="H5710" s="182" t="str">
        <f>_xlfn.XLOOKUP(tab_SCHULLISTE[[#This Row],[TKZ]],tab_SATLISTE[SAT-ID],tab_SATLISTE[SAT-ID],"FEHLT")</f>
        <v>7k269</v>
      </c>
    </row>
    <row r="5711" spans="1:8" ht="15.9" customHeight="1" x14ac:dyDescent="0.3">
      <c r="A5711" s="171" t="s">
        <v>10069</v>
      </c>
      <c r="B5711" s="167" t="s">
        <v>12647</v>
      </c>
      <c r="C5711" s="167" t="str">
        <f>tab_SCHULLISTE[[#This Row],[SNR]]&amp;" - "&amp;tab_SCHULLISTE[[#This Row],[Name]]</f>
        <v xml:space="preserve">8674 - Grundschule Westendorf  </v>
      </c>
      <c r="D5711" s="5" t="s">
        <v>4102</v>
      </c>
      <c r="E57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11" s="175" t="s">
        <v>18840</v>
      </c>
      <c r="G5711" s="175" t="s">
        <v>18841</v>
      </c>
      <c r="H5711" s="182" t="str">
        <f>_xlfn.XLOOKUP(tab_SCHULLISTE[[#This Row],[TKZ]],tab_SATLISTE[SAT-ID],tab_SATLISTE[SAT-ID],"FEHLT")</f>
        <v>7k274</v>
      </c>
    </row>
    <row r="5712" spans="1:8" ht="15.9" customHeight="1" x14ac:dyDescent="0.3">
      <c r="A5712" s="171" t="s">
        <v>10070</v>
      </c>
      <c r="B5712" s="167" t="s">
        <v>13588</v>
      </c>
      <c r="C5712" s="167" t="str">
        <f>tab_SCHULLISTE[[#This Row],[SNR]]&amp;" - "&amp;tab_SCHULLISTE[[#This Row],[Name]]</f>
        <v xml:space="preserve">8675 - Mittelschule Zusmarshausen  </v>
      </c>
      <c r="D5712" s="5" t="s">
        <v>4115</v>
      </c>
      <c r="E57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12" s="175" t="s">
        <v>18840</v>
      </c>
      <c r="G5712" s="175" t="s">
        <v>18841</v>
      </c>
      <c r="H5712" s="182" t="str">
        <f>_xlfn.XLOOKUP(tab_SCHULLISTE[[#This Row],[TKZ]],tab_SATLISTE[SAT-ID],tab_SATLISTE[SAT-ID],"FEHLT")</f>
        <v>7k287</v>
      </c>
    </row>
    <row r="5713" spans="1:8" ht="15.9" customHeight="1" x14ac:dyDescent="0.3">
      <c r="A5713" s="171" t="s">
        <v>10071</v>
      </c>
      <c r="B5713" s="167" t="s">
        <v>12648</v>
      </c>
      <c r="C5713" s="167" t="str">
        <f>tab_SCHULLISTE[[#This Row],[SNR]]&amp;" - "&amp;tab_SCHULLISTE[[#This Row],[Name]]</f>
        <v xml:space="preserve">8676 - Grundschule Lindau (Bodensee) - Insel  </v>
      </c>
      <c r="D5713" s="5" t="s">
        <v>3982</v>
      </c>
      <c r="E57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13" s="175" t="s">
        <v>18840</v>
      </c>
      <c r="G5713" s="175" t="s">
        <v>18841</v>
      </c>
      <c r="H5713" s="182" t="str">
        <f>_xlfn.XLOOKUP(tab_SCHULLISTE[[#This Row],[TKZ]],tab_SATLISTE[SAT-ID],tab_SATLISTE[SAT-ID],"FEHLT")</f>
        <v>7k153</v>
      </c>
    </row>
    <row r="5714" spans="1:8" ht="15.9" customHeight="1" x14ac:dyDescent="0.3">
      <c r="A5714" s="171" t="s">
        <v>10072</v>
      </c>
      <c r="B5714" s="167" t="s">
        <v>12649</v>
      </c>
      <c r="C5714" s="167" t="str">
        <f>tab_SCHULLISTE[[#This Row],[SNR]]&amp;" - "&amp;tab_SCHULLISTE[[#This Row],[Name]]</f>
        <v xml:space="preserve">8677 - Grundschule Königsbrunn-West  </v>
      </c>
      <c r="D5714" s="5" t="s">
        <v>3967</v>
      </c>
      <c r="E57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14" s="175" t="s">
        <v>18840</v>
      </c>
      <c r="G5714" s="175" t="s">
        <v>18841</v>
      </c>
      <c r="H5714" s="182" t="str">
        <f>_xlfn.XLOOKUP(tab_SCHULLISTE[[#This Row],[TKZ]],tab_SATLISTE[SAT-ID],tab_SATLISTE[SAT-ID],"FEHLT")</f>
        <v>7k137</v>
      </c>
    </row>
    <row r="5715" spans="1:8" ht="15.9" customHeight="1" x14ac:dyDescent="0.3">
      <c r="A5715" s="171" t="s">
        <v>10073</v>
      </c>
      <c r="B5715" s="167" t="s">
        <v>1116</v>
      </c>
      <c r="C5715" s="167" t="str">
        <f>tab_SCHULLISTE[[#This Row],[SNR]]&amp;" - "&amp;tab_SCHULLISTE[[#This Row],[Name]]</f>
        <v>8678 - Private Montessori-Volksschule Dinkelscherben (GS und HS)</v>
      </c>
      <c r="D5715" s="5" t="s">
        <v>4165</v>
      </c>
      <c r="E57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5715" s="175" t="s">
        <v>18840</v>
      </c>
      <c r="G5715" s="175" t="s">
        <v>18841</v>
      </c>
      <c r="H5715" s="182" t="str">
        <f>_xlfn.XLOOKUP(tab_SCHULLISTE[[#This Row],[TKZ]],tab_SATLISTE[SAT-ID],tab_SATLISTE[SAT-ID],"FEHLT")</f>
        <v>7p049</v>
      </c>
    </row>
    <row r="5716" spans="1:8" ht="15.9" customHeight="1" x14ac:dyDescent="0.3">
      <c r="A5716" s="171" t="s">
        <v>10074</v>
      </c>
      <c r="B5716" s="167" t="s">
        <v>13589</v>
      </c>
      <c r="C5716" s="167" t="str">
        <f>tab_SCHULLISTE[[#This Row],[SNR]]&amp;" - "&amp;tab_SCHULLISTE[[#This Row],[Name]]</f>
        <v xml:space="preserve">8679 - Mittelschule am Schlachtegg Gundelfingen a.d.Donau  </v>
      </c>
      <c r="D5716" s="5" t="s">
        <v>3924</v>
      </c>
      <c r="E57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16" s="175" t="s">
        <v>18840</v>
      </c>
      <c r="G5716" s="175" t="s">
        <v>18841</v>
      </c>
      <c r="H5716" s="182" t="str">
        <f>_xlfn.XLOOKUP(tab_SCHULLISTE[[#This Row],[TKZ]],tab_SATLISTE[SAT-ID],tab_SATLISTE[SAT-ID],"FEHLT")</f>
        <v>7k093</v>
      </c>
    </row>
    <row r="5717" spans="1:8" ht="15.9" customHeight="1" x14ac:dyDescent="0.3">
      <c r="A5717" s="171" t="s">
        <v>10075</v>
      </c>
      <c r="B5717" s="167" t="s">
        <v>13590</v>
      </c>
      <c r="C5717" s="167" t="str">
        <f>tab_SCHULLISTE[[#This Row],[SNR]]&amp;" - "&amp;tab_SCHULLISTE[[#This Row],[Name]]</f>
        <v xml:space="preserve">8680 - Mittelschule Bissingen  </v>
      </c>
      <c r="D5717" s="5" t="s">
        <v>3869</v>
      </c>
      <c r="E57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17" s="175" t="s">
        <v>18840</v>
      </c>
      <c r="G5717" s="175" t="s">
        <v>18841</v>
      </c>
      <c r="H5717" s="182" t="str">
        <f>_xlfn.XLOOKUP(tab_SCHULLISTE[[#This Row],[TKZ]],tab_SATLISTE[SAT-ID],tab_SATLISTE[SAT-ID],"FEHLT")</f>
        <v>7k035</v>
      </c>
    </row>
    <row r="5718" spans="1:8" ht="15.9" customHeight="1" x14ac:dyDescent="0.3">
      <c r="A5718" s="171" t="s">
        <v>10076</v>
      </c>
      <c r="B5718" s="167" t="s">
        <v>1253</v>
      </c>
      <c r="C5718" s="167" t="str">
        <f>tab_SCHULLISTE[[#This Row],[SNR]]&amp;" - "&amp;tab_SCHULLISTE[[#This Row],[Name]]</f>
        <v>8683 - Josef-Anton-Schneller-Mittelschule Dillingen a.d.Donau</v>
      </c>
      <c r="D5718" s="5" t="s">
        <v>3892</v>
      </c>
      <c r="E57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18" s="175" t="s">
        <v>18840</v>
      </c>
      <c r="G5718" s="175" t="s">
        <v>18841</v>
      </c>
      <c r="H5718" s="182" t="str">
        <f>_xlfn.XLOOKUP(tab_SCHULLISTE[[#This Row],[TKZ]],tab_SATLISTE[SAT-ID],tab_SATLISTE[SAT-ID],"FEHLT")</f>
        <v>7k058</v>
      </c>
    </row>
    <row r="5719" spans="1:8" ht="15.9" customHeight="1" x14ac:dyDescent="0.3">
      <c r="A5719" s="171" t="s">
        <v>10077</v>
      </c>
      <c r="B5719" s="167" t="s">
        <v>12650</v>
      </c>
      <c r="C5719" s="167" t="str">
        <f>tab_SCHULLISTE[[#This Row],[SNR]]&amp;" - "&amp;tab_SCHULLISTE[[#This Row],[Name]]</f>
        <v xml:space="preserve">8684 - Grundschule Fischach-Langenneufnach  </v>
      </c>
      <c r="D5719" s="5" t="s">
        <v>3908</v>
      </c>
      <c r="E57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19" s="175" t="s">
        <v>18840</v>
      </c>
      <c r="G5719" s="175" t="s">
        <v>18841</v>
      </c>
      <c r="H5719" s="182" t="str">
        <f>_xlfn.XLOOKUP(tab_SCHULLISTE[[#This Row],[TKZ]],tab_SATLISTE[SAT-ID],tab_SATLISTE[SAT-ID],"FEHLT")</f>
        <v>7k075</v>
      </c>
    </row>
    <row r="5720" spans="1:8" ht="15.9" customHeight="1" x14ac:dyDescent="0.3">
      <c r="A5720" s="171" t="s">
        <v>10078</v>
      </c>
      <c r="B5720" s="167" t="s">
        <v>12651</v>
      </c>
      <c r="C5720" s="167" t="str">
        <f>tab_SCHULLISTE[[#This Row],[SNR]]&amp;" - "&amp;tab_SCHULLISTE[[#This Row],[Name]]</f>
        <v xml:space="preserve">8685 - Parkschule Grundschule Stadtbergen  </v>
      </c>
      <c r="D5720" s="5" t="s">
        <v>4062</v>
      </c>
      <c r="E57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20" s="175" t="s">
        <v>18840</v>
      </c>
      <c r="G5720" s="175" t="s">
        <v>18841</v>
      </c>
      <c r="H5720" s="182" t="str">
        <f>_xlfn.XLOOKUP(tab_SCHULLISTE[[#This Row],[TKZ]],tab_SATLISTE[SAT-ID],tab_SATLISTE[SAT-ID],"FEHLT")</f>
        <v>7k234</v>
      </c>
    </row>
    <row r="5721" spans="1:8" ht="15.9" customHeight="1" x14ac:dyDescent="0.3">
      <c r="A5721" s="171" t="s">
        <v>10079</v>
      </c>
      <c r="B5721" s="167" t="s">
        <v>12652</v>
      </c>
      <c r="C5721" s="167" t="str">
        <f>tab_SCHULLISTE[[#This Row],[SNR]]&amp;" - "&amp;tab_SCHULLISTE[[#This Row],[Name]]</f>
        <v xml:space="preserve">8686 - Peter-Schweizer-Grundschule Gundelfingen a.d.Donau  </v>
      </c>
      <c r="D5721" s="5" t="s">
        <v>3925</v>
      </c>
      <c r="E57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21" s="175" t="s">
        <v>18840</v>
      </c>
      <c r="G5721" s="175" t="s">
        <v>18841</v>
      </c>
      <c r="H5721" s="182" t="str">
        <f>_xlfn.XLOOKUP(tab_SCHULLISTE[[#This Row],[TKZ]],tab_SATLISTE[SAT-ID],tab_SATLISTE[SAT-ID],"FEHLT")</f>
        <v>7k094</v>
      </c>
    </row>
    <row r="5722" spans="1:8" ht="15.9" customHeight="1" x14ac:dyDescent="0.3">
      <c r="A5722" s="171" t="s">
        <v>10080</v>
      </c>
      <c r="B5722" s="167" t="s">
        <v>12653</v>
      </c>
      <c r="C5722" s="167" t="str">
        <f>tab_SCHULLISTE[[#This Row],[SNR]]&amp;" - "&amp;tab_SCHULLISTE[[#This Row],[Name]]</f>
        <v xml:space="preserve">8687 - Zacharias-Geizkofler-Grundschule Haunsheim  </v>
      </c>
      <c r="D5722" s="5" t="s">
        <v>4083</v>
      </c>
      <c r="E57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22" s="175" t="s">
        <v>18840</v>
      </c>
      <c r="G5722" s="175" t="s">
        <v>18841</v>
      </c>
      <c r="H5722" s="182" t="str">
        <f>_xlfn.XLOOKUP(tab_SCHULLISTE[[#This Row],[TKZ]],tab_SATLISTE[SAT-ID],tab_SATLISTE[SAT-ID],"FEHLT")</f>
        <v>7k255</v>
      </c>
    </row>
    <row r="5723" spans="1:8" ht="15.9" customHeight="1" x14ac:dyDescent="0.3">
      <c r="A5723" s="171" t="s">
        <v>10081</v>
      </c>
      <c r="B5723" s="167" t="s">
        <v>13591</v>
      </c>
      <c r="C5723" s="167" t="str">
        <f>tab_SCHULLISTE[[#This Row],[SNR]]&amp;" - "&amp;tab_SCHULLISTE[[#This Row],[Name]]</f>
        <v xml:space="preserve">8688 - Mittelschule Höchstädt a.d.Donau  </v>
      </c>
      <c r="D5723" s="5" t="s">
        <v>3940</v>
      </c>
      <c r="E57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23" s="175" t="s">
        <v>18840</v>
      </c>
      <c r="G5723" s="175" t="s">
        <v>18841</v>
      </c>
      <c r="H5723" s="182" t="str">
        <f>_xlfn.XLOOKUP(tab_SCHULLISTE[[#This Row],[TKZ]],tab_SATLISTE[SAT-ID],tab_SATLISTE[SAT-ID],"FEHLT")</f>
        <v>7k110</v>
      </c>
    </row>
    <row r="5724" spans="1:8" ht="15.9" customHeight="1" x14ac:dyDescent="0.3">
      <c r="A5724" s="171" t="s">
        <v>10082</v>
      </c>
      <c r="B5724" s="167" t="s">
        <v>12654</v>
      </c>
      <c r="C5724" s="167" t="str">
        <f>tab_SCHULLISTE[[#This Row],[SNR]]&amp;" - "&amp;tab_SCHULLISTE[[#This Row],[Name]]</f>
        <v xml:space="preserve">8689 - Carolina-Frieß-Grundschule Lauingen (Donau)  </v>
      </c>
      <c r="D5724" s="5" t="s">
        <v>3976</v>
      </c>
      <c r="E57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24" s="175" t="s">
        <v>18840</v>
      </c>
      <c r="G5724" s="175" t="s">
        <v>18841</v>
      </c>
      <c r="H5724" s="182" t="str">
        <f>_xlfn.XLOOKUP(tab_SCHULLISTE[[#This Row],[TKZ]],tab_SATLISTE[SAT-ID],tab_SATLISTE[SAT-ID],"FEHLT")</f>
        <v>7k147</v>
      </c>
    </row>
    <row r="5725" spans="1:8" ht="15.9" customHeight="1" x14ac:dyDescent="0.3">
      <c r="A5725" s="171" t="s">
        <v>10083</v>
      </c>
      <c r="B5725" s="167" t="s">
        <v>13592</v>
      </c>
      <c r="C5725" s="167" t="str">
        <f>tab_SCHULLISTE[[#This Row],[SNR]]&amp;" - "&amp;tab_SCHULLISTE[[#This Row],[Name]]</f>
        <v xml:space="preserve">8690 - Hyazinth-Wäckerle-Mittelschule Lauingen (Donau)  </v>
      </c>
      <c r="D5725" s="5" t="s">
        <v>3976</v>
      </c>
      <c r="E57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25" s="175" t="s">
        <v>18840</v>
      </c>
      <c r="G5725" s="175" t="s">
        <v>18841</v>
      </c>
      <c r="H5725" s="182" t="str">
        <f>_xlfn.XLOOKUP(tab_SCHULLISTE[[#This Row],[TKZ]],tab_SATLISTE[SAT-ID],tab_SATLISTE[SAT-ID],"FEHLT")</f>
        <v>7k147</v>
      </c>
    </row>
    <row r="5726" spans="1:8" ht="15.9" customHeight="1" x14ac:dyDescent="0.3">
      <c r="A5726" s="171" t="s">
        <v>10084</v>
      </c>
      <c r="B5726" s="167" t="s">
        <v>12655</v>
      </c>
      <c r="C5726" s="167" t="str">
        <f>tab_SCHULLISTE[[#This Row],[SNR]]&amp;" - "&amp;tab_SCHULLISTE[[#This Row],[Name]]</f>
        <v xml:space="preserve">8691 - Ulrich-von-Thürheim-Grundschule Buttenwiesen  </v>
      </c>
      <c r="D5726" s="5" t="s">
        <v>3883</v>
      </c>
      <c r="E57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26" s="175" t="s">
        <v>18840</v>
      </c>
      <c r="G5726" s="175" t="s">
        <v>18841</v>
      </c>
      <c r="H5726" s="182" t="str">
        <f>_xlfn.XLOOKUP(tab_SCHULLISTE[[#This Row],[TKZ]],tab_SATLISTE[SAT-ID],tab_SATLISTE[SAT-ID],"FEHLT")</f>
        <v>7k049</v>
      </c>
    </row>
    <row r="5727" spans="1:8" ht="15.9" customHeight="1" x14ac:dyDescent="0.3">
      <c r="A5727" s="171" t="s">
        <v>10085</v>
      </c>
      <c r="B5727" s="167" t="s">
        <v>12656</v>
      </c>
      <c r="C5727" s="167" t="str">
        <f>tab_SCHULLISTE[[#This Row],[SNR]]&amp;" - "&amp;tab_SCHULLISTE[[#This Row],[Name]]</f>
        <v xml:space="preserve">8692 - Grundschule Schwenningen  </v>
      </c>
      <c r="D5727" s="5" t="s">
        <v>4084</v>
      </c>
      <c r="E57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27" s="175" t="s">
        <v>18840</v>
      </c>
      <c r="G5727" s="175" t="s">
        <v>18841</v>
      </c>
      <c r="H5727" s="182" t="str">
        <f>_xlfn.XLOOKUP(tab_SCHULLISTE[[#This Row],[TKZ]],tab_SATLISTE[SAT-ID],tab_SATLISTE[SAT-ID],"FEHLT")</f>
        <v>7k256</v>
      </c>
    </row>
    <row r="5728" spans="1:8" ht="15.9" customHeight="1" x14ac:dyDescent="0.3">
      <c r="A5728" s="171" t="s">
        <v>10086</v>
      </c>
      <c r="B5728" s="167" t="s">
        <v>12657</v>
      </c>
      <c r="C5728" s="167" t="str">
        <f>tab_SCHULLISTE[[#This Row],[SNR]]&amp;" - "&amp;tab_SCHULLISTE[[#This Row],[Name]]</f>
        <v xml:space="preserve">8693 - Bachtal-Grundschule Syrgenstein-Bachhagel  </v>
      </c>
      <c r="D5728" s="5" t="s">
        <v>4067</v>
      </c>
      <c r="E57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28" s="175" t="s">
        <v>18840</v>
      </c>
      <c r="G5728" s="175" t="s">
        <v>18841</v>
      </c>
      <c r="H5728" s="182" t="str">
        <f>_xlfn.XLOOKUP(tab_SCHULLISTE[[#This Row],[TKZ]],tab_SATLISTE[SAT-ID],tab_SATLISTE[SAT-ID],"FEHLT")</f>
        <v>7k239</v>
      </c>
    </row>
    <row r="5729" spans="1:8" ht="15.9" customHeight="1" x14ac:dyDescent="0.3">
      <c r="A5729" s="171" t="s">
        <v>10087</v>
      </c>
      <c r="B5729" s="167" t="s">
        <v>13593</v>
      </c>
      <c r="C5729" s="167" t="str">
        <f>tab_SCHULLISTE[[#This Row],[SNR]]&amp;" - "&amp;tab_SCHULLISTE[[#This Row],[Name]]</f>
        <v xml:space="preserve">8694 - Mittelschule am Aschberg in Weisingen  </v>
      </c>
      <c r="D5729" s="5" t="s">
        <v>3943</v>
      </c>
      <c r="E57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29" s="175" t="s">
        <v>18840</v>
      </c>
      <c r="G5729" s="175" t="s">
        <v>18841</v>
      </c>
      <c r="H5729" s="182" t="str">
        <f>_xlfn.XLOOKUP(tab_SCHULLISTE[[#This Row],[TKZ]],tab_SATLISTE[SAT-ID],tab_SATLISTE[SAT-ID],"FEHLT")</f>
        <v>7k113</v>
      </c>
    </row>
    <row r="5730" spans="1:8" ht="15.9" customHeight="1" x14ac:dyDescent="0.3">
      <c r="A5730" s="171" t="s">
        <v>10088</v>
      </c>
      <c r="B5730" s="167" t="s">
        <v>12658</v>
      </c>
      <c r="C5730" s="167" t="str">
        <f>tab_SCHULLISTE[[#This Row],[SNR]]&amp;" - "&amp;tab_SCHULLISTE[[#This Row],[Name]]</f>
        <v xml:space="preserve">8695 - Grundschule Wertingen  </v>
      </c>
      <c r="D5730" s="5" t="s">
        <v>4100</v>
      </c>
      <c r="E57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30" s="175" t="s">
        <v>18840</v>
      </c>
      <c r="G5730" s="175" t="s">
        <v>18841</v>
      </c>
      <c r="H5730" s="182" t="str">
        <f>_xlfn.XLOOKUP(tab_SCHULLISTE[[#This Row],[TKZ]],tab_SATLISTE[SAT-ID],tab_SATLISTE[SAT-ID],"FEHLT")</f>
        <v>7k272</v>
      </c>
    </row>
    <row r="5731" spans="1:8" ht="15.9" customHeight="1" x14ac:dyDescent="0.3">
      <c r="A5731" s="171" t="s">
        <v>10089</v>
      </c>
      <c r="B5731" s="167" t="s">
        <v>13594</v>
      </c>
      <c r="C5731" s="167" t="str">
        <f>tab_SCHULLISTE[[#This Row],[SNR]]&amp;" - "&amp;tab_SCHULLISTE[[#This Row],[Name]]</f>
        <v xml:space="preserve">8696 - Mittelschule Wittislingen  </v>
      </c>
      <c r="D5731" s="5" t="s">
        <v>4108</v>
      </c>
      <c r="E57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31" s="175" t="s">
        <v>18840</v>
      </c>
      <c r="G5731" s="175" t="s">
        <v>18841</v>
      </c>
      <c r="H5731" s="182" t="str">
        <f>_xlfn.XLOOKUP(tab_SCHULLISTE[[#This Row],[TKZ]],tab_SATLISTE[SAT-ID],tab_SATLISTE[SAT-ID],"FEHLT")</f>
        <v>7k280</v>
      </c>
    </row>
    <row r="5732" spans="1:8" ht="15.9" customHeight="1" x14ac:dyDescent="0.3">
      <c r="A5732" s="171" t="s">
        <v>10090</v>
      </c>
      <c r="B5732" s="167" t="s">
        <v>12659</v>
      </c>
      <c r="C5732" s="167" t="str">
        <f>tab_SCHULLISTE[[#This Row],[SNR]]&amp;" - "&amp;tab_SCHULLISTE[[#This Row],[Name]]</f>
        <v xml:space="preserve">8697 - Grundschule Zusamaltheim  </v>
      </c>
      <c r="D5732" s="5" t="s">
        <v>4114</v>
      </c>
      <c r="E57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32" s="175" t="s">
        <v>18840</v>
      </c>
      <c r="G5732" s="175" t="s">
        <v>18841</v>
      </c>
      <c r="H5732" s="182" t="str">
        <f>_xlfn.XLOOKUP(tab_SCHULLISTE[[#This Row],[TKZ]],tab_SATLISTE[SAT-ID],tab_SATLISTE[SAT-ID],"FEHLT")</f>
        <v>7k286</v>
      </c>
    </row>
    <row r="5733" spans="1:8" ht="15.9" customHeight="1" x14ac:dyDescent="0.3">
      <c r="A5733" s="171" t="s">
        <v>10091</v>
      </c>
      <c r="B5733" s="167" t="s">
        <v>13595</v>
      </c>
      <c r="C5733" s="167" t="str">
        <f>tab_SCHULLISTE[[#This Row],[SNR]]&amp;" - "&amp;tab_SCHULLISTE[[#This Row],[Name]]</f>
        <v xml:space="preserve">8698 - Mittelschule Wertingen  </v>
      </c>
      <c r="D5733" s="5" t="s">
        <v>4101</v>
      </c>
      <c r="E57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33" s="175" t="s">
        <v>18840</v>
      </c>
      <c r="G5733" s="175" t="s">
        <v>18841</v>
      </c>
      <c r="H5733" s="182" t="str">
        <f>_xlfn.XLOOKUP(tab_SCHULLISTE[[#This Row],[TKZ]],tab_SATLISTE[SAT-ID],tab_SATLISTE[SAT-ID],"FEHLT")</f>
        <v>7k273</v>
      </c>
    </row>
    <row r="5734" spans="1:8" ht="15.9" customHeight="1" x14ac:dyDescent="0.3">
      <c r="A5734" s="171" t="s">
        <v>10092</v>
      </c>
      <c r="B5734" s="167" t="s">
        <v>1118</v>
      </c>
      <c r="C5734" s="167" t="str">
        <f>tab_SCHULLISTE[[#This Row],[SNR]]&amp;" - "&amp;tab_SCHULLISTE[[#This Row],[Name]]</f>
        <v>8699 - Private Montessori-Volksschule Wertingen (Grund- und Hauptschule)</v>
      </c>
      <c r="D5734" s="5" t="s">
        <v>4168</v>
      </c>
      <c r="E57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34" s="175" t="s">
        <v>18840</v>
      </c>
      <c r="G5734" s="175" t="s">
        <v>18841</v>
      </c>
      <c r="H5734" s="182" t="str">
        <f>_xlfn.XLOOKUP(tab_SCHULLISTE[[#This Row],[TKZ]],tab_SATLISTE[SAT-ID],tab_SATLISTE[SAT-ID],"FEHLT")</f>
        <v>7p052</v>
      </c>
    </row>
    <row r="5735" spans="1:8" ht="15.9" customHeight="1" x14ac:dyDescent="0.3">
      <c r="A5735" s="171" t="s">
        <v>10093</v>
      </c>
      <c r="B5735" s="167" t="s">
        <v>1012</v>
      </c>
      <c r="C5735" s="167" t="str">
        <f>tab_SCHULLISTE[[#This Row],[SNR]]&amp;" - "&amp;tab_SCHULLISTE[[#This Row],[Name]]</f>
        <v>8701 - Franz-von-Assisi-Schule, Katholische Freie Mittelschule Augsburg</v>
      </c>
      <c r="D5735" s="5" t="s">
        <v>4178</v>
      </c>
      <c r="E57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35" s="175" t="s">
        <v>18840</v>
      </c>
      <c r="G5735" s="175" t="s">
        <v>18841</v>
      </c>
      <c r="H5735" s="182" t="str">
        <f>_xlfn.XLOOKUP(tab_SCHULLISTE[[#This Row],[TKZ]],tab_SATLISTE[SAT-ID],tab_SATLISTE[SAT-ID],"FEHLT")</f>
        <v>7p062</v>
      </c>
    </row>
    <row r="5736" spans="1:8" ht="15.9" customHeight="1" x14ac:dyDescent="0.3">
      <c r="A5736" s="171" t="s">
        <v>10094</v>
      </c>
      <c r="B5736" s="167" t="s">
        <v>12660</v>
      </c>
      <c r="C5736" s="167" t="str">
        <f>tab_SCHULLISTE[[#This Row],[SNR]]&amp;" - "&amp;tab_SCHULLISTE[[#This Row],[Name]]</f>
        <v xml:space="preserve">8702 - Theresia-Haltenberger-Grundschule Balzhausen  </v>
      </c>
      <c r="D5736" s="5" t="s">
        <v>3858</v>
      </c>
      <c r="E57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36" s="175" t="s">
        <v>18840</v>
      </c>
      <c r="G5736" s="175" t="s">
        <v>18841</v>
      </c>
      <c r="H5736" s="182" t="str">
        <f>_xlfn.XLOOKUP(tab_SCHULLISTE[[#This Row],[TKZ]],tab_SATLISTE[SAT-ID],tab_SATLISTE[SAT-ID],"FEHLT")</f>
        <v>7k024</v>
      </c>
    </row>
    <row r="5737" spans="1:8" ht="15.9" customHeight="1" x14ac:dyDescent="0.3">
      <c r="A5737" s="171" t="s">
        <v>10095</v>
      </c>
      <c r="B5737" s="167" t="s">
        <v>12661</v>
      </c>
      <c r="C5737" s="167" t="str">
        <f>tab_SCHULLISTE[[#This Row],[SNR]]&amp;" - "&amp;tab_SCHULLISTE[[#This Row],[Name]]</f>
        <v xml:space="preserve">8703 - Grundschule Ursberg  </v>
      </c>
      <c r="D5737" s="5" t="s">
        <v>4080</v>
      </c>
      <c r="E57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37" s="175" t="s">
        <v>18840</v>
      </c>
      <c r="G5737" s="175" t="s">
        <v>18841</v>
      </c>
      <c r="H5737" s="182" t="str">
        <f>_xlfn.XLOOKUP(tab_SCHULLISTE[[#This Row],[TKZ]],tab_SATLISTE[SAT-ID],tab_SATLISTE[SAT-ID],"FEHLT")</f>
        <v>7k252</v>
      </c>
    </row>
    <row r="5738" spans="1:8" ht="15.9" customHeight="1" x14ac:dyDescent="0.3">
      <c r="A5738" s="171" t="s">
        <v>10096</v>
      </c>
      <c r="B5738" s="167" t="s">
        <v>12662</v>
      </c>
      <c r="C5738" s="167" t="str">
        <f>tab_SCHULLISTE[[#This Row],[SNR]]&amp;" - "&amp;tab_SCHULLISTE[[#This Row],[Name]]</f>
        <v xml:space="preserve">8704 - Grundschule Bibertal  </v>
      </c>
      <c r="D5738" s="5" t="s">
        <v>3865</v>
      </c>
      <c r="E57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38" s="175" t="s">
        <v>18840</v>
      </c>
      <c r="G5738" s="175" t="s">
        <v>18841</v>
      </c>
      <c r="H5738" s="182" t="str">
        <f>_xlfn.XLOOKUP(tab_SCHULLISTE[[#This Row],[TKZ]],tab_SATLISTE[SAT-ID],tab_SATLISTE[SAT-ID],"FEHLT")</f>
        <v>7k031</v>
      </c>
    </row>
    <row r="5739" spans="1:8" ht="15.9" customHeight="1" x14ac:dyDescent="0.3">
      <c r="A5739" s="171" t="s">
        <v>10097</v>
      </c>
      <c r="B5739" s="167" t="s">
        <v>12663</v>
      </c>
      <c r="C5739" s="167" t="str">
        <f>tab_SCHULLISTE[[#This Row],[SNR]]&amp;" - "&amp;tab_SCHULLISTE[[#This Row],[Name]]</f>
        <v xml:space="preserve">8705 - Grundschule Burgau  </v>
      </c>
      <c r="D5739" s="5" t="s">
        <v>3880</v>
      </c>
      <c r="E57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39" s="175" t="s">
        <v>18840</v>
      </c>
      <c r="G5739" s="175" t="s">
        <v>18841</v>
      </c>
      <c r="H5739" s="182" t="str">
        <f>_xlfn.XLOOKUP(tab_SCHULLISTE[[#This Row],[TKZ]],tab_SATLISTE[SAT-ID],tab_SATLISTE[SAT-ID],"FEHLT")</f>
        <v>7k046</v>
      </c>
    </row>
    <row r="5740" spans="1:8" ht="15.9" customHeight="1" x14ac:dyDescent="0.3">
      <c r="A5740" s="171" t="s">
        <v>10098</v>
      </c>
      <c r="B5740" s="167" t="s">
        <v>13596</v>
      </c>
      <c r="C5740" s="167" t="str">
        <f>tab_SCHULLISTE[[#This Row],[SNR]]&amp;" - "&amp;tab_SCHULLISTE[[#This Row],[Name]]</f>
        <v xml:space="preserve">8706 - Mittelschule Burgau  </v>
      </c>
      <c r="D5740" s="5" t="s">
        <v>3879</v>
      </c>
      <c r="E57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40" s="175" t="s">
        <v>18840</v>
      </c>
      <c r="G5740" s="175" t="s">
        <v>18841</v>
      </c>
      <c r="H5740" s="182" t="str">
        <f>_xlfn.XLOOKUP(tab_SCHULLISTE[[#This Row],[TKZ]],tab_SATLISTE[SAT-ID],tab_SATLISTE[SAT-ID],"FEHLT")</f>
        <v>7k045</v>
      </c>
    </row>
    <row r="5741" spans="1:8" ht="15.9" customHeight="1" x14ac:dyDescent="0.3">
      <c r="A5741" s="171" t="s">
        <v>10099</v>
      </c>
      <c r="B5741" s="167" t="s">
        <v>12664</v>
      </c>
      <c r="C5741" s="167" t="str">
        <f>tab_SCHULLISTE[[#This Row],[SNR]]&amp;" - "&amp;tab_SCHULLISTE[[#This Row],[Name]]</f>
        <v xml:space="preserve">8707 - Grundschule Burtenbach  </v>
      </c>
      <c r="D5741" s="5" t="s">
        <v>3882</v>
      </c>
      <c r="E57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41" s="175" t="s">
        <v>18840</v>
      </c>
      <c r="G5741" s="175" t="s">
        <v>18841</v>
      </c>
      <c r="H5741" s="182" t="str">
        <f>_xlfn.XLOOKUP(tab_SCHULLISTE[[#This Row],[TKZ]],tab_SATLISTE[SAT-ID],tab_SATLISTE[SAT-ID],"FEHLT")</f>
        <v>7k048</v>
      </c>
    </row>
    <row r="5742" spans="1:8" ht="15.9" customHeight="1" x14ac:dyDescent="0.3">
      <c r="A5742" s="171" t="s">
        <v>10100</v>
      </c>
      <c r="B5742" s="167" t="s">
        <v>12665</v>
      </c>
      <c r="C5742" s="167" t="str">
        <f>tab_SCHULLISTE[[#This Row],[SNR]]&amp;" - "&amp;tab_SCHULLISTE[[#This Row],[Name]]</f>
        <v xml:space="preserve">8708 - Grundschule Deisenhausen  </v>
      </c>
      <c r="D5742" s="5" t="s">
        <v>3887</v>
      </c>
      <c r="E57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42" s="175" t="s">
        <v>18840</v>
      </c>
      <c r="G5742" s="175" t="s">
        <v>18841</v>
      </c>
      <c r="H5742" s="182" t="str">
        <f>_xlfn.XLOOKUP(tab_SCHULLISTE[[#This Row],[TKZ]],tab_SATLISTE[SAT-ID],tab_SATLISTE[SAT-ID],"FEHLT")</f>
        <v>7k053</v>
      </c>
    </row>
    <row r="5743" spans="1:8" ht="15.9" customHeight="1" x14ac:dyDescent="0.3">
      <c r="A5743" s="171" t="s">
        <v>10101</v>
      </c>
      <c r="B5743" s="167" t="s">
        <v>12666</v>
      </c>
      <c r="C5743" s="167" t="str">
        <f>tab_SCHULLISTE[[#This Row],[SNR]]&amp;" - "&amp;tab_SCHULLISTE[[#This Row],[Name]]</f>
        <v xml:space="preserve">8709 - Grundschule Dürrlauingen  </v>
      </c>
      <c r="D5743" s="5" t="s">
        <v>3900</v>
      </c>
      <c r="E57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43" s="175" t="s">
        <v>18840</v>
      </c>
      <c r="G5743" s="175" t="s">
        <v>18841</v>
      </c>
      <c r="H5743" s="182" t="str">
        <f>_xlfn.XLOOKUP(tab_SCHULLISTE[[#This Row],[TKZ]],tab_SATLISTE[SAT-ID],tab_SATLISTE[SAT-ID],"FEHLT")</f>
        <v>7k067</v>
      </c>
    </row>
    <row r="5744" spans="1:8" ht="15.9" customHeight="1" x14ac:dyDescent="0.3">
      <c r="A5744" s="171" t="s">
        <v>10102</v>
      </c>
      <c r="B5744" s="167" t="s">
        <v>13597</v>
      </c>
      <c r="C5744" s="167" t="str">
        <f>tab_SCHULLISTE[[#This Row],[SNR]]&amp;" - "&amp;tab_SCHULLISTE[[#This Row],[Name]]</f>
        <v xml:space="preserve">8710 - Maria-Theresia-Mittelschule Günzburg  </v>
      </c>
      <c r="D5744" s="5" t="s">
        <v>3927</v>
      </c>
      <c r="E57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44" s="175" t="s">
        <v>18840</v>
      </c>
      <c r="G5744" s="175" t="s">
        <v>18841</v>
      </c>
      <c r="H5744" s="182" t="str">
        <f>_xlfn.XLOOKUP(tab_SCHULLISTE[[#This Row],[TKZ]],tab_SATLISTE[SAT-ID],tab_SATLISTE[SAT-ID],"FEHLT")</f>
        <v>7k096</v>
      </c>
    </row>
    <row r="5745" spans="1:8" ht="15.9" customHeight="1" x14ac:dyDescent="0.3">
      <c r="A5745" s="171" t="s">
        <v>10103</v>
      </c>
      <c r="B5745" s="167" t="s">
        <v>12667</v>
      </c>
      <c r="C5745" s="167" t="str">
        <f>tab_SCHULLISTE[[#This Row],[SNR]]&amp;" - "&amp;tab_SCHULLISTE[[#This Row],[Name]]</f>
        <v xml:space="preserve">8711 - Grundschule Großaitingen  </v>
      </c>
      <c r="D5745" s="5" t="s">
        <v>3923</v>
      </c>
      <c r="E57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45" s="175" t="s">
        <v>18840</v>
      </c>
      <c r="G5745" s="175" t="s">
        <v>18841</v>
      </c>
      <c r="H5745" s="182" t="str">
        <f>_xlfn.XLOOKUP(tab_SCHULLISTE[[#This Row],[TKZ]],tab_SATLISTE[SAT-ID],tab_SATLISTE[SAT-ID],"FEHLT")</f>
        <v>7k092</v>
      </c>
    </row>
    <row r="5746" spans="1:8" ht="15.9" customHeight="1" x14ac:dyDescent="0.3">
      <c r="A5746" s="171" t="s">
        <v>10104</v>
      </c>
      <c r="B5746" s="167" t="s">
        <v>12668</v>
      </c>
      <c r="C5746" s="167" t="str">
        <f>tab_SCHULLISTE[[#This Row],[SNR]]&amp;" - "&amp;tab_SCHULLISTE[[#This Row],[Name]]</f>
        <v xml:space="preserve">8712 - Grundschule Günzburg, Auf der Bleiche  </v>
      </c>
      <c r="D5746" s="5" t="s">
        <v>3927</v>
      </c>
      <c r="E57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46" s="175" t="s">
        <v>18840</v>
      </c>
      <c r="G5746" s="175" t="s">
        <v>18841</v>
      </c>
      <c r="H5746" s="182" t="str">
        <f>_xlfn.XLOOKUP(tab_SCHULLISTE[[#This Row],[TKZ]],tab_SATLISTE[SAT-ID],tab_SATLISTE[SAT-ID],"FEHLT")</f>
        <v>7k096</v>
      </c>
    </row>
    <row r="5747" spans="1:8" ht="15.9" customHeight="1" x14ac:dyDescent="0.3">
      <c r="A5747" s="171" t="s">
        <v>10105</v>
      </c>
      <c r="B5747" s="167" t="s">
        <v>12669</v>
      </c>
      <c r="C5747" s="167" t="str">
        <f>tab_SCHULLISTE[[#This Row],[SNR]]&amp;" - "&amp;tab_SCHULLISTE[[#This Row],[Name]]</f>
        <v xml:space="preserve">8713 - Grundschule Gundremmingen  </v>
      </c>
      <c r="D5747" s="5" t="s">
        <v>3926</v>
      </c>
      <c r="E57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47" s="175" t="s">
        <v>18840</v>
      </c>
      <c r="G5747" s="175" t="s">
        <v>18841</v>
      </c>
      <c r="H5747" s="182" t="str">
        <f>_xlfn.XLOOKUP(tab_SCHULLISTE[[#This Row],[TKZ]],tab_SATLISTE[SAT-ID],tab_SATLISTE[SAT-ID],"FEHLT")</f>
        <v>7k095</v>
      </c>
    </row>
    <row r="5748" spans="1:8" ht="15.9" customHeight="1" x14ac:dyDescent="0.3">
      <c r="A5748" s="171" t="s">
        <v>10106</v>
      </c>
      <c r="B5748" s="167" t="s">
        <v>12670</v>
      </c>
      <c r="C5748" s="167" t="str">
        <f>tab_SCHULLISTE[[#This Row],[SNR]]&amp;" - "&amp;tab_SCHULLISTE[[#This Row],[Name]]</f>
        <v xml:space="preserve">8714 - Grundschule Ichenhausen  </v>
      </c>
      <c r="D5748" s="5" t="s">
        <v>3947</v>
      </c>
      <c r="E57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48" s="175" t="s">
        <v>18840</v>
      </c>
      <c r="G5748" s="175" t="s">
        <v>18841</v>
      </c>
      <c r="H5748" s="182" t="str">
        <f>_xlfn.XLOOKUP(tab_SCHULLISTE[[#This Row],[TKZ]],tab_SATLISTE[SAT-ID],tab_SATLISTE[SAT-ID],"FEHLT")</f>
        <v>7k117</v>
      </c>
    </row>
    <row r="5749" spans="1:8" ht="15.9" customHeight="1" x14ac:dyDescent="0.3">
      <c r="A5749" s="171" t="s">
        <v>10107</v>
      </c>
      <c r="B5749" s="167" t="s">
        <v>13598</v>
      </c>
      <c r="C5749" s="167" t="str">
        <f>tab_SCHULLISTE[[#This Row],[SNR]]&amp;" - "&amp;tab_SCHULLISTE[[#This Row],[Name]]</f>
        <v xml:space="preserve">8715 - Freiherr-von-Stain-Mittelschule Ichenhausen  </v>
      </c>
      <c r="D5749" s="5" t="s">
        <v>3946</v>
      </c>
      <c r="E57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49" s="175" t="s">
        <v>18840</v>
      </c>
      <c r="G5749" s="175" t="s">
        <v>18841</v>
      </c>
      <c r="H5749" s="182" t="str">
        <f>_xlfn.XLOOKUP(tab_SCHULLISTE[[#This Row],[TKZ]],tab_SATLISTE[SAT-ID],tab_SATLISTE[SAT-ID],"FEHLT")</f>
        <v>7k116</v>
      </c>
    </row>
    <row r="5750" spans="1:8" ht="15.9" customHeight="1" x14ac:dyDescent="0.3">
      <c r="A5750" s="171" t="s">
        <v>10108</v>
      </c>
      <c r="B5750" s="167" t="s">
        <v>12671</v>
      </c>
      <c r="C5750" s="167" t="str">
        <f>tab_SCHULLISTE[[#This Row],[SNR]]&amp;" - "&amp;tab_SCHULLISTE[[#This Row],[Name]]</f>
        <v xml:space="preserve">8716 - Grundschule Jettingen-Scheppach  </v>
      </c>
      <c r="D5750" s="5" t="s">
        <v>3954</v>
      </c>
      <c r="E57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50" s="175" t="s">
        <v>18840</v>
      </c>
      <c r="G5750" s="175" t="s">
        <v>18841</v>
      </c>
      <c r="H5750" s="182" t="str">
        <f>_xlfn.XLOOKUP(tab_SCHULLISTE[[#This Row],[TKZ]],tab_SATLISTE[SAT-ID],tab_SATLISTE[SAT-ID],"FEHLT")</f>
        <v>7k124</v>
      </c>
    </row>
    <row r="5751" spans="1:8" ht="15.9" customHeight="1" x14ac:dyDescent="0.3">
      <c r="A5751" s="171" t="s">
        <v>10109</v>
      </c>
      <c r="B5751" s="167" t="s">
        <v>13599</v>
      </c>
      <c r="C5751" s="167" t="str">
        <f>tab_SCHULLISTE[[#This Row],[SNR]]&amp;" - "&amp;tab_SCHULLISTE[[#This Row],[Name]]</f>
        <v xml:space="preserve">8717 - Eberlin-Mittelschule Jettingen-Scheppach  </v>
      </c>
      <c r="D5751" s="5" t="s">
        <v>3954</v>
      </c>
      <c r="E57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51" s="175" t="s">
        <v>18840</v>
      </c>
      <c r="G5751" s="175" t="s">
        <v>18841</v>
      </c>
      <c r="H5751" s="182" t="str">
        <f>_xlfn.XLOOKUP(tab_SCHULLISTE[[#This Row],[TKZ]],tab_SATLISTE[SAT-ID],tab_SATLISTE[SAT-ID],"FEHLT")</f>
        <v>7k124</v>
      </c>
    </row>
    <row r="5752" spans="1:8" ht="15.9" customHeight="1" x14ac:dyDescent="0.3">
      <c r="A5752" s="171" t="s">
        <v>10110</v>
      </c>
      <c r="B5752" s="167" t="s">
        <v>12672</v>
      </c>
      <c r="C5752" s="167" t="str">
        <f>tab_SCHULLISTE[[#This Row],[SNR]]&amp;" - "&amp;tab_SCHULLISTE[[#This Row],[Name]]</f>
        <v xml:space="preserve">8718 - Grundschule Wettenhausen  </v>
      </c>
      <c r="D5752" s="5" t="s">
        <v>3956</v>
      </c>
      <c r="E57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52" s="175" t="s">
        <v>18840</v>
      </c>
      <c r="G5752" s="175" t="s">
        <v>18841</v>
      </c>
      <c r="H5752" s="182" t="str">
        <f>_xlfn.XLOOKUP(tab_SCHULLISTE[[#This Row],[TKZ]],tab_SATLISTE[SAT-ID],tab_SATLISTE[SAT-ID],"FEHLT")</f>
        <v>7k126</v>
      </c>
    </row>
    <row r="5753" spans="1:8" ht="15.9" customHeight="1" x14ac:dyDescent="0.3">
      <c r="A5753" s="171" t="s">
        <v>10111</v>
      </c>
      <c r="B5753" s="167" t="s">
        <v>12673</v>
      </c>
      <c r="C5753" s="167" t="str">
        <f>tab_SCHULLISTE[[#This Row],[SNR]]&amp;" - "&amp;tab_SCHULLISTE[[#This Row],[Name]]</f>
        <v xml:space="preserve">8719 - Grundschule Weißenhorn-Nord  </v>
      </c>
      <c r="D5753" s="5" t="s">
        <v>4095</v>
      </c>
      <c r="E57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53" s="175" t="s">
        <v>18840</v>
      </c>
      <c r="G5753" s="175" t="s">
        <v>18841</v>
      </c>
      <c r="H5753" s="182" t="str">
        <f>_xlfn.XLOOKUP(tab_SCHULLISTE[[#This Row],[TKZ]],tab_SATLISTE[SAT-ID],tab_SATLISTE[SAT-ID],"FEHLT")</f>
        <v>7k267</v>
      </c>
    </row>
    <row r="5754" spans="1:8" ht="15.9" customHeight="1" x14ac:dyDescent="0.3">
      <c r="A5754" s="171" t="s">
        <v>10112</v>
      </c>
      <c r="B5754" s="167" t="s">
        <v>12674</v>
      </c>
      <c r="C5754" s="167" t="str">
        <f>tab_SCHULLISTE[[#This Row],[SNR]]&amp;" - "&amp;tab_SCHULLISTE[[#This Row],[Name]]</f>
        <v xml:space="preserve">8720 - Grundschule Langweid a.Lech  </v>
      </c>
      <c r="D5754" s="5" t="s">
        <v>3973</v>
      </c>
      <c r="E57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54" s="175" t="s">
        <v>18840</v>
      </c>
      <c r="G5754" s="175" t="s">
        <v>18841</v>
      </c>
      <c r="H5754" s="182" t="str">
        <f>_xlfn.XLOOKUP(tab_SCHULLISTE[[#This Row],[TKZ]],tab_SATLISTE[SAT-ID],tab_SATLISTE[SAT-ID],"FEHLT")</f>
        <v>7k144</v>
      </c>
    </row>
    <row r="5755" spans="1:8" ht="15.9" customHeight="1" x14ac:dyDescent="0.3">
      <c r="A5755" s="171" t="s">
        <v>10113</v>
      </c>
      <c r="B5755" s="167" t="s">
        <v>12675</v>
      </c>
      <c r="C5755" s="167" t="str">
        <f>tab_SCHULLISTE[[#This Row],[SNR]]&amp;" - "&amp;tab_SCHULLISTE[[#This Row],[Name]]</f>
        <v xml:space="preserve">8721 - Alois-Kober-Grundschule Kötz  </v>
      </c>
      <c r="D5755" s="5" t="s">
        <v>3968</v>
      </c>
      <c r="E57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55" s="175" t="s">
        <v>18840</v>
      </c>
      <c r="G5755" s="175" t="s">
        <v>18841</v>
      </c>
      <c r="H5755" s="182" t="str">
        <f>_xlfn.XLOOKUP(tab_SCHULLISTE[[#This Row],[TKZ]],tab_SATLISTE[SAT-ID],tab_SATLISTE[SAT-ID],"FEHLT")</f>
        <v>7k138</v>
      </c>
    </row>
    <row r="5756" spans="1:8" ht="15.9" customHeight="1" x14ac:dyDescent="0.3">
      <c r="A5756" s="171" t="s">
        <v>10114</v>
      </c>
      <c r="B5756" s="167" t="s">
        <v>12676</v>
      </c>
      <c r="C5756" s="167" t="str">
        <f>tab_SCHULLISTE[[#This Row],[SNR]]&amp;" - "&amp;tab_SCHULLISTE[[#This Row],[Name]]</f>
        <v xml:space="preserve">8722 - Grundschule Krumbach (Schwaben)  </v>
      </c>
      <c r="D5756" s="5" t="s">
        <v>3969</v>
      </c>
      <c r="E57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56" s="175" t="s">
        <v>18840</v>
      </c>
      <c r="G5756" s="175" t="s">
        <v>18841</v>
      </c>
      <c r="H5756" s="182" t="str">
        <f>_xlfn.XLOOKUP(tab_SCHULLISTE[[#This Row],[TKZ]],tab_SATLISTE[SAT-ID],tab_SATLISTE[SAT-ID],"FEHLT")</f>
        <v>7k140</v>
      </c>
    </row>
    <row r="5757" spans="1:8" ht="15.9" customHeight="1" x14ac:dyDescent="0.3">
      <c r="A5757" s="171" t="s">
        <v>10115</v>
      </c>
      <c r="B5757" s="167" t="s">
        <v>13600</v>
      </c>
      <c r="C5757" s="167" t="str">
        <f>tab_SCHULLISTE[[#This Row],[SNR]]&amp;" - "&amp;tab_SCHULLISTE[[#This Row],[Name]]</f>
        <v xml:space="preserve">8723 - Mittelschule Krumbach (Schwaben)  </v>
      </c>
      <c r="D5757" s="5" t="s">
        <v>3969</v>
      </c>
      <c r="E57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57" s="175" t="s">
        <v>18840</v>
      </c>
      <c r="G5757" s="175" t="s">
        <v>18841</v>
      </c>
      <c r="H5757" s="182" t="str">
        <f>_xlfn.XLOOKUP(tab_SCHULLISTE[[#This Row],[TKZ]],tab_SATLISTE[SAT-ID],tab_SATLISTE[SAT-ID],"FEHLT")</f>
        <v>7k140</v>
      </c>
    </row>
    <row r="5758" spans="1:8" ht="15.9" customHeight="1" x14ac:dyDescent="0.3">
      <c r="A5758" s="171" t="s">
        <v>10116</v>
      </c>
      <c r="B5758" s="167" t="s">
        <v>13601</v>
      </c>
      <c r="C5758" s="167" t="str">
        <f>tab_SCHULLISTE[[#This Row],[SNR]]&amp;" - "&amp;tab_SCHULLISTE[[#This Row],[Name]]</f>
        <v xml:space="preserve">8724 - Mittelschule Leipheim  </v>
      </c>
      <c r="D5758" s="5" t="s">
        <v>3979</v>
      </c>
      <c r="E57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58" s="175" t="s">
        <v>18840</v>
      </c>
      <c r="G5758" s="175" t="s">
        <v>18841</v>
      </c>
      <c r="H5758" s="182" t="str">
        <f>_xlfn.XLOOKUP(tab_SCHULLISTE[[#This Row],[TKZ]],tab_SATLISTE[SAT-ID],tab_SATLISTE[SAT-ID],"FEHLT")</f>
        <v>7k150</v>
      </c>
    </row>
    <row r="5759" spans="1:8" ht="15.9" customHeight="1" x14ac:dyDescent="0.3">
      <c r="A5759" s="171" t="s">
        <v>10117</v>
      </c>
      <c r="B5759" s="167" t="s">
        <v>12677</v>
      </c>
      <c r="C5759" s="167" t="str">
        <f>tab_SCHULLISTE[[#This Row],[SNR]]&amp;" - "&amp;tab_SCHULLISTE[[#This Row],[Name]]</f>
        <v xml:space="preserve">8725 - Grundschule Münsterhausen  </v>
      </c>
      <c r="D5759" s="5" t="s">
        <v>4008</v>
      </c>
      <c r="E57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59" s="175" t="s">
        <v>18840</v>
      </c>
      <c r="G5759" s="175" t="s">
        <v>18841</v>
      </c>
      <c r="H5759" s="182" t="str">
        <f>_xlfn.XLOOKUP(tab_SCHULLISTE[[#This Row],[TKZ]],tab_SATLISTE[SAT-ID],tab_SATLISTE[SAT-ID],"FEHLT")</f>
        <v>7k179</v>
      </c>
    </row>
    <row r="5760" spans="1:8" ht="15.9" customHeight="1" x14ac:dyDescent="0.3">
      <c r="A5760" s="171" t="s">
        <v>10118</v>
      </c>
      <c r="B5760" s="167" t="s">
        <v>12678</v>
      </c>
      <c r="C5760" s="167" t="str">
        <f>tab_SCHULLISTE[[#This Row],[SNR]]&amp;" - "&amp;tab_SCHULLISTE[[#This Row],[Name]]</f>
        <v xml:space="preserve">8726 - Christoph-Rodt-Grundschule Neuburg a.d.Kammel  </v>
      </c>
      <c r="D5760" s="5" t="s">
        <v>4011</v>
      </c>
      <c r="E57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60" s="175" t="s">
        <v>18840</v>
      </c>
      <c r="G5760" s="175" t="s">
        <v>18841</v>
      </c>
      <c r="H5760" s="182" t="str">
        <f>_xlfn.XLOOKUP(tab_SCHULLISTE[[#This Row],[TKZ]],tab_SATLISTE[SAT-ID],tab_SATLISTE[SAT-ID],"FEHLT")</f>
        <v>7k182</v>
      </c>
    </row>
    <row r="5761" spans="1:8" ht="15.9" customHeight="1" x14ac:dyDescent="0.3">
      <c r="A5761" s="171" t="s">
        <v>10119</v>
      </c>
      <c r="B5761" s="167" t="s">
        <v>12679</v>
      </c>
      <c r="C5761" s="167" t="str">
        <f>tab_SCHULLISTE[[#This Row],[SNR]]&amp;" - "&amp;tab_SCHULLISTE[[#This Row],[Name]]</f>
        <v xml:space="preserve">8727 - Grundschule Niederraunau  </v>
      </c>
      <c r="D5761" s="5" t="s">
        <v>3969</v>
      </c>
      <c r="E57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61" s="175" t="s">
        <v>18840</v>
      </c>
      <c r="G5761" s="175" t="s">
        <v>18841</v>
      </c>
      <c r="H5761" s="182" t="str">
        <f>_xlfn.XLOOKUP(tab_SCHULLISTE[[#This Row],[TKZ]],tab_SATLISTE[SAT-ID],tab_SATLISTE[SAT-ID],"FEHLT")</f>
        <v>7k140</v>
      </c>
    </row>
    <row r="5762" spans="1:8" ht="15.9" customHeight="1" x14ac:dyDescent="0.3">
      <c r="A5762" s="171" t="s">
        <v>10120</v>
      </c>
      <c r="B5762" s="167" t="s">
        <v>13602</v>
      </c>
      <c r="C5762" s="167" t="str">
        <f>tab_SCHULLISTE[[#This Row],[SNR]]&amp;" - "&amp;tab_SCHULLISTE[[#This Row],[Name]]</f>
        <v xml:space="preserve">8728 - Mittelschule Offingen  </v>
      </c>
      <c r="D5762" s="5" t="s">
        <v>4026</v>
      </c>
      <c r="E57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62" s="175" t="s">
        <v>18840</v>
      </c>
      <c r="G5762" s="175" t="s">
        <v>18841</v>
      </c>
      <c r="H5762" s="182" t="str">
        <f>_xlfn.XLOOKUP(tab_SCHULLISTE[[#This Row],[TKZ]],tab_SATLISTE[SAT-ID],tab_SATLISTE[SAT-ID],"FEHLT")</f>
        <v>7k198</v>
      </c>
    </row>
    <row r="5763" spans="1:8" ht="15.9" customHeight="1" x14ac:dyDescent="0.3">
      <c r="A5763" s="171" t="s">
        <v>10121</v>
      </c>
      <c r="B5763" s="167" t="s">
        <v>12680</v>
      </c>
      <c r="C5763" s="167" t="str">
        <f>tab_SCHULLISTE[[#This Row],[SNR]]&amp;" - "&amp;tab_SCHULLISTE[[#This Row],[Name]]</f>
        <v xml:space="preserve">8729 - Grundschule Reisensburg  </v>
      </c>
      <c r="D5763" s="5" t="s">
        <v>3927</v>
      </c>
      <c r="E57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63" s="175" t="s">
        <v>18840</v>
      </c>
      <c r="G5763" s="175" t="s">
        <v>18841</v>
      </c>
      <c r="H5763" s="182" t="str">
        <f>_xlfn.XLOOKUP(tab_SCHULLISTE[[#This Row],[TKZ]],tab_SATLISTE[SAT-ID],tab_SATLISTE[SAT-ID],"FEHLT")</f>
        <v>7k096</v>
      </c>
    </row>
    <row r="5764" spans="1:8" ht="15.9" customHeight="1" x14ac:dyDescent="0.3">
      <c r="A5764" s="171" t="s">
        <v>10122</v>
      </c>
      <c r="B5764" s="167" t="s">
        <v>12681</v>
      </c>
      <c r="C5764" s="167" t="str">
        <f>tab_SCHULLISTE[[#This Row],[SNR]]&amp;" - "&amp;tab_SCHULLISTE[[#This Row],[Name]]</f>
        <v xml:space="preserve">8730 - Meinrad-Spieß-Grundschule Buchloe  </v>
      </c>
      <c r="D5764" s="5" t="s">
        <v>3878</v>
      </c>
      <c r="E57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64" s="175" t="s">
        <v>18840</v>
      </c>
      <c r="G5764" s="175" t="s">
        <v>18841</v>
      </c>
      <c r="H5764" s="182" t="str">
        <f>_xlfn.XLOOKUP(tab_SCHULLISTE[[#This Row],[TKZ]],tab_SATLISTE[SAT-ID],tab_SATLISTE[SAT-ID],"FEHLT")</f>
        <v>7k044</v>
      </c>
    </row>
    <row r="5765" spans="1:8" ht="15.9" customHeight="1" x14ac:dyDescent="0.3">
      <c r="A5765" s="171" t="s">
        <v>10123</v>
      </c>
      <c r="B5765" s="167" t="s">
        <v>12682</v>
      </c>
      <c r="C5765" s="167" t="str">
        <f>tab_SCHULLISTE[[#This Row],[SNR]]&amp;" - "&amp;tab_SCHULLISTE[[#This Row],[Name]]</f>
        <v xml:space="preserve">8731 - Grundschule Röfingen  </v>
      </c>
      <c r="D5765" s="5" t="s">
        <v>4045</v>
      </c>
      <c r="E57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65" s="175" t="s">
        <v>18840</v>
      </c>
      <c r="G5765" s="175" t="s">
        <v>18841</v>
      </c>
      <c r="H5765" s="182" t="str">
        <f>_xlfn.XLOOKUP(tab_SCHULLISTE[[#This Row],[TKZ]],tab_SATLISTE[SAT-ID],tab_SATLISTE[SAT-ID],"FEHLT")</f>
        <v>7k217</v>
      </c>
    </row>
    <row r="5766" spans="1:8" ht="15.9" customHeight="1" x14ac:dyDescent="0.3">
      <c r="A5766" s="171" t="s">
        <v>10124</v>
      </c>
      <c r="B5766" s="167" t="s">
        <v>12683</v>
      </c>
      <c r="C5766" s="167" t="str">
        <f>tab_SCHULLISTE[[#This Row],[SNR]]&amp;" - "&amp;tab_SCHULLISTE[[#This Row],[Name]]</f>
        <v xml:space="preserve">8732 - Anton-Höfer-Grundschule Thannhausen  </v>
      </c>
      <c r="D5766" s="5" t="s">
        <v>4071</v>
      </c>
      <c r="E57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66" s="175" t="s">
        <v>18840</v>
      </c>
      <c r="G5766" s="175" t="s">
        <v>18841</v>
      </c>
      <c r="H5766" s="182" t="str">
        <f>_xlfn.XLOOKUP(tab_SCHULLISTE[[#This Row],[TKZ]],tab_SATLISTE[SAT-ID],tab_SATLISTE[SAT-ID],"FEHLT")</f>
        <v>7k243</v>
      </c>
    </row>
    <row r="5767" spans="1:8" ht="15.9" customHeight="1" x14ac:dyDescent="0.3">
      <c r="A5767" s="171" t="s">
        <v>10125</v>
      </c>
      <c r="B5767" s="167" t="s">
        <v>1119</v>
      </c>
      <c r="C5767" s="167" t="str">
        <f>tab_SCHULLISTE[[#This Row],[SNR]]&amp;" - "&amp;tab_SCHULLISTE[[#This Row],[Name]]</f>
        <v>8733 - Private Montessori-Volksschule Neu-Ulm (Grundschule und Hauptschule)</v>
      </c>
      <c r="D5767" s="5" t="s">
        <v>4167</v>
      </c>
      <c r="E57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67" s="175" t="s">
        <v>18840</v>
      </c>
      <c r="G5767" s="175" t="s">
        <v>18841</v>
      </c>
      <c r="H5767" s="182" t="str">
        <f>_xlfn.XLOOKUP(tab_SCHULLISTE[[#This Row],[TKZ]],tab_SATLISTE[SAT-ID],tab_SATLISTE[SAT-ID],"FEHLT")</f>
        <v>7p051</v>
      </c>
    </row>
    <row r="5768" spans="1:8" ht="15.9" customHeight="1" x14ac:dyDescent="0.3">
      <c r="A5768" s="171" t="s">
        <v>10126</v>
      </c>
      <c r="B5768" s="167" t="s">
        <v>12684</v>
      </c>
      <c r="C5768" s="167" t="str">
        <f>tab_SCHULLISTE[[#This Row],[SNR]]&amp;" - "&amp;tab_SCHULLISTE[[#This Row],[Name]]</f>
        <v xml:space="preserve">8734 - Grundschule Waldstetten  </v>
      </c>
      <c r="D5768" s="5" t="s">
        <v>4086</v>
      </c>
      <c r="E57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68" s="175" t="s">
        <v>18840</v>
      </c>
      <c r="G5768" s="175" t="s">
        <v>18841</v>
      </c>
      <c r="H5768" s="182" t="str">
        <f>_xlfn.XLOOKUP(tab_SCHULLISTE[[#This Row],[TKZ]],tab_SATLISTE[SAT-ID],tab_SATLISTE[SAT-ID],"FEHLT")</f>
        <v>7k258</v>
      </c>
    </row>
    <row r="5769" spans="1:8" ht="15.9" customHeight="1" x14ac:dyDescent="0.3">
      <c r="A5769" s="171" t="s">
        <v>10127</v>
      </c>
      <c r="B5769" s="167" t="s">
        <v>13603</v>
      </c>
      <c r="C5769" s="167" t="str">
        <f>tab_SCHULLISTE[[#This Row],[SNR]]&amp;" - "&amp;tab_SCHULLISTE[[#This Row],[Name]]</f>
        <v xml:space="preserve">8735 - Mittelschule Wasserburg  </v>
      </c>
      <c r="D5769" s="5" t="s">
        <v>4091</v>
      </c>
      <c r="E57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69" s="175" t="s">
        <v>18840</v>
      </c>
      <c r="G5769" s="175" t="s">
        <v>18841</v>
      </c>
      <c r="H5769" s="182" t="str">
        <f>_xlfn.XLOOKUP(tab_SCHULLISTE[[#This Row],[TKZ]],tab_SATLISTE[SAT-ID],tab_SATLISTE[SAT-ID],"FEHLT")</f>
        <v>7k263</v>
      </c>
    </row>
    <row r="5770" spans="1:8" ht="15.9" customHeight="1" x14ac:dyDescent="0.3">
      <c r="A5770" s="171" t="s">
        <v>10128</v>
      </c>
      <c r="B5770" s="167" t="s">
        <v>12685</v>
      </c>
      <c r="C5770" s="167" t="str">
        <f>tab_SCHULLISTE[[#This Row],[SNR]]&amp;" - "&amp;tab_SCHULLISTE[[#This Row],[Name]]</f>
        <v xml:space="preserve">8736 - Grundschule Günzburg - Südost  </v>
      </c>
      <c r="D5770" s="5" t="s">
        <v>3927</v>
      </c>
      <c r="E57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70" s="175" t="s">
        <v>18840</v>
      </c>
      <c r="G5770" s="175" t="s">
        <v>18841</v>
      </c>
      <c r="H5770" s="182" t="str">
        <f>_xlfn.XLOOKUP(tab_SCHULLISTE[[#This Row],[TKZ]],tab_SATLISTE[SAT-ID],tab_SATLISTE[SAT-ID],"FEHLT")</f>
        <v>7k096</v>
      </c>
    </row>
    <row r="5771" spans="1:8" ht="15.9" customHeight="1" x14ac:dyDescent="0.3">
      <c r="A5771" s="171" t="s">
        <v>10129</v>
      </c>
      <c r="B5771" s="167" t="s">
        <v>12686</v>
      </c>
      <c r="C5771" s="167" t="str">
        <f>tab_SCHULLISTE[[#This Row],[SNR]]&amp;" - "&amp;tab_SCHULLISTE[[#This Row],[Name]]</f>
        <v xml:space="preserve">8737 - Hyazinth-Wäckerle-Grundschule Ziemetshausen  </v>
      </c>
      <c r="D5771" s="5" t="s">
        <v>4113</v>
      </c>
      <c r="E57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71" s="175" t="s">
        <v>18840</v>
      </c>
      <c r="G5771" s="175" t="s">
        <v>18841</v>
      </c>
      <c r="H5771" s="182" t="str">
        <f>_xlfn.XLOOKUP(tab_SCHULLISTE[[#This Row],[TKZ]],tab_SATLISTE[SAT-ID],tab_SATLISTE[SAT-ID],"FEHLT")</f>
        <v>7k285</v>
      </c>
    </row>
    <row r="5772" spans="1:8" ht="15.9" customHeight="1" x14ac:dyDescent="0.3">
      <c r="A5772" s="171" t="s">
        <v>10130</v>
      </c>
      <c r="B5772" s="167" t="s">
        <v>13604</v>
      </c>
      <c r="C5772" s="167" t="str">
        <f>tab_SCHULLISTE[[#This Row],[SNR]]&amp;" - "&amp;tab_SCHULLISTE[[#This Row],[Name]]</f>
        <v xml:space="preserve">8738 - Mittelschule Thannhausen  </v>
      </c>
      <c r="D5772" s="5" t="s">
        <v>4070</v>
      </c>
      <c r="E57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72" s="175" t="s">
        <v>18840</v>
      </c>
      <c r="G5772" s="175" t="s">
        <v>18841</v>
      </c>
      <c r="H5772" s="182" t="str">
        <f>_xlfn.XLOOKUP(tab_SCHULLISTE[[#This Row],[TKZ]],tab_SATLISTE[SAT-ID],tab_SATLISTE[SAT-ID],"FEHLT")</f>
        <v>7k242</v>
      </c>
    </row>
    <row r="5773" spans="1:8" ht="15.9" customHeight="1" x14ac:dyDescent="0.3">
      <c r="A5773" s="171" t="s">
        <v>10131</v>
      </c>
      <c r="B5773" s="167" t="s">
        <v>10647</v>
      </c>
      <c r="C5773" s="167" t="str">
        <f>tab_SCHULLISTE[[#This Row],[SNR]]&amp;" - "&amp;tab_SCHULLISTE[[#This Row],[Name]]</f>
        <v>8739 - Montessori-Volksschule Augsburg der Montessori-Schule Augsburg gGmbH</v>
      </c>
      <c r="D5773" s="5" t="s">
        <v>4170</v>
      </c>
      <c r="E57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5773" s="175" t="s">
        <v>18840</v>
      </c>
      <c r="G5773" s="175" t="s">
        <v>18841</v>
      </c>
      <c r="H5773" s="182" t="str">
        <f>_xlfn.XLOOKUP(tab_SCHULLISTE[[#This Row],[TKZ]],tab_SATLISTE[SAT-ID],tab_SATLISTE[SAT-ID],"FEHLT")</f>
        <v>7p054</v>
      </c>
    </row>
    <row r="5774" spans="1:8" ht="15.9" customHeight="1" x14ac:dyDescent="0.3">
      <c r="A5774" s="171" t="s">
        <v>10132</v>
      </c>
      <c r="B5774" s="167" t="s">
        <v>11273</v>
      </c>
      <c r="C5774" s="167" t="str">
        <f>tab_SCHULLISTE[[#This Row],[SNR]]&amp;" - "&amp;tab_SCHULLISTE[[#This Row],[Name]]</f>
        <v xml:space="preserve">8741 - Grundschule Altenstadt  </v>
      </c>
      <c r="D5774" s="5" t="s">
        <v>3845</v>
      </c>
      <c r="E57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74" s="175" t="s">
        <v>18840</v>
      </c>
      <c r="G5774" s="175" t="s">
        <v>18841</v>
      </c>
      <c r="H5774" s="182" t="str">
        <f>_xlfn.XLOOKUP(tab_SCHULLISTE[[#This Row],[TKZ]],tab_SATLISTE[SAT-ID],tab_SATLISTE[SAT-ID],"FEHLT")</f>
        <v>7k011</v>
      </c>
    </row>
    <row r="5775" spans="1:8" ht="15.9" customHeight="1" x14ac:dyDescent="0.3">
      <c r="A5775" s="171" t="s">
        <v>10133</v>
      </c>
      <c r="B5775" s="167" t="s">
        <v>12687</v>
      </c>
      <c r="C5775" s="167" t="str">
        <f>tab_SCHULLISTE[[#This Row],[SNR]]&amp;" - "&amp;tab_SCHULLISTE[[#This Row],[Name]]</f>
        <v xml:space="preserve">8742 - Karl-August-Forster-Grundschule Au  </v>
      </c>
      <c r="D5775" s="5" t="s">
        <v>3949</v>
      </c>
      <c r="E57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75" s="175" t="s">
        <v>18840</v>
      </c>
      <c r="G5775" s="175" t="s">
        <v>18841</v>
      </c>
      <c r="H5775" s="182" t="str">
        <f>_xlfn.XLOOKUP(tab_SCHULLISTE[[#This Row],[TKZ]],tab_SATLISTE[SAT-ID],tab_SATLISTE[SAT-ID],"FEHLT")</f>
        <v>7k119</v>
      </c>
    </row>
    <row r="5776" spans="1:8" ht="15.9" customHeight="1" x14ac:dyDescent="0.3">
      <c r="A5776" s="171" t="s">
        <v>10134</v>
      </c>
      <c r="B5776" s="167" t="s">
        <v>12688</v>
      </c>
      <c r="C5776" s="167" t="str">
        <f>tab_SCHULLISTE[[#This Row],[SNR]]&amp;" - "&amp;tab_SCHULLISTE[[#This Row],[Name]]</f>
        <v xml:space="preserve">8743 - Lindenschule, Grundschule Bellenberg  </v>
      </c>
      <c r="D5776" s="5" t="s">
        <v>3859</v>
      </c>
      <c r="E57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76" s="175" t="s">
        <v>18840</v>
      </c>
      <c r="G5776" s="175" t="s">
        <v>18841</v>
      </c>
      <c r="H5776" s="182" t="str">
        <f>_xlfn.XLOOKUP(tab_SCHULLISTE[[#This Row],[TKZ]],tab_SATLISTE[SAT-ID],tab_SATLISTE[SAT-ID],"FEHLT")</f>
        <v>7k025</v>
      </c>
    </row>
    <row r="5777" spans="1:8" ht="15.9" customHeight="1" x14ac:dyDescent="0.3">
      <c r="A5777" s="171" t="s">
        <v>10135</v>
      </c>
      <c r="B5777" s="167" t="s">
        <v>13605</v>
      </c>
      <c r="C5777" s="167" t="str">
        <f>tab_SCHULLISTE[[#This Row],[SNR]]&amp;" - "&amp;tab_SCHULLISTE[[#This Row],[Name]]</f>
        <v xml:space="preserve">8744 - Mittelschule Buch  </v>
      </c>
      <c r="D5777" s="5" t="s">
        <v>3875</v>
      </c>
      <c r="E57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77" s="175" t="s">
        <v>18840</v>
      </c>
      <c r="G5777" s="175" t="s">
        <v>18841</v>
      </c>
      <c r="H5777" s="182" t="str">
        <f>_xlfn.XLOOKUP(tab_SCHULLISTE[[#This Row],[TKZ]],tab_SATLISTE[SAT-ID],tab_SATLISTE[SAT-ID],"FEHLT")</f>
        <v>7k041</v>
      </c>
    </row>
    <row r="5778" spans="1:8" ht="15.9" customHeight="1" x14ac:dyDescent="0.3">
      <c r="A5778" s="171" t="s">
        <v>10136</v>
      </c>
      <c r="B5778" s="167" t="s">
        <v>12689</v>
      </c>
      <c r="C5778" s="167" t="str">
        <f>tab_SCHULLISTE[[#This Row],[SNR]]&amp;" - "&amp;tab_SCHULLISTE[[#This Row],[Name]]</f>
        <v xml:space="preserve">8745 - Grundschule Holzheim-Neu Ulm  </v>
      </c>
      <c r="D5778" s="5" t="s">
        <v>3944</v>
      </c>
      <c r="E57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78" s="175" t="s">
        <v>18840</v>
      </c>
      <c r="G5778" s="175" t="s">
        <v>18841</v>
      </c>
      <c r="H5778" s="182" t="str">
        <f>_xlfn.XLOOKUP(tab_SCHULLISTE[[#This Row],[TKZ]],tab_SATLISTE[SAT-ID],tab_SATLISTE[SAT-ID],"FEHLT")</f>
        <v>7k114</v>
      </c>
    </row>
    <row r="5779" spans="1:8" ht="15.9" customHeight="1" x14ac:dyDescent="0.3">
      <c r="A5779" s="171" t="s">
        <v>10137</v>
      </c>
      <c r="B5779" s="167" t="s">
        <v>12690</v>
      </c>
      <c r="C5779" s="167" t="str">
        <f>tab_SCHULLISTE[[#This Row],[SNR]]&amp;" - "&amp;tab_SCHULLISTE[[#This Row],[Name]]</f>
        <v xml:space="preserve">8746 - Grundschule Illerberg  </v>
      </c>
      <c r="D5779" s="5" t="s">
        <v>4082</v>
      </c>
      <c r="E57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79" s="175" t="s">
        <v>18840</v>
      </c>
      <c r="G5779" s="175" t="s">
        <v>18841</v>
      </c>
      <c r="H5779" s="182" t="str">
        <f>_xlfn.XLOOKUP(tab_SCHULLISTE[[#This Row],[TKZ]],tab_SATLISTE[SAT-ID],tab_SATLISTE[SAT-ID],"FEHLT")</f>
        <v>7k254</v>
      </c>
    </row>
    <row r="5780" spans="1:8" ht="15.9" customHeight="1" x14ac:dyDescent="0.3">
      <c r="A5780" s="171" t="s">
        <v>10138</v>
      </c>
      <c r="B5780" s="167" t="s">
        <v>12691</v>
      </c>
      <c r="C5780" s="167" t="str">
        <f>tab_SCHULLISTE[[#This Row],[SNR]]&amp;" - "&amp;tab_SCHULLISTE[[#This Row],[Name]]</f>
        <v xml:space="preserve">8747 - Bischof-Ulrich-Grundschule Illertissen  </v>
      </c>
      <c r="D5780" s="5" t="s">
        <v>3949</v>
      </c>
      <c r="E57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80" s="175" t="s">
        <v>18840</v>
      </c>
      <c r="G5780" s="175" t="s">
        <v>18841</v>
      </c>
      <c r="H5780" s="182" t="str">
        <f>_xlfn.XLOOKUP(tab_SCHULLISTE[[#This Row],[TKZ]],tab_SATLISTE[SAT-ID],tab_SATLISTE[SAT-ID],"FEHLT")</f>
        <v>7k119</v>
      </c>
    </row>
    <row r="5781" spans="1:8" ht="15.9" customHeight="1" x14ac:dyDescent="0.3">
      <c r="A5781" s="171" t="s">
        <v>10139</v>
      </c>
      <c r="B5781" s="167" t="s">
        <v>13606</v>
      </c>
      <c r="C5781" s="167" t="str">
        <f>tab_SCHULLISTE[[#This Row],[SNR]]&amp;" - "&amp;tab_SCHULLISTE[[#This Row],[Name]]</f>
        <v xml:space="preserve">8748 - Erhard-Vöhlin-Mittelschule Illertissen  </v>
      </c>
      <c r="D5781" s="5" t="s">
        <v>3949</v>
      </c>
      <c r="E57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81" s="175" t="s">
        <v>18840</v>
      </c>
      <c r="G5781" s="175" t="s">
        <v>18841</v>
      </c>
      <c r="H5781" s="182" t="str">
        <f>_xlfn.XLOOKUP(tab_SCHULLISTE[[#This Row],[TKZ]],tab_SATLISTE[SAT-ID],tab_SATLISTE[SAT-ID],"FEHLT")</f>
        <v>7k119</v>
      </c>
    </row>
    <row r="5782" spans="1:8" ht="15.9" customHeight="1" x14ac:dyDescent="0.3">
      <c r="A5782" s="171" t="s">
        <v>10140</v>
      </c>
      <c r="B5782" s="167" t="s">
        <v>12692</v>
      </c>
      <c r="C5782" s="167" t="str">
        <f>tab_SCHULLISTE[[#This Row],[SNR]]&amp;" - "&amp;tab_SCHULLISTE[[#This Row],[Name]]</f>
        <v xml:space="preserve">8749 - Grundschule am Sonnenhang Jedesheim  </v>
      </c>
      <c r="D5782" s="5" t="s">
        <v>3949</v>
      </c>
      <c r="E57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82" s="175" t="s">
        <v>18840</v>
      </c>
      <c r="G5782" s="175" t="s">
        <v>18841</v>
      </c>
      <c r="H5782" s="182" t="str">
        <f>_xlfn.XLOOKUP(tab_SCHULLISTE[[#This Row],[TKZ]],tab_SATLISTE[SAT-ID],tab_SATLISTE[SAT-ID],"FEHLT")</f>
        <v>7k119</v>
      </c>
    </row>
    <row r="5783" spans="1:8" ht="15.9" customHeight="1" x14ac:dyDescent="0.3">
      <c r="A5783" s="171" t="s">
        <v>10141</v>
      </c>
      <c r="B5783" s="167" t="s">
        <v>12693</v>
      </c>
      <c r="C5783" s="167" t="str">
        <f>tab_SCHULLISTE[[#This Row],[SNR]]&amp;" - "&amp;tab_SCHULLISTE[[#This Row],[Name]]</f>
        <v>8750 - Bürgermeister-Aumann- Grundschule Kellmünz a.d.Iller</v>
      </c>
      <c r="D5783" s="5" t="s">
        <v>3959</v>
      </c>
      <c r="E57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83" s="175" t="s">
        <v>18840</v>
      </c>
      <c r="G5783" s="175" t="s">
        <v>18841</v>
      </c>
      <c r="H5783" s="182" t="str">
        <f>_xlfn.XLOOKUP(tab_SCHULLISTE[[#This Row],[TKZ]],tab_SATLISTE[SAT-ID],tab_SATLISTE[SAT-ID],"FEHLT")</f>
        <v>7k129</v>
      </c>
    </row>
    <row r="5784" spans="1:8" ht="15.9" customHeight="1" x14ac:dyDescent="0.3">
      <c r="A5784" s="171" t="s">
        <v>10142</v>
      </c>
      <c r="B5784" s="167" t="s">
        <v>12694</v>
      </c>
      <c r="C5784" s="167" t="str">
        <f>tab_SCHULLISTE[[#This Row],[SNR]]&amp;" - "&amp;tab_SCHULLISTE[[#This Row],[Name]]</f>
        <v xml:space="preserve">8751 - Grundschule Neusäß Am Eichenwald  </v>
      </c>
      <c r="D5784" s="5" t="s">
        <v>4012</v>
      </c>
      <c r="E57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84" s="175" t="s">
        <v>18840</v>
      </c>
      <c r="G5784" s="175" t="s">
        <v>18841</v>
      </c>
      <c r="H5784" s="182" t="str">
        <f>_xlfn.XLOOKUP(tab_SCHULLISTE[[#This Row],[TKZ]],tab_SATLISTE[SAT-ID],tab_SATLISTE[SAT-ID],"FEHLT")</f>
        <v>7k184</v>
      </c>
    </row>
    <row r="5785" spans="1:8" ht="15.9" customHeight="1" x14ac:dyDescent="0.3">
      <c r="A5785" s="171" t="s">
        <v>10143</v>
      </c>
      <c r="B5785" s="167" t="s">
        <v>12695</v>
      </c>
      <c r="C5785" s="167" t="str">
        <f>tab_SCHULLISTE[[#This Row],[SNR]]&amp;" - "&amp;tab_SCHULLISTE[[#This Row],[Name]]</f>
        <v xml:space="preserve">8752 - Grundschule Nersingen  </v>
      </c>
      <c r="D5785" s="5" t="s">
        <v>4009</v>
      </c>
      <c r="E57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85" s="175" t="s">
        <v>18840</v>
      </c>
      <c r="G5785" s="175" t="s">
        <v>18841</v>
      </c>
      <c r="H5785" s="182" t="str">
        <f>_xlfn.XLOOKUP(tab_SCHULLISTE[[#This Row],[TKZ]],tab_SATLISTE[SAT-ID],tab_SATLISTE[SAT-ID],"FEHLT")</f>
        <v>7k180</v>
      </c>
    </row>
    <row r="5786" spans="1:8" ht="15.9" customHeight="1" x14ac:dyDescent="0.3">
      <c r="A5786" s="171" t="s">
        <v>10144</v>
      </c>
      <c r="B5786" s="167" t="s">
        <v>13607</v>
      </c>
      <c r="C5786" s="167" t="str">
        <f>tab_SCHULLISTE[[#This Row],[SNR]]&amp;" - "&amp;tab_SCHULLISTE[[#This Row],[Name]]</f>
        <v xml:space="preserve">8753 - Peter-Schöllhorn-Mittelschule Neu-Ulm-Mitte  </v>
      </c>
      <c r="D5786" s="5" t="s">
        <v>4013</v>
      </c>
      <c r="E57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86" s="175" t="s">
        <v>18840</v>
      </c>
      <c r="G5786" s="175" t="s">
        <v>18841</v>
      </c>
      <c r="H5786" s="182" t="str">
        <f>_xlfn.XLOOKUP(tab_SCHULLISTE[[#This Row],[TKZ]],tab_SATLISTE[SAT-ID],tab_SATLISTE[SAT-ID],"FEHLT")</f>
        <v>7k185</v>
      </c>
    </row>
    <row r="5787" spans="1:8" ht="15.9" customHeight="1" x14ac:dyDescent="0.3">
      <c r="A5787" s="171" t="s">
        <v>10145</v>
      </c>
      <c r="B5787" s="167" t="s">
        <v>12696</v>
      </c>
      <c r="C5787" s="167" t="str">
        <f>tab_SCHULLISTE[[#This Row],[SNR]]&amp;" - "&amp;tab_SCHULLISTE[[#This Row],[Name]]</f>
        <v xml:space="preserve">8754 - Grundschule Neu-Ulm-Gerlenhofen  </v>
      </c>
      <c r="D5787" s="5" t="s">
        <v>4013</v>
      </c>
      <c r="E57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87" s="175" t="s">
        <v>18840</v>
      </c>
      <c r="G5787" s="175" t="s">
        <v>18841</v>
      </c>
      <c r="H5787" s="182" t="str">
        <f>_xlfn.XLOOKUP(tab_SCHULLISTE[[#This Row],[TKZ]],tab_SATLISTE[SAT-ID],tab_SATLISTE[SAT-ID],"FEHLT")</f>
        <v>7k185</v>
      </c>
    </row>
    <row r="5788" spans="1:8" ht="15.9" customHeight="1" x14ac:dyDescent="0.3">
      <c r="A5788" s="171" t="s">
        <v>10146</v>
      </c>
      <c r="B5788" s="167" t="s">
        <v>12697</v>
      </c>
      <c r="C5788" s="167" t="str">
        <f>tab_SCHULLISTE[[#This Row],[SNR]]&amp;" - "&amp;tab_SCHULLISTE[[#This Row],[Name]]</f>
        <v xml:space="preserve">8755 - Erich Kästner-Grundschule Neu-Ulm-Ludwigsfeld  </v>
      </c>
      <c r="D5788" s="5" t="s">
        <v>4013</v>
      </c>
      <c r="E57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88" s="175" t="s">
        <v>18840</v>
      </c>
      <c r="G5788" s="175" t="s">
        <v>18841</v>
      </c>
      <c r="H5788" s="182" t="str">
        <f>_xlfn.XLOOKUP(tab_SCHULLISTE[[#This Row],[TKZ]],tab_SATLISTE[SAT-ID],tab_SATLISTE[SAT-ID],"FEHLT")</f>
        <v>7k185</v>
      </c>
    </row>
    <row r="5789" spans="1:8" ht="15.9" customHeight="1" x14ac:dyDescent="0.3">
      <c r="A5789" s="171" t="s">
        <v>10147</v>
      </c>
      <c r="B5789" s="167" t="s">
        <v>12698</v>
      </c>
      <c r="C5789" s="167" t="str">
        <f>tab_SCHULLISTE[[#This Row],[SNR]]&amp;" - "&amp;tab_SCHULLISTE[[#This Row],[Name]]</f>
        <v xml:space="preserve">8756 - Grundschule Neu-Ulm-Offenhausen  </v>
      </c>
      <c r="D5789" s="5" t="s">
        <v>4013</v>
      </c>
      <c r="E57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89" s="175" t="s">
        <v>18840</v>
      </c>
      <c r="G5789" s="175" t="s">
        <v>18841</v>
      </c>
      <c r="H5789" s="182" t="str">
        <f>_xlfn.XLOOKUP(tab_SCHULLISTE[[#This Row],[TKZ]],tab_SATLISTE[SAT-ID],tab_SATLISTE[SAT-ID],"FEHLT")</f>
        <v>7k185</v>
      </c>
    </row>
    <row r="5790" spans="1:8" ht="15.9" customHeight="1" x14ac:dyDescent="0.3">
      <c r="A5790" s="171" t="s">
        <v>10148</v>
      </c>
      <c r="B5790" s="167" t="s">
        <v>12699</v>
      </c>
      <c r="C5790" s="167" t="str">
        <f>tab_SCHULLISTE[[#This Row],[SNR]]&amp;" - "&amp;tab_SCHULLISTE[[#This Row],[Name]]</f>
        <v xml:space="preserve">8757 - Grundschule Neu-Ulm-Stadtmitte  </v>
      </c>
      <c r="D5790" s="5" t="s">
        <v>4013</v>
      </c>
      <c r="E57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90" s="175" t="s">
        <v>18840</v>
      </c>
      <c r="G5790" s="175" t="s">
        <v>18841</v>
      </c>
      <c r="H5790" s="182" t="str">
        <f>_xlfn.XLOOKUP(tab_SCHULLISTE[[#This Row],[TKZ]],tab_SATLISTE[SAT-ID],tab_SATLISTE[SAT-ID],"FEHLT")</f>
        <v>7k185</v>
      </c>
    </row>
    <row r="5791" spans="1:8" ht="15.9" customHeight="1" x14ac:dyDescent="0.3">
      <c r="A5791" s="171" t="s">
        <v>10149</v>
      </c>
      <c r="B5791" s="167" t="s">
        <v>12700</v>
      </c>
      <c r="C5791" s="167" t="str">
        <f>tab_SCHULLISTE[[#This Row],[SNR]]&amp;" - "&amp;tab_SCHULLISTE[[#This Row],[Name]]</f>
        <v xml:space="preserve">8758 - Grundschule Neu-Ulm-Weststadt  </v>
      </c>
      <c r="D5791" s="5" t="s">
        <v>4013</v>
      </c>
      <c r="E57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91" s="175" t="s">
        <v>18840</v>
      </c>
      <c r="G5791" s="175" t="s">
        <v>18841</v>
      </c>
      <c r="H5791" s="182" t="str">
        <f>_xlfn.XLOOKUP(tab_SCHULLISTE[[#This Row],[TKZ]],tab_SATLISTE[SAT-ID],tab_SATLISTE[SAT-ID],"FEHLT")</f>
        <v>7k185</v>
      </c>
    </row>
    <row r="5792" spans="1:8" ht="15.9" customHeight="1" x14ac:dyDescent="0.3">
      <c r="A5792" s="171" t="s">
        <v>10150</v>
      </c>
      <c r="B5792" s="167" t="s">
        <v>12701</v>
      </c>
      <c r="C5792" s="167" t="str">
        <f>tab_SCHULLISTE[[#This Row],[SNR]]&amp;" - "&amp;tab_SCHULLISTE[[#This Row],[Name]]</f>
        <v xml:space="preserve">8759 - Grundschule Oberelchingen  </v>
      </c>
      <c r="D5792" s="5" t="s">
        <v>3903</v>
      </c>
      <c r="E57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92" s="175" t="s">
        <v>18840</v>
      </c>
      <c r="G5792" s="175" t="s">
        <v>18841</v>
      </c>
      <c r="H5792" s="182" t="str">
        <f>_xlfn.XLOOKUP(tab_SCHULLISTE[[#This Row],[TKZ]],tab_SATLISTE[SAT-ID],tab_SATLISTE[SAT-ID],"FEHLT")</f>
        <v>7k070</v>
      </c>
    </row>
    <row r="5793" spans="1:8" ht="15.9" customHeight="1" x14ac:dyDescent="0.3">
      <c r="A5793" s="171" t="s">
        <v>10151</v>
      </c>
      <c r="B5793" s="167" t="s">
        <v>13608</v>
      </c>
      <c r="C5793" s="167" t="str">
        <f>tab_SCHULLISTE[[#This Row],[SNR]]&amp;" - "&amp;tab_SCHULLISTE[[#This Row],[Name]]</f>
        <v xml:space="preserve">8760 - Mittelschule Elchingen  </v>
      </c>
      <c r="D5793" s="5" t="s">
        <v>3903</v>
      </c>
      <c r="E57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93" s="175" t="s">
        <v>18840</v>
      </c>
      <c r="G5793" s="175" t="s">
        <v>18841</v>
      </c>
      <c r="H5793" s="182" t="str">
        <f>_xlfn.XLOOKUP(tab_SCHULLISTE[[#This Row],[TKZ]],tab_SATLISTE[SAT-ID],tab_SATLISTE[SAT-ID],"FEHLT")</f>
        <v>7k070</v>
      </c>
    </row>
    <row r="5794" spans="1:8" ht="15.9" customHeight="1" x14ac:dyDescent="0.3">
      <c r="A5794" s="171" t="s">
        <v>10152</v>
      </c>
      <c r="B5794" s="167" t="s">
        <v>12702</v>
      </c>
      <c r="C5794" s="167" t="str">
        <f>tab_SCHULLISTE[[#This Row],[SNR]]&amp;" - "&amp;tab_SCHULLISTE[[#This Row],[Name]]</f>
        <v xml:space="preserve">8761 - Grundschule Oberfahlheim  </v>
      </c>
      <c r="D5794" s="5" t="s">
        <v>4009</v>
      </c>
      <c r="E57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94" s="175" t="s">
        <v>18840</v>
      </c>
      <c r="G5794" s="175" t="s">
        <v>18841</v>
      </c>
      <c r="H5794" s="182" t="str">
        <f>_xlfn.XLOOKUP(tab_SCHULLISTE[[#This Row],[TKZ]],tab_SATLISTE[SAT-ID],tab_SATLISTE[SAT-ID],"FEHLT")</f>
        <v>7k180</v>
      </c>
    </row>
    <row r="5795" spans="1:8" ht="15.9" customHeight="1" x14ac:dyDescent="0.3">
      <c r="A5795" s="171" t="s">
        <v>10153</v>
      </c>
      <c r="B5795" s="167" t="s">
        <v>13609</v>
      </c>
      <c r="C5795" s="167" t="str">
        <f>tab_SCHULLISTE[[#This Row],[SNR]]&amp;" - "&amp;tab_SCHULLISTE[[#This Row],[Name]]</f>
        <v xml:space="preserve">8762 - Hermann-Köhl-Mittelschule Pfaffenhofen a.d.Roth  </v>
      </c>
      <c r="D5795" s="5" t="s">
        <v>4033</v>
      </c>
      <c r="E57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95" s="175" t="s">
        <v>18840</v>
      </c>
      <c r="G5795" s="175" t="s">
        <v>18841</v>
      </c>
      <c r="H5795" s="182" t="str">
        <f>_xlfn.XLOOKUP(tab_SCHULLISTE[[#This Row],[TKZ]],tab_SATLISTE[SAT-ID],tab_SATLISTE[SAT-ID],"FEHLT")</f>
        <v>7k205</v>
      </c>
    </row>
    <row r="5796" spans="1:8" ht="15.9" customHeight="1" x14ac:dyDescent="0.3">
      <c r="A5796" s="171" t="s">
        <v>10154</v>
      </c>
      <c r="B5796" s="167" t="s">
        <v>12703</v>
      </c>
      <c r="C5796" s="167" t="str">
        <f>tab_SCHULLISTE[[#This Row],[SNR]]&amp;" - "&amp;tab_SCHULLISTE[[#This Row],[Name]]</f>
        <v xml:space="preserve">8763 - Grundschule Neu-Ulm-Pfuhl  </v>
      </c>
      <c r="D5796" s="5" t="s">
        <v>4013</v>
      </c>
      <c r="E57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96" s="175" t="s">
        <v>18840</v>
      </c>
      <c r="G5796" s="175" t="s">
        <v>18841</v>
      </c>
      <c r="H5796" s="182" t="str">
        <f>_xlfn.XLOOKUP(tab_SCHULLISTE[[#This Row],[TKZ]],tab_SATLISTE[SAT-ID],tab_SATLISTE[SAT-ID],"FEHLT")</f>
        <v>7k185</v>
      </c>
    </row>
    <row r="5797" spans="1:8" ht="15.9" customHeight="1" x14ac:dyDescent="0.3">
      <c r="A5797" s="171" t="s">
        <v>10155</v>
      </c>
      <c r="B5797" s="167" t="s">
        <v>13610</v>
      </c>
      <c r="C5797" s="167" t="str">
        <f>tab_SCHULLISTE[[#This Row],[SNR]]&amp;" - "&amp;tab_SCHULLISTE[[#This Row],[Name]]</f>
        <v xml:space="preserve">8764 - Karl-Salzmann-Mittelschule Neu-Ulm/Pfuhl  </v>
      </c>
      <c r="D5797" s="5" t="s">
        <v>4013</v>
      </c>
      <c r="E57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797" s="175" t="s">
        <v>18840</v>
      </c>
      <c r="G5797" s="175" t="s">
        <v>18841</v>
      </c>
      <c r="H5797" s="182" t="str">
        <f>_xlfn.XLOOKUP(tab_SCHULLISTE[[#This Row],[TKZ]],tab_SATLISTE[SAT-ID],tab_SATLISTE[SAT-ID],"FEHLT")</f>
        <v>7k185</v>
      </c>
    </row>
    <row r="5798" spans="1:8" ht="15.9" customHeight="1" x14ac:dyDescent="0.3">
      <c r="A5798" s="171" t="s">
        <v>10156</v>
      </c>
      <c r="B5798" s="167" t="s">
        <v>12704</v>
      </c>
      <c r="C5798" s="167" t="str">
        <f>tab_SCHULLISTE[[#This Row],[SNR]]&amp;" - "&amp;tab_SCHULLISTE[[#This Row],[Name]]</f>
        <v xml:space="preserve">8765 - Grundschule Neu-Ulm-Burlafingen  </v>
      </c>
      <c r="D5798" s="5" t="s">
        <v>4013</v>
      </c>
      <c r="E57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98" s="175" t="s">
        <v>18840</v>
      </c>
      <c r="G5798" s="175" t="s">
        <v>18841</v>
      </c>
      <c r="H5798" s="182" t="str">
        <f>_xlfn.XLOOKUP(tab_SCHULLISTE[[#This Row],[TKZ]],tab_SATLISTE[SAT-ID],tab_SATLISTE[SAT-ID],"FEHLT")</f>
        <v>7k185</v>
      </c>
    </row>
    <row r="5799" spans="1:8" ht="15.9" customHeight="1" x14ac:dyDescent="0.3">
      <c r="A5799" s="171" t="s">
        <v>10157</v>
      </c>
      <c r="B5799" s="167" t="s">
        <v>12705</v>
      </c>
      <c r="C5799" s="167" t="str">
        <f>tab_SCHULLISTE[[#This Row],[SNR]]&amp;" - "&amp;tab_SCHULLISTE[[#This Row],[Name]]</f>
        <v xml:space="preserve">8766 - Grundschule Roggenburg  </v>
      </c>
      <c r="D5799" s="5" t="s">
        <v>4046</v>
      </c>
      <c r="E57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799" s="175" t="s">
        <v>18840</v>
      </c>
      <c r="G5799" s="175" t="s">
        <v>18841</v>
      </c>
      <c r="H5799" s="182" t="str">
        <f>_xlfn.XLOOKUP(tab_SCHULLISTE[[#This Row],[TKZ]],tab_SATLISTE[SAT-ID],tab_SATLISTE[SAT-ID],"FEHLT")</f>
        <v>7k218</v>
      </c>
    </row>
    <row r="5800" spans="1:8" ht="15.9" customHeight="1" x14ac:dyDescent="0.3">
      <c r="A5800" s="171" t="s">
        <v>10158</v>
      </c>
      <c r="B5800" s="167" t="s">
        <v>12706</v>
      </c>
      <c r="C5800" s="167" t="str">
        <f>tab_SCHULLISTE[[#This Row],[SNR]]&amp;" - "&amp;tab_SCHULLISTE[[#This Row],[Name]]</f>
        <v xml:space="preserve">8767 - Bürgermeister-Engelhart-Grundschule Senden  </v>
      </c>
      <c r="D5800" s="5" t="s">
        <v>4056</v>
      </c>
      <c r="E58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00" s="175" t="s">
        <v>18840</v>
      </c>
      <c r="G5800" s="175" t="s">
        <v>18841</v>
      </c>
      <c r="H5800" s="182" t="str">
        <f>_xlfn.XLOOKUP(tab_SCHULLISTE[[#This Row],[TKZ]],tab_SATLISTE[SAT-ID],tab_SATLISTE[SAT-ID],"FEHLT")</f>
        <v>7k228</v>
      </c>
    </row>
    <row r="5801" spans="1:8" ht="15.9" customHeight="1" x14ac:dyDescent="0.3">
      <c r="A5801" s="171" t="s">
        <v>10159</v>
      </c>
      <c r="B5801" s="167" t="s">
        <v>13611</v>
      </c>
      <c r="C5801" s="167" t="str">
        <f>tab_SCHULLISTE[[#This Row],[SNR]]&amp;" - "&amp;tab_SCHULLISTE[[#This Row],[Name]]</f>
        <v xml:space="preserve">8768 - Werner-Ziegler-Mittelschule Senden  </v>
      </c>
      <c r="D5801" s="5" t="s">
        <v>4056</v>
      </c>
      <c r="E58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01" s="175" t="s">
        <v>18840</v>
      </c>
      <c r="G5801" s="175" t="s">
        <v>18841</v>
      </c>
      <c r="H5801" s="182" t="str">
        <f>_xlfn.XLOOKUP(tab_SCHULLISTE[[#This Row],[TKZ]],tab_SATLISTE[SAT-ID],tab_SATLISTE[SAT-ID],"FEHLT")</f>
        <v>7k228</v>
      </c>
    </row>
    <row r="5802" spans="1:8" ht="15.9" customHeight="1" x14ac:dyDescent="0.3">
      <c r="A5802" s="171" t="s">
        <v>10160</v>
      </c>
      <c r="B5802" s="167" t="s">
        <v>12707</v>
      </c>
      <c r="C5802" s="167" t="str">
        <f>tab_SCHULLISTE[[#This Row],[SNR]]&amp;" - "&amp;tab_SCHULLISTE[[#This Row],[Name]]</f>
        <v xml:space="preserve">8769 - Grundschule Ay a.d.Iller  </v>
      </c>
      <c r="D5802" s="5" t="s">
        <v>4056</v>
      </c>
      <c r="E58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02" s="175" t="s">
        <v>18840</v>
      </c>
      <c r="G5802" s="175" t="s">
        <v>18841</v>
      </c>
      <c r="H5802" s="182" t="str">
        <f>_xlfn.XLOOKUP(tab_SCHULLISTE[[#This Row],[TKZ]],tab_SATLISTE[SAT-ID],tab_SATLISTE[SAT-ID],"FEHLT")</f>
        <v>7k228</v>
      </c>
    </row>
    <row r="5803" spans="1:8" ht="15.9" customHeight="1" x14ac:dyDescent="0.3">
      <c r="A5803" s="171" t="s">
        <v>10161</v>
      </c>
      <c r="B5803" s="167" t="s">
        <v>12708</v>
      </c>
      <c r="C5803" s="167" t="str">
        <f>tab_SCHULLISTE[[#This Row],[SNR]]&amp;" - "&amp;tab_SCHULLISTE[[#This Row],[Name]]</f>
        <v xml:space="preserve">8770 - Grundschule Wullenstetten  </v>
      </c>
      <c r="D5803" s="5" t="s">
        <v>4056</v>
      </c>
      <c r="E58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03" s="175" t="s">
        <v>18840</v>
      </c>
      <c r="G5803" s="175" t="s">
        <v>18841</v>
      </c>
      <c r="H5803" s="182" t="str">
        <f>_xlfn.XLOOKUP(tab_SCHULLISTE[[#This Row],[TKZ]],tab_SATLISTE[SAT-ID],tab_SATLISTE[SAT-ID],"FEHLT")</f>
        <v>7k228</v>
      </c>
    </row>
    <row r="5804" spans="1:8" ht="15.9" customHeight="1" x14ac:dyDescent="0.3">
      <c r="A5804" s="171" t="s">
        <v>10162</v>
      </c>
      <c r="B5804" s="167" t="s">
        <v>13612</v>
      </c>
      <c r="C5804" s="167" t="str">
        <f>tab_SCHULLISTE[[#This Row],[SNR]]&amp;" - "&amp;tab_SCHULLISTE[[#This Row],[Name]]</f>
        <v xml:space="preserve">8771 - Anton-Miller-Mittelschule Nersingen-Straß  </v>
      </c>
      <c r="D5804" s="5" t="s">
        <v>4009</v>
      </c>
      <c r="E58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04" s="175" t="s">
        <v>18840</v>
      </c>
      <c r="G5804" s="175" t="s">
        <v>18841</v>
      </c>
      <c r="H5804" s="182" t="str">
        <f>_xlfn.XLOOKUP(tab_SCHULLISTE[[#This Row],[TKZ]],tab_SATLISTE[SAT-ID],tab_SATLISTE[SAT-ID],"FEHLT")</f>
        <v>7k180</v>
      </c>
    </row>
    <row r="5805" spans="1:8" ht="15.9" customHeight="1" x14ac:dyDescent="0.3">
      <c r="A5805" s="171" t="s">
        <v>10163</v>
      </c>
      <c r="B5805" s="167" t="s">
        <v>12709</v>
      </c>
      <c r="C5805" s="167" t="str">
        <f>tab_SCHULLISTE[[#This Row],[SNR]]&amp;" - "&amp;tab_SCHULLISTE[[#This Row],[Name]]</f>
        <v xml:space="preserve">8772 - Grundschule Thalfingen  </v>
      </c>
      <c r="D5805" s="5" t="s">
        <v>3903</v>
      </c>
      <c r="E58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05" s="175" t="s">
        <v>18840</v>
      </c>
      <c r="G5805" s="175" t="s">
        <v>18841</v>
      </c>
      <c r="H5805" s="182" t="str">
        <f>_xlfn.XLOOKUP(tab_SCHULLISTE[[#This Row],[TKZ]],tab_SATLISTE[SAT-ID],tab_SATLISTE[SAT-ID],"FEHLT")</f>
        <v>7k070</v>
      </c>
    </row>
    <row r="5806" spans="1:8" ht="15.9" customHeight="1" x14ac:dyDescent="0.3">
      <c r="A5806" s="171" t="s">
        <v>10164</v>
      </c>
      <c r="B5806" s="167" t="s">
        <v>12710</v>
      </c>
      <c r="C5806" s="167" t="str">
        <f>tab_SCHULLISTE[[#This Row],[SNR]]&amp;" - "&amp;tab_SCHULLISTE[[#This Row],[Name]]</f>
        <v xml:space="preserve">8773 - Grundschule am Lichtacker Tiefenbach  </v>
      </c>
      <c r="D5806" s="5" t="s">
        <v>3949</v>
      </c>
      <c r="E58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06" s="175" t="s">
        <v>18840</v>
      </c>
      <c r="G5806" s="175" t="s">
        <v>18841</v>
      </c>
      <c r="H5806" s="182" t="str">
        <f>_xlfn.XLOOKUP(tab_SCHULLISTE[[#This Row],[TKZ]],tab_SATLISTE[SAT-ID],tab_SATLISTE[SAT-ID],"FEHLT")</f>
        <v>7k119</v>
      </c>
    </row>
    <row r="5807" spans="1:8" ht="15.9" customHeight="1" x14ac:dyDescent="0.3">
      <c r="A5807" s="171" t="s">
        <v>10165</v>
      </c>
      <c r="B5807" s="167" t="s">
        <v>12711</v>
      </c>
      <c r="C5807" s="167" t="str">
        <f>tab_SCHULLISTE[[#This Row],[SNR]]&amp;" - "&amp;tab_SCHULLISTE[[#This Row],[Name]]</f>
        <v xml:space="preserve">8774 - Grundschule Unterelchingen  </v>
      </c>
      <c r="D5807" s="5" t="s">
        <v>3903</v>
      </c>
      <c r="E58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07" s="175" t="s">
        <v>18840</v>
      </c>
      <c r="G5807" s="175" t="s">
        <v>18841</v>
      </c>
      <c r="H5807" s="182" t="str">
        <f>_xlfn.XLOOKUP(tab_SCHULLISTE[[#This Row],[TKZ]],tab_SATLISTE[SAT-ID],tab_SATLISTE[SAT-ID],"FEHLT")</f>
        <v>7k070</v>
      </c>
    </row>
    <row r="5808" spans="1:8" ht="15.9" customHeight="1" x14ac:dyDescent="0.3">
      <c r="A5808" s="171" t="s">
        <v>10166</v>
      </c>
      <c r="B5808" s="167" t="s">
        <v>12712</v>
      </c>
      <c r="C5808" s="167" t="str">
        <f>tab_SCHULLISTE[[#This Row],[SNR]]&amp;" - "&amp;tab_SCHULLISTE[[#This Row],[Name]]</f>
        <v xml:space="preserve">8775 - Uli-Wieland-Grundschule Vöhringen  </v>
      </c>
      <c r="D5808" s="5" t="s">
        <v>4082</v>
      </c>
      <c r="E58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08" s="175" t="s">
        <v>18840</v>
      </c>
      <c r="G5808" s="175" t="s">
        <v>18841</v>
      </c>
      <c r="H5808" s="182" t="str">
        <f>_xlfn.XLOOKUP(tab_SCHULLISTE[[#This Row],[TKZ]],tab_SATLISTE[SAT-ID],tab_SATLISTE[SAT-ID],"FEHLT")</f>
        <v>7k254</v>
      </c>
    </row>
    <row r="5809" spans="1:8" ht="15.9" customHeight="1" x14ac:dyDescent="0.3">
      <c r="A5809" s="171" t="s">
        <v>10167</v>
      </c>
      <c r="B5809" s="167" t="s">
        <v>13613</v>
      </c>
      <c r="C5809" s="167" t="str">
        <f>tab_SCHULLISTE[[#This Row],[SNR]]&amp;" - "&amp;tab_SCHULLISTE[[#This Row],[Name]]</f>
        <v xml:space="preserve">8776 - Uli-Wieland-Mittelschule Vöhringen  </v>
      </c>
      <c r="D5809" s="5" t="s">
        <v>4082</v>
      </c>
      <c r="E58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09" s="175" t="s">
        <v>18840</v>
      </c>
      <c r="G5809" s="175" t="s">
        <v>18841</v>
      </c>
      <c r="H5809" s="182" t="str">
        <f>_xlfn.XLOOKUP(tab_SCHULLISTE[[#This Row],[TKZ]],tab_SATLISTE[SAT-ID],tab_SATLISTE[SAT-ID],"FEHLT")</f>
        <v>7k254</v>
      </c>
    </row>
    <row r="5810" spans="1:8" ht="15.9" customHeight="1" x14ac:dyDescent="0.3">
      <c r="A5810" s="171" t="s">
        <v>10168</v>
      </c>
      <c r="B5810" s="167" t="s">
        <v>12713</v>
      </c>
      <c r="C5810" s="167" t="str">
        <f>tab_SCHULLISTE[[#This Row],[SNR]]&amp;" - "&amp;tab_SCHULLISTE[[#This Row],[Name]]</f>
        <v xml:space="preserve">8777 - Grundschule Weißenhorn-Süd  </v>
      </c>
      <c r="D5810" s="5" t="s">
        <v>4095</v>
      </c>
      <c r="E58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10" s="175" t="s">
        <v>18840</v>
      </c>
      <c r="G5810" s="175" t="s">
        <v>18841</v>
      </c>
      <c r="H5810" s="182" t="str">
        <f>_xlfn.XLOOKUP(tab_SCHULLISTE[[#This Row],[TKZ]],tab_SATLISTE[SAT-ID],tab_SATLISTE[SAT-ID],"FEHLT")</f>
        <v>7k267</v>
      </c>
    </row>
    <row r="5811" spans="1:8" ht="15.9" customHeight="1" x14ac:dyDescent="0.3">
      <c r="A5811" s="171" t="s">
        <v>10169</v>
      </c>
      <c r="B5811" s="167" t="s">
        <v>13614</v>
      </c>
      <c r="C5811" s="167" t="str">
        <f>tab_SCHULLISTE[[#This Row],[SNR]]&amp;" - "&amp;tab_SCHULLISTE[[#This Row],[Name]]</f>
        <v xml:space="preserve">8778 - Mittelschule Weißenhorn  </v>
      </c>
      <c r="D5811" s="5" t="s">
        <v>4094</v>
      </c>
      <c r="E58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11" s="175" t="s">
        <v>18840</v>
      </c>
      <c r="G5811" s="175" t="s">
        <v>18841</v>
      </c>
      <c r="H5811" s="182" t="str">
        <f>_xlfn.XLOOKUP(tab_SCHULLISTE[[#This Row],[TKZ]],tab_SATLISTE[SAT-ID],tab_SATLISTE[SAT-ID],"FEHLT")</f>
        <v>7k266</v>
      </c>
    </row>
    <row r="5812" spans="1:8" ht="15.9" customHeight="1" x14ac:dyDescent="0.3">
      <c r="A5812" s="171" t="s">
        <v>10170</v>
      </c>
      <c r="B5812" s="167" t="s">
        <v>12714</v>
      </c>
      <c r="C5812" s="167" t="str">
        <f>tab_SCHULLISTE[[#This Row],[SNR]]&amp;" - "&amp;tab_SCHULLISTE[[#This Row],[Name]]</f>
        <v xml:space="preserve">8779 - Grundschule Vöhringen-Nord  </v>
      </c>
      <c r="D5812" s="5" t="s">
        <v>4082</v>
      </c>
      <c r="E58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12" s="175" t="s">
        <v>18840</v>
      </c>
      <c r="G5812" s="175" t="s">
        <v>18841</v>
      </c>
      <c r="H5812" s="182" t="str">
        <f>_xlfn.XLOOKUP(tab_SCHULLISTE[[#This Row],[TKZ]],tab_SATLISTE[SAT-ID],tab_SATLISTE[SAT-ID],"FEHLT")</f>
        <v>7k254</v>
      </c>
    </row>
    <row r="5813" spans="1:8" ht="15.9" customHeight="1" x14ac:dyDescent="0.3">
      <c r="A5813" s="171" t="s">
        <v>10171</v>
      </c>
      <c r="B5813" s="167" t="s">
        <v>13615</v>
      </c>
      <c r="C5813" s="167" t="str">
        <f>tab_SCHULLISTE[[#This Row],[SNR]]&amp;" - "&amp;tab_SCHULLISTE[[#This Row],[Name]]</f>
        <v xml:space="preserve">8780 - Emil-Schmid-Mittelschule Neu-Ulm-Süd  </v>
      </c>
      <c r="D5813" s="5" t="s">
        <v>4013</v>
      </c>
      <c r="E58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13" s="175" t="s">
        <v>18840</v>
      </c>
      <c r="G5813" s="175" t="s">
        <v>18841</v>
      </c>
      <c r="H5813" s="182" t="str">
        <f>_xlfn.XLOOKUP(tab_SCHULLISTE[[#This Row],[TKZ]],tab_SATLISTE[SAT-ID],tab_SATLISTE[SAT-ID],"FEHLT")</f>
        <v>7k185</v>
      </c>
    </row>
    <row r="5814" spans="1:8" ht="15.9" customHeight="1" x14ac:dyDescent="0.3">
      <c r="A5814" s="171" t="s">
        <v>10172</v>
      </c>
      <c r="B5814" s="167" t="s">
        <v>10648</v>
      </c>
      <c r="C5814" s="167" t="str">
        <f>tab_SCHULLISTE[[#This Row],[SNR]]&amp;" - "&amp;tab_SCHULLISTE[[#This Row],[Name]]</f>
        <v>8781 - Montessori-Schule Oettingen (Grund- und Hauptschule) der Montessori Fördergemeinschaft Nör</v>
      </c>
      <c r="D5814" s="5" t="s">
        <v>4166</v>
      </c>
      <c r="E58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14" s="175" t="s">
        <v>18840</v>
      </c>
      <c r="G5814" s="175" t="s">
        <v>18841</v>
      </c>
      <c r="H5814" s="182" t="str">
        <f>_xlfn.XLOOKUP(tab_SCHULLISTE[[#This Row],[TKZ]],tab_SATLISTE[SAT-ID],tab_SATLISTE[SAT-ID],"FEHLT")</f>
        <v>7p050</v>
      </c>
    </row>
    <row r="5815" spans="1:8" ht="15.9" customHeight="1" x14ac:dyDescent="0.3">
      <c r="A5815" s="171" t="s">
        <v>10173</v>
      </c>
      <c r="B5815" s="167" t="s">
        <v>12715</v>
      </c>
      <c r="C5815" s="167" t="str">
        <f>tab_SCHULLISTE[[#This Row],[SNR]]&amp;" - "&amp;tab_SCHULLISTE[[#This Row],[Name]]</f>
        <v xml:space="preserve">8782 - Grundschule Dinkelscherben  </v>
      </c>
      <c r="D5815" s="5" t="s">
        <v>3894</v>
      </c>
      <c r="E58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15" s="175" t="s">
        <v>18840</v>
      </c>
      <c r="G5815" s="175" t="s">
        <v>18841</v>
      </c>
      <c r="H5815" s="182" t="str">
        <f>_xlfn.XLOOKUP(tab_SCHULLISTE[[#This Row],[TKZ]],tab_SATLISTE[SAT-ID],tab_SATLISTE[SAT-ID],"FEHLT")</f>
        <v>7k060</v>
      </c>
    </row>
    <row r="5816" spans="1:8" ht="15.9" customHeight="1" x14ac:dyDescent="0.3">
      <c r="A5816" s="171" t="s">
        <v>10174</v>
      </c>
      <c r="B5816" s="167" t="s">
        <v>12716</v>
      </c>
      <c r="C5816" s="167" t="str">
        <f>tab_SCHULLISTE[[#This Row],[SNR]]&amp;" - "&amp;tab_SCHULLISTE[[#This Row],[Name]]</f>
        <v xml:space="preserve">8783 - Grundschule Laubenberg  </v>
      </c>
      <c r="D5816" s="5" t="s">
        <v>3975</v>
      </c>
      <c r="E58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16" s="175" t="s">
        <v>18840</v>
      </c>
      <c r="G5816" s="175" t="s">
        <v>18841</v>
      </c>
      <c r="H5816" s="182" t="str">
        <f>_xlfn.XLOOKUP(tab_SCHULLISTE[[#This Row],[TKZ]],tab_SATLISTE[SAT-ID],tab_SATLISTE[SAT-ID],"FEHLT")</f>
        <v>7k146</v>
      </c>
    </row>
    <row r="5817" spans="1:8" ht="15.9" customHeight="1" x14ac:dyDescent="0.3">
      <c r="A5817" s="171" t="s">
        <v>10175</v>
      </c>
      <c r="B5817" s="167" t="s">
        <v>12717</v>
      </c>
      <c r="C5817" s="167" t="str">
        <f>tab_SCHULLISTE[[#This Row],[SNR]]&amp;" - "&amp;tab_SCHULLISTE[[#This Row],[Name]]</f>
        <v xml:space="preserve">8784 - Grundschule Heimenkirch  </v>
      </c>
      <c r="D5817" s="5" t="s">
        <v>3935</v>
      </c>
      <c r="E58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17" s="175" t="s">
        <v>18840</v>
      </c>
      <c r="G5817" s="175" t="s">
        <v>18841</v>
      </c>
      <c r="H5817" s="182" t="str">
        <f>_xlfn.XLOOKUP(tab_SCHULLISTE[[#This Row],[TKZ]],tab_SATLISTE[SAT-ID],tab_SATLISTE[SAT-ID],"FEHLT")</f>
        <v>7k105</v>
      </c>
    </row>
    <row r="5818" spans="1:8" ht="15.9" customHeight="1" x14ac:dyDescent="0.3">
      <c r="A5818" s="171" t="s">
        <v>10176</v>
      </c>
      <c r="B5818" s="167" t="s">
        <v>12718</v>
      </c>
      <c r="C5818" s="167" t="str">
        <f>tab_SCHULLISTE[[#This Row],[SNR]]&amp;" - "&amp;tab_SCHULLISTE[[#This Row],[Name]]</f>
        <v xml:space="preserve">8785 - Grundschule Hergensweiler  </v>
      </c>
      <c r="D5818" s="5" t="s">
        <v>3938</v>
      </c>
      <c r="E58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18" s="175" t="s">
        <v>18840</v>
      </c>
      <c r="G5818" s="175" t="s">
        <v>18841</v>
      </c>
      <c r="H5818" s="182" t="str">
        <f>_xlfn.XLOOKUP(tab_SCHULLISTE[[#This Row],[TKZ]],tab_SATLISTE[SAT-ID],tab_SATLISTE[SAT-ID],"FEHLT")</f>
        <v>7k108</v>
      </c>
    </row>
    <row r="5819" spans="1:8" ht="15.9" customHeight="1" x14ac:dyDescent="0.3">
      <c r="A5819" s="171" t="s">
        <v>10177</v>
      </c>
      <c r="B5819" s="167" t="s">
        <v>12719</v>
      </c>
      <c r="C5819" s="167" t="str">
        <f>tab_SCHULLISTE[[#This Row],[SNR]]&amp;" - "&amp;tab_SCHULLISTE[[#This Row],[Name]]</f>
        <v xml:space="preserve">8788 - Grundschule Bissingen  </v>
      </c>
      <c r="D5819" s="5" t="s">
        <v>3869</v>
      </c>
      <c r="E58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19" s="175" t="s">
        <v>18840</v>
      </c>
      <c r="G5819" s="175" t="s">
        <v>18841</v>
      </c>
      <c r="H5819" s="182" t="str">
        <f>_xlfn.XLOOKUP(tab_SCHULLISTE[[#This Row],[TKZ]],tab_SATLISTE[SAT-ID],tab_SATLISTE[SAT-ID],"FEHLT")</f>
        <v>7k035</v>
      </c>
    </row>
    <row r="5820" spans="1:8" ht="15.9" customHeight="1" x14ac:dyDescent="0.3">
      <c r="A5820" s="171" t="s">
        <v>10178</v>
      </c>
      <c r="B5820" s="167" t="s">
        <v>12720</v>
      </c>
      <c r="C5820" s="167" t="str">
        <f>tab_SCHULLISTE[[#This Row],[SNR]]&amp;" - "&amp;tab_SCHULLISTE[[#This Row],[Name]]</f>
        <v xml:space="preserve">8789 - Grundschule Lindau (Bodensee) - Hoyren  </v>
      </c>
      <c r="D5820" s="5" t="s">
        <v>3982</v>
      </c>
      <c r="E58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20" s="175" t="s">
        <v>18840</v>
      </c>
      <c r="G5820" s="175" t="s">
        <v>18841</v>
      </c>
      <c r="H5820" s="182" t="str">
        <f>_xlfn.XLOOKUP(tab_SCHULLISTE[[#This Row],[TKZ]],tab_SATLISTE[SAT-ID],tab_SATLISTE[SAT-ID],"FEHLT")</f>
        <v>7k153</v>
      </c>
    </row>
    <row r="5821" spans="1:8" ht="15.9" customHeight="1" x14ac:dyDescent="0.3">
      <c r="A5821" s="171" t="s">
        <v>10179</v>
      </c>
      <c r="B5821" s="167" t="s">
        <v>12721</v>
      </c>
      <c r="C5821" s="167" t="str">
        <f>tab_SCHULLISTE[[#This Row],[SNR]]&amp;" - "&amp;tab_SCHULLISTE[[#This Row],[Name]]</f>
        <v xml:space="preserve">8790 - Grundschule Lindau (Bodensee) - Reutin-Zech  </v>
      </c>
      <c r="D5821" s="5" t="s">
        <v>3982</v>
      </c>
      <c r="E58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21" s="175" t="s">
        <v>18840</v>
      </c>
      <c r="G5821" s="175" t="s">
        <v>18841</v>
      </c>
      <c r="H5821" s="182" t="str">
        <f>_xlfn.XLOOKUP(tab_SCHULLISTE[[#This Row],[TKZ]],tab_SATLISTE[SAT-ID],tab_SATLISTE[SAT-ID],"FEHLT")</f>
        <v>7k153</v>
      </c>
    </row>
    <row r="5822" spans="1:8" ht="15.9" customHeight="1" x14ac:dyDescent="0.3">
      <c r="A5822" s="171" t="s">
        <v>10180</v>
      </c>
      <c r="B5822" s="167" t="s">
        <v>12722</v>
      </c>
      <c r="C5822" s="167" t="str">
        <f>tab_SCHULLISTE[[#This Row],[SNR]]&amp;" - "&amp;tab_SCHULLISTE[[#This Row],[Name]]</f>
        <v xml:space="preserve">8792 - Grundschule Welden  </v>
      </c>
      <c r="D5822" s="5" t="s">
        <v>4097</v>
      </c>
      <c r="E58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22" s="175" t="s">
        <v>18840</v>
      </c>
      <c r="G5822" s="175" t="s">
        <v>18841</v>
      </c>
      <c r="H5822" s="182" t="str">
        <f>_xlfn.XLOOKUP(tab_SCHULLISTE[[#This Row],[TKZ]],tab_SATLISTE[SAT-ID],tab_SATLISTE[SAT-ID],"FEHLT")</f>
        <v>7k269</v>
      </c>
    </row>
    <row r="5823" spans="1:8" ht="15.9" customHeight="1" x14ac:dyDescent="0.3">
      <c r="A5823" s="171" t="s">
        <v>10181</v>
      </c>
      <c r="B5823" s="167" t="s">
        <v>12723</v>
      </c>
      <c r="C5823" s="167" t="str">
        <f>tab_SCHULLISTE[[#This Row],[SNR]]&amp;" - "&amp;tab_SCHULLISTE[[#This Row],[Name]]</f>
        <v xml:space="preserve">8793 - Grundschule Lindenberg i.Allgäu  </v>
      </c>
      <c r="D5823" s="5" t="s">
        <v>3984</v>
      </c>
      <c r="E58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23" s="175" t="s">
        <v>18840</v>
      </c>
      <c r="G5823" s="175" t="s">
        <v>18841</v>
      </c>
      <c r="H5823" s="182" t="str">
        <f>_xlfn.XLOOKUP(tab_SCHULLISTE[[#This Row],[TKZ]],tab_SATLISTE[SAT-ID],tab_SATLISTE[SAT-ID],"FEHLT")</f>
        <v>7k155</v>
      </c>
    </row>
    <row r="5824" spans="1:8" ht="15.9" customHeight="1" x14ac:dyDescent="0.3">
      <c r="A5824" s="171" t="s">
        <v>10182</v>
      </c>
      <c r="B5824" s="167" t="s">
        <v>13616</v>
      </c>
      <c r="C5824" s="167" t="str">
        <f>tab_SCHULLISTE[[#This Row],[SNR]]&amp;" - "&amp;tab_SCHULLISTE[[#This Row],[Name]]</f>
        <v xml:space="preserve">8794 - Mittelschule Lindenberg i.Allgäu  </v>
      </c>
      <c r="D5824" s="5" t="s">
        <v>3985</v>
      </c>
      <c r="E58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24" s="175" t="s">
        <v>18840</v>
      </c>
      <c r="G5824" s="175" t="s">
        <v>18841</v>
      </c>
      <c r="H5824" s="182" t="str">
        <f>_xlfn.XLOOKUP(tab_SCHULLISTE[[#This Row],[TKZ]],tab_SATLISTE[SAT-ID],tab_SATLISTE[SAT-ID],"FEHLT")</f>
        <v>7k156</v>
      </c>
    </row>
    <row r="5825" spans="1:8" ht="15.9" customHeight="1" x14ac:dyDescent="0.3">
      <c r="A5825" s="171" t="s">
        <v>10183</v>
      </c>
      <c r="B5825" s="167" t="s">
        <v>12724</v>
      </c>
      <c r="C5825" s="167" t="str">
        <f>tab_SCHULLISTE[[#This Row],[SNR]]&amp;" - "&amp;tab_SCHULLISTE[[#This Row],[Name]]</f>
        <v xml:space="preserve">8795 - Grundschule Zusmarshausen  </v>
      </c>
      <c r="D5825" s="5" t="s">
        <v>4115</v>
      </c>
      <c r="E58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25" s="175" t="s">
        <v>18840</v>
      </c>
      <c r="G5825" s="175" t="s">
        <v>18841</v>
      </c>
      <c r="H5825" s="182" t="str">
        <f>_xlfn.XLOOKUP(tab_SCHULLISTE[[#This Row],[TKZ]],tab_SATLISTE[SAT-ID],tab_SATLISTE[SAT-ID],"FEHLT")</f>
        <v>7k287</v>
      </c>
    </row>
    <row r="5826" spans="1:8" ht="15.9" customHeight="1" x14ac:dyDescent="0.3">
      <c r="A5826" s="171" t="s">
        <v>10184</v>
      </c>
      <c r="B5826" s="167" t="s">
        <v>12725</v>
      </c>
      <c r="C5826" s="167" t="str">
        <f>tab_SCHULLISTE[[#This Row],[SNR]]&amp;" - "&amp;tab_SCHULLISTE[[#This Row],[Name]]</f>
        <v xml:space="preserve">8796 - Grundschule Nonnenhorn  </v>
      </c>
      <c r="D5826" s="5" t="s">
        <v>4015</v>
      </c>
      <c r="E58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26" s="175" t="s">
        <v>18840</v>
      </c>
      <c r="G5826" s="175" t="s">
        <v>18841</v>
      </c>
      <c r="H5826" s="182" t="str">
        <f>_xlfn.XLOOKUP(tab_SCHULLISTE[[#This Row],[TKZ]],tab_SATLISTE[SAT-ID],tab_SATLISTE[SAT-ID],"FEHLT")</f>
        <v>7k187</v>
      </c>
    </row>
    <row r="5827" spans="1:8" ht="15.9" customHeight="1" x14ac:dyDescent="0.3">
      <c r="A5827" s="171" t="s">
        <v>10185</v>
      </c>
      <c r="B5827" s="167" t="s">
        <v>12726</v>
      </c>
      <c r="C5827" s="167" t="str">
        <f>tab_SCHULLISTE[[#This Row],[SNR]]&amp;" - "&amp;tab_SCHULLISTE[[#This Row],[Name]]</f>
        <v xml:space="preserve">8797 - Grundschule Oberreute  </v>
      </c>
      <c r="D5827" s="5" t="s">
        <v>4021</v>
      </c>
      <c r="E58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27" s="175" t="s">
        <v>18840</v>
      </c>
      <c r="G5827" s="175" t="s">
        <v>18841</v>
      </c>
      <c r="H5827" s="182" t="str">
        <f>_xlfn.XLOOKUP(tab_SCHULLISTE[[#This Row],[TKZ]],tab_SATLISTE[SAT-ID],tab_SATLISTE[SAT-ID],"FEHLT")</f>
        <v>7k193</v>
      </c>
    </row>
    <row r="5828" spans="1:8" ht="15.9" customHeight="1" x14ac:dyDescent="0.3">
      <c r="A5828" s="171" t="s">
        <v>10186</v>
      </c>
      <c r="B5828" s="167" t="s">
        <v>12727</v>
      </c>
      <c r="C5828" s="167" t="str">
        <f>tab_SCHULLISTE[[#This Row],[SNR]]&amp;" - "&amp;tab_SCHULLISTE[[#This Row],[Name]]</f>
        <v xml:space="preserve">8798 - Grundschule Opfenbach  </v>
      </c>
      <c r="D5828" s="5" t="s">
        <v>4027</v>
      </c>
      <c r="E58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28" s="175" t="s">
        <v>18840</v>
      </c>
      <c r="G5828" s="175" t="s">
        <v>18841</v>
      </c>
      <c r="H5828" s="182" t="str">
        <f>_xlfn.XLOOKUP(tab_SCHULLISTE[[#This Row],[TKZ]],tab_SATLISTE[SAT-ID],tab_SATLISTE[SAT-ID],"FEHLT")</f>
        <v>7k199</v>
      </c>
    </row>
    <row r="5829" spans="1:8" ht="15.9" customHeight="1" x14ac:dyDescent="0.3">
      <c r="A5829" s="171" t="s">
        <v>10187</v>
      </c>
      <c r="B5829" s="167" t="s">
        <v>12728</v>
      </c>
      <c r="C5829" s="167" t="str">
        <f>tab_SCHULLISTE[[#This Row],[SNR]]&amp;" - "&amp;tab_SCHULLISTE[[#This Row],[Name]]</f>
        <v xml:space="preserve">8799 - Grundschule Lindau (Bodensee) - Oberreitnau  </v>
      </c>
      <c r="D5829" s="5" t="s">
        <v>3982</v>
      </c>
      <c r="E58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29" s="175" t="s">
        <v>18840</v>
      </c>
      <c r="G5829" s="175" t="s">
        <v>18841</v>
      </c>
      <c r="H5829" s="182" t="str">
        <f>_xlfn.XLOOKUP(tab_SCHULLISTE[[#This Row],[TKZ]],tab_SATLISTE[SAT-ID],tab_SATLISTE[SAT-ID],"FEHLT")</f>
        <v>7k153</v>
      </c>
    </row>
    <row r="5830" spans="1:8" ht="15.9" customHeight="1" x14ac:dyDescent="0.3">
      <c r="A5830" s="171" t="s">
        <v>10188</v>
      </c>
      <c r="B5830" s="167" t="s">
        <v>12729</v>
      </c>
      <c r="C5830" s="167" t="str">
        <f>tab_SCHULLISTE[[#This Row],[SNR]]&amp;" - "&amp;tab_SCHULLISTE[[#This Row],[Name]]</f>
        <v xml:space="preserve">8800 - Grundschule Röthenbach (Allgäu)  </v>
      </c>
      <c r="D5830" s="5" t="s">
        <v>4050</v>
      </c>
      <c r="E58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30" s="175" t="s">
        <v>18840</v>
      </c>
      <c r="G5830" s="175" t="s">
        <v>18841</v>
      </c>
      <c r="H5830" s="182" t="str">
        <f>_xlfn.XLOOKUP(tab_SCHULLISTE[[#This Row],[TKZ]],tab_SATLISTE[SAT-ID],tab_SATLISTE[SAT-ID],"FEHLT")</f>
        <v>7k222</v>
      </c>
    </row>
    <row r="5831" spans="1:8" ht="15.9" customHeight="1" x14ac:dyDescent="0.3">
      <c r="A5831" s="171" t="s">
        <v>10189</v>
      </c>
      <c r="B5831" s="167" t="s">
        <v>12730</v>
      </c>
      <c r="C5831" s="167" t="str">
        <f>tab_SCHULLISTE[[#This Row],[SNR]]&amp;" - "&amp;tab_SCHULLISTE[[#This Row],[Name]]</f>
        <v xml:space="preserve">8801 - Grundschule Scheidegg  </v>
      </c>
      <c r="D5831" s="5" t="s">
        <v>4051</v>
      </c>
      <c r="E58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31" s="175" t="s">
        <v>18840</v>
      </c>
      <c r="G5831" s="175" t="s">
        <v>18841</v>
      </c>
      <c r="H5831" s="182" t="str">
        <f>_xlfn.XLOOKUP(tab_SCHULLISTE[[#This Row],[TKZ]],tab_SATLISTE[SAT-ID],tab_SATLISTE[SAT-ID],"FEHLT")</f>
        <v>7k223</v>
      </c>
    </row>
    <row r="5832" spans="1:8" ht="15.9" customHeight="1" x14ac:dyDescent="0.3">
      <c r="A5832" s="171" t="s">
        <v>10190</v>
      </c>
      <c r="B5832" s="167" t="s">
        <v>12731</v>
      </c>
      <c r="C5832" s="167" t="str">
        <f>tab_SCHULLISTE[[#This Row],[SNR]]&amp;" - "&amp;tab_SCHULLISTE[[#This Row],[Name]]</f>
        <v xml:space="preserve">8802 - Grundschule Stiefenhofen  </v>
      </c>
      <c r="D5832" s="5" t="s">
        <v>4063</v>
      </c>
      <c r="E58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32" s="175" t="s">
        <v>18840</v>
      </c>
      <c r="G5832" s="175" t="s">
        <v>18841</v>
      </c>
      <c r="H5832" s="182" t="str">
        <f>_xlfn.XLOOKUP(tab_SCHULLISTE[[#This Row],[TKZ]],tab_SATLISTE[SAT-ID],tab_SATLISTE[SAT-ID],"FEHLT")</f>
        <v>7k235</v>
      </c>
    </row>
    <row r="5833" spans="1:8" ht="15.9" customHeight="1" x14ac:dyDescent="0.3">
      <c r="A5833" s="171" t="s">
        <v>10191</v>
      </c>
      <c r="B5833" s="167" t="s">
        <v>12732</v>
      </c>
      <c r="C5833" s="167" t="str">
        <f>tab_SCHULLISTE[[#This Row],[SNR]]&amp;" - "&amp;tab_SCHULLISTE[[#This Row],[Name]]</f>
        <v xml:space="preserve">8803 - Grundschule Wasserburg (Bodensee)  </v>
      </c>
      <c r="D5833" s="5" t="s">
        <v>4090</v>
      </c>
      <c r="E58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33" s="175" t="s">
        <v>18840</v>
      </c>
      <c r="G5833" s="175" t="s">
        <v>18841</v>
      </c>
      <c r="H5833" s="182" t="str">
        <f>_xlfn.XLOOKUP(tab_SCHULLISTE[[#This Row],[TKZ]],tab_SATLISTE[SAT-ID],tab_SATLISTE[SAT-ID],"FEHLT")</f>
        <v>7k262</v>
      </c>
    </row>
    <row r="5834" spans="1:8" ht="15.9" customHeight="1" x14ac:dyDescent="0.3">
      <c r="A5834" s="171" t="s">
        <v>10192</v>
      </c>
      <c r="B5834" s="167" t="s">
        <v>13617</v>
      </c>
      <c r="C5834" s="167" t="str">
        <f>tab_SCHULLISTE[[#This Row],[SNR]]&amp;" - "&amp;tab_SCHULLISTE[[#This Row],[Name]]</f>
        <v xml:space="preserve">8804 - Mittelschule Weiler im Allgäu  </v>
      </c>
      <c r="D5834" s="5" t="s">
        <v>4093</v>
      </c>
      <c r="E58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34" s="175" t="s">
        <v>18840</v>
      </c>
      <c r="G5834" s="175" t="s">
        <v>18841</v>
      </c>
      <c r="H5834" s="182" t="str">
        <f>_xlfn.XLOOKUP(tab_SCHULLISTE[[#This Row],[TKZ]],tab_SATLISTE[SAT-ID],tab_SATLISTE[SAT-ID],"FEHLT")</f>
        <v>7k265</v>
      </c>
    </row>
    <row r="5835" spans="1:8" ht="15.9" customHeight="1" x14ac:dyDescent="0.3">
      <c r="A5835" s="171" t="s">
        <v>10193</v>
      </c>
      <c r="B5835" s="167" t="s">
        <v>12733</v>
      </c>
      <c r="C5835" s="167" t="str">
        <f>tab_SCHULLISTE[[#This Row],[SNR]]&amp;" - "&amp;tab_SCHULLISTE[[#This Row],[Name]]</f>
        <v xml:space="preserve">8805 - Grundschule Simmerberg  </v>
      </c>
      <c r="D5835" s="5" t="s">
        <v>4093</v>
      </c>
      <c r="E58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35" s="175" t="s">
        <v>18840</v>
      </c>
      <c r="G5835" s="175" t="s">
        <v>18841</v>
      </c>
      <c r="H5835" s="182" t="str">
        <f>_xlfn.XLOOKUP(tab_SCHULLISTE[[#This Row],[TKZ]],tab_SATLISTE[SAT-ID],tab_SATLISTE[SAT-ID],"FEHLT")</f>
        <v>7k265</v>
      </c>
    </row>
    <row r="5836" spans="1:8" ht="15.9" customHeight="1" x14ac:dyDescent="0.3">
      <c r="A5836" s="171" t="s">
        <v>10194</v>
      </c>
      <c r="B5836" s="167" t="s">
        <v>12734</v>
      </c>
      <c r="C5836" s="167" t="str">
        <f>tab_SCHULLISTE[[#This Row],[SNR]]&amp;" - "&amp;tab_SCHULLISTE[[#This Row],[Name]]</f>
        <v xml:space="preserve">8806 - Grundschule Weißensberg  </v>
      </c>
      <c r="D5836" s="5" t="s">
        <v>4058</v>
      </c>
      <c r="E58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36" s="175" t="s">
        <v>18840</v>
      </c>
      <c r="G5836" s="175" t="s">
        <v>18841</v>
      </c>
      <c r="H5836" s="182" t="str">
        <f>_xlfn.XLOOKUP(tab_SCHULLISTE[[#This Row],[TKZ]],tab_SATLISTE[SAT-ID],tab_SATLISTE[SAT-ID],"FEHLT")</f>
        <v>7k230</v>
      </c>
    </row>
    <row r="5837" spans="1:8" ht="15.9" customHeight="1" x14ac:dyDescent="0.3">
      <c r="A5837" s="171" t="s">
        <v>10195</v>
      </c>
      <c r="B5837" s="167" t="s">
        <v>12735</v>
      </c>
      <c r="C5837" s="167" t="str">
        <f>tab_SCHULLISTE[[#This Row],[SNR]]&amp;" - "&amp;tab_SCHULLISTE[[#This Row],[Name]]</f>
        <v xml:space="preserve">8807 - Grundschule Lindau (Bodensee) - Aeschach  </v>
      </c>
      <c r="D5837" s="5" t="s">
        <v>3982</v>
      </c>
      <c r="E58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37" s="175" t="s">
        <v>18840</v>
      </c>
      <c r="G5837" s="175" t="s">
        <v>18841</v>
      </c>
      <c r="H5837" s="182" t="str">
        <f>_xlfn.XLOOKUP(tab_SCHULLISTE[[#This Row],[TKZ]],tab_SATLISTE[SAT-ID],tab_SATLISTE[SAT-ID],"FEHLT")</f>
        <v>7k153</v>
      </c>
    </row>
    <row r="5838" spans="1:8" ht="15.9" customHeight="1" x14ac:dyDescent="0.3">
      <c r="A5838" s="171" t="s">
        <v>10196</v>
      </c>
      <c r="B5838" s="167" t="s">
        <v>12736</v>
      </c>
      <c r="C5838" s="167" t="str">
        <f>tab_SCHULLISTE[[#This Row],[SNR]]&amp;" - "&amp;tab_SCHULLISTE[[#This Row],[Name]]</f>
        <v xml:space="preserve">8808 - Grundschule Wohmbrechts  </v>
      </c>
      <c r="D5838" s="5" t="s">
        <v>3937</v>
      </c>
      <c r="E58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38" s="175" t="s">
        <v>18840</v>
      </c>
      <c r="G5838" s="175" t="s">
        <v>18841</v>
      </c>
      <c r="H5838" s="182" t="str">
        <f>_xlfn.XLOOKUP(tab_SCHULLISTE[[#This Row],[TKZ]],tab_SATLISTE[SAT-ID],tab_SATLISTE[SAT-ID],"FEHLT")</f>
        <v>7k107</v>
      </c>
    </row>
    <row r="5839" spans="1:8" ht="15.9" customHeight="1" x14ac:dyDescent="0.3">
      <c r="A5839" s="171" t="s">
        <v>10197</v>
      </c>
      <c r="B5839" s="167" t="s">
        <v>1013</v>
      </c>
      <c r="C5839" s="167" t="str">
        <f>tab_SCHULLISTE[[#This Row],[SNR]]&amp;" - "&amp;tab_SCHULLISTE[[#This Row],[Name]]</f>
        <v>8811 - St.-Michael-Schule, Katholische Freie Grundschule Neu-Ulm des Schulwerks der Diözese Augsburg</v>
      </c>
      <c r="D5839" s="5" t="s">
        <v>4178</v>
      </c>
      <c r="E58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39" s="175" t="s">
        <v>18840</v>
      </c>
      <c r="G5839" s="175" t="s">
        <v>18841</v>
      </c>
      <c r="H5839" s="182" t="str">
        <f>_xlfn.XLOOKUP(tab_SCHULLISTE[[#This Row],[TKZ]],tab_SATLISTE[SAT-ID],tab_SATLISTE[SAT-ID],"FEHLT")</f>
        <v>7p062</v>
      </c>
    </row>
    <row r="5840" spans="1:8" ht="15.9" customHeight="1" x14ac:dyDescent="0.3">
      <c r="A5840" s="171" t="s">
        <v>10198</v>
      </c>
      <c r="B5840" s="167" t="s">
        <v>12737</v>
      </c>
      <c r="C5840" s="167" t="str">
        <f>tab_SCHULLISTE[[#This Row],[SNR]]&amp;" - "&amp;tab_SCHULLISTE[[#This Row],[Name]]</f>
        <v xml:space="preserve">8812 - Grundschule Aitrang-Ruderatshofen  </v>
      </c>
      <c r="D5840" s="5" t="s">
        <v>3842</v>
      </c>
      <c r="E58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40" s="175" t="s">
        <v>18840</v>
      </c>
      <c r="G5840" s="175" t="s">
        <v>18841</v>
      </c>
      <c r="H5840" s="182" t="str">
        <f>_xlfn.XLOOKUP(tab_SCHULLISTE[[#This Row],[TKZ]],tab_SATLISTE[SAT-ID],tab_SATLISTE[SAT-ID],"FEHLT")</f>
        <v>7k008</v>
      </c>
    </row>
    <row r="5841" spans="1:8" ht="15.9" customHeight="1" x14ac:dyDescent="0.3">
      <c r="A5841" s="171" t="s">
        <v>10199</v>
      </c>
      <c r="B5841" s="167" t="s">
        <v>12738</v>
      </c>
      <c r="C5841" s="167" t="str">
        <f>tab_SCHULLISTE[[#This Row],[SNR]]&amp;" - "&amp;tab_SCHULLISTE[[#This Row],[Name]]</f>
        <v xml:space="preserve">8813 - Grundschule Biessenhofen  </v>
      </c>
      <c r="D5841" s="5" t="s">
        <v>3868</v>
      </c>
      <c r="E58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41" s="175" t="s">
        <v>18840</v>
      </c>
      <c r="G5841" s="175" t="s">
        <v>18841</v>
      </c>
      <c r="H5841" s="182" t="str">
        <f>_xlfn.XLOOKUP(tab_SCHULLISTE[[#This Row],[TKZ]],tab_SATLISTE[SAT-ID],tab_SATLISTE[SAT-ID],"FEHLT")</f>
        <v>7k034</v>
      </c>
    </row>
    <row r="5842" spans="1:8" ht="15.9" customHeight="1" x14ac:dyDescent="0.3">
      <c r="A5842" s="171" t="s">
        <v>10200</v>
      </c>
      <c r="B5842" s="167" t="s">
        <v>13618</v>
      </c>
      <c r="C5842" s="167" t="str">
        <f>tab_SCHULLISTE[[#This Row],[SNR]]&amp;" - "&amp;tab_SCHULLISTE[[#This Row],[Name]]</f>
        <v xml:space="preserve">8814 - Mittelschule Biessenhofen  </v>
      </c>
      <c r="D5842" s="5" t="s">
        <v>3867</v>
      </c>
      <c r="E58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42" s="175" t="s">
        <v>18840</v>
      </c>
      <c r="G5842" s="175" t="s">
        <v>18841</v>
      </c>
      <c r="H5842" s="182" t="str">
        <f>_xlfn.XLOOKUP(tab_SCHULLISTE[[#This Row],[TKZ]],tab_SATLISTE[SAT-ID],tab_SATLISTE[SAT-ID],"FEHLT")</f>
        <v>7k033</v>
      </c>
    </row>
    <row r="5843" spans="1:8" ht="15.9" customHeight="1" x14ac:dyDescent="0.3">
      <c r="A5843" s="171" t="s">
        <v>10201</v>
      </c>
      <c r="B5843" s="167" t="s">
        <v>12739</v>
      </c>
      <c r="C5843" s="167" t="str">
        <f>tab_SCHULLISTE[[#This Row],[SNR]]&amp;" - "&amp;tab_SCHULLISTE[[#This Row],[Name]]</f>
        <v xml:space="preserve">8815 - Grundschule Höchstädt a.d.Donau  </v>
      </c>
      <c r="D5843" s="5" t="s">
        <v>3940</v>
      </c>
      <c r="E58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43" s="175" t="s">
        <v>18840</v>
      </c>
      <c r="G5843" s="175" t="s">
        <v>18841</v>
      </c>
      <c r="H5843" s="182" t="str">
        <f>_xlfn.XLOOKUP(tab_SCHULLISTE[[#This Row],[TKZ]],tab_SATLISTE[SAT-ID],tab_SATLISTE[SAT-ID],"FEHLT")</f>
        <v>7k110</v>
      </c>
    </row>
    <row r="5844" spans="1:8" ht="15.9" customHeight="1" x14ac:dyDescent="0.3">
      <c r="A5844" s="171" t="s">
        <v>10202</v>
      </c>
      <c r="B5844" s="167" t="s">
        <v>12740</v>
      </c>
      <c r="C5844" s="167" t="str">
        <f>tab_SCHULLISTE[[#This Row],[SNR]]&amp;" - "&amp;tab_SCHULLISTE[[#This Row],[Name]]</f>
        <v xml:space="preserve">8816 - Grundschule Bidingen  </v>
      </c>
      <c r="D5844" s="5" t="s">
        <v>3866</v>
      </c>
      <c r="E58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44" s="175" t="s">
        <v>18840</v>
      </c>
      <c r="G5844" s="175" t="s">
        <v>18841</v>
      </c>
      <c r="H5844" s="182" t="str">
        <f>_xlfn.XLOOKUP(tab_SCHULLISTE[[#This Row],[TKZ]],tab_SATLISTE[SAT-ID],tab_SATLISTE[SAT-ID],"FEHLT")</f>
        <v>7k032</v>
      </c>
    </row>
    <row r="5845" spans="1:8" ht="15.9" customHeight="1" x14ac:dyDescent="0.3">
      <c r="A5845" s="171" t="s">
        <v>10203</v>
      </c>
      <c r="B5845" s="167" t="s">
        <v>12741</v>
      </c>
      <c r="C5845" s="167" t="str">
        <f>tab_SCHULLISTE[[#This Row],[SNR]]&amp;" - "&amp;tab_SCHULLISTE[[#This Row],[Name]]</f>
        <v xml:space="preserve">8817 - Comenius-Grundschule Buchloe  </v>
      </c>
      <c r="D5845" s="5" t="s">
        <v>3878</v>
      </c>
      <c r="E58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45" s="175" t="s">
        <v>18840</v>
      </c>
      <c r="G5845" s="175" t="s">
        <v>18841</v>
      </c>
      <c r="H5845" s="182" t="str">
        <f>_xlfn.XLOOKUP(tab_SCHULLISTE[[#This Row],[TKZ]],tab_SATLISTE[SAT-ID],tab_SATLISTE[SAT-ID],"FEHLT")</f>
        <v>7k044</v>
      </c>
    </row>
    <row r="5846" spans="1:8" ht="15.9" customHeight="1" x14ac:dyDescent="0.3">
      <c r="A5846" s="171" t="s">
        <v>10204</v>
      </c>
      <c r="B5846" s="167" t="s">
        <v>13619</v>
      </c>
      <c r="C5846" s="167" t="str">
        <f>tab_SCHULLISTE[[#This Row],[SNR]]&amp;" - "&amp;tab_SCHULLISTE[[#This Row],[Name]]</f>
        <v xml:space="preserve">8818 - Mittelschule Buchloe  </v>
      </c>
      <c r="D5846" s="5" t="s">
        <v>3877</v>
      </c>
      <c r="E58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46" s="175" t="s">
        <v>18840</v>
      </c>
      <c r="G5846" s="175" t="s">
        <v>18841</v>
      </c>
      <c r="H5846" s="182" t="str">
        <f>_xlfn.XLOOKUP(tab_SCHULLISTE[[#This Row],[TKZ]],tab_SATLISTE[SAT-ID],tab_SATLISTE[SAT-ID],"FEHLT")</f>
        <v>7k043</v>
      </c>
    </row>
    <row r="5847" spans="1:8" ht="15.9" customHeight="1" x14ac:dyDescent="0.3">
      <c r="A5847" s="171" t="s">
        <v>10205</v>
      </c>
      <c r="B5847" s="167" t="s">
        <v>12742</v>
      </c>
      <c r="C5847" s="167" t="str">
        <f>tab_SCHULLISTE[[#This Row],[SNR]]&amp;" - "&amp;tab_SCHULLISTE[[#This Row],[Name]]</f>
        <v xml:space="preserve">8819 - Von-Freyberg-Grundschule Eisenberg  </v>
      </c>
      <c r="D5847" s="5" t="s">
        <v>3902</v>
      </c>
      <c r="E58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47" s="175" t="s">
        <v>18840</v>
      </c>
      <c r="G5847" s="175" t="s">
        <v>18841</v>
      </c>
      <c r="H5847" s="182" t="str">
        <f>_xlfn.XLOOKUP(tab_SCHULLISTE[[#This Row],[TKZ]],tab_SATLISTE[SAT-ID],tab_SATLISTE[SAT-ID],"FEHLT")</f>
        <v>7k069</v>
      </c>
    </row>
    <row r="5848" spans="1:8" ht="15.9" customHeight="1" x14ac:dyDescent="0.3">
      <c r="A5848" s="171" t="s">
        <v>10206</v>
      </c>
      <c r="B5848" s="167" t="s">
        <v>12743</v>
      </c>
      <c r="C5848" s="167" t="str">
        <f>tab_SCHULLISTE[[#This Row],[SNR]]&amp;" - "&amp;tab_SCHULLISTE[[#This Row],[Name]]</f>
        <v xml:space="preserve">8821 - Grundschule Asbach-Bäumenheim  </v>
      </c>
      <c r="D5848" s="5" t="s">
        <v>3848</v>
      </c>
      <c r="E58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48" s="175" t="s">
        <v>18840</v>
      </c>
      <c r="G5848" s="175" t="s">
        <v>18841</v>
      </c>
      <c r="H5848" s="182" t="str">
        <f>_xlfn.XLOOKUP(tab_SCHULLISTE[[#This Row],[TKZ]],tab_SATLISTE[SAT-ID],tab_SATLISTE[SAT-ID],"FEHLT")</f>
        <v>7k014</v>
      </c>
    </row>
    <row r="5849" spans="1:8" ht="15.9" customHeight="1" x14ac:dyDescent="0.3">
      <c r="A5849" s="171" t="s">
        <v>10207</v>
      </c>
      <c r="B5849" s="167" t="s">
        <v>12744</v>
      </c>
      <c r="C5849" s="167" t="str">
        <f>tab_SCHULLISTE[[#This Row],[SNR]]&amp;" - "&amp;tab_SCHULLISTE[[#This Row],[Name]]</f>
        <v xml:space="preserve">8822 - Grundschule Füssen-Schwangau  </v>
      </c>
      <c r="D5849" s="5" t="s">
        <v>3914</v>
      </c>
      <c r="E58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49" s="175" t="s">
        <v>18840</v>
      </c>
      <c r="G5849" s="175" t="s">
        <v>18841</v>
      </c>
      <c r="H5849" s="182" t="str">
        <f>_xlfn.XLOOKUP(tab_SCHULLISTE[[#This Row],[TKZ]],tab_SATLISTE[SAT-ID],tab_SATLISTE[SAT-ID],"FEHLT")</f>
        <v>7k082</v>
      </c>
    </row>
    <row r="5850" spans="1:8" ht="15.9" customHeight="1" x14ac:dyDescent="0.3">
      <c r="A5850" s="171" t="s">
        <v>10208</v>
      </c>
      <c r="B5850" s="167" t="s">
        <v>13620</v>
      </c>
      <c r="C5850" s="167" t="str">
        <f>tab_SCHULLISTE[[#This Row],[SNR]]&amp;" - "&amp;tab_SCHULLISTE[[#This Row],[Name]]</f>
        <v xml:space="preserve">8823 - Anton-Sturm-Mittelschule Füssen  </v>
      </c>
      <c r="D5850" s="5" t="s">
        <v>3914</v>
      </c>
      <c r="E58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50" s="175" t="s">
        <v>18840</v>
      </c>
      <c r="G5850" s="175" t="s">
        <v>18841</v>
      </c>
      <c r="H5850" s="182" t="str">
        <f>_xlfn.XLOOKUP(tab_SCHULLISTE[[#This Row],[TKZ]],tab_SATLISTE[SAT-ID],tab_SATLISTE[SAT-ID],"FEHLT")</f>
        <v>7k082</v>
      </c>
    </row>
    <row r="5851" spans="1:8" ht="15.9" customHeight="1" x14ac:dyDescent="0.3">
      <c r="A5851" s="171" t="s">
        <v>10209</v>
      </c>
      <c r="B5851" s="167" t="s">
        <v>13621</v>
      </c>
      <c r="C5851" s="167" t="str">
        <f>tab_SCHULLISTE[[#This Row],[SNR]]&amp;" - "&amp;tab_SCHULLISTE[[#This Row],[Name]]</f>
        <v xml:space="preserve">8824 - Mittelschule Germaringen  </v>
      </c>
      <c r="D5851" s="5" t="s">
        <v>3917</v>
      </c>
      <c r="E58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51" s="175" t="s">
        <v>18840</v>
      </c>
      <c r="G5851" s="175" t="s">
        <v>18841</v>
      </c>
      <c r="H5851" s="182" t="str">
        <f>_xlfn.XLOOKUP(tab_SCHULLISTE[[#This Row],[TKZ]],tab_SATLISTE[SAT-ID],tab_SATLISTE[SAT-ID],"FEHLT")</f>
        <v>7k085</v>
      </c>
    </row>
    <row r="5852" spans="1:8" ht="15.9" customHeight="1" x14ac:dyDescent="0.3">
      <c r="A5852" s="171" t="s">
        <v>10210</v>
      </c>
      <c r="B5852" s="167" t="s">
        <v>12745</v>
      </c>
      <c r="C5852" s="167" t="str">
        <f>tab_SCHULLISTE[[#This Row],[SNR]]&amp;" - "&amp;tab_SCHULLISTE[[#This Row],[Name]]</f>
        <v xml:space="preserve">8825 - Josef-Guggenmos-Grundschule Irsee  </v>
      </c>
      <c r="D5852" s="5" t="s">
        <v>3952</v>
      </c>
      <c r="E58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52" s="175" t="s">
        <v>18840</v>
      </c>
      <c r="G5852" s="175" t="s">
        <v>18841</v>
      </c>
      <c r="H5852" s="182" t="str">
        <f>_xlfn.XLOOKUP(tab_SCHULLISTE[[#This Row],[TKZ]],tab_SATLISTE[SAT-ID],tab_SATLISTE[SAT-ID],"FEHLT")</f>
        <v>7k122</v>
      </c>
    </row>
    <row r="5853" spans="1:8" ht="15.9" customHeight="1" x14ac:dyDescent="0.3">
      <c r="A5853" s="171" t="s">
        <v>10211</v>
      </c>
      <c r="B5853" s="167" t="s">
        <v>12746</v>
      </c>
      <c r="C5853" s="167" t="str">
        <f>tab_SCHULLISTE[[#This Row],[SNR]]&amp;" - "&amp;tab_SCHULLISTE[[#This Row],[Name]]</f>
        <v xml:space="preserve">8827 - Grundschule Lechbruck am See  </v>
      </c>
      <c r="D5853" s="5" t="s">
        <v>3977</v>
      </c>
      <c r="E58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53" s="175" t="s">
        <v>18840</v>
      </c>
      <c r="G5853" s="175" t="s">
        <v>18841</v>
      </c>
      <c r="H5853" s="182" t="str">
        <f>_xlfn.XLOOKUP(tab_SCHULLISTE[[#This Row],[TKZ]],tab_SATLISTE[SAT-ID],tab_SATLISTE[SAT-ID],"FEHLT")</f>
        <v>7k148</v>
      </c>
    </row>
    <row r="5854" spans="1:8" ht="15.9" customHeight="1" x14ac:dyDescent="0.3">
      <c r="A5854" s="171" t="s">
        <v>10212</v>
      </c>
      <c r="B5854" s="167" t="s">
        <v>12747</v>
      </c>
      <c r="C5854" s="167" t="str">
        <f>tab_SCHULLISTE[[#This Row],[SNR]]&amp;" - "&amp;tab_SCHULLISTE[[#This Row],[Name]]</f>
        <v xml:space="preserve">8828 - Grundschule Lengenwang  </v>
      </c>
      <c r="D5854" s="5" t="s">
        <v>3980</v>
      </c>
      <c r="E58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54" s="175" t="s">
        <v>18840</v>
      </c>
      <c r="G5854" s="175" t="s">
        <v>18841</v>
      </c>
      <c r="H5854" s="182" t="str">
        <f>_xlfn.XLOOKUP(tab_SCHULLISTE[[#This Row],[TKZ]],tab_SATLISTE[SAT-ID],tab_SATLISTE[SAT-ID],"FEHLT")</f>
        <v>7k151</v>
      </c>
    </row>
    <row r="5855" spans="1:8" ht="15.9" customHeight="1" x14ac:dyDescent="0.3">
      <c r="A5855" s="171" t="s">
        <v>10213</v>
      </c>
      <c r="B5855" s="167" t="s">
        <v>12748</v>
      </c>
      <c r="C5855" s="167" t="str">
        <f>tab_SCHULLISTE[[#This Row],[SNR]]&amp;" - "&amp;tab_SCHULLISTE[[#This Row],[Name]]</f>
        <v xml:space="preserve">8829 - Grundschule Leuterschach-Wald  </v>
      </c>
      <c r="D5855" s="5" t="s">
        <v>3981</v>
      </c>
      <c r="E58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55" s="175" t="s">
        <v>18840</v>
      </c>
      <c r="G5855" s="175" t="s">
        <v>18841</v>
      </c>
      <c r="H5855" s="182" t="str">
        <f>_xlfn.XLOOKUP(tab_SCHULLISTE[[#This Row],[TKZ]],tab_SATLISTE[SAT-ID],tab_SATLISTE[SAT-ID],"FEHLT")</f>
        <v>7k152</v>
      </c>
    </row>
    <row r="5856" spans="1:8" ht="15.9" customHeight="1" x14ac:dyDescent="0.3">
      <c r="A5856" s="171" t="s">
        <v>10214</v>
      </c>
      <c r="B5856" s="167" t="s">
        <v>13622</v>
      </c>
      <c r="C5856" s="167" t="str">
        <f>tab_SCHULLISTE[[#This Row],[SNR]]&amp;" - "&amp;tab_SCHULLISTE[[#This Row],[Name]]</f>
        <v xml:space="preserve">8830 - Gabi-Schwarz-Mittelschule Marktoberdorf  </v>
      </c>
      <c r="D5856" s="5" t="s">
        <v>3988</v>
      </c>
      <c r="E58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56" s="175" t="s">
        <v>18840</v>
      </c>
      <c r="G5856" s="175" t="s">
        <v>18841</v>
      </c>
      <c r="H5856" s="182" t="str">
        <f>_xlfn.XLOOKUP(tab_SCHULLISTE[[#This Row],[TKZ]],tab_SATLISTE[SAT-ID],tab_SATLISTE[SAT-ID],"FEHLT")</f>
        <v>7k159</v>
      </c>
    </row>
    <row r="5857" spans="1:8" ht="15.9" customHeight="1" x14ac:dyDescent="0.3">
      <c r="A5857" s="171" t="s">
        <v>10215</v>
      </c>
      <c r="B5857" s="167" t="s">
        <v>12749</v>
      </c>
      <c r="C5857" s="167" t="str">
        <f>tab_SCHULLISTE[[#This Row],[SNR]]&amp;" - "&amp;tab_SCHULLISTE[[#This Row],[Name]]</f>
        <v xml:space="preserve">8831 - Adalbert-Stifter-Grundschule Marktoberdorf  </v>
      </c>
      <c r="D5857" s="5" t="s">
        <v>3989</v>
      </c>
      <c r="E58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57" s="175" t="s">
        <v>18840</v>
      </c>
      <c r="G5857" s="175" t="s">
        <v>18841</v>
      </c>
      <c r="H5857" s="182" t="str">
        <f>_xlfn.XLOOKUP(tab_SCHULLISTE[[#This Row],[TKZ]],tab_SATLISTE[SAT-ID],tab_SATLISTE[SAT-ID],"FEHLT")</f>
        <v>7k160</v>
      </c>
    </row>
    <row r="5858" spans="1:8" ht="15.9" customHeight="1" x14ac:dyDescent="0.3">
      <c r="A5858" s="171" t="s">
        <v>10216</v>
      </c>
      <c r="B5858" s="167" t="s">
        <v>12750</v>
      </c>
      <c r="C5858" s="167" t="str">
        <f>tab_SCHULLISTE[[#This Row],[SNR]]&amp;" - "&amp;tab_SCHULLISTE[[#This Row],[Name]]</f>
        <v xml:space="preserve">8832 - Sankt-Martin-Grundschule Marktoberdorf  </v>
      </c>
      <c r="D5858" s="5" t="s">
        <v>3989</v>
      </c>
      <c r="E58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58" s="175" t="s">
        <v>18840</v>
      </c>
      <c r="G5858" s="175" t="s">
        <v>18841</v>
      </c>
      <c r="H5858" s="182" t="str">
        <f>_xlfn.XLOOKUP(tab_SCHULLISTE[[#This Row],[TKZ]],tab_SATLISTE[SAT-ID],tab_SATLISTE[SAT-ID],"FEHLT")</f>
        <v>7k160</v>
      </c>
    </row>
    <row r="5859" spans="1:8" ht="15.9" customHeight="1" x14ac:dyDescent="0.3">
      <c r="A5859" s="171" t="s">
        <v>10217</v>
      </c>
      <c r="B5859" s="167" t="s">
        <v>12751</v>
      </c>
      <c r="C5859" s="167" t="str">
        <f>tab_SCHULLISTE[[#This Row],[SNR]]&amp;" - "&amp;tab_SCHULLISTE[[#This Row],[Name]]</f>
        <v xml:space="preserve">8833 - Grundschule Thalhofen a.d.Wertach  </v>
      </c>
      <c r="D5859" s="5" t="s">
        <v>3989</v>
      </c>
      <c r="E58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59" s="175" t="s">
        <v>18840</v>
      </c>
      <c r="G5859" s="175" t="s">
        <v>18841</v>
      </c>
      <c r="H5859" s="182" t="str">
        <f>_xlfn.XLOOKUP(tab_SCHULLISTE[[#This Row],[TKZ]],tab_SATLISTE[SAT-ID],tab_SATLISTE[SAT-ID],"FEHLT")</f>
        <v>7k160</v>
      </c>
    </row>
    <row r="5860" spans="1:8" ht="15.9" customHeight="1" x14ac:dyDescent="0.3">
      <c r="A5860" s="171" t="s">
        <v>10218</v>
      </c>
      <c r="B5860" s="167" t="s">
        <v>12752</v>
      </c>
      <c r="C5860" s="167" t="str">
        <f>tab_SCHULLISTE[[#This Row],[SNR]]&amp;" - "&amp;tab_SCHULLISTE[[#This Row],[Name]]</f>
        <v xml:space="preserve">8834 - Hörmann-Grundschule Mauerstetten  </v>
      </c>
      <c r="D5860" s="5" t="s">
        <v>3992</v>
      </c>
      <c r="E58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60" s="175" t="s">
        <v>18840</v>
      </c>
      <c r="G5860" s="175" t="s">
        <v>18841</v>
      </c>
      <c r="H5860" s="182" t="str">
        <f>_xlfn.XLOOKUP(tab_SCHULLISTE[[#This Row],[TKZ]],tab_SATLISTE[SAT-ID],tab_SATLISTE[SAT-ID],"FEHLT")</f>
        <v>7k163</v>
      </c>
    </row>
    <row r="5861" spans="1:8" ht="15.9" customHeight="1" x14ac:dyDescent="0.3">
      <c r="A5861" s="171" t="s">
        <v>10219</v>
      </c>
      <c r="B5861" s="167" t="s">
        <v>12753</v>
      </c>
      <c r="C5861" s="167" t="str">
        <f>tab_SCHULLISTE[[#This Row],[SNR]]&amp;" - "&amp;tab_SCHULLISTE[[#This Row],[Name]]</f>
        <v xml:space="preserve">8835 - Grundschule Nesselwang  </v>
      </c>
      <c r="D5861" s="5" t="s">
        <v>4010</v>
      </c>
      <c r="E58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61" s="175" t="s">
        <v>18840</v>
      </c>
      <c r="G5861" s="175" t="s">
        <v>18841</v>
      </c>
      <c r="H5861" s="182" t="str">
        <f>_xlfn.XLOOKUP(tab_SCHULLISTE[[#This Row],[TKZ]],tab_SATLISTE[SAT-ID],tab_SATLISTE[SAT-ID],"FEHLT")</f>
        <v>7k181</v>
      </c>
    </row>
    <row r="5862" spans="1:8" ht="15.9" customHeight="1" x14ac:dyDescent="0.3">
      <c r="A5862" s="171" t="s">
        <v>10220</v>
      </c>
      <c r="B5862" s="167" t="s">
        <v>13623</v>
      </c>
      <c r="C5862" s="167" t="str">
        <f>tab_SCHULLISTE[[#This Row],[SNR]]&amp;" - "&amp;tab_SCHULLISTE[[#This Row],[Name]]</f>
        <v xml:space="preserve">8836 - Mittelschule Obergünzburg  </v>
      </c>
      <c r="D5862" s="5" t="s">
        <v>4019</v>
      </c>
      <c r="E58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62" s="175" t="s">
        <v>18840</v>
      </c>
      <c r="G5862" s="175" t="s">
        <v>18841</v>
      </c>
      <c r="H5862" s="182" t="str">
        <f>_xlfn.XLOOKUP(tab_SCHULLISTE[[#This Row],[TKZ]],tab_SATLISTE[SAT-ID],tab_SATLISTE[SAT-ID],"FEHLT")</f>
        <v>7k191</v>
      </c>
    </row>
    <row r="5863" spans="1:8" ht="15.9" customHeight="1" x14ac:dyDescent="0.3">
      <c r="A5863" s="171" t="s">
        <v>10221</v>
      </c>
      <c r="B5863" s="167" t="s">
        <v>12754</v>
      </c>
      <c r="C5863" s="167" t="str">
        <f>tab_SCHULLISTE[[#This Row],[SNR]]&amp;" - "&amp;tab_SCHULLISTE[[#This Row],[Name]]</f>
        <v xml:space="preserve">8837 - Grundschule Pforzen  </v>
      </c>
      <c r="D5863" s="5" t="s">
        <v>4034</v>
      </c>
      <c r="E58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63" s="175" t="s">
        <v>18840</v>
      </c>
      <c r="G5863" s="175" t="s">
        <v>18841</v>
      </c>
      <c r="H5863" s="182" t="str">
        <f>_xlfn.XLOOKUP(tab_SCHULLISTE[[#This Row],[TKZ]],tab_SATLISTE[SAT-ID],tab_SATLISTE[SAT-ID],"FEHLT")</f>
        <v>7k206</v>
      </c>
    </row>
    <row r="5864" spans="1:8" ht="15.9" customHeight="1" x14ac:dyDescent="0.3">
      <c r="A5864" s="171" t="s">
        <v>10222</v>
      </c>
      <c r="B5864" s="167" t="s">
        <v>12755</v>
      </c>
      <c r="C5864" s="167" t="str">
        <f>tab_SCHULLISTE[[#This Row],[SNR]]&amp;" - "&amp;tab_SCHULLISTE[[#This Row],[Name]]</f>
        <v xml:space="preserve">8838 - Grundschule Pfronten  </v>
      </c>
      <c r="D5864" s="5" t="s">
        <v>4036</v>
      </c>
      <c r="E58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64" s="175" t="s">
        <v>18840</v>
      </c>
      <c r="G5864" s="175" t="s">
        <v>18841</v>
      </c>
      <c r="H5864" s="182" t="str">
        <f>_xlfn.XLOOKUP(tab_SCHULLISTE[[#This Row],[TKZ]],tab_SATLISTE[SAT-ID],tab_SATLISTE[SAT-ID],"FEHLT")</f>
        <v>7k208</v>
      </c>
    </row>
    <row r="5865" spans="1:8" ht="15.9" customHeight="1" x14ac:dyDescent="0.3">
      <c r="A5865" s="171" t="s">
        <v>10223</v>
      </c>
      <c r="B5865" s="167" t="s">
        <v>12756</v>
      </c>
      <c r="C5865" s="167" t="str">
        <f>tab_SCHULLISTE[[#This Row],[SNR]]&amp;" - "&amp;tab_SCHULLISTE[[#This Row],[Name]]</f>
        <v xml:space="preserve">8840 - Grundschule Ronsberg  </v>
      </c>
      <c r="D5865" s="5" t="s">
        <v>4047</v>
      </c>
      <c r="E58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65" s="175" t="s">
        <v>18840</v>
      </c>
      <c r="G5865" s="175" t="s">
        <v>18841</v>
      </c>
      <c r="H5865" s="182" t="str">
        <f>_xlfn.XLOOKUP(tab_SCHULLISTE[[#This Row],[TKZ]],tab_SATLISTE[SAT-ID],tab_SATLISTE[SAT-ID],"FEHLT")</f>
        <v>7k219</v>
      </c>
    </row>
    <row r="5866" spans="1:8" ht="15.9" customHeight="1" x14ac:dyDescent="0.3">
      <c r="A5866" s="171" t="s">
        <v>10224</v>
      </c>
      <c r="B5866" s="167" t="s">
        <v>12757</v>
      </c>
      <c r="C5866" s="167" t="str">
        <f>tab_SCHULLISTE[[#This Row],[SNR]]&amp;" - "&amp;tab_SCHULLISTE[[#This Row],[Name]]</f>
        <v xml:space="preserve">8841 - Grundschule Roßhaupten  </v>
      </c>
      <c r="D5866" s="5" t="s">
        <v>4048</v>
      </c>
      <c r="E58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66" s="175" t="s">
        <v>18840</v>
      </c>
      <c r="G5866" s="175" t="s">
        <v>18841</v>
      </c>
      <c r="H5866" s="182" t="str">
        <f>_xlfn.XLOOKUP(tab_SCHULLISTE[[#This Row],[TKZ]],tab_SATLISTE[SAT-ID],tab_SATLISTE[SAT-ID],"FEHLT")</f>
        <v>7k220</v>
      </c>
    </row>
    <row r="5867" spans="1:8" ht="15.9" customHeight="1" x14ac:dyDescent="0.3">
      <c r="A5867" s="171" t="s">
        <v>10225</v>
      </c>
      <c r="B5867" s="167" t="s">
        <v>13624</v>
      </c>
      <c r="C5867" s="167" t="str">
        <f>tab_SCHULLISTE[[#This Row],[SNR]]&amp;" - "&amp;tab_SCHULLISTE[[#This Row],[Name]]</f>
        <v xml:space="preserve">8842 - Mittelschule Roßhaupten  </v>
      </c>
      <c r="D5867" s="5" t="s">
        <v>4049</v>
      </c>
      <c r="E58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67" s="175" t="s">
        <v>18840</v>
      </c>
      <c r="G5867" s="175" t="s">
        <v>18841</v>
      </c>
      <c r="H5867" s="182" t="str">
        <f>_xlfn.XLOOKUP(tab_SCHULLISTE[[#This Row],[TKZ]],tab_SATLISTE[SAT-ID],tab_SATLISTE[SAT-ID],"FEHLT")</f>
        <v>7k221</v>
      </c>
    </row>
    <row r="5868" spans="1:8" ht="15.9" customHeight="1" x14ac:dyDescent="0.3">
      <c r="A5868" s="171" t="s">
        <v>10226</v>
      </c>
      <c r="B5868" s="167" t="s">
        <v>12758</v>
      </c>
      <c r="C5868" s="167" t="str">
        <f>tab_SCHULLISTE[[#This Row],[SNR]]&amp;" - "&amp;tab_SCHULLISTE[[#This Row],[Name]]</f>
        <v xml:space="preserve">8843 - Grundschule Harburg (Schwaben)  </v>
      </c>
      <c r="D5868" s="5" t="s">
        <v>3934</v>
      </c>
      <c r="E58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68" s="175" t="s">
        <v>18840</v>
      </c>
      <c r="G5868" s="175" t="s">
        <v>18841</v>
      </c>
      <c r="H5868" s="182" t="str">
        <f>_xlfn.XLOOKUP(tab_SCHULLISTE[[#This Row],[TKZ]],tab_SATLISTE[SAT-ID],tab_SATLISTE[SAT-ID],"FEHLT")</f>
        <v>7k104</v>
      </c>
    </row>
    <row r="5869" spans="1:8" ht="15.9" customHeight="1" x14ac:dyDescent="0.3">
      <c r="A5869" s="171" t="s">
        <v>10227</v>
      </c>
      <c r="B5869" s="167" t="s">
        <v>12759</v>
      </c>
      <c r="C5869" s="167" t="str">
        <f>tab_SCHULLISTE[[#This Row],[SNR]]&amp;" - "&amp;tab_SCHULLISTE[[#This Row],[Name]]</f>
        <v xml:space="preserve">8844 - Christoph-von-Schmid-Grundschule Seeg  </v>
      </c>
      <c r="D5869" s="5" t="s">
        <v>4055</v>
      </c>
      <c r="E58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69" s="175" t="s">
        <v>18840</v>
      </c>
      <c r="G5869" s="175" t="s">
        <v>18841</v>
      </c>
      <c r="H5869" s="182" t="str">
        <f>_xlfn.XLOOKUP(tab_SCHULLISTE[[#This Row],[TKZ]],tab_SATLISTE[SAT-ID],tab_SATLISTE[SAT-ID],"FEHLT")</f>
        <v>7k227</v>
      </c>
    </row>
    <row r="5870" spans="1:8" ht="15.9" customHeight="1" x14ac:dyDescent="0.3">
      <c r="A5870" s="171" t="s">
        <v>10228</v>
      </c>
      <c r="B5870" s="167" t="s">
        <v>12760</v>
      </c>
      <c r="C5870" s="167" t="str">
        <f>tab_SCHULLISTE[[#This Row],[SNR]]&amp;" - "&amp;tab_SCHULLISTE[[#This Row],[Name]]</f>
        <v xml:space="preserve">8845 - Auerberg-Grundschule Stötten a.Auerberg  </v>
      </c>
      <c r="D5870" s="5" t="s">
        <v>4064</v>
      </c>
      <c r="E58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70" s="175" t="s">
        <v>18840</v>
      </c>
      <c r="G5870" s="175" t="s">
        <v>18841</v>
      </c>
      <c r="H5870" s="182" t="str">
        <f>_xlfn.XLOOKUP(tab_SCHULLISTE[[#This Row],[TKZ]],tab_SATLISTE[SAT-ID],tab_SATLISTE[SAT-ID],"FEHLT")</f>
        <v>7k236</v>
      </c>
    </row>
    <row r="5871" spans="1:8" ht="15.9" customHeight="1" x14ac:dyDescent="0.3">
      <c r="A5871" s="171" t="s">
        <v>10229</v>
      </c>
      <c r="B5871" s="167" t="s">
        <v>12761</v>
      </c>
      <c r="C5871" s="167" t="str">
        <f>tab_SCHULLISTE[[#This Row],[SNR]]&amp;" - "&amp;tab_SCHULLISTE[[#This Row],[Name]]</f>
        <v xml:space="preserve">8846 - Grundschule Monheim  </v>
      </c>
      <c r="D5871" s="5" t="s">
        <v>4007</v>
      </c>
      <c r="E58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71" s="175" t="s">
        <v>18840</v>
      </c>
      <c r="G5871" s="175" t="s">
        <v>18841</v>
      </c>
      <c r="H5871" s="182" t="str">
        <f>_xlfn.XLOOKUP(tab_SCHULLISTE[[#This Row],[TKZ]],tab_SATLISTE[SAT-ID],tab_SATLISTE[SAT-ID],"FEHLT")</f>
        <v>7k178</v>
      </c>
    </row>
    <row r="5872" spans="1:8" ht="15.9" customHeight="1" x14ac:dyDescent="0.3">
      <c r="A5872" s="171" t="s">
        <v>10230</v>
      </c>
      <c r="B5872" s="167" t="s">
        <v>12762</v>
      </c>
      <c r="C5872" s="167" t="str">
        <f>tab_SCHULLISTE[[#This Row],[SNR]]&amp;" - "&amp;tab_SCHULLISTE[[#This Row],[Name]]</f>
        <v xml:space="preserve">8847 - Grundschule Halblech  </v>
      </c>
      <c r="D5872" s="5" t="s">
        <v>3932</v>
      </c>
      <c r="E58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72" s="175" t="s">
        <v>18840</v>
      </c>
      <c r="G5872" s="175" t="s">
        <v>18841</v>
      </c>
      <c r="H5872" s="182" t="str">
        <f>_xlfn.XLOOKUP(tab_SCHULLISTE[[#This Row],[TKZ]],tab_SATLISTE[SAT-ID],tab_SATLISTE[SAT-ID],"FEHLT")</f>
        <v>7k101</v>
      </c>
    </row>
    <row r="5873" spans="1:8" ht="15.9" customHeight="1" x14ac:dyDescent="0.3">
      <c r="A5873" s="171" t="s">
        <v>10231</v>
      </c>
      <c r="B5873" s="167" t="s">
        <v>13625</v>
      </c>
      <c r="C5873" s="167" t="str">
        <f>tab_SCHULLISTE[[#This Row],[SNR]]&amp;" - "&amp;tab_SCHULLISTE[[#This Row],[Name]]</f>
        <v xml:space="preserve">8848 - Mittelschule Unterthingau  </v>
      </c>
      <c r="D5873" s="5" t="s">
        <v>4079</v>
      </c>
      <c r="E58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73" s="175" t="s">
        <v>18840</v>
      </c>
      <c r="G5873" s="175" t="s">
        <v>18841</v>
      </c>
      <c r="H5873" s="182" t="str">
        <f>_xlfn.XLOOKUP(tab_SCHULLISTE[[#This Row],[TKZ]],tab_SATLISTE[SAT-ID],tab_SATLISTE[SAT-ID],"FEHLT")</f>
        <v>7k251</v>
      </c>
    </row>
    <row r="5874" spans="1:8" ht="15.9" customHeight="1" x14ac:dyDescent="0.3">
      <c r="A5874" s="171" t="s">
        <v>10232</v>
      </c>
      <c r="B5874" s="167" t="s">
        <v>12763</v>
      </c>
      <c r="C5874" s="167" t="str">
        <f>tab_SCHULLISTE[[#This Row],[SNR]]&amp;" - "&amp;tab_SCHULLISTE[[#This Row],[Name]]</f>
        <v xml:space="preserve">8849 - Leonhart-Fuchs-Grundschule Wemding  </v>
      </c>
      <c r="D5874" s="5" t="s">
        <v>4098</v>
      </c>
      <c r="E58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74" s="175" t="s">
        <v>18840</v>
      </c>
      <c r="G5874" s="175" t="s">
        <v>18841</v>
      </c>
      <c r="H5874" s="182" t="str">
        <f>_xlfn.XLOOKUP(tab_SCHULLISTE[[#This Row],[TKZ]],tab_SATLISTE[SAT-ID],tab_SATLISTE[SAT-ID],"FEHLT")</f>
        <v>7k270</v>
      </c>
    </row>
    <row r="5875" spans="1:8" ht="15.9" customHeight="1" x14ac:dyDescent="0.3">
      <c r="A5875" s="171" t="s">
        <v>10233</v>
      </c>
      <c r="B5875" s="167" t="s">
        <v>12764</v>
      </c>
      <c r="C5875" s="167" t="str">
        <f>tab_SCHULLISTE[[#This Row],[SNR]]&amp;" - "&amp;tab_SCHULLISTE[[#This Row],[Name]]</f>
        <v xml:space="preserve">8850 - Grundschule Waal  </v>
      </c>
      <c r="D5875" s="5" t="s">
        <v>4085</v>
      </c>
      <c r="E58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75" s="175" t="s">
        <v>18840</v>
      </c>
      <c r="G5875" s="175" t="s">
        <v>18841</v>
      </c>
      <c r="H5875" s="182" t="str">
        <f>_xlfn.XLOOKUP(tab_SCHULLISTE[[#This Row],[TKZ]],tab_SATLISTE[SAT-ID],tab_SATLISTE[SAT-ID],"FEHLT")</f>
        <v>7k257</v>
      </c>
    </row>
    <row r="5876" spans="1:8" ht="15.9" customHeight="1" x14ac:dyDescent="0.3">
      <c r="A5876" s="171" t="s">
        <v>10234</v>
      </c>
      <c r="B5876" s="167" t="s">
        <v>12765</v>
      </c>
      <c r="C5876" s="167" t="str">
        <f>tab_SCHULLISTE[[#This Row],[SNR]]&amp;" - "&amp;tab_SCHULLISTE[[#This Row],[Name]]</f>
        <v xml:space="preserve">8851 - Grundschule Stöttwang-Westendorf  </v>
      </c>
      <c r="D5876" s="5" t="s">
        <v>4065</v>
      </c>
      <c r="E58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76" s="175" t="s">
        <v>18840</v>
      </c>
      <c r="G5876" s="175" t="s">
        <v>18841</v>
      </c>
      <c r="H5876" s="182" t="str">
        <f>_xlfn.XLOOKUP(tab_SCHULLISTE[[#This Row],[TKZ]],tab_SATLISTE[SAT-ID],tab_SATLISTE[SAT-ID],"FEHLT")</f>
        <v>7k237</v>
      </c>
    </row>
    <row r="5877" spans="1:8" ht="15.9" customHeight="1" x14ac:dyDescent="0.3">
      <c r="A5877" s="171" t="s">
        <v>10235</v>
      </c>
      <c r="B5877" s="167" t="s">
        <v>13626</v>
      </c>
      <c r="C5877" s="167" t="str">
        <f>tab_SCHULLISTE[[#This Row],[SNR]]&amp;" - "&amp;tab_SCHULLISTE[[#This Row],[Name]]</f>
        <v xml:space="preserve">8852 - Mittelschule Pfronten  </v>
      </c>
      <c r="D5877" s="5" t="s">
        <v>4035</v>
      </c>
      <c r="E58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77" s="175" t="s">
        <v>18840</v>
      </c>
      <c r="G5877" s="175" t="s">
        <v>18841</v>
      </c>
      <c r="H5877" s="182" t="str">
        <f>_xlfn.XLOOKUP(tab_SCHULLISTE[[#This Row],[TKZ]],tab_SATLISTE[SAT-ID],tab_SATLISTE[SAT-ID],"FEHLT")</f>
        <v>7k207</v>
      </c>
    </row>
    <row r="5878" spans="1:8" ht="15.9" customHeight="1" x14ac:dyDescent="0.3">
      <c r="A5878" s="171" t="s">
        <v>10236</v>
      </c>
      <c r="B5878" s="167" t="s">
        <v>12766</v>
      </c>
      <c r="C5878" s="167" t="str">
        <f>tab_SCHULLISTE[[#This Row],[SNR]]&amp;" - "&amp;tab_SCHULLISTE[[#This Row],[Name]]</f>
        <v xml:space="preserve">8853 - Grundschule Oettingen i.Bay.  </v>
      </c>
      <c r="D5878" s="5" t="s">
        <v>4025</v>
      </c>
      <c r="E58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78" s="175" t="s">
        <v>18840</v>
      </c>
      <c r="G5878" s="175" t="s">
        <v>18841</v>
      </c>
      <c r="H5878" s="182" t="str">
        <f>_xlfn.XLOOKUP(tab_SCHULLISTE[[#This Row],[TKZ]],tab_SATLISTE[SAT-ID],tab_SATLISTE[SAT-ID],"FEHLT")</f>
        <v>7k197</v>
      </c>
    </row>
    <row r="5879" spans="1:8" ht="15.9" customHeight="1" x14ac:dyDescent="0.3">
      <c r="A5879" s="171" t="s">
        <v>10237</v>
      </c>
      <c r="B5879" s="167" t="s">
        <v>12767</v>
      </c>
      <c r="C5879" s="167" t="str">
        <f>tab_SCHULLISTE[[#This Row],[SNR]]&amp;" - "&amp;tab_SCHULLISTE[[#This Row],[Name]]</f>
        <v xml:space="preserve">8854 - Grundschule Offingen  </v>
      </c>
      <c r="D5879" s="5" t="s">
        <v>4026</v>
      </c>
      <c r="E58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79" s="175" t="s">
        <v>18840</v>
      </c>
      <c r="G5879" s="175" t="s">
        <v>18841</v>
      </c>
      <c r="H5879" s="182" t="str">
        <f>_xlfn.XLOOKUP(tab_SCHULLISTE[[#This Row],[TKZ]],tab_SATLISTE[SAT-ID],tab_SATLISTE[SAT-ID],"FEHLT")</f>
        <v>7k198</v>
      </c>
    </row>
    <row r="5880" spans="1:8" ht="15.9" customHeight="1" x14ac:dyDescent="0.3">
      <c r="A5880" s="171" t="s">
        <v>10238</v>
      </c>
      <c r="B5880" s="167" t="s">
        <v>12768</v>
      </c>
      <c r="C5880" s="167" t="str">
        <f>tab_SCHULLISTE[[#This Row],[SNR]]&amp;" - "&amp;tab_SCHULLISTE[[#This Row],[Name]]</f>
        <v xml:space="preserve">8855 - Grundschule Babenhausen  </v>
      </c>
      <c r="D5880" s="5" t="s">
        <v>3852</v>
      </c>
      <c r="E58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80" s="175" t="s">
        <v>18840</v>
      </c>
      <c r="G5880" s="175" t="s">
        <v>18841</v>
      </c>
      <c r="H5880" s="182" t="str">
        <f>_xlfn.XLOOKUP(tab_SCHULLISTE[[#This Row],[TKZ]],tab_SATLISTE[SAT-ID],tab_SATLISTE[SAT-ID],"FEHLT")</f>
        <v>7k018</v>
      </c>
    </row>
    <row r="5881" spans="1:8" ht="15.9" customHeight="1" x14ac:dyDescent="0.3">
      <c r="A5881" s="171" t="s">
        <v>10239</v>
      </c>
      <c r="B5881" s="167" t="s">
        <v>13627</v>
      </c>
      <c r="C5881" s="167" t="str">
        <f>tab_SCHULLISTE[[#This Row],[SNR]]&amp;" - "&amp;tab_SCHULLISTE[[#This Row],[Name]]</f>
        <v xml:space="preserve">8856 - Mittelschule Babenhausen  </v>
      </c>
      <c r="D5881" s="5" t="s">
        <v>3853</v>
      </c>
      <c r="E58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81" s="175" t="s">
        <v>18840</v>
      </c>
      <c r="G5881" s="175" t="s">
        <v>18841</v>
      </c>
      <c r="H5881" s="182" t="str">
        <f>_xlfn.XLOOKUP(tab_SCHULLISTE[[#This Row],[TKZ]],tab_SATLISTE[SAT-ID],tab_SATLISTE[SAT-ID],"FEHLT")</f>
        <v>7k019</v>
      </c>
    </row>
    <row r="5882" spans="1:8" ht="15.9" customHeight="1" x14ac:dyDescent="0.3">
      <c r="A5882" s="171" t="s">
        <v>10240</v>
      </c>
      <c r="B5882" s="167" t="s">
        <v>13628</v>
      </c>
      <c r="C5882" s="167" t="str">
        <f>tab_SCHULLISTE[[#This Row],[SNR]]&amp;" - "&amp;tab_SCHULLISTE[[#This Row],[Name]]</f>
        <v xml:space="preserve">8857 - Pfarrer-Kneipp-Mittelschule Bad Wörishofen  </v>
      </c>
      <c r="D5882" s="5" t="s">
        <v>3857</v>
      </c>
      <c r="E58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82" s="175" t="s">
        <v>18840</v>
      </c>
      <c r="G5882" s="175" t="s">
        <v>18841</v>
      </c>
      <c r="H5882" s="182" t="str">
        <f>_xlfn.XLOOKUP(tab_SCHULLISTE[[#This Row],[TKZ]],tab_SATLISTE[SAT-ID],tab_SATLISTE[SAT-ID],"FEHLT")</f>
        <v>7k023</v>
      </c>
    </row>
    <row r="5883" spans="1:8" ht="15.9" customHeight="1" x14ac:dyDescent="0.3">
      <c r="A5883" s="171" t="s">
        <v>10241</v>
      </c>
      <c r="B5883" s="167" t="s">
        <v>12769</v>
      </c>
      <c r="C5883" s="167" t="str">
        <f>tab_SCHULLISTE[[#This Row],[SNR]]&amp;" - "&amp;tab_SCHULLISTE[[#This Row],[Name]]</f>
        <v xml:space="preserve">8859 - Grundschule Benningen-Lachen  </v>
      </c>
      <c r="D5883" s="5" t="s">
        <v>3860</v>
      </c>
      <c r="E58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83" s="175" t="s">
        <v>18840</v>
      </c>
      <c r="G5883" s="175" t="s">
        <v>18841</v>
      </c>
      <c r="H5883" s="182" t="str">
        <f>_xlfn.XLOOKUP(tab_SCHULLISTE[[#This Row],[TKZ]],tab_SATLISTE[SAT-ID],tab_SATLISTE[SAT-ID],"FEHLT")</f>
        <v>7k026</v>
      </c>
    </row>
    <row r="5884" spans="1:8" ht="15.9" customHeight="1" x14ac:dyDescent="0.3">
      <c r="A5884" s="171" t="s">
        <v>10242</v>
      </c>
      <c r="B5884" s="167" t="s">
        <v>12770</v>
      </c>
      <c r="C5884" s="167" t="str">
        <f>tab_SCHULLISTE[[#This Row],[SNR]]&amp;" - "&amp;tab_SCHULLISTE[[#This Row],[Name]]</f>
        <v xml:space="preserve">8860 - Dominikus-Hertel-Grundschule Boos  </v>
      </c>
      <c r="D5884" s="5" t="s">
        <v>3874</v>
      </c>
      <c r="E58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84" s="175" t="s">
        <v>18840</v>
      </c>
      <c r="G5884" s="175" t="s">
        <v>18841</v>
      </c>
      <c r="H5884" s="182" t="str">
        <f>_xlfn.XLOOKUP(tab_SCHULLISTE[[#This Row],[TKZ]],tab_SATLISTE[SAT-ID],tab_SATLISTE[SAT-ID],"FEHLT")</f>
        <v>7k040</v>
      </c>
    </row>
    <row r="5885" spans="1:8" ht="15.9" customHeight="1" x14ac:dyDescent="0.3">
      <c r="A5885" s="171" t="s">
        <v>10243</v>
      </c>
      <c r="B5885" s="167" t="s">
        <v>10942</v>
      </c>
      <c r="C5885" s="167" t="str">
        <f>tab_SCHULLISTE[[#This Row],[SNR]]&amp;" - "&amp;tab_SCHULLISTE[[#This Row],[Name]]</f>
        <v xml:space="preserve">8861 - Grundschule Buxheim  </v>
      </c>
      <c r="D5885" s="5" t="s">
        <v>3884</v>
      </c>
      <c r="E58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85" s="175" t="s">
        <v>18840</v>
      </c>
      <c r="G5885" s="175" t="s">
        <v>18841</v>
      </c>
      <c r="H5885" s="182" t="str">
        <f>_xlfn.XLOOKUP(tab_SCHULLISTE[[#This Row],[TKZ]],tab_SATLISTE[SAT-ID],tab_SATLISTE[SAT-ID],"FEHLT")</f>
        <v>7k050</v>
      </c>
    </row>
    <row r="5886" spans="1:8" ht="15.9" customHeight="1" x14ac:dyDescent="0.3">
      <c r="A5886" s="171" t="s">
        <v>10244</v>
      </c>
      <c r="B5886" s="167" t="s">
        <v>12771</v>
      </c>
      <c r="C5886" s="167" t="str">
        <f>tab_SCHULLISTE[[#This Row],[SNR]]&amp;" - "&amp;tab_SCHULLISTE[[#This Row],[Name]]</f>
        <v xml:space="preserve">8862 - Grundschule Memmingen-Dickenreishausen  </v>
      </c>
      <c r="D5886" s="5" t="s">
        <v>3996</v>
      </c>
      <c r="E58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86" s="175" t="s">
        <v>18840</v>
      </c>
      <c r="G5886" s="175" t="s">
        <v>18841</v>
      </c>
      <c r="H5886" s="182" t="str">
        <f>_xlfn.XLOOKUP(tab_SCHULLISTE[[#This Row],[TKZ]],tab_SATLISTE[SAT-ID],tab_SATLISTE[SAT-ID],"FEHLT")</f>
        <v>7k167</v>
      </c>
    </row>
    <row r="5887" spans="1:8" ht="15.9" customHeight="1" x14ac:dyDescent="0.3">
      <c r="A5887" s="171" t="s">
        <v>10245</v>
      </c>
      <c r="B5887" s="167" t="s">
        <v>12772</v>
      </c>
      <c r="C5887" s="167" t="str">
        <f>tab_SCHULLISTE[[#This Row],[SNR]]&amp;" - "&amp;tab_SCHULLISTE[[#This Row],[Name]]</f>
        <v xml:space="preserve">8863 - Grundschule Dirlewang  </v>
      </c>
      <c r="D5887" s="5" t="s">
        <v>3895</v>
      </c>
      <c r="E58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87" s="175" t="s">
        <v>18840</v>
      </c>
      <c r="G5887" s="175" t="s">
        <v>18841</v>
      </c>
      <c r="H5887" s="182" t="str">
        <f>_xlfn.XLOOKUP(tab_SCHULLISTE[[#This Row],[TKZ]],tab_SATLISTE[SAT-ID],tab_SATLISTE[SAT-ID],"FEHLT")</f>
        <v>7k062</v>
      </c>
    </row>
    <row r="5888" spans="1:8" ht="15.9" customHeight="1" x14ac:dyDescent="0.3">
      <c r="A5888" s="171" t="s">
        <v>10246</v>
      </c>
      <c r="B5888" s="167" t="s">
        <v>12773</v>
      </c>
      <c r="C5888" s="167" t="str">
        <f>tab_SCHULLISTE[[#This Row],[SNR]]&amp;" - "&amp;tab_SCHULLISTE[[#This Row],[Name]]</f>
        <v xml:space="preserve">8864 - Grundschule Egg a.d.Günz  </v>
      </c>
      <c r="D5888" s="5" t="s">
        <v>3901</v>
      </c>
      <c r="E58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88" s="175" t="s">
        <v>18840</v>
      </c>
      <c r="G5888" s="175" t="s">
        <v>18841</v>
      </c>
      <c r="H5888" s="182" t="str">
        <f>_xlfn.XLOOKUP(tab_SCHULLISTE[[#This Row],[TKZ]],tab_SATLISTE[SAT-ID],tab_SATLISTE[SAT-ID],"FEHLT")</f>
        <v>7k068</v>
      </c>
    </row>
    <row r="5889" spans="1:8" ht="15.9" customHeight="1" x14ac:dyDescent="0.3">
      <c r="A5889" s="171" t="s">
        <v>10247</v>
      </c>
      <c r="B5889" s="167" t="s">
        <v>13629</v>
      </c>
      <c r="C5889" s="167" t="str">
        <f>tab_SCHULLISTE[[#This Row],[SNR]]&amp;" - "&amp;tab_SCHULLISTE[[#This Row],[Name]]</f>
        <v xml:space="preserve">8865 - Mittelschule Erkheim  </v>
      </c>
      <c r="D5889" s="5" t="s">
        <v>3905</v>
      </c>
      <c r="E58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89" s="175" t="s">
        <v>18840</v>
      </c>
      <c r="G5889" s="175" t="s">
        <v>18841</v>
      </c>
      <c r="H5889" s="182" t="str">
        <f>_xlfn.XLOOKUP(tab_SCHULLISTE[[#This Row],[TKZ]],tab_SATLISTE[SAT-ID],tab_SATLISTE[SAT-ID],"FEHLT")</f>
        <v>7k072</v>
      </c>
    </row>
    <row r="5890" spans="1:8" ht="15.9" customHeight="1" x14ac:dyDescent="0.3">
      <c r="A5890" s="171" t="s">
        <v>10248</v>
      </c>
      <c r="B5890" s="167" t="s">
        <v>13630</v>
      </c>
      <c r="C5890" s="167" t="str">
        <f>tab_SCHULLISTE[[#This Row],[SNR]]&amp;" - "&amp;tab_SCHULLISTE[[#This Row],[Name]]</f>
        <v xml:space="preserve">8866 - Albert-Schweitzer-Mittelschule Ettringen  </v>
      </c>
      <c r="D5890" s="5" t="s">
        <v>3906</v>
      </c>
      <c r="E58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90" s="175" t="s">
        <v>18840</v>
      </c>
      <c r="G5890" s="175" t="s">
        <v>18841</v>
      </c>
      <c r="H5890" s="182" t="str">
        <f>_xlfn.XLOOKUP(tab_SCHULLISTE[[#This Row],[TKZ]],tab_SATLISTE[SAT-ID],tab_SATLISTE[SAT-ID],"FEHLT")</f>
        <v>7k073</v>
      </c>
    </row>
    <row r="5891" spans="1:8" ht="15.9" customHeight="1" x14ac:dyDescent="0.3">
      <c r="A5891" s="171" t="s">
        <v>10249</v>
      </c>
      <c r="B5891" s="167" t="s">
        <v>13631</v>
      </c>
      <c r="C5891" s="167" t="str">
        <f>tab_SCHULLISTE[[#This Row],[SNR]]&amp;" - "&amp;tab_SCHULLISTE[[#This Row],[Name]]</f>
        <v xml:space="preserve">8867 - Sebastian-Kneipp-Mittelschule Bad Grönenbach  </v>
      </c>
      <c r="D5891" s="5" t="s">
        <v>3855</v>
      </c>
      <c r="E58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91" s="175" t="s">
        <v>18840</v>
      </c>
      <c r="G5891" s="175" t="s">
        <v>18841</v>
      </c>
      <c r="H5891" s="182" t="str">
        <f>_xlfn.XLOOKUP(tab_SCHULLISTE[[#This Row],[TKZ]],tab_SATLISTE[SAT-ID],tab_SATLISTE[SAT-ID],"FEHLT")</f>
        <v>7k021</v>
      </c>
    </row>
    <row r="5892" spans="1:8" ht="15.9" customHeight="1" x14ac:dyDescent="0.3">
      <c r="A5892" s="171" t="s">
        <v>10250</v>
      </c>
      <c r="B5892" s="167" t="s">
        <v>12774</v>
      </c>
      <c r="C5892" s="167" t="str">
        <f>tab_SCHULLISTE[[#This Row],[SNR]]&amp;" - "&amp;tab_SCHULLISTE[[#This Row],[Name]]</f>
        <v xml:space="preserve">8868 - Grundschule Heimertingen  </v>
      </c>
      <c r="D5892" s="5" t="s">
        <v>3936</v>
      </c>
      <c r="E58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92" s="175" t="s">
        <v>18840</v>
      </c>
      <c r="G5892" s="175" t="s">
        <v>18841</v>
      </c>
      <c r="H5892" s="182" t="str">
        <f>_xlfn.XLOOKUP(tab_SCHULLISTE[[#This Row],[TKZ]],tab_SATLISTE[SAT-ID],tab_SATLISTE[SAT-ID],"FEHLT")</f>
        <v>7k106</v>
      </c>
    </row>
    <row r="5893" spans="1:8" ht="15.9" customHeight="1" x14ac:dyDescent="0.3">
      <c r="A5893" s="171" t="s">
        <v>10251</v>
      </c>
      <c r="B5893" s="167" t="s">
        <v>12775</v>
      </c>
      <c r="C5893" s="167" t="str">
        <f>tab_SCHULLISTE[[#This Row],[SNR]]&amp;" - "&amp;tab_SCHULLISTE[[#This Row],[Name]]</f>
        <v xml:space="preserve">8869 - Grundschule Friesenried  </v>
      </c>
      <c r="D5893" s="5" t="s">
        <v>3912</v>
      </c>
      <c r="E58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93" s="175" t="s">
        <v>18840</v>
      </c>
      <c r="G5893" s="175" t="s">
        <v>18841</v>
      </c>
      <c r="H5893" s="182" t="str">
        <f>_xlfn.XLOOKUP(tab_SCHULLISTE[[#This Row],[TKZ]],tab_SATLISTE[SAT-ID],tab_SATLISTE[SAT-ID],"FEHLT")</f>
        <v>7k080</v>
      </c>
    </row>
    <row r="5894" spans="1:8" ht="15.9" customHeight="1" x14ac:dyDescent="0.3">
      <c r="A5894" s="171" t="s">
        <v>10252</v>
      </c>
      <c r="B5894" s="167" t="s">
        <v>13632</v>
      </c>
      <c r="C5894" s="167" t="str">
        <f>tab_SCHULLISTE[[#This Row],[SNR]]&amp;" - "&amp;tab_SCHULLISTE[[#This Row],[Name]]</f>
        <v xml:space="preserve">8870 - Mittelschule Kirchheim i.Schw.  </v>
      </c>
      <c r="D5894" s="5" t="s">
        <v>3962</v>
      </c>
      <c r="E58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94" s="175" t="s">
        <v>18840</v>
      </c>
      <c r="G5894" s="175" t="s">
        <v>18841</v>
      </c>
      <c r="H5894" s="182" t="str">
        <f>_xlfn.XLOOKUP(tab_SCHULLISTE[[#This Row],[TKZ]],tab_SATLISTE[SAT-ID],tab_SATLISTE[SAT-ID],"FEHLT")</f>
        <v>7k132</v>
      </c>
    </row>
    <row r="5895" spans="1:8" ht="15.9" customHeight="1" x14ac:dyDescent="0.3">
      <c r="A5895" s="171" t="s">
        <v>10253</v>
      </c>
      <c r="B5895" s="167" t="s">
        <v>12776</v>
      </c>
      <c r="C5895" s="167" t="str">
        <f>tab_SCHULLISTE[[#This Row],[SNR]]&amp;" - "&amp;tab_SCHULLISTE[[#This Row],[Name]]</f>
        <v xml:space="preserve">8871 - Grundschule Illerbeuren  </v>
      </c>
      <c r="D5895" s="5" t="s">
        <v>3948</v>
      </c>
      <c r="E58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95" s="175" t="s">
        <v>18840</v>
      </c>
      <c r="G5895" s="175" t="s">
        <v>18841</v>
      </c>
      <c r="H5895" s="182" t="str">
        <f>_xlfn.XLOOKUP(tab_SCHULLISTE[[#This Row],[TKZ]],tab_SATLISTE[SAT-ID],tab_SATLISTE[SAT-ID],"FEHLT")</f>
        <v>7k118</v>
      </c>
    </row>
    <row r="5896" spans="1:8" ht="15.9" customHeight="1" x14ac:dyDescent="0.3">
      <c r="A5896" s="171" t="s">
        <v>10254</v>
      </c>
      <c r="B5896" s="167" t="s">
        <v>13633</v>
      </c>
      <c r="C5896" s="167" t="str">
        <f>tab_SCHULLISTE[[#This Row],[SNR]]&amp;" - "&amp;tab_SCHULLISTE[[#This Row],[Name]]</f>
        <v xml:space="preserve">8872 - Mittelschule Legau  </v>
      </c>
      <c r="D5896" s="5" t="s">
        <v>3978</v>
      </c>
      <c r="E58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96" s="175" t="s">
        <v>18840</v>
      </c>
      <c r="G5896" s="175" t="s">
        <v>18841</v>
      </c>
      <c r="H5896" s="182" t="str">
        <f>_xlfn.XLOOKUP(tab_SCHULLISTE[[#This Row],[TKZ]],tab_SATLISTE[SAT-ID],tab_SATLISTE[SAT-ID],"FEHLT")</f>
        <v>7k149</v>
      </c>
    </row>
    <row r="5897" spans="1:8" ht="15.9" customHeight="1" x14ac:dyDescent="0.3">
      <c r="A5897" s="171" t="s">
        <v>10255</v>
      </c>
      <c r="B5897" s="167" t="s">
        <v>13634</v>
      </c>
      <c r="C5897" s="167" t="str">
        <f>tab_SCHULLISTE[[#This Row],[SNR]]&amp;" - "&amp;tab_SCHULLISTE[[#This Row],[Name]]</f>
        <v xml:space="preserve">8873 - Mittelschule Markt Rettenbach  </v>
      </c>
      <c r="D5897" s="5" t="s">
        <v>3986</v>
      </c>
      <c r="E58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97" s="175" t="s">
        <v>18840</v>
      </c>
      <c r="G5897" s="175" t="s">
        <v>18841</v>
      </c>
      <c r="H5897" s="182" t="str">
        <f>_xlfn.XLOOKUP(tab_SCHULLISTE[[#This Row],[TKZ]],tab_SATLISTE[SAT-ID],tab_SATLISTE[SAT-ID],"FEHLT")</f>
        <v>7k157</v>
      </c>
    </row>
    <row r="5898" spans="1:8" ht="15.9" customHeight="1" x14ac:dyDescent="0.3">
      <c r="A5898" s="171" t="s">
        <v>10256</v>
      </c>
      <c r="B5898" s="167" t="s">
        <v>12777</v>
      </c>
      <c r="C5898" s="167" t="str">
        <f>tab_SCHULLISTE[[#This Row],[SNR]]&amp;" - "&amp;tab_SCHULLISTE[[#This Row],[Name]]</f>
        <v xml:space="preserve">8874 - Christoph-Scheiner-Grundschule Markt Wald  </v>
      </c>
      <c r="D5898" s="5" t="s">
        <v>3987</v>
      </c>
      <c r="E58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898" s="175" t="s">
        <v>18840</v>
      </c>
      <c r="G5898" s="175" t="s">
        <v>18841</v>
      </c>
      <c r="H5898" s="182" t="str">
        <f>_xlfn.XLOOKUP(tab_SCHULLISTE[[#This Row],[TKZ]],tab_SATLISTE[SAT-ID],tab_SATLISTE[SAT-ID],"FEHLT")</f>
        <v>7k158</v>
      </c>
    </row>
    <row r="5899" spans="1:8" ht="15.9" customHeight="1" x14ac:dyDescent="0.3">
      <c r="A5899" s="171" t="s">
        <v>10257</v>
      </c>
      <c r="B5899" s="167" t="s">
        <v>13635</v>
      </c>
      <c r="C5899" s="167" t="str">
        <f>tab_SCHULLISTE[[#This Row],[SNR]]&amp;" - "&amp;tab_SCHULLISTE[[#This Row],[Name]]</f>
        <v xml:space="preserve">8875 - Mittelschule Memmingerberg  </v>
      </c>
      <c r="D5899" s="5" t="s">
        <v>3998</v>
      </c>
      <c r="E58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899" s="175" t="s">
        <v>18840</v>
      </c>
      <c r="G5899" s="175" t="s">
        <v>18841</v>
      </c>
      <c r="H5899" s="182" t="str">
        <f>_xlfn.XLOOKUP(tab_SCHULLISTE[[#This Row],[TKZ]],tab_SATLISTE[SAT-ID],tab_SATLISTE[SAT-ID],"FEHLT")</f>
        <v>7k169</v>
      </c>
    </row>
    <row r="5900" spans="1:8" ht="15.9" customHeight="1" x14ac:dyDescent="0.3">
      <c r="A5900" s="171" t="s">
        <v>10258</v>
      </c>
      <c r="B5900" s="167" t="s">
        <v>12778</v>
      </c>
      <c r="C5900" s="167" t="str">
        <f>tab_SCHULLISTE[[#This Row],[SNR]]&amp;" - "&amp;tab_SCHULLISTE[[#This Row],[Name]]</f>
        <v xml:space="preserve">8876 - Grundschule Mindelheim  </v>
      </c>
      <c r="D5900" s="5" t="s">
        <v>4003</v>
      </c>
      <c r="E59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00" s="175" t="s">
        <v>18840</v>
      </c>
      <c r="G5900" s="175" t="s">
        <v>18841</v>
      </c>
      <c r="H5900" s="182" t="str">
        <f>_xlfn.XLOOKUP(tab_SCHULLISTE[[#This Row],[TKZ]],tab_SATLISTE[SAT-ID],tab_SATLISTE[SAT-ID],"FEHLT")</f>
        <v>7k174</v>
      </c>
    </row>
    <row r="5901" spans="1:8" ht="15.9" customHeight="1" x14ac:dyDescent="0.3">
      <c r="A5901" s="171" t="s">
        <v>10259</v>
      </c>
      <c r="B5901" s="167" t="s">
        <v>13636</v>
      </c>
      <c r="C5901" s="167" t="str">
        <f>tab_SCHULLISTE[[#This Row],[SNR]]&amp;" - "&amp;tab_SCHULLISTE[[#This Row],[Name]]</f>
        <v xml:space="preserve">8877 - Mittelschule Mindelheim  </v>
      </c>
      <c r="D5901" s="5" t="s">
        <v>4004</v>
      </c>
      <c r="E59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01" s="175" t="s">
        <v>18840</v>
      </c>
      <c r="G5901" s="175" t="s">
        <v>18841</v>
      </c>
      <c r="H5901" s="182" t="str">
        <f>_xlfn.XLOOKUP(tab_SCHULLISTE[[#This Row],[TKZ]],tab_SATLISTE[SAT-ID],tab_SATLISTE[SAT-ID],"FEHLT")</f>
        <v>7k175</v>
      </c>
    </row>
    <row r="5902" spans="1:8" ht="15.9" customHeight="1" x14ac:dyDescent="0.3">
      <c r="A5902" s="171" t="s">
        <v>10260</v>
      </c>
      <c r="B5902" s="167" t="s">
        <v>12779</v>
      </c>
      <c r="C5902" s="167" t="str">
        <f>tab_SCHULLISTE[[#This Row],[SNR]]&amp;" - "&amp;tab_SCHULLISTE[[#This Row],[Name]]</f>
        <v xml:space="preserve">8878 - Grundschule Ottobeuren  </v>
      </c>
      <c r="D5902" s="5" t="s">
        <v>4030</v>
      </c>
      <c r="E59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02" s="175" t="s">
        <v>18840</v>
      </c>
      <c r="G5902" s="175" t="s">
        <v>18841</v>
      </c>
      <c r="H5902" s="182" t="str">
        <f>_xlfn.XLOOKUP(tab_SCHULLISTE[[#This Row],[TKZ]],tab_SATLISTE[SAT-ID],tab_SATLISTE[SAT-ID],"FEHLT")</f>
        <v>7k202</v>
      </c>
    </row>
    <row r="5903" spans="1:8" ht="15.9" customHeight="1" x14ac:dyDescent="0.3">
      <c r="A5903" s="171" t="s">
        <v>10261</v>
      </c>
      <c r="B5903" s="167" t="s">
        <v>13637</v>
      </c>
      <c r="C5903" s="167" t="str">
        <f>tab_SCHULLISTE[[#This Row],[SNR]]&amp;" - "&amp;tab_SCHULLISTE[[#This Row],[Name]]</f>
        <v xml:space="preserve">8879 - Mittelschule Ottobeuren  </v>
      </c>
      <c r="D5903" s="5" t="s">
        <v>4030</v>
      </c>
      <c r="E59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03" s="175" t="s">
        <v>18840</v>
      </c>
      <c r="G5903" s="175" t="s">
        <v>18841</v>
      </c>
      <c r="H5903" s="182" t="str">
        <f>_xlfn.XLOOKUP(tab_SCHULLISTE[[#This Row],[TKZ]],tab_SATLISTE[SAT-ID],tab_SATLISTE[SAT-ID],"FEHLT")</f>
        <v>7k202</v>
      </c>
    </row>
    <row r="5904" spans="1:8" ht="15.9" customHeight="1" x14ac:dyDescent="0.3">
      <c r="A5904" s="171" t="s">
        <v>10262</v>
      </c>
      <c r="B5904" s="167" t="s">
        <v>13638</v>
      </c>
      <c r="C5904" s="167" t="str">
        <f>tab_SCHULLISTE[[#This Row],[SNR]]&amp;" - "&amp;tab_SCHULLISTE[[#This Row],[Name]]</f>
        <v xml:space="preserve">8880 - Mittelschule Pfaffenhausen  </v>
      </c>
      <c r="D5904" s="5" t="s">
        <v>4032</v>
      </c>
      <c r="E59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04" s="175" t="s">
        <v>18840</v>
      </c>
      <c r="G5904" s="175" t="s">
        <v>18841</v>
      </c>
      <c r="H5904" s="182" t="str">
        <f>_xlfn.XLOOKUP(tab_SCHULLISTE[[#This Row],[TKZ]],tab_SATLISTE[SAT-ID],tab_SATLISTE[SAT-ID],"FEHLT")</f>
        <v>7k204</v>
      </c>
    </row>
    <row r="5905" spans="1:8" ht="15.9" customHeight="1" x14ac:dyDescent="0.3">
      <c r="A5905" s="171" t="s">
        <v>10263</v>
      </c>
      <c r="B5905" s="167" t="s">
        <v>12780</v>
      </c>
      <c r="C5905" s="167" t="str">
        <f>tab_SCHULLISTE[[#This Row],[SNR]]&amp;" - "&amp;tab_SCHULLISTE[[#This Row],[Name]]</f>
        <v xml:space="preserve">8881 - Grundschule Sontheim  </v>
      </c>
      <c r="D5905" s="5" t="s">
        <v>4060</v>
      </c>
      <c r="E59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05" s="175" t="s">
        <v>18840</v>
      </c>
      <c r="G5905" s="175" t="s">
        <v>18841</v>
      </c>
      <c r="H5905" s="182" t="str">
        <f>_xlfn.XLOOKUP(tab_SCHULLISTE[[#This Row],[TKZ]],tab_SATLISTE[SAT-ID],tab_SATLISTE[SAT-ID],"FEHLT")</f>
        <v>7k232</v>
      </c>
    </row>
    <row r="5906" spans="1:8" ht="15.9" customHeight="1" x14ac:dyDescent="0.3">
      <c r="A5906" s="171" t="s">
        <v>10264</v>
      </c>
      <c r="B5906" s="167" t="s">
        <v>12781</v>
      </c>
      <c r="C5906" s="167" t="str">
        <f>tab_SCHULLISTE[[#This Row],[SNR]]&amp;" - "&amp;tab_SCHULLISTE[[#This Row],[Name]]</f>
        <v xml:space="preserve">8882 - Grundschule Memmingen-Steinheim  </v>
      </c>
      <c r="D5906" s="5" t="s">
        <v>3996</v>
      </c>
      <c r="E59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06" s="175" t="s">
        <v>18840</v>
      </c>
      <c r="G5906" s="175" t="s">
        <v>18841</v>
      </c>
      <c r="H5906" s="182" t="str">
        <f>_xlfn.XLOOKUP(tab_SCHULLISTE[[#This Row],[TKZ]],tab_SATLISTE[SAT-ID],tab_SATLISTE[SAT-ID],"FEHLT")</f>
        <v>7k167</v>
      </c>
    </row>
    <row r="5907" spans="1:8" ht="15.9" customHeight="1" x14ac:dyDescent="0.3">
      <c r="A5907" s="171" t="s">
        <v>10265</v>
      </c>
      <c r="B5907" s="167" t="s">
        <v>12782</v>
      </c>
      <c r="C5907" s="167" t="str">
        <f>tab_SCHULLISTE[[#This Row],[SNR]]&amp;" - "&amp;tab_SCHULLISTE[[#This Row],[Name]]</f>
        <v xml:space="preserve">8883 - Grundschule Türkheim  </v>
      </c>
      <c r="D5907" s="5" t="s">
        <v>4073</v>
      </c>
      <c r="E59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07" s="175" t="s">
        <v>18840</v>
      </c>
      <c r="G5907" s="175" t="s">
        <v>18841</v>
      </c>
      <c r="H5907" s="182" t="str">
        <f>_xlfn.XLOOKUP(tab_SCHULLISTE[[#This Row],[TKZ]],tab_SATLISTE[SAT-ID],tab_SATLISTE[SAT-ID],"FEHLT")</f>
        <v>7k245</v>
      </c>
    </row>
    <row r="5908" spans="1:8" ht="15.9" customHeight="1" x14ac:dyDescent="0.3">
      <c r="A5908" s="171" t="s">
        <v>10266</v>
      </c>
      <c r="B5908" s="167" t="s">
        <v>13639</v>
      </c>
      <c r="C5908" s="167" t="str">
        <f>tab_SCHULLISTE[[#This Row],[SNR]]&amp;" - "&amp;tab_SCHULLISTE[[#This Row],[Name]]</f>
        <v xml:space="preserve">8884 - Ludwig-Aurbacher-Mittelschule Türkheim  </v>
      </c>
      <c r="D5908" s="5" t="s">
        <v>4074</v>
      </c>
      <c r="E59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08" s="175" t="s">
        <v>18840</v>
      </c>
      <c r="G5908" s="175" t="s">
        <v>18841</v>
      </c>
      <c r="H5908" s="182" t="str">
        <f>_xlfn.XLOOKUP(tab_SCHULLISTE[[#This Row],[TKZ]],tab_SATLISTE[SAT-ID],tab_SATLISTE[SAT-ID],"FEHLT")</f>
        <v>7k246</v>
      </c>
    </row>
    <row r="5909" spans="1:8" ht="15.9" customHeight="1" x14ac:dyDescent="0.3">
      <c r="A5909" s="171" t="s">
        <v>10267</v>
      </c>
      <c r="B5909" s="167" t="s">
        <v>12783</v>
      </c>
      <c r="C5909" s="167" t="str">
        <f>tab_SCHULLISTE[[#This Row],[SNR]]&amp;" - "&amp;tab_SCHULLISTE[[#This Row],[Name]]</f>
        <v xml:space="preserve">8885 - Grundschule Tussenhausen  </v>
      </c>
      <c r="D5909" s="5" t="s">
        <v>4075</v>
      </c>
      <c r="E59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09" s="175" t="s">
        <v>18840</v>
      </c>
      <c r="G5909" s="175" t="s">
        <v>18841</v>
      </c>
      <c r="H5909" s="182" t="str">
        <f>_xlfn.XLOOKUP(tab_SCHULLISTE[[#This Row],[TKZ]],tab_SATLISTE[SAT-ID],tab_SATLISTE[SAT-ID],"FEHLT")</f>
        <v>7k247</v>
      </c>
    </row>
    <row r="5910" spans="1:8" ht="15.9" customHeight="1" x14ac:dyDescent="0.3">
      <c r="A5910" s="171" t="s">
        <v>10268</v>
      </c>
      <c r="B5910" s="167" t="s">
        <v>12784</v>
      </c>
      <c r="C5910" s="167" t="str">
        <f>tab_SCHULLISTE[[#This Row],[SNR]]&amp;" - "&amp;tab_SCHULLISTE[[#This Row],[Name]]</f>
        <v xml:space="preserve">8886 - Grundschule Westerheim  </v>
      </c>
      <c r="D5910" s="5" t="s">
        <v>4103</v>
      </c>
      <c r="E59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10" s="175" t="s">
        <v>18840</v>
      </c>
      <c r="G5910" s="175" t="s">
        <v>18841</v>
      </c>
      <c r="H5910" s="182" t="str">
        <f>_xlfn.XLOOKUP(tab_SCHULLISTE[[#This Row],[TKZ]],tab_SATLISTE[SAT-ID],tab_SATLISTE[SAT-ID],"FEHLT")</f>
        <v>7k275</v>
      </c>
    </row>
    <row r="5911" spans="1:8" ht="15.9" customHeight="1" x14ac:dyDescent="0.3">
      <c r="A5911" s="171" t="s">
        <v>10269</v>
      </c>
      <c r="B5911" s="167" t="s">
        <v>12785</v>
      </c>
      <c r="C5911" s="167" t="str">
        <f>tab_SCHULLISTE[[#This Row],[SNR]]&amp;" - "&amp;tab_SCHULLISTE[[#This Row],[Name]]</f>
        <v xml:space="preserve">8887 - Grundschule Wiedergeltingen  </v>
      </c>
      <c r="D5911" s="5" t="s">
        <v>4104</v>
      </c>
      <c r="E59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11" s="175" t="s">
        <v>18840</v>
      </c>
      <c r="G5911" s="175" t="s">
        <v>18841</v>
      </c>
      <c r="H5911" s="182" t="str">
        <f>_xlfn.XLOOKUP(tab_SCHULLISTE[[#This Row],[TKZ]],tab_SATLISTE[SAT-ID],tab_SATLISTE[SAT-ID],"FEHLT")</f>
        <v>7k276</v>
      </c>
    </row>
    <row r="5912" spans="1:8" ht="15.9" customHeight="1" x14ac:dyDescent="0.3">
      <c r="A5912" s="171" t="s">
        <v>10270</v>
      </c>
      <c r="B5912" s="167" t="s">
        <v>12786</v>
      </c>
      <c r="C5912" s="167" t="str">
        <f>tab_SCHULLISTE[[#This Row],[SNR]]&amp;" - "&amp;tab_SCHULLISTE[[#This Row],[Name]]</f>
        <v xml:space="preserve">8888 - Grundschule Woringen  </v>
      </c>
      <c r="D5912" s="5" t="s">
        <v>4112</v>
      </c>
      <c r="E59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12" s="175" t="s">
        <v>18840</v>
      </c>
      <c r="G5912" s="175" t="s">
        <v>18841</v>
      </c>
      <c r="H5912" s="182" t="str">
        <f>_xlfn.XLOOKUP(tab_SCHULLISTE[[#This Row],[TKZ]],tab_SATLISTE[SAT-ID],tab_SATLISTE[SAT-ID],"FEHLT")</f>
        <v>7k284</v>
      </c>
    </row>
    <row r="5913" spans="1:8" ht="15.9" customHeight="1" x14ac:dyDescent="0.3">
      <c r="A5913" s="171" t="s">
        <v>10271</v>
      </c>
      <c r="B5913" s="167" t="s">
        <v>12787</v>
      </c>
      <c r="C5913" s="167" t="str">
        <f>tab_SCHULLISTE[[#This Row],[SNR]]&amp;" - "&amp;tab_SCHULLISTE[[#This Row],[Name]]</f>
        <v xml:space="preserve">8889 - Grundschule Kettershausen  </v>
      </c>
      <c r="D5913" s="5" t="s">
        <v>3961</v>
      </c>
      <c r="E59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13" s="175" t="s">
        <v>18840</v>
      </c>
      <c r="G5913" s="175" t="s">
        <v>18841</v>
      </c>
      <c r="H5913" s="182" t="str">
        <f>_xlfn.XLOOKUP(tab_SCHULLISTE[[#This Row],[TKZ]],tab_SATLISTE[SAT-ID],tab_SATLISTE[SAT-ID],"FEHLT")</f>
        <v>7k131</v>
      </c>
    </row>
    <row r="5914" spans="1:8" ht="15.9" customHeight="1" x14ac:dyDescent="0.3">
      <c r="A5914" s="171" t="s">
        <v>10272</v>
      </c>
      <c r="B5914" s="167" t="s">
        <v>12788</v>
      </c>
      <c r="C5914" s="167" t="str">
        <f>tab_SCHULLISTE[[#This Row],[SNR]]&amp;" - "&amp;tab_SCHULLISTE[[#This Row],[Name]]</f>
        <v xml:space="preserve">8891 - Grundschule Leipheim  </v>
      </c>
      <c r="D5914" s="5" t="s">
        <v>3979</v>
      </c>
      <c r="E59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14" s="175" t="s">
        <v>18840</v>
      </c>
      <c r="G5914" s="175" t="s">
        <v>18841</v>
      </c>
      <c r="H5914" s="182" t="str">
        <f>_xlfn.XLOOKUP(tab_SCHULLISTE[[#This Row],[TKZ]],tab_SATLISTE[SAT-ID],tab_SATLISTE[SAT-ID],"FEHLT")</f>
        <v>7k150</v>
      </c>
    </row>
    <row r="5915" spans="1:8" ht="15.9" customHeight="1" x14ac:dyDescent="0.3">
      <c r="A5915" s="171" t="s">
        <v>10273</v>
      </c>
      <c r="B5915" s="167" t="s">
        <v>12789</v>
      </c>
      <c r="C5915" s="167" t="str">
        <f>tab_SCHULLISTE[[#This Row],[SNR]]&amp;" - "&amp;tab_SCHULLISTE[[#This Row],[Name]]</f>
        <v xml:space="preserve">8892 - Johann-Wilhelm-Klein-Grundschule Alerheim  </v>
      </c>
      <c r="D5915" s="5" t="s">
        <v>3843</v>
      </c>
      <c r="E59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15" s="175" t="s">
        <v>18840</v>
      </c>
      <c r="G5915" s="175" t="s">
        <v>18841</v>
      </c>
      <c r="H5915" s="182" t="str">
        <f>_xlfn.XLOOKUP(tab_SCHULLISTE[[#This Row],[TKZ]],tab_SATLISTE[SAT-ID],tab_SATLISTE[SAT-ID],"FEHLT")</f>
        <v>7k009</v>
      </c>
    </row>
    <row r="5916" spans="1:8" ht="15.9" customHeight="1" x14ac:dyDescent="0.3">
      <c r="A5916" s="171" t="s">
        <v>10274</v>
      </c>
      <c r="B5916" s="167" t="s">
        <v>12790</v>
      </c>
      <c r="C5916" s="167" t="str">
        <f>tab_SCHULLISTE[[#This Row],[SNR]]&amp;" - "&amp;tab_SCHULLISTE[[#This Row],[Name]]</f>
        <v xml:space="preserve">8893 - Grundschule Amerdingen  </v>
      </c>
      <c r="D5916" s="5" t="s">
        <v>3847</v>
      </c>
      <c r="E59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16" s="175" t="s">
        <v>18840</v>
      </c>
      <c r="G5916" s="175" t="s">
        <v>18841</v>
      </c>
      <c r="H5916" s="182" t="str">
        <f>_xlfn.XLOOKUP(tab_SCHULLISTE[[#This Row],[TKZ]],tab_SATLISTE[SAT-ID],tab_SATLISTE[SAT-ID],"FEHLT")</f>
        <v>7k013</v>
      </c>
    </row>
    <row r="5917" spans="1:8" ht="15.9" customHeight="1" x14ac:dyDescent="0.3">
      <c r="A5917" s="171" t="s">
        <v>10275</v>
      </c>
      <c r="B5917" s="167" t="s">
        <v>13640</v>
      </c>
      <c r="C5917" s="167" t="str">
        <f>tab_SCHULLISTE[[#This Row],[SNR]]&amp;" - "&amp;tab_SCHULLISTE[[#This Row],[Name]]</f>
        <v xml:space="preserve">8894 - Mittelschule Asbach-Bäumenheim  </v>
      </c>
      <c r="D5917" s="5" t="s">
        <v>3848</v>
      </c>
      <c r="E59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17" s="175" t="s">
        <v>18840</v>
      </c>
      <c r="G5917" s="175" t="s">
        <v>18841</v>
      </c>
      <c r="H5917" s="182" t="str">
        <f>_xlfn.XLOOKUP(tab_SCHULLISTE[[#This Row],[TKZ]],tab_SATLISTE[SAT-ID],tab_SATLISTE[SAT-ID],"FEHLT")</f>
        <v>7k014</v>
      </c>
    </row>
    <row r="5918" spans="1:8" ht="15.9" customHeight="1" x14ac:dyDescent="0.3">
      <c r="A5918" s="171" t="s">
        <v>10276</v>
      </c>
      <c r="B5918" s="167" t="s">
        <v>12791</v>
      </c>
      <c r="C5918" s="167" t="str">
        <f>tab_SCHULLISTE[[#This Row],[SNR]]&amp;" - "&amp;tab_SCHULLISTE[[#This Row],[Name]]</f>
        <v xml:space="preserve">8895 - Grundschule Wasserburg  </v>
      </c>
      <c r="D5918" s="5" t="s">
        <v>4091</v>
      </c>
      <c r="E59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18" s="175" t="s">
        <v>18840</v>
      </c>
      <c r="G5918" s="175" t="s">
        <v>18841</v>
      </c>
      <c r="H5918" s="182" t="str">
        <f>_xlfn.XLOOKUP(tab_SCHULLISTE[[#This Row],[TKZ]],tab_SATLISTE[SAT-ID],tab_SATLISTE[SAT-ID],"FEHLT")</f>
        <v>7k263</v>
      </c>
    </row>
    <row r="5919" spans="1:8" ht="15.9" customHeight="1" x14ac:dyDescent="0.3">
      <c r="A5919" s="171" t="s">
        <v>10277</v>
      </c>
      <c r="B5919" s="167" t="s">
        <v>12792</v>
      </c>
      <c r="C5919" s="167" t="str">
        <f>tab_SCHULLISTE[[#This Row],[SNR]]&amp;" - "&amp;tab_SCHULLISTE[[#This Row],[Name]]</f>
        <v xml:space="preserve">8896 - Sebastian-Franck-Grundschule Donauwörth-Parkstadt  </v>
      </c>
      <c r="D5919" s="5" t="s">
        <v>3898</v>
      </c>
      <c r="E59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19" s="175" t="s">
        <v>18840</v>
      </c>
      <c r="G5919" s="175" t="s">
        <v>18841</v>
      </c>
      <c r="H5919" s="182" t="str">
        <f>_xlfn.XLOOKUP(tab_SCHULLISTE[[#This Row],[TKZ]],tab_SATLISTE[SAT-ID],tab_SATLISTE[SAT-ID],"FEHLT")</f>
        <v>7k065</v>
      </c>
    </row>
    <row r="5920" spans="1:8" ht="15.9" customHeight="1" x14ac:dyDescent="0.3">
      <c r="A5920" s="171" t="s">
        <v>10278</v>
      </c>
      <c r="B5920" s="167" t="s">
        <v>13641</v>
      </c>
      <c r="C5920" s="167" t="str">
        <f>tab_SCHULLISTE[[#This Row],[SNR]]&amp;" - "&amp;tab_SCHULLISTE[[#This Row],[Name]]</f>
        <v xml:space="preserve">8897 - Mittelschule Deiningen  </v>
      </c>
      <c r="D5920" s="5" t="s">
        <v>3886</v>
      </c>
      <c r="E59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20" s="175" t="s">
        <v>18840</v>
      </c>
      <c r="G5920" s="175" t="s">
        <v>18841</v>
      </c>
      <c r="H5920" s="182" t="str">
        <f>_xlfn.XLOOKUP(tab_SCHULLISTE[[#This Row],[TKZ]],tab_SATLISTE[SAT-ID],tab_SATLISTE[SAT-ID],"FEHLT")</f>
        <v>7k052</v>
      </c>
    </row>
    <row r="5921" spans="1:8" ht="15.9" customHeight="1" x14ac:dyDescent="0.3">
      <c r="A5921" s="171" t="s">
        <v>10279</v>
      </c>
      <c r="B5921" s="167" t="s">
        <v>12793</v>
      </c>
      <c r="C5921" s="167" t="str">
        <f>tab_SCHULLISTE[[#This Row],[SNR]]&amp;" - "&amp;tab_SCHULLISTE[[#This Row],[Name]]</f>
        <v xml:space="preserve">8898 - Mangold-Grundschule Donauwörth  </v>
      </c>
      <c r="D5921" s="5" t="s">
        <v>3898</v>
      </c>
      <c r="E59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21" s="175" t="s">
        <v>18840</v>
      </c>
      <c r="G5921" s="175" t="s">
        <v>18841</v>
      </c>
      <c r="H5921" s="182" t="str">
        <f>_xlfn.XLOOKUP(tab_SCHULLISTE[[#This Row],[TKZ]],tab_SATLISTE[SAT-ID],tab_SATLISTE[SAT-ID],"FEHLT")</f>
        <v>7k065</v>
      </c>
    </row>
    <row r="5922" spans="1:8" ht="15.9" customHeight="1" x14ac:dyDescent="0.3">
      <c r="A5922" s="171" t="s">
        <v>10280</v>
      </c>
      <c r="B5922" s="167" t="s">
        <v>13642</v>
      </c>
      <c r="C5922" s="167" t="str">
        <f>tab_SCHULLISTE[[#This Row],[SNR]]&amp;" - "&amp;tab_SCHULLISTE[[#This Row],[Name]]</f>
        <v xml:space="preserve">8899 - Ludwig-Auer-Mittelschule Donauwörth  </v>
      </c>
      <c r="D5922" s="5" t="s">
        <v>3897</v>
      </c>
      <c r="E59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22" s="175" t="s">
        <v>18840</v>
      </c>
      <c r="G5922" s="175" t="s">
        <v>18841</v>
      </c>
      <c r="H5922" s="182" t="str">
        <f>_xlfn.XLOOKUP(tab_SCHULLISTE[[#This Row],[TKZ]],tab_SATLISTE[SAT-ID],tab_SATLISTE[SAT-ID],"FEHLT")</f>
        <v>7k064</v>
      </c>
    </row>
    <row r="5923" spans="1:8" ht="15.9" customHeight="1" x14ac:dyDescent="0.3">
      <c r="A5923" s="171" t="s">
        <v>10281</v>
      </c>
      <c r="B5923" s="167" t="s">
        <v>12794</v>
      </c>
      <c r="C5923" s="167" t="str">
        <f>tab_SCHULLISTE[[#This Row],[SNR]]&amp;" - "&amp;tab_SCHULLISTE[[#This Row],[Name]]</f>
        <v xml:space="preserve">8900 - Gebrüder-Röls-Grundschule Donauwörth-Riedlingen  </v>
      </c>
      <c r="D5923" s="5" t="s">
        <v>3898</v>
      </c>
      <c r="E59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23" s="175" t="s">
        <v>18840</v>
      </c>
      <c r="G5923" s="175" t="s">
        <v>18841</v>
      </c>
      <c r="H5923" s="182" t="str">
        <f>_xlfn.XLOOKUP(tab_SCHULLISTE[[#This Row],[TKZ]],tab_SATLISTE[SAT-ID],tab_SATLISTE[SAT-ID],"FEHLT")</f>
        <v>7k065</v>
      </c>
    </row>
    <row r="5924" spans="1:8" ht="15.9" customHeight="1" x14ac:dyDescent="0.3">
      <c r="A5924" s="171" t="s">
        <v>10282</v>
      </c>
      <c r="B5924" s="167" t="s">
        <v>12795</v>
      </c>
      <c r="C5924" s="167" t="str">
        <f>tab_SCHULLISTE[[#This Row],[SNR]]&amp;" - "&amp;tab_SCHULLISTE[[#This Row],[Name]]</f>
        <v xml:space="preserve">8901 - Grundschule Fremdingen  </v>
      </c>
      <c r="D5924" s="5" t="s">
        <v>3910</v>
      </c>
      <c r="E59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24" s="175" t="s">
        <v>18840</v>
      </c>
      <c r="G5924" s="175" t="s">
        <v>18841</v>
      </c>
      <c r="H5924" s="182" t="str">
        <f>_xlfn.XLOOKUP(tab_SCHULLISTE[[#This Row],[TKZ]],tab_SATLISTE[SAT-ID],tab_SATLISTE[SAT-ID],"FEHLT")</f>
        <v>7k078</v>
      </c>
    </row>
    <row r="5925" spans="1:8" ht="15.9" customHeight="1" x14ac:dyDescent="0.3">
      <c r="A5925" s="171" t="s">
        <v>10283</v>
      </c>
      <c r="B5925" s="167" t="s">
        <v>12796</v>
      </c>
      <c r="C5925" s="167" t="str">
        <f>tab_SCHULLISTE[[#This Row],[SNR]]&amp;" - "&amp;tab_SCHULLISTE[[#This Row],[Name]]</f>
        <v xml:space="preserve">8902 - Grundschule Fünfstetten-Gosheim  </v>
      </c>
      <c r="D5925" s="5" t="s">
        <v>3913</v>
      </c>
      <c r="E59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25" s="175" t="s">
        <v>18840</v>
      </c>
      <c r="G5925" s="175" t="s">
        <v>18841</v>
      </c>
      <c r="H5925" s="182" t="str">
        <f>_xlfn.XLOOKUP(tab_SCHULLISTE[[#This Row],[TKZ]],tab_SATLISTE[SAT-ID],tab_SATLISTE[SAT-ID],"FEHLT")</f>
        <v>7k081</v>
      </c>
    </row>
    <row r="5926" spans="1:8" ht="15.9" customHeight="1" x14ac:dyDescent="0.3">
      <c r="A5926" s="171" t="s">
        <v>10284</v>
      </c>
      <c r="B5926" s="167" t="s">
        <v>12797</v>
      </c>
      <c r="C5926" s="167" t="str">
        <f>tab_SCHULLISTE[[#This Row],[SNR]]&amp;" - "&amp;tab_SCHULLISTE[[#This Row],[Name]]</f>
        <v xml:space="preserve">8903 - Grundschule Obergünzburg  </v>
      </c>
      <c r="D5926" s="5" t="s">
        <v>4019</v>
      </c>
      <c r="E59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26" s="175" t="s">
        <v>18840</v>
      </c>
      <c r="G5926" s="175" t="s">
        <v>18841</v>
      </c>
      <c r="H5926" s="182" t="str">
        <f>_xlfn.XLOOKUP(tab_SCHULLISTE[[#This Row],[TKZ]],tab_SATLISTE[SAT-ID],tab_SATLISTE[SAT-ID],"FEHLT")</f>
        <v>7k191</v>
      </c>
    </row>
    <row r="5927" spans="1:8" ht="15.9" customHeight="1" x14ac:dyDescent="0.3">
      <c r="A5927" s="171" t="s">
        <v>10285</v>
      </c>
      <c r="B5927" s="167" t="s">
        <v>12798</v>
      </c>
      <c r="C5927" s="167" t="str">
        <f>tab_SCHULLISTE[[#This Row],[SNR]]&amp;" - "&amp;tab_SCHULLISTE[[#This Row],[Name]]</f>
        <v xml:space="preserve">8904 - Grundschule Unterthingau  </v>
      </c>
      <c r="D5927" s="5" t="s">
        <v>4079</v>
      </c>
      <c r="E59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27" s="175" t="s">
        <v>18840</v>
      </c>
      <c r="G5927" s="175" t="s">
        <v>18841</v>
      </c>
      <c r="H5927" s="182" t="str">
        <f>_xlfn.XLOOKUP(tab_SCHULLISTE[[#This Row],[TKZ]],tab_SATLISTE[SAT-ID],tab_SATLISTE[SAT-ID],"FEHLT")</f>
        <v>7k251</v>
      </c>
    </row>
    <row r="5928" spans="1:8" ht="15.9" customHeight="1" x14ac:dyDescent="0.3">
      <c r="A5928" s="171" t="s">
        <v>10286</v>
      </c>
      <c r="B5928" s="167" t="s">
        <v>12799</v>
      </c>
      <c r="C5928" s="167" t="str">
        <f>tab_SCHULLISTE[[#This Row],[SNR]]&amp;" - "&amp;tab_SCHULLISTE[[#This Row],[Name]]</f>
        <v xml:space="preserve">8905 - Grundschule Hainsfarth  </v>
      </c>
      <c r="D5928" s="5" t="s">
        <v>3931</v>
      </c>
      <c r="E59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28" s="175" t="s">
        <v>18840</v>
      </c>
      <c r="G5928" s="175" t="s">
        <v>18841</v>
      </c>
      <c r="H5928" s="182" t="str">
        <f>_xlfn.XLOOKUP(tab_SCHULLISTE[[#This Row],[TKZ]],tab_SATLISTE[SAT-ID],tab_SATLISTE[SAT-ID],"FEHLT")</f>
        <v>7k100</v>
      </c>
    </row>
    <row r="5929" spans="1:8" ht="15.9" customHeight="1" x14ac:dyDescent="0.3">
      <c r="A5929" s="171" t="s">
        <v>10287</v>
      </c>
      <c r="B5929" s="167" t="s">
        <v>13643</v>
      </c>
      <c r="C5929" s="167" t="str">
        <f>tab_SCHULLISTE[[#This Row],[SNR]]&amp;" - "&amp;tab_SCHULLISTE[[#This Row],[Name]]</f>
        <v xml:space="preserve">8906 - Mittelschule Harburg (Schwaben)  </v>
      </c>
      <c r="D5929" s="5" t="s">
        <v>3934</v>
      </c>
      <c r="E59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29" s="175" t="s">
        <v>18840</v>
      </c>
      <c r="G5929" s="175" t="s">
        <v>18841</v>
      </c>
      <c r="H5929" s="182" t="str">
        <f>_xlfn.XLOOKUP(tab_SCHULLISTE[[#This Row],[TKZ]],tab_SATLISTE[SAT-ID],tab_SATLISTE[SAT-ID],"FEHLT")</f>
        <v>7k104</v>
      </c>
    </row>
    <row r="5930" spans="1:8" ht="15.9" customHeight="1" x14ac:dyDescent="0.3">
      <c r="A5930" s="171" t="s">
        <v>10288</v>
      </c>
      <c r="B5930" s="167" t="s">
        <v>11699</v>
      </c>
      <c r="C5930" s="167" t="str">
        <f>tab_SCHULLISTE[[#This Row],[SNR]]&amp;" - "&amp;tab_SCHULLISTE[[#This Row],[Name]]</f>
        <v xml:space="preserve">8907 - Grundschule Holzheim  </v>
      </c>
      <c r="D5930" s="5" t="s">
        <v>3942</v>
      </c>
      <c r="E59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30" s="175" t="s">
        <v>18840</v>
      </c>
      <c r="G5930" s="175" t="s">
        <v>18841</v>
      </c>
      <c r="H5930" s="182" t="str">
        <f>_xlfn.XLOOKUP(tab_SCHULLISTE[[#This Row],[TKZ]],tab_SATLISTE[SAT-ID],tab_SATLISTE[SAT-ID],"FEHLT")</f>
        <v>7k112</v>
      </c>
    </row>
    <row r="5931" spans="1:8" ht="15.9" customHeight="1" x14ac:dyDescent="0.3">
      <c r="A5931" s="171" t="s">
        <v>10289</v>
      </c>
      <c r="B5931" s="167" t="s">
        <v>12800</v>
      </c>
      <c r="C5931" s="167" t="str">
        <f>tab_SCHULLISTE[[#This Row],[SNR]]&amp;" - "&amp;tab_SCHULLISTE[[#This Row],[Name]]</f>
        <v xml:space="preserve">8908 - Graf-Heinrich-Grundschule Kaisheim  </v>
      </c>
      <c r="D5931" s="5" t="s">
        <v>3955</v>
      </c>
      <c r="E59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31" s="175" t="s">
        <v>18840</v>
      </c>
      <c r="G5931" s="175" t="s">
        <v>18841</v>
      </c>
      <c r="H5931" s="182" t="str">
        <f>_xlfn.XLOOKUP(tab_SCHULLISTE[[#This Row],[TKZ]],tab_SATLISTE[SAT-ID],tab_SATLISTE[SAT-ID],"FEHLT")</f>
        <v>7k125</v>
      </c>
    </row>
    <row r="5932" spans="1:8" ht="15.9" customHeight="1" x14ac:dyDescent="0.3">
      <c r="A5932" s="171" t="s">
        <v>10290</v>
      </c>
      <c r="B5932" s="167" t="s">
        <v>12801</v>
      </c>
      <c r="C5932" s="167" t="str">
        <f>tab_SCHULLISTE[[#This Row],[SNR]]&amp;" - "&amp;tab_SCHULLISTE[[#This Row],[Name]]</f>
        <v xml:space="preserve">8909 - Grundschule Löpsingen  </v>
      </c>
      <c r="D5932" s="5" t="s">
        <v>4017</v>
      </c>
      <c r="E59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32" s="175" t="s">
        <v>18840</v>
      </c>
      <c r="G5932" s="175" t="s">
        <v>18841</v>
      </c>
      <c r="H5932" s="182" t="str">
        <f>_xlfn.XLOOKUP(tab_SCHULLISTE[[#This Row],[TKZ]],tab_SATLISTE[SAT-ID],tab_SATLISTE[SAT-ID],"FEHLT")</f>
        <v>7k189</v>
      </c>
    </row>
    <row r="5933" spans="1:8" ht="15.9" customHeight="1" x14ac:dyDescent="0.3">
      <c r="A5933" s="171" t="s">
        <v>10291</v>
      </c>
      <c r="B5933" s="167" t="s">
        <v>12802</v>
      </c>
      <c r="C5933" s="167" t="str">
        <f>tab_SCHULLISTE[[#This Row],[SNR]]&amp;" - "&amp;tab_SCHULLISTE[[#This Row],[Name]]</f>
        <v xml:space="preserve">8910 - Grundschule Marktoffingen  </v>
      </c>
      <c r="D5933" s="5" t="s">
        <v>3990</v>
      </c>
      <c r="E59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33" s="175" t="s">
        <v>18840</v>
      </c>
      <c r="G5933" s="175" t="s">
        <v>18841</v>
      </c>
      <c r="H5933" s="182" t="str">
        <f>_xlfn.XLOOKUP(tab_SCHULLISTE[[#This Row],[TKZ]],tab_SATLISTE[SAT-ID],tab_SATLISTE[SAT-ID],"FEHLT")</f>
        <v>7k161</v>
      </c>
    </row>
    <row r="5934" spans="1:8" ht="15.9" customHeight="1" x14ac:dyDescent="0.3">
      <c r="A5934" s="171" t="s">
        <v>10292</v>
      </c>
      <c r="B5934" s="167" t="s">
        <v>12803</v>
      </c>
      <c r="C5934" s="167" t="str">
        <f>tab_SCHULLISTE[[#This Row],[SNR]]&amp;" - "&amp;tab_SCHULLISTE[[#This Row],[Name]]</f>
        <v xml:space="preserve">8911 - Julian-Knogler-Grundschule Marxheim  </v>
      </c>
      <c r="D5934" s="5" t="s">
        <v>3991</v>
      </c>
      <c r="E59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34" s="175" t="s">
        <v>18840</v>
      </c>
      <c r="G5934" s="175" t="s">
        <v>18841</v>
      </c>
      <c r="H5934" s="182" t="str">
        <f>_xlfn.XLOOKUP(tab_SCHULLISTE[[#This Row],[TKZ]],tab_SATLISTE[SAT-ID],tab_SATLISTE[SAT-ID],"FEHLT")</f>
        <v>7k162</v>
      </c>
    </row>
    <row r="5935" spans="1:8" ht="15.9" customHeight="1" x14ac:dyDescent="0.3">
      <c r="A5935" s="171" t="s">
        <v>10293</v>
      </c>
      <c r="B5935" s="167" t="s">
        <v>12804</v>
      </c>
      <c r="C5935" s="167" t="str">
        <f>tab_SCHULLISTE[[#This Row],[SNR]]&amp;" - "&amp;tab_SCHULLISTE[[#This Row],[Name]]</f>
        <v xml:space="preserve">8912 - Grundschule Megesheim  </v>
      </c>
      <c r="D5935" s="5" t="s">
        <v>3993</v>
      </c>
      <c r="E59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35" s="175" t="s">
        <v>18840</v>
      </c>
      <c r="G5935" s="175" t="s">
        <v>18841</v>
      </c>
      <c r="H5935" s="182" t="str">
        <f>_xlfn.XLOOKUP(tab_SCHULLISTE[[#This Row],[TKZ]],tab_SATLISTE[SAT-ID],tab_SATLISTE[SAT-ID],"FEHLT")</f>
        <v>7k164</v>
      </c>
    </row>
    <row r="5936" spans="1:8" ht="15.9" customHeight="1" x14ac:dyDescent="0.3">
      <c r="A5936" s="171" t="s">
        <v>10294</v>
      </c>
      <c r="B5936" s="167" t="s">
        <v>12805</v>
      </c>
      <c r="C5936" s="167" t="str">
        <f>tab_SCHULLISTE[[#This Row],[SNR]]&amp;" - "&amp;tab_SCHULLISTE[[#This Row],[Name]]</f>
        <v xml:space="preserve">8913 - Grundschule Oy-Mittelberg  </v>
      </c>
      <c r="D5936" s="5" t="s">
        <v>4031</v>
      </c>
      <c r="E59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36" s="175" t="s">
        <v>18840</v>
      </c>
      <c r="G5936" s="175" t="s">
        <v>18841</v>
      </c>
      <c r="H5936" s="182" t="str">
        <f>_xlfn.XLOOKUP(tab_SCHULLISTE[[#This Row],[TKZ]],tab_SATLISTE[SAT-ID],tab_SATLISTE[SAT-ID],"FEHLT")</f>
        <v>7k203</v>
      </c>
    </row>
    <row r="5937" spans="1:8" ht="15.9" customHeight="1" x14ac:dyDescent="0.3">
      <c r="A5937" s="171" t="s">
        <v>10295</v>
      </c>
      <c r="B5937" s="167" t="s">
        <v>12806</v>
      </c>
      <c r="C5937" s="167" t="str">
        <f>tab_SCHULLISTE[[#This Row],[SNR]]&amp;" - "&amp;tab_SCHULLISTE[[#This Row],[Name]]</f>
        <v xml:space="preserve">8914 - Antonius-von-Steichele-Grundschule Mertingen  </v>
      </c>
      <c r="D5937" s="5" t="s">
        <v>4001</v>
      </c>
      <c r="E59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37" s="175" t="s">
        <v>18840</v>
      </c>
      <c r="G5937" s="175" t="s">
        <v>18841</v>
      </c>
      <c r="H5937" s="182" t="str">
        <f>_xlfn.XLOOKUP(tab_SCHULLISTE[[#This Row],[TKZ]],tab_SATLISTE[SAT-ID],tab_SATLISTE[SAT-ID],"FEHLT")</f>
        <v>7k172</v>
      </c>
    </row>
    <row r="5938" spans="1:8" ht="15.9" customHeight="1" x14ac:dyDescent="0.3">
      <c r="A5938" s="171" t="s">
        <v>10296</v>
      </c>
      <c r="B5938" s="167" t="s">
        <v>12807</v>
      </c>
      <c r="C5938" s="167" t="str">
        <f>tab_SCHULLISTE[[#This Row],[SNR]]&amp;" - "&amp;tab_SCHULLISTE[[#This Row],[Name]]</f>
        <v xml:space="preserve">8915 - Grundschule Mönchsdeggingen  </v>
      </c>
      <c r="D5938" s="5" t="s">
        <v>4006</v>
      </c>
      <c r="E59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38" s="175" t="s">
        <v>18840</v>
      </c>
      <c r="G5938" s="175" t="s">
        <v>18841</v>
      </c>
      <c r="H5938" s="182" t="str">
        <f>_xlfn.XLOOKUP(tab_SCHULLISTE[[#This Row],[TKZ]],tab_SATLISTE[SAT-ID],tab_SATLISTE[SAT-ID],"FEHLT")</f>
        <v>7k177</v>
      </c>
    </row>
    <row r="5939" spans="1:8" ht="15.9" customHeight="1" x14ac:dyDescent="0.3">
      <c r="A5939" s="171" t="s">
        <v>10297</v>
      </c>
      <c r="B5939" s="167" t="s">
        <v>12808</v>
      </c>
      <c r="C5939" s="167" t="str">
        <f>tab_SCHULLISTE[[#This Row],[SNR]]&amp;" - "&amp;tab_SCHULLISTE[[#This Row],[Name]]</f>
        <v xml:space="preserve">8916 - Beethoven-Grundschule Kaufbeuren  </v>
      </c>
      <c r="D5939" s="5" t="s">
        <v>3958</v>
      </c>
      <c r="E59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39" s="175" t="s">
        <v>18840</v>
      </c>
      <c r="G5939" s="175" t="s">
        <v>18841</v>
      </c>
      <c r="H5939" s="182" t="str">
        <f>_xlfn.XLOOKUP(tab_SCHULLISTE[[#This Row],[TKZ]],tab_SATLISTE[SAT-ID],tab_SATLISTE[SAT-ID],"FEHLT")</f>
        <v>7k128</v>
      </c>
    </row>
    <row r="5940" spans="1:8" ht="15.9" customHeight="1" x14ac:dyDescent="0.3">
      <c r="A5940" s="171" t="s">
        <v>10298</v>
      </c>
      <c r="B5940" s="167" t="s">
        <v>13644</v>
      </c>
      <c r="C5940" s="167" t="str">
        <f>tab_SCHULLISTE[[#This Row],[SNR]]&amp;" - "&amp;tab_SCHULLISTE[[#This Row],[Name]]</f>
        <v xml:space="preserve">8917 - Mittelschule Monheim  </v>
      </c>
      <c r="D5940" s="5" t="s">
        <v>4007</v>
      </c>
      <c r="E59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40" s="175" t="s">
        <v>18840</v>
      </c>
      <c r="G5940" s="175" t="s">
        <v>18841</v>
      </c>
      <c r="H5940" s="182" t="str">
        <f>_xlfn.XLOOKUP(tab_SCHULLISTE[[#This Row],[TKZ]],tab_SATLISTE[SAT-ID],tab_SATLISTE[SAT-ID],"FEHLT")</f>
        <v>7k178</v>
      </c>
    </row>
    <row r="5941" spans="1:8" ht="15.9" customHeight="1" x14ac:dyDescent="0.3">
      <c r="A5941" s="171" t="s">
        <v>10299</v>
      </c>
      <c r="B5941" s="167" t="s">
        <v>13645</v>
      </c>
      <c r="C5941" s="167" t="str">
        <f>tab_SCHULLISTE[[#This Row],[SNR]]&amp;" - "&amp;tab_SCHULLISTE[[#This Row],[Name]]</f>
        <v xml:space="preserve">8918 - Mittelschule Nördlingen  </v>
      </c>
      <c r="D5941" s="5" t="s">
        <v>4017</v>
      </c>
      <c r="E59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41" s="175" t="s">
        <v>18840</v>
      </c>
      <c r="G5941" s="175" t="s">
        <v>18841</v>
      </c>
      <c r="H5941" s="182" t="str">
        <f>_xlfn.XLOOKUP(tab_SCHULLISTE[[#This Row],[TKZ]],tab_SATLISTE[SAT-ID],tab_SATLISTE[SAT-ID],"FEHLT")</f>
        <v>7k189</v>
      </c>
    </row>
    <row r="5942" spans="1:8" ht="15.9" customHeight="1" x14ac:dyDescent="0.3">
      <c r="A5942" s="171" t="s">
        <v>10300</v>
      </c>
      <c r="B5942" s="167" t="s">
        <v>12809</v>
      </c>
      <c r="C5942" s="167" t="str">
        <f>tab_SCHULLISTE[[#This Row],[SNR]]&amp;" - "&amp;tab_SCHULLISTE[[#This Row],[Name]]</f>
        <v xml:space="preserve">8919 - Grundschule Nördlingen an der Schillerstraße  </v>
      </c>
      <c r="D5942" s="5" t="s">
        <v>4017</v>
      </c>
      <c r="E59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42" s="175" t="s">
        <v>18840</v>
      </c>
      <c r="G5942" s="175" t="s">
        <v>18841</v>
      </c>
      <c r="H5942" s="182" t="str">
        <f>_xlfn.XLOOKUP(tab_SCHULLISTE[[#This Row],[TKZ]],tab_SATLISTE[SAT-ID],tab_SATLISTE[SAT-ID],"FEHLT")</f>
        <v>7k189</v>
      </c>
    </row>
    <row r="5943" spans="1:8" ht="15.9" customHeight="1" x14ac:dyDescent="0.3">
      <c r="A5943" s="171" t="s">
        <v>10301</v>
      </c>
      <c r="B5943" s="167" t="s">
        <v>12810</v>
      </c>
      <c r="C5943" s="167" t="str">
        <f>tab_SCHULLISTE[[#This Row],[SNR]]&amp;" - "&amp;tab_SCHULLISTE[[#This Row],[Name]]</f>
        <v xml:space="preserve">8920 - Grundschule Kleinerdlingen-Ederheim  </v>
      </c>
      <c r="D5943" s="5" t="s">
        <v>3964</v>
      </c>
      <c r="E59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43" s="175" t="s">
        <v>18840</v>
      </c>
      <c r="G5943" s="175" t="s">
        <v>18841</v>
      </c>
      <c r="H5943" s="182" t="str">
        <f>_xlfn.XLOOKUP(tab_SCHULLISTE[[#This Row],[TKZ]],tab_SATLISTE[SAT-ID],tab_SATLISTE[SAT-ID],"FEHLT")</f>
        <v>7k134</v>
      </c>
    </row>
    <row r="5944" spans="1:8" ht="15.9" customHeight="1" x14ac:dyDescent="0.3">
      <c r="A5944" s="171" t="s">
        <v>10302</v>
      </c>
      <c r="B5944" s="167" t="s">
        <v>12811</v>
      </c>
      <c r="C5944" s="167" t="str">
        <f>tab_SCHULLISTE[[#This Row],[SNR]]&amp;" - "&amp;tab_SCHULLISTE[[#This Row],[Name]]</f>
        <v xml:space="preserve">8921 - Grundschule Nördlingen-Mitte  </v>
      </c>
      <c r="D5944" s="5" t="s">
        <v>4017</v>
      </c>
      <c r="E59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44" s="175" t="s">
        <v>18840</v>
      </c>
      <c r="G5944" s="175" t="s">
        <v>18841</v>
      </c>
      <c r="H5944" s="182" t="str">
        <f>_xlfn.XLOOKUP(tab_SCHULLISTE[[#This Row],[TKZ]],tab_SATLISTE[SAT-ID],tab_SATLISTE[SAT-ID],"FEHLT")</f>
        <v>7k189</v>
      </c>
    </row>
    <row r="5945" spans="1:8" ht="15.9" customHeight="1" x14ac:dyDescent="0.3">
      <c r="A5945" s="171" t="s">
        <v>10303</v>
      </c>
      <c r="B5945" s="167" t="s">
        <v>12812</v>
      </c>
      <c r="C5945" s="167" t="str">
        <f>tab_SCHULLISTE[[#This Row],[SNR]]&amp;" - "&amp;tab_SCHULLISTE[[#This Row],[Name]]</f>
        <v xml:space="preserve">8922 - Hans-Schäufelin-Grundschule Nördlingen  </v>
      </c>
      <c r="D5945" s="5" t="s">
        <v>4017</v>
      </c>
      <c r="E59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45" s="175" t="s">
        <v>18840</v>
      </c>
      <c r="G5945" s="175" t="s">
        <v>18841</v>
      </c>
      <c r="H5945" s="182" t="str">
        <f>_xlfn.XLOOKUP(tab_SCHULLISTE[[#This Row],[TKZ]],tab_SATLISTE[SAT-ID],tab_SATLISTE[SAT-ID],"FEHLT")</f>
        <v>7k189</v>
      </c>
    </row>
    <row r="5946" spans="1:8" ht="15.9" customHeight="1" x14ac:dyDescent="0.3">
      <c r="A5946" s="171" t="s">
        <v>10304</v>
      </c>
      <c r="B5946" s="167" t="s">
        <v>12813</v>
      </c>
      <c r="C5946" s="167" t="str">
        <f>tab_SCHULLISTE[[#This Row],[SNR]]&amp;" - "&amp;tab_SCHULLISTE[[#This Row],[Name]]</f>
        <v xml:space="preserve">8923 - Grundschule Oberndorf a.Lech  </v>
      </c>
      <c r="D5946" s="5" t="s">
        <v>4020</v>
      </c>
      <c r="E59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46" s="175" t="s">
        <v>18840</v>
      </c>
      <c r="G5946" s="175" t="s">
        <v>18841</v>
      </c>
      <c r="H5946" s="182" t="str">
        <f>_xlfn.XLOOKUP(tab_SCHULLISTE[[#This Row],[TKZ]],tab_SATLISTE[SAT-ID],tab_SATLISTE[SAT-ID],"FEHLT")</f>
        <v>7k192</v>
      </c>
    </row>
    <row r="5947" spans="1:8" ht="15.9" customHeight="1" x14ac:dyDescent="0.3">
      <c r="A5947" s="171" t="s">
        <v>10305</v>
      </c>
      <c r="B5947" s="167" t="s">
        <v>13646</v>
      </c>
      <c r="C5947" s="167" t="str">
        <f>tab_SCHULLISTE[[#This Row],[SNR]]&amp;" - "&amp;tab_SCHULLISTE[[#This Row],[Name]]</f>
        <v xml:space="preserve">8924 - Mittelschule Oettingen i.Bay.  </v>
      </c>
      <c r="D5947" s="5" t="s">
        <v>4025</v>
      </c>
      <c r="E59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47" s="175" t="s">
        <v>18840</v>
      </c>
      <c r="G5947" s="175" t="s">
        <v>18841</v>
      </c>
      <c r="H5947" s="182" t="str">
        <f>_xlfn.XLOOKUP(tab_SCHULLISTE[[#This Row],[TKZ]],tab_SATLISTE[SAT-ID],tab_SATLISTE[SAT-ID],"FEHLT")</f>
        <v>7k197</v>
      </c>
    </row>
    <row r="5948" spans="1:8" ht="15.9" customHeight="1" x14ac:dyDescent="0.3">
      <c r="A5948" s="171" t="s">
        <v>10306</v>
      </c>
      <c r="B5948" s="167" t="s">
        <v>12814</v>
      </c>
      <c r="C5948" s="167" t="str">
        <f>tab_SCHULLISTE[[#This Row],[SNR]]&amp;" - "&amp;tab_SCHULLISTE[[#This Row],[Name]]</f>
        <v xml:space="preserve">8925 - Johannes-Bayer-Grundschule Rain  </v>
      </c>
      <c r="D5948" s="5" t="s">
        <v>4038</v>
      </c>
      <c r="E59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48" s="175" t="s">
        <v>18840</v>
      </c>
      <c r="G5948" s="175" t="s">
        <v>18841</v>
      </c>
      <c r="H5948" s="182" t="str">
        <f>_xlfn.XLOOKUP(tab_SCHULLISTE[[#This Row],[TKZ]],tab_SATLISTE[SAT-ID],tab_SATLISTE[SAT-ID],"FEHLT")</f>
        <v>7k210</v>
      </c>
    </row>
    <row r="5949" spans="1:8" ht="15.9" customHeight="1" x14ac:dyDescent="0.3">
      <c r="A5949" s="171" t="s">
        <v>10307</v>
      </c>
      <c r="B5949" s="167" t="s">
        <v>13647</v>
      </c>
      <c r="C5949" s="167" t="str">
        <f>tab_SCHULLISTE[[#This Row],[SNR]]&amp;" - "&amp;tab_SCHULLISTE[[#This Row],[Name]]</f>
        <v xml:space="preserve">8926 - Gebrüder-Lachner-Mittelschule Rain  </v>
      </c>
      <c r="D5949" s="5" t="s">
        <v>4039</v>
      </c>
      <c r="E59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49" s="175" t="s">
        <v>18840</v>
      </c>
      <c r="G5949" s="175" t="s">
        <v>18841</v>
      </c>
      <c r="H5949" s="182" t="str">
        <f>_xlfn.XLOOKUP(tab_SCHULLISTE[[#This Row],[TKZ]],tab_SATLISTE[SAT-ID],tab_SATLISTE[SAT-ID],"FEHLT")</f>
        <v>7k211</v>
      </c>
    </row>
    <row r="5950" spans="1:8" ht="15.9" customHeight="1" x14ac:dyDescent="0.3">
      <c r="A5950" s="171" t="s">
        <v>10308</v>
      </c>
      <c r="B5950" s="167" t="s">
        <v>12815</v>
      </c>
      <c r="C5950" s="167" t="str">
        <f>tab_SCHULLISTE[[#This Row],[SNR]]&amp;" - "&amp;tab_SCHULLISTE[[#This Row],[Name]]</f>
        <v xml:space="preserve">8927 - Grundschule Reimlingen  </v>
      </c>
      <c r="D5950" s="5" t="s">
        <v>4042</v>
      </c>
      <c r="E59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50" s="175" t="s">
        <v>18840</v>
      </c>
      <c r="G5950" s="175" t="s">
        <v>18841</v>
      </c>
      <c r="H5950" s="182" t="str">
        <f>_xlfn.XLOOKUP(tab_SCHULLISTE[[#This Row],[TKZ]],tab_SATLISTE[SAT-ID],tab_SATLISTE[SAT-ID],"FEHLT")</f>
        <v>7k214</v>
      </c>
    </row>
    <row r="5951" spans="1:8" ht="15.9" customHeight="1" x14ac:dyDescent="0.3">
      <c r="A5951" s="171" t="s">
        <v>10309</v>
      </c>
      <c r="B5951" s="167" t="s">
        <v>12816</v>
      </c>
      <c r="C5951" s="167" t="str">
        <f>tab_SCHULLISTE[[#This Row],[SNR]]&amp;" - "&amp;tab_SCHULLISTE[[#This Row],[Name]]</f>
        <v xml:space="preserve">8928 - Grundschule Tagmersheim  </v>
      </c>
      <c r="D5951" s="5" t="s">
        <v>4068</v>
      </c>
      <c r="E59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51" s="175" t="s">
        <v>18840</v>
      </c>
      <c r="G5951" s="175" t="s">
        <v>18841</v>
      </c>
      <c r="H5951" s="182" t="str">
        <f>_xlfn.XLOOKUP(tab_SCHULLISTE[[#This Row],[TKZ]],tab_SATLISTE[SAT-ID],tab_SATLISTE[SAT-ID],"FEHLT")</f>
        <v>7k240</v>
      </c>
    </row>
    <row r="5952" spans="1:8" ht="15.9" customHeight="1" x14ac:dyDescent="0.3">
      <c r="A5952" s="171" t="s">
        <v>10310</v>
      </c>
      <c r="B5952" s="167" t="s">
        <v>12817</v>
      </c>
      <c r="C5952" s="167" t="str">
        <f>tab_SCHULLISTE[[#This Row],[SNR]]&amp;" - "&amp;tab_SCHULLISTE[[#This Row],[Name]]</f>
        <v xml:space="preserve">8929 - Grundschule Tapfheim  </v>
      </c>
      <c r="D5952" s="5" t="s">
        <v>4069</v>
      </c>
      <c r="E59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52" s="175" t="s">
        <v>18840</v>
      </c>
      <c r="G5952" s="175" t="s">
        <v>18841</v>
      </c>
      <c r="H5952" s="182" t="str">
        <f>_xlfn.XLOOKUP(tab_SCHULLISTE[[#This Row],[TKZ]],tab_SATLISTE[SAT-ID],tab_SATLISTE[SAT-ID],"FEHLT")</f>
        <v>7k241</v>
      </c>
    </row>
    <row r="5953" spans="1:8" ht="15.9" customHeight="1" x14ac:dyDescent="0.3">
      <c r="A5953" s="171" t="s">
        <v>10311</v>
      </c>
      <c r="B5953" s="167" t="s">
        <v>13648</v>
      </c>
      <c r="C5953" s="167" t="str">
        <f>tab_SCHULLISTE[[#This Row],[SNR]]&amp;" - "&amp;tab_SCHULLISTE[[#This Row],[Name]]</f>
        <v xml:space="preserve">8930 - Moll-Berczy-Mittelschule Wallerstein  </v>
      </c>
      <c r="D5953" s="5" t="s">
        <v>4088</v>
      </c>
      <c r="E59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53" s="175" t="s">
        <v>18840</v>
      </c>
      <c r="G5953" s="175" t="s">
        <v>18841</v>
      </c>
      <c r="H5953" s="182" t="str">
        <f>_xlfn.XLOOKUP(tab_SCHULLISTE[[#This Row],[TKZ]],tab_SATLISTE[SAT-ID],tab_SATLISTE[SAT-ID],"FEHLT")</f>
        <v>7k260</v>
      </c>
    </row>
    <row r="5954" spans="1:8" ht="15.9" customHeight="1" x14ac:dyDescent="0.3">
      <c r="A5954" s="171" t="s">
        <v>10312</v>
      </c>
      <c r="B5954" s="167" t="s">
        <v>13649</v>
      </c>
      <c r="C5954" s="167" t="str">
        <f>tab_SCHULLISTE[[#This Row],[SNR]]&amp;" - "&amp;tab_SCHULLISTE[[#This Row],[Name]]</f>
        <v xml:space="preserve">8931 - Leonhart-Fuchs-Mittelschule Wemding  </v>
      </c>
      <c r="D5954" s="5" t="s">
        <v>4098</v>
      </c>
      <c r="E59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54" s="175" t="s">
        <v>18840</v>
      </c>
      <c r="G5954" s="175" t="s">
        <v>18841</v>
      </c>
      <c r="H5954" s="182" t="str">
        <f>_xlfn.XLOOKUP(tab_SCHULLISTE[[#This Row],[TKZ]],tab_SATLISTE[SAT-ID],tab_SATLISTE[SAT-ID],"FEHLT")</f>
        <v>7k270</v>
      </c>
    </row>
    <row r="5955" spans="1:8" ht="15.9" customHeight="1" x14ac:dyDescent="0.3">
      <c r="A5955" s="171" t="s">
        <v>10313</v>
      </c>
      <c r="B5955" s="167" t="s">
        <v>12818</v>
      </c>
      <c r="C5955" s="167" t="str">
        <f>tab_SCHULLISTE[[#This Row],[SNR]]&amp;" - "&amp;tab_SCHULLISTE[[#This Row],[Name]]</f>
        <v xml:space="preserve">8932 - Grundschule Wolferstadt  </v>
      </c>
      <c r="D5955" s="5" t="s">
        <v>4110</v>
      </c>
      <c r="E59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55" s="175" t="s">
        <v>18840</v>
      </c>
      <c r="G5955" s="175" t="s">
        <v>18841</v>
      </c>
      <c r="H5955" s="182" t="str">
        <f>_xlfn.XLOOKUP(tab_SCHULLISTE[[#This Row],[TKZ]],tab_SATLISTE[SAT-ID],tab_SATLISTE[SAT-ID],"FEHLT")</f>
        <v>7k282</v>
      </c>
    </row>
    <row r="5956" spans="1:8" ht="15.9" customHeight="1" x14ac:dyDescent="0.3">
      <c r="A5956" s="171" t="s">
        <v>10314</v>
      </c>
      <c r="B5956" s="167" t="s">
        <v>12819</v>
      </c>
      <c r="C5956" s="167" t="str">
        <f>tab_SCHULLISTE[[#This Row],[SNR]]&amp;" - "&amp;tab_SCHULLISTE[[#This Row],[Name]]</f>
        <v xml:space="preserve">8933 - Gustav-Leutelt-Grundschule Kaufbeuren-Neugablonz  </v>
      </c>
      <c r="D5956" s="5" t="s">
        <v>3958</v>
      </c>
      <c r="E59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56" s="175" t="s">
        <v>18840</v>
      </c>
      <c r="G5956" s="175" t="s">
        <v>18841</v>
      </c>
      <c r="H5956" s="182" t="str">
        <f>_xlfn.XLOOKUP(tab_SCHULLISTE[[#This Row],[TKZ]],tab_SATLISTE[SAT-ID],tab_SATLISTE[SAT-ID],"FEHLT")</f>
        <v>7k128</v>
      </c>
    </row>
    <row r="5957" spans="1:8" ht="15.9" customHeight="1" x14ac:dyDescent="0.3">
      <c r="A5957" s="171" t="s">
        <v>10315</v>
      </c>
      <c r="B5957" s="167" t="s">
        <v>12820</v>
      </c>
      <c r="C5957" s="167" t="str">
        <f>tab_SCHULLISTE[[#This Row],[SNR]]&amp;" - "&amp;tab_SCHULLISTE[[#This Row],[Name]]</f>
        <v xml:space="preserve">8934 - Grundschule Durach  </v>
      </c>
      <c r="D5957" s="5" t="s">
        <v>3899</v>
      </c>
      <c r="E59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57" s="175" t="s">
        <v>18840</v>
      </c>
      <c r="G5957" s="175" t="s">
        <v>18841</v>
      </c>
      <c r="H5957" s="182" t="str">
        <f>_xlfn.XLOOKUP(tab_SCHULLISTE[[#This Row],[TKZ]],tab_SATLISTE[SAT-ID],tab_SATLISTE[SAT-ID],"FEHLT")</f>
        <v>7k066</v>
      </c>
    </row>
    <row r="5958" spans="1:8" ht="15.9" customHeight="1" x14ac:dyDescent="0.3">
      <c r="A5958" s="171" t="s">
        <v>10316</v>
      </c>
      <c r="B5958" s="167" t="s">
        <v>12821</v>
      </c>
      <c r="C5958" s="167" t="str">
        <f>tab_SCHULLISTE[[#This Row],[SNR]]&amp;" - "&amp;tab_SCHULLISTE[[#This Row],[Name]]</f>
        <v xml:space="preserve">8935 - Grundschule Bad Hindelang  </v>
      </c>
      <c r="D5958" s="5" t="s">
        <v>3856</v>
      </c>
      <c r="E59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58" s="175" t="s">
        <v>18840</v>
      </c>
      <c r="G5958" s="175" t="s">
        <v>18841</v>
      </c>
      <c r="H5958" s="182" t="str">
        <f>_xlfn.XLOOKUP(tab_SCHULLISTE[[#This Row],[TKZ]],tab_SATLISTE[SAT-ID],tab_SATLISTE[SAT-ID],"FEHLT")</f>
        <v>7k022</v>
      </c>
    </row>
    <row r="5959" spans="1:8" ht="15.9" customHeight="1" x14ac:dyDescent="0.3">
      <c r="A5959" s="171" t="s">
        <v>10317</v>
      </c>
      <c r="B5959" s="167" t="s">
        <v>13650</v>
      </c>
      <c r="C5959" s="167" t="str">
        <f>tab_SCHULLISTE[[#This Row],[SNR]]&amp;" - "&amp;tab_SCHULLISTE[[#This Row],[Name]]</f>
        <v xml:space="preserve">8936 - Mittelschule Altusried  </v>
      </c>
      <c r="D5959" s="5" t="s">
        <v>3846</v>
      </c>
      <c r="E59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59" s="175" t="s">
        <v>18840</v>
      </c>
      <c r="G5959" s="175" t="s">
        <v>18841</v>
      </c>
      <c r="H5959" s="182" t="str">
        <f>_xlfn.XLOOKUP(tab_SCHULLISTE[[#This Row],[TKZ]],tab_SATLISTE[SAT-ID],tab_SATLISTE[SAT-ID],"FEHLT")</f>
        <v>7k012</v>
      </c>
    </row>
    <row r="5960" spans="1:8" ht="15.9" customHeight="1" x14ac:dyDescent="0.3">
      <c r="A5960" s="171" t="s">
        <v>10318</v>
      </c>
      <c r="B5960" s="167" t="s">
        <v>1121</v>
      </c>
      <c r="C5960" s="167" t="str">
        <f>tab_SCHULLISTE[[#This Row],[SNR]]&amp;" - "&amp;tab_SCHULLISTE[[#This Row],[Name]]</f>
        <v>8937 - Freie Montessori-Volksschule Allgäu (GS u. HS) Oberstaufen-Kalzhofen</v>
      </c>
      <c r="D5960" s="5" t="s">
        <v>4164</v>
      </c>
      <c r="E59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 und weiterführende Schulen</v>
      </c>
      <c r="F5960" s="175" t="s">
        <v>18840</v>
      </c>
      <c r="G5960" s="175" t="s">
        <v>18841</v>
      </c>
      <c r="H5960" s="182" t="str">
        <f>_xlfn.XLOOKUP(tab_SCHULLISTE[[#This Row],[TKZ]],tab_SATLISTE[SAT-ID],tab_SATLISTE[SAT-ID],"FEHLT")</f>
        <v>7p048</v>
      </c>
    </row>
    <row r="5961" spans="1:8" ht="15.9" customHeight="1" x14ac:dyDescent="0.3">
      <c r="A5961" s="171" t="s">
        <v>10319</v>
      </c>
      <c r="B5961" s="167" t="s">
        <v>12822</v>
      </c>
      <c r="C5961" s="167" t="str">
        <f>tab_SCHULLISTE[[#This Row],[SNR]]&amp;" - "&amp;tab_SCHULLISTE[[#This Row],[Name]]</f>
        <v xml:space="preserve">8938 - Grundschule Bobingen an der Singold  </v>
      </c>
      <c r="D5961" s="5" t="s">
        <v>3872</v>
      </c>
      <c r="E59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61" s="175" t="s">
        <v>18840</v>
      </c>
      <c r="G5961" s="175" t="s">
        <v>18841</v>
      </c>
      <c r="H5961" s="182" t="str">
        <f>_xlfn.XLOOKUP(tab_SCHULLISTE[[#This Row],[TKZ]],tab_SATLISTE[SAT-ID],tab_SATLISTE[SAT-ID],"FEHLT")</f>
        <v>7k038</v>
      </c>
    </row>
    <row r="5962" spans="1:8" ht="15.9" customHeight="1" x14ac:dyDescent="0.3">
      <c r="A5962" s="171" t="s">
        <v>10320</v>
      </c>
      <c r="B5962" s="167" t="s">
        <v>12823</v>
      </c>
      <c r="C5962" s="167" t="str">
        <f>tab_SCHULLISTE[[#This Row],[SNR]]&amp;" - "&amp;tab_SCHULLISTE[[#This Row],[Name]]</f>
        <v xml:space="preserve">8939 - Grundschule Krugzell  </v>
      </c>
      <c r="D5962" s="5" t="s">
        <v>3846</v>
      </c>
      <c r="E59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62" s="175" t="s">
        <v>18840</v>
      </c>
      <c r="G5962" s="175" t="s">
        <v>18841</v>
      </c>
      <c r="H5962" s="182" t="str">
        <f>_xlfn.XLOOKUP(tab_SCHULLISTE[[#This Row],[TKZ]],tab_SATLISTE[SAT-ID],tab_SATLISTE[SAT-ID],"FEHLT")</f>
        <v>7k012</v>
      </c>
    </row>
    <row r="5963" spans="1:8" ht="15.9" customHeight="1" x14ac:dyDescent="0.3">
      <c r="A5963" s="171" t="s">
        <v>10321</v>
      </c>
      <c r="B5963" s="167" t="s">
        <v>12824</v>
      </c>
      <c r="C5963" s="167" t="str">
        <f>tab_SCHULLISTE[[#This Row],[SNR]]&amp;" - "&amp;tab_SCHULLISTE[[#This Row],[Name]]</f>
        <v xml:space="preserve">8940 - Grundschule Betzigau  </v>
      </c>
      <c r="D5963" s="5" t="s">
        <v>3863</v>
      </c>
      <c r="E59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63" s="175" t="s">
        <v>18840</v>
      </c>
      <c r="G5963" s="175" t="s">
        <v>18841</v>
      </c>
      <c r="H5963" s="182" t="str">
        <f>_xlfn.XLOOKUP(tab_SCHULLISTE[[#This Row],[TKZ]],tab_SATLISTE[SAT-ID],tab_SATLISTE[SAT-ID],"FEHLT")</f>
        <v>7k029</v>
      </c>
    </row>
    <row r="5964" spans="1:8" ht="15.9" customHeight="1" x14ac:dyDescent="0.3">
      <c r="A5964" s="171" t="s">
        <v>10322</v>
      </c>
      <c r="B5964" s="167" t="s">
        <v>13651</v>
      </c>
      <c r="C5964" s="167" t="str">
        <f>tab_SCHULLISTE[[#This Row],[SNR]]&amp;" - "&amp;tab_SCHULLISTE[[#This Row],[Name]]</f>
        <v xml:space="preserve">8941 - Mittelschule Blaichach  </v>
      </c>
      <c r="D5964" s="5" t="s">
        <v>3871</v>
      </c>
      <c r="E59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64" s="175" t="s">
        <v>18840</v>
      </c>
      <c r="G5964" s="175" t="s">
        <v>18841</v>
      </c>
      <c r="H5964" s="182" t="str">
        <f>_xlfn.XLOOKUP(tab_SCHULLISTE[[#This Row],[TKZ]],tab_SATLISTE[SAT-ID],tab_SATLISTE[SAT-ID],"FEHLT")</f>
        <v>7k037</v>
      </c>
    </row>
    <row r="5965" spans="1:8" ht="15.9" customHeight="1" x14ac:dyDescent="0.3">
      <c r="A5965" s="171" t="s">
        <v>10323</v>
      </c>
      <c r="B5965" s="167" t="s">
        <v>13652</v>
      </c>
      <c r="C5965" s="167" t="str">
        <f>tab_SCHULLISTE[[#This Row],[SNR]]&amp;" - "&amp;tab_SCHULLISTE[[#This Row],[Name]]</f>
        <v xml:space="preserve">8942 - Mittelschule Buchenberg  </v>
      </c>
      <c r="D5965" s="5" t="s">
        <v>3876</v>
      </c>
      <c r="E59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65" s="175" t="s">
        <v>18840</v>
      </c>
      <c r="G5965" s="175" t="s">
        <v>18841</v>
      </c>
      <c r="H5965" s="182" t="str">
        <f>_xlfn.XLOOKUP(tab_SCHULLISTE[[#This Row],[TKZ]],tab_SATLISTE[SAT-ID],tab_SATLISTE[SAT-ID],"FEHLT")</f>
        <v>7k042</v>
      </c>
    </row>
    <row r="5966" spans="1:8" ht="15.9" customHeight="1" x14ac:dyDescent="0.3">
      <c r="A5966" s="171" t="s">
        <v>10324</v>
      </c>
      <c r="B5966" s="167" t="s">
        <v>12825</v>
      </c>
      <c r="C5966" s="167" t="str">
        <f>tab_SCHULLISTE[[#This Row],[SNR]]&amp;" - "&amp;tab_SCHULLISTE[[#This Row],[Name]]</f>
        <v xml:space="preserve">8943 - Grundschule Burgberg i.Allgäu  </v>
      </c>
      <c r="D5966" s="5" t="s">
        <v>3881</v>
      </c>
      <c r="E59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66" s="175" t="s">
        <v>18840</v>
      </c>
      <c r="G5966" s="175" t="s">
        <v>18841</v>
      </c>
      <c r="H5966" s="182" t="str">
        <f>_xlfn.XLOOKUP(tab_SCHULLISTE[[#This Row],[TKZ]],tab_SATLISTE[SAT-ID],tab_SATLISTE[SAT-ID],"FEHLT")</f>
        <v>7k047</v>
      </c>
    </row>
    <row r="5967" spans="1:8" ht="15.9" customHeight="1" x14ac:dyDescent="0.3">
      <c r="A5967" s="171" t="s">
        <v>10325</v>
      </c>
      <c r="B5967" s="167" t="s">
        <v>13653</v>
      </c>
      <c r="C5967" s="167" t="str">
        <f>tab_SCHULLISTE[[#This Row],[SNR]]&amp;" - "&amp;tab_SCHULLISTE[[#This Row],[Name]]</f>
        <v xml:space="preserve">8944 - Mittelschule Dietmannsried  </v>
      </c>
      <c r="D5967" s="5" t="s">
        <v>3891</v>
      </c>
      <c r="E59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67" s="175" t="s">
        <v>18840</v>
      </c>
      <c r="G5967" s="175" t="s">
        <v>18841</v>
      </c>
      <c r="H5967" s="182" t="str">
        <f>_xlfn.XLOOKUP(tab_SCHULLISTE[[#This Row],[TKZ]],tab_SATLISTE[SAT-ID],tab_SATLISTE[SAT-ID],"FEHLT")</f>
        <v>7k057</v>
      </c>
    </row>
    <row r="5968" spans="1:8" ht="15.9" customHeight="1" x14ac:dyDescent="0.3">
      <c r="A5968" s="171" t="s">
        <v>10326</v>
      </c>
      <c r="B5968" s="167" t="s">
        <v>13654</v>
      </c>
      <c r="C5968" s="167" t="str">
        <f>tab_SCHULLISTE[[#This Row],[SNR]]&amp;" - "&amp;tab_SCHULLISTE[[#This Row],[Name]]</f>
        <v xml:space="preserve">8945 - Mittelschule Durach  </v>
      </c>
      <c r="D5968" s="5" t="s">
        <v>3899</v>
      </c>
      <c r="E59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68" s="175" t="s">
        <v>18840</v>
      </c>
      <c r="G5968" s="175" t="s">
        <v>18841</v>
      </c>
      <c r="H5968" s="182" t="str">
        <f>_xlfn.XLOOKUP(tab_SCHULLISTE[[#This Row],[TKZ]],tab_SATLISTE[SAT-ID],tab_SATLISTE[SAT-ID],"FEHLT")</f>
        <v>7k066</v>
      </c>
    </row>
    <row r="5969" spans="1:8" ht="15.9" customHeight="1" x14ac:dyDescent="0.3">
      <c r="A5969" s="171" t="s">
        <v>10327</v>
      </c>
      <c r="B5969" s="167" t="s">
        <v>12826</v>
      </c>
      <c r="C5969" s="167" t="str">
        <f>tab_SCHULLISTE[[#This Row],[SNR]]&amp;" - "&amp;tab_SCHULLISTE[[#This Row],[Name]]</f>
        <v xml:space="preserve">8946 - Grundschule Fischen i.Allgäu - Ofterschwang  </v>
      </c>
      <c r="D5969" s="5" t="s">
        <v>3909</v>
      </c>
      <c r="E59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69" s="175" t="s">
        <v>18840</v>
      </c>
      <c r="G5969" s="175" t="s">
        <v>18841</v>
      </c>
      <c r="H5969" s="182" t="str">
        <f>_xlfn.XLOOKUP(tab_SCHULLISTE[[#This Row],[TKZ]],tab_SATLISTE[SAT-ID],tab_SATLISTE[SAT-ID],"FEHLT")</f>
        <v>7k076</v>
      </c>
    </row>
    <row r="5970" spans="1:8" ht="15.9" customHeight="1" x14ac:dyDescent="0.3">
      <c r="A5970" s="171" t="s">
        <v>10328</v>
      </c>
      <c r="B5970" s="167" t="s">
        <v>12827</v>
      </c>
      <c r="C5970" s="167" t="str">
        <f>tab_SCHULLISTE[[#This Row],[SNR]]&amp;" - "&amp;tab_SCHULLISTE[[#This Row],[Name]]</f>
        <v xml:space="preserve">8947 - Grundschule Haldenwang  </v>
      </c>
      <c r="D5970" s="5" t="s">
        <v>3933</v>
      </c>
      <c r="E59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70" s="175" t="s">
        <v>18840</v>
      </c>
      <c r="G5970" s="175" t="s">
        <v>18841</v>
      </c>
      <c r="H5970" s="182" t="str">
        <f>_xlfn.XLOOKUP(tab_SCHULLISTE[[#This Row],[TKZ]],tab_SATLISTE[SAT-ID],tab_SATLISTE[SAT-ID],"FEHLT")</f>
        <v>7k102</v>
      </c>
    </row>
    <row r="5971" spans="1:8" ht="15.9" customHeight="1" x14ac:dyDescent="0.3">
      <c r="A5971" s="171" t="s">
        <v>10329</v>
      </c>
      <c r="B5971" s="167" t="s">
        <v>13655</v>
      </c>
      <c r="C5971" s="167" t="str">
        <f>tab_SCHULLISTE[[#This Row],[SNR]]&amp;" - "&amp;tab_SCHULLISTE[[#This Row],[Name]]</f>
        <v xml:space="preserve">8948 - Mittelschule Bad Hindelang  </v>
      </c>
      <c r="D5971" s="5" t="s">
        <v>3856</v>
      </c>
      <c r="E59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71" s="175" t="s">
        <v>18840</v>
      </c>
      <c r="G5971" s="175" t="s">
        <v>18841</v>
      </c>
      <c r="H5971" s="182" t="str">
        <f>_xlfn.XLOOKUP(tab_SCHULLISTE[[#This Row],[TKZ]],tab_SATLISTE[SAT-ID],tab_SATLISTE[SAT-ID],"FEHLT")</f>
        <v>7k022</v>
      </c>
    </row>
    <row r="5972" spans="1:8" ht="15.9" customHeight="1" x14ac:dyDescent="0.3">
      <c r="A5972" s="171" t="s">
        <v>10330</v>
      </c>
      <c r="B5972" s="167" t="s">
        <v>13656</v>
      </c>
      <c r="C5972" s="167" t="str">
        <f>tab_SCHULLISTE[[#This Row],[SNR]]&amp;" - "&amp;tab_SCHULLISTE[[#This Row],[Name]]</f>
        <v xml:space="preserve">8949 - Mittelschule Immenstadt i.Allgäu  </v>
      </c>
      <c r="D5972" s="5" t="s">
        <v>3950</v>
      </c>
      <c r="E59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72" s="175" t="s">
        <v>18840</v>
      </c>
      <c r="G5972" s="175" t="s">
        <v>18841</v>
      </c>
      <c r="H5972" s="182" t="str">
        <f>_xlfn.XLOOKUP(tab_SCHULLISTE[[#This Row],[TKZ]],tab_SATLISTE[SAT-ID],tab_SATLISTE[SAT-ID],"FEHLT")</f>
        <v>7k120</v>
      </c>
    </row>
    <row r="5973" spans="1:8" ht="15.9" customHeight="1" x14ac:dyDescent="0.3">
      <c r="A5973" s="171" t="s">
        <v>10331</v>
      </c>
      <c r="B5973" s="167" t="s">
        <v>12828</v>
      </c>
      <c r="C5973" s="167" t="str">
        <f>tab_SCHULLISTE[[#This Row],[SNR]]&amp;" - "&amp;tab_SCHULLISTE[[#This Row],[Name]]</f>
        <v xml:space="preserve">8950 - Königsegg-Grundschule Immenstadt i.Allgäu  </v>
      </c>
      <c r="D5973" s="5" t="s">
        <v>3950</v>
      </c>
      <c r="E59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73" s="175" t="s">
        <v>18840</v>
      </c>
      <c r="G5973" s="175" t="s">
        <v>18841</v>
      </c>
      <c r="H5973" s="182" t="str">
        <f>_xlfn.XLOOKUP(tab_SCHULLISTE[[#This Row],[TKZ]],tab_SATLISTE[SAT-ID],tab_SATLISTE[SAT-ID],"FEHLT")</f>
        <v>7k120</v>
      </c>
    </row>
    <row r="5974" spans="1:8" ht="15.9" customHeight="1" x14ac:dyDescent="0.3">
      <c r="A5974" s="171" t="s">
        <v>10332</v>
      </c>
      <c r="B5974" s="167" t="s">
        <v>12829</v>
      </c>
      <c r="C5974" s="167" t="str">
        <f>tab_SCHULLISTE[[#This Row],[SNR]]&amp;" - "&amp;tab_SCHULLISTE[[#This Row],[Name]]</f>
        <v xml:space="preserve">8951 - Grundschule Stein i.Allgäu  </v>
      </c>
      <c r="D5974" s="5" t="s">
        <v>3950</v>
      </c>
      <c r="E59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74" s="175" t="s">
        <v>18840</v>
      </c>
      <c r="G5974" s="175" t="s">
        <v>18841</v>
      </c>
      <c r="H5974" s="182" t="str">
        <f>_xlfn.XLOOKUP(tab_SCHULLISTE[[#This Row],[TKZ]],tab_SATLISTE[SAT-ID],tab_SATLISTE[SAT-ID],"FEHLT")</f>
        <v>7k120</v>
      </c>
    </row>
    <row r="5975" spans="1:8" ht="15.9" customHeight="1" x14ac:dyDescent="0.3">
      <c r="A5975" s="171" t="s">
        <v>10333</v>
      </c>
      <c r="B5975" s="167" t="s">
        <v>12830</v>
      </c>
      <c r="C5975" s="167" t="str">
        <f>tab_SCHULLISTE[[#This Row],[SNR]]&amp;" - "&amp;tab_SCHULLISTE[[#This Row],[Name]]</f>
        <v xml:space="preserve">8952 - Grundschule Altusried  </v>
      </c>
      <c r="D5975" s="5" t="s">
        <v>3846</v>
      </c>
      <c r="E59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75" s="175" t="s">
        <v>18840</v>
      </c>
      <c r="G5975" s="175" t="s">
        <v>18841</v>
      </c>
      <c r="H5975" s="182" t="str">
        <f>_xlfn.XLOOKUP(tab_SCHULLISTE[[#This Row],[TKZ]],tab_SATLISTE[SAT-ID],tab_SATLISTE[SAT-ID],"FEHLT")</f>
        <v>7k012</v>
      </c>
    </row>
    <row r="5976" spans="1:8" ht="15.9" customHeight="1" x14ac:dyDescent="0.3">
      <c r="A5976" s="171" t="s">
        <v>10334</v>
      </c>
      <c r="B5976" s="167" t="s">
        <v>12831</v>
      </c>
      <c r="C5976" s="167" t="str">
        <f>tab_SCHULLISTE[[#This Row],[SNR]]&amp;" - "&amp;tab_SCHULLISTE[[#This Row],[Name]]</f>
        <v xml:space="preserve">8953 - Grundschule Lauben  </v>
      </c>
      <c r="D5976" s="5" t="s">
        <v>3974</v>
      </c>
      <c r="E59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76" s="175" t="s">
        <v>18840</v>
      </c>
      <c r="G5976" s="175" t="s">
        <v>18841</v>
      </c>
      <c r="H5976" s="182" t="str">
        <f>_xlfn.XLOOKUP(tab_SCHULLISTE[[#This Row],[TKZ]],tab_SATLISTE[SAT-ID],tab_SATLISTE[SAT-ID],"FEHLT")</f>
        <v>7k145</v>
      </c>
    </row>
    <row r="5977" spans="1:8" ht="15.9" customHeight="1" x14ac:dyDescent="0.3">
      <c r="A5977" s="171" t="s">
        <v>10335</v>
      </c>
      <c r="B5977" s="167" t="s">
        <v>12832</v>
      </c>
      <c r="C5977" s="167" t="str">
        <f>tab_SCHULLISTE[[#This Row],[SNR]]&amp;" - "&amp;tab_SCHULLISTE[[#This Row],[Name]]</f>
        <v xml:space="preserve">8954 - Grundschule Martinszell  </v>
      </c>
      <c r="D5977" s="5" t="s">
        <v>4089</v>
      </c>
      <c r="E59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77" s="175" t="s">
        <v>18840</v>
      </c>
      <c r="G5977" s="175" t="s">
        <v>18841</v>
      </c>
      <c r="H5977" s="182" t="str">
        <f>_xlfn.XLOOKUP(tab_SCHULLISTE[[#This Row],[TKZ]],tab_SATLISTE[SAT-ID],tab_SATLISTE[SAT-ID],"FEHLT")</f>
        <v>7k261</v>
      </c>
    </row>
    <row r="5978" spans="1:8" ht="15.9" customHeight="1" x14ac:dyDescent="0.3">
      <c r="A5978" s="171" t="s">
        <v>10336</v>
      </c>
      <c r="B5978" s="167" t="s">
        <v>12833</v>
      </c>
      <c r="C5978" s="167" t="str">
        <f>tab_SCHULLISTE[[#This Row],[SNR]]&amp;" - "&amp;tab_SCHULLISTE[[#This Row],[Name]]</f>
        <v xml:space="preserve">8955 - Grundschule Missen-Wilhams  </v>
      </c>
      <c r="D5978" s="5" t="s">
        <v>4005</v>
      </c>
      <c r="E59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78" s="175" t="s">
        <v>18840</v>
      </c>
      <c r="G5978" s="175" t="s">
        <v>18841</v>
      </c>
      <c r="H5978" s="182" t="str">
        <f>_xlfn.XLOOKUP(tab_SCHULLISTE[[#This Row],[TKZ]],tab_SATLISTE[SAT-ID],tab_SATLISTE[SAT-ID],"FEHLT")</f>
        <v>7k176</v>
      </c>
    </row>
    <row r="5979" spans="1:8" ht="15.9" customHeight="1" x14ac:dyDescent="0.3">
      <c r="A5979" s="171" t="s">
        <v>10337</v>
      </c>
      <c r="B5979" s="167" t="s">
        <v>13657</v>
      </c>
      <c r="C5979" s="167" t="str">
        <f>tab_SCHULLISTE[[#This Row],[SNR]]&amp;" - "&amp;tab_SCHULLISTE[[#This Row],[Name]]</f>
        <v xml:space="preserve">8956 - Mittelschule Oy-Mittelberg  </v>
      </c>
      <c r="D5979" s="5" t="s">
        <v>4031</v>
      </c>
      <c r="E59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79" s="175" t="s">
        <v>18840</v>
      </c>
      <c r="G5979" s="175" t="s">
        <v>18841</v>
      </c>
      <c r="H5979" s="182" t="str">
        <f>_xlfn.XLOOKUP(tab_SCHULLISTE[[#This Row],[TKZ]],tab_SATLISTE[SAT-ID],tab_SATLISTE[SAT-ID],"FEHLT")</f>
        <v>7k203</v>
      </c>
    </row>
    <row r="5980" spans="1:8" ht="15.9" customHeight="1" x14ac:dyDescent="0.3">
      <c r="A5980" s="171" t="s">
        <v>10338</v>
      </c>
      <c r="B5980" s="167" t="s">
        <v>12834</v>
      </c>
      <c r="C5980" s="167" t="str">
        <f>tab_SCHULLISTE[[#This Row],[SNR]]&amp;" - "&amp;tab_SCHULLISTE[[#This Row],[Name]]</f>
        <v xml:space="preserve">8957 - Grundschule Legau  </v>
      </c>
      <c r="D5980" s="5" t="s">
        <v>3978</v>
      </c>
      <c r="E59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80" s="175" t="s">
        <v>18840</v>
      </c>
      <c r="G5980" s="175" t="s">
        <v>18841</v>
      </c>
      <c r="H5980" s="182" t="str">
        <f>_xlfn.XLOOKUP(tab_SCHULLISTE[[#This Row],[TKZ]],tab_SATLISTE[SAT-ID],tab_SATLISTE[SAT-ID],"FEHLT")</f>
        <v>7k149</v>
      </c>
    </row>
    <row r="5981" spans="1:8" ht="15.9" customHeight="1" x14ac:dyDescent="0.3">
      <c r="A5981" s="171" t="s">
        <v>10339</v>
      </c>
      <c r="B5981" s="167" t="s">
        <v>13658</v>
      </c>
      <c r="C5981" s="167" t="str">
        <f>tab_SCHULLISTE[[#This Row],[SNR]]&amp;" - "&amp;tab_SCHULLISTE[[#This Row],[Name]]</f>
        <v xml:space="preserve">8958 - Mittelschule Oberstaufen  </v>
      </c>
      <c r="D5981" s="5" t="s">
        <v>4022</v>
      </c>
      <c r="E59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81" s="175" t="s">
        <v>18840</v>
      </c>
      <c r="G5981" s="175" t="s">
        <v>18841</v>
      </c>
      <c r="H5981" s="182" t="str">
        <f>_xlfn.XLOOKUP(tab_SCHULLISTE[[#This Row],[TKZ]],tab_SATLISTE[SAT-ID],tab_SATLISTE[SAT-ID],"FEHLT")</f>
        <v>7k194</v>
      </c>
    </row>
    <row r="5982" spans="1:8" ht="15.9" customHeight="1" x14ac:dyDescent="0.3">
      <c r="A5982" s="171" t="s">
        <v>10340</v>
      </c>
      <c r="B5982" s="167" t="s">
        <v>12835</v>
      </c>
      <c r="C5982" s="167" t="str">
        <f>tab_SCHULLISTE[[#This Row],[SNR]]&amp;" - "&amp;tab_SCHULLISTE[[#This Row],[Name]]</f>
        <v xml:space="preserve">8959 - Grundschule Oberstdorf  </v>
      </c>
      <c r="D5982" s="5" t="s">
        <v>4023</v>
      </c>
      <c r="E59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82" s="175" t="s">
        <v>18840</v>
      </c>
      <c r="G5982" s="175" t="s">
        <v>18841</v>
      </c>
      <c r="H5982" s="182" t="str">
        <f>_xlfn.XLOOKUP(tab_SCHULLISTE[[#This Row],[TKZ]],tab_SATLISTE[SAT-ID],tab_SATLISTE[SAT-ID],"FEHLT")</f>
        <v>7k195</v>
      </c>
    </row>
    <row r="5983" spans="1:8" ht="15.9" customHeight="1" x14ac:dyDescent="0.3">
      <c r="A5983" s="171" t="s">
        <v>10341</v>
      </c>
      <c r="B5983" s="167" t="s">
        <v>13659</v>
      </c>
      <c r="C5983" s="167" t="str">
        <f>tab_SCHULLISTE[[#This Row],[SNR]]&amp;" - "&amp;tab_SCHULLISTE[[#This Row],[Name]]</f>
        <v xml:space="preserve">8960 - Mittelschule Oberstdorf  </v>
      </c>
      <c r="D5983" s="5" t="s">
        <v>4024</v>
      </c>
      <c r="E598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83" s="175" t="s">
        <v>18840</v>
      </c>
      <c r="G5983" s="175" t="s">
        <v>18841</v>
      </c>
      <c r="H5983" s="182" t="str">
        <f>_xlfn.XLOOKUP(tab_SCHULLISTE[[#This Row],[TKZ]],tab_SATLISTE[SAT-ID],tab_SATLISTE[SAT-ID],"FEHLT")</f>
        <v>7k196</v>
      </c>
    </row>
    <row r="5984" spans="1:8" ht="15.9" customHeight="1" x14ac:dyDescent="0.3">
      <c r="A5984" s="171" t="s">
        <v>10342</v>
      </c>
      <c r="B5984" s="167" t="s">
        <v>12836</v>
      </c>
      <c r="C5984" s="167" t="str">
        <f>tab_SCHULLISTE[[#This Row],[SNR]]&amp;" - "&amp;tab_SCHULLISTE[[#This Row],[Name]]</f>
        <v xml:space="preserve">8961 - Grundschule Dietmannsried  </v>
      </c>
      <c r="D5984" s="5" t="s">
        <v>3890</v>
      </c>
      <c r="E598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84" s="175" t="s">
        <v>18840</v>
      </c>
      <c r="G5984" s="175" t="s">
        <v>18841</v>
      </c>
      <c r="H5984" s="182" t="str">
        <f>_xlfn.XLOOKUP(tab_SCHULLISTE[[#This Row],[TKZ]],tab_SATLISTE[SAT-ID],tab_SATLISTE[SAT-ID],"FEHLT")</f>
        <v>7k056</v>
      </c>
    </row>
    <row r="5985" spans="1:8" ht="15.9" customHeight="1" x14ac:dyDescent="0.3">
      <c r="A5985" s="171" t="s">
        <v>10343</v>
      </c>
      <c r="B5985" s="167" t="s">
        <v>12837</v>
      </c>
      <c r="C5985" s="167" t="str">
        <f>tab_SCHULLISTE[[#This Row],[SNR]]&amp;" - "&amp;tab_SCHULLISTE[[#This Row],[Name]]</f>
        <v xml:space="preserve">8963 - Grundschule Blaichach  </v>
      </c>
      <c r="D5985" s="5" t="s">
        <v>3870</v>
      </c>
      <c r="E598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85" s="175" t="s">
        <v>18840</v>
      </c>
      <c r="G5985" s="175" t="s">
        <v>18841</v>
      </c>
      <c r="H5985" s="182" t="str">
        <f>_xlfn.XLOOKUP(tab_SCHULLISTE[[#This Row],[TKZ]],tab_SATLISTE[SAT-ID],tab_SATLISTE[SAT-ID],"FEHLT")</f>
        <v>7k036</v>
      </c>
    </row>
    <row r="5986" spans="1:8" ht="15.9" customHeight="1" x14ac:dyDescent="0.3">
      <c r="A5986" s="171" t="s">
        <v>10344</v>
      </c>
      <c r="B5986" s="167" t="s">
        <v>12838</v>
      </c>
      <c r="C5986" s="167" t="str">
        <f>tab_SCHULLISTE[[#This Row],[SNR]]&amp;" - "&amp;tab_SCHULLISTE[[#This Row],[Name]]</f>
        <v xml:space="preserve">8964 - Grundschule Rettenberg  </v>
      </c>
      <c r="D5986" s="5" t="s">
        <v>4043</v>
      </c>
      <c r="E598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86" s="175" t="s">
        <v>18840</v>
      </c>
      <c r="G5986" s="175" t="s">
        <v>18841</v>
      </c>
      <c r="H5986" s="182" t="str">
        <f>_xlfn.XLOOKUP(tab_SCHULLISTE[[#This Row],[TKZ]],tab_SATLISTE[SAT-ID],tab_SATLISTE[SAT-ID],"FEHLT")</f>
        <v>7k215</v>
      </c>
    </row>
    <row r="5987" spans="1:8" ht="15.9" customHeight="1" x14ac:dyDescent="0.3">
      <c r="A5987" s="171" t="s">
        <v>10345</v>
      </c>
      <c r="B5987" s="167" t="s">
        <v>13660</v>
      </c>
      <c r="C5987" s="167" t="str">
        <f>tab_SCHULLISTE[[#This Row],[SNR]]&amp;" - "&amp;tab_SCHULLISTE[[#This Row],[Name]]</f>
        <v xml:space="preserve">8965 - Mittelschule Sonthofen  </v>
      </c>
      <c r="D5987" s="5" t="s">
        <v>4061</v>
      </c>
      <c r="E598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87" s="175" t="s">
        <v>18840</v>
      </c>
      <c r="G5987" s="175" t="s">
        <v>18841</v>
      </c>
      <c r="H5987" s="182" t="str">
        <f>_xlfn.XLOOKUP(tab_SCHULLISTE[[#This Row],[TKZ]],tab_SATLISTE[SAT-ID],tab_SATLISTE[SAT-ID],"FEHLT")</f>
        <v>7k233</v>
      </c>
    </row>
    <row r="5988" spans="1:8" ht="15.9" customHeight="1" x14ac:dyDescent="0.3">
      <c r="A5988" s="171" t="s">
        <v>10346</v>
      </c>
      <c r="B5988" s="167" t="s">
        <v>12839</v>
      </c>
      <c r="C5988" s="167" t="str">
        <f>tab_SCHULLISTE[[#This Row],[SNR]]&amp;" - "&amp;tab_SCHULLISTE[[#This Row],[Name]]</f>
        <v xml:space="preserve">8968 - Grundschule Sonthofen-Rieden  </v>
      </c>
      <c r="D5988" s="5" t="s">
        <v>4061</v>
      </c>
      <c r="E598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88" s="175" t="s">
        <v>18840</v>
      </c>
      <c r="G5988" s="175" t="s">
        <v>18841</v>
      </c>
      <c r="H5988" s="182" t="str">
        <f>_xlfn.XLOOKUP(tab_SCHULLISTE[[#This Row],[TKZ]],tab_SATLISTE[SAT-ID],tab_SATLISTE[SAT-ID],"FEHLT")</f>
        <v>7k233</v>
      </c>
    </row>
    <row r="5989" spans="1:8" ht="15.9" customHeight="1" x14ac:dyDescent="0.3">
      <c r="A5989" s="171" t="s">
        <v>10347</v>
      </c>
      <c r="B5989" s="167" t="s">
        <v>12840</v>
      </c>
      <c r="C5989" s="167" t="str">
        <f>tab_SCHULLISTE[[#This Row],[SNR]]&amp;" - "&amp;tab_SCHULLISTE[[#This Row],[Name]]</f>
        <v xml:space="preserve">8969 - Grundschule Sulzberg  </v>
      </c>
      <c r="D5989" s="5" t="s">
        <v>4066</v>
      </c>
      <c r="E598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89" s="175" t="s">
        <v>18840</v>
      </c>
      <c r="G5989" s="175" t="s">
        <v>18841</v>
      </c>
      <c r="H5989" s="182" t="str">
        <f>_xlfn.XLOOKUP(tab_SCHULLISTE[[#This Row],[TKZ]],tab_SATLISTE[SAT-ID],tab_SATLISTE[SAT-ID],"FEHLT")</f>
        <v>7k238</v>
      </c>
    </row>
    <row r="5990" spans="1:8" ht="15.9" customHeight="1" x14ac:dyDescent="0.3">
      <c r="A5990" s="171" t="s">
        <v>10348</v>
      </c>
      <c r="B5990" s="167" t="s">
        <v>13661</v>
      </c>
      <c r="C5990" s="167" t="str">
        <f>tab_SCHULLISTE[[#This Row],[SNR]]&amp;" - "&amp;tab_SCHULLISTE[[#This Row],[Name]]</f>
        <v xml:space="preserve">8970 - Mittelschule Waltenhofen  </v>
      </c>
      <c r="D5990" s="5" t="s">
        <v>4089</v>
      </c>
      <c r="E599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90" s="175" t="s">
        <v>18840</v>
      </c>
      <c r="G5990" s="175" t="s">
        <v>18841</v>
      </c>
      <c r="H5990" s="182" t="str">
        <f>_xlfn.XLOOKUP(tab_SCHULLISTE[[#This Row],[TKZ]],tab_SATLISTE[SAT-ID],tab_SATLISTE[SAT-ID],"FEHLT")</f>
        <v>7k261</v>
      </c>
    </row>
    <row r="5991" spans="1:8" ht="15.9" customHeight="1" x14ac:dyDescent="0.3">
      <c r="A5991" s="171" t="s">
        <v>10349</v>
      </c>
      <c r="B5991" s="167" t="s">
        <v>12841</v>
      </c>
      <c r="C5991" s="167" t="str">
        <f>tab_SCHULLISTE[[#This Row],[SNR]]&amp;" - "&amp;tab_SCHULLISTE[[#This Row],[Name]]</f>
        <v xml:space="preserve">8971 - Grundschule Hegge  </v>
      </c>
      <c r="D5991" s="5" t="s">
        <v>4089</v>
      </c>
      <c r="E599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91" s="175" t="s">
        <v>18840</v>
      </c>
      <c r="G5991" s="175" t="s">
        <v>18841</v>
      </c>
      <c r="H5991" s="182" t="str">
        <f>_xlfn.XLOOKUP(tab_SCHULLISTE[[#This Row],[TKZ]],tab_SATLISTE[SAT-ID],tab_SATLISTE[SAT-ID],"FEHLT")</f>
        <v>7k261</v>
      </c>
    </row>
    <row r="5992" spans="1:8" ht="15.9" customHeight="1" x14ac:dyDescent="0.3">
      <c r="A5992" s="171" t="s">
        <v>10350</v>
      </c>
      <c r="B5992" s="167" t="s">
        <v>13662</v>
      </c>
      <c r="C5992" s="167" t="str">
        <f>tab_SCHULLISTE[[#This Row],[SNR]]&amp;" - "&amp;tab_SCHULLISTE[[#This Row],[Name]]</f>
        <v xml:space="preserve">8972 - Mittelschule Weitnau  </v>
      </c>
      <c r="D5992" s="5" t="s">
        <v>4096</v>
      </c>
      <c r="E599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5992" s="175" t="s">
        <v>18840</v>
      </c>
      <c r="G5992" s="175" t="s">
        <v>18841</v>
      </c>
      <c r="H5992" s="182" t="str">
        <f>_xlfn.XLOOKUP(tab_SCHULLISTE[[#This Row],[TKZ]],tab_SATLISTE[SAT-ID],tab_SATLISTE[SAT-ID],"FEHLT")</f>
        <v>7k268</v>
      </c>
    </row>
    <row r="5993" spans="1:8" ht="15.9" customHeight="1" x14ac:dyDescent="0.3">
      <c r="A5993" s="171" t="s">
        <v>10351</v>
      </c>
      <c r="B5993" s="167" t="s">
        <v>12842</v>
      </c>
      <c r="C5993" s="167" t="str">
        <f>tab_SCHULLISTE[[#This Row],[SNR]]&amp;" - "&amp;tab_SCHULLISTE[[#This Row],[Name]]</f>
        <v xml:space="preserve">8973 - Grundschule Oberstaufen  </v>
      </c>
      <c r="D5993" s="5" t="s">
        <v>4022</v>
      </c>
      <c r="E599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93" s="175" t="s">
        <v>18840</v>
      </c>
      <c r="G5993" s="175" t="s">
        <v>18841</v>
      </c>
      <c r="H5993" s="182" t="str">
        <f>_xlfn.XLOOKUP(tab_SCHULLISTE[[#This Row],[TKZ]],tab_SATLISTE[SAT-ID],tab_SATLISTE[SAT-ID],"FEHLT")</f>
        <v>7k194</v>
      </c>
    </row>
    <row r="5994" spans="1:8" ht="15.9" customHeight="1" x14ac:dyDescent="0.3">
      <c r="A5994" s="171" t="s">
        <v>10352</v>
      </c>
      <c r="B5994" s="167" t="s">
        <v>12843</v>
      </c>
      <c r="C5994" s="167" t="str">
        <f>tab_SCHULLISTE[[#This Row],[SNR]]&amp;" - "&amp;tab_SCHULLISTE[[#This Row],[Name]]</f>
        <v xml:space="preserve">8974 - Grundschule Wertach  </v>
      </c>
      <c r="D5994" s="5" t="s">
        <v>4099</v>
      </c>
      <c r="E599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94" s="175" t="s">
        <v>18840</v>
      </c>
      <c r="G5994" s="175" t="s">
        <v>18841</v>
      </c>
      <c r="H5994" s="182" t="str">
        <f>_xlfn.XLOOKUP(tab_SCHULLISTE[[#This Row],[TKZ]],tab_SATLISTE[SAT-ID],tab_SATLISTE[SAT-ID],"FEHLT")</f>
        <v>7k271</v>
      </c>
    </row>
    <row r="5995" spans="1:8" ht="15.9" customHeight="1" x14ac:dyDescent="0.3">
      <c r="A5995" s="171" t="s">
        <v>10353</v>
      </c>
      <c r="B5995" s="167" t="s">
        <v>12844</v>
      </c>
      <c r="C5995" s="167" t="str">
        <f>tab_SCHULLISTE[[#This Row],[SNR]]&amp;" - "&amp;tab_SCHULLISTE[[#This Row],[Name]]</f>
        <v xml:space="preserve">8975 - Grundschule Wiggensbach  </v>
      </c>
      <c r="D5995" s="5" t="s">
        <v>4105</v>
      </c>
      <c r="E599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95" s="175" t="s">
        <v>18840</v>
      </c>
      <c r="G5995" s="175" t="s">
        <v>18841</v>
      </c>
      <c r="H5995" s="182" t="str">
        <f>_xlfn.XLOOKUP(tab_SCHULLISTE[[#This Row],[TKZ]],tab_SATLISTE[SAT-ID],tab_SATLISTE[SAT-ID],"FEHLT")</f>
        <v>7k277</v>
      </c>
    </row>
    <row r="5996" spans="1:8" ht="15.9" customHeight="1" x14ac:dyDescent="0.3">
      <c r="A5996" s="171" t="s">
        <v>10354</v>
      </c>
      <c r="B5996" s="167" t="s">
        <v>12845</v>
      </c>
      <c r="C5996" s="167" t="str">
        <f>tab_SCHULLISTE[[#This Row],[SNR]]&amp;" - "&amp;tab_SCHULLISTE[[#This Row],[Name]]</f>
        <v xml:space="preserve">8976 - Grundschule Wildpoldsried  </v>
      </c>
      <c r="D5996" s="5" t="s">
        <v>4106</v>
      </c>
      <c r="E599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96" s="175" t="s">
        <v>18840</v>
      </c>
      <c r="G5996" s="175" t="s">
        <v>18841</v>
      </c>
      <c r="H5996" s="182" t="str">
        <f>_xlfn.XLOOKUP(tab_SCHULLISTE[[#This Row],[TKZ]],tab_SATLISTE[SAT-ID],tab_SATLISTE[SAT-ID],"FEHLT")</f>
        <v>7k278</v>
      </c>
    </row>
    <row r="5997" spans="1:8" ht="15.9" customHeight="1" x14ac:dyDescent="0.3">
      <c r="A5997" s="171" t="s">
        <v>10355</v>
      </c>
      <c r="B5997" s="167" t="s">
        <v>12846</v>
      </c>
      <c r="C5997" s="167" t="str">
        <f>tab_SCHULLISTE[[#This Row],[SNR]]&amp;" - "&amp;tab_SCHULLISTE[[#This Row],[Name]]</f>
        <v xml:space="preserve">8977 - Grundschule Kimratshofen  </v>
      </c>
      <c r="D5997" s="5" t="s">
        <v>3846</v>
      </c>
      <c r="E599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97" s="175" t="s">
        <v>18840</v>
      </c>
      <c r="G5997" s="175" t="s">
        <v>18841</v>
      </c>
      <c r="H5997" s="182" t="str">
        <f>_xlfn.XLOOKUP(tab_SCHULLISTE[[#This Row],[TKZ]],tab_SATLISTE[SAT-ID],tab_SATLISTE[SAT-ID],"FEHLT")</f>
        <v>7k012</v>
      </c>
    </row>
    <row r="5998" spans="1:8" ht="15.9" customHeight="1" x14ac:dyDescent="0.3">
      <c r="A5998" s="171" t="s">
        <v>10356</v>
      </c>
      <c r="B5998" s="167" t="s">
        <v>12847</v>
      </c>
      <c r="C5998" s="167" t="str">
        <f>tab_SCHULLISTE[[#This Row],[SNR]]&amp;" - "&amp;tab_SCHULLISTE[[#This Row],[Name]]</f>
        <v xml:space="preserve">8978 - Grundschule Pfaffenhausen  </v>
      </c>
      <c r="D5998" s="5" t="s">
        <v>4032</v>
      </c>
      <c r="E599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98" s="175" t="s">
        <v>18840</v>
      </c>
      <c r="G5998" s="175" t="s">
        <v>18841</v>
      </c>
      <c r="H5998" s="182" t="str">
        <f>_xlfn.XLOOKUP(tab_SCHULLISTE[[#This Row],[TKZ]],tab_SATLISTE[SAT-ID],tab_SATLISTE[SAT-ID],"FEHLT")</f>
        <v>7k204</v>
      </c>
    </row>
    <row r="5999" spans="1:8" ht="15.9" customHeight="1" x14ac:dyDescent="0.3">
      <c r="A5999" s="171" t="s">
        <v>10357</v>
      </c>
      <c r="B5999" s="167" t="s">
        <v>12848</v>
      </c>
      <c r="C5999" s="167" t="str">
        <f>tab_SCHULLISTE[[#This Row],[SNR]]&amp;" - "&amp;tab_SCHULLISTE[[#This Row],[Name]]</f>
        <v xml:space="preserve">8979 - Grundschule Erkheim  </v>
      </c>
      <c r="D5999" s="5" t="s">
        <v>3905</v>
      </c>
      <c r="E599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5999" s="175" t="s">
        <v>18840</v>
      </c>
      <c r="G5999" s="175" t="s">
        <v>18841</v>
      </c>
      <c r="H5999" s="182" t="str">
        <f>_xlfn.XLOOKUP(tab_SCHULLISTE[[#This Row],[TKZ]],tab_SATLISTE[SAT-ID],tab_SATLISTE[SAT-ID],"FEHLT")</f>
        <v>7k072</v>
      </c>
    </row>
    <row r="6000" spans="1:8" ht="15.9" customHeight="1" x14ac:dyDescent="0.3">
      <c r="A6000" s="171" t="s">
        <v>10358</v>
      </c>
      <c r="B6000" s="167" t="s">
        <v>12849</v>
      </c>
      <c r="C6000" s="167" t="str">
        <f>tab_SCHULLISTE[[#This Row],[SNR]]&amp;" - "&amp;tab_SCHULLISTE[[#This Row],[Name]]</f>
        <v xml:space="preserve">8980 - Grundschule Buchenberg  </v>
      </c>
      <c r="D6000" s="5" t="s">
        <v>3876</v>
      </c>
      <c r="E600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6000" s="175" t="s">
        <v>18840</v>
      </c>
      <c r="G6000" s="175" t="s">
        <v>18841</v>
      </c>
      <c r="H6000" s="182" t="str">
        <f>_xlfn.XLOOKUP(tab_SCHULLISTE[[#This Row],[TKZ]],tab_SATLISTE[SAT-ID],tab_SATLISTE[SAT-ID],"FEHLT")</f>
        <v>7k042</v>
      </c>
    </row>
    <row r="6001" spans="1:8" ht="15.9" customHeight="1" x14ac:dyDescent="0.3">
      <c r="A6001" s="171" t="s">
        <v>10359</v>
      </c>
      <c r="B6001" s="167" t="s">
        <v>12850</v>
      </c>
      <c r="C6001" s="167" t="str">
        <f>tab_SCHULLISTE[[#This Row],[SNR]]&amp;" - "&amp;tab_SCHULLISTE[[#This Row],[Name]]</f>
        <v xml:space="preserve">8981 - Grundschule Waltenhofen  </v>
      </c>
      <c r="D6001" s="5" t="s">
        <v>4089</v>
      </c>
      <c r="E600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6001" s="175" t="s">
        <v>18840</v>
      </c>
      <c r="G6001" s="175" t="s">
        <v>18841</v>
      </c>
      <c r="H6001" s="182" t="str">
        <f>_xlfn.XLOOKUP(tab_SCHULLISTE[[#This Row],[TKZ]],tab_SATLISTE[SAT-ID],tab_SATLISTE[SAT-ID],"FEHLT")</f>
        <v>7k261</v>
      </c>
    </row>
    <row r="6002" spans="1:8" ht="15.9" customHeight="1" x14ac:dyDescent="0.3">
      <c r="A6002" s="171" t="s">
        <v>10360</v>
      </c>
      <c r="B6002" s="167" t="s">
        <v>12851</v>
      </c>
      <c r="C6002" s="167" t="str">
        <f>tab_SCHULLISTE[[#This Row],[SNR]]&amp;" - "&amp;tab_SCHULLISTE[[#This Row],[Name]]</f>
        <v xml:space="preserve">8982 - Grundschule Weitnau  </v>
      </c>
      <c r="D6002" s="5" t="s">
        <v>4096</v>
      </c>
      <c r="E600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6002" s="175" t="s">
        <v>18840</v>
      </c>
      <c r="G6002" s="175" t="s">
        <v>18841</v>
      </c>
      <c r="H6002" s="182" t="str">
        <f>_xlfn.XLOOKUP(tab_SCHULLISTE[[#This Row],[TKZ]],tab_SATLISTE[SAT-ID],tab_SATLISTE[SAT-ID],"FEHLT")</f>
        <v>7k268</v>
      </c>
    </row>
    <row r="6003" spans="1:8" ht="15.9" customHeight="1" x14ac:dyDescent="0.3">
      <c r="A6003" s="171" t="s">
        <v>10361</v>
      </c>
      <c r="B6003" s="167" t="s">
        <v>12852</v>
      </c>
      <c r="C6003" s="167" t="str">
        <f>tab_SCHULLISTE[[#This Row],[SNR]]&amp;" - "&amp;tab_SCHULLISTE[[#This Row],[Name]]</f>
        <v xml:space="preserve">8983 - Grundschule Weiler im Allgäu  </v>
      </c>
      <c r="D6003" s="5" t="s">
        <v>4093</v>
      </c>
      <c r="E600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6003" s="175" t="s">
        <v>18840</v>
      </c>
      <c r="G6003" s="175" t="s">
        <v>18841</v>
      </c>
      <c r="H6003" s="182" t="str">
        <f>_xlfn.XLOOKUP(tab_SCHULLISTE[[#This Row],[TKZ]],tab_SATLISTE[SAT-ID],tab_SATLISTE[SAT-ID],"FEHLT")</f>
        <v>7k265</v>
      </c>
    </row>
    <row r="6004" spans="1:8" ht="15.9" customHeight="1" x14ac:dyDescent="0.3">
      <c r="A6004" s="171" t="s">
        <v>10362</v>
      </c>
      <c r="B6004" s="167" t="s">
        <v>12853</v>
      </c>
      <c r="C6004" s="167" t="str">
        <f>tab_SCHULLISTE[[#This Row],[SNR]]&amp;" - "&amp;tab_SCHULLISTE[[#This Row],[Name]]</f>
        <v xml:space="preserve">8985 - Pfarrer-Kneipp-Grundschule Bad Wörishofen  </v>
      </c>
      <c r="D6004" s="5" t="s">
        <v>3857</v>
      </c>
      <c r="E600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6004" s="175" t="s">
        <v>18840</v>
      </c>
      <c r="G6004" s="175" t="s">
        <v>18841</v>
      </c>
      <c r="H6004" s="182" t="str">
        <f>_xlfn.XLOOKUP(tab_SCHULLISTE[[#This Row],[TKZ]],tab_SATLISTE[SAT-ID],tab_SATLISTE[SAT-ID],"FEHLT")</f>
        <v>7k023</v>
      </c>
    </row>
    <row r="6005" spans="1:8" ht="15.9" customHeight="1" x14ac:dyDescent="0.3">
      <c r="A6005" s="171" t="s">
        <v>10363</v>
      </c>
      <c r="B6005" s="167" t="s">
        <v>12854</v>
      </c>
      <c r="C6005" s="167" t="str">
        <f>tab_SCHULLISTE[[#This Row],[SNR]]&amp;" - "&amp;tab_SCHULLISTE[[#This Row],[Name]]</f>
        <v xml:space="preserve">8986 - Albert-Schweitzer-Grundschule Ettringen  </v>
      </c>
      <c r="D6005" s="5" t="s">
        <v>3906</v>
      </c>
      <c r="E600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6005" s="175" t="s">
        <v>18840</v>
      </c>
      <c r="G6005" s="175" t="s">
        <v>18841</v>
      </c>
      <c r="H6005" s="182" t="str">
        <f>_xlfn.XLOOKUP(tab_SCHULLISTE[[#This Row],[TKZ]],tab_SATLISTE[SAT-ID],tab_SATLISTE[SAT-ID],"FEHLT")</f>
        <v>7k073</v>
      </c>
    </row>
    <row r="6006" spans="1:8" ht="15.9" customHeight="1" x14ac:dyDescent="0.3">
      <c r="A6006" s="171" t="s">
        <v>10364</v>
      </c>
      <c r="B6006" s="167" t="s">
        <v>12855</v>
      </c>
      <c r="C6006" s="167" t="str">
        <f>tab_SCHULLISTE[[#This Row],[SNR]]&amp;" - "&amp;tab_SCHULLISTE[[#This Row],[Name]]</f>
        <v xml:space="preserve">8987 - Grundschule Kirchheim i.Schw.  </v>
      </c>
      <c r="D6006" s="5" t="s">
        <v>3962</v>
      </c>
      <c r="E600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6006" s="175" t="s">
        <v>18840</v>
      </c>
      <c r="G6006" s="175" t="s">
        <v>18841</v>
      </c>
      <c r="H6006" s="182" t="str">
        <f>_xlfn.XLOOKUP(tab_SCHULLISTE[[#This Row],[TKZ]],tab_SATLISTE[SAT-ID],tab_SATLISTE[SAT-ID],"FEHLT")</f>
        <v>7k132</v>
      </c>
    </row>
    <row r="6007" spans="1:8" ht="15.9" customHeight="1" x14ac:dyDescent="0.3">
      <c r="A6007" s="171" t="s">
        <v>10365</v>
      </c>
      <c r="B6007" s="167" t="s">
        <v>12856</v>
      </c>
      <c r="C6007" s="167" t="str">
        <f>tab_SCHULLISTE[[#This Row],[SNR]]&amp;" - "&amp;tab_SCHULLISTE[[#This Row],[Name]]</f>
        <v xml:space="preserve">8988 - Grundschule Dillingen a.d.Donau  </v>
      </c>
      <c r="D6007" s="5" t="s">
        <v>3892</v>
      </c>
      <c r="E600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6007" s="175" t="s">
        <v>18840</v>
      </c>
      <c r="G6007" s="175" t="s">
        <v>18841</v>
      </c>
      <c r="H6007" s="182" t="str">
        <f>_xlfn.XLOOKUP(tab_SCHULLISTE[[#This Row],[TKZ]],tab_SATLISTE[SAT-ID],tab_SATLISTE[SAT-ID],"FEHLT")</f>
        <v>7k058</v>
      </c>
    </row>
    <row r="6008" spans="1:8" ht="15.9" customHeight="1" x14ac:dyDescent="0.3">
      <c r="A6008" s="171" t="s">
        <v>10366</v>
      </c>
      <c r="B6008" s="167" t="s">
        <v>12857</v>
      </c>
      <c r="C6008" s="167" t="str">
        <f>tab_SCHULLISTE[[#This Row],[SNR]]&amp;" - "&amp;tab_SCHULLISTE[[#This Row],[Name]]</f>
        <v xml:space="preserve">8989 - Grundschule Markt Rettenbach  </v>
      </c>
      <c r="D6008" s="5" t="s">
        <v>3986</v>
      </c>
      <c r="E600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6008" s="175" t="s">
        <v>18840</v>
      </c>
      <c r="G6008" s="175" t="s">
        <v>18841</v>
      </c>
      <c r="H6008" s="182" t="str">
        <f>_xlfn.XLOOKUP(tab_SCHULLISTE[[#This Row],[TKZ]],tab_SATLISTE[SAT-ID],tab_SATLISTE[SAT-ID],"FEHLT")</f>
        <v>7k157</v>
      </c>
    </row>
    <row r="6009" spans="1:8" ht="15.9" customHeight="1" x14ac:dyDescent="0.3">
      <c r="A6009" s="171" t="s">
        <v>10367</v>
      </c>
      <c r="B6009" s="167" t="s">
        <v>12858</v>
      </c>
      <c r="C6009" s="167" t="str">
        <f>tab_SCHULLISTE[[#This Row],[SNR]]&amp;" - "&amp;tab_SCHULLISTE[[#This Row],[Name]]</f>
        <v xml:space="preserve">8990 - Sebastian-Kneipp-Grundschule Bad Grönenbach  </v>
      </c>
      <c r="D6009" s="5" t="s">
        <v>3855</v>
      </c>
      <c r="E600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Grundschulen</v>
      </c>
      <c r="F6009" s="175" t="s">
        <v>18840</v>
      </c>
      <c r="G6009" s="175" t="s">
        <v>18841</v>
      </c>
      <c r="H6009" s="182" t="str">
        <f>_xlfn.XLOOKUP(tab_SCHULLISTE[[#This Row],[TKZ]],tab_SATLISTE[SAT-ID],tab_SATLISTE[SAT-ID],"FEHLT")</f>
        <v>7k021</v>
      </c>
    </row>
    <row r="6010" spans="1:8" ht="15.9" customHeight="1" x14ac:dyDescent="0.3">
      <c r="A6010" s="171" t="s">
        <v>18811</v>
      </c>
      <c r="B6010" s="167" t="s">
        <v>18812</v>
      </c>
      <c r="C6010" s="167" t="str">
        <f>tab_SCHULLISTE[[#This Row],[SNR]]&amp;" - "&amp;tab_SCHULLISTE[[#This Row],[Name]]</f>
        <v>9051 - Studienkolleg bei den Universitäten des Freistaates Bayern in München</v>
      </c>
      <c r="D6010" s="5" t="s">
        <v>2200</v>
      </c>
      <c r="E601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10" s="175">
        <v>0</v>
      </c>
      <c r="G6010" s="175" t="s">
        <v>18874</v>
      </c>
      <c r="H6010" s="182" t="str">
        <f>_xlfn.XLOOKUP(tab_SCHULLISTE[[#This Row],[TKZ]],tab_SATLISTE[SAT-ID],tab_SATLISTE[SAT-ID],"FEHLT")</f>
        <v>1x912</v>
      </c>
    </row>
    <row r="6011" spans="1:8" ht="15.9" customHeight="1" x14ac:dyDescent="0.3">
      <c r="A6011" s="171" t="s">
        <v>18813</v>
      </c>
      <c r="B6011" s="167" t="s">
        <v>18814</v>
      </c>
      <c r="C6011" s="167" t="str">
        <f>tab_SCHULLISTE[[#This Row],[SNR]]&amp;" - "&amp;tab_SCHULLISTE[[#This Row],[Name]]</f>
        <v>9053 - Studienkolleg b. d. Fachhochschulen des Freistaates Bayern in Coburg</v>
      </c>
      <c r="D6011" s="5" t="s">
        <v>3209</v>
      </c>
      <c r="E601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Allgemeinbild. weiterf. Schulen</v>
      </c>
      <c r="F6011" s="175">
        <v>0</v>
      </c>
      <c r="G6011" s="175" t="s">
        <v>18874</v>
      </c>
      <c r="H6011" s="182" t="str">
        <f>_xlfn.XLOOKUP(tab_SCHULLISTE[[#This Row],[TKZ]],tab_SATLISTE[SAT-ID],tab_SATLISTE[SAT-ID],"FEHLT")</f>
        <v>4x912</v>
      </c>
    </row>
    <row r="6012" spans="1:8" ht="15.9" customHeight="1" x14ac:dyDescent="0.3">
      <c r="A6012" s="171" t="s">
        <v>10598</v>
      </c>
      <c r="B6012" s="167" t="s">
        <v>14816</v>
      </c>
      <c r="C6012" s="167" t="str">
        <f>tab_SCHULLISTE[[#This Row],[SNR]]&amp;" - "&amp;tab_SCHULLISTE[[#This Row],[Name]]</f>
        <v xml:space="preserve">9200 - Landwirtschaftsschule Bayreuth-Münchberg  </v>
      </c>
      <c r="D6012" s="5" t="s">
        <v>3021</v>
      </c>
      <c r="E601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12" s="175" t="s">
        <v>18875</v>
      </c>
      <c r="G6012" s="175" t="s">
        <v>18876</v>
      </c>
      <c r="H6012" s="182" t="str">
        <f>_xlfn.XLOOKUP(tab_SCHULLISTE[[#This Row],[TKZ]],tab_SATLISTE[SAT-ID],tab_SATLISTE[SAT-ID],"FEHLT")</f>
        <v>4k015</v>
      </c>
    </row>
    <row r="6013" spans="1:8" ht="15.9" customHeight="1" x14ac:dyDescent="0.3">
      <c r="A6013" s="171" t="s">
        <v>10368</v>
      </c>
      <c r="B6013" s="167" t="s">
        <v>14817</v>
      </c>
      <c r="C6013" s="167" t="str">
        <f>tab_SCHULLISTE[[#This Row],[SNR]]&amp;" - "&amp;tab_SCHULLISTE[[#This Row],[Name]]</f>
        <v xml:space="preserve">9202 - Landwirtschaftsschule Ebersberg  </v>
      </c>
      <c r="D6013" s="5" t="s">
        <v>1782</v>
      </c>
      <c r="E601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13" s="175" t="s">
        <v>18875</v>
      </c>
      <c r="G6013" s="175" t="s">
        <v>18876</v>
      </c>
      <c r="H6013" s="182" t="str">
        <f>_xlfn.XLOOKUP(tab_SCHULLISTE[[#This Row],[TKZ]],tab_SATLISTE[SAT-ID],tab_SATLISTE[SAT-ID],"FEHLT")</f>
        <v>1k088</v>
      </c>
    </row>
    <row r="6014" spans="1:8" ht="15.9" customHeight="1" x14ac:dyDescent="0.3">
      <c r="A6014" s="171" t="s">
        <v>10369</v>
      </c>
      <c r="B6014" s="167" t="s">
        <v>14818</v>
      </c>
      <c r="C6014" s="167" t="str">
        <f>tab_SCHULLISTE[[#This Row],[SNR]]&amp;" - "&amp;tab_SCHULLISTE[[#This Row],[Name]]</f>
        <v xml:space="preserve">9203 - Landwirtschaftsschule Erding  </v>
      </c>
      <c r="D6014" s="5" t="s">
        <v>1800</v>
      </c>
      <c r="E601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14" s="175" t="s">
        <v>18875</v>
      </c>
      <c r="G6014" s="175" t="s">
        <v>18876</v>
      </c>
      <c r="H6014" s="182" t="str">
        <f>_xlfn.XLOOKUP(tab_SCHULLISTE[[#This Row],[TKZ]],tab_SATLISTE[SAT-ID],tab_SATLISTE[SAT-ID],"FEHLT")</f>
        <v>1k106</v>
      </c>
    </row>
    <row r="6015" spans="1:8" ht="15.9" customHeight="1" x14ac:dyDescent="0.3">
      <c r="A6015" s="171" t="s">
        <v>10370</v>
      </c>
      <c r="B6015" s="167" t="s">
        <v>14819</v>
      </c>
      <c r="C6015" s="167" t="str">
        <f>tab_SCHULLISTE[[#This Row],[SNR]]&amp;" - "&amp;tab_SCHULLISTE[[#This Row],[Name]]</f>
        <v xml:space="preserve">9204 - Landwirtschaftsschule Fürstenfeldbruck  </v>
      </c>
      <c r="D6015" s="5" t="s">
        <v>1831</v>
      </c>
      <c r="E601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15" s="175" t="s">
        <v>18875</v>
      </c>
      <c r="G6015" s="175" t="s">
        <v>18876</v>
      </c>
      <c r="H6015" s="182" t="str">
        <f>_xlfn.XLOOKUP(tab_SCHULLISTE[[#This Row],[TKZ]],tab_SATLISTE[SAT-ID],tab_SATLISTE[SAT-ID],"FEHLT")</f>
        <v>1k138</v>
      </c>
    </row>
    <row r="6016" spans="1:8" ht="15.9" customHeight="1" x14ac:dyDescent="0.3">
      <c r="A6016" s="171" t="s">
        <v>10371</v>
      </c>
      <c r="B6016" s="167" t="s">
        <v>14820</v>
      </c>
      <c r="C6016" s="167" t="str">
        <f>tab_SCHULLISTE[[#This Row],[SNR]]&amp;" - "&amp;tab_SCHULLISTE[[#This Row],[Name]]</f>
        <v xml:space="preserve">9205 - Landwirtschaftsschule Ingolstadt  </v>
      </c>
      <c r="D6016" s="5" t="s">
        <v>1793</v>
      </c>
      <c r="E601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16" s="175" t="s">
        <v>18875</v>
      </c>
      <c r="G6016" s="175" t="s">
        <v>18876</v>
      </c>
      <c r="H6016" s="182" t="str">
        <f>_xlfn.XLOOKUP(tab_SCHULLISTE[[#This Row],[TKZ]],tab_SATLISTE[SAT-ID],tab_SATLISTE[SAT-ID],"FEHLT")</f>
        <v>1k099</v>
      </c>
    </row>
    <row r="6017" spans="1:8" ht="15.9" customHeight="1" x14ac:dyDescent="0.3">
      <c r="A6017" s="171" t="s">
        <v>10372</v>
      </c>
      <c r="B6017" s="167" t="s">
        <v>14821</v>
      </c>
      <c r="C6017" s="167" t="str">
        <f>tab_SCHULLISTE[[#This Row],[SNR]]&amp;" - "&amp;tab_SCHULLISTE[[#This Row],[Name]]</f>
        <v xml:space="preserve">9207 - Landwirtschaftsschule Laufen  </v>
      </c>
      <c r="D6017" s="5" t="s">
        <v>1745</v>
      </c>
      <c r="E601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17" s="175" t="s">
        <v>18875</v>
      </c>
      <c r="G6017" s="175" t="s">
        <v>18876</v>
      </c>
      <c r="H6017" s="182" t="str">
        <f>_xlfn.XLOOKUP(tab_SCHULLISTE[[#This Row],[TKZ]],tab_SATLISTE[SAT-ID],tab_SATLISTE[SAT-ID],"FEHLT")</f>
        <v>1k050</v>
      </c>
    </row>
    <row r="6018" spans="1:8" ht="15.9" customHeight="1" x14ac:dyDescent="0.3">
      <c r="A6018" s="171" t="s">
        <v>10373</v>
      </c>
      <c r="B6018" s="167" t="s">
        <v>14822</v>
      </c>
      <c r="C6018" s="167" t="str">
        <f>tab_SCHULLISTE[[#This Row],[SNR]]&amp;" - "&amp;tab_SCHULLISTE[[#This Row],[Name]]</f>
        <v xml:space="preserve">9212 - Landwirtschaftsschule Töging  </v>
      </c>
      <c r="D6018" s="5" t="s">
        <v>1706</v>
      </c>
      <c r="E601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18" s="175" t="s">
        <v>18875</v>
      </c>
      <c r="G6018" s="175" t="s">
        <v>18876</v>
      </c>
      <c r="H6018" s="182" t="str">
        <f>_xlfn.XLOOKUP(tab_SCHULLISTE[[#This Row],[TKZ]],tab_SATLISTE[SAT-ID],tab_SATLISTE[SAT-ID],"FEHLT")</f>
        <v>1k010</v>
      </c>
    </row>
    <row r="6019" spans="1:8" ht="15.9" customHeight="1" x14ac:dyDescent="0.3">
      <c r="A6019" s="171" t="s">
        <v>10374</v>
      </c>
      <c r="B6019" s="167" t="s">
        <v>14823</v>
      </c>
      <c r="C6019" s="167" t="str">
        <f>tab_SCHULLISTE[[#This Row],[SNR]]&amp;" - "&amp;tab_SCHULLISTE[[#This Row],[Name]]</f>
        <v xml:space="preserve">9213 - Landwirtschaftsschule Pfaffenhofen  </v>
      </c>
      <c r="D6019" s="5" t="s">
        <v>2017</v>
      </c>
      <c r="E601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19" s="175" t="s">
        <v>18875</v>
      </c>
      <c r="G6019" s="175" t="s">
        <v>18876</v>
      </c>
      <c r="H6019" s="182" t="str">
        <f>_xlfn.XLOOKUP(tab_SCHULLISTE[[#This Row],[TKZ]],tab_SATLISTE[SAT-ID],tab_SATLISTE[SAT-ID],"FEHLT")</f>
        <v>1k328</v>
      </c>
    </row>
    <row r="6020" spans="1:8" ht="15.9" customHeight="1" x14ac:dyDescent="0.3">
      <c r="A6020" s="171" t="s">
        <v>10375</v>
      </c>
      <c r="B6020" s="167" t="s">
        <v>14824</v>
      </c>
      <c r="C6020" s="167" t="str">
        <f>tab_SCHULLISTE[[#This Row],[SNR]]&amp;" - "&amp;tab_SCHULLISTE[[#This Row],[Name]]</f>
        <v xml:space="preserve">9214 - Landwirtschaftsschule Rosenheim  </v>
      </c>
      <c r="D6020" s="5" t="s">
        <v>2056</v>
      </c>
      <c r="E602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20" s="175" t="s">
        <v>18875</v>
      </c>
      <c r="G6020" s="175" t="s">
        <v>18876</v>
      </c>
      <c r="H6020" s="182" t="str">
        <f>_xlfn.XLOOKUP(tab_SCHULLISTE[[#This Row],[TKZ]],tab_SATLISTE[SAT-ID],tab_SATLISTE[SAT-ID],"FEHLT")</f>
        <v>1k367</v>
      </c>
    </row>
    <row r="6021" spans="1:8" ht="15.9" customHeight="1" x14ac:dyDescent="0.3">
      <c r="A6021" s="171" t="s">
        <v>10376</v>
      </c>
      <c r="B6021" s="167" t="s">
        <v>14825</v>
      </c>
      <c r="C6021" s="167" t="str">
        <f>tab_SCHULLISTE[[#This Row],[SNR]]&amp;" - "&amp;tab_SCHULLISTE[[#This Row],[Name]]</f>
        <v xml:space="preserve">9215 - Landwirtschaftsschule Schrobenhausen  </v>
      </c>
      <c r="D6021" s="5" t="s">
        <v>1978</v>
      </c>
      <c r="E602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21" s="175" t="s">
        <v>18875</v>
      </c>
      <c r="G6021" s="175" t="s">
        <v>18876</v>
      </c>
      <c r="H6021" s="182" t="str">
        <f>_xlfn.XLOOKUP(tab_SCHULLISTE[[#This Row],[TKZ]],tab_SATLISTE[SAT-ID],tab_SATLISTE[SAT-ID],"FEHLT")</f>
        <v>1k289</v>
      </c>
    </row>
    <row r="6022" spans="1:8" ht="15.9" customHeight="1" x14ac:dyDescent="0.3">
      <c r="A6022" s="171" t="s">
        <v>10377</v>
      </c>
      <c r="B6022" s="167" t="s">
        <v>14826</v>
      </c>
      <c r="C6022" s="167" t="str">
        <f>tab_SCHULLISTE[[#This Row],[SNR]]&amp;" - "&amp;tab_SCHULLISTE[[#This Row],[Name]]</f>
        <v xml:space="preserve">9216 - Landwirtschaftsschule Traunstein  </v>
      </c>
      <c r="D6022" s="5" t="s">
        <v>2131</v>
      </c>
      <c r="E602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22" s="175" t="s">
        <v>18875</v>
      </c>
      <c r="G6022" s="175" t="s">
        <v>18876</v>
      </c>
      <c r="H6022" s="182" t="str">
        <f>_xlfn.XLOOKUP(tab_SCHULLISTE[[#This Row],[TKZ]],tab_SATLISTE[SAT-ID],tab_SATLISTE[SAT-ID],"FEHLT")</f>
        <v>1k442</v>
      </c>
    </row>
    <row r="6023" spans="1:8" ht="15.9" customHeight="1" x14ac:dyDescent="0.3">
      <c r="A6023" s="171" t="s">
        <v>10378</v>
      </c>
      <c r="B6023" s="167" t="s">
        <v>14827</v>
      </c>
      <c r="C6023" s="167" t="str">
        <f>tab_SCHULLISTE[[#This Row],[SNR]]&amp;" - "&amp;tab_SCHULLISTE[[#This Row],[Name]]</f>
        <v xml:space="preserve">9218 - Landwirtschaftsschule Weilheim  </v>
      </c>
      <c r="D6023" s="5" t="s">
        <v>2170</v>
      </c>
      <c r="E602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23" s="175" t="s">
        <v>18875</v>
      </c>
      <c r="G6023" s="175" t="s">
        <v>18876</v>
      </c>
      <c r="H6023" s="182" t="str">
        <f>_xlfn.XLOOKUP(tab_SCHULLISTE[[#This Row],[TKZ]],tab_SATLISTE[SAT-ID],tab_SATLISTE[SAT-ID],"FEHLT")</f>
        <v>1k481</v>
      </c>
    </row>
    <row r="6024" spans="1:8" ht="15.9" customHeight="1" x14ac:dyDescent="0.3">
      <c r="A6024" s="171" t="s">
        <v>10379</v>
      </c>
      <c r="B6024" s="167" t="s">
        <v>14828</v>
      </c>
      <c r="C6024" s="167" t="str">
        <f>tab_SCHULLISTE[[#This Row],[SNR]]&amp;" - "&amp;tab_SCHULLISTE[[#This Row],[Name]]</f>
        <v xml:space="preserve">9220 - Landwirtschaftsschule Abensberg  </v>
      </c>
      <c r="D6024" s="5" t="s">
        <v>2514</v>
      </c>
      <c r="E602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24" s="175" t="s">
        <v>18875</v>
      </c>
      <c r="G6024" s="175" t="s">
        <v>18876</v>
      </c>
      <c r="H6024" s="182" t="str">
        <f>_xlfn.XLOOKUP(tab_SCHULLISTE[[#This Row],[TKZ]],tab_SATLISTE[SAT-ID],tab_SATLISTE[SAT-ID],"FEHLT")</f>
        <v>2k101</v>
      </c>
    </row>
    <row r="6025" spans="1:8" ht="15.9" customHeight="1" x14ac:dyDescent="0.3">
      <c r="A6025" s="171" t="s">
        <v>10380</v>
      </c>
      <c r="B6025" s="167" t="s">
        <v>14829</v>
      </c>
      <c r="C6025" s="167" t="str">
        <f>tab_SCHULLISTE[[#This Row],[SNR]]&amp;" - "&amp;tab_SCHULLISTE[[#This Row],[Name]]</f>
        <v xml:space="preserve">9223 - Landwirtschaftsschule Landau a.d.Isar  </v>
      </c>
      <c r="D6025" s="5" t="s">
        <v>2460</v>
      </c>
      <c r="E602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25" s="175" t="s">
        <v>18875</v>
      </c>
      <c r="G6025" s="175" t="s">
        <v>18876</v>
      </c>
      <c r="H6025" s="182" t="str">
        <f>_xlfn.XLOOKUP(tab_SCHULLISTE[[#This Row],[TKZ]],tab_SATLISTE[SAT-ID],tab_SATLISTE[SAT-ID],"FEHLT")</f>
        <v>2k044</v>
      </c>
    </row>
    <row r="6026" spans="1:8" ht="15.9" customHeight="1" x14ac:dyDescent="0.3">
      <c r="A6026" s="171" t="s">
        <v>10381</v>
      </c>
      <c r="B6026" s="167" t="s">
        <v>14830</v>
      </c>
      <c r="C6026" s="167" t="str">
        <f>tab_SCHULLISTE[[#This Row],[SNR]]&amp;" - "&amp;tab_SCHULLISTE[[#This Row],[Name]]</f>
        <v xml:space="preserve">9224 - Landwirtschaftsschule Landshut  </v>
      </c>
      <c r="D6026" s="5" t="s">
        <v>2531</v>
      </c>
      <c r="E602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26" s="175" t="s">
        <v>18875</v>
      </c>
      <c r="G6026" s="175" t="s">
        <v>18876</v>
      </c>
      <c r="H6026" s="182" t="str">
        <f>_xlfn.XLOOKUP(tab_SCHULLISTE[[#This Row],[TKZ]],tab_SATLISTE[SAT-ID],tab_SATLISTE[SAT-ID],"FEHLT")</f>
        <v>2k118</v>
      </c>
    </row>
    <row r="6027" spans="1:8" ht="15.9" customHeight="1" x14ac:dyDescent="0.3">
      <c r="A6027" s="171" t="s">
        <v>10382</v>
      </c>
      <c r="B6027" s="167" t="s">
        <v>14831</v>
      </c>
      <c r="C6027" s="167" t="str">
        <f>tab_SCHULLISTE[[#This Row],[SNR]]&amp;" - "&amp;tab_SCHULLISTE[[#This Row],[Name]]</f>
        <v xml:space="preserve">9225 - Landwirtschaftsschule Passau  </v>
      </c>
      <c r="D6027" s="5" t="s">
        <v>2578</v>
      </c>
      <c r="E602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27" s="175" t="s">
        <v>18875</v>
      </c>
      <c r="G6027" s="175" t="s">
        <v>18876</v>
      </c>
      <c r="H6027" s="182" t="str">
        <f>_xlfn.XLOOKUP(tab_SCHULLISTE[[#This Row],[TKZ]],tab_SATLISTE[SAT-ID],tab_SATLISTE[SAT-ID],"FEHLT")</f>
        <v>2k164</v>
      </c>
    </row>
    <row r="6028" spans="1:8" ht="15.9" customHeight="1" x14ac:dyDescent="0.3">
      <c r="A6028" s="171" t="s">
        <v>10383</v>
      </c>
      <c r="B6028" s="167" t="s">
        <v>14832</v>
      </c>
      <c r="C6028" s="167" t="str">
        <f>tab_SCHULLISTE[[#This Row],[SNR]]&amp;" - "&amp;tab_SCHULLISTE[[#This Row],[Name]]</f>
        <v xml:space="preserve">9226 - Landwirtschaftsschule Pfarrkirchen  </v>
      </c>
      <c r="D6028" s="5" t="s">
        <v>2610</v>
      </c>
      <c r="E602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28" s="175" t="s">
        <v>18875</v>
      </c>
      <c r="G6028" s="175" t="s">
        <v>18876</v>
      </c>
      <c r="H6028" s="182" t="str">
        <f>_xlfn.XLOOKUP(tab_SCHULLISTE[[#This Row],[TKZ]],tab_SATLISTE[SAT-ID],tab_SATLISTE[SAT-ID],"FEHLT")</f>
        <v>2k196</v>
      </c>
    </row>
    <row r="6029" spans="1:8" ht="15.9" customHeight="1" x14ac:dyDescent="0.3">
      <c r="A6029" s="171" t="s">
        <v>10384</v>
      </c>
      <c r="B6029" s="167" t="s">
        <v>14833</v>
      </c>
      <c r="C6029" s="167" t="str">
        <f>tab_SCHULLISTE[[#This Row],[SNR]]&amp;" - "&amp;tab_SCHULLISTE[[#This Row],[Name]]</f>
        <v xml:space="preserve">9227 - Landwirtschaftsschule Regen  </v>
      </c>
      <c r="D6029" s="5" t="s">
        <v>2597</v>
      </c>
      <c r="E602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29" s="175" t="s">
        <v>18875</v>
      </c>
      <c r="G6029" s="175" t="s">
        <v>18876</v>
      </c>
      <c r="H6029" s="182" t="str">
        <f>_xlfn.XLOOKUP(tab_SCHULLISTE[[#This Row],[TKZ]],tab_SATLISTE[SAT-ID],tab_SATLISTE[SAT-ID],"FEHLT")</f>
        <v>2k183</v>
      </c>
    </row>
    <row r="6030" spans="1:8" ht="15.9" customHeight="1" x14ac:dyDescent="0.3">
      <c r="A6030" s="171" t="s">
        <v>10385</v>
      </c>
      <c r="B6030" s="167" t="s">
        <v>14834</v>
      </c>
      <c r="C6030" s="167" t="str">
        <f>tab_SCHULLISTE[[#This Row],[SNR]]&amp;" - "&amp;tab_SCHULLISTE[[#This Row],[Name]]</f>
        <v xml:space="preserve">9229 - Landwirtschaftsschule Straubing  </v>
      </c>
      <c r="D6030" s="5" t="s">
        <v>2639</v>
      </c>
      <c r="E603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30" s="175" t="s">
        <v>18875</v>
      </c>
      <c r="G6030" s="175" t="s">
        <v>18876</v>
      </c>
      <c r="H6030" s="182" t="str">
        <f>_xlfn.XLOOKUP(tab_SCHULLISTE[[#This Row],[TKZ]],tab_SATLISTE[SAT-ID],tab_SATLISTE[SAT-ID],"FEHLT")</f>
        <v>2k225</v>
      </c>
    </row>
    <row r="6031" spans="1:8" ht="15.9" customHeight="1" x14ac:dyDescent="0.3">
      <c r="A6031" s="171" t="s">
        <v>10386</v>
      </c>
      <c r="B6031" s="167" t="s">
        <v>14835</v>
      </c>
      <c r="C6031" s="167" t="str">
        <f>tab_SCHULLISTE[[#This Row],[SNR]]&amp;" - "&amp;tab_SCHULLISTE[[#This Row],[Name]]</f>
        <v xml:space="preserve">9230 - Landwirtschaftsschule Amberg  </v>
      </c>
      <c r="D6031" s="5" t="s">
        <v>2752</v>
      </c>
      <c r="E603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31" s="175" t="s">
        <v>18875</v>
      </c>
      <c r="G6031" s="175" t="s">
        <v>18876</v>
      </c>
      <c r="H6031" s="182" t="str">
        <f>_xlfn.XLOOKUP(tab_SCHULLISTE[[#This Row],[TKZ]],tab_SATLISTE[SAT-ID],tab_SATLISTE[SAT-ID],"FEHLT")</f>
        <v>3k008</v>
      </c>
    </row>
    <row r="6032" spans="1:8" ht="15.9" customHeight="1" x14ac:dyDescent="0.3">
      <c r="A6032" s="171" t="s">
        <v>10387</v>
      </c>
      <c r="B6032" s="167" t="s">
        <v>14836</v>
      </c>
      <c r="C6032" s="167" t="str">
        <f>tab_SCHULLISTE[[#This Row],[SNR]]&amp;" - "&amp;tab_SCHULLISTE[[#This Row],[Name]]</f>
        <v xml:space="preserve">9231 - Landwirtschaftsschule Cham  </v>
      </c>
      <c r="D6032" s="5" t="s">
        <v>2778</v>
      </c>
      <c r="E603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32" s="175" t="s">
        <v>18875</v>
      </c>
      <c r="G6032" s="175" t="s">
        <v>18876</v>
      </c>
      <c r="H6032" s="182" t="str">
        <f>_xlfn.XLOOKUP(tab_SCHULLISTE[[#This Row],[TKZ]],tab_SATLISTE[SAT-ID],tab_SATLISTE[SAT-ID],"FEHLT")</f>
        <v>3k034</v>
      </c>
    </row>
    <row r="6033" spans="1:8" ht="15.9" customHeight="1" x14ac:dyDescent="0.3">
      <c r="A6033" s="171" t="s">
        <v>10388</v>
      </c>
      <c r="B6033" s="167" t="s">
        <v>14837</v>
      </c>
      <c r="C6033" s="167" t="str">
        <f>tab_SCHULLISTE[[#This Row],[SNR]]&amp;" - "&amp;tab_SCHULLISTE[[#This Row],[Name]]</f>
        <v xml:space="preserve">9232 - Landwirtschaftsschule Nabburg  </v>
      </c>
      <c r="D6033" s="5" t="s">
        <v>2909</v>
      </c>
      <c r="E603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33" s="175" t="s">
        <v>18875</v>
      </c>
      <c r="G6033" s="175" t="s">
        <v>18876</v>
      </c>
      <c r="H6033" s="182" t="str">
        <f>_xlfn.XLOOKUP(tab_SCHULLISTE[[#This Row],[TKZ]],tab_SATLISTE[SAT-ID],tab_SATLISTE[SAT-ID],"FEHLT")</f>
        <v>3k167</v>
      </c>
    </row>
    <row r="6034" spans="1:8" ht="15.9" customHeight="1" x14ac:dyDescent="0.3">
      <c r="A6034" s="171" t="s">
        <v>10389</v>
      </c>
      <c r="B6034" s="167" t="s">
        <v>14878</v>
      </c>
      <c r="C6034" s="167" t="str">
        <f>tab_SCHULLISTE[[#This Row],[SNR]]&amp;" - "&amp;tab_SCHULLISTE[[#This Row],[Name]]</f>
        <v xml:space="preserve">9234 - Landwirtschaftsschule Regensburg  </v>
      </c>
      <c r="D6034" s="5" t="s">
        <v>2890</v>
      </c>
      <c r="E603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34" s="175" t="s">
        <v>18875</v>
      </c>
      <c r="G6034" s="175" t="s">
        <v>18876</v>
      </c>
      <c r="H6034" s="182" t="str">
        <f>_xlfn.XLOOKUP(tab_SCHULLISTE[[#This Row],[TKZ]],tab_SATLISTE[SAT-ID],tab_SATLISTE[SAT-ID],"FEHLT")</f>
        <v>3k148</v>
      </c>
    </row>
    <row r="6035" spans="1:8" ht="15.9" customHeight="1" x14ac:dyDescent="0.3">
      <c r="A6035" s="171" t="s">
        <v>10390</v>
      </c>
      <c r="B6035" s="167" t="s">
        <v>14838</v>
      </c>
      <c r="C6035" s="167" t="str">
        <f>tab_SCHULLISTE[[#This Row],[SNR]]&amp;" - "&amp;tab_SCHULLISTE[[#This Row],[Name]]</f>
        <v xml:space="preserve">9235 - Landwirtschaftsschule Tirschenreuth  </v>
      </c>
      <c r="D6035" s="5" t="s">
        <v>2925</v>
      </c>
      <c r="E603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35" s="175" t="s">
        <v>18875</v>
      </c>
      <c r="G6035" s="175" t="s">
        <v>18876</v>
      </c>
      <c r="H6035" s="182" t="str">
        <f>_xlfn.XLOOKUP(tab_SCHULLISTE[[#This Row],[TKZ]],tab_SATLISTE[SAT-ID],tab_SATLISTE[SAT-ID],"FEHLT")</f>
        <v>3k183</v>
      </c>
    </row>
    <row r="6036" spans="1:8" ht="15.9" customHeight="1" x14ac:dyDescent="0.3">
      <c r="A6036" s="171" t="s">
        <v>10391</v>
      </c>
      <c r="B6036" s="167" t="s">
        <v>14839</v>
      </c>
      <c r="C6036" s="167" t="str">
        <f>tab_SCHULLISTE[[#This Row],[SNR]]&amp;" - "&amp;tab_SCHULLISTE[[#This Row],[Name]]</f>
        <v xml:space="preserve">9236 - Landwirtschaftsschule Weiden  </v>
      </c>
      <c r="D6036" s="5" t="s">
        <v>2860</v>
      </c>
      <c r="E603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36" s="175" t="s">
        <v>18875</v>
      </c>
      <c r="G6036" s="175" t="s">
        <v>18876</v>
      </c>
      <c r="H6036" s="182" t="str">
        <f>_xlfn.XLOOKUP(tab_SCHULLISTE[[#This Row],[TKZ]],tab_SATLISTE[SAT-ID],tab_SATLISTE[SAT-ID],"FEHLT")</f>
        <v>3k118</v>
      </c>
    </row>
    <row r="6037" spans="1:8" ht="15.9" customHeight="1" x14ac:dyDescent="0.3">
      <c r="A6037" s="171" t="s">
        <v>10392</v>
      </c>
      <c r="B6037" s="167" t="s">
        <v>14840</v>
      </c>
      <c r="C6037" s="167" t="str">
        <f>tab_SCHULLISTE[[#This Row],[SNR]]&amp;" - "&amp;tab_SCHULLISTE[[#This Row],[Name]]</f>
        <v xml:space="preserve">9237 - Landwirtschaftsschule Bamberg  </v>
      </c>
      <c r="D6037" s="5" t="s">
        <v>3018</v>
      </c>
      <c r="E603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37" s="175" t="s">
        <v>18875</v>
      </c>
      <c r="G6037" s="175" t="s">
        <v>18876</v>
      </c>
      <c r="H6037" s="182" t="str">
        <f>_xlfn.XLOOKUP(tab_SCHULLISTE[[#This Row],[TKZ]],tab_SATLISTE[SAT-ID],tab_SATLISTE[SAT-ID],"FEHLT")</f>
        <v>4k012</v>
      </c>
    </row>
    <row r="6038" spans="1:8" ht="15.9" customHeight="1" x14ac:dyDescent="0.3">
      <c r="A6038" s="171" t="s">
        <v>10393</v>
      </c>
      <c r="B6038" s="167" t="s">
        <v>14841</v>
      </c>
      <c r="C6038" s="167" t="str">
        <f>tab_SCHULLISTE[[#This Row],[SNR]]&amp;" - "&amp;tab_SCHULLISTE[[#This Row],[Name]]</f>
        <v xml:space="preserve">9239 - Landwirtschaftsschule Coburg  </v>
      </c>
      <c r="D6038" s="5" t="s">
        <v>1696</v>
      </c>
      <c r="E603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38" s="175" t="s">
        <v>18875</v>
      </c>
      <c r="G6038" s="175" t="s">
        <v>18876</v>
      </c>
      <c r="H6038" s="182" t="str">
        <f>_xlfn.XLOOKUP(tab_SCHULLISTE[[#This Row],[TKZ]],tab_SATLISTE[SAT-ID],tab_SATLISTE[SAT-ID],"FEHLT")</f>
        <v>Xx900</v>
      </c>
    </row>
    <row r="6039" spans="1:8" ht="15.9" customHeight="1" x14ac:dyDescent="0.3">
      <c r="A6039" s="171" t="s">
        <v>10394</v>
      </c>
      <c r="B6039" s="167" t="s">
        <v>1373</v>
      </c>
      <c r="C6039" s="167" t="str">
        <f>tab_SCHULLISTE[[#This Row],[SNR]]&amp;" - "&amp;tab_SCHULLISTE[[#This Row],[Name]]</f>
        <v>9240 - Fachschule für Agrarwirtschaft, Ökologischer Landbau, Weilheim i.OB</v>
      </c>
      <c r="D6039" s="5" t="s">
        <v>2170</v>
      </c>
      <c r="E603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39" s="175" t="s">
        <v>18875</v>
      </c>
      <c r="G6039" s="175" t="s">
        <v>18876</v>
      </c>
      <c r="H6039" s="182" t="str">
        <f>_xlfn.XLOOKUP(tab_SCHULLISTE[[#This Row],[TKZ]],tab_SATLISTE[SAT-ID],tab_SATLISTE[SAT-ID],"FEHLT")</f>
        <v>1k481</v>
      </c>
    </row>
    <row r="6040" spans="1:8" ht="15.9" customHeight="1" x14ac:dyDescent="0.3">
      <c r="A6040" s="171" t="s">
        <v>10395</v>
      </c>
      <c r="B6040" s="167" t="s">
        <v>14842</v>
      </c>
      <c r="C6040" s="167" t="str">
        <f>tab_SCHULLISTE[[#This Row],[SNR]]&amp;" - "&amp;tab_SCHULLISTE[[#This Row],[Name]]</f>
        <v xml:space="preserve">9241 - Landwirtschaftsschule Kulmbach  </v>
      </c>
      <c r="D6040" s="5" t="s">
        <v>3098</v>
      </c>
      <c r="E604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40" s="175" t="s">
        <v>18875</v>
      </c>
      <c r="G6040" s="175" t="s">
        <v>18876</v>
      </c>
      <c r="H6040" s="182" t="str">
        <f>_xlfn.XLOOKUP(tab_SCHULLISTE[[#This Row],[TKZ]],tab_SATLISTE[SAT-ID],tab_SATLISTE[SAT-ID],"FEHLT")</f>
        <v>4k096</v>
      </c>
    </row>
    <row r="6041" spans="1:8" ht="15.9" customHeight="1" x14ac:dyDescent="0.3">
      <c r="A6041" s="171" t="s">
        <v>10396</v>
      </c>
      <c r="B6041" s="167" t="s">
        <v>14843</v>
      </c>
      <c r="C6041" s="167" t="str">
        <f>tab_SCHULLISTE[[#This Row],[SNR]]&amp;" - "&amp;tab_SCHULLISTE[[#This Row],[Name]]</f>
        <v xml:space="preserve">9244 - Landwirtschaftsschule Ansbach  </v>
      </c>
      <c r="D6041" s="5" t="s">
        <v>3280</v>
      </c>
      <c r="E604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41" s="175" t="s">
        <v>18875</v>
      </c>
      <c r="G6041" s="175" t="s">
        <v>18876</v>
      </c>
      <c r="H6041" s="182" t="str">
        <f>_xlfn.XLOOKUP(tab_SCHULLISTE[[#This Row],[TKZ]],tab_SATLISTE[SAT-ID],tab_SATLISTE[SAT-ID],"FEHLT")</f>
        <v>5k011</v>
      </c>
    </row>
    <row r="6042" spans="1:8" ht="15.9" customHeight="1" x14ac:dyDescent="0.3">
      <c r="A6042" s="171" t="s">
        <v>10397</v>
      </c>
      <c r="B6042" s="167" t="s">
        <v>14844</v>
      </c>
      <c r="C6042" s="167" t="str">
        <f>tab_SCHULLISTE[[#This Row],[SNR]]&amp;" - "&amp;tab_SCHULLISTE[[#This Row],[Name]]</f>
        <v xml:space="preserve">9245 - Landwirtschaftsschule Dinkelsbühl  </v>
      </c>
      <c r="D6042" s="5" t="s">
        <v>3280</v>
      </c>
      <c r="E604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42" s="175" t="s">
        <v>18875</v>
      </c>
      <c r="G6042" s="175" t="s">
        <v>18876</v>
      </c>
      <c r="H6042" s="182" t="str">
        <f>_xlfn.XLOOKUP(tab_SCHULLISTE[[#This Row],[TKZ]],tab_SATLISTE[SAT-ID],tab_SATLISTE[SAT-ID],"FEHLT")</f>
        <v>5k011</v>
      </c>
    </row>
    <row r="6043" spans="1:8" ht="15.9" customHeight="1" x14ac:dyDescent="0.3">
      <c r="A6043" s="171" t="s">
        <v>10398</v>
      </c>
      <c r="B6043" s="167" t="s">
        <v>14845</v>
      </c>
      <c r="C6043" s="167" t="str">
        <f>tab_SCHULLISTE[[#This Row],[SNR]]&amp;" - "&amp;tab_SCHULLISTE[[#This Row],[Name]]</f>
        <v xml:space="preserve">9246 - Landwirtschaftsschule Fürth  </v>
      </c>
      <c r="D6043" s="5" t="s">
        <v>3321</v>
      </c>
      <c r="E604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43" s="175" t="s">
        <v>18875</v>
      </c>
      <c r="G6043" s="175" t="s">
        <v>18876</v>
      </c>
      <c r="H6043" s="182" t="str">
        <f>_xlfn.XLOOKUP(tab_SCHULLISTE[[#This Row],[TKZ]],tab_SATLISTE[SAT-ID],tab_SATLISTE[SAT-ID],"FEHLT")</f>
        <v>5k053</v>
      </c>
    </row>
    <row r="6044" spans="1:8" ht="15.9" customHeight="1" x14ac:dyDescent="0.3">
      <c r="A6044" s="173" t="s">
        <v>10399</v>
      </c>
      <c r="B6044" s="169" t="s">
        <v>14846</v>
      </c>
      <c r="C6044" s="167" t="str">
        <f>tab_SCHULLISTE[[#This Row],[SNR]]&amp;" - "&amp;tab_SCHULLISTE[[#This Row],[Name]]</f>
        <v xml:space="preserve">9249 - Landwirtschaftsschule Roth  </v>
      </c>
      <c r="D6044" s="5" t="s">
        <v>3398</v>
      </c>
      <c r="E604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44" s="175" t="s">
        <v>18875</v>
      </c>
      <c r="G6044" s="175" t="s">
        <v>18876</v>
      </c>
      <c r="H6044" s="182" t="str">
        <f>_xlfn.XLOOKUP(tab_SCHULLISTE[[#This Row],[TKZ]],tab_SATLISTE[SAT-ID],tab_SATLISTE[SAT-ID],"FEHLT")</f>
        <v>5k130</v>
      </c>
    </row>
    <row r="6045" spans="1:8" x14ac:dyDescent="0.3">
      <c r="A6045" s="173" t="s">
        <v>10400</v>
      </c>
      <c r="B6045" s="169" t="s">
        <v>14847</v>
      </c>
      <c r="C6045" s="167" t="str">
        <f>tab_SCHULLISTE[[#This Row],[SNR]]&amp;" - "&amp;tab_SCHULLISTE[[#This Row],[Name]]</f>
        <v xml:space="preserve">9251 - Landwirtschaftsschule Uffenheim  </v>
      </c>
      <c r="D6045" s="5" t="s">
        <v>3380</v>
      </c>
      <c r="E604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45" s="175" t="s">
        <v>18875</v>
      </c>
      <c r="G6045" s="175" t="s">
        <v>18876</v>
      </c>
      <c r="H6045" s="182" t="str">
        <f>_xlfn.XLOOKUP(tab_SCHULLISTE[[#This Row],[TKZ]],tab_SATLISTE[SAT-ID],tab_SATLISTE[SAT-ID],"FEHLT")</f>
        <v>5k112</v>
      </c>
    </row>
    <row r="6046" spans="1:8" x14ac:dyDescent="0.3">
      <c r="A6046" s="173" t="s">
        <v>10401</v>
      </c>
      <c r="B6046" s="169" t="s">
        <v>14848</v>
      </c>
      <c r="C6046" s="167" t="str">
        <f>tab_SCHULLISTE[[#This Row],[SNR]]&amp;" - "&amp;tab_SCHULLISTE[[#This Row],[Name]]</f>
        <v xml:space="preserve">9253 - Landwirtschaftsschule Wertingen  </v>
      </c>
      <c r="D6046" s="5" t="s">
        <v>3893</v>
      </c>
      <c r="E604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46" s="175" t="s">
        <v>18875</v>
      </c>
      <c r="G6046" s="175" t="s">
        <v>18876</v>
      </c>
      <c r="H6046" s="182" t="str">
        <f>_xlfn.XLOOKUP(tab_SCHULLISTE[[#This Row],[TKZ]],tab_SATLISTE[SAT-ID],tab_SATLISTE[SAT-ID],"FEHLT")</f>
        <v>7k059</v>
      </c>
    </row>
    <row r="6047" spans="1:8" x14ac:dyDescent="0.3">
      <c r="A6047" s="173" t="s">
        <v>10402</v>
      </c>
      <c r="B6047" s="169" t="s">
        <v>14849</v>
      </c>
      <c r="C6047" s="167" t="str">
        <f>tab_SCHULLISTE[[#This Row],[SNR]]&amp;" - "&amp;tab_SCHULLISTE[[#This Row],[Name]]</f>
        <v xml:space="preserve">9254 - Landwirtschaftsschule Bischofsheim  </v>
      </c>
      <c r="D6047" s="5" t="s">
        <v>3703</v>
      </c>
      <c r="E604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47" s="175" t="s">
        <v>18875</v>
      </c>
      <c r="G6047" s="175" t="s">
        <v>18876</v>
      </c>
      <c r="H6047" s="182" t="str">
        <f>_xlfn.XLOOKUP(tab_SCHULLISTE[[#This Row],[TKZ]],tab_SATLISTE[SAT-ID],tab_SATLISTE[SAT-ID],"FEHLT")</f>
        <v>6k177</v>
      </c>
    </row>
    <row r="6048" spans="1:8" x14ac:dyDescent="0.3">
      <c r="A6048" s="173" t="s">
        <v>10403</v>
      </c>
      <c r="B6048" s="169" t="s">
        <v>14850</v>
      </c>
      <c r="C6048" s="167" t="str">
        <f>tab_SCHULLISTE[[#This Row],[SNR]]&amp;" - "&amp;tab_SCHULLISTE[[#This Row],[Name]]</f>
        <v xml:space="preserve">9255 - Landwirtschaftsschule Kitzingen  </v>
      </c>
      <c r="D6048" s="5" t="s">
        <v>3639</v>
      </c>
      <c r="E604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48" s="175" t="s">
        <v>18875</v>
      </c>
      <c r="G6048" s="175" t="s">
        <v>18876</v>
      </c>
      <c r="H6048" s="182" t="str">
        <f>_xlfn.XLOOKUP(tab_SCHULLISTE[[#This Row],[TKZ]],tab_SATLISTE[SAT-ID],tab_SATLISTE[SAT-ID],"FEHLT")</f>
        <v>6k112</v>
      </c>
    </row>
    <row r="6049" spans="1:8" x14ac:dyDescent="0.3">
      <c r="A6049" s="173" t="s">
        <v>10404</v>
      </c>
      <c r="B6049" s="169" t="s">
        <v>14851</v>
      </c>
      <c r="C6049" s="167" t="str">
        <f>tab_SCHULLISTE[[#This Row],[SNR]]&amp;" - "&amp;tab_SCHULLISTE[[#This Row],[Name]]</f>
        <v xml:space="preserve">9256 - Landwirtschaftsschule Schweinfurt  </v>
      </c>
      <c r="D6049" s="5" t="s">
        <v>3725</v>
      </c>
      <c r="E604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49" s="175" t="s">
        <v>18875</v>
      </c>
      <c r="G6049" s="175" t="s">
        <v>18876</v>
      </c>
      <c r="H6049" s="182" t="str">
        <f>_xlfn.XLOOKUP(tab_SCHULLISTE[[#This Row],[TKZ]],tab_SATLISTE[SAT-ID],tab_SATLISTE[SAT-ID],"FEHLT")</f>
        <v>6k199</v>
      </c>
    </row>
    <row r="6050" spans="1:8" x14ac:dyDescent="0.3">
      <c r="A6050" s="173" t="s">
        <v>10405</v>
      </c>
      <c r="B6050" s="169" t="s">
        <v>14852</v>
      </c>
      <c r="C6050" s="167" t="str">
        <f>tab_SCHULLISTE[[#This Row],[SNR]]&amp;" - "&amp;tab_SCHULLISTE[[#This Row],[Name]]</f>
        <v xml:space="preserve">9258 - Landwirtschaftsschule Friedberg  </v>
      </c>
      <c r="D6050" s="5" t="s">
        <v>3839</v>
      </c>
      <c r="E605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50" s="175" t="s">
        <v>18875</v>
      </c>
      <c r="G6050" s="175" t="s">
        <v>18876</v>
      </c>
      <c r="H6050" s="182" t="str">
        <f>_xlfn.XLOOKUP(tab_SCHULLISTE[[#This Row],[TKZ]],tab_SATLISTE[SAT-ID],tab_SATLISTE[SAT-ID],"FEHLT")</f>
        <v>7k005</v>
      </c>
    </row>
    <row r="6051" spans="1:8" x14ac:dyDescent="0.3">
      <c r="A6051" s="173" t="s">
        <v>10406</v>
      </c>
      <c r="B6051" s="169" t="s">
        <v>14853</v>
      </c>
      <c r="C6051" s="167" t="str">
        <f>tab_SCHULLISTE[[#This Row],[SNR]]&amp;" - "&amp;tab_SCHULLISTE[[#This Row],[Name]]</f>
        <v xml:space="preserve">9259 - Landwirtschaftsschule Immenstadt i.Allgäu  </v>
      </c>
      <c r="D6051" s="5" t="s">
        <v>4116</v>
      </c>
      <c r="E605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51" s="175" t="s">
        <v>18875</v>
      </c>
      <c r="G6051" s="175" t="s">
        <v>18876</v>
      </c>
      <c r="H6051" s="182" t="str">
        <f>_xlfn.XLOOKUP(tab_SCHULLISTE[[#This Row],[TKZ]],tab_SATLISTE[SAT-ID],tab_SATLISTE[SAT-ID],"FEHLT")</f>
        <v>7k288</v>
      </c>
    </row>
    <row r="6052" spans="1:8" x14ac:dyDescent="0.3">
      <c r="A6052" s="173" t="s">
        <v>10407</v>
      </c>
      <c r="B6052" s="169" t="s">
        <v>14854</v>
      </c>
      <c r="C6052" s="167" t="str">
        <f>tab_SCHULLISTE[[#This Row],[SNR]]&amp;" - "&amp;tab_SCHULLISTE[[#This Row],[Name]]</f>
        <v xml:space="preserve">9260 - Landwirtschaftsschule Kaufbeuren  </v>
      </c>
      <c r="D6052" s="5" t="s">
        <v>4028</v>
      </c>
      <c r="E605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52" s="175" t="s">
        <v>18875</v>
      </c>
      <c r="G6052" s="175" t="s">
        <v>18876</v>
      </c>
      <c r="H6052" s="182" t="str">
        <f>_xlfn.XLOOKUP(tab_SCHULLISTE[[#This Row],[TKZ]],tab_SATLISTE[SAT-ID],tab_SATLISTE[SAT-ID],"FEHLT")</f>
        <v>7k200</v>
      </c>
    </row>
    <row r="6053" spans="1:8" x14ac:dyDescent="0.3">
      <c r="A6053" s="171" t="s">
        <v>10408</v>
      </c>
      <c r="B6053" s="167" t="s">
        <v>14855</v>
      </c>
      <c r="C6053" s="167" t="str">
        <f>tab_SCHULLISTE[[#This Row],[SNR]]&amp;" - "&amp;tab_SCHULLISTE[[#This Row],[Name]]</f>
        <v xml:space="preserve">9261 - Landwirtschaftsschule Kempten  </v>
      </c>
      <c r="D6053" s="5" t="s">
        <v>4117</v>
      </c>
      <c r="E605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53" s="175" t="s">
        <v>18875</v>
      </c>
      <c r="G6053" s="175" t="s">
        <v>18876</v>
      </c>
      <c r="H6053" s="182" t="str">
        <f>_xlfn.XLOOKUP(tab_SCHULLISTE[[#This Row],[TKZ]],tab_SATLISTE[SAT-ID],tab_SATLISTE[SAT-ID],"FEHLT")</f>
        <v>7k289</v>
      </c>
    </row>
    <row r="6054" spans="1:8" x14ac:dyDescent="0.3">
      <c r="A6054" s="174" t="s">
        <v>10409</v>
      </c>
      <c r="B6054" s="170" t="s">
        <v>14877</v>
      </c>
      <c r="C6054" s="167" t="str">
        <f>tab_SCHULLISTE[[#This Row],[SNR]]&amp;" - "&amp;tab_SCHULLISTE[[#This Row],[Name]]</f>
        <v xml:space="preserve">9262 - Landwirtschaftsschule Krumbach  </v>
      </c>
      <c r="D6054" s="44" t="s">
        <v>3928</v>
      </c>
      <c r="E605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54" s="175" t="s">
        <v>18875</v>
      </c>
      <c r="G6054" s="175" t="s">
        <v>18876</v>
      </c>
      <c r="H6054" s="182" t="str">
        <f>_xlfn.XLOOKUP(tab_SCHULLISTE[[#This Row],[TKZ]],tab_SATLISTE[SAT-ID],tab_SATLISTE[SAT-ID],"FEHLT")</f>
        <v>7k097</v>
      </c>
    </row>
    <row r="6055" spans="1:8" x14ac:dyDescent="0.3">
      <c r="A6055" s="174" t="s">
        <v>10410</v>
      </c>
      <c r="B6055" s="170" t="s">
        <v>14856</v>
      </c>
      <c r="C6055" s="167" t="str">
        <f>tab_SCHULLISTE[[#This Row],[SNR]]&amp;" - "&amp;tab_SCHULLISTE[[#This Row],[Name]]</f>
        <v xml:space="preserve">9264 - Landwirtschaftsschule Memmingen  </v>
      </c>
      <c r="D6055" s="44" t="s">
        <v>4076</v>
      </c>
      <c r="E605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55" s="175" t="s">
        <v>18875</v>
      </c>
      <c r="G6055" s="175" t="s">
        <v>18876</v>
      </c>
      <c r="H6055" s="182" t="str">
        <f>_xlfn.XLOOKUP(tab_SCHULLISTE[[#This Row],[TKZ]],tab_SATLISTE[SAT-ID],tab_SATLISTE[SAT-ID],"FEHLT")</f>
        <v>7k248</v>
      </c>
    </row>
    <row r="6056" spans="1:8" x14ac:dyDescent="0.3">
      <c r="A6056" s="174" t="s">
        <v>10411</v>
      </c>
      <c r="B6056" s="170" t="s">
        <v>14857</v>
      </c>
      <c r="C6056" s="167" t="str">
        <f>tab_SCHULLISTE[[#This Row],[SNR]]&amp;" - "&amp;tab_SCHULLISTE[[#This Row],[Name]]</f>
        <v xml:space="preserve">9265 - Landwirtschaftsschule Mindelheim  </v>
      </c>
      <c r="D6056" s="44" t="s">
        <v>4076</v>
      </c>
      <c r="E605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56" s="175" t="s">
        <v>18875</v>
      </c>
      <c r="G6056" s="175" t="s">
        <v>18876</v>
      </c>
      <c r="H6056" s="182" t="str">
        <f>_xlfn.XLOOKUP(tab_SCHULLISTE[[#This Row],[TKZ]],tab_SATLISTE[SAT-ID],tab_SATLISTE[SAT-ID],"FEHLT")</f>
        <v>7k248</v>
      </c>
    </row>
    <row r="6057" spans="1:8" x14ac:dyDescent="0.3">
      <c r="A6057" s="174" t="s">
        <v>10412</v>
      </c>
      <c r="B6057" s="170" t="s">
        <v>14858</v>
      </c>
      <c r="C6057" s="167" t="str">
        <f>tab_SCHULLISTE[[#This Row],[SNR]]&amp;" - "&amp;tab_SCHULLISTE[[#This Row],[Name]]</f>
        <v xml:space="preserve">9266 - Landwirtschaftsschule Nördlingen  </v>
      </c>
      <c r="D6057" s="44" t="s">
        <v>3896</v>
      </c>
      <c r="E605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57" s="175" t="s">
        <v>18875</v>
      </c>
      <c r="G6057" s="175" t="s">
        <v>18876</v>
      </c>
      <c r="H6057" s="182" t="str">
        <f>_xlfn.XLOOKUP(tab_SCHULLISTE[[#This Row],[TKZ]],tab_SATLISTE[SAT-ID],tab_SATLISTE[SAT-ID],"FEHLT")</f>
        <v>7k063</v>
      </c>
    </row>
    <row r="6058" spans="1:8" x14ac:dyDescent="0.3">
      <c r="A6058" s="174" t="s">
        <v>10413</v>
      </c>
      <c r="B6058" s="170" t="s">
        <v>14859</v>
      </c>
      <c r="C6058" s="167" t="str">
        <f>tab_SCHULLISTE[[#This Row],[SNR]]&amp;" - "&amp;tab_SCHULLISTE[[#This Row],[Name]]</f>
        <v xml:space="preserve">9267 - Landwirtschaftsschule Schwabmünchen  </v>
      </c>
      <c r="D6058" s="44" t="s">
        <v>3850</v>
      </c>
      <c r="E605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58" s="175" t="s">
        <v>18875</v>
      </c>
      <c r="G6058" s="175" t="s">
        <v>18876</v>
      </c>
      <c r="H6058" s="182" t="str">
        <f>_xlfn.XLOOKUP(tab_SCHULLISTE[[#This Row],[TKZ]],tab_SATLISTE[SAT-ID],tab_SATLISTE[SAT-ID],"FEHLT")</f>
        <v>7k016</v>
      </c>
    </row>
    <row r="6059" spans="1:8" x14ac:dyDescent="0.3">
      <c r="A6059" s="174" t="s">
        <v>10414</v>
      </c>
      <c r="B6059" s="170" t="s">
        <v>14860</v>
      </c>
      <c r="C6059" s="167" t="str">
        <f>tab_SCHULLISTE[[#This Row],[SNR]]&amp;" - "&amp;tab_SCHULLISTE[[#This Row],[Name]]</f>
        <v xml:space="preserve">9270 - Landwirtschaftsschule Holzkirchen  </v>
      </c>
      <c r="D6059" s="44" t="s">
        <v>1956</v>
      </c>
      <c r="E605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59" s="175" t="s">
        <v>18875</v>
      </c>
      <c r="G6059" s="175" t="s">
        <v>18876</v>
      </c>
      <c r="H6059" s="182" t="str">
        <f>_xlfn.XLOOKUP(tab_SCHULLISTE[[#This Row],[TKZ]],tab_SATLISTE[SAT-ID],tab_SATLISTE[SAT-ID],"FEHLT")</f>
        <v>1k267</v>
      </c>
    </row>
    <row r="6060" spans="1:8" x14ac:dyDescent="0.3">
      <c r="A6060" s="174" t="s">
        <v>10415</v>
      </c>
      <c r="B6060" s="170" t="s">
        <v>1375</v>
      </c>
      <c r="C6060" s="167" t="str">
        <f>tab_SCHULLISTE[[#This Row],[SNR]]&amp;" - "&amp;tab_SCHULLISTE[[#This Row],[Name]]</f>
        <v>9271 - Staatliche Technikerschule für Agrarwirtschaft Landsberg a.Lech Fachrichtung Landbau</v>
      </c>
      <c r="D6060" s="44" t="s">
        <v>1755</v>
      </c>
      <c r="E606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60" s="175" t="s">
        <v>18875</v>
      </c>
      <c r="G6060" s="175" t="s">
        <v>18876</v>
      </c>
      <c r="H6060" s="182" t="str">
        <f>_xlfn.XLOOKUP(tab_SCHULLISTE[[#This Row],[TKZ]],tab_SATLISTE[SAT-ID],tab_SATLISTE[SAT-ID],"FEHLT")</f>
        <v>1k060</v>
      </c>
    </row>
    <row r="6061" spans="1:8" x14ac:dyDescent="0.3">
      <c r="A6061" s="174" t="s">
        <v>10416</v>
      </c>
      <c r="B6061" s="170" t="s">
        <v>1376</v>
      </c>
      <c r="C6061" s="167" t="str">
        <f>tab_SCHULLISTE[[#This Row],[SNR]]&amp;" - "&amp;tab_SCHULLISTE[[#This Row],[Name]]</f>
        <v>9272 - Staatliche Technikerschule für Agrarwirtschaft Triesdorf Fachrichtung Landbau</v>
      </c>
      <c r="D6061" s="44" t="s">
        <v>3289</v>
      </c>
      <c r="E606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61" s="175" t="s">
        <v>18875</v>
      </c>
      <c r="G6061" s="175" t="s">
        <v>18876</v>
      </c>
      <c r="H6061" s="182" t="str">
        <f>_xlfn.XLOOKUP(tab_SCHULLISTE[[#This Row],[TKZ]],tab_SATLISTE[SAT-ID],tab_SATLISTE[SAT-ID],"FEHLT")</f>
        <v>5k020</v>
      </c>
    </row>
    <row r="6062" spans="1:8" x14ac:dyDescent="0.3">
      <c r="A6062" s="174" t="s">
        <v>10417</v>
      </c>
      <c r="B6062" s="170" t="s">
        <v>1377</v>
      </c>
      <c r="C6062" s="167" t="str">
        <f>tab_SCHULLISTE[[#This Row],[SNR]]&amp;" - "&amp;tab_SCHULLISTE[[#This Row],[Name]]</f>
        <v>9273 - Staatl. Fachschule für Agrarwirtschaft Landshut-Schönbrunn Fachrichtung ökologischer Land</v>
      </c>
      <c r="D6062" s="44" t="s">
        <v>2444</v>
      </c>
      <c r="E606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62" s="175" t="s">
        <v>18875</v>
      </c>
      <c r="G6062" s="175" t="s">
        <v>18876</v>
      </c>
      <c r="H6062" s="182" t="str">
        <f>_xlfn.XLOOKUP(tab_SCHULLISTE[[#This Row],[TKZ]],tab_SATLISTE[SAT-ID],tab_SATLISTE[SAT-ID],"FEHLT")</f>
        <v>2k027</v>
      </c>
    </row>
    <row r="6063" spans="1:8" x14ac:dyDescent="0.3">
      <c r="A6063" s="174" t="s">
        <v>10418</v>
      </c>
      <c r="B6063" s="170" t="s">
        <v>1378</v>
      </c>
      <c r="C6063" s="167" t="str">
        <f>tab_SCHULLISTE[[#This Row],[SNR]]&amp;" - "&amp;tab_SCHULLISTE[[#This Row],[Name]]</f>
        <v>9274 - Staatl. Technikerschule für Agrarwirtsch. Kaufbeuren, Fachricht. Hauswirtschaft u. Ernährung</v>
      </c>
      <c r="D6063" s="44" t="s">
        <v>4028</v>
      </c>
      <c r="E606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63" s="175" t="s">
        <v>18875</v>
      </c>
      <c r="G6063" s="175" t="s">
        <v>18876</v>
      </c>
      <c r="H6063" s="182" t="str">
        <f>_xlfn.XLOOKUP(tab_SCHULLISTE[[#This Row],[TKZ]],tab_SATLISTE[SAT-ID],tab_SATLISTE[SAT-ID],"FEHLT")</f>
        <v>7k200</v>
      </c>
    </row>
    <row r="6064" spans="1:8" x14ac:dyDescent="0.3">
      <c r="A6064" s="174" t="s">
        <v>10419</v>
      </c>
      <c r="B6064" s="170" t="s">
        <v>1371</v>
      </c>
      <c r="C6064" s="167" t="str">
        <f>tab_SCHULLISTE[[#This Row],[SNR]]&amp;" - "&amp;tab_SCHULLISTE[[#This Row],[Name]]</f>
        <v>9277 - Kath. Fachschule für Dorfhelferinnen und Dorfhelfer Neuburg a.d.Donau</v>
      </c>
      <c r="D6064" s="44" t="s">
        <v>2308</v>
      </c>
      <c r="E606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64" s="175" t="s">
        <v>18875</v>
      </c>
      <c r="G6064" s="175" t="s">
        <v>18876</v>
      </c>
      <c r="H6064" s="182" t="str">
        <f>_xlfn.XLOOKUP(tab_SCHULLISTE[[#This Row],[TKZ]],tab_SATLISTE[SAT-ID],tab_SATLISTE[SAT-ID],"FEHLT")</f>
        <v>1p114</v>
      </c>
    </row>
    <row r="6065" spans="1:8" x14ac:dyDescent="0.3">
      <c r="A6065" s="174" t="s">
        <v>10420</v>
      </c>
      <c r="B6065" s="170" t="s">
        <v>10421</v>
      </c>
      <c r="C6065" s="167" t="str">
        <f>tab_SCHULLISTE[[#This Row],[SNR]]&amp;" - "&amp;tab_SCHULLISTE[[#This Row],[Name]]</f>
        <v>9279 - Staatl. Fachakademie für Landwirtschaft Triesdorf Fachrichtung Ernährungs- und Versorgungsmanagement</v>
      </c>
      <c r="D6065" s="44" t="s">
        <v>1696</v>
      </c>
      <c r="E606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65" s="175" t="s">
        <v>18877</v>
      </c>
      <c r="G6065" s="175" t="s">
        <v>18878</v>
      </c>
      <c r="H6065" s="182" t="str">
        <f>_xlfn.XLOOKUP(tab_SCHULLISTE[[#This Row],[TKZ]],tab_SATLISTE[SAT-ID],tab_SATLISTE[SAT-ID],"FEHLT")</f>
        <v>Xx900</v>
      </c>
    </row>
    <row r="6066" spans="1:8" x14ac:dyDescent="0.3">
      <c r="A6066" s="174" t="s">
        <v>10422</v>
      </c>
      <c r="B6066" s="170" t="s">
        <v>1379</v>
      </c>
      <c r="C6066" s="167" t="str">
        <f>tab_SCHULLISTE[[#This Row],[SNR]]&amp;" - "&amp;tab_SCHULLISTE[[#This Row],[Name]]</f>
        <v>9282 - Staatl. Fachschule für Agrarwirtschaft Kempten Fachrichtung Milchwirtschaft und Molkereiwesen</v>
      </c>
      <c r="D6066" s="44" t="s">
        <v>4002</v>
      </c>
      <c r="E606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66" s="175" t="s">
        <v>18875</v>
      </c>
      <c r="G6066" s="175" t="s">
        <v>18876</v>
      </c>
      <c r="H6066" s="182" t="str">
        <f>_xlfn.XLOOKUP(tab_SCHULLISTE[[#This Row],[TKZ]],tab_SATLISTE[SAT-ID],tab_SATLISTE[SAT-ID],"FEHLT")</f>
        <v>7k173</v>
      </c>
    </row>
    <row r="6067" spans="1:8" x14ac:dyDescent="0.3">
      <c r="A6067" s="174" t="s">
        <v>10423</v>
      </c>
      <c r="B6067" s="170" t="s">
        <v>14861</v>
      </c>
      <c r="C6067" s="167" t="str">
        <f>tab_SCHULLISTE[[#This Row],[SNR]]&amp;" - "&amp;tab_SCHULLISTE[[#This Row],[Name]]</f>
        <v xml:space="preserve">9284 - Staatl. Höhere Landbauschule Rotthalmünster  </v>
      </c>
      <c r="D6067" s="44" t="s">
        <v>1696</v>
      </c>
      <c r="E606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67" s="175" t="s">
        <v>18875</v>
      </c>
      <c r="G6067" s="175" t="s">
        <v>18876</v>
      </c>
      <c r="H6067" s="182" t="str">
        <f>_xlfn.XLOOKUP(tab_SCHULLISTE[[#This Row],[TKZ]],tab_SATLISTE[SAT-ID],tab_SATLISTE[SAT-ID],"FEHLT")</f>
        <v>Xx900</v>
      </c>
    </row>
    <row r="6068" spans="1:8" x14ac:dyDescent="0.3">
      <c r="A6068" s="174" t="s">
        <v>10424</v>
      </c>
      <c r="B6068" s="170" t="s">
        <v>14862</v>
      </c>
      <c r="C6068" s="167" t="str">
        <f>tab_SCHULLISTE[[#This Row],[SNR]]&amp;" - "&amp;tab_SCHULLISTE[[#This Row],[Name]]</f>
        <v xml:space="preserve">9285 - Staatl. Höhere Landbauschule Triesdorf  </v>
      </c>
      <c r="D6068" s="44" t="s">
        <v>1696</v>
      </c>
      <c r="E606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68" s="175" t="s">
        <v>18875</v>
      </c>
      <c r="G6068" s="175" t="s">
        <v>18876</v>
      </c>
      <c r="H6068" s="182" t="str">
        <f>_xlfn.XLOOKUP(tab_SCHULLISTE[[#This Row],[TKZ]],tab_SATLISTE[SAT-ID],tab_SATLISTE[SAT-ID],"FEHLT")</f>
        <v>Xx900</v>
      </c>
    </row>
    <row r="6069" spans="1:8" x14ac:dyDescent="0.3">
      <c r="A6069" s="174" t="s">
        <v>10425</v>
      </c>
      <c r="B6069" s="170" t="s">
        <v>1381</v>
      </c>
      <c r="C6069" s="167" t="str">
        <f>tab_SCHULLISTE[[#This Row],[SNR]]&amp;" - "&amp;tab_SCHULLISTE[[#This Row],[Name]]</f>
        <v>9286 - Staatl. Fachschule für Agrarwirtschaft Fürth Fachrichtung Gartenbau Fachgebiet Gemüsebau</v>
      </c>
      <c r="D6069" s="44" t="s">
        <v>3321</v>
      </c>
      <c r="E606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69" s="175" t="s">
        <v>18875</v>
      </c>
      <c r="G6069" s="175" t="s">
        <v>18876</v>
      </c>
      <c r="H6069" s="182" t="str">
        <f>_xlfn.XLOOKUP(tab_SCHULLISTE[[#This Row],[TKZ]],tab_SATLISTE[SAT-ID],tab_SATLISTE[SAT-ID],"FEHLT")</f>
        <v>5k053</v>
      </c>
    </row>
    <row r="6070" spans="1:8" x14ac:dyDescent="0.3">
      <c r="A6070" s="174" t="s">
        <v>10426</v>
      </c>
      <c r="B6070" s="170" t="s">
        <v>1382</v>
      </c>
      <c r="C6070" s="167" t="str">
        <f>tab_SCHULLISTE[[#This Row],[SNR]]&amp;" - "&amp;tab_SCHULLISTE[[#This Row],[Name]]</f>
        <v>9287 - Staatl. Fachschule für Agrarwirtschaft Landshut, Fachricht. Gartenbau, Garten- u. Landschaftsbau</v>
      </c>
      <c r="D6070" s="44" t="s">
        <v>2444</v>
      </c>
      <c r="E607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70" s="175" t="s">
        <v>18875</v>
      </c>
      <c r="G6070" s="175" t="s">
        <v>18876</v>
      </c>
      <c r="H6070" s="182" t="str">
        <f>_xlfn.XLOOKUP(tab_SCHULLISTE[[#This Row],[TKZ]],tab_SATLISTE[SAT-ID],tab_SATLISTE[SAT-ID],"FEHLT")</f>
        <v>2k027</v>
      </c>
    </row>
    <row r="6071" spans="1:8" x14ac:dyDescent="0.3">
      <c r="A6071" s="174" t="s">
        <v>10458</v>
      </c>
      <c r="B6071" s="170" t="s">
        <v>14863</v>
      </c>
      <c r="C6071" s="167" t="str">
        <f>tab_SCHULLISTE[[#This Row],[SNR]]&amp;" - "&amp;tab_SCHULLISTE[[#This Row],[Name]]</f>
        <v xml:space="preserve">9288 - Staatl. Höhere Landbauschule Weiden-Almesbach  </v>
      </c>
      <c r="D6071" s="44" t="s">
        <v>1696</v>
      </c>
      <c r="E607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71" s="175" t="s">
        <v>18875</v>
      </c>
      <c r="G6071" s="175" t="s">
        <v>18876</v>
      </c>
      <c r="H6071" s="182" t="str">
        <f>_xlfn.XLOOKUP(tab_SCHULLISTE[[#This Row],[TKZ]],tab_SATLISTE[SAT-ID],tab_SATLISTE[SAT-ID],"FEHLT")</f>
        <v>Xx900</v>
      </c>
    </row>
    <row r="6072" spans="1:8" x14ac:dyDescent="0.3">
      <c r="A6072" s="174" t="s">
        <v>10427</v>
      </c>
      <c r="B6072" s="170" t="s">
        <v>1383</v>
      </c>
      <c r="C6072" s="167" t="str">
        <f>tab_SCHULLISTE[[#This Row],[SNR]]&amp;" - "&amp;tab_SCHULLISTE[[#This Row],[Name]]</f>
        <v>9292 - Staatl. Fachschule für Agrarwirtschaft Triesdorf Fachrichtung Milchwirtschaftl. Laborwesen</v>
      </c>
      <c r="D6072" s="44" t="s">
        <v>3368</v>
      </c>
      <c r="E607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72" s="175" t="s">
        <v>18875</v>
      </c>
      <c r="G6072" s="175" t="s">
        <v>18876</v>
      </c>
      <c r="H6072" s="182" t="str">
        <f>_xlfn.XLOOKUP(tab_SCHULLISTE[[#This Row],[TKZ]],tab_SATLISTE[SAT-ID],tab_SATLISTE[SAT-ID],"FEHLT")</f>
        <v>5k100</v>
      </c>
    </row>
    <row r="6073" spans="1:8" x14ac:dyDescent="0.3">
      <c r="A6073" s="174" t="s">
        <v>10428</v>
      </c>
      <c r="B6073" s="170" t="s">
        <v>18796</v>
      </c>
      <c r="C6073" s="167" t="str">
        <f>tab_SCHULLISTE[[#This Row],[SNR]]&amp;" - "&amp;tab_SCHULLISTE[[#This Row],[Name]]</f>
        <v>9294 - Staatl. Meister- und Technikerschule für Weinbau und Gartenbau Veitshöchheim</v>
      </c>
      <c r="D6073" s="44" t="s">
        <v>1696</v>
      </c>
      <c r="E6073"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73" s="175" t="s">
        <v>18875</v>
      </c>
      <c r="G6073" s="175" t="s">
        <v>18876</v>
      </c>
      <c r="H6073" s="182" t="str">
        <f>_xlfn.XLOOKUP(tab_SCHULLISTE[[#This Row],[TKZ]],tab_SATLISTE[SAT-ID],tab_SATLISTE[SAT-ID],"FEHLT")</f>
        <v>Xx900</v>
      </c>
    </row>
    <row r="6074" spans="1:8" x14ac:dyDescent="0.3">
      <c r="A6074" s="174" t="s">
        <v>10429</v>
      </c>
      <c r="B6074" s="170" t="s">
        <v>1384</v>
      </c>
      <c r="C6074" s="167" t="str">
        <f>tab_SCHULLISTE[[#This Row],[SNR]]&amp;" - "&amp;tab_SCHULLISTE[[#This Row],[Name]]</f>
        <v>9295 - Staatl. Technikerschule f. Agrarwirtschaft Kempten Fachrichtung Milchwirtschaft und Molkereiwesen</v>
      </c>
      <c r="D6074" s="44" t="s">
        <v>4002</v>
      </c>
      <c r="E6074"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74" s="175" t="s">
        <v>18875</v>
      </c>
      <c r="G6074" s="175" t="s">
        <v>18876</v>
      </c>
      <c r="H6074" s="182" t="str">
        <f>_xlfn.XLOOKUP(tab_SCHULLISTE[[#This Row],[TKZ]],tab_SATLISTE[SAT-ID],tab_SATLISTE[SAT-ID],"FEHLT")</f>
        <v>7k173</v>
      </c>
    </row>
    <row r="6075" spans="1:8" x14ac:dyDescent="0.3">
      <c r="A6075" s="174" t="s">
        <v>10430</v>
      </c>
      <c r="B6075" s="170" t="s">
        <v>1385</v>
      </c>
      <c r="C6075" s="167" t="str">
        <f>tab_SCHULLISTE[[#This Row],[SNR]]&amp;" - "&amp;tab_SCHULLISTE[[#This Row],[Name]]</f>
        <v>9296 - Staatl. Bayerische Technikerschule für Waldwirtschaft Lohr a.Main</v>
      </c>
      <c r="D6075" s="44" t="s">
        <v>1696</v>
      </c>
      <c r="E6075"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75" s="175" t="s">
        <v>18875</v>
      </c>
      <c r="G6075" s="175" t="s">
        <v>18876</v>
      </c>
      <c r="H6075" s="182" t="str">
        <f>_xlfn.XLOOKUP(tab_SCHULLISTE[[#This Row],[TKZ]],tab_SATLISTE[SAT-ID],tab_SATLISTE[SAT-ID],"FEHLT")</f>
        <v>Xx900</v>
      </c>
    </row>
    <row r="6076" spans="1:8" x14ac:dyDescent="0.3">
      <c r="A6076" s="174" t="s">
        <v>18797</v>
      </c>
      <c r="B6076" s="170" t="s">
        <v>18798</v>
      </c>
      <c r="C6076" s="167" t="str">
        <f>tab_SCHULLISTE[[#This Row],[SNR]]&amp;" - "&amp;tab_SCHULLISTE[[#This Row],[Name]]</f>
        <v>A202 - Staatsinstitut für die Ausbildung von Fachlehrern - Abt. I Augsburg</v>
      </c>
      <c r="D6076" s="44" t="s">
        <v>4121</v>
      </c>
      <c r="E6076"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76" s="177" t="s">
        <v>18880</v>
      </c>
      <c r="G6076" s="36" t="s">
        <v>18879</v>
      </c>
      <c r="H6076" s="182" t="str">
        <f>_xlfn.XLOOKUP(tab_SCHULLISTE[[#This Row],[TKZ]],tab_SATLISTE[SAT-ID],tab_SATLISTE[SAT-ID],"FEHLT")</f>
        <v>7x910</v>
      </c>
    </row>
    <row r="6077" spans="1:8" x14ac:dyDescent="0.3">
      <c r="A6077" s="174" t="s">
        <v>18799</v>
      </c>
      <c r="B6077" s="170" t="s">
        <v>18800</v>
      </c>
      <c r="C6077" s="167" t="str">
        <f>tab_SCHULLISTE[[#This Row],[SNR]]&amp;" - "&amp;tab_SCHULLISTE[[#This Row],[Name]]</f>
        <v>A203 - Staatsinstitut für die Ausbildung von Fachlehrern - Abt. II München</v>
      </c>
      <c r="D6077" s="44" t="s">
        <v>2198</v>
      </c>
      <c r="E6077"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77" s="177" t="s">
        <v>18880</v>
      </c>
      <c r="G6077" s="36" t="s">
        <v>18879</v>
      </c>
      <c r="H6077" s="182" t="str">
        <f>_xlfn.XLOOKUP(tab_SCHULLISTE[[#This Row],[TKZ]],tab_SATLISTE[SAT-ID],tab_SATLISTE[SAT-ID],"FEHLT")</f>
        <v>1x910</v>
      </c>
    </row>
    <row r="6078" spans="1:8" x14ac:dyDescent="0.3">
      <c r="A6078" s="174" t="s">
        <v>18801</v>
      </c>
      <c r="B6078" s="170" t="s">
        <v>18802</v>
      </c>
      <c r="C6078" s="167" t="str">
        <f>tab_SCHULLISTE[[#This Row],[SNR]]&amp;" - "&amp;tab_SCHULLISTE[[#This Row],[Name]]</f>
        <v>A204 - Staatsinstitut für die Ausbildung von Fachlehrern - Abt. III Ansbach</v>
      </c>
      <c r="D6078" s="44" t="s">
        <v>3451</v>
      </c>
      <c r="E6078"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78" s="177" t="s">
        <v>18880</v>
      </c>
      <c r="G6078" s="36" t="s">
        <v>18879</v>
      </c>
      <c r="H6078" s="182" t="str">
        <f>_xlfn.XLOOKUP(tab_SCHULLISTE[[#This Row],[TKZ]],tab_SATLISTE[SAT-ID],tab_SATLISTE[SAT-ID],"FEHLT")</f>
        <v>5x910</v>
      </c>
    </row>
    <row r="6079" spans="1:8" x14ac:dyDescent="0.3">
      <c r="A6079" s="174" t="s">
        <v>18803</v>
      </c>
      <c r="B6079" s="170" t="s">
        <v>18804</v>
      </c>
      <c r="C6079" s="167" t="str">
        <f>tab_SCHULLISTE[[#This Row],[SNR]]&amp;" - "&amp;tab_SCHULLISTE[[#This Row],[Name]]</f>
        <v>A206 - Staatsinstitut für die Ausbildung von Fachlehrern - Abt. V Bayreuth</v>
      </c>
      <c r="D6079" s="44" t="s">
        <v>3207</v>
      </c>
      <c r="E6079"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79" s="177" t="s">
        <v>18880</v>
      </c>
      <c r="G6079" s="36" t="s">
        <v>18879</v>
      </c>
      <c r="H6079" s="182" t="str">
        <f>_xlfn.XLOOKUP(tab_SCHULLISTE[[#This Row],[TKZ]],tab_SATLISTE[SAT-ID],tab_SATLISTE[SAT-ID],"FEHLT")</f>
        <v>4x910</v>
      </c>
    </row>
    <row r="6080" spans="1:8" x14ac:dyDescent="0.3">
      <c r="A6080" s="174" t="s">
        <v>18805</v>
      </c>
      <c r="B6080" s="170" t="s">
        <v>18806</v>
      </c>
      <c r="C6080" s="167" t="str">
        <f>tab_SCHULLISTE[[#This Row],[SNR]]&amp;" - "&amp;tab_SCHULLISTE[[#This Row],[Name]]</f>
        <v>A207 - Staatsinstitut für die Ausbildung von Fachlehrern - Abt. IV berufl. Schulen Ansbach</v>
      </c>
      <c r="D6080" s="44" t="s">
        <v>3452</v>
      </c>
      <c r="E6080"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80" s="177" t="s">
        <v>18880</v>
      </c>
      <c r="G6080" s="36" t="s">
        <v>18879</v>
      </c>
      <c r="H6080" s="182" t="str">
        <f>_xlfn.XLOOKUP(tab_SCHULLISTE[[#This Row],[TKZ]],tab_SATLISTE[SAT-ID],tab_SATLISTE[SAT-ID],"FEHLT")</f>
        <v>5x911</v>
      </c>
    </row>
    <row r="6081" spans="1:8" x14ac:dyDescent="0.3">
      <c r="A6081" s="174" t="s">
        <v>18807</v>
      </c>
      <c r="B6081" s="170" t="s">
        <v>18808</v>
      </c>
      <c r="C6081" s="167" t="str">
        <f>tab_SCHULLISTE[[#This Row],[SNR]]&amp;" - "&amp;tab_SCHULLISTE[[#This Row],[Name]]</f>
        <v>A215 - Staatsinstitut für die Ausbildung von Förderlehrern - Abt.II Freising</v>
      </c>
      <c r="D6081" s="44" t="s">
        <v>2199</v>
      </c>
      <c r="E6081"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81" s="177" t="s">
        <v>18880</v>
      </c>
      <c r="G6081" s="36" t="s">
        <v>18879</v>
      </c>
      <c r="H6081" s="182" t="str">
        <f>_xlfn.XLOOKUP(tab_SCHULLISTE[[#This Row],[TKZ]],tab_SATLISTE[SAT-ID],tab_SATLISTE[SAT-ID],"FEHLT")</f>
        <v>1x911</v>
      </c>
    </row>
    <row r="6082" spans="1:8" x14ac:dyDescent="0.3">
      <c r="A6082" s="174" t="s">
        <v>18809</v>
      </c>
      <c r="B6082" s="170" t="s">
        <v>18810</v>
      </c>
      <c r="C6082" s="167" t="str">
        <f>tab_SCHULLISTE[[#This Row],[SNR]]&amp;" - "&amp;tab_SCHULLISTE[[#This Row],[Name]]</f>
        <v>A217 - Staatsinstitut für die Ausbildung von Förderlehrern - Abt. I Bayreuth</v>
      </c>
      <c r="D6082" s="44" t="s">
        <v>3208</v>
      </c>
      <c r="E6082" s="36" t="str">
        <f>IFERROR(IF(AND(tab_SCHULLISTE[[#This Row],[SArt]]="01",SEARCH("grund",tab_SCHULLISTE[[#This Row],[Name_MD]])&gt;0),"Grundschulen",_xlfn.XLOOKUP(tab_SCHULLISTE[[#This Row],[Schulart]],Tabelle1[Schulart],Tabelle1[Zuordnung],"FEHLT")),IFERROR(IF(AND(tab_SCHULLISTE[[#This Row],[SArt]]="01",SEARCH("mittel",tab_SCHULLISTE[[#This Row],[Name_MD]])&gt;0),"Allgemeinbild. weiterf. Schulen",_xlfn.XLOOKUP(tab_SCHULLISTE[[#This Row],[Schulart]],Tabelle1[Schulart],Tabelle1[Zuordnung],"FEHLT")),_xlfn.XLOOKUP(tab_SCHULLISTE[[#This Row],[Schulart]],Tabelle1[Schulart],Tabelle1[Zuordnung],"FEHLT")))</f>
        <v>Berufliche Schulen</v>
      </c>
      <c r="F6082" s="177" t="s">
        <v>18880</v>
      </c>
      <c r="G6082" s="36" t="s">
        <v>18879</v>
      </c>
      <c r="H6082" s="182" t="str">
        <f>_xlfn.XLOOKUP(tab_SCHULLISTE[[#This Row],[TKZ]],tab_SATLISTE[SAT-ID],tab_SATLISTE[SAT-ID],"FEHLT")</f>
        <v>4x911</v>
      </c>
    </row>
    <row r="6083" spans="1:8" x14ac:dyDescent="0.3">
      <c r="A6083" s="21"/>
      <c r="B6083" s="28"/>
      <c r="C6083" s="28"/>
      <c r="D6083" s="22"/>
      <c r="E6083" s="36"/>
    </row>
    <row r="6084" spans="1:8" x14ac:dyDescent="0.3">
      <c r="A6084" s="21"/>
      <c r="B6084" s="28"/>
      <c r="C6084" s="28"/>
      <c r="D6084" s="22"/>
      <c r="E6084" s="36"/>
    </row>
    <row r="6085" spans="1:8" x14ac:dyDescent="0.3">
      <c r="A6085" s="21"/>
      <c r="B6085" s="28"/>
      <c r="C6085" s="28"/>
      <c r="D6085" s="22"/>
      <c r="E6085" s="36"/>
    </row>
    <row r="6086" spans="1:8" x14ac:dyDescent="0.3">
      <c r="A6086" s="21"/>
      <c r="B6086" s="28"/>
      <c r="C6086" s="28"/>
      <c r="D6086" s="22"/>
      <c r="E6086" s="36"/>
    </row>
    <row r="6087" spans="1:8" x14ac:dyDescent="0.3">
      <c r="A6087" s="21"/>
      <c r="B6087" s="28"/>
      <c r="C6087" s="28"/>
      <c r="D6087" s="22"/>
      <c r="E6087" s="36"/>
    </row>
    <row r="6088" spans="1:8" x14ac:dyDescent="0.3">
      <c r="A6088" s="21"/>
      <c r="B6088" s="28"/>
      <c r="C6088" s="28"/>
      <c r="D6088" s="22"/>
      <c r="E6088" s="36"/>
    </row>
    <row r="6089" spans="1:8" x14ac:dyDescent="0.3">
      <c r="A6089" s="21"/>
      <c r="B6089" s="28"/>
      <c r="C6089" s="28"/>
      <c r="D6089" s="22"/>
      <c r="E6089" s="36"/>
    </row>
    <row r="6090" spans="1:8" x14ac:dyDescent="0.3">
      <c r="A6090" s="21"/>
      <c r="B6090" s="28"/>
      <c r="C6090" s="28"/>
      <c r="D6090" s="22"/>
      <c r="E6090" s="36"/>
    </row>
    <row r="6091" spans="1:8" x14ac:dyDescent="0.3">
      <c r="A6091" s="21"/>
      <c r="B6091" s="28"/>
      <c r="C6091" s="28"/>
      <c r="D6091" s="22"/>
      <c r="E6091" s="36"/>
    </row>
    <row r="6092" spans="1:8" x14ac:dyDescent="0.3">
      <c r="A6092" s="21"/>
      <c r="B6092" s="28"/>
      <c r="C6092" s="28"/>
      <c r="D6092" s="22"/>
      <c r="E6092" s="36"/>
    </row>
    <row r="6093" spans="1:8" x14ac:dyDescent="0.3">
      <c r="A6093" s="21"/>
      <c r="B6093" s="28"/>
      <c r="C6093" s="28"/>
      <c r="D6093" s="22"/>
      <c r="E6093" s="36"/>
    </row>
    <row r="6094" spans="1:8" x14ac:dyDescent="0.3">
      <c r="A6094" s="21"/>
      <c r="B6094" s="28"/>
      <c r="C6094" s="28"/>
      <c r="D6094" s="22"/>
      <c r="E6094" s="36"/>
    </row>
    <row r="6095" spans="1:8" x14ac:dyDescent="0.3">
      <c r="A6095" s="21"/>
      <c r="B6095" s="28"/>
      <c r="C6095" s="28"/>
      <c r="D6095" s="22"/>
      <c r="E6095" s="36"/>
    </row>
    <row r="6096" spans="1:8" x14ac:dyDescent="0.3">
      <c r="A6096" s="21"/>
      <c r="B6096" s="28"/>
      <c r="C6096" s="28"/>
      <c r="D6096" s="22"/>
      <c r="E6096" s="36"/>
    </row>
    <row r="6097" spans="1:5" x14ac:dyDescent="0.3">
      <c r="A6097" s="21"/>
      <c r="B6097" s="28"/>
      <c r="C6097" s="28"/>
      <c r="D6097" s="22"/>
      <c r="E6097" s="36"/>
    </row>
    <row r="6098" spans="1:5" x14ac:dyDescent="0.3">
      <c r="A6098" s="21"/>
      <c r="B6098" s="28"/>
      <c r="C6098" s="28"/>
      <c r="D6098" s="22"/>
      <c r="E6098" s="36"/>
    </row>
    <row r="6099" spans="1:5" x14ac:dyDescent="0.3">
      <c r="A6099" s="21"/>
      <c r="B6099" s="28"/>
      <c r="C6099" s="28"/>
      <c r="D6099" s="22"/>
      <c r="E6099" s="36"/>
    </row>
    <row r="6100" spans="1:5" x14ac:dyDescent="0.3">
      <c r="A6100" s="21"/>
      <c r="B6100" s="28"/>
      <c r="C6100" s="28"/>
      <c r="D6100" s="22"/>
      <c r="E6100" s="36"/>
    </row>
    <row r="6101" spans="1:5" x14ac:dyDescent="0.3">
      <c r="A6101" s="21"/>
      <c r="B6101" s="28"/>
      <c r="C6101" s="28"/>
      <c r="D6101" s="22"/>
      <c r="E6101" s="36"/>
    </row>
    <row r="6102" spans="1:5" x14ac:dyDescent="0.3">
      <c r="A6102" s="21"/>
      <c r="B6102" s="28"/>
      <c r="C6102" s="28"/>
      <c r="D6102" s="22"/>
      <c r="E6102" s="36"/>
    </row>
    <row r="6103" spans="1:5" x14ac:dyDescent="0.3">
      <c r="A6103" s="21"/>
      <c r="B6103" s="28"/>
      <c r="C6103" s="28"/>
      <c r="D6103" s="22"/>
      <c r="E6103" s="36"/>
    </row>
    <row r="6104" spans="1:5" x14ac:dyDescent="0.3">
      <c r="A6104" s="21"/>
      <c r="B6104" s="28"/>
      <c r="C6104" s="28"/>
      <c r="D6104" s="22"/>
      <c r="E6104" s="36"/>
    </row>
    <row r="6105" spans="1:5" x14ac:dyDescent="0.3">
      <c r="A6105" s="21"/>
      <c r="B6105" s="28"/>
      <c r="C6105" s="28"/>
      <c r="D6105" s="22"/>
      <c r="E6105" s="36"/>
    </row>
    <row r="6106" spans="1:5" x14ac:dyDescent="0.3">
      <c r="A6106" s="21"/>
      <c r="B6106" s="28"/>
      <c r="C6106" s="28"/>
      <c r="D6106" s="22"/>
      <c r="E6106" s="36"/>
    </row>
    <row r="6107" spans="1:5" x14ac:dyDescent="0.3">
      <c r="A6107" s="21"/>
      <c r="B6107" s="28"/>
      <c r="C6107" s="28"/>
      <c r="D6107" s="22"/>
      <c r="E6107" s="36"/>
    </row>
    <row r="6108" spans="1:5" x14ac:dyDescent="0.3">
      <c r="A6108" s="21"/>
      <c r="B6108" s="28"/>
      <c r="C6108" s="28"/>
      <c r="D6108" s="22"/>
      <c r="E6108" s="36"/>
    </row>
    <row r="6109" spans="1:5" x14ac:dyDescent="0.3">
      <c r="A6109" s="21"/>
      <c r="B6109" s="28"/>
      <c r="C6109" s="28"/>
      <c r="D6109" s="22"/>
      <c r="E6109" s="36"/>
    </row>
    <row r="6110" spans="1:5" x14ac:dyDescent="0.3">
      <c r="A6110" s="21"/>
      <c r="B6110" s="28"/>
      <c r="C6110" s="28"/>
      <c r="D6110" s="22"/>
      <c r="E6110" s="36"/>
    </row>
    <row r="6111" spans="1:5" x14ac:dyDescent="0.3">
      <c r="A6111" s="21"/>
      <c r="B6111" s="28"/>
      <c r="C6111" s="28"/>
      <c r="D6111" s="22"/>
      <c r="E6111" s="36"/>
    </row>
    <row r="6112" spans="1:5" x14ac:dyDescent="0.3">
      <c r="A6112" s="21"/>
      <c r="B6112" s="28"/>
      <c r="C6112" s="28"/>
      <c r="D6112" s="22"/>
      <c r="E6112" s="36"/>
    </row>
    <row r="6113" spans="1:5" x14ac:dyDescent="0.3">
      <c r="A6113" s="21"/>
      <c r="B6113" s="28"/>
      <c r="C6113" s="28"/>
      <c r="D6113" s="22"/>
      <c r="E6113" s="36"/>
    </row>
    <row r="6114" spans="1:5" x14ac:dyDescent="0.3">
      <c r="A6114" s="21"/>
      <c r="B6114" s="28"/>
      <c r="C6114" s="28"/>
      <c r="D6114" s="22"/>
      <c r="E6114" s="36"/>
    </row>
  </sheetData>
  <sheetProtection algorithmName="SHA-512" hashValue="rIui9+l39/pmGNnakywKlpCjLFOs8PbRT7JbvgfYlGoVNJUMBM9G1C/DEjq1HO0m5hflLv34ca26OpTR08M01Q==" saltValue="WkjZCOzsPMBo8m07MO1umA==" spinCount="100000" sheet="1" formatRows="0"/>
  <pageMargins left="0.7" right="0.7" top="0.78740157499999996" bottom="0.78740157499999996" header="0.3" footer="0.3"/>
  <pageSetup paperSize="9" orientation="portrait" horizontalDpi="300" verticalDpi="30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9"/>
  <dimension ref="A1:J2559"/>
  <sheetViews>
    <sheetView zoomScaleNormal="100" workbookViewId="0">
      <selection activeCell="A63" sqref="A63:XFD63"/>
    </sheetView>
  </sheetViews>
  <sheetFormatPr baseColWidth="10" defaultRowHeight="14.4" x14ac:dyDescent="0.3"/>
  <cols>
    <col min="1" max="1" width="11.33203125" customWidth="1"/>
    <col min="2" max="2" width="60.6640625" style="15" customWidth="1"/>
    <col min="3" max="3" width="16.44140625" style="3" customWidth="1"/>
    <col min="4" max="6" width="16.44140625" customWidth="1"/>
    <col min="7" max="7" width="16.44140625" style="3" customWidth="1"/>
    <col min="8" max="8" width="19.44140625" customWidth="1"/>
    <col min="9" max="9" width="18.109375" customWidth="1"/>
  </cols>
  <sheetData>
    <row r="1" spans="1:10" x14ac:dyDescent="0.3">
      <c r="C1" s="51">
        <f>SUBTOTAL(9,tab_SATLISTE[Leihgeräte])</f>
        <v>272017</v>
      </c>
      <c r="D1" s="52">
        <f>SUBTOTAL(9,tab_SATLISTE[Budget_LEIH])</f>
        <v>95205950</v>
      </c>
      <c r="E1" s="51">
        <f>SUBTOTAL(9,tab_SATLISTE[Lehrergeräte])</f>
        <v>59343</v>
      </c>
      <c r="F1" s="53">
        <f>SUBTOTAL(9,tab_SATLISTE[Budget_LEHRER])</f>
        <v>59343000</v>
      </c>
      <c r="G1"/>
      <c r="J1" s="181">
        <f>SUBTOTAL(9,tab_SATLISTE[Schulen])</f>
        <v>6081</v>
      </c>
    </row>
    <row r="2" spans="1:10" s="2" customFormat="1" x14ac:dyDescent="0.3">
      <c r="A2" s="7" t="s">
        <v>1634</v>
      </c>
      <c r="B2" s="14" t="s">
        <v>1633</v>
      </c>
      <c r="C2" s="13" t="s">
        <v>10470</v>
      </c>
      <c r="D2" s="13" t="s">
        <v>10471</v>
      </c>
      <c r="E2" s="13" t="s">
        <v>10472</v>
      </c>
      <c r="F2" s="13" t="s">
        <v>10473</v>
      </c>
      <c r="G2" s="7" t="s">
        <v>21</v>
      </c>
      <c r="H2" s="29" t="s">
        <v>1640</v>
      </c>
      <c r="I2" s="29" t="s">
        <v>10464</v>
      </c>
      <c r="J2" s="179" t="s">
        <v>18945</v>
      </c>
    </row>
    <row r="3" spans="1:10" ht="15.9" customHeight="1" x14ac:dyDescent="0.3">
      <c r="A3" s="3" t="s">
        <v>1697</v>
      </c>
      <c r="B3" s="15" t="s">
        <v>14915</v>
      </c>
      <c r="C3" s="16">
        <v>25</v>
      </c>
      <c r="D3" s="17">
        <f>tab_SATLISTE[[#This Row],[Leihgeräte]]*350</f>
        <v>8750</v>
      </c>
      <c r="E3" s="16">
        <v>5</v>
      </c>
      <c r="F3" s="30">
        <f>tab_SATLISTE[[#This Row],[Lehrergeräte]]*1000</f>
        <v>5000</v>
      </c>
      <c r="G3" s="3" t="str">
        <f>IF(MID(tab_SATLISTE[[#This Row],[SAT-ID]],2,1)="x","x",LEFT(tab_SATLISTE[[#This Row],[SAT-ID]]))</f>
        <v>1</v>
      </c>
      <c r="H3" t="s">
        <v>23</v>
      </c>
      <c r="I3" t="s">
        <v>17016</v>
      </c>
      <c r="J3" s="3">
        <f>COUNTIFS(tab_SCHULLISTE[TKZ],tab_SATLISTE[[#This Row],[SAT-ID]])</f>
        <v>1</v>
      </c>
    </row>
    <row r="4" spans="1:10" ht="15.9" customHeight="1" x14ac:dyDescent="0.3">
      <c r="A4" s="3" t="s">
        <v>1698</v>
      </c>
      <c r="B4" s="15" t="s">
        <v>14916</v>
      </c>
      <c r="C4" s="16">
        <v>87</v>
      </c>
      <c r="D4" s="17">
        <f>tab_SATLISTE[[#This Row],[Leihgeräte]]*350</f>
        <v>30450</v>
      </c>
      <c r="E4" s="16">
        <v>18</v>
      </c>
      <c r="F4" s="30">
        <f>tab_SATLISTE[[#This Row],[Lehrergeräte]]*1000</f>
        <v>18000</v>
      </c>
      <c r="G4" s="3" t="str">
        <f>IF(MID(tab_SATLISTE[[#This Row],[SAT-ID]],2,1)="x","x",LEFT(tab_SATLISTE[[#This Row],[SAT-ID]]))</f>
        <v>1</v>
      </c>
      <c r="H4" t="s">
        <v>23</v>
      </c>
      <c r="I4" t="s">
        <v>17017</v>
      </c>
      <c r="J4" s="3">
        <f>COUNTIFS(tab_SCHULLISTE[TKZ],tab_SATLISTE[[#This Row],[SAT-ID]])</f>
        <v>2</v>
      </c>
    </row>
    <row r="5" spans="1:10" ht="15.9" customHeight="1" x14ac:dyDescent="0.3">
      <c r="A5" s="3" t="s">
        <v>1699</v>
      </c>
      <c r="B5" s="15" t="s">
        <v>14917</v>
      </c>
      <c r="C5" s="16">
        <v>70</v>
      </c>
      <c r="D5" s="17">
        <f>tab_SATLISTE[[#This Row],[Leihgeräte]]*350</f>
        <v>24500</v>
      </c>
      <c r="E5" s="16">
        <v>13</v>
      </c>
      <c r="F5" s="30">
        <f>tab_SATLISTE[[#This Row],[Lehrergeräte]]*1000</f>
        <v>13000</v>
      </c>
      <c r="G5" s="3" t="str">
        <f>IF(MID(tab_SATLISTE[[#This Row],[SAT-ID]],2,1)="x","x",LEFT(tab_SATLISTE[[#This Row],[SAT-ID]]))</f>
        <v>1</v>
      </c>
      <c r="H5" t="s">
        <v>17008</v>
      </c>
      <c r="I5" t="s">
        <v>17018</v>
      </c>
      <c r="J5" s="3">
        <f>COUNTIFS(tab_SCHULLISTE[TKZ],tab_SATLISTE[[#This Row],[SAT-ID]])</f>
        <v>2</v>
      </c>
    </row>
    <row r="6" spans="1:10" ht="15.9" customHeight="1" x14ac:dyDescent="0.3">
      <c r="A6" s="3" t="s">
        <v>1700</v>
      </c>
      <c r="B6" s="15" t="s">
        <v>14918</v>
      </c>
      <c r="C6" s="16">
        <v>30</v>
      </c>
      <c r="D6" s="17">
        <f>tab_SATLISTE[[#This Row],[Leihgeräte]]*350</f>
        <v>10500</v>
      </c>
      <c r="E6" s="16">
        <v>6</v>
      </c>
      <c r="F6" s="30">
        <f>tab_SATLISTE[[#This Row],[Lehrergeräte]]*1000</f>
        <v>6000</v>
      </c>
      <c r="G6" s="3" t="str">
        <f>IF(MID(tab_SATLISTE[[#This Row],[SAT-ID]],2,1)="x","x",LEFT(tab_SATLISTE[[#This Row],[SAT-ID]]))</f>
        <v>1</v>
      </c>
      <c r="H6" t="s">
        <v>23</v>
      </c>
      <c r="I6" t="s">
        <v>17019</v>
      </c>
      <c r="J6" s="3">
        <f>COUNTIFS(tab_SCHULLISTE[TKZ],tab_SATLISTE[[#This Row],[SAT-ID]])</f>
        <v>1</v>
      </c>
    </row>
    <row r="7" spans="1:10" ht="15.9" customHeight="1" x14ac:dyDescent="0.3">
      <c r="A7" s="3" t="s">
        <v>1701</v>
      </c>
      <c r="B7" s="15" t="s">
        <v>14919</v>
      </c>
      <c r="C7" s="16">
        <v>21</v>
      </c>
      <c r="D7" s="17">
        <f>tab_SATLISTE[[#This Row],[Leihgeräte]]*350</f>
        <v>7350</v>
      </c>
      <c r="E7" s="16">
        <v>5</v>
      </c>
      <c r="F7" s="30">
        <f>tab_SATLISTE[[#This Row],[Lehrergeräte]]*1000</f>
        <v>5000</v>
      </c>
      <c r="G7" s="3" t="str">
        <f>IF(MID(tab_SATLISTE[[#This Row],[SAT-ID]],2,1)="x","x",LEFT(tab_SATLISTE[[#This Row],[SAT-ID]]))</f>
        <v>1</v>
      </c>
      <c r="H7" t="s">
        <v>23</v>
      </c>
      <c r="I7" t="s">
        <v>17020</v>
      </c>
      <c r="J7" s="3">
        <f>COUNTIFS(tab_SCHULLISTE[TKZ],tab_SATLISTE[[#This Row],[SAT-ID]])</f>
        <v>1</v>
      </c>
    </row>
    <row r="8" spans="1:10" ht="15.9" customHeight="1" x14ac:dyDescent="0.3">
      <c r="A8" s="3" t="s">
        <v>1702</v>
      </c>
      <c r="B8" s="15" t="s">
        <v>14920</v>
      </c>
      <c r="C8" s="16">
        <v>19</v>
      </c>
      <c r="D8" s="17">
        <f>tab_SATLISTE[[#This Row],[Leihgeräte]]*350</f>
        <v>6650</v>
      </c>
      <c r="E8" s="16">
        <v>5</v>
      </c>
      <c r="F8" s="30">
        <f>tab_SATLISTE[[#This Row],[Lehrergeräte]]*1000</f>
        <v>5000</v>
      </c>
      <c r="G8" s="3" t="str">
        <f>IF(MID(tab_SATLISTE[[#This Row],[SAT-ID]],2,1)="x","x",LEFT(tab_SATLISTE[[#This Row],[SAT-ID]]))</f>
        <v>1</v>
      </c>
      <c r="H8" t="s">
        <v>23</v>
      </c>
      <c r="I8" t="s">
        <v>17021</v>
      </c>
      <c r="J8" s="3">
        <f>COUNTIFS(tab_SCHULLISTE[TKZ],tab_SATLISTE[[#This Row],[SAT-ID]])</f>
        <v>1</v>
      </c>
    </row>
    <row r="9" spans="1:10" ht="15.9" customHeight="1" x14ac:dyDescent="0.3">
      <c r="A9" s="3" t="s">
        <v>1703</v>
      </c>
      <c r="B9" s="15" t="s">
        <v>14921</v>
      </c>
      <c r="C9" s="16">
        <v>28</v>
      </c>
      <c r="D9" s="17">
        <f>tab_SATLISTE[[#This Row],[Leihgeräte]]*350</f>
        <v>9800</v>
      </c>
      <c r="E9" s="16">
        <v>4</v>
      </c>
      <c r="F9" s="30">
        <f>tab_SATLISTE[[#This Row],[Lehrergeräte]]*1000</f>
        <v>4000</v>
      </c>
      <c r="G9" s="3" t="str">
        <f>IF(MID(tab_SATLISTE[[#This Row],[SAT-ID]],2,1)="x","x",LEFT(tab_SATLISTE[[#This Row],[SAT-ID]]))</f>
        <v>1</v>
      </c>
      <c r="H9" t="s">
        <v>23</v>
      </c>
      <c r="I9" t="s">
        <v>17022</v>
      </c>
      <c r="J9" s="3">
        <f>COUNTIFS(tab_SCHULLISTE[TKZ],tab_SATLISTE[[#This Row],[SAT-ID]])</f>
        <v>1</v>
      </c>
    </row>
    <row r="10" spans="1:10" ht="15.9" customHeight="1" x14ac:dyDescent="0.3">
      <c r="A10" s="3" t="s">
        <v>1704</v>
      </c>
      <c r="B10" s="15" t="s">
        <v>14922</v>
      </c>
      <c r="C10" s="16">
        <v>60</v>
      </c>
      <c r="D10" s="17">
        <f>tab_SATLISTE[[#This Row],[Leihgeräte]]*350</f>
        <v>21000</v>
      </c>
      <c r="E10" s="16">
        <v>14</v>
      </c>
      <c r="F10" s="30">
        <f>tab_SATLISTE[[#This Row],[Lehrergeräte]]*1000</f>
        <v>14000</v>
      </c>
      <c r="G10" s="3" t="str">
        <f>IF(MID(tab_SATLISTE[[#This Row],[SAT-ID]],2,1)="x","x",LEFT(tab_SATLISTE[[#This Row],[SAT-ID]]))</f>
        <v>1</v>
      </c>
      <c r="H10" t="s">
        <v>17009</v>
      </c>
      <c r="I10" t="s">
        <v>17023</v>
      </c>
      <c r="J10" s="3">
        <f>COUNTIFS(tab_SCHULLISTE[TKZ],tab_SATLISTE[[#This Row],[SAT-ID]])</f>
        <v>3</v>
      </c>
    </row>
    <row r="11" spans="1:10" ht="15.9" customHeight="1" x14ac:dyDescent="0.3">
      <c r="A11" s="3" t="s">
        <v>1705</v>
      </c>
      <c r="B11" s="15" t="s">
        <v>14923</v>
      </c>
      <c r="C11" s="16">
        <v>72</v>
      </c>
      <c r="D11" s="17">
        <f>tab_SATLISTE[[#This Row],[Leihgeräte]]*350</f>
        <v>25200</v>
      </c>
      <c r="E11" s="16">
        <v>13</v>
      </c>
      <c r="F11" s="30">
        <f>tab_SATLISTE[[#This Row],[Lehrergeräte]]*1000</f>
        <v>13000</v>
      </c>
      <c r="G11" s="3" t="str">
        <f>IF(MID(tab_SATLISTE[[#This Row],[SAT-ID]],2,1)="x","x",LEFT(tab_SATLISTE[[#This Row],[SAT-ID]]))</f>
        <v>1</v>
      </c>
      <c r="H11" t="s">
        <v>17008</v>
      </c>
      <c r="I11" t="s">
        <v>17024</v>
      </c>
      <c r="J11" s="3">
        <f>COUNTIFS(tab_SCHULLISTE[TKZ],tab_SATLISTE[[#This Row],[SAT-ID]])</f>
        <v>2</v>
      </c>
    </row>
    <row r="12" spans="1:10" ht="15.9" customHeight="1" x14ac:dyDescent="0.3">
      <c r="A12" s="3" t="s">
        <v>1706</v>
      </c>
      <c r="B12" s="15" t="s">
        <v>14924</v>
      </c>
      <c r="C12" s="16">
        <v>875</v>
      </c>
      <c r="D12" s="17">
        <f>tab_SATLISTE[[#This Row],[Leihgeräte]]*350</f>
        <v>306250</v>
      </c>
      <c r="E12" s="16">
        <v>163</v>
      </c>
      <c r="F12" s="30">
        <f>tab_SATLISTE[[#This Row],[Lehrergeräte]]*1000</f>
        <v>163000</v>
      </c>
      <c r="G12" s="3" t="str">
        <f>IF(MID(tab_SATLISTE[[#This Row],[SAT-ID]],2,1)="x","x",LEFT(tab_SATLISTE[[#This Row],[SAT-ID]]))</f>
        <v>1</v>
      </c>
      <c r="H12" t="s">
        <v>10474</v>
      </c>
      <c r="I12" t="s">
        <v>18469</v>
      </c>
      <c r="J12" s="3">
        <f>COUNTIFS(tab_SCHULLISTE[TKZ],tab_SATLISTE[[#This Row],[SAT-ID]])</f>
        <v>12</v>
      </c>
    </row>
    <row r="13" spans="1:10" ht="15.9" customHeight="1" x14ac:dyDescent="0.3">
      <c r="A13" s="3" t="s">
        <v>1707</v>
      </c>
      <c r="B13" s="15" t="s">
        <v>14925</v>
      </c>
      <c r="C13" s="16">
        <v>128</v>
      </c>
      <c r="D13" s="17">
        <f>tab_SATLISTE[[#This Row],[Leihgeräte]]*350</f>
        <v>44800</v>
      </c>
      <c r="E13" s="16">
        <v>23</v>
      </c>
      <c r="F13" s="30">
        <f>tab_SATLISTE[[#This Row],[Lehrergeräte]]*1000</f>
        <v>23000</v>
      </c>
      <c r="G13" s="3" t="str">
        <f>IF(MID(tab_SATLISTE[[#This Row],[SAT-ID]],2,1)="x","x",LEFT(tab_SATLISTE[[#This Row],[SAT-ID]]))</f>
        <v>1</v>
      </c>
      <c r="H13" t="s">
        <v>17010</v>
      </c>
      <c r="I13" t="s">
        <v>17025</v>
      </c>
      <c r="J13" s="3">
        <f>COUNTIFS(tab_SCHULLISTE[TKZ],tab_SATLISTE[[#This Row],[SAT-ID]])</f>
        <v>2</v>
      </c>
    </row>
    <row r="14" spans="1:10" ht="15.9" customHeight="1" x14ac:dyDescent="0.3">
      <c r="A14" s="3" t="s">
        <v>1708</v>
      </c>
      <c r="B14" s="15" t="s">
        <v>14926</v>
      </c>
      <c r="C14" s="16">
        <v>34</v>
      </c>
      <c r="D14" s="17">
        <f>tab_SATLISTE[[#This Row],[Leihgeräte]]*350</f>
        <v>11900</v>
      </c>
      <c r="E14" s="16">
        <v>4</v>
      </c>
      <c r="F14" s="30">
        <f>tab_SATLISTE[[#This Row],[Lehrergeräte]]*1000</f>
        <v>4000</v>
      </c>
      <c r="G14" s="3" t="str">
        <f>IF(MID(tab_SATLISTE[[#This Row],[SAT-ID]],2,1)="x","x",LEFT(tab_SATLISTE[[#This Row],[SAT-ID]]))</f>
        <v>1</v>
      </c>
      <c r="H14" t="s">
        <v>17008</v>
      </c>
      <c r="I14" t="s">
        <v>17026</v>
      </c>
      <c r="J14" s="3">
        <f>COUNTIFS(tab_SCHULLISTE[TKZ],tab_SATLISTE[[#This Row],[SAT-ID]])</f>
        <v>1</v>
      </c>
    </row>
    <row r="15" spans="1:10" ht="15.9" customHeight="1" x14ac:dyDescent="0.3">
      <c r="A15" s="3" t="s">
        <v>1709</v>
      </c>
      <c r="B15" s="15" t="s">
        <v>14927</v>
      </c>
      <c r="C15" s="16">
        <v>44</v>
      </c>
      <c r="D15" s="17">
        <f>tab_SATLISTE[[#This Row],[Leihgeräte]]*350</f>
        <v>15400</v>
      </c>
      <c r="E15" s="16">
        <v>9</v>
      </c>
      <c r="F15" s="30">
        <f>tab_SATLISTE[[#This Row],[Lehrergeräte]]*1000</f>
        <v>9000</v>
      </c>
      <c r="G15" s="3" t="str">
        <f>IF(MID(tab_SATLISTE[[#This Row],[SAT-ID]],2,1)="x","x",LEFT(tab_SATLISTE[[#This Row],[SAT-ID]]))</f>
        <v>1</v>
      </c>
      <c r="H15" t="s">
        <v>23</v>
      </c>
      <c r="I15" t="s">
        <v>17027</v>
      </c>
      <c r="J15" s="3">
        <f>COUNTIFS(tab_SCHULLISTE[TKZ],tab_SATLISTE[[#This Row],[SAT-ID]])</f>
        <v>1</v>
      </c>
    </row>
    <row r="16" spans="1:10" ht="15.9" customHeight="1" x14ac:dyDescent="0.3">
      <c r="A16" s="3" t="s">
        <v>1710</v>
      </c>
      <c r="B16" s="15" t="s">
        <v>14928</v>
      </c>
      <c r="C16" s="16">
        <v>40</v>
      </c>
      <c r="D16" s="17">
        <f>tab_SATLISTE[[#This Row],[Leihgeräte]]*350</f>
        <v>14000</v>
      </c>
      <c r="E16" s="16">
        <v>8</v>
      </c>
      <c r="F16" s="30">
        <f>tab_SATLISTE[[#This Row],[Lehrergeräte]]*1000</f>
        <v>8000</v>
      </c>
      <c r="G16" s="3" t="str">
        <f>IF(MID(tab_SATLISTE[[#This Row],[SAT-ID]],2,1)="x","x",LEFT(tab_SATLISTE[[#This Row],[SAT-ID]]))</f>
        <v>1</v>
      </c>
      <c r="H16" t="s">
        <v>17008</v>
      </c>
      <c r="I16" t="s">
        <v>17027</v>
      </c>
      <c r="J16" s="3">
        <f>COUNTIFS(tab_SCHULLISTE[TKZ],tab_SATLISTE[[#This Row],[SAT-ID]])</f>
        <v>1</v>
      </c>
    </row>
    <row r="17" spans="1:10" ht="15.9" customHeight="1" x14ac:dyDescent="0.3">
      <c r="A17" s="3" t="s">
        <v>1711</v>
      </c>
      <c r="B17" s="15" t="s">
        <v>14929</v>
      </c>
      <c r="C17" s="16">
        <v>28</v>
      </c>
      <c r="D17" s="17">
        <f>tab_SATLISTE[[#This Row],[Leihgeräte]]*350</f>
        <v>9800</v>
      </c>
      <c r="E17" s="16">
        <v>6</v>
      </c>
      <c r="F17" s="30">
        <f>tab_SATLISTE[[#This Row],[Lehrergeräte]]*1000</f>
        <v>6000</v>
      </c>
      <c r="G17" s="3" t="str">
        <f>IF(MID(tab_SATLISTE[[#This Row],[SAT-ID]],2,1)="x","x",LEFT(tab_SATLISTE[[#This Row],[SAT-ID]]))</f>
        <v>1</v>
      </c>
      <c r="H17" t="s">
        <v>23</v>
      </c>
      <c r="I17" t="s">
        <v>17028</v>
      </c>
      <c r="J17" s="3">
        <f>COUNTIFS(tab_SCHULLISTE[TKZ],tab_SATLISTE[[#This Row],[SAT-ID]])</f>
        <v>1</v>
      </c>
    </row>
    <row r="18" spans="1:10" ht="15.9" customHeight="1" x14ac:dyDescent="0.3">
      <c r="A18" s="3" t="s">
        <v>1712</v>
      </c>
      <c r="B18" s="15" t="s">
        <v>14930</v>
      </c>
      <c r="C18" s="16">
        <v>26</v>
      </c>
      <c r="D18" s="17">
        <f>tab_SATLISTE[[#This Row],[Leihgeräte]]*350</f>
        <v>9100</v>
      </c>
      <c r="E18" s="16">
        <v>5</v>
      </c>
      <c r="F18" s="30">
        <f>tab_SATLISTE[[#This Row],[Lehrergeräte]]*1000</f>
        <v>5000</v>
      </c>
      <c r="G18" s="3" t="str">
        <f>IF(MID(tab_SATLISTE[[#This Row],[SAT-ID]],2,1)="x","x",LEFT(tab_SATLISTE[[#This Row],[SAT-ID]]))</f>
        <v>1</v>
      </c>
      <c r="H18" t="s">
        <v>23</v>
      </c>
      <c r="I18" t="s">
        <v>17029</v>
      </c>
      <c r="J18" s="3">
        <f>COUNTIFS(tab_SCHULLISTE[TKZ],tab_SATLISTE[[#This Row],[SAT-ID]])</f>
        <v>1</v>
      </c>
    </row>
    <row r="19" spans="1:10" ht="15.9" customHeight="1" x14ac:dyDescent="0.3">
      <c r="A19" s="3" t="s">
        <v>1713</v>
      </c>
      <c r="B19" s="15" t="s">
        <v>14931</v>
      </c>
      <c r="C19" s="16">
        <v>30</v>
      </c>
      <c r="D19" s="17">
        <f>tab_SATLISTE[[#This Row],[Leihgeräte]]*350</f>
        <v>10500</v>
      </c>
      <c r="E19" s="16">
        <v>3</v>
      </c>
      <c r="F19" s="30">
        <f>tab_SATLISTE[[#This Row],[Lehrergeräte]]*1000</f>
        <v>3000</v>
      </c>
      <c r="G19" s="3" t="str">
        <f>IF(MID(tab_SATLISTE[[#This Row],[SAT-ID]],2,1)="x","x",LEFT(tab_SATLISTE[[#This Row],[SAT-ID]]))</f>
        <v>1</v>
      </c>
      <c r="H19" t="s">
        <v>23</v>
      </c>
      <c r="I19" t="s">
        <v>17030</v>
      </c>
      <c r="J19" s="3">
        <f>COUNTIFS(tab_SCHULLISTE[TKZ],tab_SATLISTE[[#This Row],[SAT-ID]])</f>
        <v>1</v>
      </c>
    </row>
    <row r="20" spans="1:10" ht="15.9" customHeight="1" x14ac:dyDescent="0.3">
      <c r="A20" s="3" t="s">
        <v>1714</v>
      </c>
      <c r="B20" s="15" t="s">
        <v>14932</v>
      </c>
      <c r="C20" s="16">
        <v>16</v>
      </c>
      <c r="D20" s="17">
        <f>tab_SATLISTE[[#This Row],[Leihgeräte]]*350</f>
        <v>5600</v>
      </c>
      <c r="E20" s="16">
        <v>5</v>
      </c>
      <c r="F20" s="30">
        <f>tab_SATLISTE[[#This Row],[Lehrergeräte]]*1000</f>
        <v>5000</v>
      </c>
      <c r="G20" s="3" t="str">
        <f>IF(MID(tab_SATLISTE[[#This Row],[SAT-ID]],2,1)="x","x",LEFT(tab_SATLISTE[[#This Row],[SAT-ID]]))</f>
        <v>1</v>
      </c>
      <c r="H20" t="s">
        <v>23</v>
      </c>
      <c r="I20" t="s">
        <v>17031</v>
      </c>
      <c r="J20" s="3">
        <f>COUNTIFS(tab_SCHULLISTE[TKZ],tab_SATLISTE[[#This Row],[SAT-ID]])</f>
        <v>1</v>
      </c>
    </row>
    <row r="21" spans="1:10" ht="15.9" customHeight="1" x14ac:dyDescent="0.3">
      <c r="A21" s="3" t="s">
        <v>1715</v>
      </c>
      <c r="B21" s="15" t="s">
        <v>14933</v>
      </c>
      <c r="C21" s="16">
        <v>43</v>
      </c>
      <c r="D21" s="17">
        <f>tab_SATLISTE[[#This Row],[Leihgeräte]]*350</f>
        <v>15050</v>
      </c>
      <c r="E21" s="16">
        <v>12</v>
      </c>
      <c r="F21" s="30">
        <f>tab_SATLISTE[[#This Row],[Lehrergeräte]]*1000</f>
        <v>12000</v>
      </c>
      <c r="G21" s="3" t="str">
        <f>IF(MID(tab_SATLISTE[[#This Row],[SAT-ID]],2,1)="x","x",LEFT(tab_SATLISTE[[#This Row],[SAT-ID]]))</f>
        <v>1</v>
      </c>
      <c r="H21" t="s">
        <v>17008</v>
      </c>
      <c r="I21" t="s">
        <v>17032</v>
      </c>
      <c r="J21" s="3">
        <f>COUNTIFS(tab_SCHULLISTE[TKZ],tab_SATLISTE[[#This Row],[SAT-ID]])</f>
        <v>2</v>
      </c>
    </row>
    <row r="22" spans="1:10" ht="15.9" customHeight="1" x14ac:dyDescent="0.3">
      <c r="A22" s="3" t="s">
        <v>1716</v>
      </c>
      <c r="B22" s="15" t="s">
        <v>14934</v>
      </c>
      <c r="C22" s="16">
        <v>28</v>
      </c>
      <c r="D22" s="17">
        <f>tab_SATLISTE[[#This Row],[Leihgeräte]]*350</f>
        <v>9800</v>
      </c>
      <c r="E22" s="16">
        <v>7</v>
      </c>
      <c r="F22" s="30">
        <f>tab_SATLISTE[[#This Row],[Lehrergeräte]]*1000</f>
        <v>7000</v>
      </c>
      <c r="G22" s="3" t="str">
        <f>IF(MID(tab_SATLISTE[[#This Row],[SAT-ID]],2,1)="x","x",LEFT(tab_SATLISTE[[#This Row],[SAT-ID]]))</f>
        <v>1</v>
      </c>
      <c r="H22" t="s">
        <v>23</v>
      </c>
      <c r="I22" t="s">
        <v>17033</v>
      </c>
      <c r="J22" s="3">
        <f>COUNTIFS(tab_SCHULLISTE[TKZ],tab_SATLISTE[[#This Row],[SAT-ID]])</f>
        <v>1</v>
      </c>
    </row>
    <row r="23" spans="1:10" ht="15.9" customHeight="1" x14ac:dyDescent="0.3">
      <c r="A23" s="3" t="s">
        <v>1717</v>
      </c>
      <c r="B23" s="15" t="s">
        <v>14935</v>
      </c>
      <c r="C23" s="16">
        <v>25</v>
      </c>
      <c r="D23" s="17">
        <f>tab_SATLISTE[[#This Row],[Leihgeräte]]*350</f>
        <v>8750</v>
      </c>
      <c r="E23" s="16">
        <v>7</v>
      </c>
      <c r="F23" s="30">
        <f>tab_SATLISTE[[#This Row],[Lehrergeräte]]*1000</f>
        <v>7000</v>
      </c>
      <c r="G23" s="3" t="str">
        <f>IF(MID(tab_SATLISTE[[#This Row],[SAT-ID]],2,1)="x","x",LEFT(tab_SATLISTE[[#This Row],[SAT-ID]]))</f>
        <v>1</v>
      </c>
      <c r="H23" t="s">
        <v>23</v>
      </c>
      <c r="I23" t="s">
        <v>17034</v>
      </c>
      <c r="J23" s="3">
        <f>COUNTIFS(tab_SCHULLISTE[TKZ],tab_SATLISTE[[#This Row],[SAT-ID]])</f>
        <v>1</v>
      </c>
    </row>
    <row r="24" spans="1:10" ht="15.9" customHeight="1" x14ac:dyDescent="0.3">
      <c r="A24" s="3" t="s">
        <v>1718</v>
      </c>
      <c r="B24" s="15" t="s">
        <v>14936</v>
      </c>
      <c r="C24" s="16">
        <v>58</v>
      </c>
      <c r="D24" s="17">
        <f>tab_SATLISTE[[#This Row],[Leihgeräte]]*350</f>
        <v>20300</v>
      </c>
      <c r="E24" s="16">
        <v>5</v>
      </c>
      <c r="F24" s="30">
        <f>tab_SATLISTE[[#This Row],[Lehrergeräte]]*1000</f>
        <v>5000</v>
      </c>
      <c r="G24" s="3" t="str">
        <f>IF(MID(tab_SATLISTE[[#This Row],[SAT-ID]],2,1)="x","x",LEFT(tab_SATLISTE[[#This Row],[SAT-ID]]))</f>
        <v>1</v>
      </c>
      <c r="H24" t="s">
        <v>23</v>
      </c>
      <c r="I24" t="s">
        <v>17035</v>
      </c>
      <c r="J24" s="3">
        <f>COUNTIFS(tab_SCHULLISTE[TKZ],tab_SATLISTE[[#This Row],[SAT-ID]])</f>
        <v>1</v>
      </c>
    </row>
    <row r="25" spans="1:10" ht="15.9" customHeight="1" x14ac:dyDescent="0.3">
      <c r="A25" s="3" t="s">
        <v>1719</v>
      </c>
      <c r="B25" s="15" t="s">
        <v>14937</v>
      </c>
      <c r="C25" s="16">
        <v>69</v>
      </c>
      <c r="D25" s="17">
        <f>tab_SATLISTE[[#This Row],[Leihgeräte]]*350</f>
        <v>24150</v>
      </c>
      <c r="E25" s="16">
        <v>13</v>
      </c>
      <c r="F25" s="30">
        <f>tab_SATLISTE[[#This Row],[Lehrergeräte]]*1000</f>
        <v>13000</v>
      </c>
      <c r="G25" s="3" t="str">
        <f>IF(MID(tab_SATLISTE[[#This Row],[SAT-ID]],2,1)="x","x",LEFT(tab_SATLISTE[[#This Row],[SAT-ID]]))</f>
        <v>1</v>
      </c>
      <c r="H25" t="s">
        <v>17011</v>
      </c>
      <c r="I25" t="s">
        <v>17036</v>
      </c>
      <c r="J25" s="3">
        <f>COUNTIFS(tab_SCHULLISTE[TKZ],tab_SATLISTE[[#This Row],[SAT-ID]])</f>
        <v>2</v>
      </c>
    </row>
    <row r="26" spans="1:10" ht="15.9" customHeight="1" x14ac:dyDescent="0.3">
      <c r="A26" s="3" t="s">
        <v>1720</v>
      </c>
      <c r="B26" s="15" t="s">
        <v>14938</v>
      </c>
      <c r="C26" s="16">
        <v>17</v>
      </c>
      <c r="D26" s="17">
        <f>tab_SATLISTE[[#This Row],[Leihgeräte]]*350</f>
        <v>5950</v>
      </c>
      <c r="E26" s="16">
        <v>2</v>
      </c>
      <c r="F26" s="30">
        <f>tab_SATLISTE[[#This Row],[Lehrergeräte]]*1000</f>
        <v>2000</v>
      </c>
      <c r="G26" s="3" t="str">
        <f>IF(MID(tab_SATLISTE[[#This Row],[SAT-ID]],2,1)="x","x",LEFT(tab_SATLISTE[[#This Row],[SAT-ID]]))</f>
        <v>1</v>
      </c>
      <c r="H26" t="s">
        <v>23</v>
      </c>
      <c r="I26" t="s">
        <v>17037</v>
      </c>
      <c r="J26" s="3">
        <f>COUNTIFS(tab_SCHULLISTE[TKZ],tab_SATLISTE[[#This Row],[SAT-ID]])</f>
        <v>1</v>
      </c>
    </row>
    <row r="27" spans="1:10" ht="15.9" customHeight="1" x14ac:dyDescent="0.3">
      <c r="A27" s="3" t="s">
        <v>1721</v>
      </c>
      <c r="B27" s="15" t="s">
        <v>14939</v>
      </c>
      <c r="C27" s="16">
        <v>40</v>
      </c>
      <c r="D27" s="17">
        <f>tab_SATLISTE[[#This Row],[Leihgeräte]]*350</f>
        <v>14000</v>
      </c>
      <c r="E27" s="16">
        <v>11</v>
      </c>
      <c r="F27" s="30">
        <f>tab_SATLISTE[[#This Row],[Lehrergeräte]]*1000</f>
        <v>11000</v>
      </c>
      <c r="G27" s="3" t="str">
        <f>IF(MID(tab_SATLISTE[[#This Row],[SAT-ID]],2,1)="x","x",LEFT(tab_SATLISTE[[#This Row],[SAT-ID]]))</f>
        <v>1</v>
      </c>
      <c r="H27" t="s">
        <v>17009</v>
      </c>
      <c r="I27" t="s">
        <v>17038</v>
      </c>
      <c r="J27" s="3">
        <f>COUNTIFS(tab_SCHULLISTE[TKZ],tab_SATLISTE[[#This Row],[SAT-ID]])</f>
        <v>1</v>
      </c>
    </row>
    <row r="28" spans="1:10" ht="15.9" customHeight="1" x14ac:dyDescent="0.3">
      <c r="A28" s="3" t="s">
        <v>1722</v>
      </c>
      <c r="B28" s="15" t="s">
        <v>14940</v>
      </c>
      <c r="C28" s="16">
        <v>43</v>
      </c>
      <c r="D28" s="17">
        <f>tab_SATLISTE[[#This Row],[Leihgeräte]]*350</f>
        <v>15050</v>
      </c>
      <c r="E28" s="16">
        <v>9</v>
      </c>
      <c r="F28" s="30">
        <f>tab_SATLISTE[[#This Row],[Lehrergeräte]]*1000</f>
        <v>9000</v>
      </c>
      <c r="G28" s="3" t="str">
        <f>IF(MID(tab_SATLISTE[[#This Row],[SAT-ID]],2,1)="x","x",LEFT(tab_SATLISTE[[#This Row],[SAT-ID]]))</f>
        <v>1</v>
      </c>
      <c r="H28" t="s">
        <v>23</v>
      </c>
      <c r="I28" t="s">
        <v>17039</v>
      </c>
      <c r="J28" s="3">
        <f>COUNTIFS(tab_SCHULLISTE[TKZ],tab_SATLISTE[[#This Row],[SAT-ID]])</f>
        <v>1</v>
      </c>
    </row>
    <row r="29" spans="1:10" ht="15.9" customHeight="1" x14ac:dyDescent="0.3">
      <c r="A29" s="3" t="s">
        <v>1723</v>
      </c>
      <c r="B29" s="15" t="s">
        <v>14941</v>
      </c>
      <c r="C29" s="16">
        <v>36</v>
      </c>
      <c r="D29" s="17">
        <f>tab_SATLISTE[[#This Row],[Leihgeräte]]*350</f>
        <v>12600</v>
      </c>
      <c r="E29" s="16">
        <v>5</v>
      </c>
      <c r="F29" s="30">
        <f>tab_SATLISTE[[#This Row],[Lehrergeräte]]*1000</f>
        <v>5000</v>
      </c>
      <c r="G29" s="3" t="str">
        <f>IF(MID(tab_SATLISTE[[#This Row],[SAT-ID]],2,1)="x","x",LEFT(tab_SATLISTE[[#This Row],[SAT-ID]]))</f>
        <v>1</v>
      </c>
      <c r="H29" t="s">
        <v>23</v>
      </c>
      <c r="I29" t="s">
        <v>17040</v>
      </c>
      <c r="J29" s="3">
        <f>COUNTIFS(tab_SCHULLISTE[TKZ],tab_SATLISTE[[#This Row],[SAT-ID]])</f>
        <v>1</v>
      </c>
    </row>
    <row r="30" spans="1:10" ht="15.9" customHeight="1" x14ac:dyDescent="0.3">
      <c r="A30" s="3" t="s">
        <v>1724</v>
      </c>
      <c r="B30" s="15" t="s">
        <v>14942</v>
      </c>
      <c r="C30" s="16">
        <v>29</v>
      </c>
      <c r="D30" s="17">
        <f>tab_SATLISTE[[#This Row],[Leihgeräte]]*350</f>
        <v>10150</v>
      </c>
      <c r="E30" s="16">
        <v>4</v>
      </c>
      <c r="F30" s="30">
        <f>tab_SATLISTE[[#This Row],[Lehrergeräte]]*1000</f>
        <v>4000</v>
      </c>
      <c r="G30" s="3" t="str">
        <f>IF(MID(tab_SATLISTE[[#This Row],[SAT-ID]],2,1)="x","x",LEFT(tab_SATLISTE[[#This Row],[SAT-ID]]))</f>
        <v>1</v>
      </c>
      <c r="H30" t="s">
        <v>17008</v>
      </c>
      <c r="I30" t="s">
        <v>17041</v>
      </c>
      <c r="J30" s="3">
        <f>COUNTIFS(tab_SCHULLISTE[TKZ],tab_SATLISTE[[#This Row],[SAT-ID]])</f>
        <v>1</v>
      </c>
    </row>
    <row r="31" spans="1:10" ht="15.9" customHeight="1" x14ac:dyDescent="0.3">
      <c r="A31" s="3" t="s">
        <v>1725</v>
      </c>
      <c r="B31" s="15" t="s">
        <v>14943</v>
      </c>
      <c r="C31" s="16">
        <v>143</v>
      </c>
      <c r="D31" s="17">
        <f>tab_SATLISTE[[#This Row],[Leihgeräte]]*350</f>
        <v>50050</v>
      </c>
      <c r="E31" s="16">
        <v>25</v>
      </c>
      <c r="F31" s="30">
        <f>tab_SATLISTE[[#This Row],[Lehrergeräte]]*1000</f>
        <v>25000</v>
      </c>
      <c r="G31" s="3" t="str">
        <f>IF(MID(tab_SATLISTE[[#This Row],[SAT-ID]],2,1)="x","x",LEFT(tab_SATLISTE[[#This Row],[SAT-ID]]))</f>
        <v>1</v>
      </c>
      <c r="H31" t="s">
        <v>17010</v>
      </c>
      <c r="I31" t="s">
        <v>17042</v>
      </c>
      <c r="J31" s="3">
        <f>COUNTIFS(tab_SCHULLISTE[TKZ],tab_SATLISTE[[#This Row],[SAT-ID]])</f>
        <v>3</v>
      </c>
    </row>
    <row r="32" spans="1:10" ht="15.9" customHeight="1" x14ac:dyDescent="0.3">
      <c r="A32" s="3" t="s">
        <v>1726</v>
      </c>
      <c r="B32" s="15" t="s">
        <v>14944</v>
      </c>
      <c r="C32" s="16">
        <v>8</v>
      </c>
      <c r="D32" s="17">
        <f>tab_SATLISTE[[#This Row],[Leihgeräte]]*350</f>
        <v>2800</v>
      </c>
      <c r="E32" s="16">
        <v>3</v>
      </c>
      <c r="F32" s="30">
        <f>tab_SATLISTE[[#This Row],[Lehrergeräte]]*1000</f>
        <v>3000</v>
      </c>
      <c r="G32" s="3" t="str">
        <f>IF(MID(tab_SATLISTE[[#This Row],[SAT-ID]],2,1)="x","x",LEFT(tab_SATLISTE[[#This Row],[SAT-ID]]))</f>
        <v>1</v>
      </c>
      <c r="H32" t="s">
        <v>23</v>
      </c>
      <c r="I32" t="s">
        <v>17043</v>
      </c>
      <c r="J32" s="3">
        <f>COUNTIFS(tab_SCHULLISTE[TKZ],tab_SATLISTE[[#This Row],[SAT-ID]])</f>
        <v>1</v>
      </c>
    </row>
    <row r="33" spans="1:10" ht="15.9" customHeight="1" x14ac:dyDescent="0.3">
      <c r="A33" s="3" t="s">
        <v>1727</v>
      </c>
      <c r="B33" s="15" t="s">
        <v>14945</v>
      </c>
      <c r="C33" s="16">
        <v>47</v>
      </c>
      <c r="D33" s="17">
        <f>tab_SATLISTE[[#This Row],[Leihgeräte]]*350</f>
        <v>16450</v>
      </c>
      <c r="E33" s="16">
        <v>11</v>
      </c>
      <c r="F33" s="30">
        <f>tab_SATLISTE[[#This Row],[Lehrergeräte]]*1000</f>
        <v>11000</v>
      </c>
      <c r="G33" s="3" t="str">
        <f>IF(MID(tab_SATLISTE[[#This Row],[SAT-ID]],2,1)="x","x",LEFT(tab_SATLISTE[[#This Row],[SAT-ID]]))</f>
        <v>1</v>
      </c>
      <c r="H33" t="s">
        <v>17008</v>
      </c>
      <c r="I33" t="s">
        <v>17044</v>
      </c>
      <c r="J33" s="3">
        <f>COUNTIFS(tab_SCHULLISTE[TKZ],tab_SATLISTE[[#This Row],[SAT-ID]])</f>
        <v>1</v>
      </c>
    </row>
    <row r="34" spans="1:10" ht="15.9" customHeight="1" x14ac:dyDescent="0.3">
      <c r="A34" s="3" t="s">
        <v>1728</v>
      </c>
      <c r="B34" s="15" t="s">
        <v>14946</v>
      </c>
      <c r="C34" s="16">
        <v>45</v>
      </c>
      <c r="D34" s="17">
        <f>tab_SATLISTE[[#This Row],[Leihgeräte]]*350</f>
        <v>15750</v>
      </c>
      <c r="E34" s="16">
        <v>6</v>
      </c>
      <c r="F34" s="30">
        <f>tab_SATLISTE[[#This Row],[Lehrergeräte]]*1000</f>
        <v>6000</v>
      </c>
      <c r="G34" s="3" t="str">
        <f>IF(MID(tab_SATLISTE[[#This Row],[SAT-ID]],2,1)="x","x",LEFT(tab_SATLISTE[[#This Row],[SAT-ID]]))</f>
        <v>1</v>
      </c>
      <c r="H34" t="s">
        <v>17009</v>
      </c>
      <c r="I34" t="s">
        <v>17044</v>
      </c>
      <c r="J34" s="3">
        <f>COUNTIFS(tab_SCHULLISTE[TKZ],tab_SATLISTE[[#This Row],[SAT-ID]])</f>
        <v>1</v>
      </c>
    </row>
    <row r="35" spans="1:10" ht="15.9" customHeight="1" x14ac:dyDescent="0.3">
      <c r="A35" s="3" t="s">
        <v>1729</v>
      </c>
      <c r="B35" s="15" t="s">
        <v>14947</v>
      </c>
      <c r="C35" s="16">
        <v>13</v>
      </c>
      <c r="D35" s="17">
        <f>tab_SATLISTE[[#This Row],[Leihgeräte]]*350</f>
        <v>4550</v>
      </c>
      <c r="E35" s="16">
        <v>2</v>
      </c>
      <c r="F35" s="30">
        <f>tab_SATLISTE[[#This Row],[Lehrergeräte]]*1000</f>
        <v>2000</v>
      </c>
      <c r="G35" s="3" t="str">
        <f>IF(MID(tab_SATLISTE[[#This Row],[SAT-ID]],2,1)="x","x",LEFT(tab_SATLISTE[[#This Row],[SAT-ID]]))</f>
        <v>1</v>
      </c>
      <c r="H35" t="s">
        <v>17008</v>
      </c>
      <c r="I35" t="s">
        <v>17044</v>
      </c>
      <c r="J35" s="3">
        <f>COUNTIFS(tab_SCHULLISTE[TKZ],tab_SATLISTE[[#This Row],[SAT-ID]])</f>
        <v>1</v>
      </c>
    </row>
    <row r="36" spans="1:10" ht="15.9" customHeight="1" x14ac:dyDescent="0.3">
      <c r="A36" s="3" t="s">
        <v>1730</v>
      </c>
      <c r="B36" s="15" t="s">
        <v>14948</v>
      </c>
      <c r="C36" s="16">
        <v>75</v>
      </c>
      <c r="D36" s="17">
        <f>tab_SATLISTE[[#This Row],[Leihgeräte]]*350</f>
        <v>26250</v>
      </c>
      <c r="E36" s="16">
        <v>20</v>
      </c>
      <c r="F36" s="30">
        <f>tab_SATLISTE[[#This Row],[Lehrergeräte]]*1000</f>
        <v>20000</v>
      </c>
      <c r="G36" s="3" t="str">
        <f>IF(MID(tab_SATLISTE[[#This Row],[SAT-ID]],2,1)="x","x",LEFT(tab_SATLISTE[[#This Row],[SAT-ID]]))</f>
        <v>1</v>
      </c>
      <c r="H36" t="s">
        <v>23</v>
      </c>
      <c r="I36" t="s">
        <v>17045</v>
      </c>
      <c r="J36" s="3">
        <f>COUNTIFS(tab_SCHULLISTE[TKZ],tab_SATLISTE[[#This Row],[SAT-ID]])</f>
        <v>3</v>
      </c>
    </row>
    <row r="37" spans="1:10" ht="15.9" customHeight="1" x14ac:dyDescent="0.3">
      <c r="A37" s="3" t="s">
        <v>1731</v>
      </c>
      <c r="B37" s="15" t="s">
        <v>14949</v>
      </c>
      <c r="C37" s="16">
        <v>25</v>
      </c>
      <c r="D37" s="17">
        <f>tab_SATLISTE[[#This Row],[Leihgeräte]]*350</f>
        <v>8750</v>
      </c>
      <c r="E37" s="16">
        <v>4</v>
      </c>
      <c r="F37" s="30">
        <f>tab_SATLISTE[[#This Row],[Lehrergeräte]]*1000</f>
        <v>4000</v>
      </c>
      <c r="G37" s="3" t="str">
        <f>IF(MID(tab_SATLISTE[[#This Row],[SAT-ID]],2,1)="x","x",LEFT(tab_SATLISTE[[#This Row],[SAT-ID]]))</f>
        <v>1</v>
      </c>
      <c r="H37" t="s">
        <v>23</v>
      </c>
      <c r="I37" t="s">
        <v>17046</v>
      </c>
      <c r="J37" s="3">
        <f>COUNTIFS(tab_SCHULLISTE[TKZ],tab_SATLISTE[[#This Row],[SAT-ID]])</f>
        <v>1</v>
      </c>
    </row>
    <row r="38" spans="1:10" ht="15.9" customHeight="1" x14ac:dyDescent="0.3">
      <c r="A38" s="3" t="s">
        <v>1732</v>
      </c>
      <c r="B38" s="15" t="s">
        <v>14950</v>
      </c>
      <c r="C38" s="16">
        <v>37</v>
      </c>
      <c r="D38" s="17">
        <f>tab_SATLISTE[[#This Row],[Leihgeräte]]*350</f>
        <v>12950</v>
      </c>
      <c r="E38" s="16">
        <v>8</v>
      </c>
      <c r="F38" s="30">
        <f>tab_SATLISTE[[#This Row],[Lehrergeräte]]*1000</f>
        <v>8000</v>
      </c>
      <c r="G38" s="3" t="str">
        <f>IF(MID(tab_SATLISTE[[#This Row],[SAT-ID]],2,1)="x","x",LEFT(tab_SATLISTE[[#This Row],[SAT-ID]]))</f>
        <v>1</v>
      </c>
      <c r="H38" t="s">
        <v>23</v>
      </c>
      <c r="I38" t="s">
        <v>17047</v>
      </c>
      <c r="J38" s="3">
        <f>COUNTIFS(tab_SCHULLISTE[TKZ],tab_SATLISTE[[#This Row],[SAT-ID]])</f>
        <v>2</v>
      </c>
    </row>
    <row r="39" spans="1:10" ht="15.9" customHeight="1" x14ac:dyDescent="0.3">
      <c r="A39" s="3" t="s">
        <v>1733</v>
      </c>
      <c r="B39" s="15" t="s">
        <v>14951</v>
      </c>
      <c r="C39" s="16">
        <v>167</v>
      </c>
      <c r="D39" s="17">
        <f>tab_SATLISTE[[#This Row],[Leihgeräte]]*350</f>
        <v>58450</v>
      </c>
      <c r="E39" s="16">
        <v>29</v>
      </c>
      <c r="F39" s="30">
        <f>tab_SATLISTE[[#This Row],[Lehrergeräte]]*1000</f>
        <v>29000</v>
      </c>
      <c r="G39" s="3" t="str">
        <f>IF(MID(tab_SATLISTE[[#This Row],[SAT-ID]],2,1)="x","x",LEFT(tab_SATLISTE[[#This Row],[SAT-ID]]))</f>
        <v>1</v>
      </c>
      <c r="H39" t="s">
        <v>17010</v>
      </c>
      <c r="I39" t="s">
        <v>17048</v>
      </c>
      <c r="J39" s="3">
        <f>COUNTIFS(tab_SCHULLISTE[TKZ],tab_SATLISTE[[#This Row],[SAT-ID]])</f>
        <v>3</v>
      </c>
    </row>
    <row r="40" spans="1:10" ht="15.9" customHeight="1" x14ac:dyDescent="0.3">
      <c r="A40" s="3" t="s">
        <v>1734</v>
      </c>
      <c r="B40" s="15" t="s">
        <v>14952</v>
      </c>
      <c r="C40" s="16">
        <v>133</v>
      </c>
      <c r="D40" s="17">
        <f>tab_SATLISTE[[#This Row],[Leihgeräte]]*350</f>
        <v>46550</v>
      </c>
      <c r="E40" s="16">
        <v>22</v>
      </c>
      <c r="F40" s="30">
        <f>tab_SATLISTE[[#This Row],[Lehrergeräte]]*1000</f>
        <v>22000</v>
      </c>
      <c r="G40" s="3" t="str">
        <f>IF(MID(tab_SATLISTE[[#This Row],[SAT-ID]],2,1)="x","x",LEFT(tab_SATLISTE[[#This Row],[SAT-ID]]))</f>
        <v>1</v>
      </c>
      <c r="H40" t="s">
        <v>17010</v>
      </c>
      <c r="I40" t="s">
        <v>17049</v>
      </c>
      <c r="J40" s="3">
        <f>COUNTIFS(tab_SCHULLISTE[TKZ],tab_SATLISTE[[#This Row],[SAT-ID]])</f>
        <v>4</v>
      </c>
    </row>
    <row r="41" spans="1:10" ht="15.9" customHeight="1" x14ac:dyDescent="0.3">
      <c r="A41" s="3" t="s">
        <v>1735</v>
      </c>
      <c r="B41" s="15" t="s">
        <v>14953</v>
      </c>
      <c r="C41" s="16">
        <v>1129</v>
      </c>
      <c r="D41" s="17">
        <f>tab_SATLISTE[[#This Row],[Leihgeräte]]*350</f>
        <v>395150</v>
      </c>
      <c r="E41" s="16">
        <v>213</v>
      </c>
      <c r="F41" s="30">
        <f>tab_SATLISTE[[#This Row],[Lehrergeräte]]*1000</f>
        <v>213000</v>
      </c>
      <c r="G41" s="3" t="str">
        <f>IF(MID(tab_SATLISTE[[#This Row],[SAT-ID]],2,1)="x","x",LEFT(tab_SATLISTE[[#This Row],[SAT-ID]]))</f>
        <v>1</v>
      </c>
      <c r="H41" t="s">
        <v>10474</v>
      </c>
      <c r="I41" t="s">
        <v>18470</v>
      </c>
      <c r="J41" s="3">
        <f>COUNTIFS(tab_SCHULLISTE[TKZ],tab_SATLISTE[[#This Row],[SAT-ID]])</f>
        <v>11</v>
      </c>
    </row>
    <row r="42" spans="1:10" ht="15.9" customHeight="1" x14ac:dyDescent="0.3">
      <c r="A42" s="3" t="s">
        <v>1736</v>
      </c>
      <c r="B42" s="15" t="s">
        <v>14954</v>
      </c>
      <c r="C42" s="16">
        <v>22</v>
      </c>
      <c r="D42" s="17">
        <f>tab_SATLISTE[[#This Row],[Leihgeräte]]*350</f>
        <v>7700</v>
      </c>
      <c r="E42" s="16">
        <v>4</v>
      </c>
      <c r="F42" s="30">
        <f>tab_SATLISTE[[#This Row],[Lehrergeräte]]*1000</f>
        <v>4000</v>
      </c>
      <c r="G42" s="3" t="str">
        <f>IF(MID(tab_SATLISTE[[#This Row],[SAT-ID]],2,1)="x","x",LEFT(tab_SATLISTE[[#This Row],[SAT-ID]]))</f>
        <v>1</v>
      </c>
      <c r="H42" t="s">
        <v>23</v>
      </c>
      <c r="I42" t="s">
        <v>17050</v>
      </c>
      <c r="J42" s="3">
        <f>COUNTIFS(tab_SCHULLISTE[TKZ],tab_SATLISTE[[#This Row],[SAT-ID]])</f>
        <v>1</v>
      </c>
    </row>
    <row r="43" spans="1:10" ht="15.9" customHeight="1" x14ac:dyDescent="0.3">
      <c r="A43" s="3" t="s">
        <v>1737</v>
      </c>
      <c r="B43" s="15" t="s">
        <v>14955</v>
      </c>
      <c r="C43" s="16">
        <v>32</v>
      </c>
      <c r="D43" s="17">
        <f>tab_SATLISTE[[#This Row],[Leihgeräte]]*350</f>
        <v>11200</v>
      </c>
      <c r="E43" s="16">
        <v>4</v>
      </c>
      <c r="F43" s="30">
        <f>tab_SATLISTE[[#This Row],[Lehrergeräte]]*1000</f>
        <v>4000</v>
      </c>
      <c r="G43" s="3" t="str">
        <f>IF(MID(tab_SATLISTE[[#This Row],[SAT-ID]],2,1)="x","x",LEFT(tab_SATLISTE[[#This Row],[SAT-ID]]))</f>
        <v>1</v>
      </c>
      <c r="H43" t="s">
        <v>23</v>
      </c>
      <c r="I43" t="s">
        <v>17051</v>
      </c>
      <c r="J43" s="3">
        <f>COUNTIFS(tab_SCHULLISTE[TKZ],tab_SATLISTE[[#This Row],[SAT-ID]])</f>
        <v>1</v>
      </c>
    </row>
    <row r="44" spans="1:10" ht="15.9" customHeight="1" x14ac:dyDescent="0.3">
      <c r="A44" s="3" t="s">
        <v>1739</v>
      </c>
      <c r="B44" s="15" t="s">
        <v>14957</v>
      </c>
      <c r="C44" s="16">
        <v>16</v>
      </c>
      <c r="D44" s="17">
        <f>tab_SATLISTE[[#This Row],[Leihgeräte]]*350</f>
        <v>5600</v>
      </c>
      <c r="E44" s="16">
        <v>4</v>
      </c>
      <c r="F44" s="30">
        <f>tab_SATLISTE[[#This Row],[Lehrergeräte]]*1000</f>
        <v>4000</v>
      </c>
      <c r="G44" s="3" t="str">
        <f>IF(MID(tab_SATLISTE[[#This Row],[SAT-ID]],2,1)="x","x",LEFT(tab_SATLISTE[[#This Row],[SAT-ID]]))</f>
        <v>1</v>
      </c>
      <c r="H44" t="s">
        <v>23</v>
      </c>
      <c r="I44" t="s">
        <v>17053</v>
      </c>
      <c r="J44" s="3">
        <f>COUNTIFS(tab_SCHULLISTE[TKZ],tab_SATLISTE[[#This Row],[SAT-ID]])</f>
        <v>1</v>
      </c>
    </row>
    <row r="45" spans="1:10" ht="15.9" customHeight="1" x14ac:dyDescent="0.3">
      <c r="A45" s="3" t="s">
        <v>1740</v>
      </c>
      <c r="B45" s="15" t="s">
        <v>14958</v>
      </c>
      <c r="C45" s="16">
        <v>191</v>
      </c>
      <c r="D45" s="17">
        <f>tab_SATLISTE[[#This Row],[Leihgeräte]]*350</f>
        <v>66850</v>
      </c>
      <c r="E45" s="16">
        <v>39</v>
      </c>
      <c r="F45" s="30">
        <f>tab_SATLISTE[[#This Row],[Lehrergeräte]]*1000</f>
        <v>39000</v>
      </c>
      <c r="G45" s="3" t="str">
        <f>IF(MID(tab_SATLISTE[[#This Row],[SAT-ID]],2,1)="x","x",LEFT(tab_SATLISTE[[#This Row],[SAT-ID]]))</f>
        <v>1</v>
      </c>
      <c r="H45" t="s">
        <v>17008</v>
      </c>
      <c r="I45" t="s">
        <v>17054</v>
      </c>
      <c r="J45" s="3">
        <f>COUNTIFS(tab_SCHULLISTE[TKZ],tab_SATLISTE[[#This Row],[SAT-ID]])</f>
        <v>2</v>
      </c>
    </row>
    <row r="46" spans="1:10" ht="15.9" customHeight="1" x14ac:dyDescent="0.3">
      <c r="A46" s="3" t="s">
        <v>1738</v>
      </c>
      <c r="B46" s="15" t="s">
        <v>14956</v>
      </c>
      <c r="C46" s="16">
        <v>3</v>
      </c>
      <c r="D46" s="17">
        <f>tab_SATLISTE[[#This Row],[Leihgeräte]]*350</f>
        <v>1050</v>
      </c>
      <c r="E46" s="16">
        <v>12</v>
      </c>
      <c r="F46" s="30">
        <f>tab_SATLISTE[[#This Row],[Lehrergeräte]]*1000</f>
        <v>12000</v>
      </c>
      <c r="G46" s="3" t="str">
        <f>IF(MID(tab_SATLISTE[[#This Row],[SAT-ID]],2,1)="x","x",LEFT(tab_SATLISTE[[#This Row],[SAT-ID]]))</f>
        <v>1</v>
      </c>
      <c r="H46" t="s">
        <v>17012</v>
      </c>
      <c r="I46" t="s">
        <v>17052</v>
      </c>
      <c r="J46" s="3">
        <f>COUNTIFS(tab_SCHULLISTE[TKZ],tab_SATLISTE[[#This Row],[SAT-ID]])</f>
        <v>1</v>
      </c>
    </row>
    <row r="47" spans="1:10" ht="15.9" customHeight="1" x14ac:dyDescent="0.3">
      <c r="A47" s="3" t="s">
        <v>1741</v>
      </c>
      <c r="B47" s="15" t="s">
        <v>14959</v>
      </c>
      <c r="C47" s="16">
        <v>9</v>
      </c>
      <c r="D47" s="17">
        <f>tab_SATLISTE[[#This Row],[Leihgeräte]]*350</f>
        <v>3150</v>
      </c>
      <c r="E47" s="16">
        <v>3</v>
      </c>
      <c r="F47" s="30">
        <f>tab_SATLISTE[[#This Row],[Lehrergeräte]]*1000</f>
        <v>3000</v>
      </c>
      <c r="G47" s="3" t="str">
        <f>IF(MID(tab_SATLISTE[[#This Row],[SAT-ID]],2,1)="x","x",LEFT(tab_SATLISTE[[#This Row],[SAT-ID]]))</f>
        <v>1</v>
      </c>
      <c r="H47" t="s">
        <v>23</v>
      </c>
      <c r="I47" t="s">
        <v>17055</v>
      </c>
      <c r="J47" s="3">
        <f>COUNTIFS(tab_SCHULLISTE[TKZ],tab_SATLISTE[[#This Row],[SAT-ID]])</f>
        <v>1</v>
      </c>
    </row>
    <row r="48" spans="1:10" ht="15.9" customHeight="1" x14ac:dyDescent="0.3">
      <c r="A48" s="3" t="s">
        <v>1742</v>
      </c>
      <c r="B48" s="15" t="s">
        <v>1145</v>
      </c>
      <c r="C48" s="16">
        <v>119</v>
      </c>
      <c r="D48" s="17">
        <f>tab_SATLISTE[[#This Row],[Leihgeräte]]*350</f>
        <v>41650</v>
      </c>
      <c r="E48" s="16">
        <v>28</v>
      </c>
      <c r="F48" s="30">
        <f>tab_SATLISTE[[#This Row],[Lehrergeräte]]*1000</f>
        <v>28000</v>
      </c>
      <c r="G48" s="3" t="str">
        <f>IF(MID(tab_SATLISTE[[#This Row],[SAT-ID]],2,1)="x","x",LEFT(tab_SATLISTE[[#This Row],[SAT-ID]]))</f>
        <v>1</v>
      </c>
      <c r="H48" t="s">
        <v>17010</v>
      </c>
      <c r="I48" t="s">
        <v>17056</v>
      </c>
      <c r="J48" s="3">
        <f>COUNTIFS(tab_SCHULLISTE[TKZ],tab_SATLISTE[[#This Row],[SAT-ID]])</f>
        <v>2</v>
      </c>
    </row>
    <row r="49" spans="1:10" ht="15.9" customHeight="1" x14ac:dyDescent="0.3">
      <c r="A49" s="3" t="s">
        <v>1743</v>
      </c>
      <c r="B49" s="15" t="s">
        <v>1123</v>
      </c>
      <c r="C49" s="16">
        <v>60</v>
      </c>
      <c r="D49" s="17">
        <f>tab_SATLISTE[[#This Row],[Leihgeräte]]*350</f>
        <v>21000</v>
      </c>
      <c r="E49" s="16">
        <v>14</v>
      </c>
      <c r="F49" s="30">
        <f>tab_SATLISTE[[#This Row],[Lehrergeräte]]*1000</f>
        <v>14000</v>
      </c>
      <c r="G49" s="3" t="str">
        <f>IF(MID(tab_SATLISTE[[#This Row],[SAT-ID]],2,1)="x","x",LEFT(tab_SATLISTE[[#This Row],[SAT-ID]]))</f>
        <v>1</v>
      </c>
      <c r="H49" t="s">
        <v>17008</v>
      </c>
      <c r="I49" t="s">
        <v>17057</v>
      </c>
      <c r="J49" s="3">
        <f>COUNTIFS(tab_SCHULLISTE[TKZ],tab_SATLISTE[[#This Row],[SAT-ID]])</f>
        <v>2</v>
      </c>
    </row>
    <row r="50" spans="1:10" ht="15.9" customHeight="1" x14ac:dyDescent="0.3">
      <c r="A50" s="3" t="s">
        <v>1744</v>
      </c>
      <c r="B50" s="15" t="s">
        <v>14960</v>
      </c>
      <c r="C50" s="16">
        <v>43</v>
      </c>
      <c r="D50" s="17">
        <f>tab_SATLISTE[[#This Row],[Leihgeräte]]*350</f>
        <v>15050</v>
      </c>
      <c r="E50" s="16">
        <v>5</v>
      </c>
      <c r="F50" s="30">
        <f>tab_SATLISTE[[#This Row],[Lehrergeräte]]*1000</f>
        <v>5000</v>
      </c>
      <c r="G50" s="3" t="str">
        <f>IF(MID(tab_SATLISTE[[#This Row],[SAT-ID]],2,1)="x","x",LEFT(tab_SATLISTE[[#This Row],[SAT-ID]]))</f>
        <v>1</v>
      </c>
      <c r="H50" t="s">
        <v>17009</v>
      </c>
      <c r="I50" t="s">
        <v>17058</v>
      </c>
      <c r="J50" s="3">
        <f>COUNTIFS(tab_SCHULLISTE[TKZ],tab_SATLISTE[[#This Row],[SAT-ID]])</f>
        <v>1</v>
      </c>
    </row>
    <row r="51" spans="1:10" ht="15.9" customHeight="1" x14ac:dyDescent="0.3">
      <c r="A51" s="3" t="s">
        <v>1745</v>
      </c>
      <c r="B51" s="15" t="s">
        <v>14961</v>
      </c>
      <c r="C51" s="16">
        <v>633</v>
      </c>
      <c r="D51" s="17">
        <f>tab_SATLISTE[[#This Row],[Leihgeräte]]*350</f>
        <v>221550</v>
      </c>
      <c r="E51" s="16">
        <v>136</v>
      </c>
      <c r="F51" s="30">
        <f>tab_SATLISTE[[#This Row],[Lehrergeräte]]*1000</f>
        <v>136000</v>
      </c>
      <c r="G51" s="3" t="str">
        <f>IF(MID(tab_SATLISTE[[#This Row],[SAT-ID]],2,1)="x","x",LEFT(tab_SATLISTE[[#This Row],[SAT-ID]]))</f>
        <v>1</v>
      </c>
      <c r="H51" t="s">
        <v>10474</v>
      </c>
      <c r="I51" t="s">
        <v>18471</v>
      </c>
      <c r="J51" s="3">
        <f>COUNTIFS(tab_SCHULLISTE[TKZ],tab_SATLISTE[[#This Row],[SAT-ID]])</f>
        <v>11</v>
      </c>
    </row>
    <row r="52" spans="1:10" ht="15.9" customHeight="1" x14ac:dyDescent="0.3">
      <c r="A52" s="3" t="s">
        <v>1746</v>
      </c>
      <c r="B52" s="15" t="s">
        <v>1166</v>
      </c>
      <c r="C52" s="16">
        <v>29</v>
      </c>
      <c r="D52" s="17">
        <f>tab_SATLISTE[[#This Row],[Leihgeräte]]*350</f>
        <v>10150</v>
      </c>
      <c r="E52" s="16">
        <v>2</v>
      </c>
      <c r="F52" s="30">
        <f>tab_SATLISTE[[#This Row],[Lehrergeräte]]*1000</f>
        <v>2000</v>
      </c>
      <c r="G52" s="3" t="str">
        <f>IF(MID(tab_SATLISTE[[#This Row],[SAT-ID]],2,1)="x","x",LEFT(tab_SATLISTE[[#This Row],[SAT-ID]]))</f>
        <v>1</v>
      </c>
      <c r="H52" t="s">
        <v>17008</v>
      </c>
      <c r="I52" t="s">
        <v>17059</v>
      </c>
      <c r="J52" s="3">
        <f>COUNTIFS(tab_SCHULLISTE[TKZ],tab_SATLISTE[[#This Row],[SAT-ID]])</f>
        <v>1</v>
      </c>
    </row>
    <row r="53" spans="1:10" ht="15.9" customHeight="1" x14ac:dyDescent="0.3">
      <c r="A53" s="3" t="s">
        <v>1747</v>
      </c>
      <c r="B53" s="15" t="s">
        <v>14962</v>
      </c>
      <c r="C53" s="16">
        <v>37</v>
      </c>
      <c r="D53" s="17">
        <f>tab_SATLISTE[[#This Row],[Leihgeräte]]*350</f>
        <v>12950</v>
      </c>
      <c r="E53" s="16">
        <v>8</v>
      </c>
      <c r="F53" s="30">
        <f>tab_SATLISTE[[#This Row],[Lehrergeräte]]*1000</f>
        <v>8000</v>
      </c>
      <c r="G53" s="3" t="str">
        <f>IF(MID(tab_SATLISTE[[#This Row],[SAT-ID]],2,1)="x","x",LEFT(tab_SATLISTE[[#This Row],[SAT-ID]]))</f>
        <v>1</v>
      </c>
      <c r="H53" t="s">
        <v>23</v>
      </c>
      <c r="I53" t="s">
        <v>17060</v>
      </c>
      <c r="J53" s="3">
        <f>COUNTIFS(tab_SCHULLISTE[TKZ],tab_SATLISTE[[#This Row],[SAT-ID]])</f>
        <v>1</v>
      </c>
    </row>
    <row r="54" spans="1:10" ht="15.9" customHeight="1" x14ac:dyDescent="0.3">
      <c r="A54" s="3" t="s">
        <v>1748</v>
      </c>
      <c r="B54" s="15" t="s">
        <v>14963</v>
      </c>
      <c r="C54" s="16">
        <v>21</v>
      </c>
      <c r="D54" s="17">
        <f>tab_SATLISTE[[#This Row],[Leihgeräte]]*350</f>
        <v>7350</v>
      </c>
      <c r="E54" s="16">
        <v>4</v>
      </c>
      <c r="F54" s="30">
        <f>tab_SATLISTE[[#This Row],[Lehrergeräte]]*1000</f>
        <v>4000</v>
      </c>
      <c r="G54" s="3" t="str">
        <f>IF(MID(tab_SATLISTE[[#This Row],[SAT-ID]],2,1)="x","x",LEFT(tab_SATLISTE[[#This Row],[SAT-ID]]))</f>
        <v>1</v>
      </c>
      <c r="H54" t="s">
        <v>23</v>
      </c>
      <c r="I54" t="s">
        <v>17061</v>
      </c>
      <c r="J54" s="3">
        <f>COUNTIFS(tab_SCHULLISTE[TKZ],tab_SATLISTE[[#This Row],[SAT-ID]])</f>
        <v>1</v>
      </c>
    </row>
    <row r="55" spans="1:10" ht="15.9" customHeight="1" x14ac:dyDescent="0.3">
      <c r="A55" s="3" t="s">
        <v>1749</v>
      </c>
      <c r="B55" s="15" t="s">
        <v>14964</v>
      </c>
      <c r="C55" s="16">
        <v>11</v>
      </c>
      <c r="D55" s="17">
        <f>tab_SATLISTE[[#This Row],[Leihgeräte]]*350</f>
        <v>3850</v>
      </c>
      <c r="E55" s="16">
        <v>3</v>
      </c>
      <c r="F55" s="30">
        <f>tab_SATLISTE[[#This Row],[Lehrergeräte]]*1000</f>
        <v>3000</v>
      </c>
      <c r="G55" s="3" t="str">
        <f>IF(MID(tab_SATLISTE[[#This Row],[SAT-ID]],2,1)="x","x",LEFT(tab_SATLISTE[[#This Row],[SAT-ID]]))</f>
        <v>1</v>
      </c>
      <c r="H55" t="s">
        <v>23</v>
      </c>
      <c r="I55" t="s">
        <v>17062</v>
      </c>
      <c r="J55" s="3">
        <f>COUNTIFS(tab_SCHULLISTE[TKZ],tab_SATLISTE[[#This Row],[SAT-ID]])</f>
        <v>1</v>
      </c>
    </row>
    <row r="56" spans="1:10" ht="15.9" customHeight="1" x14ac:dyDescent="0.3">
      <c r="A56" s="3" t="s">
        <v>1750</v>
      </c>
      <c r="B56" s="15" t="s">
        <v>14965</v>
      </c>
      <c r="C56" s="16">
        <v>73</v>
      </c>
      <c r="D56" s="17">
        <f>tab_SATLISTE[[#This Row],[Leihgeräte]]*350</f>
        <v>25550</v>
      </c>
      <c r="E56" s="16">
        <v>17</v>
      </c>
      <c r="F56" s="30">
        <f>tab_SATLISTE[[#This Row],[Lehrergeräte]]*1000</f>
        <v>17000</v>
      </c>
      <c r="G56" s="3" t="str">
        <f>IF(MID(tab_SATLISTE[[#This Row],[SAT-ID]],2,1)="x","x",LEFT(tab_SATLISTE[[#This Row],[SAT-ID]]))</f>
        <v>1</v>
      </c>
      <c r="H56" t="s">
        <v>23</v>
      </c>
      <c r="I56" t="s">
        <v>17063</v>
      </c>
      <c r="J56" s="3">
        <f>COUNTIFS(tab_SCHULLISTE[TKZ],tab_SATLISTE[[#This Row],[SAT-ID]])</f>
        <v>2</v>
      </c>
    </row>
    <row r="57" spans="1:10" ht="15.9" customHeight="1" x14ac:dyDescent="0.3">
      <c r="A57" s="3" t="s">
        <v>1751</v>
      </c>
      <c r="B57" s="15" t="s">
        <v>14966</v>
      </c>
      <c r="C57" s="16">
        <v>22</v>
      </c>
      <c r="D57" s="17">
        <f>tab_SATLISTE[[#This Row],[Leihgeräte]]*350</f>
        <v>7700</v>
      </c>
      <c r="E57" s="16">
        <v>3</v>
      </c>
      <c r="F57" s="30">
        <f>tab_SATLISTE[[#This Row],[Lehrergeräte]]*1000</f>
        <v>3000</v>
      </c>
      <c r="G57" s="3" t="str">
        <f>IF(MID(tab_SATLISTE[[#This Row],[SAT-ID]],2,1)="x","x",LEFT(tab_SATLISTE[[#This Row],[SAT-ID]]))</f>
        <v>1</v>
      </c>
      <c r="H57" t="s">
        <v>23</v>
      </c>
      <c r="I57" t="s">
        <v>17064</v>
      </c>
      <c r="J57" s="3">
        <f>COUNTIFS(tab_SCHULLISTE[TKZ],tab_SATLISTE[[#This Row],[SAT-ID]])</f>
        <v>1</v>
      </c>
    </row>
    <row r="58" spans="1:10" ht="15.9" customHeight="1" x14ac:dyDescent="0.3">
      <c r="A58" s="3" t="s">
        <v>1752</v>
      </c>
      <c r="B58" s="15" t="s">
        <v>14967</v>
      </c>
      <c r="C58" s="16">
        <v>38</v>
      </c>
      <c r="D58" s="17">
        <f>tab_SATLISTE[[#This Row],[Leihgeräte]]*350</f>
        <v>13300</v>
      </c>
      <c r="E58" s="16">
        <v>8</v>
      </c>
      <c r="F58" s="30">
        <f>tab_SATLISTE[[#This Row],[Lehrergeräte]]*1000</f>
        <v>8000</v>
      </c>
      <c r="G58" s="3" t="str">
        <f>IF(MID(tab_SATLISTE[[#This Row],[SAT-ID]],2,1)="x","x",LEFT(tab_SATLISTE[[#This Row],[SAT-ID]]))</f>
        <v>1</v>
      </c>
      <c r="H58" t="s">
        <v>23</v>
      </c>
      <c r="I58" t="s">
        <v>17065</v>
      </c>
      <c r="J58" s="3">
        <f>COUNTIFS(tab_SCHULLISTE[TKZ],tab_SATLISTE[[#This Row],[SAT-ID]])</f>
        <v>1</v>
      </c>
    </row>
    <row r="59" spans="1:10" ht="15.9" customHeight="1" x14ac:dyDescent="0.3">
      <c r="A59" s="3" t="s">
        <v>1753</v>
      </c>
      <c r="B59" s="15" t="s">
        <v>14968</v>
      </c>
      <c r="C59" s="16">
        <v>16</v>
      </c>
      <c r="D59" s="17">
        <f>tab_SATLISTE[[#This Row],[Leihgeräte]]*350</f>
        <v>5600</v>
      </c>
      <c r="E59" s="16">
        <v>6</v>
      </c>
      <c r="F59" s="30">
        <f>tab_SATLISTE[[#This Row],[Lehrergeräte]]*1000</f>
        <v>6000</v>
      </c>
      <c r="G59" s="3" t="str">
        <f>IF(MID(tab_SATLISTE[[#This Row],[SAT-ID]],2,1)="x","x",LEFT(tab_SATLISTE[[#This Row],[SAT-ID]]))</f>
        <v>1</v>
      </c>
      <c r="H59" t="s">
        <v>23</v>
      </c>
      <c r="I59" t="s">
        <v>17066</v>
      </c>
      <c r="J59" s="3">
        <f>COUNTIFS(tab_SCHULLISTE[TKZ],tab_SATLISTE[[#This Row],[SAT-ID]])</f>
        <v>1</v>
      </c>
    </row>
    <row r="60" spans="1:10" ht="15.9" customHeight="1" x14ac:dyDescent="0.3">
      <c r="A60" s="3" t="s">
        <v>1754</v>
      </c>
      <c r="B60" s="15" t="s">
        <v>14969</v>
      </c>
      <c r="C60" s="16">
        <v>18</v>
      </c>
      <c r="D60" s="17">
        <f>tab_SATLISTE[[#This Row],[Leihgeräte]]*350</f>
        <v>6300</v>
      </c>
      <c r="E60" s="16">
        <v>3</v>
      </c>
      <c r="F60" s="30">
        <f>tab_SATLISTE[[#This Row],[Lehrergeräte]]*1000</f>
        <v>3000</v>
      </c>
      <c r="G60" s="3" t="str">
        <f>IF(MID(tab_SATLISTE[[#This Row],[SAT-ID]],2,1)="x","x",LEFT(tab_SATLISTE[[#This Row],[SAT-ID]]))</f>
        <v>1</v>
      </c>
      <c r="H60" t="s">
        <v>23</v>
      </c>
      <c r="I60" t="s">
        <v>17067</v>
      </c>
      <c r="J60" s="3">
        <f>COUNTIFS(tab_SCHULLISTE[TKZ],tab_SATLISTE[[#This Row],[SAT-ID]])</f>
        <v>1</v>
      </c>
    </row>
    <row r="61" spans="1:10" ht="15.9" customHeight="1" x14ac:dyDescent="0.3">
      <c r="A61" s="3" t="s">
        <v>1755</v>
      </c>
      <c r="B61" s="15" t="s">
        <v>14970</v>
      </c>
      <c r="C61" s="16">
        <v>345</v>
      </c>
      <c r="D61" s="17">
        <f>tab_SATLISTE[[#This Row],[Leihgeräte]]*350</f>
        <v>120750</v>
      </c>
      <c r="E61" s="16">
        <v>100</v>
      </c>
      <c r="F61" s="30">
        <f>tab_SATLISTE[[#This Row],[Lehrergeräte]]*1000</f>
        <v>100000</v>
      </c>
      <c r="G61" s="3" t="str">
        <f>IF(MID(tab_SATLISTE[[#This Row],[SAT-ID]],2,1)="x","x",LEFT(tab_SATLISTE[[#This Row],[SAT-ID]]))</f>
        <v>1</v>
      </c>
      <c r="H61" t="s">
        <v>17013</v>
      </c>
      <c r="I61" t="s">
        <v>17054</v>
      </c>
      <c r="J61" s="3">
        <f>COUNTIFS(tab_SCHULLISTE[TKZ],tab_SATLISTE[[#This Row],[SAT-ID]])</f>
        <v>9</v>
      </c>
    </row>
    <row r="62" spans="1:10" ht="15.9" customHeight="1" x14ac:dyDescent="0.3">
      <c r="A62" s="3" t="s">
        <v>1756</v>
      </c>
      <c r="B62" s="15" t="s">
        <v>14971</v>
      </c>
      <c r="C62" s="16">
        <v>35</v>
      </c>
      <c r="D62" s="17">
        <f>tab_SATLISTE[[#This Row],[Leihgeräte]]*350</f>
        <v>12250</v>
      </c>
      <c r="E62" s="16">
        <v>8</v>
      </c>
      <c r="F62" s="30">
        <f>tab_SATLISTE[[#This Row],[Lehrergeräte]]*1000</f>
        <v>8000</v>
      </c>
      <c r="G62" s="3" t="str">
        <f>IF(MID(tab_SATLISTE[[#This Row],[SAT-ID]],2,1)="x","x",LEFT(tab_SATLISTE[[#This Row],[SAT-ID]]))</f>
        <v>1</v>
      </c>
      <c r="H62" t="s">
        <v>23</v>
      </c>
      <c r="I62" t="s">
        <v>17068</v>
      </c>
      <c r="J62" s="3">
        <f>COUNTIFS(tab_SCHULLISTE[TKZ],tab_SATLISTE[[#This Row],[SAT-ID]])</f>
        <v>1</v>
      </c>
    </row>
    <row r="63" spans="1:10" ht="15.9" customHeight="1" x14ac:dyDescent="0.3">
      <c r="A63" s="3" t="s">
        <v>18578</v>
      </c>
      <c r="B63" s="15" t="s">
        <v>18579</v>
      </c>
      <c r="C63" s="16">
        <v>52</v>
      </c>
      <c r="D63" s="17">
        <f>tab_SATLISTE[[#This Row],[Leihgeräte]]*350</f>
        <v>18200</v>
      </c>
      <c r="E63" s="16">
        <v>10</v>
      </c>
      <c r="F63" s="30">
        <f>tab_SATLISTE[[#This Row],[Lehrergeräte]]*1000</f>
        <v>10000</v>
      </c>
      <c r="G63" s="3" t="str">
        <f>IF(MID(tab_SATLISTE[[#This Row],[SAT-ID]],2,1)="x","x",LEFT(tab_SATLISTE[[#This Row],[SAT-ID]]))</f>
        <v>1</v>
      </c>
      <c r="H63" t="s">
        <v>17008</v>
      </c>
      <c r="I63" t="s">
        <v>17068</v>
      </c>
      <c r="J63" s="3">
        <f>COUNTIFS(tab_SCHULLISTE[TKZ],tab_SATLISTE[[#This Row],[SAT-ID]])</f>
        <v>1</v>
      </c>
    </row>
    <row r="64" spans="1:10" ht="15.9" customHeight="1" x14ac:dyDescent="0.3">
      <c r="A64" s="3" t="s">
        <v>1757</v>
      </c>
      <c r="B64" s="15" t="s">
        <v>14972</v>
      </c>
      <c r="C64" s="16">
        <v>15</v>
      </c>
      <c r="D64" s="17">
        <f>tab_SATLISTE[[#This Row],[Leihgeräte]]*350</f>
        <v>5250</v>
      </c>
      <c r="E64" s="16">
        <v>5</v>
      </c>
      <c r="F64" s="30">
        <f>tab_SATLISTE[[#This Row],[Lehrergeräte]]*1000</f>
        <v>5000</v>
      </c>
      <c r="G64" s="3" t="str">
        <f>IF(MID(tab_SATLISTE[[#This Row],[SAT-ID]],2,1)="x","x",LEFT(tab_SATLISTE[[#This Row],[SAT-ID]]))</f>
        <v>1</v>
      </c>
      <c r="H64" t="s">
        <v>23</v>
      </c>
      <c r="I64" t="s">
        <v>17069</v>
      </c>
      <c r="J64" s="3">
        <f>COUNTIFS(tab_SCHULLISTE[TKZ],tab_SATLISTE[[#This Row],[SAT-ID]])</f>
        <v>1</v>
      </c>
    </row>
    <row r="65" spans="1:10" ht="15.9" customHeight="1" x14ac:dyDescent="0.3">
      <c r="A65" s="3" t="s">
        <v>1758</v>
      </c>
      <c r="B65" s="15" t="s">
        <v>14973</v>
      </c>
      <c r="C65" s="16">
        <v>28</v>
      </c>
      <c r="D65" s="17">
        <f>tab_SATLISTE[[#This Row],[Leihgeräte]]*350</f>
        <v>9800</v>
      </c>
      <c r="E65" s="16">
        <v>4</v>
      </c>
      <c r="F65" s="30">
        <f>tab_SATLISTE[[#This Row],[Lehrergeräte]]*1000</f>
        <v>4000</v>
      </c>
      <c r="G65" s="3" t="str">
        <f>IF(MID(tab_SATLISTE[[#This Row],[SAT-ID]],2,1)="x","x",LEFT(tab_SATLISTE[[#This Row],[SAT-ID]]))</f>
        <v>1</v>
      </c>
      <c r="H65" t="s">
        <v>23</v>
      </c>
      <c r="I65" t="s">
        <v>17070</v>
      </c>
      <c r="J65" s="3">
        <f>COUNTIFS(tab_SCHULLISTE[TKZ],tab_SATLISTE[[#This Row],[SAT-ID]])</f>
        <v>1</v>
      </c>
    </row>
    <row r="66" spans="1:10" ht="15.9" customHeight="1" x14ac:dyDescent="0.3">
      <c r="A66" s="3" t="s">
        <v>1759</v>
      </c>
      <c r="B66" s="15" t="s">
        <v>14974</v>
      </c>
      <c r="C66" s="16">
        <v>77</v>
      </c>
      <c r="D66" s="17">
        <f>tab_SATLISTE[[#This Row],[Leihgeräte]]*350</f>
        <v>26950</v>
      </c>
      <c r="E66" s="16">
        <v>18</v>
      </c>
      <c r="F66" s="30">
        <f>tab_SATLISTE[[#This Row],[Lehrergeräte]]*1000</f>
        <v>18000</v>
      </c>
      <c r="G66" s="3" t="str">
        <f>IF(MID(tab_SATLISTE[[#This Row],[SAT-ID]],2,1)="x","x",LEFT(tab_SATLISTE[[#This Row],[SAT-ID]]))</f>
        <v>1</v>
      </c>
      <c r="H66" t="s">
        <v>17008</v>
      </c>
      <c r="I66" t="s">
        <v>17071</v>
      </c>
      <c r="J66" s="3">
        <f>COUNTIFS(tab_SCHULLISTE[TKZ],tab_SATLISTE[[#This Row],[SAT-ID]])</f>
        <v>2</v>
      </c>
    </row>
    <row r="67" spans="1:10" ht="15.9" customHeight="1" x14ac:dyDescent="0.3">
      <c r="A67" s="3" t="s">
        <v>1760</v>
      </c>
      <c r="B67" s="15" t="s">
        <v>14975</v>
      </c>
      <c r="C67" s="16">
        <v>15</v>
      </c>
      <c r="D67" s="17">
        <f>tab_SATLISTE[[#This Row],[Leihgeräte]]*350</f>
        <v>5250</v>
      </c>
      <c r="E67" s="16">
        <v>2</v>
      </c>
      <c r="F67" s="30">
        <f>tab_SATLISTE[[#This Row],[Lehrergeräte]]*1000</f>
        <v>2000</v>
      </c>
      <c r="G67" s="3" t="str">
        <f>IF(MID(tab_SATLISTE[[#This Row],[SAT-ID]],2,1)="x","x",LEFT(tab_SATLISTE[[#This Row],[SAT-ID]]))</f>
        <v>1</v>
      </c>
      <c r="H67" t="s">
        <v>17011</v>
      </c>
      <c r="I67" t="s">
        <v>17072</v>
      </c>
      <c r="J67" s="3">
        <f>COUNTIFS(tab_SCHULLISTE[TKZ],tab_SATLISTE[[#This Row],[SAT-ID]])</f>
        <v>1</v>
      </c>
    </row>
    <row r="68" spans="1:10" ht="15.9" customHeight="1" x14ac:dyDescent="0.3">
      <c r="A68" s="3" t="s">
        <v>1761</v>
      </c>
      <c r="B68" s="15" t="s">
        <v>14976</v>
      </c>
      <c r="C68" s="16">
        <v>137</v>
      </c>
      <c r="D68" s="17">
        <f>tab_SATLISTE[[#This Row],[Leihgeräte]]*350</f>
        <v>47950</v>
      </c>
      <c r="E68" s="16">
        <v>16</v>
      </c>
      <c r="F68" s="30">
        <f>tab_SATLISTE[[#This Row],[Lehrergeräte]]*1000</f>
        <v>16000</v>
      </c>
      <c r="G68" s="3" t="str">
        <f>IF(MID(tab_SATLISTE[[#This Row],[SAT-ID]],2,1)="x","x",LEFT(tab_SATLISTE[[#This Row],[SAT-ID]]))</f>
        <v>1</v>
      </c>
      <c r="H68" t="s">
        <v>17009</v>
      </c>
      <c r="I68" t="s">
        <v>17073</v>
      </c>
      <c r="J68" s="3">
        <f>COUNTIFS(tab_SCHULLISTE[TKZ],tab_SATLISTE[[#This Row],[SAT-ID]])</f>
        <v>3</v>
      </c>
    </row>
    <row r="69" spans="1:10" ht="15.9" customHeight="1" x14ac:dyDescent="0.3">
      <c r="A69" s="3" t="s">
        <v>1762</v>
      </c>
      <c r="B69" s="15" t="s">
        <v>14977</v>
      </c>
      <c r="C69" s="16">
        <v>37</v>
      </c>
      <c r="D69" s="17">
        <f>tab_SATLISTE[[#This Row],[Leihgeräte]]*350</f>
        <v>12950</v>
      </c>
      <c r="E69" s="16">
        <v>5</v>
      </c>
      <c r="F69" s="30">
        <f>tab_SATLISTE[[#This Row],[Lehrergeräte]]*1000</f>
        <v>5000</v>
      </c>
      <c r="G69" s="3" t="str">
        <f>IF(MID(tab_SATLISTE[[#This Row],[SAT-ID]],2,1)="x","x",LEFT(tab_SATLISTE[[#This Row],[SAT-ID]]))</f>
        <v>1</v>
      </c>
      <c r="H69" t="s">
        <v>23</v>
      </c>
      <c r="I69" t="s">
        <v>17074</v>
      </c>
      <c r="J69" s="3">
        <f>COUNTIFS(tab_SCHULLISTE[TKZ],tab_SATLISTE[[#This Row],[SAT-ID]])</f>
        <v>1</v>
      </c>
    </row>
    <row r="70" spans="1:10" ht="15.9" customHeight="1" x14ac:dyDescent="0.3">
      <c r="A70" s="3" t="s">
        <v>1763</v>
      </c>
      <c r="B70" s="15" t="s">
        <v>14978</v>
      </c>
      <c r="C70" s="16">
        <v>24</v>
      </c>
      <c r="D70" s="17">
        <f>tab_SATLISTE[[#This Row],[Leihgeräte]]*350</f>
        <v>8400</v>
      </c>
      <c r="E70" s="16">
        <v>8</v>
      </c>
      <c r="F70" s="30">
        <f>tab_SATLISTE[[#This Row],[Lehrergeräte]]*1000</f>
        <v>8000</v>
      </c>
      <c r="G70" s="3" t="str">
        <f>IF(MID(tab_SATLISTE[[#This Row],[SAT-ID]],2,1)="x","x",LEFT(tab_SATLISTE[[#This Row],[SAT-ID]]))</f>
        <v>1</v>
      </c>
      <c r="H70" t="s">
        <v>17009</v>
      </c>
      <c r="I70" t="s">
        <v>17075</v>
      </c>
      <c r="J70" s="3">
        <f>COUNTIFS(tab_SCHULLISTE[TKZ],tab_SATLISTE[[#This Row],[SAT-ID]])</f>
        <v>1</v>
      </c>
    </row>
    <row r="71" spans="1:10" ht="15.9" customHeight="1" x14ac:dyDescent="0.3">
      <c r="A71" s="3" t="s">
        <v>1764</v>
      </c>
      <c r="B71" s="15" t="s">
        <v>14979</v>
      </c>
      <c r="C71" s="16">
        <v>23</v>
      </c>
      <c r="D71" s="17">
        <f>tab_SATLISTE[[#This Row],[Leihgeräte]]*350</f>
        <v>8050</v>
      </c>
      <c r="E71" s="16">
        <v>4</v>
      </c>
      <c r="F71" s="30">
        <f>tab_SATLISTE[[#This Row],[Lehrergeräte]]*1000</f>
        <v>4000</v>
      </c>
      <c r="G71" s="3" t="str">
        <f>IF(MID(tab_SATLISTE[[#This Row],[SAT-ID]],2,1)="x","x",LEFT(tab_SATLISTE[[#This Row],[SAT-ID]]))</f>
        <v>1</v>
      </c>
      <c r="H71" t="s">
        <v>17009</v>
      </c>
      <c r="I71" t="s">
        <v>17075</v>
      </c>
      <c r="J71" s="3">
        <f>COUNTIFS(tab_SCHULLISTE[TKZ],tab_SATLISTE[[#This Row],[SAT-ID]])</f>
        <v>1</v>
      </c>
    </row>
    <row r="72" spans="1:10" ht="15.9" customHeight="1" x14ac:dyDescent="0.3">
      <c r="A72" s="3" t="s">
        <v>1765</v>
      </c>
      <c r="B72" s="15" t="s">
        <v>14980</v>
      </c>
      <c r="C72" s="16">
        <v>22</v>
      </c>
      <c r="D72" s="17">
        <f>tab_SATLISTE[[#This Row],[Leihgeräte]]*350</f>
        <v>7700</v>
      </c>
      <c r="E72" s="16">
        <v>3</v>
      </c>
      <c r="F72" s="30">
        <f>tab_SATLISTE[[#This Row],[Lehrergeräte]]*1000</f>
        <v>3000</v>
      </c>
      <c r="G72" s="3" t="str">
        <f>IF(MID(tab_SATLISTE[[#This Row],[SAT-ID]],2,1)="x","x",LEFT(tab_SATLISTE[[#This Row],[SAT-ID]]))</f>
        <v>1</v>
      </c>
      <c r="H72" t="s">
        <v>23</v>
      </c>
      <c r="I72" t="s">
        <v>17076</v>
      </c>
      <c r="J72" s="3">
        <f>COUNTIFS(tab_SCHULLISTE[TKZ],tab_SATLISTE[[#This Row],[SAT-ID]])</f>
        <v>1</v>
      </c>
    </row>
    <row r="73" spans="1:10" ht="15.9" customHeight="1" x14ac:dyDescent="0.3">
      <c r="A73" s="3" t="s">
        <v>1766</v>
      </c>
      <c r="B73" s="15" t="s">
        <v>14981</v>
      </c>
      <c r="C73" s="16">
        <v>195</v>
      </c>
      <c r="D73" s="17">
        <f>tab_SATLISTE[[#This Row],[Leihgeräte]]*350</f>
        <v>68250</v>
      </c>
      <c r="E73" s="16">
        <v>42</v>
      </c>
      <c r="F73" s="30">
        <f>tab_SATLISTE[[#This Row],[Lehrergeräte]]*1000</f>
        <v>42000</v>
      </c>
      <c r="G73" s="3" t="str">
        <f>IF(MID(tab_SATLISTE[[#This Row],[SAT-ID]],2,1)="x","x",LEFT(tab_SATLISTE[[#This Row],[SAT-ID]]))</f>
        <v>1</v>
      </c>
      <c r="H73" t="s">
        <v>17010</v>
      </c>
      <c r="I73" t="s">
        <v>17077</v>
      </c>
      <c r="J73" s="3">
        <f>COUNTIFS(tab_SCHULLISTE[TKZ],tab_SATLISTE[[#This Row],[SAT-ID]])</f>
        <v>4</v>
      </c>
    </row>
    <row r="74" spans="1:10" ht="15.9" customHeight="1" x14ac:dyDescent="0.3">
      <c r="A74" s="3" t="s">
        <v>1767</v>
      </c>
      <c r="B74" s="15" t="s">
        <v>14982</v>
      </c>
      <c r="C74" s="16">
        <v>42</v>
      </c>
      <c r="D74" s="17">
        <f>tab_SATLISTE[[#This Row],[Leihgeräte]]*350</f>
        <v>14700</v>
      </c>
      <c r="E74" s="16">
        <v>7</v>
      </c>
      <c r="F74" s="30">
        <f>tab_SATLISTE[[#This Row],[Lehrergeräte]]*1000</f>
        <v>7000</v>
      </c>
      <c r="G74" s="3" t="str">
        <f>IF(MID(tab_SATLISTE[[#This Row],[SAT-ID]],2,1)="x","x",LEFT(tab_SATLISTE[[#This Row],[SAT-ID]]))</f>
        <v>1</v>
      </c>
      <c r="H74" t="s">
        <v>17009</v>
      </c>
      <c r="I74" t="s">
        <v>17078</v>
      </c>
      <c r="J74" s="3">
        <f>COUNTIFS(tab_SCHULLISTE[TKZ],tab_SATLISTE[[#This Row],[SAT-ID]])</f>
        <v>2</v>
      </c>
    </row>
    <row r="75" spans="1:10" ht="15.9" customHeight="1" x14ac:dyDescent="0.3">
      <c r="A75" s="3" t="s">
        <v>1768</v>
      </c>
      <c r="B75" s="15" t="s">
        <v>14983</v>
      </c>
      <c r="C75" s="16">
        <v>125</v>
      </c>
      <c r="D75" s="17">
        <f>tab_SATLISTE[[#This Row],[Leihgeräte]]*350</f>
        <v>43750</v>
      </c>
      <c r="E75" s="16">
        <v>27</v>
      </c>
      <c r="F75" s="30">
        <f>tab_SATLISTE[[#This Row],[Lehrergeräte]]*1000</f>
        <v>27000</v>
      </c>
      <c r="G75" s="3" t="str">
        <f>IF(MID(tab_SATLISTE[[#This Row],[SAT-ID]],2,1)="x","x",LEFT(tab_SATLISTE[[#This Row],[SAT-ID]]))</f>
        <v>1</v>
      </c>
      <c r="H75" t="s">
        <v>23</v>
      </c>
      <c r="I75" t="s">
        <v>17079</v>
      </c>
      <c r="J75" s="3">
        <f>COUNTIFS(tab_SCHULLISTE[TKZ],tab_SATLISTE[[#This Row],[SAT-ID]])</f>
        <v>2</v>
      </c>
    </row>
    <row r="76" spans="1:10" ht="15.9" customHeight="1" x14ac:dyDescent="0.3">
      <c r="A76" s="3" t="s">
        <v>1769</v>
      </c>
      <c r="B76" s="15" t="s">
        <v>14984</v>
      </c>
      <c r="C76" s="16">
        <v>29</v>
      </c>
      <c r="D76" s="17">
        <f>tab_SATLISTE[[#This Row],[Leihgeräte]]*350</f>
        <v>10150</v>
      </c>
      <c r="E76" s="16">
        <v>8</v>
      </c>
      <c r="F76" s="30">
        <f>tab_SATLISTE[[#This Row],[Lehrergeräte]]*1000</f>
        <v>8000</v>
      </c>
      <c r="G76" s="3" t="str">
        <f>IF(MID(tab_SATLISTE[[#This Row],[SAT-ID]],2,1)="x","x",LEFT(tab_SATLISTE[[#This Row],[SAT-ID]]))</f>
        <v>1</v>
      </c>
      <c r="H76" t="s">
        <v>23</v>
      </c>
      <c r="I76" t="s">
        <v>17080</v>
      </c>
      <c r="J76" s="3">
        <f>COUNTIFS(tab_SCHULLISTE[TKZ],tab_SATLISTE[[#This Row],[SAT-ID]])</f>
        <v>1</v>
      </c>
    </row>
    <row r="77" spans="1:10" ht="15.9" customHeight="1" x14ac:dyDescent="0.3">
      <c r="A77" s="3" t="s">
        <v>1770</v>
      </c>
      <c r="B77" s="15" t="s">
        <v>1159</v>
      </c>
      <c r="C77" s="16">
        <v>73</v>
      </c>
      <c r="D77" s="17">
        <f>tab_SATLISTE[[#This Row],[Leihgeräte]]*350</f>
        <v>25550</v>
      </c>
      <c r="E77" s="16">
        <v>17</v>
      </c>
      <c r="F77" s="30">
        <f>tab_SATLISTE[[#This Row],[Lehrergeräte]]*1000</f>
        <v>17000</v>
      </c>
      <c r="G77" s="3" t="str">
        <f>IF(MID(tab_SATLISTE[[#This Row],[SAT-ID]],2,1)="x","x",LEFT(tab_SATLISTE[[#This Row],[SAT-ID]]))</f>
        <v>1</v>
      </c>
      <c r="H77" t="s">
        <v>17008</v>
      </c>
      <c r="I77" t="s">
        <v>17081</v>
      </c>
      <c r="J77" s="3">
        <f>COUNTIFS(tab_SCHULLISTE[TKZ],tab_SATLISTE[[#This Row],[SAT-ID]])</f>
        <v>1</v>
      </c>
    </row>
    <row r="78" spans="1:10" ht="15.9" customHeight="1" x14ac:dyDescent="0.3">
      <c r="A78" s="3" t="s">
        <v>1771</v>
      </c>
      <c r="B78" s="15" t="s">
        <v>14985</v>
      </c>
      <c r="C78" s="16">
        <v>36</v>
      </c>
      <c r="D78" s="17">
        <f>tab_SATLISTE[[#This Row],[Leihgeräte]]*350</f>
        <v>12600</v>
      </c>
      <c r="E78" s="16">
        <v>9</v>
      </c>
      <c r="F78" s="30">
        <f>tab_SATLISTE[[#This Row],[Lehrergeräte]]*1000</f>
        <v>9000</v>
      </c>
      <c r="G78" s="3" t="str">
        <f>IF(MID(tab_SATLISTE[[#This Row],[SAT-ID]],2,1)="x","x",LEFT(tab_SATLISTE[[#This Row],[SAT-ID]]))</f>
        <v>1</v>
      </c>
      <c r="H78" t="s">
        <v>17008</v>
      </c>
      <c r="I78" t="s">
        <v>17082</v>
      </c>
      <c r="J78" s="3">
        <f>COUNTIFS(tab_SCHULLISTE[TKZ],tab_SATLISTE[[#This Row],[SAT-ID]])</f>
        <v>2</v>
      </c>
    </row>
    <row r="79" spans="1:10" ht="15.9" customHeight="1" x14ac:dyDescent="0.3">
      <c r="A79" s="3" t="s">
        <v>1772</v>
      </c>
      <c r="B79" s="15" t="s">
        <v>14986</v>
      </c>
      <c r="C79" s="16">
        <v>388</v>
      </c>
      <c r="D79" s="17">
        <f>tab_SATLISTE[[#This Row],[Leihgeräte]]*350</f>
        <v>135800</v>
      </c>
      <c r="E79" s="16">
        <v>56</v>
      </c>
      <c r="F79" s="30">
        <f>tab_SATLISTE[[#This Row],[Lehrergeräte]]*1000</f>
        <v>56000</v>
      </c>
      <c r="G79" s="3" t="str">
        <f>IF(MID(tab_SATLISTE[[#This Row],[SAT-ID]],2,1)="x","x",LEFT(tab_SATLISTE[[#This Row],[SAT-ID]]))</f>
        <v>1</v>
      </c>
      <c r="H79" t="s">
        <v>17010</v>
      </c>
      <c r="I79" t="s">
        <v>17083</v>
      </c>
      <c r="J79" s="3">
        <f>COUNTIFS(tab_SCHULLISTE[TKZ],tab_SATLISTE[[#This Row],[SAT-ID]])</f>
        <v>6</v>
      </c>
    </row>
    <row r="80" spans="1:10" ht="15.9" customHeight="1" x14ac:dyDescent="0.3">
      <c r="A80" s="3" t="s">
        <v>1773</v>
      </c>
      <c r="B80" s="15" t="s">
        <v>14987</v>
      </c>
      <c r="C80" s="16">
        <v>1102</v>
      </c>
      <c r="D80" s="17">
        <f>tab_SATLISTE[[#This Row],[Leihgeräte]]*350</f>
        <v>385700</v>
      </c>
      <c r="E80" s="16">
        <v>215</v>
      </c>
      <c r="F80" s="30">
        <f>tab_SATLISTE[[#This Row],[Lehrergeräte]]*1000</f>
        <v>215000</v>
      </c>
      <c r="G80" s="3" t="str">
        <f>IF(MID(tab_SATLISTE[[#This Row],[SAT-ID]],2,1)="x","x",LEFT(tab_SATLISTE[[#This Row],[SAT-ID]]))</f>
        <v>1</v>
      </c>
      <c r="H80" t="s">
        <v>10474</v>
      </c>
      <c r="I80" t="s">
        <v>18472</v>
      </c>
      <c r="J80" s="3">
        <f>COUNTIFS(tab_SCHULLISTE[TKZ],tab_SATLISTE[[#This Row],[SAT-ID]])</f>
        <v>9</v>
      </c>
    </row>
    <row r="81" spans="1:10" ht="15.9" customHeight="1" x14ac:dyDescent="0.3">
      <c r="A81" s="3" t="s">
        <v>1774</v>
      </c>
      <c r="B81" s="15" t="s">
        <v>14988</v>
      </c>
      <c r="C81" s="16">
        <v>46</v>
      </c>
      <c r="D81" s="17">
        <f>tab_SATLISTE[[#This Row],[Leihgeräte]]*350</f>
        <v>16100</v>
      </c>
      <c r="E81" s="16">
        <v>11</v>
      </c>
      <c r="F81" s="30">
        <f>tab_SATLISTE[[#This Row],[Lehrergeräte]]*1000</f>
        <v>11000</v>
      </c>
      <c r="G81" s="3" t="str">
        <f>IF(MID(tab_SATLISTE[[#This Row],[SAT-ID]],2,1)="x","x",LEFT(tab_SATLISTE[[#This Row],[SAT-ID]]))</f>
        <v>1</v>
      </c>
      <c r="H81" t="s">
        <v>23</v>
      </c>
      <c r="I81" t="s">
        <v>17084</v>
      </c>
      <c r="J81" s="3">
        <f>COUNTIFS(tab_SCHULLISTE[TKZ],tab_SATLISTE[[#This Row],[SAT-ID]])</f>
        <v>2</v>
      </c>
    </row>
    <row r="82" spans="1:10" ht="15.9" customHeight="1" x14ac:dyDescent="0.3">
      <c r="A82" s="3" t="s">
        <v>1775</v>
      </c>
      <c r="B82" s="15" t="s">
        <v>14989</v>
      </c>
      <c r="C82" s="16">
        <v>19</v>
      </c>
      <c r="D82" s="17">
        <f>tab_SATLISTE[[#This Row],[Leihgeräte]]*350</f>
        <v>6650</v>
      </c>
      <c r="E82" s="16">
        <v>7</v>
      </c>
      <c r="F82" s="30">
        <f>tab_SATLISTE[[#This Row],[Lehrergeräte]]*1000</f>
        <v>7000</v>
      </c>
      <c r="G82" s="3" t="str">
        <f>IF(MID(tab_SATLISTE[[#This Row],[SAT-ID]],2,1)="x","x",LEFT(tab_SATLISTE[[#This Row],[SAT-ID]]))</f>
        <v>1</v>
      </c>
      <c r="H82" t="s">
        <v>23</v>
      </c>
      <c r="I82" t="s">
        <v>17085</v>
      </c>
      <c r="J82" s="3">
        <f>COUNTIFS(tab_SCHULLISTE[TKZ],tab_SATLISTE[[#This Row],[SAT-ID]])</f>
        <v>1</v>
      </c>
    </row>
    <row r="83" spans="1:10" ht="15.9" customHeight="1" x14ac:dyDescent="0.3">
      <c r="A83" s="3" t="s">
        <v>1776</v>
      </c>
      <c r="B83" s="15" t="s">
        <v>14990</v>
      </c>
      <c r="C83" s="16">
        <v>115</v>
      </c>
      <c r="D83" s="17">
        <f>tab_SATLISTE[[#This Row],[Leihgeräte]]*350</f>
        <v>40250</v>
      </c>
      <c r="E83" s="16">
        <v>22</v>
      </c>
      <c r="F83" s="30">
        <f>tab_SATLISTE[[#This Row],[Lehrergeräte]]*1000</f>
        <v>22000</v>
      </c>
      <c r="G83" s="3" t="str">
        <f>IF(MID(tab_SATLISTE[[#This Row],[SAT-ID]],2,1)="x","x",LEFT(tab_SATLISTE[[#This Row],[SAT-ID]]))</f>
        <v>1</v>
      </c>
      <c r="H83" t="s">
        <v>17009</v>
      </c>
      <c r="I83" t="s">
        <v>17086</v>
      </c>
      <c r="J83" s="3">
        <f>COUNTIFS(tab_SCHULLISTE[TKZ],tab_SATLISTE[[#This Row],[SAT-ID]])</f>
        <v>2</v>
      </c>
    </row>
    <row r="84" spans="1:10" ht="15.9" customHeight="1" x14ac:dyDescent="0.3">
      <c r="A84" s="3" t="s">
        <v>1777</v>
      </c>
      <c r="B84" s="15" t="s">
        <v>14991</v>
      </c>
      <c r="C84" s="16">
        <v>32</v>
      </c>
      <c r="D84" s="17">
        <f>tab_SATLISTE[[#This Row],[Leihgeräte]]*350</f>
        <v>11200</v>
      </c>
      <c r="E84" s="16">
        <v>4</v>
      </c>
      <c r="F84" s="30">
        <f>tab_SATLISTE[[#This Row],[Lehrergeräte]]*1000</f>
        <v>4000</v>
      </c>
      <c r="G84" s="3" t="str">
        <f>IF(MID(tab_SATLISTE[[#This Row],[SAT-ID]],2,1)="x","x",LEFT(tab_SATLISTE[[#This Row],[SAT-ID]]))</f>
        <v>1</v>
      </c>
      <c r="H84" t="s">
        <v>23</v>
      </c>
      <c r="I84" t="s">
        <v>17087</v>
      </c>
      <c r="J84" s="3">
        <f>COUNTIFS(tab_SCHULLISTE[TKZ],tab_SATLISTE[[#This Row],[SAT-ID]])</f>
        <v>1</v>
      </c>
    </row>
    <row r="85" spans="1:10" ht="15.9" customHeight="1" x14ac:dyDescent="0.3">
      <c r="A85" s="3" t="s">
        <v>1778</v>
      </c>
      <c r="B85" s="15" t="s">
        <v>14992</v>
      </c>
      <c r="C85" s="16">
        <v>22</v>
      </c>
      <c r="D85" s="17">
        <f>tab_SATLISTE[[#This Row],[Leihgeräte]]*350</f>
        <v>7700</v>
      </c>
      <c r="E85" s="16">
        <v>5</v>
      </c>
      <c r="F85" s="30">
        <f>tab_SATLISTE[[#This Row],[Lehrergeräte]]*1000</f>
        <v>5000</v>
      </c>
      <c r="G85" s="3" t="str">
        <f>IF(MID(tab_SATLISTE[[#This Row],[SAT-ID]],2,1)="x","x",LEFT(tab_SATLISTE[[#This Row],[SAT-ID]]))</f>
        <v>1</v>
      </c>
      <c r="H85" t="s">
        <v>17008</v>
      </c>
      <c r="I85" t="s">
        <v>17087</v>
      </c>
      <c r="J85" s="3">
        <f>COUNTIFS(tab_SCHULLISTE[TKZ],tab_SATLISTE[[#This Row],[SAT-ID]])</f>
        <v>1</v>
      </c>
    </row>
    <row r="86" spans="1:10" ht="15.9" customHeight="1" x14ac:dyDescent="0.3">
      <c r="A86" s="3" t="s">
        <v>1779</v>
      </c>
      <c r="B86" s="15" t="s">
        <v>14993</v>
      </c>
      <c r="C86" s="16">
        <v>21</v>
      </c>
      <c r="D86" s="17">
        <f>tab_SATLISTE[[#This Row],[Leihgeräte]]*350</f>
        <v>7350</v>
      </c>
      <c r="E86" s="16">
        <v>6</v>
      </c>
      <c r="F86" s="30">
        <f>tab_SATLISTE[[#This Row],[Lehrergeräte]]*1000</f>
        <v>6000</v>
      </c>
      <c r="G86" s="3" t="str">
        <f>IF(MID(tab_SATLISTE[[#This Row],[SAT-ID]],2,1)="x","x",LEFT(tab_SATLISTE[[#This Row],[SAT-ID]]))</f>
        <v>1</v>
      </c>
      <c r="H86" t="s">
        <v>17009</v>
      </c>
      <c r="I86" t="s">
        <v>17088</v>
      </c>
      <c r="J86" s="3">
        <f>COUNTIFS(tab_SCHULLISTE[TKZ],tab_SATLISTE[[#This Row],[SAT-ID]])</f>
        <v>1</v>
      </c>
    </row>
    <row r="87" spans="1:10" ht="15.9" customHeight="1" x14ac:dyDescent="0.3">
      <c r="A87" s="3" t="s">
        <v>1780</v>
      </c>
      <c r="B87" s="15" t="s">
        <v>14994</v>
      </c>
      <c r="C87" s="16">
        <v>155</v>
      </c>
      <c r="D87" s="17">
        <f>tab_SATLISTE[[#This Row],[Leihgeräte]]*350</f>
        <v>54250</v>
      </c>
      <c r="E87" s="16">
        <v>27</v>
      </c>
      <c r="F87" s="30">
        <f>tab_SATLISTE[[#This Row],[Lehrergeräte]]*1000</f>
        <v>27000</v>
      </c>
      <c r="G87" s="3" t="str">
        <f>IF(MID(tab_SATLISTE[[#This Row],[SAT-ID]],2,1)="x","x",LEFT(tab_SATLISTE[[#This Row],[SAT-ID]]))</f>
        <v>1</v>
      </c>
      <c r="H87" t="s">
        <v>17010</v>
      </c>
      <c r="I87" t="s">
        <v>17089</v>
      </c>
      <c r="J87" s="3">
        <f>COUNTIFS(tab_SCHULLISTE[TKZ],tab_SATLISTE[[#This Row],[SAT-ID]])</f>
        <v>3</v>
      </c>
    </row>
    <row r="88" spans="1:10" ht="15.9" customHeight="1" x14ac:dyDescent="0.3">
      <c r="A88" s="3" t="s">
        <v>1781</v>
      </c>
      <c r="B88" s="15" t="s">
        <v>14995</v>
      </c>
      <c r="C88" s="16">
        <v>12</v>
      </c>
      <c r="D88" s="17">
        <f>tab_SATLISTE[[#This Row],[Leihgeräte]]*350</f>
        <v>4200</v>
      </c>
      <c r="E88" s="16">
        <v>8</v>
      </c>
      <c r="F88" s="30">
        <f>tab_SATLISTE[[#This Row],[Lehrergeräte]]*1000</f>
        <v>8000</v>
      </c>
      <c r="G88" s="3" t="str">
        <f>IF(MID(tab_SATLISTE[[#This Row],[SAT-ID]],2,1)="x","x",LEFT(tab_SATLISTE[[#This Row],[SAT-ID]]))</f>
        <v>1</v>
      </c>
      <c r="H88" t="s">
        <v>23</v>
      </c>
      <c r="I88" t="s">
        <v>17090</v>
      </c>
      <c r="J88" s="3">
        <f>COUNTIFS(tab_SCHULLISTE[TKZ],tab_SATLISTE[[#This Row],[SAT-ID]])</f>
        <v>1</v>
      </c>
    </row>
    <row r="89" spans="1:10" ht="15.9" customHeight="1" x14ac:dyDescent="0.3">
      <c r="A89" s="3" t="s">
        <v>1782</v>
      </c>
      <c r="B89" s="15" t="s">
        <v>14996</v>
      </c>
      <c r="C89" s="16">
        <v>1304</v>
      </c>
      <c r="D89" s="17">
        <f>tab_SATLISTE[[#This Row],[Leihgeräte]]*350</f>
        <v>456400</v>
      </c>
      <c r="E89" s="16">
        <v>226</v>
      </c>
      <c r="F89" s="30">
        <f>tab_SATLISTE[[#This Row],[Lehrergeräte]]*1000</f>
        <v>226000</v>
      </c>
      <c r="G89" s="3" t="str">
        <f>IF(MID(tab_SATLISTE[[#This Row],[SAT-ID]],2,1)="x","x",LEFT(tab_SATLISTE[[#This Row],[SAT-ID]]))</f>
        <v>1</v>
      </c>
      <c r="H89" t="s">
        <v>10474</v>
      </c>
      <c r="I89" t="s">
        <v>18473</v>
      </c>
      <c r="J89" s="3">
        <f>COUNTIFS(tab_SCHULLISTE[TKZ],tab_SATLISTE[[#This Row],[SAT-ID]])</f>
        <v>11</v>
      </c>
    </row>
    <row r="90" spans="1:10" ht="15.9" customHeight="1" x14ac:dyDescent="0.3">
      <c r="A90" s="3" t="s">
        <v>1783</v>
      </c>
      <c r="B90" s="15" t="s">
        <v>14997</v>
      </c>
      <c r="C90" s="16">
        <v>137</v>
      </c>
      <c r="D90" s="17">
        <f>tab_SATLISTE[[#This Row],[Leihgeräte]]*350</f>
        <v>47950</v>
      </c>
      <c r="E90" s="16">
        <v>28</v>
      </c>
      <c r="F90" s="30">
        <f>tab_SATLISTE[[#This Row],[Lehrergeräte]]*1000</f>
        <v>28000</v>
      </c>
      <c r="G90" s="3" t="str">
        <f>IF(MID(tab_SATLISTE[[#This Row],[SAT-ID]],2,1)="x","x",LEFT(tab_SATLISTE[[#This Row],[SAT-ID]]))</f>
        <v>1</v>
      </c>
      <c r="H90" t="s">
        <v>17010</v>
      </c>
      <c r="I90" t="s">
        <v>17091</v>
      </c>
      <c r="J90" s="3">
        <f>COUNTIFS(tab_SCHULLISTE[TKZ],tab_SATLISTE[[#This Row],[SAT-ID]])</f>
        <v>2</v>
      </c>
    </row>
    <row r="91" spans="1:10" ht="15.9" customHeight="1" x14ac:dyDescent="0.3">
      <c r="A91" s="3" t="s">
        <v>1784</v>
      </c>
      <c r="B91" s="15" t="s">
        <v>14998</v>
      </c>
      <c r="C91" s="16">
        <v>105</v>
      </c>
      <c r="D91" s="17">
        <f>tab_SATLISTE[[#This Row],[Leihgeräte]]*350</f>
        <v>36750</v>
      </c>
      <c r="E91" s="16">
        <v>20</v>
      </c>
      <c r="F91" s="30">
        <f>tab_SATLISTE[[#This Row],[Lehrergeräte]]*1000</f>
        <v>20000</v>
      </c>
      <c r="G91" s="3" t="str">
        <f>IF(MID(tab_SATLISTE[[#This Row],[SAT-ID]],2,1)="x","x",LEFT(tab_SATLISTE[[#This Row],[SAT-ID]]))</f>
        <v>1</v>
      </c>
      <c r="H91" t="s">
        <v>23</v>
      </c>
      <c r="I91" t="s">
        <v>17092</v>
      </c>
      <c r="J91" s="3">
        <f>COUNTIFS(tab_SCHULLISTE[TKZ],tab_SATLISTE[[#This Row],[SAT-ID]])</f>
        <v>3</v>
      </c>
    </row>
    <row r="92" spans="1:10" ht="15.9" customHeight="1" x14ac:dyDescent="0.3">
      <c r="A92" s="3" t="s">
        <v>1785</v>
      </c>
      <c r="B92" s="15" t="s">
        <v>14999</v>
      </c>
      <c r="C92" s="16">
        <v>65</v>
      </c>
      <c r="D92" s="17">
        <f>tab_SATLISTE[[#This Row],[Leihgeräte]]*350</f>
        <v>22750</v>
      </c>
      <c r="E92" s="16">
        <v>13</v>
      </c>
      <c r="F92" s="30">
        <f>tab_SATLISTE[[#This Row],[Lehrergeräte]]*1000</f>
        <v>13000</v>
      </c>
      <c r="G92" s="3" t="str">
        <f>IF(MID(tab_SATLISTE[[#This Row],[SAT-ID]],2,1)="x","x",LEFT(tab_SATLISTE[[#This Row],[SAT-ID]]))</f>
        <v>1</v>
      </c>
      <c r="H92" t="s">
        <v>23</v>
      </c>
      <c r="I92" t="s">
        <v>17093</v>
      </c>
      <c r="J92" s="3">
        <f>COUNTIFS(tab_SCHULLISTE[TKZ],tab_SATLISTE[[#This Row],[SAT-ID]])</f>
        <v>2</v>
      </c>
    </row>
    <row r="93" spans="1:10" ht="15.9" customHeight="1" x14ac:dyDescent="0.3">
      <c r="A93" s="3" t="s">
        <v>1786</v>
      </c>
      <c r="B93" s="15" t="s">
        <v>15000</v>
      </c>
      <c r="C93" s="16">
        <v>26</v>
      </c>
      <c r="D93" s="17">
        <f>tab_SATLISTE[[#This Row],[Leihgeräte]]*350</f>
        <v>9100</v>
      </c>
      <c r="E93" s="16">
        <v>6</v>
      </c>
      <c r="F93" s="30">
        <f>tab_SATLISTE[[#This Row],[Lehrergeräte]]*1000</f>
        <v>6000</v>
      </c>
      <c r="G93" s="3" t="str">
        <f>IF(MID(tab_SATLISTE[[#This Row],[SAT-ID]],2,1)="x","x",LEFT(tab_SATLISTE[[#This Row],[SAT-ID]]))</f>
        <v>1</v>
      </c>
      <c r="H93" t="s">
        <v>23</v>
      </c>
      <c r="I93" t="s">
        <v>17094</v>
      </c>
      <c r="J93" s="3">
        <f>COUNTIFS(tab_SCHULLISTE[TKZ],tab_SATLISTE[[#This Row],[SAT-ID]])</f>
        <v>1</v>
      </c>
    </row>
    <row r="94" spans="1:10" ht="15.9" customHeight="1" x14ac:dyDescent="0.3">
      <c r="A94" s="3" t="s">
        <v>1787</v>
      </c>
      <c r="B94" s="15" t="s">
        <v>15001</v>
      </c>
      <c r="C94" s="16">
        <v>16</v>
      </c>
      <c r="D94" s="17">
        <f>tab_SATLISTE[[#This Row],[Leihgeräte]]*350</f>
        <v>5600</v>
      </c>
      <c r="E94" s="16">
        <v>3</v>
      </c>
      <c r="F94" s="30">
        <f>tab_SATLISTE[[#This Row],[Lehrergeräte]]*1000</f>
        <v>3000</v>
      </c>
      <c r="G94" s="3" t="str">
        <f>IF(MID(tab_SATLISTE[[#This Row],[SAT-ID]],2,1)="x","x",LEFT(tab_SATLISTE[[#This Row],[SAT-ID]]))</f>
        <v>1</v>
      </c>
      <c r="H94" t="s">
        <v>23</v>
      </c>
      <c r="I94" t="s">
        <v>17095</v>
      </c>
      <c r="J94" s="3">
        <f>COUNTIFS(tab_SCHULLISTE[TKZ],tab_SATLISTE[[#This Row],[SAT-ID]])</f>
        <v>1</v>
      </c>
    </row>
    <row r="95" spans="1:10" ht="15.9" customHeight="1" x14ac:dyDescent="0.3">
      <c r="A95" s="3" t="s">
        <v>1788</v>
      </c>
      <c r="B95" s="15" t="s">
        <v>15002</v>
      </c>
      <c r="C95" s="16">
        <v>17</v>
      </c>
      <c r="D95" s="17">
        <f>tab_SATLISTE[[#This Row],[Leihgeräte]]*350</f>
        <v>5950</v>
      </c>
      <c r="E95" s="16">
        <v>5</v>
      </c>
      <c r="F95" s="30">
        <f>tab_SATLISTE[[#This Row],[Lehrergeräte]]*1000</f>
        <v>5000</v>
      </c>
      <c r="G95" s="3" t="str">
        <f>IF(MID(tab_SATLISTE[[#This Row],[SAT-ID]],2,1)="x","x",LEFT(tab_SATLISTE[[#This Row],[SAT-ID]]))</f>
        <v>1</v>
      </c>
      <c r="H95" t="s">
        <v>23</v>
      </c>
      <c r="I95" t="s">
        <v>17096</v>
      </c>
      <c r="J95" s="3">
        <f>COUNTIFS(tab_SCHULLISTE[TKZ],tab_SATLISTE[[#This Row],[SAT-ID]])</f>
        <v>1</v>
      </c>
    </row>
    <row r="96" spans="1:10" ht="15.9" customHeight="1" x14ac:dyDescent="0.3">
      <c r="A96" s="3" t="s">
        <v>1789</v>
      </c>
      <c r="B96" s="15" t="s">
        <v>15003</v>
      </c>
      <c r="C96" s="16">
        <v>37</v>
      </c>
      <c r="D96" s="17">
        <f>tab_SATLISTE[[#This Row],[Leihgeräte]]*350</f>
        <v>12950</v>
      </c>
      <c r="E96" s="16">
        <v>8</v>
      </c>
      <c r="F96" s="30">
        <f>tab_SATLISTE[[#This Row],[Lehrergeräte]]*1000</f>
        <v>8000</v>
      </c>
      <c r="G96" s="3" t="str">
        <f>IF(MID(tab_SATLISTE[[#This Row],[SAT-ID]],2,1)="x","x",LEFT(tab_SATLISTE[[#This Row],[SAT-ID]]))</f>
        <v>1</v>
      </c>
      <c r="H96" t="s">
        <v>23</v>
      </c>
      <c r="I96" t="s">
        <v>17097</v>
      </c>
      <c r="J96" s="3">
        <f>COUNTIFS(tab_SCHULLISTE[TKZ],tab_SATLISTE[[#This Row],[SAT-ID]])</f>
        <v>1</v>
      </c>
    </row>
    <row r="97" spans="1:10" ht="15.9" customHeight="1" x14ac:dyDescent="0.3">
      <c r="A97" s="3" t="s">
        <v>1790</v>
      </c>
      <c r="B97" s="15" t="s">
        <v>15004</v>
      </c>
      <c r="C97" s="16">
        <v>54</v>
      </c>
      <c r="D97" s="17">
        <f>tab_SATLISTE[[#This Row],[Leihgeräte]]*350</f>
        <v>18900</v>
      </c>
      <c r="E97" s="16">
        <v>13</v>
      </c>
      <c r="F97" s="30">
        <f>tab_SATLISTE[[#This Row],[Lehrergeräte]]*1000</f>
        <v>13000</v>
      </c>
      <c r="G97" s="3" t="str">
        <f>IF(MID(tab_SATLISTE[[#This Row],[SAT-ID]],2,1)="x","x",LEFT(tab_SATLISTE[[#This Row],[SAT-ID]]))</f>
        <v>1</v>
      </c>
      <c r="H97" t="s">
        <v>17008</v>
      </c>
      <c r="I97" t="s">
        <v>17098</v>
      </c>
      <c r="J97" s="3">
        <f>COUNTIFS(tab_SCHULLISTE[TKZ],tab_SATLISTE[[#This Row],[SAT-ID]])</f>
        <v>2</v>
      </c>
    </row>
    <row r="98" spans="1:10" ht="15.9" customHeight="1" x14ac:dyDescent="0.3">
      <c r="A98" s="3" t="s">
        <v>1791</v>
      </c>
      <c r="B98" s="15" t="s">
        <v>15005</v>
      </c>
      <c r="C98" s="16">
        <v>93</v>
      </c>
      <c r="D98" s="17">
        <f>tab_SATLISTE[[#This Row],[Leihgeräte]]*350</f>
        <v>32550</v>
      </c>
      <c r="E98" s="16">
        <v>16</v>
      </c>
      <c r="F98" s="30">
        <f>tab_SATLISTE[[#This Row],[Lehrergeräte]]*1000</f>
        <v>16000</v>
      </c>
      <c r="G98" s="3" t="str">
        <f>IF(MID(tab_SATLISTE[[#This Row],[SAT-ID]],2,1)="x","x",LEFT(tab_SATLISTE[[#This Row],[SAT-ID]]))</f>
        <v>1</v>
      </c>
      <c r="H98" t="s">
        <v>23</v>
      </c>
      <c r="I98" t="s">
        <v>17099</v>
      </c>
      <c r="J98" s="3">
        <f>COUNTIFS(tab_SCHULLISTE[TKZ],tab_SATLISTE[[#This Row],[SAT-ID]])</f>
        <v>3</v>
      </c>
    </row>
    <row r="99" spans="1:10" ht="15.9" customHeight="1" x14ac:dyDescent="0.3">
      <c r="A99" s="3" t="s">
        <v>1792</v>
      </c>
      <c r="B99" s="15" t="s">
        <v>15006</v>
      </c>
      <c r="C99" s="16">
        <v>84</v>
      </c>
      <c r="D99" s="17">
        <f>tab_SATLISTE[[#This Row],[Leihgeräte]]*350</f>
        <v>29400</v>
      </c>
      <c r="E99" s="16">
        <v>23</v>
      </c>
      <c r="F99" s="30">
        <f>tab_SATLISTE[[#This Row],[Lehrergeräte]]*1000</f>
        <v>23000</v>
      </c>
      <c r="G99" s="3" t="str">
        <f>IF(MID(tab_SATLISTE[[#This Row],[SAT-ID]],2,1)="x","x",LEFT(tab_SATLISTE[[#This Row],[SAT-ID]]))</f>
        <v>1</v>
      </c>
      <c r="H99" t="s">
        <v>17010</v>
      </c>
      <c r="I99" t="s">
        <v>17100</v>
      </c>
      <c r="J99" s="3">
        <f>COUNTIFS(tab_SCHULLISTE[TKZ],tab_SATLISTE[[#This Row],[SAT-ID]])</f>
        <v>2</v>
      </c>
    </row>
    <row r="100" spans="1:10" ht="15.9" customHeight="1" x14ac:dyDescent="0.3">
      <c r="A100" s="3" t="s">
        <v>1793</v>
      </c>
      <c r="B100" s="15" t="s">
        <v>15007</v>
      </c>
      <c r="C100" s="16">
        <v>586</v>
      </c>
      <c r="D100" s="17">
        <f>tab_SATLISTE[[#This Row],[Leihgeräte]]*350</f>
        <v>205100</v>
      </c>
      <c r="E100" s="16">
        <v>119</v>
      </c>
      <c r="F100" s="30">
        <f>tab_SATLISTE[[#This Row],[Lehrergeräte]]*1000</f>
        <v>119000</v>
      </c>
      <c r="G100" s="3" t="str">
        <f>IF(MID(tab_SATLISTE[[#This Row],[SAT-ID]],2,1)="x","x",LEFT(tab_SATLISTE[[#This Row],[SAT-ID]]))</f>
        <v>1</v>
      </c>
      <c r="H100" t="s">
        <v>10474</v>
      </c>
      <c r="I100" t="s">
        <v>18474</v>
      </c>
      <c r="J100" s="3">
        <f>COUNTIFS(tab_SCHULLISTE[TKZ],tab_SATLISTE[[#This Row],[SAT-ID]])</f>
        <v>7</v>
      </c>
    </row>
    <row r="101" spans="1:10" ht="15.9" customHeight="1" x14ac:dyDescent="0.3">
      <c r="A101" s="3" t="s">
        <v>1794</v>
      </c>
      <c r="B101" s="15" t="s">
        <v>15008</v>
      </c>
      <c r="C101" s="16">
        <v>47</v>
      </c>
      <c r="D101" s="17">
        <f>tab_SATLISTE[[#This Row],[Leihgeräte]]*350</f>
        <v>16450</v>
      </c>
      <c r="E101" s="16">
        <v>11</v>
      </c>
      <c r="F101" s="30">
        <f>tab_SATLISTE[[#This Row],[Lehrergeräte]]*1000</f>
        <v>11000</v>
      </c>
      <c r="G101" s="3" t="str">
        <f>IF(MID(tab_SATLISTE[[#This Row],[SAT-ID]],2,1)="x","x",LEFT(tab_SATLISTE[[#This Row],[SAT-ID]]))</f>
        <v>1</v>
      </c>
      <c r="H101" t="s">
        <v>17008</v>
      </c>
      <c r="I101" t="s">
        <v>17101</v>
      </c>
      <c r="J101" s="3">
        <f>COUNTIFS(tab_SCHULLISTE[TKZ],tab_SATLISTE[[#This Row],[SAT-ID]])</f>
        <v>2</v>
      </c>
    </row>
    <row r="102" spans="1:10" ht="15.9" customHeight="1" x14ac:dyDescent="0.3">
      <c r="A102" s="3" t="s">
        <v>1795</v>
      </c>
      <c r="B102" s="15" t="s">
        <v>15009</v>
      </c>
      <c r="C102" s="16">
        <v>22</v>
      </c>
      <c r="D102" s="17">
        <f>tab_SATLISTE[[#This Row],[Leihgeräte]]*350</f>
        <v>7700</v>
      </c>
      <c r="E102" s="16">
        <v>3</v>
      </c>
      <c r="F102" s="30">
        <f>tab_SATLISTE[[#This Row],[Lehrergeräte]]*1000</f>
        <v>3000</v>
      </c>
      <c r="G102" s="3" t="str">
        <f>IF(MID(tab_SATLISTE[[#This Row],[SAT-ID]],2,1)="x","x",LEFT(tab_SATLISTE[[#This Row],[SAT-ID]]))</f>
        <v>1</v>
      </c>
      <c r="H102" t="s">
        <v>23</v>
      </c>
      <c r="I102" t="s">
        <v>17102</v>
      </c>
      <c r="J102" s="3">
        <f>COUNTIFS(tab_SCHULLISTE[TKZ],tab_SATLISTE[[#This Row],[SAT-ID]])</f>
        <v>1</v>
      </c>
    </row>
    <row r="103" spans="1:10" ht="15.9" customHeight="1" x14ac:dyDescent="0.3">
      <c r="A103" s="3" t="s">
        <v>1796</v>
      </c>
      <c r="B103" s="15" t="s">
        <v>15010</v>
      </c>
      <c r="C103" s="16">
        <v>31</v>
      </c>
      <c r="D103" s="17">
        <f>tab_SATLISTE[[#This Row],[Leihgeräte]]*350</f>
        <v>10850</v>
      </c>
      <c r="E103" s="16">
        <v>7</v>
      </c>
      <c r="F103" s="30">
        <f>tab_SATLISTE[[#This Row],[Lehrergeräte]]*1000</f>
        <v>7000</v>
      </c>
      <c r="G103" s="3" t="str">
        <f>IF(MID(tab_SATLISTE[[#This Row],[SAT-ID]],2,1)="x","x",LEFT(tab_SATLISTE[[#This Row],[SAT-ID]]))</f>
        <v>1</v>
      </c>
      <c r="H103" t="s">
        <v>23</v>
      </c>
      <c r="I103" t="s">
        <v>17103</v>
      </c>
      <c r="J103" s="3">
        <f>COUNTIFS(tab_SCHULLISTE[TKZ],tab_SATLISTE[[#This Row],[SAT-ID]])</f>
        <v>1</v>
      </c>
    </row>
    <row r="104" spans="1:10" ht="15.9" customHeight="1" x14ac:dyDescent="0.3">
      <c r="A104" s="3" t="s">
        <v>1797</v>
      </c>
      <c r="B104" s="15" t="s">
        <v>15011</v>
      </c>
      <c r="C104" s="16">
        <v>47</v>
      </c>
      <c r="D104" s="17">
        <f>tab_SATLISTE[[#This Row],[Leihgeräte]]*350</f>
        <v>16450</v>
      </c>
      <c r="E104" s="16">
        <v>7</v>
      </c>
      <c r="F104" s="30">
        <f>tab_SATLISTE[[#This Row],[Lehrergeräte]]*1000</f>
        <v>7000</v>
      </c>
      <c r="G104" s="3" t="str">
        <f>IF(MID(tab_SATLISTE[[#This Row],[SAT-ID]],2,1)="x","x",LEFT(tab_SATLISTE[[#This Row],[SAT-ID]]))</f>
        <v>1</v>
      </c>
      <c r="H104" t="s">
        <v>23</v>
      </c>
      <c r="I104" t="s">
        <v>17104</v>
      </c>
      <c r="J104" s="3">
        <f>COUNTIFS(tab_SCHULLISTE[TKZ],tab_SATLISTE[[#This Row],[SAT-ID]])</f>
        <v>1</v>
      </c>
    </row>
    <row r="105" spans="1:10" ht="15.9" customHeight="1" x14ac:dyDescent="0.3">
      <c r="A105" s="3" t="s">
        <v>1798</v>
      </c>
      <c r="B105" s="15" t="s">
        <v>15012</v>
      </c>
      <c r="C105" s="16">
        <v>47</v>
      </c>
      <c r="D105" s="17">
        <f>tab_SATLISTE[[#This Row],[Leihgeräte]]*350</f>
        <v>16450</v>
      </c>
      <c r="E105" s="16">
        <v>7</v>
      </c>
      <c r="F105" s="30">
        <f>tab_SATLISTE[[#This Row],[Lehrergeräte]]*1000</f>
        <v>7000</v>
      </c>
      <c r="G105" s="3" t="str">
        <f>IF(MID(tab_SATLISTE[[#This Row],[SAT-ID]],2,1)="x","x",LEFT(tab_SATLISTE[[#This Row],[SAT-ID]]))</f>
        <v>1</v>
      </c>
      <c r="H105" t="s">
        <v>17011</v>
      </c>
      <c r="I105" t="s">
        <v>17105</v>
      </c>
      <c r="J105" s="3">
        <f>COUNTIFS(tab_SCHULLISTE[TKZ],tab_SATLISTE[[#This Row],[SAT-ID]])</f>
        <v>1</v>
      </c>
    </row>
    <row r="106" spans="1:10" ht="15.9" customHeight="1" x14ac:dyDescent="0.3">
      <c r="A106" s="3" t="s">
        <v>1799</v>
      </c>
      <c r="B106" s="15" t="s">
        <v>15013</v>
      </c>
      <c r="C106" s="16">
        <v>15</v>
      </c>
      <c r="D106" s="17">
        <f>tab_SATLISTE[[#This Row],[Leihgeräte]]*350</f>
        <v>5250</v>
      </c>
      <c r="E106" s="16">
        <v>3</v>
      </c>
      <c r="F106" s="30">
        <f>tab_SATLISTE[[#This Row],[Lehrergeräte]]*1000</f>
        <v>3000</v>
      </c>
      <c r="G106" s="3" t="str">
        <f>IF(MID(tab_SATLISTE[[#This Row],[SAT-ID]],2,1)="x","x",LEFT(tab_SATLISTE[[#This Row],[SAT-ID]]))</f>
        <v>1</v>
      </c>
      <c r="H106" t="s">
        <v>23</v>
      </c>
      <c r="I106" t="s">
        <v>17106</v>
      </c>
      <c r="J106" s="3">
        <f>COUNTIFS(tab_SCHULLISTE[TKZ],tab_SATLISTE[[#This Row],[SAT-ID]])</f>
        <v>1</v>
      </c>
    </row>
    <row r="107" spans="1:10" ht="15.9" customHeight="1" x14ac:dyDescent="0.3">
      <c r="A107" s="3" t="s">
        <v>1800</v>
      </c>
      <c r="B107" s="15" t="s">
        <v>15014</v>
      </c>
      <c r="C107" s="16">
        <v>1241</v>
      </c>
      <c r="D107" s="17">
        <f>tab_SATLISTE[[#This Row],[Leihgeräte]]*350</f>
        <v>434350</v>
      </c>
      <c r="E107" s="16">
        <v>254</v>
      </c>
      <c r="F107" s="30">
        <f>tab_SATLISTE[[#This Row],[Lehrergeräte]]*1000</f>
        <v>254000</v>
      </c>
      <c r="G107" s="3" t="str">
        <f>IF(MID(tab_SATLISTE[[#This Row],[SAT-ID]],2,1)="x","x",LEFT(tab_SATLISTE[[#This Row],[SAT-ID]]))</f>
        <v>1</v>
      </c>
      <c r="H107" t="s">
        <v>10474</v>
      </c>
      <c r="I107" t="s">
        <v>18475</v>
      </c>
      <c r="J107" s="3">
        <f>COUNTIFS(tab_SCHULLISTE[TKZ],tab_SATLISTE[[#This Row],[SAT-ID]])</f>
        <v>15</v>
      </c>
    </row>
    <row r="108" spans="1:10" ht="15.9" customHeight="1" x14ac:dyDescent="0.3">
      <c r="A108" s="3" t="s">
        <v>1801</v>
      </c>
      <c r="B108" s="15" t="s">
        <v>15015</v>
      </c>
      <c r="C108" s="16">
        <v>333</v>
      </c>
      <c r="D108" s="17">
        <f>tab_SATLISTE[[#This Row],[Leihgeräte]]*350</f>
        <v>116550</v>
      </c>
      <c r="E108" s="16">
        <v>55</v>
      </c>
      <c r="F108" s="30">
        <f>tab_SATLISTE[[#This Row],[Lehrergeräte]]*1000</f>
        <v>55000</v>
      </c>
      <c r="G108" s="3" t="str">
        <f>IF(MID(tab_SATLISTE[[#This Row],[SAT-ID]],2,1)="x","x",LEFT(tab_SATLISTE[[#This Row],[SAT-ID]]))</f>
        <v>1</v>
      </c>
      <c r="H108" t="s">
        <v>17010</v>
      </c>
      <c r="I108" t="s">
        <v>17107</v>
      </c>
      <c r="J108" s="3">
        <f>COUNTIFS(tab_SCHULLISTE[TKZ],tab_SATLISTE[[#This Row],[SAT-ID]])</f>
        <v>8</v>
      </c>
    </row>
    <row r="109" spans="1:10" ht="15.9" customHeight="1" x14ac:dyDescent="0.3">
      <c r="A109" s="3" t="s">
        <v>1802</v>
      </c>
      <c r="B109" s="15" t="s">
        <v>15016</v>
      </c>
      <c r="C109" s="16">
        <v>71</v>
      </c>
      <c r="D109" s="17">
        <f>tab_SATLISTE[[#This Row],[Leihgeräte]]*350</f>
        <v>24850</v>
      </c>
      <c r="E109" s="16">
        <v>18</v>
      </c>
      <c r="F109" s="30">
        <f>tab_SATLISTE[[#This Row],[Lehrergeräte]]*1000</f>
        <v>18000</v>
      </c>
      <c r="G109" s="3" t="str">
        <f>IF(MID(tab_SATLISTE[[#This Row],[SAT-ID]],2,1)="x","x",LEFT(tab_SATLISTE[[#This Row],[SAT-ID]]))</f>
        <v>1</v>
      </c>
      <c r="H109" t="s">
        <v>17008</v>
      </c>
      <c r="I109" t="s">
        <v>17108</v>
      </c>
      <c r="J109" s="3">
        <f>COUNTIFS(tab_SCHULLISTE[TKZ],tab_SATLISTE[[#This Row],[SAT-ID]])</f>
        <v>2</v>
      </c>
    </row>
    <row r="110" spans="1:10" ht="15.9" customHeight="1" x14ac:dyDescent="0.3">
      <c r="A110" s="3" t="s">
        <v>1803</v>
      </c>
      <c r="B110" s="15" t="s">
        <v>15017</v>
      </c>
      <c r="C110" s="16">
        <v>26</v>
      </c>
      <c r="D110" s="17">
        <f>tab_SATLISTE[[#This Row],[Leihgeräte]]*350</f>
        <v>9100</v>
      </c>
      <c r="E110" s="16">
        <v>5</v>
      </c>
      <c r="F110" s="30">
        <f>tab_SATLISTE[[#This Row],[Lehrergeräte]]*1000</f>
        <v>5000</v>
      </c>
      <c r="G110" s="3" t="str">
        <f>IF(MID(tab_SATLISTE[[#This Row],[SAT-ID]],2,1)="x","x",LEFT(tab_SATLISTE[[#This Row],[SAT-ID]]))</f>
        <v>1</v>
      </c>
      <c r="H110" t="s">
        <v>17010</v>
      </c>
      <c r="I110" t="s">
        <v>17109</v>
      </c>
      <c r="J110" s="3">
        <f>COUNTIFS(tab_SCHULLISTE[TKZ],tab_SATLISTE[[#This Row],[SAT-ID]])</f>
        <v>1</v>
      </c>
    </row>
    <row r="111" spans="1:10" ht="15.9" customHeight="1" x14ac:dyDescent="0.3">
      <c r="A111" s="3" t="s">
        <v>1804</v>
      </c>
      <c r="B111" s="15" t="s">
        <v>15018</v>
      </c>
      <c r="C111" s="16">
        <v>185</v>
      </c>
      <c r="D111" s="17">
        <f>tab_SATLISTE[[#This Row],[Leihgeräte]]*350</f>
        <v>64750</v>
      </c>
      <c r="E111" s="16">
        <v>25</v>
      </c>
      <c r="F111" s="30">
        <f>tab_SATLISTE[[#This Row],[Lehrergeräte]]*1000</f>
        <v>25000</v>
      </c>
      <c r="G111" s="3" t="str">
        <f>IF(MID(tab_SATLISTE[[#This Row],[SAT-ID]],2,1)="x","x",LEFT(tab_SATLISTE[[#This Row],[SAT-ID]]))</f>
        <v>1</v>
      </c>
      <c r="H111" t="s">
        <v>17008</v>
      </c>
      <c r="I111" t="s">
        <v>17110</v>
      </c>
      <c r="J111" s="3">
        <f>COUNTIFS(tab_SCHULLISTE[TKZ],tab_SATLISTE[[#This Row],[SAT-ID]])</f>
        <v>1</v>
      </c>
    </row>
    <row r="112" spans="1:10" ht="15.9" customHeight="1" x14ac:dyDescent="0.3">
      <c r="A112" s="3" t="s">
        <v>1805</v>
      </c>
      <c r="B112" s="15" t="s">
        <v>15019</v>
      </c>
      <c r="C112" s="16">
        <v>10</v>
      </c>
      <c r="D112" s="17">
        <f>tab_SATLISTE[[#This Row],[Leihgeräte]]*350</f>
        <v>3500</v>
      </c>
      <c r="E112" s="16">
        <v>5</v>
      </c>
      <c r="F112" s="30">
        <f>tab_SATLISTE[[#This Row],[Lehrergeräte]]*1000</f>
        <v>5000</v>
      </c>
      <c r="G112" s="3" t="str">
        <f>IF(MID(tab_SATLISTE[[#This Row],[SAT-ID]],2,1)="x","x",LEFT(tab_SATLISTE[[#This Row],[SAT-ID]]))</f>
        <v>1</v>
      </c>
      <c r="H112" t="s">
        <v>23</v>
      </c>
      <c r="I112" t="s">
        <v>17111</v>
      </c>
      <c r="J112" s="3">
        <f>COUNTIFS(tab_SCHULLISTE[TKZ],tab_SATLISTE[[#This Row],[SAT-ID]])</f>
        <v>1</v>
      </c>
    </row>
    <row r="113" spans="1:10" ht="15.9" customHeight="1" x14ac:dyDescent="0.3">
      <c r="A113" s="3" t="s">
        <v>1806</v>
      </c>
      <c r="B113" s="15" t="s">
        <v>15020</v>
      </c>
      <c r="C113" s="16">
        <v>27</v>
      </c>
      <c r="D113" s="17">
        <f>tab_SATLISTE[[#This Row],[Leihgeräte]]*350</f>
        <v>9450</v>
      </c>
      <c r="E113" s="16">
        <v>8</v>
      </c>
      <c r="F113" s="30">
        <f>tab_SATLISTE[[#This Row],[Lehrergeräte]]*1000</f>
        <v>8000</v>
      </c>
      <c r="G113" s="3" t="str">
        <f>IF(MID(tab_SATLISTE[[#This Row],[SAT-ID]],2,1)="x","x",LEFT(tab_SATLISTE[[#This Row],[SAT-ID]]))</f>
        <v>1</v>
      </c>
      <c r="H113" t="s">
        <v>23</v>
      </c>
      <c r="I113" t="s">
        <v>17112</v>
      </c>
      <c r="J113" s="3">
        <f>COUNTIFS(tab_SCHULLISTE[TKZ],tab_SATLISTE[[#This Row],[SAT-ID]])</f>
        <v>1</v>
      </c>
    </row>
    <row r="114" spans="1:10" ht="15.9" customHeight="1" x14ac:dyDescent="0.3">
      <c r="A114" s="3" t="s">
        <v>1807</v>
      </c>
      <c r="B114" s="15" t="s">
        <v>15021</v>
      </c>
      <c r="C114" s="16">
        <v>33</v>
      </c>
      <c r="D114" s="17">
        <f>tab_SATLISTE[[#This Row],[Leihgeräte]]*350</f>
        <v>11550</v>
      </c>
      <c r="E114" s="16">
        <v>8</v>
      </c>
      <c r="F114" s="30">
        <f>tab_SATLISTE[[#This Row],[Lehrergeräte]]*1000</f>
        <v>8000</v>
      </c>
      <c r="G114" s="3" t="str">
        <f>IF(MID(tab_SATLISTE[[#This Row],[SAT-ID]],2,1)="x","x",LEFT(tab_SATLISTE[[#This Row],[SAT-ID]]))</f>
        <v>1</v>
      </c>
      <c r="H114" t="s">
        <v>17008</v>
      </c>
      <c r="I114" t="s">
        <v>17113</v>
      </c>
      <c r="J114" s="3">
        <f>COUNTIFS(tab_SCHULLISTE[TKZ],tab_SATLISTE[[#This Row],[SAT-ID]])</f>
        <v>1</v>
      </c>
    </row>
    <row r="115" spans="1:10" ht="15.9" customHeight="1" x14ac:dyDescent="0.3">
      <c r="A115" s="3" t="s">
        <v>1808</v>
      </c>
      <c r="B115" s="15" t="s">
        <v>15022</v>
      </c>
      <c r="C115" s="16">
        <v>19</v>
      </c>
      <c r="D115" s="17">
        <f>tab_SATLISTE[[#This Row],[Leihgeräte]]*350</f>
        <v>6650</v>
      </c>
      <c r="E115" s="16">
        <v>4</v>
      </c>
      <c r="F115" s="30">
        <f>tab_SATLISTE[[#This Row],[Lehrergeräte]]*1000</f>
        <v>4000</v>
      </c>
      <c r="G115" s="3" t="str">
        <f>IF(MID(tab_SATLISTE[[#This Row],[SAT-ID]],2,1)="x","x",LEFT(tab_SATLISTE[[#This Row],[SAT-ID]]))</f>
        <v>1</v>
      </c>
      <c r="H115" t="s">
        <v>23</v>
      </c>
      <c r="I115" t="s">
        <v>17114</v>
      </c>
      <c r="J115" s="3">
        <f>COUNTIFS(tab_SCHULLISTE[TKZ],tab_SATLISTE[[#This Row],[SAT-ID]])</f>
        <v>1</v>
      </c>
    </row>
    <row r="116" spans="1:10" ht="15.9" customHeight="1" x14ac:dyDescent="0.3">
      <c r="A116" s="3" t="s">
        <v>1809</v>
      </c>
      <c r="B116" s="15" t="s">
        <v>15023</v>
      </c>
      <c r="C116" s="16">
        <v>21</v>
      </c>
      <c r="D116" s="17">
        <f>tab_SATLISTE[[#This Row],[Leihgeräte]]*350</f>
        <v>7350</v>
      </c>
      <c r="E116" s="16">
        <v>5</v>
      </c>
      <c r="F116" s="30">
        <f>tab_SATLISTE[[#This Row],[Lehrergeräte]]*1000</f>
        <v>5000</v>
      </c>
      <c r="G116" s="3" t="str">
        <f>IF(MID(tab_SATLISTE[[#This Row],[SAT-ID]],2,1)="x","x",LEFT(tab_SATLISTE[[#This Row],[SAT-ID]]))</f>
        <v>1</v>
      </c>
      <c r="H116" t="s">
        <v>23</v>
      </c>
      <c r="I116" t="s">
        <v>17115</v>
      </c>
      <c r="J116" s="3">
        <f>COUNTIFS(tab_SCHULLISTE[TKZ],tab_SATLISTE[[#This Row],[SAT-ID]])</f>
        <v>1</v>
      </c>
    </row>
    <row r="117" spans="1:10" ht="15.9" customHeight="1" x14ac:dyDescent="0.3">
      <c r="A117" s="3" t="s">
        <v>1810</v>
      </c>
      <c r="B117" s="15" t="s">
        <v>15024</v>
      </c>
      <c r="C117" s="16">
        <v>55</v>
      </c>
      <c r="D117" s="17">
        <f>tab_SATLISTE[[#This Row],[Leihgeräte]]*350</f>
        <v>19250</v>
      </c>
      <c r="E117" s="16">
        <v>7</v>
      </c>
      <c r="F117" s="30">
        <f>tab_SATLISTE[[#This Row],[Lehrergeräte]]*1000</f>
        <v>7000</v>
      </c>
      <c r="G117" s="3" t="str">
        <f>IF(MID(tab_SATLISTE[[#This Row],[SAT-ID]],2,1)="x","x",LEFT(tab_SATLISTE[[#This Row],[SAT-ID]]))</f>
        <v>1</v>
      </c>
      <c r="H117" t="s">
        <v>23</v>
      </c>
      <c r="I117" t="s">
        <v>18476</v>
      </c>
      <c r="J117" s="3">
        <f>COUNTIFS(tab_SCHULLISTE[TKZ],tab_SATLISTE[[#This Row],[SAT-ID]])</f>
        <v>1</v>
      </c>
    </row>
    <row r="118" spans="1:10" ht="15.9" customHeight="1" x14ac:dyDescent="0.3">
      <c r="A118" s="3" t="s">
        <v>1811</v>
      </c>
      <c r="B118" s="15" t="s">
        <v>1174</v>
      </c>
      <c r="C118" s="16">
        <v>62</v>
      </c>
      <c r="D118" s="17">
        <f>tab_SATLISTE[[#This Row],[Leihgeräte]]*350</f>
        <v>21700</v>
      </c>
      <c r="E118" s="16">
        <v>10</v>
      </c>
      <c r="F118" s="30">
        <f>tab_SATLISTE[[#This Row],[Lehrergeräte]]*1000</f>
        <v>10000</v>
      </c>
      <c r="G118" s="3" t="str">
        <f>IF(MID(tab_SATLISTE[[#This Row],[SAT-ID]],2,1)="x","x",LEFT(tab_SATLISTE[[#This Row],[SAT-ID]]))</f>
        <v>1</v>
      </c>
      <c r="H118" t="s">
        <v>17008</v>
      </c>
      <c r="I118" t="s">
        <v>17116</v>
      </c>
      <c r="J118" s="3">
        <f>COUNTIFS(tab_SCHULLISTE[TKZ],tab_SATLISTE[[#This Row],[SAT-ID]])</f>
        <v>1</v>
      </c>
    </row>
    <row r="119" spans="1:10" ht="15.9" customHeight="1" x14ac:dyDescent="0.3">
      <c r="A119" s="3" t="s">
        <v>1812</v>
      </c>
      <c r="B119" s="15" t="s">
        <v>1175</v>
      </c>
      <c r="C119" s="16">
        <v>33</v>
      </c>
      <c r="D119" s="17">
        <f>tab_SATLISTE[[#This Row],[Leihgeräte]]*350</f>
        <v>11550</v>
      </c>
      <c r="E119" s="16">
        <v>10</v>
      </c>
      <c r="F119" s="30">
        <f>tab_SATLISTE[[#This Row],[Lehrergeräte]]*1000</f>
        <v>10000</v>
      </c>
      <c r="G119" s="3" t="str">
        <f>IF(MID(tab_SATLISTE[[#This Row],[SAT-ID]],2,1)="x","x",LEFT(tab_SATLISTE[[#This Row],[SAT-ID]]))</f>
        <v>1</v>
      </c>
      <c r="H119" t="s">
        <v>17008</v>
      </c>
      <c r="I119" t="s">
        <v>17116</v>
      </c>
      <c r="J119" s="3">
        <f>COUNTIFS(tab_SCHULLISTE[TKZ],tab_SATLISTE[[#This Row],[SAT-ID]])</f>
        <v>1</v>
      </c>
    </row>
    <row r="120" spans="1:10" ht="15.9" customHeight="1" x14ac:dyDescent="0.3">
      <c r="A120" s="3" t="s">
        <v>1813</v>
      </c>
      <c r="B120" s="15" t="s">
        <v>15025</v>
      </c>
      <c r="C120" s="16">
        <v>14</v>
      </c>
      <c r="D120" s="17">
        <f>tab_SATLISTE[[#This Row],[Leihgeräte]]*350</f>
        <v>4900</v>
      </c>
      <c r="E120" s="16">
        <v>2</v>
      </c>
      <c r="F120" s="30">
        <f>tab_SATLISTE[[#This Row],[Lehrergeräte]]*1000</f>
        <v>2000</v>
      </c>
      <c r="G120" s="3" t="str">
        <f>IF(MID(tab_SATLISTE[[#This Row],[SAT-ID]],2,1)="x","x",LEFT(tab_SATLISTE[[#This Row],[SAT-ID]]))</f>
        <v>1</v>
      </c>
      <c r="H120" t="s">
        <v>23</v>
      </c>
      <c r="I120" t="s">
        <v>17116</v>
      </c>
      <c r="J120" s="3">
        <f>COUNTIFS(tab_SCHULLISTE[TKZ],tab_SATLISTE[[#This Row],[SAT-ID]])</f>
        <v>1</v>
      </c>
    </row>
    <row r="121" spans="1:10" ht="15.9" customHeight="1" x14ac:dyDescent="0.3">
      <c r="A121" s="3" t="s">
        <v>1814</v>
      </c>
      <c r="B121" s="15" t="s">
        <v>15026</v>
      </c>
      <c r="C121" s="16">
        <v>29</v>
      </c>
      <c r="D121" s="17">
        <f>tab_SATLISTE[[#This Row],[Leihgeräte]]*350</f>
        <v>10150</v>
      </c>
      <c r="E121" s="16">
        <v>7</v>
      </c>
      <c r="F121" s="30">
        <f>tab_SATLISTE[[#This Row],[Lehrergeräte]]*1000</f>
        <v>7000</v>
      </c>
      <c r="G121" s="3" t="str">
        <f>IF(MID(tab_SATLISTE[[#This Row],[SAT-ID]],2,1)="x","x",LEFT(tab_SATLISTE[[#This Row],[SAT-ID]]))</f>
        <v>1</v>
      </c>
      <c r="H121" t="s">
        <v>17008</v>
      </c>
      <c r="I121" t="s">
        <v>17117</v>
      </c>
      <c r="J121" s="3">
        <f>COUNTIFS(tab_SCHULLISTE[TKZ],tab_SATLISTE[[#This Row],[SAT-ID]])</f>
        <v>1</v>
      </c>
    </row>
    <row r="122" spans="1:10" ht="15.9" customHeight="1" x14ac:dyDescent="0.3">
      <c r="A122" s="3" t="s">
        <v>1815</v>
      </c>
      <c r="B122" s="15" t="s">
        <v>15027</v>
      </c>
      <c r="C122" s="16">
        <v>85</v>
      </c>
      <c r="D122" s="17">
        <f>tab_SATLISTE[[#This Row],[Leihgeräte]]*350</f>
        <v>29750</v>
      </c>
      <c r="E122" s="16">
        <v>16</v>
      </c>
      <c r="F122" s="30">
        <f>tab_SATLISTE[[#This Row],[Lehrergeräte]]*1000</f>
        <v>16000</v>
      </c>
      <c r="G122" s="3" t="str">
        <f>IF(MID(tab_SATLISTE[[#This Row],[SAT-ID]],2,1)="x","x",LEFT(tab_SATLISTE[[#This Row],[SAT-ID]]))</f>
        <v>1</v>
      </c>
      <c r="H122" t="s">
        <v>17008</v>
      </c>
      <c r="I122" t="s">
        <v>17118</v>
      </c>
      <c r="J122" s="3">
        <f>COUNTIFS(tab_SCHULLISTE[TKZ],tab_SATLISTE[[#This Row],[SAT-ID]])</f>
        <v>2</v>
      </c>
    </row>
    <row r="123" spans="1:10" ht="15.9" customHeight="1" x14ac:dyDescent="0.3">
      <c r="A123" s="3" t="s">
        <v>1816</v>
      </c>
      <c r="B123" s="15" t="s">
        <v>15028</v>
      </c>
      <c r="C123" s="16">
        <v>63</v>
      </c>
      <c r="D123" s="17">
        <f>tab_SATLISTE[[#This Row],[Leihgeräte]]*350</f>
        <v>22050</v>
      </c>
      <c r="E123" s="16">
        <v>14</v>
      </c>
      <c r="F123" s="30">
        <f>tab_SATLISTE[[#This Row],[Lehrergeräte]]*1000</f>
        <v>14000</v>
      </c>
      <c r="G123" s="3" t="str">
        <f>IF(MID(tab_SATLISTE[[#This Row],[SAT-ID]],2,1)="x","x",LEFT(tab_SATLISTE[[#This Row],[SAT-ID]]))</f>
        <v>1</v>
      </c>
      <c r="H123" t="s">
        <v>23</v>
      </c>
      <c r="I123" t="s">
        <v>17119</v>
      </c>
      <c r="J123" s="3">
        <f>COUNTIFS(tab_SCHULLISTE[TKZ],tab_SATLISTE[[#This Row],[SAT-ID]])</f>
        <v>2</v>
      </c>
    </row>
    <row r="124" spans="1:10" ht="15.9" customHeight="1" x14ac:dyDescent="0.3">
      <c r="A124" s="3" t="s">
        <v>1817</v>
      </c>
      <c r="B124" s="15" t="s">
        <v>15029</v>
      </c>
      <c r="C124" s="16">
        <v>16</v>
      </c>
      <c r="D124" s="17">
        <f>tab_SATLISTE[[#This Row],[Leihgeräte]]*350</f>
        <v>5600</v>
      </c>
      <c r="E124" s="16">
        <v>2</v>
      </c>
      <c r="F124" s="30">
        <f>tab_SATLISTE[[#This Row],[Lehrergeräte]]*1000</f>
        <v>2000</v>
      </c>
      <c r="G124" s="3" t="str">
        <f>IF(MID(tab_SATLISTE[[#This Row],[SAT-ID]],2,1)="x","x",LEFT(tab_SATLISTE[[#This Row],[SAT-ID]]))</f>
        <v>1</v>
      </c>
      <c r="H124" t="s">
        <v>23</v>
      </c>
      <c r="I124" t="s">
        <v>17120</v>
      </c>
      <c r="J124" s="3">
        <f>COUNTIFS(tab_SCHULLISTE[TKZ],tab_SATLISTE[[#This Row],[SAT-ID]])</f>
        <v>1</v>
      </c>
    </row>
    <row r="125" spans="1:10" ht="15.9" customHeight="1" x14ac:dyDescent="0.3">
      <c r="A125" s="3" t="s">
        <v>1818</v>
      </c>
      <c r="B125" s="15" t="s">
        <v>15030</v>
      </c>
      <c r="C125" s="16">
        <v>18</v>
      </c>
      <c r="D125" s="17">
        <f>tab_SATLISTE[[#This Row],[Leihgeräte]]*350</f>
        <v>6300</v>
      </c>
      <c r="E125" s="16">
        <v>3</v>
      </c>
      <c r="F125" s="30">
        <f>tab_SATLISTE[[#This Row],[Lehrergeräte]]*1000</f>
        <v>3000</v>
      </c>
      <c r="G125" s="3" t="str">
        <f>IF(MID(tab_SATLISTE[[#This Row],[SAT-ID]],2,1)="x","x",LEFT(tab_SATLISTE[[#This Row],[SAT-ID]]))</f>
        <v>1</v>
      </c>
      <c r="H125" t="s">
        <v>17008</v>
      </c>
      <c r="I125" t="s">
        <v>17121</v>
      </c>
      <c r="J125" s="3">
        <f>COUNTIFS(tab_SCHULLISTE[TKZ],tab_SATLISTE[[#This Row],[SAT-ID]])</f>
        <v>1</v>
      </c>
    </row>
    <row r="126" spans="1:10" ht="15.9" customHeight="1" x14ac:dyDescent="0.3">
      <c r="A126" s="3" t="s">
        <v>1819</v>
      </c>
      <c r="B126" s="15" t="s">
        <v>15031</v>
      </c>
      <c r="C126" s="16">
        <v>26</v>
      </c>
      <c r="D126" s="17">
        <f>tab_SATLISTE[[#This Row],[Leihgeräte]]*350</f>
        <v>9100</v>
      </c>
      <c r="E126" s="16">
        <v>3</v>
      </c>
      <c r="F126" s="30">
        <f>tab_SATLISTE[[#This Row],[Lehrergeräte]]*1000</f>
        <v>3000</v>
      </c>
      <c r="G126" s="3" t="str">
        <f>IF(MID(tab_SATLISTE[[#This Row],[SAT-ID]],2,1)="x","x",LEFT(tab_SATLISTE[[#This Row],[SAT-ID]]))</f>
        <v>1</v>
      </c>
      <c r="H126" t="s">
        <v>23</v>
      </c>
      <c r="I126" t="s">
        <v>17121</v>
      </c>
      <c r="J126" s="3">
        <f>COUNTIFS(tab_SCHULLISTE[TKZ],tab_SATLISTE[[#This Row],[SAT-ID]])</f>
        <v>1</v>
      </c>
    </row>
    <row r="127" spans="1:10" ht="15.9" customHeight="1" x14ac:dyDescent="0.3">
      <c r="A127" s="3" t="s">
        <v>1820</v>
      </c>
      <c r="B127" s="15" t="s">
        <v>15032</v>
      </c>
      <c r="C127" s="16">
        <v>27</v>
      </c>
      <c r="D127" s="17">
        <f>tab_SATLISTE[[#This Row],[Leihgeräte]]*350</f>
        <v>9450</v>
      </c>
      <c r="E127" s="16">
        <v>7</v>
      </c>
      <c r="F127" s="30">
        <f>tab_SATLISTE[[#This Row],[Lehrergeräte]]*1000</f>
        <v>7000</v>
      </c>
      <c r="G127" s="3" t="str">
        <f>IF(MID(tab_SATLISTE[[#This Row],[SAT-ID]],2,1)="x","x",LEFT(tab_SATLISTE[[#This Row],[SAT-ID]]))</f>
        <v>1</v>
      </c>
      <c r="H127" t="s">
        <v>23</v>
      </c>
      <c r="I127" t="s">
        <v>17122</v>
      </c>
      <c r="J127" s="3">
        <f>COUNTIFS(tab_SCHULLISTE[TKZ],tab_SATLISTE[[#This Row],[SAT-ID]])</f>
        <v>1</v>
      </c>
    </row>
    <row r="128" spans="1:10" ht="15.9" customHeight="1" x14ac:dyDescent="0.3">
      <c r="A128" s="3" t="s">
        <v>1821</v>
      </c>
      <c r="B128" s="15" t="s">
        <v>15033</v>
      </c>
      <c r="C128" s="16">
        <v>18</v>
      </c>
      <c r="D128" s="17">
        <f>tab_SATLISTE[[#This Row],[Leihgeräte]]*350</f>
        <v>6300</v>
      </c>
      <c r="E128" s="16">
        <v>3</v>
      </c>
      <c r="F128" s="30">
        <f>tab_SATLISTE[[#This Row],[Lehrergeräte]]*1000</f>
        <v>3000</v>
      </c>
      <c r="G128" s="3" t="str">
        <f>IF(MID(tab_SATLISTE[[#This Row],[SAT-ID]],2,1)="x","x",LEFT(tab_SATLISTE[[#This Row],[SAT-ID]]))</f>
        <v>1</v>
      </c>
      <c r="H128" t="s">
        <v>23</v>
      </c>
      <c r="I128" t="s">
        <v>17123</v>
      </c>
      <c r="J128" s="3">
        <f>COUNTIFS(tab_SCHULLISTE[TKZ],tab_SATLISTE[[#This Row],[SAT-ID]])</f>
        <v>1</v>
      </c>
    </row>
    <row r="129" spans="1:10" ht="15.9" customHeight="1" x14ac:dyDescent="0.3">
      <c r="A129" s="3" t="s">
        <v>1822</v>
      </c>
      <c r="B129" s="15" t="s">
        <v>1144</v>
      </c>
      <c r="C129" s="16">
        <v>19</v>
      </c>
      <c r="D129" s="17">
        <f>tab_SATLISTE[[#This Row],[Leihgeräte]]*350</f>
        <v>6650</v>
      </c>
      <c r="E129" s="16">
        <v>3</v>
      </c>
      <c r="F129" s="30">
        <f>tab_SATLISTE[[#This Row],[Lehrergeräte]]*1000</f>
        <v>3000</v>
      </c>
      <c r="G129" s="3" t="str">
        <f>IF(MID(tab_SATLISTE[[#This Row],[SAT-ID]],2,1)="x","x",LEFT(tab_SATLISTE[[#This Row],[SAT-ID]]))</f>
        <v>1</v>
      </c>
      <c r="H129" t="s">
        <v>23</v>
      </c>
      <c r="I129" t="s">
        <v>17036</v>
      </c>
      <c r="J129" s="3">
        <f>COUNTIFS(tab_SCHULLISTE[TKZ],tab_SATLISTE[[#This Row],[SAT-ID]])</f>
        <v>1</v>
      </c>
    </row>
    <row r="130" spans="1:10" ht="15.9" customHeight="1" x14ac:dyDescent="0.3">
      <c r="A130" s="3" t="s">
        <v>1823</v>
      </c>
      <c r="B130" s="15" t="s">
        <v>15034</v>
      </c>
      <c r="C130" s="16">
        <v>31</v>
      </c>
      <c r="D130" s="17">
        <f>tab_SATLISTE[[#This Row],[Leihgeräte]]*350</f>
        <v>10850</v>
      </c>
      <c r="E130" s="16">
        <v>5</v>
      </c>
      <c r="F130" s="30">
        <f>tab_SATLISTE[[#This Row],[Lehrergeräte]]*1000</f>
        <v>5000</v>
      </c>
      <c r="G130" s="3" t="str">
        <f>IF(MID(tab_SATLISTE[[#This Row],[SAT-ID]],2,1)="x","x",LEFT(tab_SATLISTE[[#This Row],[SAT-ID]]))</f>
        <v>1</v>
      </c>
      <c r="H130" t="s">
        <v>23</v>
      </c>
      <c r="I130" t="s">
        <v>17124</v>
      </c>
      <c r="J130" s="3">
        <f>COUNTIFS(tab_SCHULLISTE[TKZ],tab_SATLISTE[[#This Row],[SAT-ID]])</f>
        <v>1</v>
      </c>
    </row>
    <row r="131" spans="1:10" ht="15.9" customHeight="1" x14ac:dyDescent="0.3">
      <c r="A131" s="3" t="s">
        <v>1824</v>
      </c>
      <c r="B131" s="15" t="s">
        <v>15035</v>
      </c>
      <c r="C131" s="16">
        <v>170</v>
      </c>
      <c r="D131" s="17">
        <f>tab_SATLISTE[[#This Row],[Leihgeräte]]*350</f>
        <v>59500</v>
      </c>
      <c r="E131" s="16">
        <v>38</v>
      </c>
      <c r="F131" s="30">
        <f>tab_SATLISTE[[#This Row],[Lehrergeräte]]*1000</f>
        <v>38000</v>
      </c>
      <c r="G131" s="3" t="str">
        <f>IF(MID(tab_SATLISTE[[#This Row],[SAT-ID]],2,1)="x","x",LEFT(tab_SATLISTE[[#This Row],[SAT-ID]]))</f>
        <v>1</v>
      </c>
      <c r="H131" t="s">
        <v>17010</v>
      </c>
      <c r="I131" t="s">
        <v>17125</v>
      </c>
      <c r="J131" s="3">
        <f>COUNTIFS(tab_SCHULLISTE[TKZ],tab_SATLISTE[[#This Row],[SAT-ID]])</f>
        <v>2</v>
      </c>
    </row>
    <row r="132" spans="1:10" ht="15.9" customHeight="1" x14ac:dyDescent="0.3">
      <c r="A132" s="3" t="s">
        <v>1825</v>
      </c>
      <c r="B132" s="15" t="s">
        <v>15036</v>
      </c>
      <c r="C132" s="16">
        <v>370</v>
      </c>
      <c r="D132" s="17">
        <f>tab_SATLISTE[[#This Row],[Leihgeräte]]*350</f>
        <v>129500</v>
      </c>
      <c r="E132" s="16">
        <v>87</v>
      </c>
      <c r="F132" s="30">
        <f>tab_SATLISTE[[#This Row],[Lehrergeräte]]*1000</f>
        <v>87000</v>
      </c>
      <c r="G132" s="3" t="str">
        <f>IF(MID(tab_SATLISTE[[#This Row],[SAT-ID]],2,1)="x","x",LEFT(tab_SATLISTE[[#This Row],[SAT-ID]]))</f>
        <v>1</v>
      </c>
      <c r="H132" t="s">
        <v>17010</v>
      </c>
      <c r="I132" t="s">
        <v>17126</v>
      </c>
      <c r="J132" s="3">
        <f>COUNTIFS(tab_SCHULLISTE[TKZ],tab_SATLISTE[[#This Row],[SAT-ID]])</f>
        <v>7</v>
      </c>
    </row>
    <row r="133" spans="1:10" ht="15.9" customHeight="1" x14ac:dyDescent="0.3">
      <c r="A133" s="3" t="s">
        <v>1826</v>
      </c>
      <c r="B133" s="15" t="s">
        <v>15037</v>
      </c>
      <c r="C133" s="16">
        <v>1718</v>
      </c>
      <c r="D133" s="17">
        <f>tab_SATLISTE[[#This Row],[Leihgeräte]]*350</f>
        <v>601300</v>
      </c>
      <c r="E133" s="16">
        <v>363</v>
      </c>
      <c r="F133" s="30">
        <f>tab_SATLISTE[[#This Row],[Lehrergeräte]]*1000</f>
        <v>363000</v>
      </c>
      <c r="G133" s="3" t="str">
        <f>IF(MID(tab_SATLISTE[[#This Row],[SAT-ID]],2,1)="x","x",LEFT(tab_SATLISTE[[#This Row],[SAT-ID]]))</f>
        <v>1</v>
      </c>
      <c r="H133" t="s">
        <v>10474</v>
      </c>
      <c r="I133" t="s">
        <v>18477</v>
      </c>
      <c r="J133" s="3">
        <f>COUNTIFS(tab_SCHULLISTE[TKZ],tab_SATLISTE[[#This Row],[SAT-ID]])</f>
        <v>17</v>
      </c>
    </row>
    <row r="134" spans="1:10" ht="15.9" customHeight="1" x14ac:dyDescent="0.3">
      <c r="A134" s="3" t="s">
        <v>1827</v>
      </c>
      <c r="B134" s="15" t="s">
        <v>15038</v>
      </c>
      <c r="C134" s="16">
        <v>28</v>
      </c>
      <c r="D134" s="17">
        <f>tab_SATLISTE[[#This Row],[Leihgeräte]]*350</f>
        <v>9800</v>
      </c>
      <c r="E134" s="16">
        <v>4</v>
      </c>
      <c r="F134" s="30">
        <f>tab_SATLISTE[[#This Row],[Lehrergeräte]]*1000</f>
        <v>4000</v>
      </c>
      <c r="G134" s="3" t="str">
        <f>IF(MID(tab_SATLISTE[[#This Row],[SAT-ID]],2,1)="x","x",LEFT(tab_SATLISTE[[#This Row],[SAT-ID]]))</f>
        <v>1</v>
      </c>
      <c r="H134" t="s">
        <v>23</v>
      </c>
      <c r="I134" t="s">
        <v>17127</v>
      </c>
      <c r="J134" s="3">
        <f>COUNTIFS(tab_SCHULLISTE[TKZ],tab_SATLISTE[[#This Row],[SAT-ID]])</f>
        <v>1</v>
      </c>
    </row>
    <row r="135" spans="1:10" ht="15.9" customHeight="1" x14ac:dyDescent="0.3">
      <c r="A135" s="3" t="s">
        <v>1828</v>
      </c>
      <c r="B135" s="15" t="s">
        <v>18881</v>
      </c>
      <c r="C135" s="16">
        <v>61</v>
      </c>
      <c r="D135" s="17">
        <f>tab_SATLISTE[[#This Row],[Leihgeräte]]*350</f>
        <v>21350</v>
      </c>
      <c r="E135" s="16">
        <v>15</v>
      </c>
      <c r="F135" s="30">
        <f>tab_SATLISTE[[#This Row],[Lehrergeräte]]*1000</f>
        <v>15000</v>
      </c>
      <c r="G135" s="3" t="str">
        <f>IF(MID(tab_SATLISTE[[#This Row],[SAT-ID]],2,1)="x","x",LEFT(tab_SATLISTE[[#This Row],[SAT-ID]]))</f>
        <v>1</v>
      </c>
      <c r="H135" t="s">
        <v>17008</v>
      </c>
      <c r="I135" t="s">
        <v>17128</v>
      </c>
      <c r="J135" s="3">
        <f>COUNTIFS(tab_SCHULLISTE[TKZ],tab_SATLISTE[[#This Row],[SAT-ID]])</f>
        <v>2</v>
      </c>
    </row>
    <row r="136" spans="1:10" ht="15.9" customHeight="1" x14ac:dyDescent="0.3">
      <c r="A136" s="3" t="s">
        <v>1829</v>
      </c>
      <c r="B136" s="15" t="s">
        <v>18882</v>
      </c>
      <c r="C136" s="16">
        <v>54</v>
      </c>
      <c r="D136" s="17">
        <f>tab_SATLISTE[[#This Row],[Leihgeräte]]*350</f>
        <v>18900</v>
      </c>
      <c r="E136" s="16">
        <v>11</v>
      </c>
      <c r="F136" s="30">
        <f>tab_SATLISTE[[#This Row],[Lehrergeräte]]*1000</f>
        <v>11000</v>
      </c>
      <c r="G136" s="3" t="str">
        <f>IF(MID(tab_SATLISTE[[#This Row],[SAT-ID]],2,1)="x","x",LEFT(tab_SATLISTE[[#This Row],[SAT-ID]]))</f>
        <v>1</v>
      </c>
      <c r="H136" t="s">
        <v>17008</v>
      </c>
      <c r="I136" t="s">
        <v>17128</v>
      </c>
      <c r="J136" s="3">
        <f>COUNTIFS(tab_SCHULLISTE[TKZ],tab_SATLISTE[[#This Row],[SAT-ID]])</f>
        <v>1</v>
      </c>
    </row>
    <row r="137" spans="1:10" ht="15.9" customHeight="1" x14ac:dyDescent="0.3">
      <c r="A137" s="3" t="s">
        <v>1830</v>
      </c>
      <c r="B137" s="15" t="s">
        <v>15039</v>
      </c>
      <c r="C137" s="16">
        <v>366</v>
      </c>
      <c r="D137" s="17">
        <f>tab_SATLISTE[[#This Row],[Leihgeräte]]*350</f>
        <v>128100</v>
      </c>
      <c r="E137" s="16">
        <v>69</v>
      </c>
      <c r="F137" s="30">
        <f>tab_SATLISTE[[#This Row],[Lehrergeräte]]*1000</f>
        <v>69000</v>
      </c>
      <c r="G137" s="3" t="str">
        <f>IF(MID(tab_SATLISTE[[#This Row],[SAT-ID]],2,1)="x","x",LEFT(tab_SATLISTE[[#This Row],[SAT-ID]]))</f>
        <v>1</v>
      </c>
      <c r="H137" t="s">
        <v>17010</v>
      </c>
      <c r="I137" t="s">
        <v>17129</v>
      </c>
      <c r="J137" s="3">
        <f>COUNTIFS(tab_SCHULLISTE[TKZ],tab_SATLISTE[[#This Row],[SAT-ID]])</f>
        <v>7</v>
      </c>
    </row>
    <row r="138" spans="1:10" ht="15.9" customHeight="1" x14ac:dyDescent="0.3">
      <c r="A138" s="3" t="s">
        <v>1831</v>
      </c>
      <c r="B138" s="15" t="s">
        <v>15040</v>
      </c>
      <c r="C138" s="16">
        <v>2383</v>
      </c>
      <c r="D138" s="17">
        <f>tab_SATLISTE[[#This Row],[Leihgeräte]]*350</f>
        <v>834050</v>
      </c>
      <c r="E138" s="16">
        <v>391</v>
      </c>
      <c r="F138" s="30">
        <f>tab_SATLISTE[[#This Row],[Lehrergeräte]]*1000</f>
        <v>391000</v>
      </c>
      <c r="G138" s="3" t="str">
        <f>IF(MID(tab_SATLISTE[[#This Row],[SAT-ID]],2,1)="x","x",LEFT(tab_SATLISTE[[#This Row],[SAT-ID]]))</f>
        <v>1</v>
      </c>
      <c r="H138" t="s">
        <v>10474</v>
      </c>
      <c r="I138" t="s">
        <v>18478</v>
      </c>
      <c r="J138" s="3">
        <f>COUNTIFS(tab_SCHULLISTE[TKZ],tab_SATLISTE[[#This Row],[SAT-ID]])</f>
        <v>18</v>
      </c>
    </row>
    <row r="139" spans="1:10" ht="15.9" customHeight="1" x14ac:dyDescent="0.3">
      <c r="A139" s="3" t="s">
        <v>1832</v>
      </c>
      <c r="B139" s="15" t="s">
        <v>15041</v>
      </c>
      <c r="C139" s="16">
        <v>20</v>
      </c>
      <c r="D139" s="17">
        <f>tab_SATLISTE[[#This Row],[Leihgeräte]]*350</f>
        <v>7000</v>
      </c>
      <c r="E139" s="16">
        <v>4</v>
      </c>
      <c r="F139" s="30">
        <f>tab_SATLISTE[[#This Row],[Lehrergeräte]]*1000</f>
        <v>4000</v>
      </c>
      <c r="G139" s="3" t="str">
        <f>IF(MID(tab_SATLISTE[[#This Row],[SAT-ID]],2,1)="x","x",LEFT(tab_SATLISTE[[#This Row],[SAT-ID]]))</f>
        <v>1</v>
      </c>
      <c r="H139" t="s">
        <v>23</v>
      </c>
      <c r="I139" t="s">
        <v>17059</v>
      </c>
      <c r="J139" s="3">
        <f>COUNTIFS(tab_SCHULLISTE[TKZ],tab_SATLISTE[[#This Row],[SAT-ID]])</f>
        <v>1</v>
      </c>
    </row>
    <row r="140" spans="1:10" ht="15.9" customHeight="1" x14ac:dyDescent="0.3">
      <c r="A140" s="3" t="s">
        <v>1833</v>
      </c>
      <c r="B140" s="15" t="s">
        <v>15042</v>
      </c>
      <c r="C140" s="16">
        <v>85</v>
      </c>
      <c r="D140" s="17">
        <f>tab_SATLISTE[[#This Row],[Leihgeräte]]*350</f>
        <v>29750</v>
      </c>
      <c r="E140" s="16">
        <v>13</v>
      </c>
      <c r="F140" s="30">
        <f>tab_SATLISTE[[#This Row],[Lehrergeräte]]*1000</f>
        <v>13000</v>
      </c>
      <c r="G140" s="3" t="str">
        <f>IF(MID(tab_SATLISTE[[#This Row],[SAT-ID]],2,1)="x","x",LEFT(tab_SATLISTE[[#This Row],[SAT-ID]]))</f>
        <v>1</v>
      </c>
      <c r="H140" t="s">
        <v>17009</v>
      </c>
      <c r="I140" t="s">
        <v>17130</v>
      </c>
      <c r="J140" s="3">
        <f>COUNTIFS(tab_SCHULLISTE[TKZ],tab_SATLISTE[[#This Row],[SAT-ID]])</f>
        <v>1</v>
      </c>
    </row>
    <row r="141" spans="1:10" ht="15.9" customHeight="1" x14ac:dyDescent="0.3">
      <c r="A141" s="3" t="s">
        <v>1834</v>
      </c>
      <c r="B141" s="15" t="s">
        <v>15043</v>
      </c>
      <c r="C141" s="16">
        <v>63</v>
      </c>
      <c r="D141" s="17">
        <f>tab_SATLISTE[[#This Row],[Leihgeräte]]*350</f>
        <v>22050</v>
      </c>
      <c r="E141" s="16">
        <v>16</v>
      </c>
      <c r="F141" s="30">
        <f>tab_SATLISTE[[#This Row],[Lehrergeräte]]*1000</f>
        <v>16000</v>
      </c>
      <c r="G141" s="3" t="str">
        <f>IF(MID(tab_SATLISTE[[#This Row],[SAT-ID]],2,1)="x","x",LEFT(tab_SATLISTE[[#This Row],[SAT-ID]]))</f>
        <v>1</v>
      </c>
      <c r="H141" t="s">
        <v>17008</v>
      </c>
      <c r="I141" t="s">
        <v>17130</v>
      </c>
      <c r="J141" s="3">
        <f>COUNTIFS(tab_SCHULLISTE[TKZ],tab_SATLISTE[[#This Row],[SAT-ID]])</f>
        <v>1</v>
      </c>
    </row>
    <row r="142" spans="1:10" ht="15.9" customHeight="1" x14ac:dyDescent="0.3">
      <c r="A142" s="3" t="s">
        <v>1835</v>
      </c>
      <c r="B142" s="15" t="s">
        <v>15044</v>
      </c>
      <c r="C142" s="16">
        <v>56</v>
      </c>
      <c r="D142" s="17">
        <f>tab_SATLISTE[[#This Row],[Leihgeräte]]*350</f>
        <v>19600</v>
      </c>
      <c r="E142" s="16">
        <v>12</v>
      </c>
      <c r="F142" s="30">
        <f>tab_SATLISTE[[#This Row],[Lehrergeräte]]*1000</f>
        <v>12000</v>
      </c>
      <c r="G142" s="3" t="str">
        <f>IF(MID(tab_SATLISTE[[#This Row],[SAT-ID]],2,1)="x","x",LEFT(tab_SATLISTE[[#This Row],[SAT-ID]]))</f>
        <v>1</v>
      </c>
      <c r="H142" t="s">
        <v>23</v>
      </c>
      <c r="I142" t="s">
        <v>17131</v>
      </c>
      <c r="J142" s="3">
        <f>COUNTIFS(tab_SCHULLISTE[TKZ],tab_SATLISTE[[#This Row],[SAT-ID]])</f>
        <v>2</v>
      </c>
    </row>
    <row r="143" spans="1:10" ht="15.9" customHeight="1" x14ac:dyDescent="0.3">
      <c r="A143" s="3" t="s">
        <v>1836</v>
      </c>
      <c r="B143" s="15" t="s">
        <v>15045</v>
      </c>
      <c r="C143" s="16">
        <v>14</v>
      </c>
      <c r="D143" s="17">
        <f>tab_SATLISTE[[#This Row],[Leihgeräte]]*350</f>
        <v>4900</v>
      </c>
      <c r="E143" s="16">
        <v>4</v>
      </c>
      <c r="F143" s="30">
        <f>tab_SATLISTE[[#This Row],[Lehrergeräte]]*1000</f>
        <v>4000</v>
      </c>
      <c r="G143" s="3" t="str">
        <f>IF(MID(tab_SATLISTE[[#This Row],[SAT-ID]],2,1)="x","x",LEFT(tab_SATLISTE[[#This Row],[SAT-ID]]))</f>
        <v>1</v>
      </c>
      <c r="H143" t="s">
        <v>17008</v>
      </c>
      <c r="I143" t="s">
        <v>17132</v>
      </c>
      <c r="J143" s="3">
        <f>COUNTIFS(tab_SCHULLISTE[TKZ],tab_SATLISTE[[#This Row],[SAT-ID]])</f>
        <v>1</v>
      </c>
    </row>
    <row r="144" spans="1:10" ht="15.9" customHeight="1" x14ac:dyDescent="0.3">
      <c r="A144" s="3" t="s">
        <v>1837</v>
      </c>
      <c r="B144" s="15" t="s">
        <v>15046</v>
      </c>
      <c r="C144" s="16">
        <v>48</v>
      </c>
      <c r="D144" s="17">
        <f>tab_SATLISTE[[#This Row],[Leihgeräte]]*350</f>
        <v>16800</v>
      </c>
      <c r="E144" s="16">
        <v>5</v>
      </c>
      <c r="F144" s="30">
        <f>tab_SATLISTE[[#This Row],[Lehrergeräte]]*1000</f>
        <v>5000</v>
      </c>
      <c r="G144" s="3" t="str">
        <f>IF(MID(tab_SATLISTE[[#This Row],[SAT-ID]],2,1)="x","x",LEFT(tab_SATLISTE[[#This Row],[SAT-ID]]))</f>
        <v>1</v>
      </c>
      <c r="H144" t="s">
        <v>23</v>
      </c>
      <c r="I144" t="s">
        <v>17133</v>
      </c>
      <c r="J144" s="3">
        <f>COUNTIFS(tab_SCHULLISTE[TKZ],tab_SATLISTE[[#This Row],[SAT-ID]])</f>
        <v>2</v>
      </c>
    </row>
    <row r="145" spans="1:10" ht="15.9" customHeight="1" x14ac:dyDescent="0.3">
      <c r="A145" s="3" t="s">
        <v>1838</v>
      </c>
      <c r="B145" s="15" t="s">
        <v>1137</v>
      </c>
      <c r="C145" s="16">
        <v>44</v>
      </c>
      <c r="D145" s="17">
        <f>tab_SATLISTE[[#This Row],[Leihgeräte]]*350</f>
        <v>15400</v>
      </c>
      <c r="E145" s="16">
        <v>13</v>
      </c>
      <c r="F145" s="30">
        <f>tab_SATLISTE[[#This Row],[Lehrergeräte]]*1000</f>
        <v>13000</v>
      </c>
      <c r="G145" s="3" t="str">
        <f>IF(MID(tab_SATLISTE[[#This Row],[SAT-ID]],2,1)="x","x",LEFT(tab_SATLISTE[[#This Row],[SAT-ID]]))</f>
        <v>1</v>
      </c>
      <c r="H145" t="s">
        <v>23</v>
      </c>
      <c r="I145" t="s">
        <v>17133</v>
      </c>
      <c r="J145" s="3">
        <f>COUNTIFS(tab_SCHULLISTE[TKZ],tab_SATLISTE[[#This Row],[SAT-ID]])</f>
        <v>1</v>
      </c>
    </row>
    <row r="146" spans="1:10" ht="15.9" customHeight="1" x14ac:dyDescent="0.3">
      <c r="A146" s="3" t="s">
        <v>1839</v>
      </c>
      <c r="B146" s="15" t="s">
        <v>15047</v>
      </c>
      <c r="C146" s="16">
        <v>142</v>
      </c>
      <c r="D146" s="17">
        <f>tab_SATLISTE[[#This Row],[Leihgeräte]]*350</f>
        <v>49700</v>
      </c>
      <c r="E146" s="16">
        <v>23</v>
      </c>
      <c r="F146" s="30">
        <f>tab_SATLISTE[[#This Row],[Lehrergeräte]]*1000</f>
        <v>23000</v>
      </c>
      <c r="G146" s="3" t="str">
        <f>IF(MID(tab_SATLISTE[[#This Row],[SAT-ID]],2,1)="x","x",LEFT(tab_SATLISTE[[#This Row],[SAT-ID]]))</f>
        <v>1</v>
      </c>
      <c r="H146" t="s">
        <v>17010</v>
      </c>
      <c r="I146" t="s">
        <v>17134</v>
      </c>
      <c r="J146" s="3">
        <f>COUNTIFS(tab_SCHULLISTE[TKZ],tab_SATLISTE[[#This Row],[SAT-ID]])</f>
        <v>4</v>
      </c>
    </row>
    <row r="147" spans="1:10" ht="15.9" customHeight="1" x14ac:dyDescent="0.3">
      <c r="A147" s="3" t="s">
        <v>1840</v>
      </c>
      <c r="B147" s="15" t="s">
        <v>15048</v>
      </c>
      <c r="C147" s="16">
        <v>212</v>
      </c>
      <c r="D147" s="17">
        <f>tab_SATLISTE[[#This Row],[Leihgeräte]]*350</f>
        <v>74200</v>
      </c>
      <c r="E147" s="16">
        <v>32</v>
      </c>
      <c r="F147" s="30">
        <f>tab_SATLISTE[[#This Row],[Lehrergeräte]]*1000</f>
        <v>32000</v>
      </c>
      <c r="G147" s="3" t="str">
        <f>IF(MID(tab_SATLISTE[[#This Row],[SAT-ID]],2,1)="x","x",LEFT(tab_SATLISTE[[#This Row],[SAT-ID]]))</f>
        <v>1</v>
      </c>
      <c r="H147" t="s">
        <v>17009</v>
      </c>
      <c r="I147" t="s">
        <v>17135</v>
      </c>
      <c r="J147" s="3">
        <f>COUNTIFS(tab_SCHULLISTE[TKZ],tab_SATLISTE[[#This Row],[SAT-ID]])</f>
        <v>6</v>
      </c>
    </row>
    <row r="148" spans="1:10" ht="15.9" customHeight="1" x14ac:dyDescent="0.3">
      <c r="A148" s="3" t="s">
        <v>1841</v>
      </c>
      <c r="B148" s="15" t="s">
        <v>15049</v>
      </c>
      <c r="C148" s="16">
        <v>613</v>
      </c>
      <c r="D148" s="17">
        <f>tab_SATLISTE[[#This Row],[Leihgeräte]]*350</f>
        <v>214550</v>
      </c>
      <c r="E148" s="16">
        <v>126</v>
      </c>
      <c r="F148" s="30">
        <f>tab_SATLISTE[[#This Row],[Lehrergeräte]]*1000</f>
        <v>126000</v>
      </c>
      <c r="G148" s="3" t="str">
        <f>IF(MID(tab_SATLISTE[[#This Row],[SAT-ID]],2,1)="x","x",LEFT(tab_SATLISTE[[#This Row],[SAT-ID]]))</f>
        <v>1</v>
      </c>
      <c r="H148" t="s">
        <v>10474</v>
      </c>
      <c r="I148" t="s">
        <v>18479</v>
      </c>
      <c r="J148" s="3">
        <f>COUNTIFS(tab_SCHULLISTE[TKZ],tab_SATLISTE[[#This Row],[SAT-ID]])</f>
        <v>11</v>
      </c>
    </row>
    <row r="149" spans="1:10" ht="15.9" customHeight="1" x14ac:dyDescent="0.3">
      <c r="A149" s="3" t="s">
        <v>1842</v>
      </c>
      <c r="B149" s="15" t="s">
        <v>15050</v>
      </c>
      <c r="C149" s="16">
        <v>65</v>
      </c>
      <c r="D149" s="17">
        <f>tab_SATLISTE[[#This Row],[Leihgeräte]]*350</f>
        <v>22750</v>
      </c>
      <c r="E149" s="16">
        <v>10</v>
      </c>
      <c r="F149" s="30">
        <f>tab_SATLISTE[[#This Row],[Lehrergeräte]]*1000</f>
        <v>10000</v>
      </c>
      <c r="G149" s="3" t="str">
        <f>IF(MID(tab_SATLISTE[[#This Row],[SAT-ID]],2,1)="x","x",LEFT(tab_SATLISTE[[#This Row],[SAT-ID]]))</f>
        <v>1</v>
      </c>
      <c r="H149" t="s">
        <v>17008</v>
      </c>
      <c r="I149" t="s">
        <v>17136</v>
      </c>
      <c r="J149" s="3">
        <f>COUNTIFS(tab_SCHULLISTE[TKZ],tab_SATLISTE[[#This Row],[SAT-ID]])</f>
        <v>2</v>
      </c>
    </row>
    <row r="150" spans="1:10" ht="15.9" customHeight="1" x14ac:dyDescent="0.3">
      <c r="A150" s="3" t="s">
        <v>1843</v>
      </c>
      <c r="B150" s="15" t="s">
        <v>15051</v>
      </c>
      <c r="C150" s="16">
        <v>351</v>
      </c>
      <c r="D150" s="17">
        <f>tab_SATLISTE[[#This Row],[Leihgeräte]]*350</f>
        <v>122850</v>
      </c>
      <c r="E150" s="16">
        <v>48</v>
      </c>
      <c r="F150" s="30">
        <f>tab_SATLISTE[[#This Row],[Lehrergeräte]]*1000</f>
        <v>48000</v>
      </c>
      <c r="G150" s="3" t="str">
        <f>IF(MID(tab_SATLISTE[[#This Row],[SAT-ID]],2,1)="x","x",LEFT(tab_SATLISTE[[#This Row],[SAT-ID]]))</f>
        <v>1</v>
      </c>
      <c r="H150" t="s">
        <v>23</v>
      </c>
      <c r="I150" t="s">
        <v>17137</v>
      </c>
      <c r="J150" s="3">
        <f>COUNTIFS(tab_SCHULLISTE[TKZ],tab_SATLISTE[[#This Row],[SAT-ID]])</f>
        <v>4</v>
      </c>
    </row>
    <row r="151" spans="1:10" ht="15.9" customHeight="1" x14ac:dyDescent="0.3">
      <c r="A151" s="3" t="s">
        <v>1844</v>
      </c>
      <c r="B151" s="15" t="s">
        <v>15052</v>
      </c>
      <c r="C151" s="16">
        <v>109</v>
      </c>
      <c r="D151" s="17">
        <f>tab_SATLISTE[[#This Row],[Leihgeräte]]*350</f>
        <v>38150</v>
      </c>
      <c r="E151" s="16">
        <v>22</v>
      </c>
      <c r="F151" s="30">
        <f>tab_SATLISTE[[#This Row],[Lehrergeräte]]*1000</f>
        <v>22000</v>
      </c>
      <c r="G151" s="3" t="str">
        <f>IF(MID(tab_SATLISTE[[#This Row],[SAT-ID]],2,1)="x","x",LEFT(tab_SATLISTE[[#This Row],[SAT-ID]]))</f>
        <v>1</v>
      </c>
      <c r="H151" t="s">
        <v>17010</v>
      </c>
      <c r="I151" t="s">
        <v>17138</v>
      </c>
      <c r="J151" s="3">
        <f>COUNTIFS(tab_SCHULLISTE[TKZ],tab_SATLISTE[[#This Row],[SAT-ID]])</f>
        <v>2</v>
      </c>
    </row>
    <row r="152" spans="1:10" ht="15.9" customHeight="1" x14ac:dyDescent="0.3">
      <c r="A152" s="3" t="s">
        <v>1845</v>
      </c>
      <c r="B152" s="15" t="s">
        <v>15053</v>
      </c>
      <c r="C152" s="16">
        <v>41</v>
      </c>
      <c r="D152" s="17">
        <f>tab_SATLISTE[[#This Row],[Leihgeräte]]*350</f>
        <v>14350</v>
      </c>
      <c r="E152" s="16">
        <v>11</v>
      </c>
      <c r="F152" s="30">
        <f>tab_SATLISTE[[#This Row],[Lehrergeräte]]*1000</f>
        <v>11000</v>
      </c>
      <c r="G152" s="3" t="str">
        <f>IF(MID(tab_SATLISTE[[#This Row],[SAT-ID]],2,1)="x","x",LEFT(tab_SATLISTE[[#This Row],[SAT-ID]]))</f>
        <v>1</v>
      </c>
      <c r="H152" t="s">
        <v>23</v>
      </c>
      <c r="I152" t="s">
        <v>17139</v>
      </c>
      <c r="J152" s="3">
        <f>COUNTIFS(tab_SCHULLISTE[TKZ],tab_SATLISTE[[#This Row],[SAT-ID]])</f>
        <v>1</v>
      </c>
    </row>
    <row r="153" spans="1:10" ht="15.9" customHeight="1" x14ac:dyDescent="0.3">
      <c r="A153" s="3" t="s">
        <v>1846</v>
      </c>
      <c r="B153" s="15" t="s">
        <v>15054</v>
      </c>
      <c r="C153" s="16">
        <v>231</v>
      </c>
      <c r="D153" s="17">
        <f>tab_SATLISTE[[#This Row],[Leihgeräte]]*350</f>
        <v>80850</v>
      </c>
      <c r="E153" s="16">
        <v>32</v>
      </c>
      <c r="F153" s="30">
        <f>tab_SATLISTE[[#This Row],[Lehrergeräte]]*1000</f>
        <v>32000</v>
      </c>
      <c r="G153" s="3" t="str">
        <f>IF(MID(tab_SATLISTE[[#This Row],[SAT-ID]],2,1)="x","x",LEFT(tab_SATLISTE[[#This Row],[SAT-ID]]))</f>
        <v>1</v>
      </c>
      <c r="H153" t="s">
        <v>17010</v>
      </c>
      <c r="I153" t="s">
        <v>17140</v>
      </c>
      <c r="J153" s="3">
        <f>COUNTIFS(tab_SCHULLISTE[TKZ],tab_SATLISTE[[#This Row],[SAT-ID]])</f>
        <v>3</v>
      </c>
    </row>
    <row r="154" spans="1:10" ht="15.9" customHeight="1" x14ac:dyDescent="0.3">
      <c r="A154" s="3" t="s">
        <v>1847</v>
      </c>
      <c r="B154" s="15" t="s">
        <v>15055</v>
      </c>
      <c r="C154" s="16">
        <v>363</v>
      </c>
      <c r="D154" s="17">
        <f>tab_SATLISTE[[#This Row],[Leihgeräte]]*350</f>
        <v>127050</v>
      </c>
      <c r="E154" s="16">
        <v>64</v>
      </c>
      <c r="F154" s="30">
        <f>tab_SATLISTE[[#This Row],[Lehrergeräte]]*1000</f>
        <v>64000</v>
      </c>
      <c r="G154" s="3" t="str">
        <f>IF(MID(tab_SATLISTE[[#This Row],[SAT-ID]],2,1)="x","x",LEFT(tab_SATLISTE[[#This Row],[SAT-ID]]))</f>
        <v>1</v>
      </c>
      <c r="H154" t="s">
        <v>17010</v>
      </c>
      <c r="I154" t="s">
        <v>17141</v>
      </c>
      <c r="J154" s="3">
        <f>COUNTIFS(tab_SCHULLISTE[TKZ],tab_SATLISTE[[#This Row],[SAT-ID]])</f>
        <v>6</v>
      </c>
    </row>
    <row r="155" spans="1:10" ht="15.9" customHeight="1" x14ac:dyDescent="0.3">
      <c r="A155" s="3" t="s">
        <v>1848</v>
      </c>
      <c r="B155" s="15" t="s">
        <v>15056</v>
      </c>
      <c r="C155" s="16">
        <v>33</v>
      </c>
      <c r="D155" s="17">
        <f>tab_SATLISTE[[#This Row],[Leihgeräte]]*350</f>
        <v>11550</v>
      </c>
      <c r="E155" s="16">
        <v>8</v>
      </c>
      <c r="F155" s="30">
        <f>tab_SATLISTE[[#This Row],[Lehrergeräte]]*1000</f>
        <v>8000</v>
      </c>
      <c r="G155" s="3" t="str">
        <f>IF(MID(tab_SATLISTE[[#This Row],[SAT-ID]],2,1)="x","x",LEFT(tab_SATLISTE[[#This Row],[SAT-ID]]))</f>
        <v>1</v>
      </c>
      <c r="H155" t="s">
        <v>23</v>
      </c>
      <c r="I155" t="s">
        <v>17142</v>
      </c>
      <c r="J155" s="3">
        <f>COUNTIFS(tab_SCHULLISTE[TKZ],tab_SATLISTE[[#This Row],[SAT-ID]])</f>
        <v>1</v>
      </c>
    </row>
    <row r="156" spans="1:10" ht="15.9" customHeight="1" x14ac:dyDescent="0.3">
      <c r="A156" s="3" t="s">
        <v>1849</v>
      </c>
      <c r="B156" s="15" t="s">
        <v>15057</v>
      </c>
      <c r="C156" s="16">
        <v>170</v>
      </c>
      <c r="D156" s="17">
        <f>tab_SATLISTE[[#This Row],[Leihgeräte]]*350</f>
        <v>59500</v>
      </c>
      <c r="E156" s="16">
        <v>28</v>
      </c>
      <c r="F156" s="30">
        <f>tab_SATLISTE[[#This Row],[Lehrergeräte]]*1000</f>
        <v>28000</v>
      </c>
      <c r="G156" s="3" t="str">
        <f>IF(MID(tab_SATLISTE[[#This Row],[SAT-ID]],2,1)="x","x",LEFT(tab_SATLISTE[[#This Row],[SAT-ID]]))</f>
        <v>1</v>
      </c>
      <c r="H156" t="s">
        <v>23</v>
      </c>
      <c r="I156" t="s">
        <v>17143</v>
      </c>
      <c r="J156" s="3">
        <f>COUNTIFS(tab_SCHULLISTE[TKZ],tab_SATLISTE[[#This Row],[SAT-ID]])</f>
        <v>3</v>
      </c>
    </row>
    <row r="157" spans="1:10" ht="15.9" customHeight="1" x14ac:dyDescent="0.3">
      <c r="A157" s="3" t="s">
        <v>1850</v>
      </c>
      <c r="B157" s="15" t="s">
        <v>15058</v>
      </c>
      <c r="C157" s="16">
        <v>61</v>
      </c>
      <c r="D157" s="17">
        <f>tab_SATLISTE[[#This Row],[Leihgeräte]]*350</f>
        <v>21350</v>
      </c>
      <c r="E157" s="16">
        <v>11</v>
      </c>
      <c r="F157" s="30">
        <f>tab_SATLISTE[[#This Row],[Lehrergeräte]]*1000</f>
        <v>11000</v>
      </c>
      <c r="G157" s="3" t="str">
        <f>IF(MID(tab_SATLISTE[[#This Row],[SAT-ID]],2,1)="x","x",LEFT(tab_SATLISTE[[#This Row],[SAT-ID]]))</f>
        <v>1</v>
      </c>
      <c r="H157" t="s">
        <v>17011</v>
      </c>
      <c r="I157" t="s">
        <v>17144</v>
      </c>
      <c r="J157" s="3">
        <f>COUNTIFS(tab_SCHULLISTE[TKZ],tab_SATLISTE[[#This Row],[SAT-ID]])</f>
        <v>2</v>
      </c>
    </row>
    <row r="158" spans="1:10" ht="15.9" customHeight="1" x14ac:dyDescent="0.3">
      <c r="A158" s="3" t="s">
        <v>1851</v>
      </c>
      <c r="B158" s="15" t="s">
        <v>15059</v>
      </c>
      <c r="C158" s="16">
        <v>32</v>
      </c>
      <c r="D158" s="17">
        <f>tab_SATLISTE[[#This Row],[Leihgeräte]]*350</f>
        <v>11200</v>
      </c>
      <c r="E158" s="16">
        <v>4</v>
      </c>
      <c r="F158" s="30">
        <f>tab_SATLISTE[[#This Row],[Lehrergeräte]]*1000</f>
        <v>4000</v>
      </c>
      <c r="G158" s="3" t="str">
        <f>IF(MID(tab_SATLISTE[[#This Row],[SAT-ID]],2,1)="x","x",LEFT(tab_SATLISTE[[#This Row],[SAT-ID]]))</f>
        <v>1</v>
      </c>
      <c r="H158" t="s">
        <v>23</v>
      </c>
      <c r="I158" t="s">
        <v>17145</v>
      </c>
      <c r="J158" s="3">
        <f>COUNTIFS(tab_SCHULLISTE[TKZ],tab_SATLISTE[[#This Row],[SAT-ID]])</f>
        <v>1</v>
      </c>
    </row>
    <row r="159" spans="1:10" ht="15.9" customHeight="1" x14ac:dyDescent="0.3">
      <c r="A159" s="3" t="s">
        <v>1852</v>
      </c>
      <c r="B159" s="15" t="s">
        <v>15060</v>
      </c>
      <c r="C159" s="16">
        <v>27</v>
      </c>
      <c r="D159" s="17">
        <f>tab_SATLISTE[[#This Row],[Leihgeräte]]*350</f>
        <v>9450</v>
      </c>
      <c r="E159" s="16">
        <v>6</v>
      </c>
      <c r="F159" s="30">
        <f>tab_SATLISTE[[#This Row],[Lehrergeräte]]*1000</f>
        <v>6000</v>
      </c>
      <c r="G159" s="3" t="str">
        <f>IF(MID(tab_SATLISTE[[#This Row],[SAT-ID]],2,1)="x","x",LEFT(tab_SATLISTE[[#This Row],[SAT-ID]]))</f>
        <v>1</v>
      </c>
      <c r="H159" t="s">
        <v>23</v>
      </c>
      <c r="I159" t="s">
        <v>17146</v>
      </c>
      <c r="J159" s="3">
        <f>COUNTIFS(tab_SCHULLISTE[TKZ],tab_SATLISTE[[#This Row],[SAT-ID]])</f>
        <v>1</v>
      </c>
    </row>
    <row r="160" spans="1:10" ht="15.9" customHeight="1" x14ac:dyDescent="0.3">
      <c r="A160" s="3" t="s">
        <v>1853</v>
      </c>
      <c r="B160" s="15" t="s">
        <v>15061</v>
      </c>
      <c r="C160" s="16">
        <v>236</v>
      </c>
      <c r="D160" s="17">
        <f>tab_SATLISTE[[#This Row],[Leihgeräte]]*350</f>
        <v>82600</v>
      </c>
      <c r="E160" s="16">
        <v>46</v>
      </c>
      <c r="F160" s="30">
        <f>tab_SATLISTE[[#This Row],[Lehrergeräte]]*1000</f>
        <v>46000</v>
      </c>
      <c r="G160" s="3" t="str">
        <f>IF(MID(tab_SATLISTE[[#This Row],[SAT-ID]],2,1)="x","x",LEFT(tab_SATLISTE[[#This Row],[SAT-ID]]))</f>
        <v>1</v>
      </c>
      <c r="H160" t="s">
        <v>23</v>
      </c>
      <c r="I160" t="s">
        <v>17147</v>
      </c>
      <c r="J160" s="3">
        <f>COUNTIFS(tab_SCHULLISTE[TKZ],tab_SATLISTE[[#This Row],[SAT-ID]])</f>
        <v>4</v>
      </c>
    </row>
    <row r="161" spans="1:10" ht="15.9" customHeight="1" x14ac:dyDescent="0.3">
      <c r="A161" s="3" t="s">
        <v>1854</v>
      </c>
      <c r="B161" s="15" t="s">
        <v>15062</v>
      </c>
      <c r="C161" s="16">
        <v>112</v>
      </c>
      <c r="D161" s="17">
        <f>tab_SATLISTE[[#This Row],[Leihgeräte]]*350</f>
        <v>39200</v>
      </c>
      <c r="E161" s="16">
        <v>26</v>
      </c>
      <c r="F161" s="30">
        <f>tab_SATLISTE[[#This Row],[Lehrergeräte]]*1000</f>
        <v>26000</v>
      </c>
      <c r="G161" s="3" t="str">
        <f>IF(MID(tab_SATLISTE[[#This Row],[SAT-ID]],2,1)="x","x",LEFT(tab_SATLISTE[[#This Row],[SAT-ID]]))</f>
        <v>1</v>
      </c>
      <c r="H161" t="s">
        <v>17010</v>
      </c>
      <c r="I161" t="s">
        <v>17148</v>
      </c>
      <c r="J161" s="3">
        <f>COUNTIFS(tab_SCHULLISTE[TKZ],tab_SATLISTE[[#This Row],[SAT-ID]])</f>
        <v>2</v>
      </c>
    </row>
    <row r="162" spans="1:10" ht="15.9" customHeight="1" x14ac:dyDescent="0.3">
      <c r="A162" s="3" t="s">
        <v>1855</v>
      </c>
      <c r="B162" s="15" t="s">
        <v>15063</v>
      </c>
      <c r="C162" s="16">
        <v>51</v>
      </c>
      <c r="D162" s="17">
        <f>tab_SATLISTE[[#This Row],[Leihgeräte]]*350</f>
        <v>17850</v>
      </c>
      <c r="E162" s="16">
        <v>9</v>
      </c>
      <c r="F162" s="30">
        <f>tab_SATLISTE[[#This Row],[Lehrergeräte]]*1000</f>
        <v>9000</v>
      </c>
      <c r="G162" s="3" t="str">
        <f>IF(MID(tab_SATLISTE[[#This Row],[SAT-ID]],2,1)="x","x",LEFT(tab_SATLISTE[[#This Row],[SAT-ID]]))</f>
        <v>1</v>
      </c>
      <c r="H162" t="s">
        <v>17008</v>
      </c>
      <c r="I162" t="s">
        <v>17149</v>
      </c>
      <c r="J162" s="3">
        <f>COUNTIFS(tab_SCHULLISTE[TKZ],tab_SATLISTE[[#This Row],[SAT-ID]])</f>
        <v>1</v>
      </c>
    </row>
    <row r="163" spans="1:10" ht="15.9" customHeight="1" x14ac:dyDescent="0.3">
      <c r="A163" s="3" t="s">
        <v>1856</v>
      </c>
      <c r="B163" s="15" t="s">
        <v>15064</v>
      </c>
      <c r="C163" s="16">
        <v>22</v>
      </c>
      <c r="D163" s="17">
        <f>tab_SATLISTE[[#This Row],[Leihgeräte]]*350</f>
        <v>7700</v>
      </c>
      <c r="E163" s="16">
        <v>7</v>
      </c>
      <c r="F163" s="30">
        <f>tab_SATLISTE[[#This Row],[Lehrergeräte]]*1000</f>
        <v>7000</v>
      </c>
      <c r="G163" s="3" t="str">
        <f>IF(MID(tab_SATLISTE[[#This Row],[SAT-ID]],2,1)="x","x",LEFT(tab_SATLISTE[[#This Row],[SAT-ID]]))</f>
        <v>1</v>
      </c>
      <c r="H163" t="s">
        <v>23</v>
      </c>
      <c r="I163" t="s">
        <v>17150</v>
      </c>
      <c r="J163" s="3">
        <f>COUNTIFS(tab_SCHULLISTE[TKZ],tab_SATLISTE[[#This Row],[SAT-ID]])</f>
        <v>1</v>
      </c>
    </row>
    <row r="164" spans="1:10" ht="15.9" customHeight="1" x14ac:dyDescent="0.3">
      <c r="A164" s="3" t="s">
        <v>1857</v>
      </c>
      <c r="B164" s="15" t="s">
        <v>15065</v>
      </c>
      <c r="C164" s="16">
        <v>46</v>
      </c>
      <c r="D164" s="17">
        <f>tab_SATLISTE[[#This Row],[Leihgeräte]]*350</f>
        <v>16100</v>
      </c>
      <c r="E164" s="16">
        <v>5</v>
      </c>
      <c r="F164" s="30">
        <f>tab_SATLISTE[[#This Row],[Lehrergeräte]]*1000</f>
        <v>5000</v>
      </c>
      <c r="G164" s="3" t="str">
        <f>IF(MID(tab_SATLISTE[[#This Row],[SAT-ID]],2,1)="x","x",LEFT(tab_SATLISTE[[#This Row],[SAT-ID]]))</f>
        <v>1</v>
      </c>
      <c r="H164" t="s">
        <v>23</v>
      </c>
      <c r="I164" t="s">
        <v>17151</v>
      </c>
      <c r="J164" s="3">
        <f>COUNTIFS(tab_SCHULLISTE[TKZ],tab_SATLISTE[[#This Row],[SAT-ID]])</f>
        <v>1</v>
      </c>
    </row>
    <row r="165" spans="1:10" ht="15.9" customHeight="1" x14ac:dyDescent="0.3">
      <c r="A165" s="3" t="s">
        <v>1858</v>
      </c>
      <c r="B165" s="15" t="s">
        <v>15066</v>
      </c>
      <c r="C165" s="16">
        <v>96</v>
      </c>
      <c r="D165" s="17">
        <f>tab_SATLISTE[[#This Row],[Leihgeräte]]*350</f>
        <v>33600</v>
      </c>
      <c r="E165" s="16">
        <v>14</v>
      </c>
      <c r="F165" s="30">
        <f>tab_SATLISTE[[#This Row],[Lehrergeräte]]*1000</f>
        <v>14000</v>
      </c>
      <c r="G165" s="3" t="str">
        <f>IF(MID(tab_SATLISTE[[#This Row],[SAT-ID]],2,1)="x","x",LEFT(tab_SATLISTE[[#This Row],[SAT-ID]]))</f>
        <v>1</v>
      </c>
      <c r="H165" t="s">
        <v>17008</v>
      </c>
      <c r="I165" t="s">
        <v>17152</v>
      </c>
      <c r="J165" s="3">
        <f>COUNTIFS(tab_SCHULLISTE[TKZ],tab_SATLISTE[[#This Row],[SAT-ID]])</f>
        <v>2</v>
      </c>
    </row>
    <row r="166" spans="1:10" ht="15.9" customHeight="1" x14ac:dyDescent="0.3">
      <c r="A166" s="3" t="s">
        <v>1859</v>
      </c>
      <c r="B166" s="15" t="s">
        <v>15067</v>
      </c>
      <c r="C166" s="16">
        <v>24</v>
      </c>
      <c r="D166" s="17">
        <f>tab_SATLISTE[[#This Row],[Leihgeräte]]*350</f>
        <v>8400</v>
      </c>
      <c r="E166" s="16">
        <v>6</v>
      </c>
      <c r="F166" s="30">
        <f>tab_SATLISTE[[#This Row],[Lehrergeräte]]*1000</f>
        <v>6000</v>
      </c>
      <c r="G166" s="3" t="str">
        <f>IF(MID(tab_SATLISTE[[#This Row],[SAT-ID]],2,1)="x","x",LEFT(tab_SATLISTE[[#This Row],[SAT-ID]]))</f>
        <v>1</v>
      </c>
      <c r="H166" t="s">
        <v>23</v>
      </c>
      <c r="I166" t="s">
        <v>17153</v>
      </c>
      <c r="J166" s="3">
        <f>COUNTIFS(tab_SCHULLISTE[TKZ],tab_SATLISTE[[#This Row],[SAT-ID]])</f>
        <v>1</v>
      </c>
    </row>
    <row r="167" spans="1:10" ht="15.9" customHeight="1" x14ac:dyDescent="0.3">
      <c r="A167" s="3" t="s">
        <v>1860</v>
      </c>
      <c r="B167" s="15" t="s">
        <v>15068</v>
      </c>
      <c r="C167" s="16">
        <v>110</v>
      </c>
      <c r="D167" s="17">
        <f>tab_SATLISTE[[#This Row],[Leihgeräte]]*350</f>
        <v>38500</v>
      </c>
      <c r="E167" s="16">
        <v>21</v>
      </c>
      <c r="F167" s="30">
        <f>tab_SATLISTE[[#This Row],[Lehrergeräte]]*1000</f>
        <v>21000</v>
      </c>
      <c r="G167" s="3" t="str">
        <f>IF(MID(tab_SATLISTE[[#This Row],[SAT-ID]],2,1)="x","x",LEFT(tab_SATLISTE[[#This Row],[SAT-ID]]))</f>
        <v>1</v>
      </c>
      <c r="H167" t="s">
        <v>23</v>
      </c>
      <c r="I167" t="s">
        <v>17154</v>
      </c>
      <c r="J167" s="3">
        <f>COUNTIFS(tab_SCHULLISTE[TKZ],tab_SATLISTE[[#This Row],[SAT-ID]])</f>
        <v>3</v>
      </c>
    </row>
    <row r="168" spans="1:10" ht="15.9" customHeight="1" x14ac:dyDescent="0.3">
      <c r="A168" s="3" t="s">
        <v>1861</v>
      </c>
      <c r="B168" s="15" t="s">
        <v>15069</v>
      </c>
      <c r="C168" s="16">
        <v>82</v>
      </c>
      <c r="D168" s="17">
        <f>tab_SATLISTE[[#This Row],[Leihgeräte]]*350</f>
        <v>28700</v>
      </c>
      <c r="E168" s="16">
        <v>19</v>
      </c>
      <c r="F168" s="30">
        <f>tab_SATLISTE[[#This Row],[Lehrergeräte]]*1000</f>
        <v>19000</v>
      </c>
      <c r="G168" s="3" t="str">
        <f>IF(MID(tab_SATLISTE[[#This Row],[SAT-ID]],2,1)="x","x",LEFT(tab_SATLISTE[[#This Row],[SAT-ID]]))</f>
        <v>1</v>
      </c>
      <c r="H168" t="s">
        <v>23</v>
      </c>
      <c r="I168" t="s">
        <v>17155</v>
      </c>
      <c r="J168" s="3">
        <f>COUNTIFS(tab_SCHULLISTE[TKZ],tab_SATLISTE[[#This Row],[SAT-ID]])</f>
        <v>2</v>
      </c>
    </row>
    <row r="169" spans="1:10" ht="15.9" customHeight="1" x14ac:dyDescent="0.3">
      <c r="A169" s="3" t="s">
        <v>1862</v>
      </c>
      <c r="B169" s="15" t="s">
        <v>15070</v>
      </c>
      <c r="C169" s="16">
        <v>51</v>
      </c>
      <c r="D169" s="17">
        <f>tab_SATLISTE[[#This Row],[Leihgeräte]]*350</f>
        <v>17850</v>
      </c>
      <c r="E169" s="16">
        <v>7</v>
      </c>
      <c r="F169" s="30">
        <f>tab_SATLISTE[[#This Row],[Lehrergeräte]]*1000</f>
        <v>7000</v>
      </c>
      <c r="G169" s="3" t="str">
        <f>IF(MID(tab_SATLISTE[[#This Row],[SAT-ID]],2,1)="x","x",LEFT(tab_SATLISTE[[#This Row],[SAT-ID]]))</f>
        <v>1</v>
      </c>
      <c r="H169" t="s">
        <v>23</v>
      </c>
      <c r="I169" t="s">
        <v>17156</v>
      </c>
      <c r="J169" s="3">
        <f>COUNTIFS(tab_SCHULLISTE[TKZ],tab_SATLISTE[[#This Row],[SAT-ID]])</f>
        <v>1</v>
      </c>
    </row>
    <row r="170" spans="1:10" ht="15.9" customHeight="1" x14ac:dyDescent="0.3">
      <c r="A170" s="3" t="s">
        <v>1863</v>
      </c>
      <c r="B170" s="15" t="s">
        <v>15071</v>
      </c>
      <c r="C170" s="16">
        <v>21</v>
      </c>
      <c r="D170" s="17">
        <f>tab_SATLISTE[[#This Row],[Leihgeräte]]*350</f>
        <v>7350</v>
      </c>
      <c r="E170" s="16">
        <v>8</v>
      </c>
      <c r="F170" s="30">
        <f>tab_SATLISTE[[#This Row],[Lehrergeräte]]*1000</f>
        <v>8000</v>
      </c>
      <c r="G170" s="3" t="str">
        <f>IF(MID(tab_SATLISTE[[#This Row],[SAT-ID]],2,1)="x","x",LEFT(tab_SATLISTE[[#This Row],[SAT-ID]]))</f>
        <v>1</v>
      </c>
      <c r="H170" t="s">
        <v>17008</v>
      </c>
      <c r="I170" t="s">
        <v>17157</v>
      </c>
      <c r="J170" s="3">
        <f>COUNTIFS(tab_SCHULLISTE[TKZ],tab_SATLISTE[[#This Row],[SAT-ID]])</f>
        <v>1</v>
      </c>
    </row>
    <row r="171" spans="1:10" ht="15.9" customHeight="1" x14ac:dyDescent="0.3">
      <c r="A171" s="3" t="s">
        <v>1864</v>
      </c>
      <c r="B171" s="15" t="s">
        <v>15072</v>
      </c>
      <c r="C171" s="16">
        <v>214</v>
      </c>
      <c r="D171" s="17">
        <f>tab_SATLISTE[[#This Row],[Leihgeräte]]*350</f>
        <v>74900</v>
      </c>
      <c r="E171" s="16">
        <v>29</v>
      </c>
      <c r="F171" s="30">
        <f>tab_SATLISTE[[#This Row],[Lehrergeräte]]*1000</f>
        <v>29000</v>
      </c>
      <c r="G171" s="3" t="str">
        <f>IF(MID(tab_SATLISTE[[#This Row],[SAT-ID]],2,1)="x","x",LEFT(tab_SATLISTE[[#This Row],[SAT-ID]]))</f>
        <v>1</v>
      </c>
      <c r="H171" t="s">
        <v>23</v>
      </c>
      <c r="I171" t="s">
        <v>17158</v>
      </c>
      <c r="J171" s="3">
        <f>COUNTIFS(tab_SCHULLISTE[TKZ],tab_SATLISTE[[#This Row],[SAT-ID]])</f>
        <v>2</v>
      </c>
    </row>
    <row r="172" spans="1:10" ht="15.9" customHeight="1" x14ac:dyDescent="0.3">
      <c r="A172" s="3" t="s">
        <v>1865</v>
      </c>
      <c r="B172" s="15" t="s">
        <v>15073</v>
      </c>
      <c r="C172" s="16">
        <v>17</v>
      </c>
      <c r="D172" s="17">
        <f>tab_SATLISTE[[#This Row],[Leihgeräte]]*350</f>
        <v>5950</v>
      </c>
      <c r="E172" s="16">
        <v>3</v>
      </c>
      <c r="F172" s="30">
        <f>tab_SATLISTE[[#This Row],[Lehrergeräte]]*1000</f>
        <v>3000</v>
      </c>
      <c r="G172" s="3" t="str">
        <f>IF(MID(tab_SATLISTE[[#This Row],[SAT-ID]],2,1)="x","x",LEFT(tab_SATLISTE[[#This Row],[SAT-ID]]))</f>
        <v>1</v>
      </c>
      <c r="H172" t="s">
        <v>23</v>
      </c>
      <c r="I172" t="s">
        <v>17037</v>
      </c>
      <c r="J172" s="3">
        <f>COUNTIFS(tab_SCHULLISTE[TKZ],tab_SATLISTE[[#This Row],[SAT-ID]])</f>
        <v>1</v>
      </c>
    </row>
    <row r="173" spans="1:10" ht="15.9" customHeight="1" x14ac:dyDescent="0.3">
      <c r="A173" s="3" t="s">
        <v>1866</v>
      </c>
      <c r="B173" s="15" t="s">
        <v>15074</v>
      </c>
      <c r="C173" s="16">
        <v>65</v>
      </c>
      <c r="D173" s="17">
        <f>tab_SATLISTE[[#This Row],[Leihgeräte]]*350</f>
        <v>22750</v>
      </c>
      <c r="E173" s="16">
        <v>13</v>
      </c>
      <c r="F173" s="30">
        <f>tab_SATLISTE[[#This Row],[Lehrergeräte]]*1000</f>
        <v>13000</v>
      </c>
      <c r="G173" s="3" t="str">
        <f>IF(MID(tab_SATLISTE[[#This Row],[SAT-ID]],2,1)="x","x",LEFT(tab_SATLISTE[[#This Row],[SAT-ID]]))</f>
        <v>1</v>
      </c>
      <c r="H173" t="s">
        <v>17008</v>
      </c>
      <c r="I173" t="s">
        <v>17159</v>
      </c>
      <c r="J173" s="3">
        <f>COUNTIFS(tab_SCHULLISTE[TKZ],tab_SATLISTE[[#This Row],[SAT-ID]])</f>
        <v>2</v>
      </c>
    </row>
    <row r="174" spans="1:10" ht="15.9" customHeight="1" x14ac:dyDescent="0.3">
      <c r="A174" s="3" t="s">
        <v>1867</v>
      </c>
      <c r="B174" s="15" t="s">
        <v>15075</v>
      </c>
      <c r="C174" s="16">
        <v>201</v>
      </c>
      <c r="D174" s="17">
        <f>tab_SATLISTE[[#This Row],[Leihgeräte]]*350</f>
        <v>70350</v>
      </c>
      <c r="E174" s="16">
        <v>36</v>
      </c>
      <c r="F174" s="30">
        <f>tab_SATLISTE[[#This Row],[Lehrergeräte]]*1000</f>
        <v>36000</v>
      </c>
      <c r="G174" s="3" t="str">
        <f>IF(MID(tab_SATLISTE[[#This Row],[SAT-ID]],2,1)="x","x",LEFT(tab_SATLISTE[[#This Row],[SAT-ID]]))</f>
        <v>1</v>
      </c>
      <c r="H174" t="s">
        <v>23</v>
      </c>
      <c r="I174" t="s">
        <v>17110</v>
      </c>
      <c r="J174" s="3">
        <f>COUNTIFS(tab_SCHULLISTE[TKZ],tab_SATLISTE[[#This Row],[SAT-ID]])</f>
        <v>3</v>
      </c>
    </row>
    <row r="175" spans="1:10" ht="15.9" customHeight="1" x14ac:dyDescent="0.3">
      <c r="A175" s="3" t="s">
        <v>1868</v>
      </c>
      <c r="B175" s="15" t="s">
        <v>15076</v>
      </c>
      <c r="C175" s="16">
        <v>58</v>
      </c>
      <c r="D175" s="17">
        <f>tab_SATLISTE[[#This Row],[Leihgeräte]]*350</f>
        <v>20300</v>
      </c>
      <c r="E175" s="16">
        <v>14</v>
      </c>
      <c r="F175" s="30">
        <f>tab_SATLISTE[[#This Row],[Lehrergeräte]]*1000</f>
        <v>14000</v>
      </c>
      <c r="G175" s="3" t="str">
        <f>IF(MID(tab_SATLISTE[[#This Row],[SAT-ID]],2,1)="x","x",LEFT(tab_SATLISTE[[#This Row],[SAT-ID]]))</f>
        <v>1</v>
      </c>
      <c r="H175" t="s">
        <v>17008</v>
      </c>
      <c r="I175" t="s">
        <v>17160</v>
      </c>
      <c r="J175" s="3">
        <f>COUNTIFS(tab_SCHULLISTE[TKZ],tab_SATLISTE[[#This Row],[SAT-ID]])</f>
        <v>2</v>
      </c>
    </row>
    <row r="176" spans="1:10" ht="15.9" customHeight="1" x14ac:dyDescent="0.3">
      <c r="A176" s="3" t="s">
        <v>1869</v>
      </c>
      <c r="B176" s="15" t="s">
        <v>15077</v>
      </c>
      <c r="C176" s="16">
        <v>17</v>
      </c>
      <c r="D176" s="17">
        <f>tab_SATLISTE[[#This Row],[Leihgeräte]]*350</f>
        <v>5950</v>
      </c>
      <c r="E176" s="16">
        <v>4</v>
      </c>
      <c r="F176" s="30">
        <f>tab_SATLISTE[[#This Row],[Lehrergeräte]]*1000</f>
        <v>4000</v>
      </c>
      <c r="G176" s="3" t="str">
        <f>IF(MID(tab_SATLISTE[[#This Row],[SAT-ID]],2,1)="x","x",LEFT(tab_SATLISTE[[#This Row],[SAT-ID]]))</f>
        <v>1</v>
      </c>
      <c r="H176" t="s">
        <v>23</v>
      </c>
      <c r="I176" t="s">
        <v>17161</v>
      </c>
      <c r="J176" s="3">
        <f>COUNTIFS(tab_SCHULLISTE[TKZ],tab_SATLISTE[[#This Row],[SAT-ID]])</f>
        <v>1</v>
      </c>
    </row>
    <row r="177" spans="1:10" ht="15.9" customHeight="1" x14ac:dyDescent="0.3">
      <c r="A177" s="3" t="s">
        <v>1870</v>
      </c>
      <c r="B177" s="15" t="s">
        <v>15078</v>
      </c>
      <c r="C177" s="16">
        <v>19</v>
      </c>
      <c r="D177" s="17">
        <f>tab_SATLISTE[[#This Row],[Leihgeräte]]*350</f>
        <v>6650</v>
      </c>
      <c r="E177" s="16">
        <v>4</v>
      </c>
      <c r="F177" s="30">
        <f>tab_SATLISTE[[#This Row],[Lehrergeräte]]*1000</f>
        <v>4000</v>
      </c>
      <c r="G177" s="3" t="str">
        <f>IF(MID(tab_SATLISTE[[#This Row],[SAT-ID]],2,1)="x","x",LEFT(tab_SATLISTE[[#This Row],[SAT-ID]]))</f>
        <v>1</v>
      </c>
      <c r="H177" t="s">
        <v>23</v>
      </c>
      <c r="I177" t="s">
        <v>17162</v>
      </c>
      <c r="J177" s="3">
        <f>COUNTIFS(tab_SCHULLISTE[TKZ],tab_SATLISTE[[#This Row],[SAT-ID]])</f>
        <v>1</v>
      </c>
    </row>
    <row r="178" spans="1:10" ht="15.9" customHeight="1" x14ac:dyDescent="0.3">
      <c r="A178" s="3" t="s">
        <v>1871</v>
      </c>
      <c r="B178" s="15" t="s">
        <v>15079</v>
      </c>
      <c r="C178" s="16">
        <v>108</v>
      </c>
      <c r="D178" s="17">
        <f>tab_SATLISTE[[#This Row],[Leihgeräte]]*350</f>
        <v>37800</v>
      </c>
      <c r="E178" s="16">
        <v>14</v>
      </c>
      <c r="F178" s="30">
        <f>tab_SATLISTE[[#This Row],[Lehrergeräte]]*1000</f>
        <v>14000</v>
      </c>
      <c r="G178" s="3" t="str">
        <f>IF(MID(tab_SATLISTE[[#This Row],[SAT-ID]],2,1)="x","x",LEFT(tab_SATLISTE[[#This Row],[SAT-ID]]))</f>
        <v>1</v>
      </c>
      <c r="H178" t="s">
        <v>23</v>
      </c>
      <c r="I178" t="s">
        <v>17163</v>
      </c>
      <c r="J178" s="3">
        <f>COUNTIFS(tab_SCHULLISTE[TKZ],tab_SATLISTE[[#This Row],[SAT-ID]])</f>
        <v>2</v>
      </c>
    </row>
    <row r="179" spans="1:10" ht="15.9" customHeight="1" x14ac:dyDescent="0.3">
      <c r="A179" s="3" t="s">
        <v>1872</v>
      </c>
      <c r="B179" s="15" t="s">
        <v>15080</v>
      </c>
      <c r="C179" s="16">
        <v>22</v>
      </c>
      <c r="D179" s="17">
        <f>tab_SATLISTE[[#This Row],[Leihgeräte]]*350</f>
        <v>7700</v>
      </c>
      <c r="E179" s="16">
        <v>5</v>
      </c>
      <c r="F179" s="30">
        <f>tab_SATLISTE[[#This Row],[Lehrergeräte]]*1000</f>
        <v>5000</v>
      </c>
      <c r="G179" s="3" t="str">
        <f>IF(MID(tab_SATLISTE[[#This Row],[SAT-ID]],2,1)="x","x",LEFT(tab_SATLISTE[[#This Row],[SAT-ID]]))</f>
        <v>1</v>
      </c>
      <c r="H179" t="s">
        <v>17008</v>
      </c>
      <c r="I179" t="s">
        <v>17022</v>
      </c>
      <c r="J179" s="3">
        <f>COUNTIFS(tab_SCHULLISTE[TKZ],tab_SATLISTE[[#This Row],[SAT-ID]])</f>
        <v>1</v>
      </c>
    </row>
    <row r="180" spans="1:10" ht="15.9" customHeight="1" x14ac:dyDescent="0.3">
      <c r="A180" s="3" t="s">
        <v>1873</v>
      </c>
      <c r="B180" s="15" t="s">
        <v>15081</v>
      </c>
      <c r="C180" s="16">
        <v>65</v>
      </c>
      <c r="D180" s="17">
        <f>tab_SATLISTE[[#This Row],[Leihgeräte]]*350</f>
        <v>22750</v>
      </c>
      <c r="E180" s="16">
        <v>13</v>
      </c>
      <c r="F180" s="30">
        <f>tab_SATLISTE[[#This Row],[Lehrergeräte]]*1000</f>
        <v>13000</v>
      </c>
      <c r="G180" s="3" t="str">
        <f>IF(MID(tab_SATLISTE[[#This Row],[SAT-ID]],2,1)="x","x",LEFT(tab_SATLISTE[[#This Row],[SAT-ID]]))</f>
        <v>1</v>
      </c>
      <c r="H180" t="s">
        <v>23</v>
      </c>
      <c r="I180" t="s">
        <v>17164</v>
      </c>
      <c r="J180" s="3">
        <f>COUNTIFS(tab_SCHULLISTE[TKZ],tab_SATLISTE[[#This Row],[SAT-ID]])</f>
        <v>2</v>
      </c>
    </row>
    <row r="181" spans="1:10" ht="15.9" customHeight="1" x14ac:dyDescent="0.3">
      <c r="A181" s="3" t="s">
        <v>1874</v>
      </c>
      <c r="B181" s="15" t="s">
        <v>1124</v>
      </c>
      <c r="C181" s="16">
        <v>63</v>
      </c>
      <c r="D181" s="17">
        <f>tab_SATLISTE[[#This Row],[Leihgeräte]]*350</f>
        <v>22050</v>
      </c>
      <c r="E181" s="16">
        <v>13</v>
      </c>
      <c r="F181" s="30">
        <f>tab_SATLISTE[[#This Row],[Lehrergeräte]]*1000</f>
        <v>13000</v>
      </c>
      <c r="G181" s="3" t="str">
        <f>IF(MID(tab_SATLISTE[[#This Row],[SAT-ID]],2,1)="x","x",LEFT(tab_SATLISTE[[#This Row],[SAT-ID]]))</f>
        <v>1</v>
      </c>
      <c r="H181" t="s">
        <v>17008</v>
      </c>
      <c r="I181" t="s">
        <v>17165</v>
      </c>
      <c r="J181" s="3">
        <f>COUNTIFS(tab_SCHULLISTE[TKZ],tab_SATLISTE[[#This Row],[SAT-ID]])</f>
        <v>2</v>
      </c>
    </row>
    <row r="182" spans="1:10" ht="15.9" customHeight="1" x14ac:dyDescent="0.3">
      <c r="A182" s="3" t="s">
        <v>1875</v>
      </c>
      <c r="B182" s="15" t="s">
        <v>15082</v>
      </c>
      <c r="C182" s="16">
        <v>27</v>
      </c>
      <c r="D182" s="17">
        <f>tab_SATLISTE[[#This Row],[Leihgeräte]]*350</f>
        <v>9450</v>
      </c>
      <c r="E182" s="16">
        <v>6</v>
      </c>
      <c r="F182" s="30">
        <f>tab_SATLISTE[[#This Row],[Lehrergeräte]]*1000</f>
        <v>6000</v>
      </c>
      <c r="G182" s="3" t="str">
        <f>IF(MID(tab_SATLISTE[[#This Row],[SAT-ID]],2,1)="x","x",LEFT(tab_SATLISTE[[#This Row],[SAT-ID]]))</f>
        <v>1</v>
      </c>
      <c r="H182" t="s">
        <v>23</v>
      </c>
      <c r="I182" t="s">
        <v>17166</v>
      </c>
      <c r="J182" s="3">
        <f>COUNTIFS(tab_SCHULLISTE[TKZ],tab_SATLISTE[[#This Row],[SAT-ID]])</f>
        <v>1</v>
      </c>
    </row>
    <row r="183" spans="1:10" ht="15.9" customHeight="1" x14ac:dyDescent="0.3">
      <c r="A183" s="3" t="s">
        <v>1876</v>
      </c>
      <c r="B183" s="15" t="s">
        <v>15083</v>
      </c>
      <c r="C183" s="16">
        <v>25</v>
      </c>
      <c r="D183" s="17">
        <f>tab_SATLISTE[[#This Row],[Leihgeräte]]*350</f>
        <v>8750</v>
      </c>
      <c r="E183" s="16">
        <v>3</v>
      </c>
      <c r="F183" s="30">
        <f>tab_SATLISTE[[#This Row],[Lehrergeräte]]*1000</f>
        <v>3000</v>
      </c>
      <c r="G183" s="3" t="str">
        <f>IF(MID(tab_SATLISTE[[#This Row],[SAT-ID]],2,1)="x","x",LEFT(tab_SATLISTE[[#This Row],[SAT-ID]]))</f>
        <v>1</v>
      </c>
      <c r="H183" t="s">
        <v>23</v>
      </c>
      <c r="I183" t="s">
        <v>17167</v>
      </c>
      <c r="J183" s="3">
        <f>COUNTIFS(tab_SCHULLISTE[TKZ],tab_SATLISTE[[#This Row],[SAT-ID]])</f>
        <v>1</v>
      </c>
    </row>
    <row r="184" spans="1:10" ht="15.9" customHeight="1" x14ac:dyDescent="0.3">
      <c r="A184" s="3" t="s">
        <v>1877</v>
      </c>
      <c r="B184" s="15" t="s">
        <v>1171</v>
      </c>
      <c r="C184" s="16">
        <v>112</v>
      </c>
      <c r="D184" s="17">
        <f>tab_SATLISTE[[#This Row],[Leihgeräte]]*350</f>
        <v>39200</v>
      </c>
      <c r="E184" s="16">
        <v>20</v>
      </c>
      <c r="F184" s="30">
        <f>tab_SATLISTE[[#This Row],[Lehrergeräte]]*1000</f>
        <v>20000</v>
      </c>
      <c r="G184" s="3" t="str">
        <f>IF(MID(tab_SATLISTE[[#This Row],[SAT-ID]],2,1)="x","x",LEFT(tab_SATLISTE[[#This Row],[SAT-ID]]))</f>
        <v>1</v>
      </c>
      <c r="H184" t="s">
        <v>23</v>
      </c>
      <c r="I184" t="s">
        <v>17168</v>
      </c>
      <c r="J184" s="3">
        <f>COUNTIFS(tab_SCHULLISTE[TKZ],tab_SATLISTE[[#This Row],[SAT-ID]])</f>
        <v>2</v>
      </c>
    </row>
    <row r="185" spans="1:10" ht="15.9" customHeight="1" x14ac:dyDescent="0.3">
      <c r="A185" s="3" t="s">
        <v>1878</v>
      </c>
      <c r="B185" s="15" t="s">
        <v>15084</v>
      </c>
      <c r="C185" s="16">
        <v>22</v>
      </c>
      <c r="D185" s="17">
        <f>tab_SATLISTE[[#This Row],[Leihgeräte]]*350</f>
        <v>7700</v>
      </c>
      <c r="E185" s="16">
        <v>7</v>
      </c>
      <c r="F185" s="30">
        <f>tab_SATLISTE[[#This Row],[Lehrergeräte]]*1000</f>
        <v>7000</v>
      </c>
      <c r="G185" s="3" t="str">
        <f>IF(MID(tab_SATLISTE[[#This Row],[SAT-ID]],2,1)="x","x",LEFT(tab_SATLISTE[[#This Row],[SAT-ID]]))</f>
        <v>1</v>
      </c>
      <c r="H185" t="s">
        <v>23</v>
      </c>
      <c r="I185" t="s">
        <v>17169</v>
      </c>
      <c r="J185" s="3">
        <f>COUNTIFS(tab_SCHULLISTE[TKZ],tab_SATLISTE[[#This Row],[SAT-ID]])</f>
        <v>1</v>
      </c>
    </row>
    <row r="186" spans="1:10" ht="15.9" customHeight="1" x14ac:dyDescent="0.3">
      <c r="A186" s="3" t="s">
        <v>1879</v>
      </c>
      <c r="B186" s="15" t="s">
        <v>15085</v>
      </c>
      <c r="C186" s="16">
        <v>36</v>
      </c>
      <c r="D186" s="17">
        <f>tab_SATLISTE[[#This Row],[Leihgeräte]]*350</f>
        <v>12600</v>
      </c>
      <c r="E186" s="16">
        <v>7</v>
      </c>
      <c r="F186" s="30">
        <f>tab_SATLISTE[[#This Row],[Lehrergeräte]]*1000</f>
        <v>7000</v>
      </c>
      <c r="G186" s="3" t="str">
        <f>IF(MID(tab_SATLISTE[[#This Row],[SAT-ID]],2,1)="x","x",LEFT(tab_SATLISTE[[#This Row],[SAT-ID]]))</f>
        <v>1</v>
      </c>
      <c r="H186" t="s">
        <v>17008</v>
      </c>
      <c r="I186" t="s">
        <v>17170</v>
      </c>
      <c r="J186" s="3">
        <f>COUNTIFS(tab_SCHULLISTE[TKZ],tab_SATLISTE[[#This Row],[SAT-ID]])</f>
        <v>1</v>
      </c>
    </row>
    <row r="187" spans="1:10" ht="15.9" customHeight="1" x14ac:dyDescent="0.3">
      <c r="A187" s="3" t="s">
        <v>1880</v>
      </c>
      <c r="B187" s="15" t="s">
        <v>15086</v>
      </c>
      <c r="C187" s="16">
        <v>60</v>
      </c>
      <c r="D187" s="17">
        <f>tab_SATLISTE[[#This Row],[Leihgeräte]]*350</f>
        <v>21000</v>
      </c>
      <c r="E187" s="16">
        <v>8</v>
      </c>
      <c r="F187" s="30">
        <f>tab_SATLISTE[[#This Row],[Lehrergeräte]]*1000</f>
        <v>8000</v>
      </c>
      <c r="G187" s="3" t="str">
        <f>IF(MID(tab_SATLISTE[[#This Row],[SAT-ID]],2,1)="x","x",LEFT(tab_SATLISTE[[#This Row],[SAT-ID]]))</f>
        <v>1</v>
      </c>
      <c r="H187" t="s">
        <v>23</v>
      </c>
      <c r="I187" t="s">
        <v>17081</v>
      </c>
      <c r="J187" s="3">
        <f>COUNTIFS(tab_SCHULLISTE[TKZ],tab_SATLISTE[[#This Row],[SAT-ID]])</f>
        <v>1</v>
      </c>
    </row>
    <row r="188" spans="1:10" ht="15.9" customHeight="1" x14ac:dyDescent="0.3">
      <c r="A188" s="3" t="s">
        <v>1881</v>
      </c>
      <c r="B188" s="15" t="s">
        <v>1178</v>
      </c>
      <c r="C188" s="16">
        <v>16</v>
      </c>
      <c r="D188" s="17">
        <f>tab_SATLISTE[[#This Row],[Leihgeräte]]*350</f>
        <v>5600</v>
      </c>
      <c r="E188" s="16">
        <v>3</v>
      </c>
      <c r="F188" s="30">
        <f>tab_SATLISTE[[#This Row],[Lehrergeräte]]*1000</f>
        <v>3000</v>
      </c>
      <c r="G188" s="3" t="str">
        <f>IF(MID(tab_SATLISTE[[#This Row],[SAT-ID]],2,1)="x","x",LEFT(tab_SATLISTE[[#This Row],[SAT-ID]]))</f>
        <v>1</v>
      </c>
      <c r="H188" t="s">
        <v>17008</v>
      </c>
      <c r="I188" t="s">
        <v>17021</v>
      </c>
      <c r="J188" s="3">
        <f>COUNTIFS(tab_SCHULLISTE[TKZ],tab_SATLISTE[[#This Row],[SAT-ID]])</f>
        <v>1</v>
      </c>
    </row>
    <row r="189" spans="1:10" ht="15.9" customHeight="1" x14ac:dyDescent="0.3">
      <c r="A189" s="3" t="s">
        <v>1882</v>
      </c>
      <c r="B189" s="15" t="s">
        <v>15087</v>
      </c>
      <c r="C189" s="16">
        <v>21</v>
      </c>
      <c r="D189" s="17">
        <f>tab_SATLISTE[[#This Row],[Leihgeräte]]*350</f>
        <v>7350</v>
      </c>
      <c r="E189" s="16">
        <v>2</v>
      </c>
      <c r="F189" s="30">
        <f>tab_SATLISTE[[#This Row],[Lehrergeräte]]*1000</f>
        <v>2000</v>
      </c>
      <c r="G189" s="3" t="str">
        <f>IF(MID(tab_SATLISTE[[#This Row],[SAT-ID]],2,1)="x","x",LEFT(tab_SATLISTE[[#This Row],[SAT-ID]]))</f>
        <v>1</v>
      </c>
      <c r="H189" t="s">
        <v>23</v>
      </c>
      <c r="I189" t="s">
        <v>17171</v>
      </c>
      <c r="J189" s="3">
        <f>COUNTIFS(tab_SCHULLISTE[TKZ],tab_SATLISTE[[#This Row],[SAT-ID]])</f>
        <v>1</v>
      </c>
    </row>
    <row r="190" spans="1:10" ht="15.9" customHeight="1" x14ac:dyDescent="0.3">
      <c r="A190" s="3" t="s">
        <v>1883</v>
      </c>
      <c r="B190" s="15" t="s">
        <v>15088</v>
      </c>
      <c r="C190" s="16">
        <v>135</v>
      </c>
      <c r="D190" s="17">
        <f>tab_SATLISTE[[#This Row],[Leihgeräte]]*350</f>
        <v>47250</v>
      </c>
      <c r="E190" s="16">
        <v>34</v>
      </c>
      <c r="F190" s="30">
        <f>tab_SATLISTE[[#This Row],[Lehrergeräte]]*1000</f>
        <v>34000</v>
      </c>
      <c r="G190" s="3" t="str">
        <f>IF(MID(tab_SATLISTE[[#This Row],[SAT-ID]],2,1)="x","x",LEFT(tab_SATLISTE[[#This Row],[SAT-ID]]))</f>
        <v>1</v>
      </c>
      <c r="H190" t="s">
        <v>23</v>
      </c>
      <c r="I190" t="s">
        <v>17172</v>
      </c>
      <c r="J190" s="3">
        <f>COUNTIFS(tab_SCHULLISTE[TKZ],tab_SATLISTE[[#This Row],[SAT-ID]])</f>
        <v>3</v>
      </c>
    </row>
    <row r="191" spans="1:10" ht="15.9" customHeight="1" x14ac:dyDescent="0.3">
      <c r="A191" s="3" t="s">
        <v>1884</v>
      </c>
      <c r="B191" s="15" t="s">
        <v>15089</v>
      </c>
      <c r="C191" s="16">
        <v>21</v>
      </c>
      <c r="D191" s="17">
        <f>tab_SATLISTE[[#This Row],[Leihgeräte]]*350</f>
        <v>7350</v>
      </c>
      <c r="E191" s="16">
        <v>7</v>
      </c>
      <c r="F191" s="30">
        <f>tab_SATLISTE[[#This Row],[Lehrergeräte]]*1000</f>
        <v>7000</v>
      </c>
      <c r="G191" s="3" t="str">
        <f>IF(MID(tab_SATLISTE[[#This Row],[SAT-ID]],2,1)="x","x",LEFT(tab_SATLISTE[[#This Row],[SAT-ID]]))</f>
        <v>1</v>
      </c>
      <c r="H191" t="s">
        <v>23</v>
      </c>
      <c r="I191" t="s">
        <v>17173</v>
      </c>
      <c r="J191" s="3">
        <f>COUNTIFS(tab_SCHULLISTE[TKZ],tab_SATLISTE[[#This Row],[SAT-ID]])</f>
        <v>1</v>
      </c>
    </row>
    <row r="192" spans="1:10" ht="15.9" customHeight="1" x14ac:dyDescent="0.3">
      <c r="A192" s="3" t="s">
        <v>1885</v>
      </c>
      <c r="B192" s="15" t="s">
        <v>15090</v>
      </c>
      <c r="C192" s="16">
        <v>23</v>
      </c>
      <c r="D192" s="17">
        <f>tab_SATLISTE[[#This Row],[Leihgeräte]]*350</f>
        <v>8050</v>
      </c>
      <c r="E192" s="16">
        <v>6</v>
      </c>
      <c r="F192" s="30">
        <f>tab_SATLISTE[[#This Row],[Lehrergeräte]]*1000</f>
        <v>6000</v>
      </c>
      <c r="G192" s="3" t="str">
        <f>IF(MID(tab_SATLISTE[[#This Row],[SAT-ID]],2,1)="x","x",LEFT(tab_SATLISTE[[#This Row],[SAT-ID]]))</f>
        <v>1</v>
      </c>
      <c r="H192" t="s">
        <v>23</v>
      </c>
      <c r="I192" t="s">
        <v>17174</v>
      </c>
      <c r="J192" s="3">
        <f>COUNTIFS(tab_SCHULLISTE[TKZ],tab_SATLISTE[[#This Row],[SAT-ID]])</f>
        <v>1</v>
      </c>
    </row>
    <row r="193" spans="1:10" ht="15.9" customHeight="1" x14ac:dyDescent="0.3">
      <c r="A193" s="3" t="s">
        <v>1886</v>
      </c>
      <c r="B193" s="15" t="s">
        <v>15091</v>
      </c>
      <c r="C193" s="16">
        <v>57</v>
      </c>
      <c r="D193" s="17">
        <f>tab_SATLISTE[[#This Row],[Leihgeräte]]*350</f>
        <v>19950</v>
      </c>
      <c r="E193" s="16">
        <v>12</v>
      </c>
      <c r="F193" s="30">
        <f>tab_SATLISTE[[#This Row],[Lehrergeräte]]*1000</f>
        <v>12000</v>
      </c>
      <c r="G193" s="3" t="str">
        <f>IF(MID(tab_SATLISTE[[#This Row],[SAT-ID]],2,1)="x","x",LEFT(tab_SATLISTE[[#This Row],[SAT-ID]]))</f>
        <v>1</v>
      </c>
      <c r="H193" t="s">
        <v>17008</v>
      </c>
      <c r="I193" t="s">
        <v>17175</v>
      </c>
      <c r="J193" s="3">
        <f>COUNTIFS(tab_SCHULLISTE[TKZ],tab_SATLISTE[[#This Row],[SAT-ID]])</f>
        <v>2</v>
      </c>
    </row>
    <row r="194" spans="1:10" ht="15.9" customHeight="1" x14ac:dyDescent="0.3">
      <c r="A194" s="3" t="s">
        <v>1887</v>
      </c>
      <c r="B194" s="15" t="s">
        <v>15092</v>
      </c>
      <c r="C194" s="16">
        <v>88</v>
      </c>
      <c r="D194" s="17">
        <f>tab_SATLISTE[[#This Row],[Leihgeräte]]*350</f>
        <v>30800</v>
      </c>
      <c r="E194" s="16">
        <v>19</v>
      </c>
      <c r="F194" s="30">
        <f>tab_SATLISTE[[#This Row],[Lehrergeräte]]*1000</f>
        <v>19000</v>
      </c>
      <c r="G194" s="3" t="str">
        <f>IF(MID(tab_SATLISTE[[#This Row],[SAT-ID]],2,1)="x","x",LEFT(tab_SATLISTE[[#This Row],[SAT-ID]]))</f>
        <v>1</v>
      </c>
      <c r="H194" t="s">
        <v>17009</v>
      </c>
      <c r="I194" t="s">
        <v>17176</v>
      </c>
      <c r="J194" s="3">
        <f>COUNTIFS(tab_SCHULLISTE[TKZ],tab_SATLISTE[[#This Row],[SAT-ID]])</f>
        <v>2</v>
      </c>
    </row>
    <row r="195" spans="1:10" ht="15.9" customHeight="1" x14ac:dyDescent="0.3">
      <c r="A195" s="3" t="s">
        <v>1888</v>
      </c>
      <c r="B195" s="15" t="s">
        <v>15093</v>
      </c>
      <c r="C195" s="16">
        <v>51</v>
      </c>
      <c r="D195" s="17">
        <f>tab_SATLISTE[[#This Row],[Leihgeräte]]*350</f>
        <v>17850</v>
      </c>
      <c r="E195" s="16">
        <v>9</v>
      </c>
      <c r="F195" s="30">
        <f>tab_SATLISTE[[#This Row],[Lehrergeräte]]*1000</f>
        <v>9000</v>
      </c>
      <c r="G195" s="3" t="str">
        <f>IF(MID(tab_SATLISTE[[#This Row],[SAT-ID]],2,1)="x","x",LEFT(tab_SATLISTE[[#This Row],[SAT-ID]]))</f>
        <v>1</v>
      </c>
      <c r="H195" t="s">
        <v>17008</v>
      </c>
      <c r="I195" t="s">
        <v>17176</v>
      </c>
      <c r="J195" s="3">
        <f>COUNTIFS(tab_SCHULLISTE[TKZ],tab_SATLISTE[[#This Row],[SAT-ID]])</f>
        <v>1</v>
      </c>
    </row>
    <row r="196" spans="1:10" ht="15.9" customHeight="1" x14ac:dyDescent="0.3">
      <c r="A196" s="3" t="s">
        <v>1889</v>
      </c>
      <c r="B196" s="15" t="s">
        <v>15094</v>
      </c>
      <c r="C196" s="16">
        <v>15</v>
      </c>
      <c r="D196" s="17">
        <f>tab_SATLISTE[[#This Row],[Leihgeräte]]*350</f>
        <v>5250</v>
      </c>
      <c r="E196" s="16">
        <v>4</v>
      </c>
      <c r="F196" s="30">
        <f>tab_SATLISTE[[#This Row],[Lehrergeräte]]*1000</f>
        <v>4000</v>
      </c>
      <c r="G196" s="3" t="str">
        <f>IF(MID(tab_SATLISTE[[#This Row],[SAT-ID]],2,1)="x","x",LEFT(tab_SATLISTE[[#This Row],[SAT-ID]]))</f>
        <v>1</v>
      </c>
      <c r="H196" t="s">
        <v>23</v>
      </c>
      <c r="I196" t="s">
        <v>17177</v>
      </c>
      <c r="J196" s="3">
        <f>COUNTIFS(tab_SCHULLISTE[TKZ],tab_SATLISTE[[#This Row],[SAT-ID]])</f>
        <v>1</v>
      </c>
    </row>
    <row r="197" spans="1:10" ht="15.9" customHeight="1" x14ac:dyDescent="0.3">
      <c r="A197" s="3" t="s">
        <v>1890</v>
      </c>
      <c r="B197" s="15" t="s">
        <v>15095</v>
      </c>
      <c r="C197" s="16">
        <v>59</v>
      </c>
      <c r="D197" s="17">
        <f>tab_SATLISTE[[#This Row],[Leihgeräte]]*350</f>
        <v>20650</v>
      </c>
      <c r="E197" s="16">
        <v>10</v>
      </c>
      <c r="F197" s="30">
        <f>tab_SATLISTE[[#This Row],[Lehrergeräte]]*1000</f>
        <v>10000</v>
      </c>
      <c r="G197" s="3" t="str">
        <f>IF(MID(tab_SATLISTE[[#This Row],[SAT-ID]],2,1)="x","x",LEFT(tab_SATLISTE[[#This Row],[SAT-ID]]))</f>
        <v>1</v>
      </c>
      <c r="H197" t="s">
        <v>17008</v>
      </c>
      <c r="I197" t="s">
        <v>17178</v>
      </c>
      <c r="J197" s="3">
        <f>COUNTIFS(tab_SCHULLISTE[TKZ],tab_SATLISTE[[#This Row],[SAT-ID]])</f>
        <v>2</v>
      </c>
    </row>
    <row r="198" spans="1:10" ht="15.9" customHeight="1" x14ac:dyDescent="0.3">
      <c r="A198" s="3" t="s">
        <v>1891</v>
      </c>
      <c r="B198" s="15" t="s">
        <v>15096</v>
      </c>
      <c r="C198" s="16">
        <v>28</v>
      </c>
      <c r="D198" s="17">
        <f>tab_SATLISTE[[#This Row],[Leihgeräte]]*350</f>
        <v>9800</v>
      </c>
      <c r="E198" s="16">
        <v>6</v>
      </c>
      <c r="F198" s="30">
        <f>tab_SATLISTE[[#This Row],[Lehrergeräte]]*1000</f>
        <v>6000</v>
      </c>
      <c r="G198" s="3" t="str">
        <f>IF(MID(tab_SATLISTE[[#This Row],[SAT-ID]],2,1)="x","x",LEFT(tab_SATLISTE[[#This Row],[SAT-ID]]))</f>
        <v>1</v>
      </c>
      <c r="H198" t="s">
        <v>23</v>
      </c>
      <c r="I198" t="s">
        <v>17179</v>
      </c>
      <c r="J198" s="3">
        <f>COUNTIFS(tab_SCHULLISTE[TKZ],tab_SATLISTE[[#This Row],[SAT-ID]])</f>
        <v>1</v>
      </c>
    </row>
    <row r="199" spans="1:10" ht="15.9" customHeight="1" x14ac:dyDescent="0.3">
      <c r="A199" s="3" t="s">
        <v>1892</v>
      </c>
      <c r="B199" s="15" t="s">
        <v>15097</v>
      </c>
      <c r="C199" s="16">
        <v>40</v>
      </c>
      <c r="D199" s="17">
        <f>tab_SATLISTE[[#This Row],[Leihgeräte]]*350</f>
        <v>14000</v>
      </c>
      <c r="E199" s="16">
        <v>7</v>
      </c>
      <c r="F199" s="30">
        <f>tab_SATLISTE[[#This Row],[Lehrergeräte]]*1000</f>
        <v>7000</v>
      </c>
      <c r="G199" s="3" t="str">
        <f>IF(MID(tab_SATLISTE[[#This Row],[SAT-ID]],2,1)="x","x",LEFT(tab_SATLISTE[[#This Row],[SAT-ID]]))</f>
        <v>1</v>
      </c>
      <c r="H199" t="s">
        <v>17008</v>
      </c>
      <c r="I199" t="s">
        <v>17180</v>
      </c>
      <c r="J199" s="3">
        <f>COUNTIFS(tab_SCHULLISTE[TKZ],tab_SATLISTE[[#This Row],[SAT-ID]])</f>
        <v>1</v>
      </c>
    </row>
    <row r="200" spans="1:10" ht="15.9" customHeight="1" x14ac:dyDescent="0.3">
      <c r="A200" s="3" t="s">
        <v>1893</v>
      </c>
      <c r="B200" s="15" t="s">
        <v>15098</v>
      </c>
      <c r="C200" s="16">
        <v>34</v>
      </c>
      <c r="D200" s="17">
        <f>tab_SATLISTE[[#This Row],[Leihgeräte]]*350</f>
        <v>11900</v>
      </c>
      <c r="E200" s="16">
        <v>9</v>
      </c>
      <c r="F200" s="30">
        <f>tab_SATLISTE[[#This Row],[Lehrergeräte]]*1000</f>
        <v>9000</v>
      </c>
      <c r="G200" s="3" t="str">
        <f>IF(MID(tab_SATLISTE[[#This Row],[SAT-ID]],2,1)="x","x",LEFT(tab_SATLISTE[[#This Row],[SAT-ID]]))</f>
        <v>1</v>
      </c>
      <c r="H200" t="s">
        <v>17008</v>
      </c>
      <c r="I200" t="s">
        <v>17181</v>
      </c>
      <c r="J200" s="3">
        <f>COUNTIFS(tab_SCHULLISTE[TKZ],tab_SATLISTE[[#This Row],[SAT-ID]])</f>
        <v>1</v>
      </c>
    </row>
    <row r="201" spans="1:10" ht="15.9" customHeight="1" x14ac:dyDescent="0.3">
      <c r="A201" s="3" t="s">
        <v>1894</v>
      </c>
      <c r="B201" s="15" t="s">
        <v>15099</v>
      </c>
      <c r="C201" s="16">
        <v>28</v>
      </c>
      <c r="D201" s="17">
        <f>tab_SATLISTE[[#This Row],[Leihgeräte]]*350</f>
        <v>9800</v>
      </c>
      <c r="E201" s="16">
        <v>7</v>
      </c>
      <c r="F201" s="30">
        <f>tab_SATLISTE[[#This Row],[Lehrergeräte]]*1000</f>
        <v>7000</v>
      </c>
      <c r="G201" s="3" t="str">
        <f>IF(MID(tab_SATLISTE[[#This Row],[SAT-ID]],2,1)="x","x",LEFT(tab_SATLISTE[[#This Row],[SAT-ID]]))</f>
        <v>1</v>
      </c>
      <c r="H201" t="s">
        <v>17011</v>
      </c>
      <c r="I201" t="s">
        <v>17182</v>
      </c>
      <c r="J201" s="3">
        <f>COUNTIFS(tab_SCHULLISTE[TKZ],tab_SATLISTE[[#This Row],[SAT-ID]])</f>
        <v>1</v>
      </c>
    </row>
    <row r="202" spans="1:10" ht="15.9" customHeight="1" x14ac:dyDescent="0.3">
      <c r="A202" s="3" t="s">
        <v>1895</v>
      </c>
      <c r="B202" s="15" t="s">
        <v>15100</v>
      </c>
      <c r="C202" s="16">
        <v>2993</v>
      </c>
      <c r="D202" s="17">
        <f>tab_SATLISTE[[#This Row],[Leihgeräte]]*350</f>
        <v>1047550</v>
      </c>
      <c r="E202" s="16">
        <v>570</v>
      </c>
      <c r="F202" s="30">
        <f>tab_SATLISTE[[#This Row],[Lehrergeräte]]*1000</f>
        <v>570000</v>
      </c>
      <c r="G202" s="3" t="str">
        <f>IF(MID(tab_SATLISTE[[#This Row],[SAT-ID]],2,1)="x","x",LEFT(tab_SATLISTE[[#This Row],[SAT-ID]]))</f>
        <v>1</v>
      </c>
      <c r="H202" t="s">
        <v>17010</v>
      </c>
      <c r="I202" t="s">
        <v>17183</v>
      </c>
      <c r="J202" s="3">
        <f>COUNTIFS(tab_SCHULLISTE[TKZ],tab_SATLISTE[[#This Row],[SAT-ID]])</f>
        <v>36</v>
      </c>
    </row>
    <row r="203" spans="1:10" ht="15.9" customHeight="1" x14ac:dyDescent="0.3">
      <c r="A203" s="3" t="s">
        <v>1896</v>
      </c>
      <c r="B203" s="15" t="s">
        <v>15101</v>
      </c>
      <c r="C203" s="16">
        <v>34</v>
      </c>
      <c r="D203" s="17">
        <f>tab_SATLISTE[[#This Row],[Leihgeräte]]*350</f>
        <v>11900</v>
      </c>
      <c r="E203" s="16">
        <v>5</v>
      </c>
      <c r="F203" s="30">
        <f>tab_SATLISTE[[#This Row],[Lehrergeräte]]*1000</f>
        <v>5000</v>
      </c>
      <c r="G203" s="3" t="str">
        <f>IF(MID(tab_SATLISTE[[#This Row],[SAT-ID]],2,1)="x","x",LEFT(tab_SATLISTE[[#This Row],[SAT-ID]]))</f>
        <v>1</v>
      </c>
      <c r="H203" t="s">
        <v>23</v>
      </c>
      <c r="I203" t="s">
        <v>17184</v>
      </c>
      <c r="J203" s="3">
        <f>COUNTIFS(tab_SCHULLISTE[TKZ],tab_SATLISTE[[#This Row],[SAT-ID]])</f>
        <v>1</v>
      </c>
    </row>
    <row r="204" spans="1:10" ht="15.9" customHeight="1" x14ac:dyDescent="0.3">
      <c r="A204" s="3" t="s">
        <v>1897</v>
      </c>
      <c r="B204" s="15" t="s">
        <v>15102</v>
      </c>
      <c r="C204" s="16">
        <v>11</v>
      </c>
      <c r="D204" s="17">
        <f>tab_SATLISTE[[#This Row],[Leihgeräte]]*350</f>
        <v>3850</v>
      </c>
      <c r="E204" s="16">
        <v>2</v>
      </c>
      <c r="F204" s="30">
        <f>tab_SATLISTE[[#This Row],[Lehrergeräte]]*1000</f>
        <v>2000</v>
      </c>
      <c r="G204" s="3" t="str">
        <f>IF(MID(tab_SATLISTE[[#This Row],[SAT-ID]],2,1)="x","x",LEFT(tab_SATLISTE[[#This Row],[SAT-ID]]))</f>
        <v>1</v>
      </c>
      <c r="H204" t="s">
        <v>23</v>
      </c>
      <c r="I204" t="s">
        <v>17185</v>
      </c>
      <c r="J204" s="3">
        <f>COUNTIFS(tab_SCHULLISTE[TKZ],tab_SATLISTE[[#This Row],[SAT-ID]])</f>
        <v>1</v>
      </c>
    </row>
    <row r="205" spans="1:10" ht="15.9" customHeight="1" x14ac:dyDescent="0.3">
      <c r="A205" s="3" t="s">
        <v>10432</v>
      </c>
      <c r="B205" s="15" t="s">
        <v>4194</v>
      </c>
      <c r="C205" s="16">
        <v>18</v>
      </c>
      <c r="D205" s="17">
        <f>tab_SATLISTE[[#This Row],[Leihgeräte]]*350</f>
        <v>6300</v>
      </c>
      <c r="E205" s="16">
        <v>3</v>
      </c>
      <c r="F205" s="30">
        <f>tab_SATLISTE[[#This Row],[Lehrergeräte]]*1000</f>
        <v>3000</v>
      </c>
      <c r="G205" s="3" t="str">
        <f>IF(MID(tab_SATLISTE[[#This Row],[SAT-ID]],2,1)="x","x",LEFT(tab_SATLISTE[[#This Row],[SAT-ID]]))</f>
        <v>1</v>
      </c>
      <c r="H205" t="s">
        <v>17012</v>
      </c>
      <c r="I205" t="s">
        <v>17025</v>
      </c>
      <c r="J205" s="3">
        <f>COUNTIFS(tab_SCHULLISTE[TKZ],tab_SATLISTE[[#This Row],[SAT-ID]])</f>
        <v>1</v>
      </c>
    </row>
    <row r="206" spans="1:10" ht="15.9" customHeight="1" x14ac:dyDescent="0.3">
      <c r="A206" s="3" t="s">
        <v>1898</v>
      </c>
      <c r="B206" s="15" t="s">
        <v>15103</v>
      </c>
      <c r="C206" s="16">
        <v>28</v>
      </c>
      <c r="D206" s="17">
        <f>tab_SATLISTE[[#This Row],[Leihgeräte]]*350</f>
        <v>9800</v>
      </c>
      <c r="E206" s="16">
        <v>4</v>
      </c>
      <c r="F206" s="30">
        <f>tab_SATLISTE[[#This Row],[Lehrergeräte]]*1000</f>
        <v>4000</v>
      </c>
      <c r="G206" s="3" t="str">
        <f>IF(MID(tab_SATLISTE[[#This Row],[SAT-ID]],2,1)="x","x",LEFT(tab_SATLISTE[[#This Row],[SAT-ID]]))</f>
        <v>1</v>
      </c>
      <c r="H206" t="s">
        <v>23</v>
      </c>
      <c r="I206" t="s">
        <v>17186</v>
      </c>
      <c r="J206" s="3">
        <f>COUNTIFS(tab_SCHULLISTE[TKZ],tab_SATLISTE[[#This Row],[SAT-ID]])</f>
        <v>1</v>
      </c>
    </row>
    <row r="207" spans="1:10" ht="15.9" customHeight="1" x14ac:dyDescent="0.3">
      <c r="A207" s="3" t="s">
        <v>1899</v>
      </c>
      <c r="B207" s="15" t="s">
        <v>15104</v>
      </c>
      <c r="C207" s="16">
        <v>18</v>
      </c>
      <c r="D207" s="17">
        <f>tab_SATLISTE[[#This Row],[Leihgeräte]]*350</f>
        <v>6300</v>
      </c>
      <c r="E207" s="16">
        <v>3</v>
      </c>
      <c r="F207" s="30">
        <f>tab_SATLISTE[[#This Row],[Lehrergeräte]]*1000</f>
        <v>3000</v>
      </c>
      <c r="G207" s="3" t="str">
        <f>IF(MID(tab_SATLISTE[[#This Row],[SAT-ID]],2,1)="x","x",LEFT(tab_SATLISTE[[#This Row],[SAT-ID]]))</f>
        <v>1</v>
      </c>
      <c r="H207" t="s">
        <v>23</v>
      </c>
      <c r="I207" t="s">
        <v>17187</v>
      </c>
      <c r="J207" s="3">
        <f>COUNTIFS(tab_SCHULLISTE[TKZ],tab_SATLISTE[[#This Row],[SAT-ID]])</f>
        <v>1</v>
      </c>
    </row>
    <row r="208" spans="1:10" ht="15.9" customHeight="1" x14ac:dyDescent="0.3">
      <c r="A208" s="3" t="s">
        <v>1900</v>
      </c>
      <c r="B208" s="15" t="s">
        <v>15105</v>
      </c>
      <c r="C208" s="16">
        <v>45</v>
      </c>
      <c r="D208" s="17">
        <f>tab_SATLISTE[[#This Row],[Leihgeräte]]*350</f>
        <v>15750</v>
      </c>
      <c r="E208" s="16">
        <v>12</v>
      </c>
      <c r="F208" s="30">
        <f>tab_SATLISTE[[#This Row],[Lehrergeräte]]*1000</f>
        <v>12000</v>
      </c>
      <c r="G208" s="3" t="str">
        <f>IF(MID(tab_SATLISTE[[#This Row],[SAT-ID]],2,1)="x","x",LEFT(tab_SATLISTE[[#This Row],[SAT-ID]]))</f>
        <v>1</v>
      </c>
      <c r="H208" t="s">
        <v>17009</v>
      </c>
      <c r="I208" t="s">
        <v>17188</v>
      </c>
      <c r="J208" s="3">
        <f>COUNTIFS(tab_SCHULLISTE[TKZ],tab_SATLISTE[[#This Row],[SAT-ID]])</f>
        <v>1</v>
      </c>
    </row>
    <row r="209" spans="1:10" ht="15.9" customHeight="1" x14ac:dyDescent="0.3">
      <c r="A209" s="3" t="s">
        <v>1901</v>
      </c>
      <c r="B209" s="15" t="s">
        <v>15106</v>
      </c>
      <c r="C209" s="16">
        <v>29</v>
      </c>
      <c r="D209" s="17">
        <f>tab_SATLISTE[[#This Row],[Leihgeräte]]*350</f>
        <v>10150</v>
      </c>
      <c r="E209" s="16">
        <v>5</v>
      </c>
      <c r="F209" s="30">
        <f>tab_SATLISTE[[#This Row],[Lehrergeräte]]*1000</f>
        <v>5000</v>
      </c>
      <c r="G209" s="3" t="str">
        <f>IF(MID(tab_SATLISTE[[#This Row],[SAT-ID]],2,1)="x","x",LEFT(tab_SATLISTE[[#This Row],[SAT-ID]]))</f>
        <v>1</v>
      </c>
      <c r="H209" t="s">
        <v>17008</v>
      </c>
      <c r="I209" t="s">
        <v>17188</v>
      </c>
      <c r="J209" s="3">
        <f>COUNTIFS(tab_SCHULLISTE[TKZ],tab_SATLISTE[[#This Row],[SAT-ID]])</f>
        <v>1</v>
      </c>
    </row>
    <row r="210" spans="1:10" ht="15.9" customHeight="1" x14ac:dyDescent="0.3">
      <c r="A210" s="3" t="s">
        <v>1902</v>
      </c>
      <c r="B210" s="15" t="s">
        <v>15107</v>
      </c>
      <c r="C210" s="16">
        <v>302</v>
      </c>
      <c r="D210" s="17">
        <f>tab_SATLISTE[[#This Row],[Leihgeräte]]*350</f>
        <v>105700</v>
      </c>
      <c r="E210" s="16">
        <v>61</v>
      </c>
      <c r="F210" s="30">
        <f>tab_SATLISTE[[#This Row],[Lehrergeräte]]*1000</f>
        <v>61000</v>
      </c>
      <c r="G210" s="3" t="str">
        <f>IF(MID(tab_SATLISTE[[#This Row],[SAT-ID]],2,1)="x","x",LEFT(tab_SATLISTE[[#This Row],[SAT-ID]]))</f>
        <v>1</v>
      </c>
      <c r="H210" t="s">
        <v>23</v>
      </c>
      <c r="I210" t="s">
        <v>17189</v>
      </c>
      <c r="J210" s="3">
        <f>COUNTIFS(tab_SCHULLISTE[TKZ],tab_SATLISTE[[#This Row],[SAT-ID]])</f>
        <v>4</v>
      </c>
    </row>
    <row r="211" spans="1:10" ht="15.9" customHeight="1" x14ac:dyDescent="0.3">
      <c r="A211" s="3" t="s">
        <v>1903</v>
      </c>
      <c r="B211" s="15" t="s">
        <v>15108</v>
      </c>
      <c r="C211" s="16">
        <v>8</v>
      </c>
      <c r="D211" s="17">
        <f>tab_SATLISTE[[#This Row],[Leihgeräte]]*350</f>
        <v>2800</v>
      </c>
      <c r="E211" s="16">
        <v>1</v>
      </c>
      <c r="F211" s="30">
        <f>tab_SATLISTE[[#This Row],[Lehrergeräte]]*1000</f>
        <v>1000</v>
      </c>
      <c r="G211" s="3" t="str">
        <f>IF(MID(tab_SATLISTE[[#This Row],[SAT-ID]],2,1)="x","x",LEFT(tab_SATLISTE[[#This Row],[SAT-ID]]))</f>
        <v>1</v>
      </c>
      <c r="H211" t="s">
        <v>23</v>
      </c>
      <c r="I211" t="s">
        <v>17190</v>
      </c>
      <c r="J211" s="3">
        <f>COUNTIFS(tab_SCHULLISTE[TKZ],tab_SATLISTE[[#This Row],[SAT-ID]])</f>
        <v>1</v>
      </c>
    </row>
    <row r="212" spans="1:10" ht="15.9" customHeight="1" x14ac:dyDescent="0.3">
      <c r="A212" s="3" t="s">
        <v>1904</v>
      </c>
      <c r="B212" s="15" t="s">
        <v>15109</v>
      </c>
      <c r="C212" s="16">
        <v>33</v>
      </c>
      <c r="D212" s="17">
        <f>tab_SATLISTE[[#This Row],[Leihgeräte]]*350</f>
        <v>11550</v>
      </c>
      <c r="E212" s="16">
        <v>7</v>
      </c>
      <c r="F212" s="30">
        <f>tab_SATLISTE[[#This Row],[Lehrergeräte]]*1000</f>
        <v>7000</v>
      </c>
      <c r="G212" s="3" t="str">
        <f>IF(MID(tab_SATLISTE[[#This Row],[SAT-ID]],2,1)="x","x",LEFT(tab_SATLISTE[[#This Row],[SAT-ID]]))</f>
        <v>1</v>
      </c>
      <c r="H212" t="s">
        <v>17008</v>
      </c>
      <c r="I212" t="s">
        <v>17022</v>
      </c>
      <c r="J212" s="3">
        <f>COUNTIFS(tab_SCHULLISTE[TKZ],tab_SATLISTE[[#This Row],[SAT-ID]])</f>
        <v>1</v>
      </c>
    </row>
    <row r="213" spans="1:10" ht="15.9" customHeight="1" x14ac:dyDescent="0.3">
      <c r="A213" s="3" t="s">
        <v>1905</v>
      </c>
      <c r="B213" s="15" t="s">
        <v>15110</v>
      </c>
      <c r="C213" s="16">
        <v>22</v>
      </c>
      <c r="D213" s="17">
        <f>tab_SATLISTE[[#This Row],[Leihgeräte]]*350</f>
        <v>7700</v>
      </c>
      <c r="E213" s="16">
        <v>5</v>
      </c>
      <c r="F213" s="30">
        <f>tab_SATLISTE[[#This Row],[Lehrergeräte]]*1000</f>
        <v>5000</v>
      </c>
      <c r="G213" s="3" t="str">
        <f>IF(MID(tab_SATLISTE[[#This Row],[SAT-ID]],2,1)="x","x",LEFT(tab_SATLISTE[[#This Row],[SAT-ID]]))</f>
        <v>1</v>
      </c>
      <c r="H213" t="s">
        <v>23</v>
      </c>
      <c r="I213" t="s">
        <v>17191</v>
      </c>
      <c r="J213" s="3">
        <f>COUNTIFS(tab_SCHULLISTE[TKZ],tab_SATLISTE[[#This Row],[SAT-ID]])</f>
        <v>1</v>
      </c>
    </row>
    <row r="214" spans="1:10" ht="15.9" customHeight="1" x14ac:dyDescent="0.3">
      <c r="A214" s="3" t="s">
        <v>1906</v>
      </c>
      <c r="B214" s="15" t="s">
        <v>15111</v>
      </c>
      <c r="C214" s="16">
        <v>153</v>
      </c>
      <c r="D214" s="17">
        <f>tab_SATLISTE[[#This Row],[Leihgeräte]]*350</f>
        <v>53550</v>
      </c>
      <c r="E214" s="16">
        <v>28</v>
      </c>
      <c r="F214" s="30">
        <f>tab_SATLISTE[[#This Row],[Lehrergeräte]]*1000</f>
        <v>28000</v>
      </c>
      <c r="G214" s="3" t="str">
        <f>IF(MID(tab_SATLISTE[[#This Row],[SAT-ID]],2,1)="x","x",LEFT(tab_SATLISTE[[#This Row],[SAT-ID]]))</f>
        <v>1</v>
      </c>
      <c r="H214" t="s">
        <v>23</v>
      </c>
      <c r="I214" t="s">
        <v>17192</v>
      </c>
      <c r="J214" s="3">
        <f>COUNTIFS(tab_SCHULLISTE[TKZ],tab_SATLISTE[[#This Row],[SAT-ID]])</f>
        <v>2</v>
      </c>
    </row>
    <row r="215" spans="1:10" ht="15.9" customHeight="1" x14ac:dyDescent="0.3">
      <c r="A215" s="3" t="s">
        <v>1907</v>
      </c>
      <c r="B215" s="15" t="s">
        <v>15112</v>
      </c>
      <c r="C215" s="16">
        <v>35</v>
      </c>
      <c r="D215" s="17">
        <f>tab_SATLISTE[[#This Row],[Leihgeräte]]*350</f>
        <v>12250</v>
      </c>
      <c r="E215" s="16">
        <v>8</v>
      </c>
      <c r="F215" s="30">
        <f>tab_SATLISTE[[#This Row],[Lehrergeräte]]*1000</f>
        <v>8000</v>
      </c>
      <c r="G215" s="3" t="str">
        <f>IF(MID(tab_SATLISTE[[#This Row],[SAT-ID]],2,1)="x","x",LEFT(tab_SATLISTE[[#This Row],[SAT-ID]]))</f>
        <v>1</v>
      </c>
      <c r="H215" t="s">
        <v>17008</v>
      </c>
      <c r="I215" t="s">
        <v>17193</v>
      </c>
      <c r="J215" s="3">
        <f>COUNTIFS(tab_SCHULLISTE[TKZ],tab_SATLISTE[[#This Row],[SAT-ID]])</f>
        <v>1</v>
      </c>
    </row>
    <row r="216" spans="1:10" ht="15.9" customHeight="1" x14ac:dyDescent="0.3">
      <c r="A216" s="3" t="s">
        <v>1908</v>
      </c>
      <c r="B216" s="15" t="s">
        <v>15113</v>
      </c>
      <c r="C216" s="16">
        <v>40</v>
      </c>
      <c r="D216" s="17">
        <f>tab_SATLISTE[[#This Row],[Leihgeräte]]*350</f>
        <v>14000</v>
      </c>
      <c r="E216" s="16">
        <v>10</v>
      </c>
      <c r="F216" s="30">
        <f>tab_SATLISTE[[#This Row],[Lehrergeräte]]*1000</f>
        <v>10000</v>
      </c>
      <c r="G216" s="3" t="str">
        <f>IF(MID(tab_SATLISTE[[#This Row],[SAT-ID]],2,1)="x","x",LEFT(tab_SATLISTE[[#This Row],[SAT-ID]]))</f>
        <v>1</v>
      </c>
      <c r="H216" t="s">
        <v>23</v>
      </c>
      <c r="I216" t="s">
        <v>17193</v>
      </c>
      <c r="J216" s="3">
        <f>COUNTIFS(tab_SCHULLISTE[TKZ],tab_SATLISTE[[#This Row],[SAT-ID]])</f>
        <v>1</v>
      </c>
    </row>
    <row r="217" spans="1:10" ht="15.9" customHeight="1" x14ac:dyDescent="0.3">
      <c r="A217" s="3" t="s">
        <v>1909</v>
      </c>
      <c r="B217" s="15" t="s">
        <v>15114</v>
      </c>
      <c r="C217" s="16">
        <v>48</v>
      </c>
      <c r="D217" s="17">
        <f>tab_SATLISTE[[#This Row],[Leihgeräte]]*350</f>
        <v>16800</v>
      </c>
      <c r="E217" s="16">
        <v>11</v>
      </c>
      <c r="F217" s="30">
        <f>tab_SATLISTE[[#This Row],[Lehrergeräte]]*1000</f>
        <v>11000</v>
      </c>
      <c r="G217" s="3" t="str">
        <f>IF(MID(tab_SATLISTE[[#This Row],[SAT-ID]],2,1)="x","x",LEFT(tab_SATLISTE[[#This Row],[SAT-ID]]))</f>
        <v>1</v>
      </c>
      <c r="H217" t="s">
        <v>17008</v>
      </c>
      <c r="I217" t="s">
        <v>17194</v>
      </c>
      <c r="J217" s="3">
        <f>COUNTIFS(tab_SCHULLISTE[TKZ],tab_SATLISTE[[#This Row],[SAT-ID]])</f>
        <v>2</v>
      </c>
    </row>
    <row r="218" spans="1:10" ht="15.9" customHeight="1" x14ac:dyDescent="0.3">
      <c r="A218" s="3" t="s">
        <v>1910</v>
      </c>
      <c r="B218" s="15" t="s">
        <v>15115</v>
      </c>
      <c r="C218" s="16">
        <v>21</v>
      </c>
      <c r="D218" s="17">
        <f>tab_SATLISTE[[#This Row],[Leihgeräte]]*350</f>
        <v>7350</v>
      </c>
      <c r="E218" s="16">
        <v>5</v>
      </c>
      <c r="F218" s="30">
        <f>tab_SATLISTE[[#This Row],[Lehrergeräte]]*1000</f>
        <v>5000</v>
      </c>
      <c r="G218" s="3" t="str">
        <f>IF(MID(tab_SATLISTE[[#This Row],[SAT-ID]],2,1)="x","x",LEFT(tab_SATLISTE[[#This Row],[SAT-ID]]))</f>
        <v>1</v>
      </c>
      <c r="H218" t="s">
        <v>23</v>
      </c>
      <c r="I218" t="s">
        <v>17195</v>
      </c>
      <c r="J218" s="3">
        <f>COUNTIFS(tab_SCHULLISTE[TKZ],tab_SATLISTE[[#This Row],[SAT-ID]])</f>
        <v>1</v>
      </c>
    </row>
    <row r="219" spans="1:10" ht="15.9" customHeight="1" x14ac:dyDescent="0.3">
      <c r="A219" s="3" t="s">
        <v>1911</v>
      </c>
      <c r="B219" s="15" t="s">
        <v>15116</v>
      </c>
      <c r="C219" s="16">
        <v>94</v>
      </c>
      <c r="D219" s="17">
        <f>tab_SATLISTE[[#This Row],[Leihgeräte]]*350</f>
        <v>32900</v>
      </c>
      <c r="E219" s="16">
        <v>27</v>
      </c>
      <c r="F219" s="30">
        <f>tab_SATLISTE[[#This Row],[Lehrergeräte]]*1000</f>
        <v>27000</v>
      </c>
      <c r="G219" s="3" t="str">
        <f>IF(MID(tab_SATLISTE[[#This Row],[SAT-ID]],2,1)="x","x",LEFT(tab_SATLISTE[[#This Row],[SAT-ID]]))</f>
        <v>1</v>
      </c>
      <c r="H219" t="s">
        <v>17009</v>
      </c>
      <c r="I219" t="s">
        <v>17196</v>
      </c>
      <c r="J219" s="3">
        <f>COUNTIFS(tab_SCHULLISTE[TKZ],tab_SATLISTE[[#This Row],[SAT-ID]])</f>
        <v>2</v>
      </c>
    </row>
    <row r="220" spans="1:10" ht="15.9" customHeight="1" x14ac:dyDescent="0.3">
      <c r="A220" s="3" t="s">
        <v>1912</v>
      </c>
      <c r="B220" s="15" t="s">
        <v>15117</v>
      </c>
      <c r="C220" s="16">
        <v>68</v>
      </c>
      <c r="D220" s="17">
        <f>tab_SATLISTE[[#This Row],[Leihgeräte]]*350</f>
        <v>23800</v>
      </c>
      <c r="E220" s="16">
        <v>12</v>
      </c>
      <c r="F220" s="30">
        <f>tab_SATLISTE[[#This Row],[Lehrergeräte]]*1000</f>
        <v>12000</v>
      </c>
      <c r="G220" s="3" t="str">
        <f>IF(MID(tab_SATLISTE[[#This Row],[SAT-ID]],2,1)="x","x",LEFT(tab_SATLISTE[[#This Row],[SAT-ID]]))</f>
        <v>1</v>
      </c>
      <c r="H220" t="s">
        <v>23</v>
      </c>
      <c r="I220" t="s">
        <v>17197</v>
      </c>
      <c r="J220" s="3">
        <f>COUNTIFS(tab_SCHULLISTE[TKZ],tab_SATLISTE[[#This Row],[SAT-ID]])</f>
        <v>2</v>
      </c>
    </row>
    <row r="221" spans="1:10" ht="15.9" customHeight="1" x14ac:dyDescent="0.3">
      <c r="A221" s="3" t="s">
        <v>1913</v>
      </c>
      <c r="B221" s="15" t="s">
        <v>15118</v>
      </c>
      <c r="C221" s="16">
        <v>23</v>
      </c>
      <c r="D221" s="17">
        <f>tab_SATLISTE[[#This Row],[Leihgeräte]]*350</f>
        <v>8050</v>
      </c>
      <c r="E221" s="16">
        <v>4</v>
      </c>
      <c r="F221" s="30">
        <f>tab_SATLISTE[[#This Row],[Lehrergeräte]]*1000</f>
        <v>4000</v>
      </c>
      <c r="G221" s="3" t="str">
        <f>IF(MID(tab_SATLISTE[[#This Row],[SAT-ID]],2,1)="x","x",LEFT(tab_SATLISTE[[#This Row],[SAT-ID]]))</f>
        <v>1</v>
      </c>
      <c r="H221" t="s">
        <v>17008</v>
      </c>
      <c r="I221" t="s">
        <v>17198</v>
      </c>
      <c r="J221" s="3">
        <f>COUNTIFS(tab_SCHULLISTE[TKZ],tab_SATLISTE[[#This Row],[SAT-ID]])</f>
        <v>1</v>
      </c>
    </row>
    <row r="222" spans="1:10" ht="15.9" customHeight="1" x14ac:dyDescent="0.3">
      <c r="A222" s="3" t="s">
        <v>1914</v>
      </c>
      <c r="B222" s="15" t="s">
        <v>15119</v>
      </c>
      <c r="C222" s="16">
        <v>18</v>
      </c>
      <c r="D222" s="17">
        <f>tab_SATLISTE[[#This Row],[Leihgeräte]]*350</f>
        <v>6300</v>
      </c>
      <c r="E222" s="16">
        <v>3</v>
      </c>
      <c r="F222" s="30">
        <f>tab_SATLISTE[[#This Row],[Lehrergeräte]]*1000</f>
        <v>3000</v>
      </c>
      <c r="G222" s="3" t="str">
        <f>IF(MID(tab_SATLISTE[[#This Row],[SAT-ID]],2,1)="x","x",LEFT(tab_SATLISTE[[#This Row],[SAT-ID]]))</f>
        <v>1</v>
      </c>
      <c r="H222" t="s">
        <v>17009</v>
      </c>
      <c r="I222" t="s">
        <v>17199</v>
      </c>
      <c r="J222" s="3">
        <f>COUNTIFS(tab_SCHULLISTE[TKZ],tab_SATLISTE[[#This Row],[SAT-ID]])</f>
        <v>1</v>
      </c>
    </row>
    <row r="223" spans="1:10" ht="15.9" customHeight="1" x14ac:dyDescent="0.3">
      <c r="A223" s="3" t="s">
        <v>1915</v>
      </c>
      <c r="B223" s="15" t="s">
        <v>15120</v>
      </c>
      <c r="C223" s="16">
        <v>53</v>
      </c>
      <c r="D223" s="17">
        <f>tab_SATLISTE[[#This Row],[Leihgeräte]]*350</f>
        <v>18550</v>
      </c>
      <c r="E223" s="16">
        <v>12</v>
      </c>
      <c r="F223" s="30">
        <f>tab_SATLISTE[[#This Row],[Lehrergeräte]]*1000</f>
        <v>12000</v>
      </c>
      <c r="G223" s="3" t="str">
        <f>IF(MID(tab_SATLISTE[[#This Row],[SAT-ID]],2,1)="x","x",LEFT(tab_SATLISTE[[#This Row],[SAT-ID]]))</f>
        <v>1</v>
      </c>
      <c r="H223" t="s">
        <v>17009</v>
      </c>
      <c r="I223" t="s">
        <v>17200</v>
      </c>
      <c r="J223" s="3">
        <f>COUNTIFS(tab_SCHULLISTE[TKZ],tab_SATLISTE[[#This Row],[SAT-ID]])</f>
        <v>3</v>
      </c>
    </row>
    <row r="224" spans="1:10" ht="15.9" customHeight="1" x14ac:dyDescent="0.3">
      <c r="A224" s="3" t="s">
        <v>1916</v>
      </c>
      <c r="B224" s="15" t="s">
        <v>15121</v>
      </c>
      <c r="C224" s="16">
        <v>26</v>
      </c>
      <c r="D224" s="17">
        <f>tab_SATLISTE[[#This Row],[Leihgeräte]]*350</f>
        <v>9100</v>
      </c>
      <c r="E224" s="16">
        <v>5</v>
      </c>
      <c r="F224" s="30">
        <f>tab_SATLISTE[[#This Row],[Lehrergeräte]]*1000</f>
        <v>5000</v>
      </c>
      <c r="G224" s="3" t="str">
        <f>IF(MID(tab_SATLISTE[[#This Row],[SAT-ID]],2,1)="x","x",LEFT(tab_SATLISTE[[#This Row],[SAT-ID]]))</f>
        <v>1</v>
      </c>
      <c r="H224" t="s">
        <v>23</v>
      </c>
      <c r="I224" t="s">
        <v>17201</v>
      </c>
      <c r="J224" s="3">
        <f>COUNTIFS(tab_SCHULLISTE[TKZ],tab_SATLISTE[[#This Row],[SAT-ID]])</f>
        <v>1</v>
      </c>
    </row>
    <row r="225" spans="1:10" ht="15.9" customHeight="1" x14ac:dyDescent="0.3">
      <c r="A225" s="3" t="s">
        <v>1917</v>
      </c>
      <c r="B225" s="15" t="s">
        <v>15122</v>
      </c>
      <c r="C225" s="16">
        <v>22</v>
      </c>
      <c r="D225" s="17">
        <f>tab_SATLISTE[[#This Row],[Leihgeräte]]*350</f>
        <v>7700</v>
      </c>
      <c r="E225" s="16">
        <v>5</v>
      </c>
      <c r="F225" s="30">
        <f>tab_SATLISTE[[#This Row],[Lehrergeräte]]*1000</f>
        <v>5000</v>
      </c>
      <c r="G225" s="3" t="str">
        <f>IF(MID(tab_SATLISTE[[#This Row],[SAT-ID]],2,1)="x","x",LEFT(tab_SATLISTE[[#This Row],[SAT-ID]]))</f>
        <v>1</v>
      </c>
      <c r="H225" t="s">
        <v>23</v>
      </c>
      <c r="I225" t="s">
        <v>17202</v>
      </c>
      <c r="J225" s="3">
        <f>COUNTIFS(tab_SCHULLISTE[TKZ],tab_SATLISTE[[#This Row],[SAT-ID]])</f>
        <v>1</v>
      </c>
    </row>
    <row r="226" spans="1:10" ht="15.9" customHeight="1" x14ac:dyDescent="0.3">
      <c r="A226" s="3" t="s">
        <v>1918</v>
      </c>
      <c r="B226" s="15" t="s">
        <v>15123</v>
      </c>
      <c r="C226" s="16">
        <v>93</v>
      </c>
      <c r="D226" s="17">
        <f>tab_SATLISTE[[#This Row],[Leihgeräte]]*350</f>
        <v>32550</v>
      </c>
      <c r="E226" s="16">
        <v>18</v>
      </c>
      <c r="F226" s="30">
        <f>tab_SATLISTE[[#This Row],[Lehrergeräte]]*1000</f>
        <v>18000</v>
      </c>
      <c r="G226" s="3" t="str">
        <f>IF(MID(tab_SATLISTE[[#This Row],[SAT-ID]],2,1)="x","x",LEFT(tab_SATLISTE[[#This Row],[SAT-ID]]))</f>
        <v>1</v>
      </c>
      <c r="H226" t="s">
        <v>23</v>
      </c>
      <c r="I226" t="s">
        <v>17203</v>
      </c>
      <c r="J226" s="3">
        <f>COUNTIFS(tab_SCHULLISTE[TKZ],tab_SATLISTE[[#This Row],[SAT-ID]])</f>
        <v>3</v>
      </c>
    </row>
    <row r="227" spans="1:10" ht="15.9" customHeight="1" x14ac:dyDescent="0.3">
      <c r="A227" s="3" t="s">
        <v>1919</v>
      </c>
      <c r="B227" s="15" t="s">
        <v>1128</v>
      </c>
      <c r="C227" s="16">
        <v>31</v>
      </c>
      <c r="D227" s="17">
        <f>tab_SATLISTE[[#This Row],[Leihgeräte]]*350</f>
        <v>10850</v>
      </c>
      <c r="E227" s="16">
        <v>9</v>
      </c>
      <c r="F227" s="30">
        <f>tab_SATLISTE[[#This Row],[Lehrergeräte]]*1000</f>
        <v>9000</v>
      </c>
      <c r="G227" s="3" t="str">
        <f>IF(MID(tab_SATLISTE[[#This Row],[SAT-ID]],2,1)="x","x",LEFT(tab_SATLISTE[[#This Row],[SAT-ID]]))</f>
        <v>1</v>
      </c>
      <c r="H227" t="s">
        <v>17008</v>
      </c>
      <c r="I227" t="s">
        <v>17203</v>
      </c>
      <c r="J227" s="3">
        <f>COUNTIFS(tab_SCHULLISTE[TKZ],tab_SATLISTE[[#This Row],[SAT-ID]])</f>
        <v>1</v>
      </c>
    </row>
    <row r="228" spans="1:10" ht="15.9" customHeight="1" x14ac:dyDescent="0.3">
      <c r="A228" s="3" t="s">
        <v>1920</v>
      </c>
      <c r="B228" s="15" t="s">
        <v>15124</v>
      </c>
      <c r="C228" s="16">
        <v>96</v>
      </c>
      <c r="D228" s="17">
        <f>tab_SATLISTE[[#This Row],[Leihgeräte]]*350</f>
        <v>33600</v>
      </c>
      <c r="E228" s="16">
        <v>28</v>
      </c>
      <c r="F228" s="30">
        <f>tab_SATLISTE[[#This Row],[Lehrergeräte]]*1000</f>
        <v>28000</v>
      </c>
      <c r="G228" s="3" t="str">
        <f>IF(MID(tab_SATLISTE[[#This Row],[SAT-ID]],2,1)="x","x",LEFT(tab_SATLISTE[[#This Row],[SAT-ID]]))</f>
        <v>1</v>
      </c>
      <c r="H228" t="s">
        <v>23</v>
      </c>
      <c r="I228" t="s">
        <v>17204</v>
      </c>
      <c r="J228" s="3">
        <f>COUNTIFS(tab_SCHULLISTE[TKZ],tab_SATLISTE[[#This Row],[SAT-ID]])</f>
        <v>2</v>
      </c>
    </row>
    <row r="229" spans="1:10" ht="15.9" customHeight="1" x14ac:dyDescent="0.3">
      <c r="A229" s="3" t="s">
        <v>1921</v>
      </c>
      <c r="B229" s="15" t="s">
        <v>15125</v>
      </c>
      <c r="C229" s="16">
        <v>55</v>
      </c>
      <c r="D229" s="17">
        <f>tab_SATLISTE[[#This Row],[Leihgeräte]]*350</f>
        <v>19250</v>
      </c>
      <c r="E229" s="16">
        <v>11</v>
      </c>
      <c r="F229" s="30">
        <f>tab_SATLISTE[[#This Row],[Lehrergeräte]]*1000</f>
        <v>11000</v>
      </c>
      <c r="G229" s="3" t="str">
        <f>IF(MID(tab_SATLISTE[[#This Row],[SAT-ID]],2,1)="x","x",LEFT(tab_SATLISTE[[#This Row],[SAT-ID]]))</f>
        <v>1</v>
      </c>
      <c r="H229" t="s">
        <v>17011</v>
      </c>
      <c r="I229" t="s">
        <v>17205</v>
      </c>
      <c r="J229" s="3">
        <f>COUNTIFS(tab_SCHULLISTE[TKZ],tab_SATLISTE[[#This Row],[SAT-ID]])</f>
        <v>2</v>
      </c>
    </row>
    <row r="230" spans="1:10" ht="15.9" customHeight="1" x14ac:dyDescent="0.3">
      <c r="A230" s="3" t="s">
        <v>14891</v>
      </c>
      <c r="B230" s="15" t="s">
        <v>15376</v>
      </c>
      <c r="C230" s="16">
        <v>14</v>
      </c>
      <c r="D230" s="17">
        <f>tab_SATLISTE[[#This Row],[Leihgeräte]]*350</f>
        <v>4900</v>
      </c>
      <c r="E230" s="16">
        <v>28</v>
      </c>
      <c r="F230" s="30">
        <f>tab_SATLISTE[[#This Row],[Lehrergeräte]]*1000</f>
        <v>28000</v>
      </c>
      <c r="G230" s="3" t="str">
        <f>IF(MID(tab_SATLISTE[[#This Row],[SAT-ID]],2,1)="x","x",LEFT(tab_SATLISTE[[#This Row],[SAT-ID]]))</f>
        <v>1</v>
      </c>
      <c r="H230" t="s">
        <v>17012</v>
      </c>
      <c r="I230" t="s">
        <v>17054</v>
      </c>
      <c r="J230" s="3">
        <f>COUNTIFS(tab_SCHULLISTE[TKZ],tab_SATLISTE[[#This Row],[SAT-ID]])</f>
        <v>1</v>
      </c>
    </row>
    <row r="231" spans="1:10" ht="15.9" customHeight="1" x14ac:dyDescent="0.3">
      <c r="A231" s="3" t="s">
        <v>1922</v>
      </c>
      <c r="B231" s="15" t="s">
        <v>15126</v>
      </c>
      <c r="C231" s="16">
        <v>18</v>
      </c>
      <c r="D231" s="17">
        <f>tab_SATLISTE[[#This Row],[Leihgeräte]]*350</f>
        <v>6300</v>
      </c>
      <c r="E231" s="16">
        <v>3</v>
      </c>
      <c r="F231" s="30">
        <f>tab_SATLISTE[[#This Row],[Lehrergeräte]]*1000</f>
        <v>3000</v>
      </c>
      <c r="G231" s="3" t="str">
        <f>IF(MID(tab_SATLISTE[[#This Row],[SAT-ID]],2,1)="x","x",LEFT(tab_SATLISTE[[#This Row],[SAT-ID]]))</f>
        <v>1</v>
      </c>
      <c r="H231" t="s">
        <v>23</v>
      </c>
      <c r="I231" t="s">
        <v>17206</v>
      </c>
      <c r="J231" s="3">
        <f>COUNTIFS(tab_SCHULLISTE[TKZ],tab_SATLISTE[[#This Row],[SAT-ID]])</f>
        <v>1</v>
      </c>
    </row>
    <row r="232" spans="1:10" ht="15.9" customHeight="1" x14ac:dyDescent="0.3">
      <c r="A232" s="3" t="s">
        <v>1923</v>
      </c>
      <c r="B232" s="15" t="s">
        <v>15127</v>
      </c>
      <c r="C232" s="16">
        <v>165</v>
      </c>
      <c r="D232" s="17">
        <f>tab_SATLISTE[[#This Row],[Leihgeräte]]*350</f>
        <v>57750</v>
      </c>
      <c r="E232" s="16">
        <v>34</v>
      </c>
      <c r="F232" s="30">
        <f>tab_SATLISTE[[#This Row],[Lehrergeräte]]*1000</f>
        <v>34000</v>
      </c>
      <c r="G232" s="3" t="str">
        <f>IF(MID(tab_SATLISTE[[#This Row],[SAT-ID]],2,1)="x","x",LEFT(tab_SATLISTE[[#This Row],[SAT-ID]]))</f>
        <v>1</v>
      </c>
      <c r="H232" t="s">
        <v>17010</v>
      </c>
      <c r="I232" t="s">
        <v>17207</v>
      </c>
      <c r="J232" s="3">
        <f>COUNTIFS(tab_SCHULLISTE[TKZ],tab_SATLISTE[[#This Row],[SAT-ID]])</f>
        <v>3</v>
      </c>
    </row>
    <row r="233" spans="1:10" ht="15.9" customHeight="1" x14ac:dyDescent="0.3">
      <c r="A233" s="3" t="s">
        <v>1924</v>
      </c>
      <c r="B233" s="15" t="s">
        <v>146</v>
      </c>
      <c r="C233" s="16">
        <v>8</v>
      </c>
      <c r="D233" s="17">
        <f>tab_SATLISTE[[#This Row],[Leihgeräte]]*350</f>
        <v>2800</v>
      </c>
      <c r="E233" s="16">
        <v>7</v>
      </c>
      <c r="F233" s="30">
        <f>tab_SATLISTE[[#This Row],[Lehrergeräte]]*1000</f>
        <v>7000</v>
      </c>
      <c r="G233" s="3" t="str">
        <f>IF(MID(tab_SATLISTE[[#This Row],[SAT-ID]],2,1)="x","x",LEFT(tab_SATLISTE[[#This Row],[SAT-ID]]))</f>
        <v>1</v>
      </c>
      <c r="H233" t="s">
        <v>17012</v>
      </c>
      <c r="I233" t="s">
        <v>17208</v>
      </c>
      <c r="J233" s="3">
        <f>COUNTIFS(tab_SCHULLISTE[TKZ],tab_SATLISTE[[#This Row],[SAT-ID]])</f>
        <v>1</v>
      </c>
    </row>
    <row r="234" spans="1:10" ht="15.9" customHeight="1" x14ac:dyDescent="0.3">
      <c r="A234" s="3" t="s">
        <v>1925</v>
      </c>
      <c r="B234" s="15" t="s">
        <v>142</v>
      </c>
      <c r="C234" s="16">
        <v>64</v>
      </c>
      <c r="D234" s="17">
        <f>tab_SATLISTE[[#This Row],[Leihgeräte]]*350</f>
        <v>22400</v>
      </c>
      <c r="E234" s="16">
        <v>62</v>
      </c>
      <c r="F234" s="30">
        <f>tab_SATLISTE[[#This Row],[Lehrergeräte]]*1000</f>
        <v>62000</v>
      </c>
      <c r="G234" s="3" t="str">
        <f>IF(MID(tab_SATLISTE[[#This Row],[SAT-ID]],2,1)="x","x",LEFT(tab_SATLISTE[[#This Row],[SAT-ID]]))</f>
        <v>1</v>
      </c>
      <c r="H234" t="s">
        <v>17013</v>
      </c>
      <c r="I234" t="s">
        <v>17054</v>
      </c>
      <c r="J234" s="3">
        <f>COUNTIFS(tab_SCHULLISTE[TKZ],tab_SATLISTE[[#This Row],[SAT-ID]])</f>
        <v>6</v>
      </c>
    </row>
    <row r="235" spans="1:10" ht="15.9" customHeight="1" x14ac:dyDescent="0.3">
      <c r="A235" s="3" t="s">
        <v>1926</v>
      </c>
      <c r="B235" s="15" t="s">
        <v>15128</v>
      </c>
      <c r="C235" s="16">
        <v>40</v>
      </c>
      <c r="D235" s="17">
        <f>tab_SATLISTE[[#This Row],[Leihgeräte]]*350</f>
        <v>14000</v>
      </c>
      <c r="E235" s="16">
        <v>8</v>
      </c>
      <c r="F235" s="30">
        <f>tab_SATLISTE[[#This Row],[Lehrergeräte]]*1000</f>
        <v>8000</v>
      </c>
      <c r="G235" s="3" t="str">
        <f>IF(MID(tab_SATLISTE[[#This Row],[SAT-ID]],2,1)="x","x",LEFT(tab_SATLISTE[[#This Row],[SAT-ID]]))</f>
        <v>1</v>
      </c>
      <c r="H235" t="s">
        <v>23</v>
      </c>
      <c r="I235" t="s">
        <v>17209</v>
      </c>
      <c r="J235" s="3">
        <f>COUNTIFS(tab_SCHULLISTE[TKZ],tab_SATLISTE[[#This Row],[SAT-ID]])</f>
        <v>2</v>
      </c>
    </row>
    <row r="236" spans="1:10" ht="15.9" customHeight="1" x14ac:dyDescent="0.3">
      <c r="A236" s="3" t="s">
        <v>1927</v>
      </c>
      <c r="B236" s="15" t="s">
        <v>15129</v>
      </c>
      <c r="C236" s="16">
        <v>38</v>
      </c>
      <c r="D236" s="17">
        <f>tab_SATLISTE[[#This Row],[Leihgeräte]]*350</f>
        <v>13300</v>
      </c>
      <c r="E236" s="16">
        <v>6</v>
      </c>
      <c r="F236" s="30">
        <f>tab_SATLISTE[[#This Row],[Lehrergeräte]]*1000</f>
        <v>6000</v>
      </c>
      <c r="G236" s="3" t="str">
        <f>IF(MID(tab_SATLISTE[[#This Row],[SAT-ID]],2,1)="x","x",LEFT(tab_SATLISTE[[#This Row],[SAT-ID]]))</f>
        <v>1</v>
      </c>
      <c r="H236" t="s">
        <v>23</v>
      </c>
      <c r="I236" t="s">
        <v>17210</v>
      </c>
      <c r="J236" s="3">
        <f>COUNTIFS(tab_SCHULLISTE[TKZ],tab_SATLISTE[[#This Row],[SAT-ID]])</f>
        <v>1</v>
      </c>
    </row>
    <row r="237" spans="1:10" ht="15.9" customHeight="1" x14ac:dyDescent="0.3">
      <c r="A237" s="3" t="s">
        <v>1928</v>
      </c>
      <c r="B237" s="15" t="s">
        <v>15130</v>
      </c>
      <c r="C237" s="16">
        <v>83</v>
      </c>
      <c r="D237" s="17">
        <f>tab_SATLISTE[[#This Row],[Leihgeräte]]*350</f>
        <v>29050</v>
      </c>
      <c r="E237" s="16">
        <v>14</v>
      </c>
      <c r="F237" s="30">
        <f>tab_SATLISTE[[#This Row],[Lehrergeräte]]*1000</f>
        <v>14000</v>
      </c>
      <c r="G237" s="3" t="str">
        <f>IF(MID(tab_SATLISTE[[#This Row],[SAT-ID]],2,1)="x","x",LEFT(tab_SATLISTE[[#This Row],[SAT-ID]]))</f>
        <v>1</v>
      </c>
      <c r="H237" t="s">
        <v>17009</v>
      </c>
      <c r="I237" t="s">
        <v>17211</v>
      </c>
      <c r="J237" s="3">
        <f>COUNTIFS(tab_SCHULLISTE[TKZ],tab_SATLISTE[[#This Row],[SAT-ID]])</f>
        <v>2</v>
      </c>
    </row>
    <row r="238" spans="1:10" ht="15.9" customHeight="1" x14ac:dyDescent="0.3">
      <c r="A238" s="3" t="s">
        <v>1929</v>
      </c>
      <c r="B238" s="15" t="s">
        <v>15131</v>
      </c>
      <c r="C238" s="16">
        <v>26</v>
      </c>
      <c r="D238" s="17">
        <f>tab_SATLISTE[[#This Row],[Leihgeräte]]*350</f>
        <v>9100</v>
      </c>
      <c r="E238" s="16">
        <v>4</v>
      </c>
      <c r="F238" s="30">
        <f>tab_SATLISTE[[#This Row],[Lehrergeräte]]*1000</f>
        <v>4000</v>
      </c>
      <c r="G238" s="3" t="str">
        <f>IF(MID(tab_SATLISTE[[#This Row],[SAT-ID]],2,1)="x","x",LEFT(tab_SATLISTE[[#This Row],[SAT-ID]]))</f>
        <v>1</v>
      </c>
      <c r="H238" t="s">
        <v>23</v>
      </c>
      <c r="I238" t="s">
        <v>17212</v>
      </c>
      <c r="J238" s="3">
        <f>COUNTIFS(tab_SCHULLISTE[TKZ],tab_SATLISTE[[#This Row],[SAT-ID]])</f>
        <v>1</v>
      </c>
    </row>
    <row r="239" spans="1:10" ht="15.9" customHeight="1" x14ac:dyDescent="0.3">
      <c r="A239" s="3" t="s">
        <v>1930</v>
      </c>
      <c r="B239" s="15" t="s">
        <v>15132</v>
      </c>
      <c r="C239" s="16">
        <v>43</v>
      </c>
      <c r="D239" s="17">
        <f>tab_SATLISTE[[#This Row],[Leihgeräte]]*350</f>
        <v>15050</v>
      </c>
      <c r="E239" s="16">
        <v>8</v>
      </c>
      <c r="F239" s="30">
        <f>tab_SATLISTE[[#This Row],[Lehrergeräte]]*1000</f>
        <v>8000</v>
      </c>
      <c r="G239" s="3" t="str">
        <f>IF(MID(tab_SATLISTE[[#This Row],[SAT-ID]],2,1)="x","x",LEFT(tab_SATLISTE[[#This Row],[SAT-ID]]))</f>
        <v>1</v>
      </c>
      <c r="H239" t="s">
        <v>23</v>
      </c>
      <c r="I239" t="s">
        <v>17213</v>
      </c>
      <c r="J239" s="3">
        <f>COUNTIFS(tab_SCHULLISTE[TKZ],tab_SATLISTE[[#This Row],[SAT-ID]])</f>
        <v>1</v>
      </c>
    </row>
    <row r="240" spans="1:10" ht="15.9" customHeight="1" x14ac:dyDescent="0.3">
      <c r="A240" s="3" t="s">
        <v>1931</v>
      </c>
      <c r="B240" s="15" t="s">
        <v>15133</v>
      </c>
      <c r="C240" s="16">
        <v>83</v>
      </c>
      <c r="D240" s="17">
        <f>tab_SATLISTE[[#This Row],[Leihgeräte]]*350</f>
        <v>29050</v>
      </c>
      <c r="E240" s="16">
        <v>84</v>
      </c>
      <c r="F240" s="30">
        <f>tab_SATLISTE[[#This Row],[Lehrergeräte]]*1000</f>
        <v>84000</v>
      </c>
      <c r="G240" s="3" t="str">
        <f>IF(MID(tab_SATLISTE[[#This Row],[SAT-ID]],2,1)="x","x",LEFT(tab_SATLISTE[[#This Row],[SAT-ID]]))</f>
        <v>1</v>
      </c>
      <c r="H240" t="s">
        <v>17008</v>
      </c>
      <c r="I240" t="s">
        <v>17183</v>
      </c>
      <c r="J240" s="3">
        <f>COUNTIFS(tab_SCHULLISTE[TKZ],tab_SATLISTE[[#This Row],[SAT-ID]])</f>
        <v>7</v>
      </c>
    </row>
    <row r="241" spans="1:10" ht="15.9" customHeight="1" x14ac:dyDescent="0.3">
      <c r="A241" s="3" t="s">
        <v>1932</v>
      </c>
      <c r="B241" s="15" t="s">
        <v>15134</v>
      </c>
      <c r="C241" s="16">
        <v>25</v>
      </c>
      <c r="D241" s="17">
        <f>tab_SATLISTE[[#This Row],[Leihgeräte]]*350</f>
        <v>8750</v>
      </c>
      <c r="E241" s="16">
        <v>6</v>
      </c>
      <c r="F241" s="30">
        <f>tab_SATLISTE[[#This Row],[Lehrergeräte]]*1000</f>
        <v>6000</v>
      </c>
      <c r="G241" s="3" t="str">
        <f>IF(MID(tab_SATLISTE[[#This Row],[SAT-ID]],2,1)="x","x",LEFT(tab_SATLISTE[[#This Row],[SAT-ID]]))</f>
        <v>1</v>
      </c>
      <c r="H241" t="s">
        <v>23</v>
      </c>
      <c r="I241" t="s">
        <v>17214</v>
      </c>
      <c r="J241" s="3">
        <f>COUNTIFS(tab_SCHULLISTE[TKZ],tab_SATLISTE[[#This Row],[SAT-ID]])</f>
        <v>1</v>
      </c>
    </row>
    <row r="242" spans="1:10" ht="15.9" customHeight="1" x14ac:dyDescent="0.3">
      <c r="A242" s="3" t="s">
        <v>1933</v>
      </c>
      <c r="B242" s="15" t="s">
        <v>15135</v>
      </c>
      <c r="C242" s="16">
        <v>242</v>
      </c>
      <c r="D242" s="17">
        <f>tab_SATLISTE[[#This Row],[Leihgeräte]]*350</f>
        <v>84700</v>
      </c>
      <c r="E242" s="16">
        <v>55</v>
      </c>
      <c r="F242" s="30">
        <f>tab_SATLISTE[[#This Row],[Lehrergeräte]]*1000</f>
        <v>55000</v>
      </c>
      <c r="G242" s="3" t="str">
        <f>IF(MID(tab_SATLISTE[[#This Row],[SAT-ID]],2,1)="x","x",LEFT(tab_SATLISTE[[#This Row],[SAT-ID]]))</f>
        <v>1</v>
      </c>
      <c r="H242" t="s">
        <v>17010</v>
      </c>
      <c r="I242" t="s">
        <v>17208</v>
      </c>
      <c r="J242" s="3">
        <f>COUNTIFS(tab_SCHULLISTE[TKZ],tab_SATLISTE[[#This Row],[SAT-ID]])</f>
        <v>5</v>
      </c>
    </row>
    <row r="243" spans="1:10" ht="15.9" customHeight="1" x14ac:dyDescent="0.3">
      <c r="A243" s="3" t="s">
        <v>1934</v>
      </c>
      <c r="B243" s="15" t="s">
        <v>15136</v>
      </c>
      <c r="C243" s="16">
        <v>1063</v>
      </c>
      <c r="D243" s="17">
        <f>tab_SATLISTE[[#This Row],[Leihgeräte]]*350</f>
        <v>372050</v>
      </c>
      <c r="E243" s="16">
        <v>203</v>
      </c>
      <c r="F243" s="30">
        <f>tab_SATLISTE[[#This Row],[Lehrergeräte]]*1000</f>
        <v>203000</v>
      </c>
      <c r="G243" s="3" t="str">
        <f>IF(MID(tab_SATLISTE[[#This Row],[SAT-ID]],2,1)="x","x",LEFT(tab_SATLISTE[[#This Row],[SAT-ID]]))</f>
        <v>1</v>
      </c>
      <c r="H243" t="s">
        <v>10474</v>
      </c>
      <c r="I243" t="s">
        <v>18480</v>
      </c>
      <c r="J243" s="3">
        <f>COUNTIFS(tab_SCHULLISTE[TKZ],tab_SATLISTE[[#This Row],[SAT-ID]])</f>
        <v>10</v>
      </c>
    </row>
    <row r="244" spans="1:10" ht="15.9" customHeight="1" x14ac:dyDescent="0.3">
      <c r="A244" s="3" t="s">
        <v>1935</v>
      </c>
      <c r="B244" s="15" t="s">
        <v>15137</v>
      </c>
      <c r="C244" s="16">
        <v>25</v>
      </c>
      <c r="D244" s="17">
        <f>tab_SATLISTE[[#This Row],[Leihgeräte]]*350</f>
        <v>8750</v>
      </c>
      <c r="E244" s="16">
        <v>5</v>
      </c>
      <c r="F244" s="30">
        <f>tab_SATLISTE[[#This Row],[Lehrergeräte]]*1000</f>
        <v>5000</v>
      </c>
      <c r="G244" s="3" t="str">
        <f>IF(MID(tab_SATLISTE[[#This Row],[SAT-ID]],2,1)="x","x",LEFT(tab_SATLISTE[[#This Row],[SAT-ID]]))</f>
        <v>1</v>
      </c>
      <c r="H244" t="s">
        <v>23</v>
      </c>
      <c r="I244" t="s">
        <v>17215</v>
      </c>
      <c r="J244" s="3">
        <f>COUNTIFS(tab_SCHULLISTE[TKZ],tab_SATLISTE[[#This Row],[SAT-ID]])</f>
        <v>1</v>
      </c>
    </row>
    <row r="245" spans="1:10" ht="15.9" customHeight="1" x14ac:dyDescent="0.3">
      <c r="A245" s="3" t="s">
        <v>1936</v>
      </c>
      <c r="B245" s="15" t="s">
        <v>15138</v>
      </c>
      <c r="C245" s="16">
        <v>19</v>
      </c>
      <c r="D245" s="17">
        <f>tab_SATLISTE[[#This Row],[Leihgeräte]]*350</f>
        <v>6650</v>
      </c>
      <c r="E245" s="16">
        <v>2</v>
      </c>
      <c r="F245" s="30">
        <f>tab_SATLISTE[[#This Row],[Lehrergeräte]]*1000</f>
        <v>2000</v>
      </c>
      <c r="G245" s="3" t="str">
        <f>IF(MID(tab_SATLISTE[[#This Row],[SAT-ID]],2,1)="x","x",LEFT(tab_SATLISTE[[#This Row],[SAT-ID]]))</f>
        <v>1</v>
      </c>
      <c r="H245" t="s">
        <v>23</v>
      </c>
      <c r="I245" t="s">
        <v>17064</v>
      </c>
      <c r="J245" s="3">
        <f>COUNTIFS(tab_SCHULLISTE[TKZ],tab_SATLISTE[[#This Row],[SAT-ID]])</f>
        <v>1</v>
      </c>
    </row>
    <row r="246" spans="1:10" ht="15.9" customHeight="1" x14ac:dyDescent="0.3">
      <c r="A246" s="3" t="s">
        <v>1937</v>
      </c>
      <c r="B246" s="15" t="s">
        <v>15139</v>
      </c>
      <c r="C246" s="16">
        <v>65</v>
      </c>
      <c r="D246" s="17">
        <f>tab_SATLISTE[[#This Row],[Leihgeräte]]*350</f>
        <v>22750</v>
      </c>
      <c r="E246" s="16">
        <v>12</v>
      </c>
      <c r="F246" s="30">
        <f>tab_SATLISTE[[#This Row],[Lehrergeräte]]*1000</f>
        <v>12000</v>
      </c>
      <c r="G246" s="3" t="str">
        <f>IF(MID(tab_SATLISTE[[#This Row],[SAT-ID]],2,1)="x","x",LEFT(tab_SATLISTE[[#This Row],[SAT-ID]]))</f>
        <v>1</v>
      </c>
      <c r="H246" t="s">
        <v>17010</v>
      </c>
      <c r="I246" t="s">
        <v>17216</v>
      </c>
      <c r="J246" s="3">
        <f>COUNTIFS(tab_SCHULLISTE[TKZ],tab_SATLISTE[[#This Row],[SAT-ID]])</f>
        <v>2</v>
      </c>
    </row>
    <row r="247" spans="1:10" ht="15.9" customHeight="1" x14ac:dyDescent="0.3">
      <c r="A247" s="3" t="s">
        <v>1938</v>
      </c>
      <c r="B247" s="15" t="s">
        <v>15140</v>
      </c>
      <c r="C247" s="16">
        <v>19</v>
      </c>
      <c r="D247" s="17">
        <f>tab_SATLISTE[[#This Row],[Leihgeräte]]*350</f>
        <v>6650</v>
      </c>
      <c r="E247" s="16">
        <v>3</v>
      </c>
      <c r="F247" s="30">
        <f>tab_SATLISTE[[#This Row],[Lehrergeräte]]*1000</f>
        <v>3000</v>
      </c>
      <c r="G247" s="3" t="str">
        <f>IF(MID(tab_SATLISTE[[#This Row],[SAT-ID]],2,1)="x","x",LEFT(tab_SATLISTE[[#This Row],[SAT-ID]]))</f>
        <v>1</v>
      </c>
      <c r="H247" t="s">
        <v>23</v>
      </c>
      <c r="I247" t="s">
        <v>17217</v>
      </c>
      <c r="J247" s="3">
        <f>COUNTIFS(tab_SCHULLISTE[TKZ],tab_SATLISTE[[#This Row],[SAT-ID]])</f>
        <v>1</v>
      </c>
    </row>
    <row r="248" spans="1:10" ht="15.9" customHeight="1" x14ac:dyDescent="0.3">
      <c r="A248" s="3" t="s">
        <v>1939</v>
      </c>
      <c r="B248" s="15" t="s">
        <v>15141</v>
      </c>
      <c r="C248" s="16">
        <v>107</v>
      </c>
      <c r="D248" s="17">
        <f>tab_SATLISTE[[#This Row],[Leihgeräte]]*350</f>
        <v>37450</v>
      </c>
      <c r="E248" s="16">
        <v>25</v>
      </c>
      <c r="F248" s="30">
        <f>tab_SATLISTE[[#This Row],[Lehrergeräte]]*1000</f>
        <v>25000</v>
      </c>
      <c r="G248" s="3" t="str">
        <f>IF(MID(tab_SATLISTE[[#This Row],[SAT-ID]],2,1)="x","x",LEFT(tab_SATLISTE[[#This Row],[SAT-ID]]))</f>
        <v>1</v>
      </c>
      <c r="H248" t="s">
        <v>23</v>
      </c>
      <c r="I248" t="s">
        <v>17218</v>
      </c>
      <c r="J248" s="3">
        <f>COUNTIFS(tab_SCHULLISTE[TKZ],tab_SATLISTE[[#This Row],[SAT-ID]])</f>
        <v>2</v>
      </c>
    </row>
    <row r="249" spans="1:10" ht="15.9" customHeight="1" x14ac:dyDescent="0.3">
      <c r="A249" s="3" t="s">
        <v>1940</v>
      </c>
      <c r="B249" s="15" t="s">
        <v>15142</v>
      </c>
      <c r="C249" s="16">
        <v>104</v>
      </c>
      <c r="D249" s="17">
        <f>tab_SATLISTE[[#This Row],[Leihgeräte]]*350</f>
        <v>36400</v>
      </c>
      <c r="E249" s="16">
        <v>19</v>
      </c>
      <c r="F249" s="30">
        <f>tab_SATLISTE[[#This Row],[Lehrergeräte]]*1000</f>
        <v>19000</v>
      </c>
      <c r="G249" s="3" t="str">
        <f>IF(MID(tab_SATLISTE[[#This Row],[SAT-ID]],2,1)="x","x",LEFT(tab_SATLISTE[[#This Row],[SAT-ID]]))</f>
        <v>1</v>
      </c>
      <c r="H249" t="s">
        <v>17008</v>
      </c>
      <c r="I249" t="s">
        <v>17219</v>
      </c>
      <c r="J249" s="3">
        <f>COUNTIFS(tab_SCHULLISTE[TKZ],tab_SATLISTE[[#This Row],[SAT-ID]])</f>
        <v>2</v>
      </c>
    </row>
    <row r="250" spans="1:10" ht="15.9" customHeight="1" x14ac:dyDescent="0.3">
      <c r="A250" s="3" t="s">
        <v>1941</v>
      </c>
      <c r="B250" s="15" t="s">
        <v>15143</v>
      </c>
      <c r="C250" s="16">
        <v>95</v>
      </c>
      <c r="D250" s="17">
        <f>tab_SATLISTE[[#This Row],[Leihgeräte]]*350</f>
        <v>33250</v>
      </c>
      <c r="E250" s="16">
        <v>15</v>
      </c>
      <c r="F250" s="30">
        <f>tab_SATLISTE[[#This Row],[Lehrergeräte]]*1000</f>
        <v>15000</v>
      </c>
      <c r="G250" s="3" t="str">
        <f>IF(MID(tab_SATLISTE[[#This Row],[SAT-ID]],2,1)="x","x",LEFT(tab_SATLISTE[[#This Row],[SAT-ID]]))</f>
        <v>1</v>
      </c>
      <c r="H250" t="s">
        <v>23</v>
      </c>
      <c r="I250" t="s">
        <v>17220</v>
      </c>
      <c r="J250" s="3">
        <f>COUNTIFS(tab_SCHULLISTE[TKZ],tab_SATLISTE[[#This Row],[SAT-ID]])</f>
        <v>2</v>
      </c>
    </row>
    <row r="251" spans="1:10" ht="15.9" customHeight="1" x14ac:dyDescent="0.3">
      <c r="A251" s="3" t="s">
        <v>1942</v>
      </c>
      <c r="B251" s="15" t="s">
        <v>15144</v>
      </c>
      <c r="C251" s="16">
        <v>37</v>
      </c>
      <c r="D251" s="17">
        <f>tab_SATLISTE[[#This Row],[Leihgeräte]]*350</f>
        <v>12950</v>
      </c>
      <c r="E251" s="16">
        <v>6</v>
      </c>
      <c r="F251" s="30">
        <f>tab_SATLISTE[[#This Row],[Lehrergeräte]]*1000</f>
        <v>6000</v>
      </c>
      <c r="G251" s="3" t="str">
        <f>IF(MID(tab_SATLISTE[[#This Row],[SAT-ID]],2,1)="x","x",LEFT(tab_SATLISTE[[#This Row],[SAT-ID]]))</f>
        <v>1</v>
      </c>
      <c r="H251" t="s">
        <v>17008</v>
      </c>
      <c r="I251" t="s">
        <v>17220</v>
      </c>
      <c r="J251" s="3">
        <f>COUNTIFS(tab_SCHULLISTE[TKZ],tab_SATLISTE[[#This Row],[SAT-ID]])</f>
        <v>1</v>
      </c>
    </row>
    <row r="252" spans="1:10" ht="15.9" customHeight="1" x14ac:dyDescent="0.3">
      <c r="A252" s="3" t="s">
        <v>1943</v>
      </c>
      <c r="B252" s="15" t="s">
        <v>15145</v>
      </c>
      <c r="C252" s="16">
        <v>77</v>
      </c>
      <c r="D252" s="17">
        <f>tab_SATLISTE[[#This Row],[Leihgeräte]]*350</f>
        <v>26950</v>
      </c>
      <c r="E252" s="16">
        <v>18</v>
      </c>
      <c r="F252" s="30">
        <f>tab_SATLISTE[[#This Row],[Lehrergeräte]]*1000</f>
        <v>18000</v>
      </c>
      <c r="G252" s="3" t="str">
        <f>IF(MID(tab_SATLISTE[[#This Row],[SAT-ID]],2,1)="x","x",LEFT(tab_SATLISTE[[#This Row],[SAT-ID]]))</f>
        <v>1</v>
      </c>
      <c r="H252" t="s">
        <v>17008</v>
      </c>
      <c r="I252" t="s">
        <v>17022</v>
      </c>
      <c r="J252" s="3">
        <f>COUNTIFS(tab_SCHULLISTE[TKZ],tab_SATLISTE[[#This Row],[SAT-ID]])</f>
        <v>2</v>
      </c>
    </row>
    <row r="253" spans="1:10" ht="15.9" customHeight="1" x14ac:dyDescent="0.3">
      <c r="A253" s="3" t="s">
        <v>1944</v>
      </c>
      <c r="B253" s="15" t="s">
        <v>15146</v>
      </c>
      <c r="C253" s="16">
        <v>110</v>
      </c>
      <c r="D253" s="17">
        <f>tab_SATLISTE[[#This Row],[Leihgeräte]]*350</f>
        <v>38500</v>
      </c>
      <c r="E253" s="16">
        <v>20</v>
      </c>
      <c r="F253" s="30">
        <f>tab_SATLISTE[[#This Row],[Lehrergeräte]]*1000</f>
        <v>20000</v>
      </c>
      <c r="G253" s="3" t="str">
        <f>IF(MID(tab_SATLISTE[[#This Row],[SAT-ID]],2,1)="x","x",LEFT(tab_SATLISTE[[#This Row],[SAT-ID]]))</f>
        <v>1</v>
      </c>
      <c r="H253" t="s">
        <v>17009</v>
      </c>
      <c r="I253" t="s">
        <v>17221</v>
      </c>
      <c r="J253" s="3">
        <f>COUNTIFS(tab_SCHULLISTE[TKZ],tab_SATLISTE[[#This Row],[SAT-ID]])</f>
        <v>3</v>
      </c>
    </row>
    <row r="254" spans="1:10" ht="15.9" customHeight="1" x14ac:dyDescent="0.3">
      <c r="A254" s="3" t="s">
        <v>1945</v>
      </c>
      <c r="B254" s="15" t="s">
        <v>1142</v>
      </c>
      <c r="C254" s="16">
        <v>140</v>
      </c>
      <c r="D254" s="17">
        <f>tab_SATLISTE[[#This Row],[Leihgeräte]]*350</f>
        <v>49000</v>
      </c>
      <c r="E254" s="16">
        <v>23</v>
      </c>
      <c r="F254" s="30">
        <f>tab_SATLISTE[[#This Row],[Lehrergeräte]]*1000</f>
        <v>23000</v>
      </c>
      <c r="G254" s="3" t="str">
        <f>IF(MID(tab_SATLISTE[[#This Row],[SAT-ID]],2,1)="x","x",LEFT(tab_SATLISTE[[#This Row],[SAT-ID]]))</f>
        <v>1</v>
      </c>
      <c r="H254" t="s">
        <v>17008</v>
      </c>
      <c r="I254" t="s">
        <v>17222</v>
      </c>
      <c r="J254" s="3">
        <f>COUNTIFS(tab_SCHULLISTE[TKZ],tab_SATLISTE[[#This Row],[SAT-ID]])</f>
        <v>2</v>
      </c>
    </row>
    <row r="255" spans="1:10" ht="15.9" customHeight="1" x14ac:dyDescent="0.3">
      <c r="A255" s="3" t="s">
        <v>1946</v>
      </c>
      <c r="B255" s="15" t="s">
        <v>15147</v>
      </c>
      <c r="C255" s="16">
        <v>40</v>
      </c>
      <c r="D255" s="17">
        <f>tab_SATLISTE[[#This Row],[Leihgeräte]]*350</f>
        <v>14000</v>
      </c>
      <c r="E255" s="16">
        <v>7</v>
      </c>
      <c r="F255" s="30">
        <f>tab_SATLISTE[[#This Row],[Lehrergeräte]]*1000</f>
        <v>7000</v>
      </c>
      <c r="G255" s="3" t="str">
        <f>IF(MID(tab_SATLISTE[[#This Row],[SAT-ID]],2,1)="x","x",LEFT(tab_SATLISTE[[#This Row],[SAT-ID]]))</f>
        <v>1</v>
      </c>
      <c r="H255" t="s">
        <v>17008</v>
      </c>
      <c r="I255" t="s">
        <v>17223</v>
      </c>
      <c r="J255" s="3">
        <f>COUNTIFS(tab_SCHULLISTE[TKZ],tab_SATLISTE[[#This Row],[SAT-ID]])</f>
        <v>1</v>
      </c>
    </row>
    <row r="256" spans="1:10" ht="15.9" customHeight="1" x14ac:dyDescent="0.3">
      <c r="A256" s="3" t="s">
        <v>1947</v>
      </c>
      <c r="B256" s="15" t="s">
        <v>15148</v>
      </c>
      <c r="C256" s="16">
        <v>17</v>
      </c>
      <c r="D256" s="17">
        <f>tab_SATLISTE[[#This Row],[Leihgeräte]]*350</f>
        <v>5950</v>
      </c>
      <c r="E256" s="16">
        <v>7</v>
      </c>
      <c r="F256" s="30">
        <f>tab_SATLISTE[[#This Row],[Lehrergeräte]]*1000</f>
        <v>7000</v>
      </c>
      <c r="G256" s="3" t="str">
        <f>IF(MID(tab_SATLISTE[[#This Row],[SAT-ID]],2,1)="x","x",LEFT(tab_SATLISTE[[#This Row],[SAT-ID]]))</f>
        <v>1</v>
      </c>
      <c r="H256" t="s">
        <v>17009</v>
      </c>
      <c r="I256" t="s">
        <v>17224</v>
      </c>
      <c r="J256" s="3">
        <f>COUNTIFS(tab_SCHULLISTE[TKZ],tab_SATLISTE[[#This Row],[SAT-ID]])</f>
        <v>1</v>
      </c>
    </row>
    <row r="257" spans="1:10" ht="15.9" customHeight="1" x14ac:dyDescent="0.3">
      <c r="A257" s="3" t="s">
        <v>1948</v>
      </c>
      <c r="B257" s="15" t="s">
        <v>15149</v>
      </c>
      <c r="C257" s="16">
        <v>12</v>
      </c>
      <c r="D257" s="17">
        <f>tab_SATLISTE[[#This Row],[Leihgeräte]]*350</f>
        <v>4200</v>
      </c>
      <c r="E257" s="16">
        <v>2</v>
      </c>
      <c r="F257" s="30">
        <f>tab_SATLISTE[[#This Row],[Lehrergeräte]]*1000</f>
        <v>2000</v>
      </c>
      <c r="G257" s="3" t="str">
        <f>IF(MID(tab_SATLISTE[[#This Row],[SAT-ID]],2,1)="x","x",LEFT(tab_SATLISTE[[#This Row],[SAT-ID]]))</f>
        <v>1</v>
      </c>
      <c r="H257" t="s">
        <v>17009</v>
      </c>
      <c r="I257" t="s">
        <v>17225</v>
      </c>
      <c r="J257" s="3">
        <f>COUNTIFS(tab_SCHULLISTE[TKZ],tab_SATLISTE[[#This Row],[SAT-ID]])</f>
        <v>1</v>
      </c>
    </row>
    <row r="258" spans="1:10" ht="15.9" customHeight="1" x14ac:dyDescent="0.3">
      <c r="A258" s="3" t="s">
        <v>1949</v>
      </c>
      <c r="B258" s="15" t="s">
        <v>15150</v>
      </c>
      <c r="C258" s="16">
        <v>14</v>
      </c>
      <c r="D258" s="17">
        <f>tab_SATLISTE[[#This Row],[Leihgeräte]]*350</f>
        <v>4900</v>
      </c>
      <c r="E258" s="16">
        <v>6</v>
      </c>
      <c r="F258" s="30">
        <f>tab_SATLISTE[[#This Row],[Lehrergeräte]]*1000</f>
        <v>6000</v>
      </c>
      <c r="G258" s="3" t="str">
        <f>IF(MID(tab_SATLISTE[[#This Row],[SAT-ID]],2,1)="x","x",LEFT(tab_SATLISTE[[#This Row],[SAT-ID]]))</f>
        <v>1</v>
      </c>
      <c r="H258" t="s">
        <v>23</v>
      </c>
      <c r="I258" t="s">
        <v>17226</v>
      </c>
      <c r="J258" s="3">
        <f>COUNTIFS(tab_SCHULLISTE[TKZ],tab_SATLISTE[[#This Row],[SAT-ID]])</f>
        <v>1</v>
      </c>
    </row>
    <row r="259" spans="1:10" ht="15.9" customHeight="1" x14ac:dyDescent="0.3">
      <c r="A259" s="3" t="s">
        <v>1950</v>
      </c>
      <c r="B259" s="15" t="s">
        <v>15151</v>
      </c>
      <c r="C259" s="16">
        <v>18</v>
      </c>
      <c r="D259" s="17">
        <f>tab_SATLISTE[[#This Row],[Leihgeräte]]*350</f>
        <v>6300</v>
      </c>
      <c r="E259" s="16">
        <v>3</v>
      </c>
      <c r="F259" s="30">
        <f>tab_SATLISTE[[#This Row],[Lehrergeräte]]*1000</f>
        <v>3000</v>
      </c>
      <c r="G259" s="3" t="str">
        <f>IF(MID(tab_SATLISTE[[#This Row],[SAT-ID]],2,1)="x","x",LEFT(tab_SATLISTE[[#This Row],[SAT-ID]]))</f>
        <v>1</v>
      </c>
      <c r="H259" t="s">
        <v>23</v>
      </c>
      <c r="I259" t="s">
        <v>17227</v>
      </c>
      <c r="J259" s="3">
        <f>COUNTIFS(tab_SCHULLISTE[TKZ],tab_SATLISTE[[#This Row],[SAT-ID]])</f>
        <v>1</v>
      </c>
    </row>
    <row r="260" spans="1:10" ht="15.9" customHeight="1" x14ac:dyDescent="0.3">
      <c r="A260" s="3" t="s">
        <v>1951</v>
      </c>
      <c r="B260" s="15" t="s">
        <v>15152</v>
      </c>
      <c r="C260" s="16">
        <v>25</v>
      </c>
      <c r="D260" s="17">
        <f>tab_SATLISTE[[#This Row],[Leihgeräte]]*350</f>
        <v>8750</v>
      </c>
      <c r="E260" s="16">
        <v>7</v>
      </c>
      <c r="F260" s="30">
        <f>tab_SATLISTE[[#This Row],[Lehrergeräte]]*1000</f>
        <v>7000</v>
      </c>
      <c r="G260" s="3" t="str">
        <f>IF(MID(tab_SATLISTE[[#This Row],[SAT-ID]],2,1)="x","x",LEFT(tab_SATLISTE[[#This Row],[SAT-ID]]))</f>
        <v>1</v>
      </c>
      <c r="H260" t="s">
        <v>23</v>
      </c>
      <c r="I260" t="s">
        <v>17228</v>
      </c>
      <c r="J260" s="3">
        <f>COUNTIFS(tab_SCHULLISTE[TKZ],tab_SATLISTE[[#This Row],[SAT-ID]])</f>
        <v>1</v>
      </c>
    </row>
    <row r="261" spans="1:10" ht="15.9" customHeight="1" x14ac:dyDescent="0.3">
      <c r="A261" s="3" t="s">
        <v>1952</v>
      </c>
      <c r="B261" s="15" t="s">
        <v>916</v>
      </c>
      <c r="C261" s="16">
        <v>64</v>
      </c>
      <c r="D261" s="17">
        <f>tab_SATLISTE[[#This Row],[Leihgeräte]]*350</f>
        <v>22400</v>
      </c>
      <c r="E261" s="16">
        <v>33</v>
      </c>
      <c r="F261" s="30">
        <f>tab_SATLISTE[[#This Row],[Lehrergeräte]]*1000</f>
        <v>33000</v>
      </c>
      <c r="G261" s="3" t="str">
        <f>IF(MID(tab_SATLISTE[[#This Row],[SAT-ID]],2,1)="x","x",LEFT(tab_SATLISTE[[#This Row],[SAT-ID]]))</f>
        <v>1</v>
      </c>
      <c r="H261" t="s">
        <v>17008</v>
      </c>
      <c r="I261" t="s">
        <v>17054</v>
      </c>
      <c r="J261" s="3">
        <f>COUNTIFS(tab_SCHULLISTE[TKZ],tab_SATLISTE[[#This Row],[SAT-ID]])</f>
        <v>7</v>
      </c>
    </row>
    <row r="262" spans="1:10" ht="15.9" customHeight="1" x14ac:dyDescent="0.3">
      <c r="A262" s="3" t="s">
        <v>1953</v>
      </c>
      <c r="B262" s="15" t="s">
        <v>15153</v>
      </c>
      <c r="C262" s="16">
        <v>23</v>
      </c>
      <c r="D262" s="17">
        <f>tab_SATLISTE[[#This Row],[Leihgeräte]]*350</f>
        <v>8050</v>
      </c>
      <c r="E262" s="16">
        <v>4</v>
      </c>
      <c r="F262" s="30">
        <f>tab_SATLISTE[[#This Row],[Lehrergeräte]]*1000</f>
        <v>4000</v>
      </c>
      <c r="G262" s="3" t="str">
        <f>IF(MID(tab_SATLISTE[[#This Row],[SAT-ID]],2,1)="x","x",LEFT(tab_SATLISTE[[#This Row],[SAT-ID]]))</f>
        <v>1</v>
      </c>
      <c r="H262" t="s">
        <v>23</v>
      </c>
      <c r="I262" t="s">
        <v>17229</v>
      </c>
      <c r="J262" s="3">
        <f>COUNTIFS(tab_SCHULLISTE[TKZ],tab_SATLISTE[[#This Row],[SAT-ID]])</f>
        <v>1</v>
      </c>
    </row>
    <row r="263" spans="1:10" ht="15.9" customHeight="1" x14ac:dyDescent="0.3">
      <c r="A263" s="3" t="s">
        <v>1954</v>
      </c>
      <c r="B263" s="15" t="s">
        <v>15154</v>
      </c>
      <c r="C263" s="16">
        <v>62</v>
      </c>
      <c r="D263" s="17">
        <f>tab_SATLISTE[[#This Row],[Leihgeräte]]*350</f>
        <v>21700</v>
      </c>
      <c r="E263" s="16">
        <v>15</v>
      </c>
      <c r="F263" s="30">
        <f>tab_SATLISTE[[#This Row],[Lehrergeräte]]*1000</f>
        <v>15000</v>
      </c>
      <c r="G263" s="3" t="str">
        <f>IF(MID(tab_SATLISTE[[#This Row],[SAT-ID]],2,1)="x","x",LEFT(tab_SATLISTE[[#This Row],[SAT-ID]]))</f>
        <v>1</v>
      </c>
      <c r="H263" t="s">
        <v>17008</v>
      </c>
      <c r="I263" t="s">
        <v>17230</v>
      </c>
      <c r="J263" s="3">
        <f>COUNTIFS(tab_SCHULLISTE[TKZ],tab_SATLISTE[[#This Row],[SAT-ID]])</f>
        <v>1</v>
      </c>
    </row>
    <row r="264" spans="1:10" ht="15.9" customHeight="1" x14ac:dyDescent="0.3">
      <c r="A264" s="3" t="s">
        <v>1955</v>
      </c>
      <c r="B264" s="15" t="s">
        <v>15155</v>
      </c>
      <c r="C264" s="16">
        <v>43</v>
      </c>
      <c r="D264" s="17">
        <f>tab_SATLISTE[[#This Row],[Leihgeräte]]*350</f>
        <v>15050</v>
      </c>
      <c r="E264" s="16">
        <v>13</v>
      </c>
      <c r="F264" s="30">
        <f>tab_SATLISTE[[#This Row],[Lehrergeräte]]*1000</f>
        <v>13000</v>
      </c>
      <c r="G264" s="3" t="str">
        <f>IF(MID(tab_SATLISTE[[#This Row],[SAT-ID]],2,1)="x","x",LEFT(tab_SATLISTE[[#This Row],[SAT-ID]]))</f>
        <v>1</v>
      </c>
      <c r="H264" t="s">
        <v>17008</v>
      </c>
      <c r="I264" t="s">
        <v>17230</v>
      </c>
      <c r="J264" s="3">
        <f>COUNTIFS(tab_SCHULLISTE[TKZ],tab_SATLISTE[[#This Row],[SAT-ID]])</f>
        <v>1</v>
      </c>
    </row>
    <row r="265" spans="1:10" ht="15.9" customHeight="1" x14ac:dyDescent="0.3">
      <c r="A265" s="3" t="s">
        <v>1956</v>
      </c>
      <c r="B265" s="15" t="s">
        <v>15156</v>
      </c>
      <c r="C265" s="16">
        <v>1101</v>
      </c>
      <c r="D265" s="17">
        <f>tab_SATLISTE[[#This Row],[Leihgeräte]]*350</f>
        <v>385350</v>
      </c>
      <c r="E265" s="16">
        <v>206</v>
      </c>
      <c r="F265" s="30">
        <f>tab_SATLISTE[[#This Row],[Lehrergeräte]]*1000</f>
        <v>206000</v>
      </c>
      <c r="G265" s="3" t="str">
        <f>IF(MID(tab_SATLISTE[[#This Row],[SAT-ID]],2,1)="x","x",LEFT(tab_SATLISTE[[#This Row],[SAT-ID]]))</f>
        <v>1</v>
      </c>
      <c r="H265" t="s">
        <v>10474</v>
      </c>
      <c r="I265" t="s">
        <v>18481</v>
      </c>
      <c r="J265" s="3">
        <f>COUNTIFS(tab_SCHULLISTE[TKZ],tab_SATLISTE[[#This Row],[SAT-ID]])</f>
        <v>15</v>
      </c>
    </row>
    <row r="266" spans="1:10" ht="15.9" customHeight="1" x14ac:dyDescent="0.3">
      <c r="A266" s="3" t="s">
        <v>1957</v>
      </c>
      <c r="B266" s="15" t="s">
        <v>15157</v>
      </c>
      <c r="C266" s="16">
        <v>13</v>
      </c>
      <c r="D266" s="17">
        <f>tab_SATLISTE[[#This Row],[Leihgeräte]]*350</f>
        <v>4550</v>
      </c>
      <c r="E266" s="16">
        <v>3</v>
      </c>
      <c r="F266" s="30">
        <f>tab_SATLISTE[[#This Row],[Lehrergeräte]]*1000</f>
        <v>3000</v>
      </c>
      <c r="G266" s="3" t="str">
        <f>IF(MID(tab_SATLISTE[[#This Row],[SAT-ID]],2,1)="x","x",LEFT(tab_SATLISTE[[#This Row],[SAT-ID]]))</f>
        <v>1</v>
      </c>
      <c r="H266" t="s">
        <v>23</v>
      </c>
      <c r="I266" t="s">
        <v>17231</v>
      </c>
      <c r="J266" s="3">
        <f>COUNTIFS(tab_SCHULLISTE[TKZ],tab_SATLISTE[[#This Row],[SAT-ID]])</f>
        <v>1</v>
      </c>
    </row>
    <row r="267" spans="1:10" ht="15.9" customHeight="1" x14ac:dyDescent="0.3">
      <c r="A267" s="3" t="s">
        <v>1958</v>
      </c>
      <c r="B267" s="15" t="s">
        <v>15158</v>
      </c>
      <c r="C267" s="16">
        <v>54</v>
      </c>
      <c r="D267" s="17">
        <f>tab_SATLISTE[[#This Row],[Leihgeräte]]*350</f>
        <v>18900</v>
      </c>
      <c r="E267" s="16">
        <v>10</v>
      </c>
      <c r="F267" s="30">
        <f>tab_SATLISTE[[#This Row],[Lehrergeräte]]*1000</f>
        <v>10000</v>
      </c>
      <c r="G267" s="3" t="str">
        <f>IF(MID(tab_SATLISTE[[#This Row],[SAT-ID]],2,1)="x","x",LEFT(tab_SATLISTE[[#This Row],[SAT-ID]]))</f>
        <v>1</v>
      </c>
      <c r="H267" t="s">
        <v>17009</v>
      </c>
      <c r="I267" t="s">
        <v>17232</v>
      </c>
      <c r="J267" s="3">
        <f>COUNTIFS(tab_SCHULLISTE[TKZ],tab_SATLISTE[[#This Row],[SAT-ID]])</f>
        <v>2</v>
      </c>
    </row>
    <row r="268" spans="1:10" ht="15.9" customHeight="1" x14ac:dyDescent="0.3">
      <c r="A268" s="3" t="s">
        <v>1959</v>
      </c>
      <c r="B268" s="15" t="s">
        <v>15159</v>
      </c>
      <c r="C268" s="16">
        <v>26</v>
      </c>
      <c r="D268" s="17">
        <f>tab_SATLISTE[[#This Row],[Leihgeräte]]*350</f>
        <v>9100</v>
      </c>
      <c r="E268" s="16">
        <v>3</v>
      </c>
      <c r="F268" s="30">
        <f>tab_SATLISTE[[#This Row],[Lehrergeräte]]*1000</f>
        <v>3000</v>
      </c>
      <c r="G268" s="3" t="str">
        <f>IF(MID(tab_SATLISTE[[#This Row],[SAT-ID]],2,1)="x","x",LEFT(tab_SATLISTE[[#This Row],[SAT-ID]]))</f>
        <v>1</v>
      </c>
      <c r="H268" t="s">
        <v>23</v>
      </c>
      <c r="I268" t="s">
        <v>17233</v>
      </c>
      <c r="J268" s="3">
        <f>COUNTIFS(tab_SCHULLISTE[TKZ],tab_SATLISTE[[#This Row],[SAT-ID]])</f>
        <v>1</v>
      </c>
    </row>
    <row r="269" spans="1:10" ht="15.9" customHeight="1" x14ac:dyDescent="0.3">
      <c r="A269" s="3" t="s">
        <v>1960</v>
      </c>
      <c r="B269" s="15" t="s">
        <v>15160</v>
      </c>
      <c r="C269" s="16">
        <v>20</v>
      </c>
      <c r="D269" s="17">
        <f>tab_SATLISTE[[#This Row],[Leihgeräte]]*350</f>
        <v>7000</v>
      </c>
      <c r="E269" s="16">
        <v>4</v>
      </c>
      <c r="F269" s="30">
        <f>tab_SATLISTE[[#This Row],[Lehrergeräte]]*1000</f>
        <v>4000</v>
      </c>
      <c r="G269" s="3" t="str">
        <f>IF(MID(tab_SATLISTE[[#This Row],[SAT-ID]],2,1)="x","x",LEFT(tab_SATLISTE[[#This Row],[SAT-ID]]))</f>
        <v>1</v>
      </c>
      <c r="H269" t="s">
        <v>23</v>
      </c>
      <c r="I269" t="s">
        <v>17234</v>
      </c>
      <c r="J269" s="3">
        <f>COUNTIFS(tab_SCHULLISTE[TKZ],tab_SATLISTE[[#This Row],[SAT-ID]])</f>
        <v>1</v>
      </c>
    </row>
    <row r="270" spans="1:10" ht="15.9" customHeight="1" x14ac:dyDescent="0.3">
      <c r="A270" s="3" t="s">
        <v>1961</v>
      </c>
      <c r="B270" s="15" t="s">
        <v>15161</v>
      </c>
      <c r="C270" s="16">
        <v>235</v>
      </c>
      <c r="D270" s="17">
        <f>tab_SATLISTE[[#This Row],[Leihgeräte]]*350</f>
        <v>82250</v>
      </c>
      <c r="E270" s="16">
        <v>38</v>
      </c>
      <c r="F270" s="30">
        <f>tab_SATLISTE[[#This Row],[Lehrergeräte]]*1000</f>
        <v>38000</v>
      </c>
      <c r="G270" s="3" t="str">
        <f>IF(MID(tab_SATLISTE[[#This Row],[SAT-ID]],2,1)="x","x",LEFT(tab_SATLISTE[[#This Row],[SAT-ID]]))</f>
        <v>1</v>
      </c>
      <c r="H270" t="s">
        <v>17010</v>
      </c>
      <c r="I270" t="s">
        <v>17235</v>
      </c>
      <c r="J270" s="3">
        <f>COUNTIFS(tab_SCHULLISTE[TKZ],tab_SATLISTE[[#This Row],[SAT-ID]])</f>
        <v>3</v>
      </c>
    </row>
    <row r="271" spans="1:10" ht="15.9" customHeight="1" x14ac:dyDescent="0.3">
      <c r="A271" s="3" t="s">
        <v>1962</v>
      </c>
      <c r="B271" s="15" t="s">
        <v>15162</v>
      </c>
      <c r="C271" s="16">
        <v>43</v>
      </c>
      <c r="D271" s="17">
        <f>tab_SATLISTE[[#This Row],[Leihgeräte]]*350</f>
        <v>15050</v>
      </c>
      <c r="E271" s="16">
        <v>8</v>
      </c>
      <c r="F271" s="30">
        <f>tab_SATLISTE[[#This Row],[Lehrergeräte]]*1000</f>
        <v>8000</v>
      </c>
      <c r="G271" s="3" t="str">
        <f>IF(MID(tab_SATLISTE[[#This Row],[SAT-ID]],2,1)="x","x",LEFT(tab_SATLISTE[[#This Row],[SAT-ID]]))</f>
        <v>1</v>
      </c>
      <c r="H271" t="s">
        <v>23</v>
      </c>
      <c r="I271" t="s">
        <v>17236</v>
      </c>
      <c r="J271" s="3">
        <f>COUNTIFS(tab_SCHULLISTE[TKZ],tab_SATLISTE[[#This Row],[SAT-ID]])</f>
        <v>1</v>
      </c>
    </row>
    <row r="272" spans="1:10" ht="15.9" customHeight="1" x14ac:dyDescent="0.3">
      <c r="A272" s="3" t="s">
        <v>1963</v>
      </c>
      <c r="B272" s="15" t="s">
        <v>15163</v>
      </c>
      <c r="C272" s="16">
        <v>12</v>
      </c>
      <c r="D272" s="17">
        <f>tab_SATLISTE[[#This Row],[Leihgeräte]]*350</f>
        <v>4200</v>
      </c>
      <c r="E272" s="16">
        <v>2</v>
      </c>
      <c r="F272" s="30">
        <f>tab_SATLISTE[[#This Row],[Lehrergeräte]]*1000</f>
        <v>2000</v>
      </c>
      <c r="G272" s="3" t="str">
        <f>IF(MID(tab_SATLISTE[[#This Row],[SAT-ID]],2,1)="x","x",LEFT(tab_SATLISTE[[#This Row],[SAT-ID]]))</f>
        <v>1</v>
      </c>
      <c r="H272" t="s">
        <v>23</v>
      </c>
      <c r="I272" t="s">
        <v>17237</v>
      </c>
      <c r="J272" s="3">
        <f>COUNTIFS(tab_SCHULLISTE[TKZ],tab_SATLISTE[[#This Row],[SAT-ID]])</f>
        <v>1</v>
      </c>
    </row>
    <row r="273" spans="1:10" ht="15.9" customHeight="1" x14ac:dyDescent="0.3">
      <c r="A273" s="3" t="s">
        <v>1964</v>
      </c>
      <c r="B273" s="15" t="s">
        <v>15164</v>
      </c>
      <c r="C273" s="16">
        <v>236</v>
      </c>
      <c r="D273" s="17">
        <f>tab_SATLISTE[[#This Row],[Leihgeräte]]*350</f>
        <v>82600</v>
      </c>
      <c r="E273" s="16">
        <v>36</v>
      </c>
      <c r="F273" s="30">
        <f>tab_SATLISTE[[#This Row],[Lehrergeräte]]*1000</f>
        <v>36000</v>
      </c>
      <c r="G273" s="3" t="str">
        <f>IF(MID(tab_SATLISTE[[#This Row],[SAT-ID]],2,1)="x","x",LEFT(tab_SATLISTE[[#This Row],[SAT-ID]]))</f>
        <v>1</v>
      </c>
      <c r="H273" t="s">
        <v>17010</v>
      </c>
      <c r="I273" t="s">
        <v>17238</v>
      </c>
      <c r="J273" s="3">
        <f>COUNTIFS(tab_SCHULLISTE[TKZ],tab_SATLISTE[[#This Row],[SAT-ID]])</f>
        <v>3</v>
      </c>
    </row>
    <row r="274" spans="1:10" ht="15.9" customHeight="1" x14ac:dyDescent="0.3">
      <c r="A274" s="3" t="s">
        <v>1965</v>
      </c>
      <c r="B274" s="15" t="s">
        <v>15165</v>
      </c>
      <c r="C274" s="16">
        <v>1026</v>
      </c>
      <c r="D274" s="17">
        <f>tab_SATLISTE[[#This Row],[Leihgeräte]]*350</f>
        <v>359100</v>
      </c>
      <c r="E274" s="16">
        <v>190</v>
      </c>
      <c r="F274" s="30">
        <f>tab_SATLISTE[[#This Row],[Lehrergeräte]]*1000</f>
        <v>190000</v>
      </c>
      <c r="G274" s="3" t="str">
        <f>IF(MID(tab_SATLISTE[[#This Row],[SAT-ID]],2,1)="x","x",LEFT(tab_SATLISTE[[#This Row],[SAT-ID]]))</f>
        <v>1</v>
      </c>
      <c r="H274" t="s">
        <v>10474</v>
      </c>
      <c r="I274" t="s">
        <v>18482</v>
      </c>
      <c r="J274" s="3">
        <f>COUNTIFS(tab_SCHULLISTE[TKZ],tab_SATLISTE[[#This Row],[SAT-ID]])</f>
        <v>12</v>
      </c>
    </row>
    <row r="275" spans="1:10" ht="15.9" customHeight="1" x14ac:dyDescent="0.3">
      <c r="A275" s="3" t="s">
        <v>1966</v>
      </c>
      <c r="B275" s="15" t="s">
        <v>15166</v>
      </c>
      <c r="C275" s="16">
        <v>24150</v>
      </c>
      <c r="D275" s="17">
        <f>tab_SATLISTE[[#This Row],[Leihgeräte]]*350</f>
        <v>8452500</v>
      </c>
      <c r="E275" s="16">
        <v>4665</v>
      </c>
      <c r="F275" s="30">
        <f>tab_SATLISTE[[#This Row],[Lehrergeräte]]*1000</f>
        <v>4665000</v>
      </c>
      <c r="G275" s="3" t="str">
        <f>IF(MID(tab_SATLISTE[[#This Row],[SAT-ID]],2,1)="x","x",LEFT(tab_SATLISTE[[#This Row],[SAT-ID]]))</f>
        <v>1</v>
      </c>
      <c r="H275" t="s">
        <v>17010</v>
      </c>
      <c r="I275" t="s">
        <v>17054</v>
      </c>
      <c r="J275" s="3">
        <f>COUNTIFS(tab_SCHULLISTE[TKZ],tab_SATLISTE[[#This Row],[SAT-ID]])</f>
        <v>359</v>
      </c>
    </row>
    <row r="276" spans="1:10" ht="15.9" customHeight="1" x14ac:dyDescent="0.3">
      <c r="A276" s="3" t="s">
        <v>1967</v>
      </c>
      <c r="B276" s="15" t="s">
        <v>15167</v>
      </c>
      <c r="C276" s="16">
        <v>639</v>
      </c>
      <c r="D276" s="17">
        <f>tab_SATLISTE[[#This Row],[Leihgeräte]]*350</f>
        <v>223650</v>
      </c>
      <c r="E276" s="16">
        <v>159</v>
      </c>
      <c r="F276" s="30">
        <f>tab_SATLISTE[[#This Row],[Lehrergeräte]]*1000</f>
        <v>159000</v>
      </c>
      <c r="G276" s="3" t="str">
        <f>IF(MID(tab_SATLISTE[[#This Row],[SAT-ID]],2,1)="x","x",LEFT(tab_SATLISTE[[#This Row],[SAT-ID]]))</f>
        <v>1</v>
      </c>
      <c r="H276" t="s">
        <v>10474</v>
      </c>
      <c r="I276" t="s">
        <v>18476</v>
      </c>
      <c r="J276" s="3">
        <f>COUNTIFS(tab_SCHULLISTE[TKZ],tab_SATLISTE[[#This Row],[SAT-ID]])</f>
        <v>9</v>
      </c>
    </row>
    <row r="277" spans="1:10" ht="15.9" customHeight="1" x14ac:dyDescent="0.3">
      <c r="A277" s="3" t="s">
        <v>1968</v>
      </c>
      <c r="B277" s="15" t="s">
        <v>15168</v>
      </c>
      <c r="C277" s="16">
        <v>100</v>
      </c>
      <c r="D277" s="17">
        <f>tab_SATLISTE[[#This Row],[Leihgeräte]]*350</f>
        <v>35000</v>
      </c>
      <c r="E277" s="16">
        <v>12</v>
      </c>
      <c r="F277" s="30">
        <f>tab_SATLISTE[[#This Row],[Lehrergeräte]]*1000</f>
        <v>12000</v>
      </c>
      <c r="G277" s="3" t="str">
        <f>IF(MID(tab_SATLISTE[[#This Row],[SAT-ID]],2,1)="x","x",LEFT(tab_SATLISTE[[#This Row],[SAT-ID]]))</f>
        <v>1</v>
      </c>
      <c r="H277" t="s">
        <v>17008</v>
      </c>
      <c r="I277" t="s">
        <v>17192</v>
      </c>
      <c r="J277" s="3">
        <f>COUNTIFS(tab_SCHULLISTE[TKZ],tab_SATLISTE[[#This Row],[SAT-ID]])</f>
        <v>1</v>
      </c>
    </row>
    <row r="278" spans="1:10" ht="15.9" customHeight="1" x14ac:dyDescent="0.3">
      <c r="A278" s="3" t="s">
        <v>1969</v>
      </c>
      <c r="B278" s="15" t="s">
        <v>15169</v>
      </c>
      <c r="C278" s="16">
        <v>34</v>
      </c>
      <c r="D278" s="17">
        <f>tab_SATLISTE[[#This Row],[Leihgeräte]]*350</f>
        <v>11900</v>
      </c>
      <c r="E278" s="16">
        <v>4</v>
      </c>
      <c r="F278" s="30">
        <f>tab_SATLISTE[[#This Row],[Lehrergeräte]]*1000</f>
        <v>4000</v>
      </c>
      <c r="G278" s="3" t="str">
        <f>IF(MID(tab_SATLISTE[[#This Row],[SAT-ID]],2,1)="x","x",LEFT(tab_SATLISTE[[#This Row],[SAT-ID]]))</f>
        <v>1</v>
      </c>
      <c r="H278" t="s">
        <v>17008</v>
      </c>
      <c r="I278" t="s">
        <v>17239</v>
      </c>
      <c r="J278" s="3">
        <f>COUNTIFS(tab_SCHULLISTE[TKZ],tab_SATLISTE[[#This Row],[SAT-ID]])</f>
        <v>1</v>
      </c>
    </row>
    <row r="279" spans="1:10" ht="15.9" customHeight="1" x14ac:dyDescent="0.3">
      <c r="A279" s="3" t="s">
        <v>1970</v>
      </c>
      <c r="B279" s="15" t="s">
        <v>15170</v>
      </c>
      <c r="C279" s="16">
        <v>28</v>
      </c>
      <c r="D279" s="17">
        <f>tab_SATLISTE[[#This Row],[Leihgeräte]]*350</f>
        <v>9800</v>
      </c>
      <c r="E279" s="16">
        <v>7</v>
      </c>
      <c r="F279" s="30">
        <f>tab_SATLISTE[[#This Row],[Lehrergeräte]]*1000</f>
        <v>7000</v>
      </c>
      <c r="G279" s="3" t="str">
        <f>IF(MID(tab_SATLISTE[[#This Row],[SAT-ID]],2,1)="x","x",LEFT(tab_SATLISTE[[#This Row],[SAT-ID]]))</f>
        <v>1</v>
      </c>
      <c r="H279" t="s">
        <v>23</v>
      </c>
      <c r="I279" t="s">
        <v>17240</v>
      </c>
      <c r="J279" s="3">
        <f>COUNTIFS(tab_SCHULLISTE[TKZ],tab_SATLISTE[[#This Row],[SAT-ID]])</f>
        <v>1</v>
      </c>
    </row>
    <row r="280" spans="1:10" ht="15.9" customHeight="1" x14ac:dyDescent="0.3">
      <c r="A280" s="3" t="s">
        <v>1971</v>
      </c>
      <c r="B280" s="15" t="s">
        <v>15171</v>
      </c>
      <c r="C280" s="16">
        <v>134</v>
      </c>
      <c r="D280" s="17">
        <f>tab_SATLISTE[[#This Row],[Leihgeräte]]*350</f>
        <v>46900</v>
      </c>
      <c r="E280" s="16">
        <v>30</v>
      </c>
      <c r="F280" s="30">
        <f>tab_SATLISTE[[#This Row],[Lehrergeräte]]*1000</f>
        <v>30000</v>
      </c>
      <c r="G280" s="3" t="str">
        <f>IF(MID(tab_SATLISTE[[#This Row],[SAT-ID]],2,1)="x","x",LEFT(tab_SATLISTE[[#This Row],[SAT-ID]]))</f>
        <v>1</v>
      </c>
      <c r="H280" t="s">
        <v>17009</v>
      </c>
      <c r="I280" t="s">
        <v>17241</v>
      </c>
      <c r="J280" s="3">
        <f>COUNTIFS(tab_SCHULLISTE[TKZ],tab_SATLISTE[[#This Row],[SAT-ID]])</f>
        <v>3</v>
      </c>
    </row>
    <row r="281" spans="1:10" ht="15.9" customHeight="1" x14ac:dyDescent="0.3">
      <c r="A281" s="3" t="s">
        <v>1972</v>
      </c>
      <c r="B281" s="15" t="s">
        <v>15172</v>
      </c>
      <c r="C281" s="16">
        <v>68</v>
      </c>
      <c r="D281" s="17">
        <f>tab_SATLISTE[[#This Row],[Leihgeräte]]*350</f>
        <v>23800</v>
      </c>
      <c r="E281" s="16">
        <v>8</v>
      </c>
      <c r="F281" s="30">
        <f>tab_SATLISTE[[#This Row],[Lehrergeräte]]*1000</f>
        <v>8000</v>
      </c>
      <c r="G281" s="3" t="str">
        <f>IF(MID(tab_SATLISTE[[#This Row],[SAT-ID]],2,1)="x","x",LEFT(tab_SATLISTE[[#This Row],[SAT-ID]]))</f>
        <v>1</v>
      </c>
      <c r="H281" t="s">
        <v>17008</v>
      </c>
      <c r="I281" t="s">
        <v>17242</v>
      </c>
      <c r="J281" s="3">
        <f>COUNTIFS(tab_SCHULLISTE[TKZ],tab_SATLISTE[[#This Row],[SAT-ID]])</f>
        <v>2</v>
      </c>
    </row>
    <row r="282" spans="1:10" ht="15.9" customHeight="1" x14ac:dyDescent="0.3">
      <c r="A282" s="3" t="s">
        <v>1973</v>
      </c>
      <c r="B282" s="15" t="s">
        <v>15173</v>
      </c>
      <c r="C282" s="16">
        <v>32</v>
      </c>
      <c r="D282" s="17">
        <f>tab_SATLISTE[[#This Row],[Leihgeräte]]*350</f>
        <v>11200</v>
      </c>
      <c r="E282" s="16">
        <v>7</v>
      </c>
      <c r="F282" s="30">
        <f>tab_SATLISTE[[#This Row],[Lehrergeräte]]*1000</f>
        <v>7000</v>
      </c>
      <c r="G282" s="3" t="str">
        <f>IF(MID(tab_SATLISTE[[#This Row],[SAT-ID]],2,1)="x","x",LEFT(tab_SATLISTE[[#This Row],[SAT-ID]]))</f>
        <v>1</v>
      </c>
      <c r="H282" t="s">
        <v>17008</v>
      </c>
      <c r="I282" t="s">
        <v>17016</v>
      </c>
      <c r="J282" s="3">
        <f>COUNTIFS(tab_SCHULLISTE[TKZ],tab_SATLISTE[[#This Row],[SAT-ID]])</f>
        <v>1</v>
      </c>
    </row>
    <row r="283" spans="1:10" ht="15.9" customHeight="1" x14ac:dyDescent="0.3">
      <c r="A283" s="3" t="s">
        <v>1974</v>
      </c>
      <c r="B283" s="15" t="s">
        <v>15174</v>
      </c>
      <c r="C283" s="16">
        <v>26</v>
      </c>
      <c r="D283" s="17">
        <f>tab_SATLISTE[[#This Row],[Leihgeräte]]*350</f>
        <v>9100</v>
      </c>
      <c r="E283" s="16">
        <v>9</v>
      </c>
      <c r="F283" s="30">
        <f>tab_SATLISTE[[#This Row],[Lehrergeräte]]*1000</f>
        <v>9000</v>
      </c>
      <c r="G283" s="3" t="str">
        <f>IF(MID(tab_SATLISTE[[#This Row],[SAT-ID]],2,1)="x","x",LEFT(tab_SATLISTE[[#This Row],[SAT-ID]]))</f>
        <v>1</v>
      </c>
      <c r="H283" t="s">
        <v>17008</v>
      </c>
      <c r="I283" t="s">
        <v>17243</v>
      </c>
      <c r="J283" s="3">
        <f>COUNTIFS(tab_SCHULLISTE[TKZ],tab_SATLISTE[[#This Row],[SAT-ID]])</f>
        <v>1</v>
      </c>
    </row>
    <row r="284" spans="1:10" ht="15.9" customHeight="1" x14ac:dyDescent="0.3">
      <c r="A284" s="3" t="s">
        <v>1975</v>
      </c>
      <c r="B284" s="15" t="s">
        <v>15175</v>
      </c>
      <c r="C284" s="16">
        <v>26</v>
      </c>
      <c r="D284" s="17">
        <f>tab_SATLISTE[[#This Row],[Leihgeräte]]*350</f>
        <v>9100</v>
      </c>
      <c r="E284" s="16">
        <v>8</v>
      </c>
      <c r="F284" s="30">
        <f>tab_SATLISTE[[#This Row],[Lehrergeräte]]*1000</f>
        <v>8000</v>
      </c>
      <c r="G284" s="3" t="str">
        <f>IF(MID(tab_SATLISTE[[#This Row],[SAT-ID]],2,1)="x","x",LEFT(tab_SATLISTE[[#This Row],[SAT-ID]]))</f>
        <v>1</v>
      </c>
      <c r="H284" t="s">
        <v>17009</v>
      </c>
      <c r="I284" t="s">
        <v>17243</v>
      </c>
      <c r="J284" s="3">
        <f>COUNTIFS(tab_SCHULLISTE[TKZ],tab_SATLISTE[[#This Row],[SAT-ID]])</f>
        <v>1</v>
      </c>
    </row>
    <row r="285" spans="1:10" ht="15.9" customHeight="1" x14ac:dyDescent="0.3">
      <c r="A285" s="3" t="s">
        <v>1976</v>
      </c>
      <c r="B285" s="15" t="s">
        <v>15176</v>
      </c>
      <c r="C285" s="16">
        <v>89</v>
      </c>
      <c r="D285" s="17">
        <f>tab_SATLISTE[[#This Row],[Leihgeräte]]*350</f>
        <v>31150</v>
      </c>
      <c r="E285" s="16">
        <v>20</v>
      </c>
      <c r="F285" s="30">
        <f>tab_SATLISTE[[#This Row],[Lehrergeräte]]*1000</f>
        <v>20000</v>
      </c>
      <c r="G285" s="3" t="str">
        <f>IF(MID(tab_SATLISTE[[#This Row],[SAT-ID]],2,1)="x","x",LEFT(tab_SATLISTE[[#This Row],[SAT-ID]]))</f>
        <v>1</v>
      </c>
      <c r="H285" t="s">
        <v>23</v>
      </c>
      <c r="I285" t="s">
        <v>17244</v>
      </c>
      <c r="J285" s="3">
        <f>COUNTIFS(tab_SCHULLISTE[TKZ],tab_SATLISTE[[#This Row],[SAT-ID]])</f>
        <v>2</v>
      </c>
    </row>
    <row r="286" spans="1:10" ht="15.9" customHeight="1" x14ac:dyDescent="0.3">
      <c r="A286" s="3" t="s">
        <v>1977</v>
      </c>
      <c r="B286" s="15" t="s">
        <v>15177</v>
      </c>
      <c r="C286" s="16">
        <v>277</v>
      </c>
      <c r="D286" s="17">
        <f>tab_SATLISTE[[#This Row],[Leihgeräte]]*350</f>
        <v>96950</v>
      </c>
      <c r="E286" s="16">
        <v>62</v>
      </c>
      <c r="F286" s="30">
        <f>tab_SATLISTE[[#This Row],[Lehrergeräte]]*1000</f>
        <v>62000</v>
      </c>
      <c r="G286" s="3" t="str">
        <f>IF(MID(tab_SATLISTE[[#This Row],[SAT-ID]],2,1)="x","x",LEFT(tab_SATLISTE[[#This Row],[SAT-ID]]))</f>
        <v>1</v>
      </c>
      <c r="H286" t="s">
        <v>17010</v>
      </c>
      <c r="I286" t="s">
        <v>17245</v>
      </c>
      <c r="J286" s="3">
        <f>COUNTIFS(tab_SCHULLISTE[TKZ],tab_SATLISTE[[#This Row],[SAT-ID]])</f>
        <v>4</v>
      </c>
    </row>
    <row r="287" spans="1:10" ht="15.9" customHeight="1" x14ac:dyDescent="0.3">
      <c r="A287" s="3" t="s">
        <v>1978</v>
      </c>
      <c r="B287" s="15" t="s">
        <v>15178</v>
      </c>
      <c r="C287" s="16">
        <v>967</v>
      </c>
      <c r="D287" s="17">
        <f>tab_SATLISTE[[#This Row],[Leihgeräte]]*350</f>
        <v>338450</v>
      </c>
      <c r="E287" s="16">
        <v>201</v>
      </c>
      <c r="F287" s="30">
        <f>tab_SATLISTE[[#This Row],[Lehrergeräte]]*1000</f>
        <v>201000</v>
      </c>
      <c r="G287" s="3" t="str">
        <f>IF(MID(tab_SATLISTE[[#This Row],[SAT-ID]],2,1)="x","x",LEFT(tab_SATLISTE[[#This Row],[SAT-ID]]))</f>
        <v>1</v>
      </c>
      <c r="H287" t="s">
        <v>10474</v>
      </c>
      <c r="I287" t="s">
        <v>18483</v>
      </c>
      <c r="J287" s="3">
        <f>COUNTIFS(tab_SCHULLISTE[TKZ],tab_SATLISTE[[#This Row],[SAT-ID]])</f>
        <v>14</v>
      </c>
    </row>
    <row r="288" spans="1:10" ht="15.9" customHeight="1" x14ac:dyDescent="0.3">
      <c r="A288" s="3" t="s">
        <v>1979</v>
      </c>
      <c r="B288" s="15" t="s">
        <v>15179</v>
      </c>
      <c r="C288" s="16">
        <v>176</v>
      </c>
      <c r="D288" s="17">
        <f>tab_SATLISTE[[#This Row],[Leihgeräte]]*350</f>
        <v>61600</v>
      </c>
      <c r="E288" s="16">
        <v>29</v>
      </c>
      <c r="F288" s="30">
        <f>tab_SATLISTE[[#This Row],[Lehrergeräte]]*1000</f>
        <v>29000</v>
      </c>
      <c r="G288" s="3" t="str">
        <f>IF(MID(tab_SATLISTE[[#This Row],[SAT-ID]],2,1)="x","x",LEFT(tab_SATLISTE[[#This Row],[SAT-ID]]))</f>
        <v>1</v>
      </c>
      <c r="H288" t="s">
        <v>23</v>
      </c>
      <c r="I288" t="s">
        <v>17246</v>
      </c>
      <c r="J288" s="3">
        <f>COUNTIFS(tab_SCHULLISTE[TKZ],tab_SATLISTE[[#This Row],[SAT-ID]])</f>
        <v>3</v>
      </c>
    </row>
    <row r="289" spans="1:10" ht="15.9" customHeight="1" x14ac:dyDescent="0.3">
      <c r="A289" s="3" t="s">
        <v>1980</v>
      </c>
      <c r="B289" s="15" t="s">
        <v>15180</v>
      </c>
      <c r="C289" s="16">
        <v>51</v>
      </c>
      <c r="D289" s="17">
        <f>tab_SATLISTE[[#This Row],[Leihgeräte]]*350</f>
        <v>17850</v>
      </c>
      <c r="E289" s="16">
        <v>7</v>
      </c>
      <c r="F289" s="30">
        <f>tab_SATLISTE[[#This Row],[Lehrergeräte]]*1000</f>
        <v>7000</v>
      </c>
      <c r="G289" s="3" t="str">
        <f>IF(MID(tab_SATLISTE[[#This Row],[SAT-ID]],2,1)="x","x",LEFT(tab_SATLISTE[[#This Row],[SAT-ID]]))</f>
        <v>1</v>
      </c>
      <c r="H289" t="s">
        <v>17008</v>
      </c>
      <c r="I289" t="s">
        <v>17247</v>
      </c>
      <c r="J289" s="3">
        <f>COUNTIFS(tab_SCHULLISTE[TKZ],tab_SATLISTE[[#This Row],[SAT-ID]])</f>
        <v>1</v>
      </c>
    </row>
    <row r="290" spans="1:10" ht="15.9" customHeight="1" x14ac:dyDescent="0.3">
      <c r="A290" s="3" t="s">
        <v>1981</v>
      </c>
      <c r="B290" s="15" t="s">
        <v>15181</v>
      </c>
      <c r="C290" s="16">
        <v>48</v>
      </c>
      <c r="D290" s="17">
        <f>tab_SATLISTE[[#This Row],[Leihgeräte]]*350</f>
        <v>16800</v>
      </c>
      <c r="E290" s="16">
        <v>13</v>
      </c>
      <c r="F290" s="30">
        <f>tab_SATLISTE[[#This Row],[Lehrergeräte]]*1000</f>
        <v>13000</v>
      </c>
      <c r="G290" s="3" t="str">
        <f>IF(MID(tab_SATLISTE[[#This Row],[SAT-ID]],2,1)="x","x",LEFT(tab_SATLISTE[[#This Row],[SAT-ID]]))</f>
        <v>1</v>
      </c>
      <c r="H290" t="s">
        <v>17008</v>
      </c>
      <c r="I290" t="s">
        <v>17247</v>
      </c>
      <c r="J290" s="3">
        <f>COUNTIFS(tab_SCHULLISTE[TKZ],tab_SATLISTE[[#This Row],[SAT-ID]])</f>
        <v>1</v>
      </c>
    </row>
    <row r="291" spans="1:10" ht="15.9" customHeight="1" x14ac:dyDescent="0.3">
      <c r="A291" s="3" t="s">
        <v>1982</v>
      </c>
      <c r="B291" s="15" t="s">
        <v>15182</v>
      </c>
      <c r="C291" s="16">
        <v>91</v>
      </c>
      <c r="D291" s="17">
        <f>tab_SATLISTE[[#This Row],[Leihgeräte]]*350</f>
        <v>31850</v>
      </c>
      <c r="E291" s="16">
        <v>15</v>
      </c>
      <c r="F291" s="30">
        <f>tab_SATLISTE[[#This Row],[Lehrergeräte]]*1000</f>
        <v>15000</v>
      </c>
      <c r="G291" s="3" t="str">
        <f>IF(MID(tab_SATLISTE[[#This Row],[SAT-ID]],2,1)="x","x",LEFT(tab_SATLISTE[[#This Row],[SAT-ID]]))</f>
        <v>1</v>
      </c>
      <c r="H291" t="s">
        <v>17010</v>
      </c>
      <c r="I291" t="s">
        <v>17248</v>
      </c>
      <c r="J291" s="3">
        <f>COUNTIFS(tab_SCHULLISTE[TKZ],tab_SATLISTE[[#This Row],[SAT-ID]])</f>
        <v>2</v>
      </c>
    </row>
    <row r="292" spans="1:10" ht="15.9" customHeight="1" x14ac:dyDescent="0.3">
      <c r="A292" s="3" t="s">
        <v>1983</v>
      </c>
      <c r="B292" s="15" t="s">
        <v>15183</v>
      </c>
      <c r="C292" s="16">
        <v>57</v>
      </c>
      <c r="D292" s="17">
        <f>tab_SATLISTE[[#This Row],[Leihgeräte]]*350</f>
        <v>19950</v>
      </c>
      <c r="E292" s="16">
        <v>12</v>
      </c>
      <c r="F292" s="30">
        <f>tab_SATLISTE[[#This Row],[Lehrergeräte]]*1000</f>
        <v>12000</v>
      </c>
      <c r="G292" s="3" t="str">
        <f>IF(MID(tab_SATLISTE[[#This Row],[SAT-ID]],2,1)="x","x",LEFT(tab_SATLISTE[[#This Row],[SAT-ID]]))</f>
        <v>1</v>
      </c>
      <c r="H292" t="s">
        <v>23</v>
      </c>
      <c r="I292" t="s">
        <v>17249</v>
      </c>
      <c r="J292" s="3">
        <f>COUNTIFS(tab_SCHULLISTE[TKZ],tab_SATLISTE[[#This Row],[SAT-ID]])</f>
        <v>1</v>
      </c>
    </row>
    <row r="293" spans="1:10" ht="15.9" customHeight="1" x14ac:dyDescent="0.3">
      <c r="A293" s="3" t="s">
        <v>1984</v>
      </c>
      <c r="B293" s="15" t="s">
        <v>15184</v>
      </c>
      <c r="C293" s="16">
        <v>15</v>
      </c>
      <c r="D293" s="17">
        <f>tab_SATLISTE[[#This Row],[Leihgeräte]]*350</f>
        <v>5250</v>
      </c>
      <c r="E293" s="16">
        <v>3</v>
      </c>
      <c r="F293" s="30">
        <f>tab_SATLISTE[[#This Row],[Lehrergeräte]]*1000</f>
        <v>3000</v>
      </c>
      <c r="G293" s="3" t="str">
        <f>IF(MID(tab_SATLISTE[[#This Row],[SAT-ID]],2,1)="x","x",LEFT(tab_SATLISTE[[#This Row],[SAT-ID]]))</f>
        <v>1</v>
      </c>
      <c r="H293" t="s">
        <v>17011</v>
      </c>
      <c r="I293" t="s">
        <v>17250</v>
      </c>
      <c r="J293" s="3">
        <f>COUNTIFS(tab_SCHULLISTE[TKZ],tab_SATLISTE[[#This Row],[SAT-ID]])</f>
        <v>1</v>
      </c>
    </row>
    <row r="294" spans="1:10" ht="15.9" customHeight="1" x14ac:dyDescent="0.3">
      <c r="A294" s="3" t="s">
        <v>1985</v>
      </c>
      <c r="B294" s="15" t="s">
        <v>15185</v>
      </c>
      <c r="C294" s="16">
        <v>14</v>
      </c>
      <c r="D294" s="17">
        <f>tab_SATLISTE[[#This Row],[Leihgeräte]]*350</f>
        <v>4900</v>
      </c>
      <c r="E294" s="16">
        <v>3</v>
      </c>
      <c r="F294" s="30">
        <f>tab_SATLISTE[[#This Row],[Lehrergeräte]]*1000</f>
        <v>3000</v>
      </c>
      <c r="G294" s="3" t="str">
        <f>IF(MID(tab_SATLISTE[[#This Row],[SAT-ID]],2,1)="x","x",LEFT(tab_SATLISTE[[#This Row],[SAT-ID]]))</f>
        <v>1</v>
      </c>
      <c r="H294" t="s">
        <v>23</v>
      </c>
      <c r="I294" t="s">
        <v>17251</v>
      </c>
      <c r="J294" s="3">
        <f>COUNTIFS(tab_SCHULLISTE[TKZ],tab_SATLISTE[[#This Row],[SAT-ID]])</f>
        <v>1</v>
      </c>
    </row>
    <row r="295" spans="1:10" ht="15.9" customHeight="1" x14ac:dyDescent="0.3">
      <c r="A295" s="3" t="s">
        <v>1986</v>
      </c>
      <c r="B295" s="15" t="s">
        <v>15186</v>
      </c>
      <c r="C295" s="16">
        <v>13</v>
      </c>
      <c r="D295" s="17">
        <f>tab_SATLISTE[[#This Row],[Leihgeräte]]*350</f>
        <v>4550</v>
      </c>
      <c r="E295" s="16">
        <v>3</v>
      </c>
      <c r="F295" s="30">
        <f>tab_SATLISTE[[#This Row],[Lehrergeräte]]*1000</f>
        <v>3000</v>
      </c>
      <c r="G295" s="3" t="str">
        <f>IF(MID(tab_SATLISTE[[#This Row],[SAT-ID]],2,1)="x","x",LEFT(tab_SATLISTE[[#This Row],[SAT-ID]]))</f>
        <v>1</v>
      </c>
      <c r="H295" t="s">
        <v>23</v>
      </c>
      <c r="I295" t="s">
        <v>17252</v>
      </c>
      <c r="J295" s="3">
        <f>COUNTIFS(tab_SCHULLISTE[TKZ],tab_SATLISTE[[#This Row],[SAT-ID]])</f>
        <v>1</v>
      </c>
    </row>
    <row r="296" spans="1:10" ht="15.9" customHeight="1" x14ac:dyDescent="0.3">
      <c r="A296" s="3" t="s">
        <v>1987</v>
      </c>
      <c r="B296" s="15" t="s">
        <v>15187</v>
      </c>
      <c r="C296" s="16">
        <v>42</v>
      </c>
      <c r="D296" s="17">
        <f>tab_SATLISTE[[#This Row],[Leihgeräte]]*350</f>
        <v>14700</v>
      </c>
      <c r="E296" s="16">
        <v>9</v>
      </c>
      <c r="F296" s="30">
        <f>tab_SATLISTE[[#This Row],[Lehrergeräte]]*1000</f>
        <v>9000</v>
      </c>
      <c r="G296" s="3" t="str">
        <f>IF(MID(tab_SATLISTE[[#This Row],[SAT-ID]],2,1)="x","x",LEFT(tab_SATLISTE[[#This Row],[SAT-ID]]))</f>
        <v>1</v>
      </c>
      <c r="H296" t="s">
        <v>23</v>
      </c>
      <c r="I296" t="s">
        <v>17253</v>
      </c>
      <c r="J296" s="3">
        <f>COUNTIFS(tab_SCHULLISTE[TKZ],tab_SATLISTE[[#This Row],[SAT-ID]])</f>
        <v>2</v>
      </c>
    </row>
    <row r="297" spans="1:10" ht="15.9" customHeight="1" x14ac:dyDescent="0.3">
      <c r="A297" s="3" t="s">
        <v>1988</v>
      </c>
      <c r="B297" s="15" t="s">
        <v>15188</v>
      </c>
      <c r="C297" s="16">
        <v>36</v>
      </c>
      <c r="D297" s="17">
        <f>tab_SATLISTE[[#This Row],[Leihgeräte]]*350</f>
        <v>12600</v>
      </c>
      <c r="E297" s="16">
        <v>8</v>
      </c>
      <c r="F297" s="30">
        <f>tab_SATLISTE[[#This Row],[Lehrergeräte]]*1000</f>
        <v>8000</v>
      </c>
      <c r="G297" s="3" t="str">
        <f>IF(MID(tab_SATLISTE[[#This Row],[SAT-ID]],2,1)="x","x",LEFT(tab_SATLISTE[[#This Row],[SAT-ID]]))</f>
        <v>1</v>
      </c>
      <c r="H297" t="s">
        <v>23</v>
      </c>
      <c r="I297" t="s">
        <v>17254</v>
      </c>
      <c r="J297" s="3">
        <f>COUNTIFS(tab_SCHULLISTE[TKZ],tab_SATLISTE[[#This Row],[SAT-ID]])</f>
        <v>2</v>
      </c>
    </row>
    <row r="298" spans="1:10" ht="15.9" customHeight="1" x14ac:dyDescent="0.3">
      <c r="A298" s="3" t="s">
        <v>1989</v>
      </c>
      <c r="B298" s="15" t="s">
        <v>15189</v>
      </c>
      <c r="C298" s="16">
        <v>33</v>
      </c>
      <c r="D298" s="17">
        <f>tab_SATLISTE[[#This Row],[Leihgeräte]]*350</f>
        <v>11550</v>
      </c>
      <c r="E298" s="16">
        <v>5</v>
      </c>
      <c r="F298" s="30">
        <f>tab_SATLISTE[[#This Row],[Lehrergeräte]]*1000</f>
        <v>5000</v>
      </c>
      <c r="G298" s="3" t="str">
        <f>IF(MID(tab_SATLISTE[[#This Row],[SAT-ID]],2,1)="x","x",LEFT(tab_SATLISTE[[#This Row],[SAT-ID]]))</f>
        <v>1</v>
      </c>
      <c r="H298" t="s">
        <v>23</v>
      </c>
      <c r="I298" t="s">
        <v>17255</v>
      </c>
      <c r="J298" s="3">
        <f>COUNTIFS(tab_SCHULLISTE[TKZ],tab_SATLISTE[[#This Row],[SAT-ID]])</f>
        <v>1</v>
      </c>
    </row>
    <row r="299" spans="1:10" ht="15.9" customHeight="1" x14ac:dyDescent="0.3">
      <c r="A299" s="3" t="s">
        <v>1990</v>
      </c>
      <c r="B299" s="15" t="s">
        <v>15190</v>
      </c>
      <c r="C299" s="16">
        <v>40</v>
      </c>
      <c r="D299" s="17">
        <f>tab_SATLISTE[[#This Row],[Leihgeräte]]*350</f>
        <v>14000</v>
      </c>
      <c r="E299" s="16">
        <v>9</v>
      </c>
      <c r="F299" s="30">
        <f>tab_SATLISTE[[#This Row],[Lehrergeräte]]*1000</f>
        <v>9000</v>
      </c>
      <c r="G299" s="3" t="str">
        <f>IF(MID(tab_SATLISTE[[#This Row],[SAT-ID]],2,1)="x","x",LEFT(tab_SATLISTE[[#This Row],[SAT-ID]]))</f>
        <v>1</v>
      </c>
      <c r="H299" t="s">
        <v>17011</v>
      </c>
      <c r="I299" t="s">
        <v>17256</v>
      </c>
      <c r="J299" s="3">
        <f>COUNTIFS(tab_SCHULLISTE[TKZ],tab_SATLISTE[[#This Row],[SAT-ID]])</f>
        <v>1</v>
      </c>
    </row>
    <row r="300" spans="1:10" ht="15.9" customHeight="1" x14ac:dyDescent="0.3">
      <c r="A300" s="3" t="s">
        <v>1991</v>
      </c>
      <c r="B300" s="15" t="s">
        <v>15191</v>
      </c>
      <c r="C300" s="16">
        <v>143</v>
      </c>
      <c r="D300" s="17">
        <f>tab_SATLISTE[[#This Row],[Leihgeräte]]*350</f>
        <v>50050</v>
      </c>
      <c r="E300" s="16">
        <v>38</v>
      </c>
      <c r="F300" s="30">
        <f>tab_SATLISTE[[#This Row],[Lehrergeräte]]*1000</f>
        <v>38000</v>
      </c>
      <c r="G300" s="3" t="str">
        <f>IF(MID(tab_SATLISTE[[#This Row],[SAT-ID]],2,1)="x","x",LEFT(tab_SATLISTE[[#This Row],[SAT-ID]]))</f>
        <v>1</v>
      </c>
      <c r="H300" t="s">
        <v>23</v>
      </c>
      <c r="I300" t="s">
        <v>17103</v>
      </c>
      <c r="J300" s="3">
        <f>COUNTIFS(tab_SCHULLISTE[TKZ],tab_SATLISTE[[#This Row],[SAT-ID]])</f>
        <v>3</v>
      </c>
    </row>
    <row r="301" spans="1:10" ht="15.9" customHeight="1" x14ac:dyDescent="0.3">
      <c r="A301" s="3" t="s">
        <v>1992</v>
      </c>
      <c r="B301" s="15" t="s">
        <v>15192</v>
      </c>
      <c r="C301" s="16">
        <v>131</v>
      </c>
      <c r="D301" s="17">
        <f>tab_SATLISTE[[#This Row],[Leihgeräte]]*350</f>
        <v>45850</v>
      </c>
      <c r="E301" s="16">
        <v>28</v>
      </c>
      <c r="F301" s="30">
        <f>tab_SATLISTE[[#This Row],[Lehrergeräte]]*1000</f>
        <v>28000</v>
      </c>
      <c r="G301" s="3" t="str">
        <f>IF(MID(tab_SATLISTE[[#This Row],[SAT-ID]],2,1)="x","x",LEFT(tab_SATLISTE[[#This Row],[SAT-ID]]))</f>
        <v>1</v>
      </c>
      <c r="H301" t="s">
        <v>23</v>
      </c>
      <c r="I301" t="s">
        <v>17257</v>
      </c>
      <c r="J301" s="3">
        <f>COUNTIFS(tab_SCHULLISTE[TKZ],tab_SATLISTE[[#This Row],[SAT-ID]])</f>
        <v>3</v>
      </c>
    </row>
    <row r="302" spans="1:10" ht="15.9" customHeight="1" x14ac:dyDescent="0.3">
      <c r="A302" s="3" t="s">
        <v>1993</v>
      </c>
      <c r="B302" s="15" t="s">
        <v>15193</v>
      </c>
      <c r="C302" s="16">
        <v>24</v>
      </c>
      <c r="D302" s="17">
        <f>tab_SATLISTE[[#This Row],[Leihgeräte]]*350</f>
        <v>8400</v>
      </c>
      <c r="E302" s="16">
        <v>4</v>
      </c>
      <c r="F302" s="30">
        <f>tab_SATLISTE[[#This Row],[Lehrergeräte]]*1000</f>
        <v>4000</v>
      </c>
      <c r="G302" s="3" t="str">
        <f>IF(MID(tab_SATLISTE[[#This Row],[SAT-ID]],2,1)="x","x",LEFT(tab_SATLISTE[[#This Row],[SAT-ID]]))</f>
        <v>1</v>
      </c>
      <c r="H302" t="s">
        <v>23</v>
      </c>
      <c r="I302" t="s">
        <v>17258</v>
      </c>
      <c r="J302" s="3">
        <f>COUNTIFS(tab_SCHULLISTE[TKZ],tab_SATLISTE[[#This Row],[SAT-ID]])</f>
        <v>1</v>
      </c>
    </row>
    <row r="303" spans="1:10" ht="15.9" customHeight="1" x14ac:dyDescent="0.3">
      <c r="A303" s="3" t="s">
        <v>1994</v>
      </c>
      <c r="B303" s="15" t="s">
        <v>15194</v>
      </c>
      <c r="C303" s="16">
        <v>31</v>
      </c>
      <c r="D303" s="17">
        <f>tab_SATLISTE[[#This Row],[Leihgeräte]]*350</f>
        <v>10850</v>
      </c>
      <c r="E303" s="16">
        <v>4</v>
      </c>
      <c r="F303" s="30">
        <f>tab_SATLISTE[[#This Row],[Lehrergeräte]]*1000</f>
        <v>4000</v>
      </c>
      <c r="G303" s="3" t="str">
        <f>IF(MID(tab_SATLISTE[[#This Row],[SAT-ID]],2,1)="x","x",LEFT(tab_SATLISTE[[#This Row],[SAT-ID]]))</f>
        <v>1</v>
      </c>
      <c r="H303" t="s">
        <v>23</v>
      </c>
      <c r="I303" t="s">
        <v>17259</v>
      </c>
      <c r="J303" s="3">
        <f>COUNTIFS(tab_SCHULLISTE[TKZ],tab_SATLISTE[[#This Row],[SAT-ID]])</f>
        <v>1</v>
      </c>
    </row>
    <row r="304" spans="1:10" ht="15.9" customHeight="1" x14ac:dyDescent="0.3">
      <c r="A304" s="3" t="s">
        <v>1995</v>
      </c>
      <c r="B304" s="15" t="s">
        <v>15195</v>
      </c>
      <c r="C304" s="16">
        <v>96</v>
      </c>
      <c r="D304" s="17">
        <f>tab_SATLISTE[[#This Row],[Leihgeräte]]*350</f>
        <v>33600</v>
      </c>
      <c r="E304" s="16">
        <v>15</v>
      </c>
      <c r="F304" s="30">
        <f>tab_SATLISTE[[#This Row],[Lehrergeräte]]*1000</f>
        <v>15000</v>
      </c>
      <c r="G304" s="3" t="str">
        <f>IF(MID(tab_SATLISTE[[#This Row],[SAT-ID]],2,1)="x","x",LEFT(tab_SATLISTE[[#This Row],[SAT-ID]]))</f>
        <v>1</v>
      </c>
      <c r="H304" t="s">
        <v>23</v>
      </c>
      <c r="I304" t="s">
        <v>17052</v>
      </c>
      <c r="J304" s="3">
        <f>COUNTIFS(tab_SCHULLISTE[TKZ],tab_SATLISTE[[#This Row],[SAT-ID]])</f>
        <v>3</v>
      </c>
    </row>
    <row r="305" spans="1:10" ht="15.9" customHeight="1" x14ac:dyDescent="0.3">
      <c r="A305" s="3" t="s">
        <v>1996</v>
      </c>
      <c r="B305" s="15" t="s">
        <v>15196</v>
      </c>
      <c r="C305" s="16">
        <v>15</v>
      </c>
      <c r="D305" s="17">
        <f>tab_SATLISTE[[#This Row],[Leihgeräte]]*350</f>
        <v>5250</v>
      </c>
      <c r="E305" s="16">
        <v>5</v>
      </c>
      <c r="F305" s="30">
        <f>tab_SATLISTE[[#This Row],[Lehrergeräte]]*1000</f>
        <v>5000</v>
      </c>
      <c r="G305" s="3" t="str">
        <f>IF(MID(tab_SATLISTE[[#This Row],[SAT-ID]],2,1)="x","x",LEFT(tab_SATLISTE[[#This Row],[SAT-ID]]))</f>
        <v>1</v>
      </c>
      <c r="H305" t="s">
        <v>17008</v>
      </c>
      <c r="I305" t="s">
        <v>17260</v>
      </c>
      <c r="J305" s="3">
        <f>COUNTIFS(tab_SCHULLISTE[TKZ],tab_SATLISTE[[#This Row],[SAT-ID]])</f>
        <v>1</v>
      </c>
    </row>
    <row r="306" spans="1:10" ht="15.9" customHeight="1" x14ac:dyDescent="0.3">
      <c r="A306" s="3" t="s">
        <v>1997</v>
      </c>
      <c r="B306" s="15" t="s">
        <v>15197</v>
      </c>
      <c r="C306" s="16">
        <v>16</v>
      </c>
      <c r="D306" s="17">
        <f>tab_SATLISTE[[#This Row],[Leihgeräte]]*350</f>
        <v>5600</v>
      </c>
      <c r="E306" s="16">
        <v>3</v>
      </c>
      <c r="F306" s="30">
        <f>tab_SATLISTE[[#This Row],[Lehrergeräte]]*1000</f>
        <v>3000</v>
      </c>
      <c r="G306" s="3" t="str">
        <f>IF(MID(tab_SATLISTE[[#This Row],[SAT-ID]],2,1)="x","x",LEFT(tab_SATLISTE[[#This Row],[SAT-ID]]))</f>
        <v>1</v>
      </c>
      <c r="H306" t="s">
        <v>23</v>
      </c>
      <c r="I306" t="s">
        <v>17261</v>
      </c>
      <c r="J306" s="3">
        <f>COUNTIFS(tab_SCHULLISTE[TKZ],tab_SATLISTE[[#This Row],[SAT-ID]])</f>
        <v>1</v>
      </c>
    </row>
    <row r="307" spans="1:10" ht="15.9" customHeight="1" x14ac:dyDescent="0.3">
      <c r="A307" s="3" t="s">
        <v>1998</v>
      </c>
      <c r="B307" s="15" t="s">
        <v>15198</v>
      </c>
      <c r="C307" s="16">
        <v>76</v>
      </c>
      <c r="D307" s="17">
        <f>tab_SATLISTE[[#This Row],[Leihgeräte]]*350</f>
        <v>26600</v>
      </c>
      <c r="E307" s="16">
        <v>12</v>
      </c>
      <c r="F307" s="30">
        <f>tab_SATLISTE[[#This Row],[Lehrergeräte]]*1000</f>
        <v>12000</v>
      </c>
      <c r="G307" s="3" t="str">
        <f>IF(MID(tab_SATLISTE[[#This Row],[SAT-ID]],2,1)="x","x",LEFT(tab_SATLISTE[[#This Row],[SAT-ID]]))</f>
        <v>1</v>
      </c>
      <c r="H307" t="s">
        <v>23</v>
      </c>
      <c r="I307" t="s">
        <v>17198</v>
      </c>
      <c r="J307" s="3">
        <f>COUNTIFS(tab_SCHULLISTE[TKZ],tab_SATLISTE[[#This Row],[SAT-ID]])</f>
        <v>2</v>
      </c>
    </row>
    <row r="308" spans="1:10" ht="15.9" customHeight="1" x14ac:dyDescent="0.3">
      <c r="A308" s="3" t="s">
        <v>1999</v>
      </c>
      <c r="B308" s="15" t="s">
        <v>1143</v>
      </c>
      <c r="C308" s="16">
        <v>118</v>
      </c>
      <c r="D308" s="17">
        <f>tab_SATLISTE[[#This Row],[Leihgeräte]]*350</f>
        <v>41300</v>
      </c>
      <c r="E308" s="16">
        <v>24</v>
      </c>
      <c r="F308" s="30">
        <f>tab_SATLISTE[[#This Row],[Lehrergeräte]]*1000</f>
        <v>24000</v>
      </c>
      <c r="G308" s="3" t="str">
        <f>IF(MID(tab_SATLISTE[[#This Row],[SAT-ID]],2,1)="x","x",LEFT(tab_SATLISTE[[#This Row],[SAT-ID]]))</f>
        <v>1</v>
      </c>
      <c r="H308" t="s">
        <v>17008</v>
      </c>
      <c r="I308" t="s">
        <v>17262</v>
      </c>
      <c r="J308" s="3">
        <f>COUNTIFS(tab_SCHULLISTE[TKZ],tab_SATLISTE[[#This Row],[SAT-ID]])</f>
        <v>2</v>
      </c>
    </row>
    <row r="309" spans="1:10" ht="15.9" customHeight="1" x14ac:dyDescent="0.3">
      <c r="A309" s="3" t="s">
        <v>2000</v>
      </c>
      <c r="B309" s="15" t="s">
        <v>15199</v>
      </c>
      <c r="C309" s="16">
        <v>21</v>
      </c>
      <c r="D309" s="17">
        <f>tab_SATLISTE[[#This Row],[Leihgeräte]]*350</f>
        <v>7350</v>
      </c>
      <c r="E309" s="16">
        <v>3</v>
      </c>
      <c r="F309" s="30">
        <f>tab_SATLISTE[[#This Row],[Lehrergeräte]]*1000</f>
        <v>3000</v>
      </c>
      <c r="G309" s="3" t="str">
        <f>IF(MID(tab_SATLISTE[[#This Row],[SAT-ID]],2,1)="x","x",LEFT(tab_SATLISTE[[#This Row],[SAT-ID]]))</f>
        <v>1</v>
      </c>
      <c r="H309" t="s">
        <v>23</v>
      </c>
      <c r="I309" t="s">
        <v>17263</v>
      </c>
      <c r="J309" s="3">
        <f>COUNTIFS(tab_SCHULLISTE[TKZ],tab_SATLISTE[[#This Row],[SAT-ID]])</f>
        <v>1</v>
      </c>
    </row>
    <row r="310" spans="1:10" ht="15.9" customHeight="1" x14ac:dyDescent="0.3">
      <c r="A310" s="3" t="s">
        <v>2001</v>
      </c>
      <c r="B310" s="15" t="s">
        <v>15200</v>
      </c>
      <c r="C310" s="16">
        <v>235</v>
      </c>
      <c r="D310" s="17">
        <f>tab_SATLISTE[[#This Row],[Leihgeräte]]*350</f>
        <v>82250</v>
      </c>
      <c r="E310" s="16">
        <v>36</v>
      </c>
      <c r="F310" s="30">
        <f>tab_SATLISTE[[#This Row],[Lehrergeräte]]*1000</f>
        <v>36000</v>
      </c>
      <c r="G310" s="3" t="str">
        <f>IF(MID(tab_SATLISTE[[#This Row],[SAT-ID]],2,1)="x","x",LEFT(tab_SATLISTE[[#This Row],[SAT-ID]]))</f>
        <v>1</v>
      </c>
      <c r="H310" t="s">
        <v>23</v>
      </c>
      <c r="I310" t="s">
        <v>17264</v>
      </c>
      <c r="J310" s="3">
        <f>COUNTIFS(tab_SCHULLISTE[TKZ],tab_SATLISTE[[#This Row],[SAT-ID]])</f>
        <v>4</v>
      </c>
    </row>
    <row r="311" spans="1:10" ht="15.9" customHeight="1" x14ac:dyDescent="0.3">
      <c r="A311" s="3" t="s">
        <v>2002</v>
      </c>
      <c r="B311" s="15" t="s">
        <v>15201</v>
      </c>
      <c r="C311" s="16">
        <v>16</v>
      </c>
      <c r="D311" s="17">
        <f>tab_SATLISTE[[#This Row],[Leihgeräte]]*350</f>
        <v>5600</v>
      </c>
      <c r="E311" s="16">
        <v>4</v>
      </c>
      <c r="F311" s="30">
        <f>tab_SATLISTE[[#This Row],[Lehrergeräte]]*1000</f>
        <v>4000</v>
      </c>
      <c r="G311" s="3" t="str">
        <f>IF(MID(tab_SATLISTE[[#This Row],[SAT-ID]],2,1)="x","x",LEFT(tab_SATLISTE[[#This Row],[SAT-ID]]))</f>
        <v>1</v>
      </c>
      <c r="H311" t="s">
        <v>23</v>
      </c>
      <c r="I311" t="s">
        <v>17265</v>
      </c>
      <c r="J311" s="3">
        <f>COUNTIFS(tab_SCHULLISTE[TKZ],tab_SATLISTE[[#This Row],[SAT-ID]])</f>
        <v>1</v>
      </c>
    </row>
    <row r="312" spans="1:10" ht="15.9" customHeight="1" x14ac:dyDescent="0.3">
      <c r="A312" s="3" t="s">
        <v>2003</v>
      </c>
      <c r="B312" s="15" t="s">
        <v>15202</v>
      </c>
      <c r="C312" s="16">
        <v>34</v>
      </c>
      <c r="D312" s="17">
        <f>tab_SATLISTE[[#This Row],[Leihgeräte]]*350</f>
        <v>11900</v>
      </c>
      <c r="E312" s="16">
        <v>9</v>
      </c>
      <c r="F312" s="30">
        <f>tab_SATLISTE[[#This Row],[Lehrergeräte]]*1000</f>
        <v>9000</v>
      </c>
      <c r="G312" s="3" t="str">
        <f>IF(MID(tab_SATLISTE[[#This Row],[SAT-ID]],2,1)="x","x",LEFT(tab_SATLISTE[[#This Row],[SAT-ID]]))</f>
        <v>1</v>
      </c>
      <c r="H312" t="s">
        <v>23</v>
      </c>
      <c r="I312" t="s">
        <v>17266</v>
      </c>
      <c r="J312" s="3">
        <f>COUNTIFS(tab_SCHULLISTE[TKZ],tab_SATLISTE[[#This Row],[SAT-ID]])</f>
        <v>1</v>
      </c>
    </row>
    <row r="313" spans="1:10" ht="15.9" customHeight="1" x14ac:dyDescent="0.3">
      <c r="A313" s="3" t="s">
        <v>2004</v>
      </c>
      <c r="B313" s="15" t="s">
        <v>15203</v>
      </c>
      <c r="C313" s="16">
        <v>21</v>
      </c>
      <c r="D313" s="17">
        <f>tab_SATLISTE[[#This Row],[Leihgeräte]]*350</f>
        <v>7350</v>
      </c>
      <c r="E313" s="16">
        <v>8</v>
      </c>
      <c r="F313" s="30">
        <f>tab_SATLISTE[[#This Row],[Lehrergeräte]]*1000</f>
        <v>8000</v>
      </c>
      <c r="G313" s="3" t="str">
        <f>IF(MID(tab_SATLISTE[[#This Row],[SAT-ID]],2,1)="x","x",LEFT(tab_SATLISTE[[#This Row],[SAT-ID]]))</f>
        <v>1</v>
      </c>
      <c r="H313" t="s">
        <v>17008</v>
      </c>
      <c r="I313" t="s">
        <v>17267</v>
      </c>
      <c r="J313" s="3">
        <f>COUNTIFS(tab_SCHULLISTE[TKZ],tab_SATLISTE[[#This Row],[SAT-ID]])</f>
        <v>1</v>
      </c>
    </row>
    <row r="314" spans="1:10" ht="15.9" customHeight="1" x14ac:dyDescent="0.3">
      <c r="A314" s="3" t="s">
        <v>2005</v>
      </c>
      <c r="B314" s="15" t="s">
        <v>15204</v>
      </c>
      <c r="C314" s="16">
        <v>151</v>
      </c>
      <c r="D314" s="17">
        <f>tab_SATLISTE[[#This Row],[Leihgeräte]]*350</f>
        <v>52850</v>
      </c>
      <c r="E314" s="16">
        <v>28</v>
      </c>
      <c r="F314" s="30">
        <f>tab_SATLISTE[[#This Row],[Lehrergeräte]]*1000</f>
        <v>28000</v>
      </c>
      <c r="G314" s="3" t="str">
        <f>IF(MID(tab_SATLISTE[[#This Row],[SAT-ID]],2,1)="x","x",LEFT(tab_SATLISTE[[#This Row],[SAT-ID]]))</f>
        <v>1</v>
      </c>
      <c r="H314" t="s">
        <v>23</v>
      </c>
      <c r="I314" t="s">
        <v>17268</v>
      </c>
      <c r="J314" s="3">
        <f>COUNTIFS(tab_SCHULLISTE[TKZ],tab_SATLISTE[[#This Row],[SAT-ID]])</f>
        <v>3</v>
      </c>
    </row>
    <row r="315" spans="1:10" ht="15.9" customHeight="1" x14ac:dyDescent="0.3">
      <c r="A315" s="3" t="s">
        <v>2006</v>
      </c>
      <c r="B315" s="15" t="s">
        <v>15205</v>
      </c>
      <c r="C315" s="16">
        <v>17</v>
      </c>
      <c r="D315" s="17">
        <f>tab_SATLISTE[[#This Row],[Leihgeräte]]*350</f>
        <v>5950</v>
      </c>
      <c r="E315" s="16">
        <v>4</v>
      </c>
      <c r="F315" s="30">
        <f>tab_SATLISTE[[#This Row],[Lehrergeräte]]*1000</f>
        <v>4000</v>
      </c>
      <c r="G315" s="3" t="str">
        <f>IF(MID(tab_SATLISTE[[#This Row],[SAT-ID]],2,1)="x","x",LEFT(tab_SATLISTE[[#This Row],[SAT-ID]]))</f>
        <v>1</v>
      </c>
      <c r="H315" t="s">
        <v>23</v>
      </c>
      <c r="I315" t="s">
        <v>17269</v>
      </c>
      <c r="J315" s="3">
        <f>COUNTIFS(tab_SCHULLISTE[TKZ],tab_SATLISTE[[#This Row],[SAT-ID]])</f>
        <v>1</v>
      </c>
    </row>
    <row r="316" spans="1:10" ht="15.9" customHeight="1" x14ac:dyDescent="0.3">
      <c r="A316" s="3" t="s">
        <v>2007</v>
      </c>
      <c r="B316" s="15" t="s">
        <v>15206</v>
      </c>
      <c r="C316" s="16">
        <v>22</v>
      </c>
      <c r="D316" s="17">
        <f>tab_SATLISTE[[#This Row],[Leihgeräte]]*350</f>
        <v>7700</v>
      </c>
      <c r="E316" s="16">
        <v>6</v>
      </c>
      <c r="F316" s="30">
        <f>tab_SATLISTE[[#This Row],[Lehrergeräte]]*1000</f>
        <v>6000</v>
      </c>
      <c r="G316" s="3" t="str">
        <f>IF(MID(tab_SATLISTE[[#This Row],[SAT-ID]],2,1)="x","x",LEFT(tab_SATLISTE[[#This Row],[SAT-ID]]))</f>
        <v>1</v>
      </c>
      <c r="H316" t="s">
        <v>23</v>
      </c>
      <c r="I316" t="s">
        <v>17270</v>
      </c>
      <c r="J316" s="3">
        <f>COUNTIFS(tab_SCHULLISTE[TKZ],tab_SATLISTE[[#This Row],[SAT-ID]])</f>
        <v>1</v>
      </c>
    </row>
    <row r="317" spans="1:10" ht="15.9" customHeight="1" x14ac:dyDescent="0.3">
      <c r="A317" s="3" t="s">
        <v>2008</v>
      </c>
      <c r="B317" s="15" t="s">
        <v>15207</v>
      </c>
      <c r="C317" s="16">
        <v>14</v>
      </c>
      <c r="D317" s="17">
        <f>tab_SATLISTE[[#This Row],[Leihgeräte]]*350</f>
        <v>4900</v>
      </c>
      <c r="E317" s="16">
        <v>3</v>
      </c>
      <c r="F317" s="30">
        <f>tab_SATLISTE[[#This Row],[Lehrergeräte]]*1000</f>
        <v>3000</v>
      </c>
      <c r="G317" s="3" t="str">
        <f>IF(MID(tab_SATLISTE[[#This Row],[SAT-ID]],2,1)="x","x",LEFT(tab_SATLISTE[[#This Row],[SAT-ID]]))</f>
        <v>1</v>
      </c>
      <c r="H317" t="s">
        <v>17008</v>
      </c>
      <c r="I317" t="s">
        <v>17230</v>
      </c>
      <c r="J317" s="3">
        <f>COUNTIFS(tab_SCHULLISTE[TKZ],tab_SATLISTE[[#This Row],[SAT-ID]])</f>
        <v>1</v>
      </c>
    </row>
    <row r="318" spans="1:10" ht="15.9" customHeight="1" x14ac:dyDescent="0.3">
      <c r="A318" s="3" t="s">
        <v>2009</v>
      </c>
      <c r="B318" s="15" t="s">
        <v>15208</v>
      </c>
      <c r="C318" s="16">
        <v>32</v>
      </c>
      <c r="D318" s="17">
        <f>tab_SATLISTE[[#This Row],[Leihgeräte]]*350</f>
        <v>11200</v>
      </c>
      <c r="E318" s="16">
        <v>7</v>
      </c>
      <c r="F318" s="30">
        <f>tab_SATLISTE[[#This Row],[Lehrergeräte]]*1000</f>
        <v>7000</v>
      </c>
      <c r="G318" s="3" t="str">
        <f>IF(MID(tab_SATLISTE[[#This Row],[SAT-ID]],2,1)="x","x",LEFT(tab_SATLISTE[[#This Row],[SAT-ID]]))</f>
        <v>1</v>
      </c>
      <c r="H318" t="s">
        <v>17008</v>
      </c>
      <c r="I318" t="s">
        <v>17271</v>
      </c>
      <c r="J318" s="3">
        <f>COUNTIFS(tab_SCHULLISTE[TKZ],tab_SATLISTE[[#This Row],[SAT-ID]])</f>
        <v>1</v>
      </c>
    </row>
    <row r="319" spans="1:10" ht="15.9" customHeight="1" x14ac:dyDescent="0.3">
      <c r="A319" s="3" t="s">
        <v>2010</v>
      </c>
      <c r="B319" s="15" t="s">
        <v>15209</v>
      </c>
      <c r="C319" s="16">
        <v>134</v>
      </c>
      <c r="D319" s="17">
        <f>tab_SATLISTE[[#This Row],[Leihgeräte]]*350</f>
        <v>46900</v>
      </c>
      <c r="E319" s="16">
        <v>24</v>
      </c>
      <c r="F319" s="30">
        <f>tab_SATLISTE[[#This Row],[Lehrergeräte]]*1000</f>
        <v>24000</v>
      </c>
      <c r="G319" s="3" t="str">
        <f>IF(MID(tab_SATLISTE[[#This Row],[SAT-ID]],2,1)="x","x",LEFT(tab_SATLISTE[[#This Row],[SAT-ID]]))</f>
        <v>1</v>
      </c>
      <c r="H319" t="s">
        <v>17009</v>
      </c>
      <c r="I319" t="s">
        <v>17272</v>
      </c>
      <c r="J319" s="3">
        <f>COUNTIFS(tab_SCHULLISTE[TKZ],tab_SATLISTE[[#This Row],[SAT-ID]])</f>
        <v>3</v>
      </c>
    </row>
    <row r="320" spans="1:10" ht="15.9" customHeight="1" x14ac:dyDescent="0.3">
      <c r="A320" s="3" t="s">
        <v>2011</v>
      </c>
      <c r="B320" s="15" t="s">
        <v>15210</v>
      </c>
      <c r="C320" s="16">
        <v>125</v>
      </c>
      <c r="D320" s="17">
        <f>tab_SATLISTE[[#This Row],[Leihgeräte]]*350</f>
        <v>43750</v>
      </c>
      <c r="E320" s="16">
        <v>29</v>
      </c>
      <c r="F320" s="30">
        <f>tab_SATLISTE[[#This Row],[Lehrergeräte]]*1000</f>
        <v>29000</v>
      </c>
      <c r="G320" s="3" t="str">
        <f>IF(MID(tab_SATLISTE[[#This Row],[SAT-ID]],2,1)="x","x",LEFT(tab_SATLISTE[[#This Row],[SAT-ID]]))</f>
        <v>1</v>
      </c>
      <c r="H320" t="s">
        <v>17009</v>
      </c>
      <c r="I320" t="s">
        <v>17273</v>
      </c>
      <c r="J320" s="3">
        <f>COUNTIFS(tab_SCHULLISTE[TKZ],tab_SATLISTE[[#This Row],[SAT-ID]])</f>
        <v>3</v>
      </c>
    </row>
    <row r="321" spans="1:10" ht="15.9" customHeight="1" x14ac:dyDescent="0.3">
      <c r="A321" s="3" t="s">
        <v>2012</v>
      </c>
      <c r="B321" s="15" t="s">
        <v>15211</v>
      </c>
      <c r="C321" s="16">
        <v>172</v>
      </c>
      <c r="D321" s="17">
        <f>tab_SATLISTE[[#This Row],[Leihgeräte]]*350</f>
        <v>60200</v>
      </c>
      <c r="E321" s="16">
        <v>26</v>
      </c>
      <c r="F321" s="30">
        <f>tab_SATLISTE[[#This Row],[Lehrergeräte]]*1000</f>
        <v>26000</v>
      </c>
      <c r="G321" s="3" t="str">
        <f>IF(MID(tab_SATLISTE[[#This Row],[SAT-ID]],2,1)="x","x",LEFT(tab_SATLISTE[[#This Row],[SAT-ID]]))</f>
        <v>1</v>
      </c>
      <c r="H321" t="s">
        <v>17010</v>
      </c>
      <c r="I321" t="s">
        <v>17274</v>
      </c>
      <c r="J321" s="3">
        <f>COUNTIFS(tab_SCHULLISTE[TKZ],tab_SATLISTE[[#This Row],[SAT-ID]])</f>
        <v>3</v>
      </c>
    </row>
    <row r="322" spans="1:10" ht="15.9" customHeight="1" x14ac:dyDescent="0.3">
      <c r="A322" s="3" t="s">
        <v>2013</v>
      </c>
      <c r="B322" s="15" t="s">
        <v>15212</v>
      </c>
      <c r="C322" s="16">
        <v>40</v>
      </c>
      <c r="D322" s="17">
        <f>tab_SATLISTE[[#This Row],[Leihgeräte]]*350</f>
        <v>14000</v>
      </c>
      <c r="E322" s="16">
        <v>11</v>
      </c>
      <c r="F322" s="30">
        <f>tab_SATLISTE[[#This Row],[Lehrergeräte]]*1000</f>
        <v>11000</v>
      </c>
      <c r="G322" s="3" t="str">
        <f>IF(MID(tab_SATLISTE[[#This Row],[SAT-ID]],2,1)="x","x",LEFT(tab_SATLISTE[[#This Row],[SAT-ID]]))</f>
        <v>1</v>
      </c>
      <c r="H322" t="s">
        <v>23</v>
      </c>
      <c r="I322" t="s">
        <v>17275</v>
      </c>
      <c r="J322" s="3">
        <f>COUNTIFS(tab_SCHULLISTE[TKZ],tab_SATLISTE[[#This Row],[SAT-ID]])</f>
        <v>1</v>
      </c>
    </row>
    <row r="323" spans="1:10" ht="15.9" customHeight="1" x14ac:dyDescent="0.3">
      <c r="A323" s="3" t="s">
        <v>2014</v>
      </c>
      <c r="B323" s="15" t="s">
        <v>15213</v>
      </c>
      <c r="C323" s="16">
        <v>43</v>
      </c>
      <c r="D323" s="17">
        <f>tab_SATLISTE[[#This Row],[Leihgeräte]]*350</f>
        <v>15050</v>
      </c>
      <c r="E323" s="16">
        <v>6</v>
      </c>
      <c r="F323" s="30">
        <f>tab_SATLISTE[[#This Row],[Lehrergeräte]]*1000</f>
        <v>6000</v>
      </c>
      <c r="G323" s="3" t="str">
        <f>IF(MID(tab_SATLISTE[[#This Row],[SAT-ID]],2,1)="x","x",LEFT(tab_SATLISTE[[#This Row],[SAT-ID]]))</f>
        <v>1</v>
      </c>
      <c r="H323" t="s">
        <v>23</v>
      </c>
      <c r="I323" t="s">
        <v>17276</v>
      </c>
      <c r="J323" s="3">
        <f>COUNTIFS(tab_SCHULLISTE[TKZ],tab_SATLISTE[[#This Row],[SAT-ID]])</f>
        <v>1</v>
      </c>
    </row>
    <row r="324" spans="1:10" ht="15.9" customHeight="1" x14ac:dyDescent="0.3">
      <c r="A324" s="3" t="s">
        <v>2015</v>
      </c>
      <c r="B324" s="15" t="s">
        <v>15214</v>
      </c>
      <c r="C324" s="16">
        <v>15</v>
      </c>
      <c r="D324" s="17">
        <f>tab_SATLISTE[[#This Row],[Leihgeräte]]*350</f>
        <v>5250</v>
      </c>
      <c r="E324" s="16">
        <v>2</v>
      </c>
      <c r="F324" s="30">
        <f>tab_SATLISTE[[#This Row],[Lehrergeräte]]*1000</f>
        <v>2000</v>
      </c>
      <c r="G324" s="3" t="str">
        <f>IF(MID(tab_SATLISTE[[#This Row],[SAT-ID]],2,1)="x","x",LEFT(tab_SATLISTE[[#This Row],[SAT-ID]]))</f>
        <v>1</v>
      </c>
      <c r="H324" t="s">
        <v>23</v>
      </c>
      <c r="I324" t="s">
        <v>17277</v>
      </c>
      <c r="J324" s="3">
        <f>COUNTIFS(tab_SCHULLISTE[TKZ],tab_SATLISTE[[#This Row],[SAT-ID]])</f>
        <v>1</v>
      </c>
    </row>
    <row r="325" spans="1:10" ht="15.9" customHeight="1" x14ac:dyDescent="0.3">
      <c r="A325" s="3" t="s">
        <v>2016</v>
      </c>
      <c r="B325" s="15" t="s">
        <v>15215</v>
      </c>
      <c r="C325" s="16">
        <v>251</v>
      </c>
      <c r="D325" s="17">
        <f>tab_SATLISTE[[#This Row],[Leihgeräte]]*350</f>
        <v>87850</v>
      </c>
      <c r="E325" s="16">
        <v>37</v>
      </c>
      <c r="F325" s="30">
        <f>tab_SATLISTE[[#This Row],[Lehrergeräte]]*1000</f>
        <v>37000</v>
      </c>
      <c r="G325" s="3" t="str">
        <f>IF(MID(tab_SATLISTE[[#This Row],[SAT-ID]],2,1)="x","x",LEFT(tab_SATLISTE[[#This Row],[SAT-ID]]))</f>
        <v>1</v>
      </c>
      <c r="H325" t="s">
        <v>17010</v>
      </c>
      <c r="I325" t="s">
        <v>17278</v>
      </c>
      <c r="J325" s="3">
        <f>COUNTIFS(tab_SCHULLISTE[TKZ],tab_SATLISTE[[#This Row],[SAT-ID]])</f>
        <v>4</v>
      </c>
    </row>
    <row r="326" spans="1:10" ht="15.9" customHeight="1" x14ac:dyDescent="0.3">
      <c r="A326" s="3" t="s">
        <v>2017</v>
      </c>
      <c r="B326" s="15" t="s">
        <v>15216</v>
      </c>
      <c r="C326" s="16">
        <v>993</v>
      </c>
      <c r="D326" s="17">
        <f>tab_SATLISTE[[#This Row],[Leihgeräte]]*350</f>
        <v>347550</v>
      </c>
      <c r="E326" s="16">
        <v>186</v>
      </c>
      <c r="F326" s="30">
        <f>tab_SATLISTE[[#This Row],[Lehrergeräte]]*1000</f>
        <v>186000</v>
      </c>
      <c r="G326" s="3" t="str">
        <f>IF(MID(tab_SATLISTE[[#This Row],[SAT-ID]],2,1)="x","x",LEFT(tab_SATLISTE[[#This Row],[SAT-ID]]))</f>
        <v>1</v>
      </c>
      <c r="H326" t="s">
        <v>10474</v>
      </c>
      <c r="I326" t="s">
        <v>18484</v>
      </c>
      <c r="J326" s="3">
        <f>COUNTIFS(tab_SCHULLISTE[TKZ],tab_SATLISTE[[#This Row],[SAT-ID]])</f>
        <v>10</v>
      </c>
    </row>
    <row r="327" spans="1:10" ht="15.9" customHeight="1" x14ac:dyDescent="0.3">
      <c r="A327" s="3" t="s">
        <v>2018</v>
      </c>
      <c r="B327" s="15" t="s">
        <v>15217</v>
      </c>
      <c r="C327" s="16">
        <v>40</v>
      </c>
      <c r="D327" s="17">
        <f>tab_SATLISTE[[#This Row],[Leihgeräte]]*350</f>
        <v>14000</v>
      </c>
      <c r="E327" s="16">
        <v>5</v>
      </c>
      <c r="F327" s="30">
        <f>tab_SATLISTE[[#This Row],[Lehrergeräte]]*1000</f>
        <v>5000</v>
      </c>
      <c r="G327" s="3" t="str">
        <f>IF(MID(tab_SATLISTE[[#This Row],[SAT-ID]],2,1)="x","x",LEFT(tab_SATLISTE[[#This Row],[SAT-ID]]))</f>
        <v>1</v>
      </c>
      <c r="H327" t="s">
        <v>17011</v>
      </c>
      <c r="I327" t="s">
        <v>17279</v>
      </c>
      <c r="J327" s="3">
        <f>COUNTIFS(tab_SCHULLISTE[TKZ],tab_SATLISTE[[#This Row],[SAT-ID]])</f>
        <v>1</v>
      </c>
    </row>
    <row r="328" spans="1:10" ht="15.9" customHeight="1" x14ac:dyDescent="0.3">
      <c r="A328" s="3" t="s">
        <v>2019</v>
      </c>
      <c r="B328" s="15" t="s">
        <v>15218</v>
      </c>
      <c r="C328" s="16">
        <v>60</v>
      </c>
      <c r="D328" s="17">
        <f>tab_SATLISTE[[#This Row],[Leihgeräte]]*350</f>
        <v>21000</v>
      </c>
      <c r="E328" s="16">
        <v>12</v>
      </c>
      <c r="F328" s="30">
        <f>tab_SATLISTE[[#This Row],[Lehrergeräte]]*1000</f>
        <v>12000</v>
      </c>
      <c r="G328" s="3" t="str">
        <f>IF(MID(tab_SATLISTE[[#This Row],[SAT-ID]],2,1)="x","x",LEFT(tab_SATLISTE[[#This Row],[SAT-ID]]))</f>
        <v>1</v>
      </c>
      <c r="H328" t="s">
        <v>17008</v>
      </c>
      <c r="I328" t="s">
        <v>17231</v>
      </c>
      <c r="J328" s="3">
        <f>COUNTIFS(tab_SCHULLISTE[TKZ],tab_SATLISTE[[#This Row],[SAT-ID]])</f>
        <v>2</v>
      </c>
    </row>
    <row r="329" spans="1:10" ht="15.9" customHeight="1" x14ac:dyDescent="0.3">
      <c r="A329" s="3" t="s">
        <v>2020</v>
      </c>
      <c r="B329" s="15" t="s">
        <v>15219</v>
      </c>
      <c r="C329" s="16">
        <v>52</v>
      </c>
      <c r="D329" s="17">
        <f>tab_SATLISTE[[#This Row],[Leihgeräte]]*350</f>
        <v>18200</v>
      </c>
      <c r="E329" s="16">
        <v>9</v>
      </c>
      <c r="F329" s="30">
        <f>tab_SATLISTE[[#This Row],[Lehrergeräte]]*1000</f>
        <v>9000</v>
      </c>
      <c r="G329" s="3" t="str">
        <f>IF(MID(tab_SATLISTE[[#This Row],[SAT-ID]],2,1)="x","x",LEFT(tab_SATLISTE[[#This Row],[SAT-ID]]))</f>
        <v>1</v>
      </c>
      <c r="H329" t="s">
        <v>23</v>
      </c>
      <c r="I329" t="s">
        <v>17280</v>
      </c>
      <c r="J329" s="3">
        <f>COUNTIFS(tab_SCHULLISTE[TKZ],tab_SATLISTE[[#This Row],[SAT-ID]])</f>
        <v>2</v>
      </c>
    </row>
    <row r="330" spans="1:10" ht="15.9" customHeight="1" x14ac:dyDescent="0.3">
      <c r="A330" s="3" t="s">
        <v>2021</v>
      </c>
      <c r="B330" s="15" t="s">
        <v>15220</v>
      </c>
      <c r="C330" s="16">
        <v>72</v>
      </c>
      <c r="D330" s="17">
        <f>tab_SATLISTE[[#This Row],[Leihgeräte]]*350</f>
        <v>25200</v>
      </c>
      <c r="E330" s="16">
        <v>13</v>
      </c>
      <c r="F330" s="30">
        <f>tab_SATLISTE[[#This Row],[Lehrergeräte]]*1000</f>
        <v>13000</v>
      </c>
      <c r="G330" s="3" t="str">
        <f>IF(MID(tab_SATLISTE[[#This Row],[SAT-ID]],2,1)="x","x",LEFT(tab_SATLISTE[[#This Row],[SAT-ID]]))</f>
        <v>1</v>
      </c>
      <c r="H330" t="s">
        <v>23</v>
      </c>
      <c r="I330" t="s">
        <v>17281</v>
      </c>
      <c r="J330" s="3">
        <f>COUNTIFS(tab_SCHULLISTE[TKZ],tab_SATLISTE[[#This Row],[SAT-ID]])</f>
        <v>2</v>
      </c>
    </row>
    <row r="331" spans="1:10" ht="15.9" customHeight="1" x14ac:dyDescent="0.3">
      <c r="A331" s="3" t="s">
        <v>2022</v>
      </c>
      <c r="B331" s="15" t="s">
        <v>15221</v>
      </c>
      <c r="C331" s="16">
        <v>16</v>
      </c>
      <c r="D331" s="17">
        <f>tab_SATLISTE[[#This Row],[Leihgeräte]]*350</f>
        <v>5600</v>
      </c>
      <c r="E331" s="16">
        <v>4</v>
      </c>
      <c r="F331" s="30">
        <f>tab_SATLISTE[[#This Row],[Lehrergeräte]]*1000</f>
        <v>4000</v>
      </c>
      <c r="G331" s="3" t="str">
        <f>IF(MID(tab_SATLISTE[[#This Row],[SAT-ID]],2,1)="x","x",LEFT(tab_SATLISTE[[#This Row],[SAT-ID]]))</f>
        <v>1</v>
      </c>
      <c r="H331" t="s">
        <v>23</v>
      </c>
      <c r="I331" t="s">
        <v>17282</v>
      </c>
      <c r="J331" s="3">
        <f>COUNTIFS(tab_SCHULLISTE[TKZ],tab_SATLISTE[[#This Row],[SAT-ID]])</f>
        <v>1</v>
      </c>
    </row>
    <row r="332" spans="1:10" ht="15.9" customHeight="1" x14ac:dyDescent="0.3">
      <c r="A332" s="3" t="s">
        <v>2023</v>
      </c>
      <c r="B332" s="15" t="s">
        <v>15222</v>
      </c>
      <c r="C332" s="16">
        <v>44</v>
      </c>
      <c r="D332" s="17">
        <f>tab_SATLISTE[[#This Row],[Leihgeräte]]*350</f>
        <v>15400</v>
      </c>
      <c r="E332" s="16">
        <v>8</v>
      </c>
      <c r="F332" s="30">
        <f>tab_SATLISTE[[#This Row],[Lehrergeräte]]*1000</f>
        <v>8000</v>
      </c>
      <c r="G332" s="3" t="str">
        <f>IF(MID(tab_SATLISTE[[#This Row],[SAT-ID]],2,1)="x","x",LEFT(tab_SATLISTE[[#This Row],[SAT-ID]]))</f>
        <v>1</v>
      </c>
      <c r="H332" t="s">
        <v>23</v>
      </c>
      <c r="I332" t="s">
        <v>17283</v>
      </c>
      <c r="J332" s="3">
        <f>COUNTIFS(tab_SCHULLISTE[TKZ],tab_SATLISTE[[#This Row],[SAT-ID]])</f>
        <v>1</v>
      </c>
    </row>
    <row r="333" spans="1:10" ht="15.9" customHeight="1" x14ac:dyDescent="0.3">
      <c r="A333" s="3" t="s">
        <v>2024</v>
      </c>
      <c r="B333" s="15" t="s">
        <v>15223</v>
      </c>
      <c r="C333" s="16">
        <v>35</v>
      </c>
      <c r="D333" s="17">
        <f>tab_SATLISTE[[#This Row],[Leihgeräte]]*350</f>
        <v>12250</v>
      </c>
      <c r="E333" s="16">
        <v>6</v>
      </c>
      <c r="F333" s="30">
        <f>tab_SATLISTE[[#This Row],[Lehrergeräte]]*1000</f>
        <v>6000</v>
      </c>
      <c r="G333" s="3" t="str">
        <f>IF(MID(tab_SATLISTE[[#This Row],[SAT-ID]],2,1)="x","x",LEFT(tab_SATLISTE[[#This Row],[SAT-ID]]))</f>
        <v>1</v>
      </c>
      <c r="H333" t="s">
        <v>23</v>
      </c>
      <c r="I333" t="s">
        <v>17284</v>
      </c>
      <c r="J333" s="3">
        <f>COUNTIFS(tab_SCHULLISTE[TKZ],tab_SATLISTE[[#This Row],[SAT-ID]])</f>
        <v>1</v>
      </c>
    </row>
    <row r="334" spans="1:10" ht="15.9" customHeight="1" x14ac:dyDescent="0.3">
      <c r="A334" s="3" t="s">
        <v>2025</v>
      </c>
      <c r="B334" s="15" t="s">
        <v>15224</v>
      </c>
      <c r="C334" s="16">
        <v>178</v>
      </c>
      <c r="D334" s="17">
        <f>tab_SATLISTE[[#This Row],[Leihgeräte]]*350</f>
        <v>62300</v>
      </c>
      <c r="E334" s="16">
        <v>25</v>
      </c>
      <c r="F334" s="30">
        <f>tab_SATLISTE[[#This Row],[Lehrergeräte]]*1000</f>
        <v>25000</v>
      </c>
      <c r="G334" s="3" t="str">
        <f>IF(MID(tab_SATLISTE[[#This Row],[SAT-ID]],2,1)="x","x",LEFT(tab_SATLISTE[[#This Row],[SAT-ID]]))</f>
        <v>1</v>
      </c>
      <c r="H334" t="s">
        <v>23</v>
      </c>
      <c r="I334" s="45" t="s">
        <v>17285</v>
      </c>
      <c r="J334" s="3">
        <f>COUNTIFS(tab_SCHULLISTE[TKZ],tab_SATLISTE[[#This Row],[SAT-ID]])</f>
        <v>4</v>
      </c>
    </row>
    <row r="335" spans="1:10" ht="15.9" customHeight="1" x14ac:dyDescent="0.3">
      <c r="A335" s="3" t="s">
        <v>2026</v>
      </c>
      <c r="B335" s="15" t="s">
        <v>15225</v>
      </c>
      <c r="C335" s="16">
        <v>27</v>
      </c>
      <c r="D335" s="17">
        <f>tab_SATLISTE[[#This Row],[Leihgeräte]]*350</f>
        <v>9450</v>
      </c>
      <c r="E335" s="16">
        <v>10</v>
      </c>
      <c r="F335" s="30">
        <f>tab_SATLISTE[[#This Row],[Lehrergeräte]]*1000</f>
        <v>10000</v>
      </c>
      <c r="G335" s="3" t="str">
        <f>IF(MID(tab_SATLISTE[[#This Row],[SAT-ID]],2,1)="x","x",LEFT(tab_SATLISTE[[#This Row],[SAT-ID]]))</f>
        <v>1</v>
      </c>
      <c r="H335" t="s">
        <v>17011</v>
      </c>
      <c r="I335" t="s">
        <v>17100</v>
      </c>
      <c r="J335" s="3">
        <f>COUNTIFS(tab_SCHULLISTE[TKZ],tab_SATLISTE[[#This Row],[SAT-ID]])</f>
        <v>1</v>
      </c>
    </row>
    <row r="336" spans="1:10" ht="15.9" customHeight="1" x14ac:dyDescent="0.3">
      <c r="A336" s="3" t="s">
        <v>2027</v>
      </c>
      <c r="B336" s="15" t="s">
        <v>1157</v>
      </c>
      <c r="C336" s="16">
        <v>16</v>
      </c>
      <c r="D336" s="17">
        <f>tab_SATLISTE[[#This Row],[Leihgeräte]]*350</f>
        <v>5600</v>
      </c>
      <c r="E336" s="16">
        <v>3</v>
      </c>
      <c r="F336" s="30">
        <f>tab_SATLISTE[[#This Row],[Lehrergeräte]]*1000</f>
        <v>3000</v>
      </c>
      <c r="G336" s="3" t="str">
        <f>IF(MID(tab_SATLISTE[[#This Row],[SAT-ID]],2,1)="x","x",LEFT(tab_SATLISTE[[#This Row],[SAT-ID]]))</f>
        <v>1</v>
      </c>
      <c r="H336" t="s">
        <v>23</v>
      </c>
      <c r="I336" t="s">
        <v>17286</v>
      </c>
      <c r="J336" s="3">
        <f>COUNTIFS(tab_SCHULLISTE[TKZ],tab_SATLISTE[[#This Row],[SAT-ID]])</f>
        <v>1</v>
      </c>
    </row>
    <row r="337" spans="1:10" ht="15.9" customHeight="1" x14ac:dyDescent="0.3">
      <c r="A337" s="3" t="s">
        <v>2028</v>
      </c>
      <c r="B337" s="15" t="s">
        <v>15226</v>
      </c>
      <c r="C337" s="16">
        <v>26</v>
      </c>
      <c r="D337" s="17">
        <f>tab_SATLISTE[[#This Row],[Leihgeräte]]*350</f>
        <v>9100</v>
      </c>
      <c r="E337" s="16">
        <v>5</v>
      </c>
      <c r="F337" s="30">
        <f>tab_SATLISTE[[#This Row],[Lehrergeräte]]*1000</f>
        <v>5000</v>
      </c>
      <c r="G337" s="3" t="str">
        <f>IF(MID(tab_SATLISTE[[#This Row],[SAT-ID]],2,1)="x","x",LEFT(tab_SATLISTE[[#This Row],[SAT-ID]]))</f>
        <v>1</v>
      </c>
      <c r="H337" t="s">
        <v>23</v>
      </c>
      <c r="I337" t="s">
        <v>18585</v>
      </c>
      <c r="J337" s="3">
        <f>COUNTIFS(tab_SCHULLISTE[TKZ],tab_SATLISTE[[#This Row],[SAT-ID]])</f>
        <v>1</v>
      </c>
    </row>
    <row r="338" spans="1:10" ht="15.9" customHeight="1" x14ac:dyDescent="0.3">
      <c r="A338" s="3" t="s">
        <v>2029</v>
      </c>
      <c r="B338" s="15" t="s">
        <v>15227</v>
      </c>
      <c r="C338" s="16">
        <v>13</v>
      </c>
      <c r="D338" s="17">
        <f>tab_SATLISTE[[#This Row],[Leihgeräte]]*350</f>
        <v>4550</v>
      </c>
      <c r="E338" s="16">
        <v>4</v>
      </c>
      <c r="F338" s="30">
        <f>tab_SATLISTE[[#This Row],[Lehrergeräte]]*1000</f>
        <v>4000</v>
      </c>
      <c r="G338" s="3" t="str">
        <f>IF(MID(tab_SATLISTE[[#This Row],[SAT-ID]],2,1)="x","x",LEFT(tab_SATLISTE[[#This Row],[SAT-ID]]))</f>
        <v>1</v>
      </c>
      <c r="H338" t="s">
        <v>17008</v>
      </c>
      <c r="I338" t="s">
        <v>17023</v>
      </c>
      <c r="J338" s="3">
        <f>COUNTIFS(tab_SCHULLISTE[TKZ],tab_SATLISTE[[#This Row],[SAT-ID]])</f>
        <v>1</v>
      </c>
    </row>
    <row r="339" spans="1:10" ht="15.9" customHeight="1" x14ac:dyDescent="0.3">
      <c r="A339" s="3" t="s">
        <v>2030</v>
      </c>
      <c r="B339" s="15" t="s">
        <v>15228</v>
      </c>
      <c r="C339" s="16">
        <v>40</v>
      </c>
      <c r="D339" s="17">
        <f>tab_SATLISTE[[#This Row],[Leihgeräte]]*350</f>
        <v>14000</v>
      </c>
      <c r="E339" s="16">
        <v>8</v>
      </c>
      <c r="F339" s="30">
        <f>tab_SATLISTE[[#This Row],[Lehrergeräte]]*1000</f>
        <v>8000</v>
      </c>
      <c r="G339" s="3" t="str">
        <f>IF(MID(tab_SATLISTE[[#This Row],[SAT-ID]],2,1)="x","x",LEFT(tab_SATLISTE[[#This Row],[SAT-ID]]))</f>
        <v>1</v>
      </c>
      <c r="H339" t="s">
        <v>17008</v>
      </c>
      <c r="I339" t="s">
        <v>17287</v>
      </c>
      <c r="J339" s="3">
        <f>COUNTIFS(tab_SCHULLISTE[TKZ],tab_SATLISTE[[#This Row],[SAT-ID]])</f>
        <v>1</v>
      </c>
    </row>
    <row r="340" spans="1:10" ht="15.9" customHeight="1" x14ac:dyDescent="0.3">
      <c r="A340" s="3" t="s">
        <v>2031</v>
      </c>
      <c r="B340" s="15" t="s">
        <v>15229</v>
      </c>
      <c r="C340" s="16">
        <v>65</v>
      </c>
      <c r="D340" s="17">
        <f>tab_SATLISTE[[#This Row],[Leihgeräte]]*350</f>
        <v>22750</v>
      </c>
      <c r="E340" s="16">
        <v>13</v>
      </c>
      <c r="F340" s="30">
        <f>tab_SATLISTE[[#This Row],[Lehrergeräte]]*1000</f>
        <v>13000</v>
      </c>
      <c r="G340" s="3" t="str">
        <f>IF(MID(tab_SATLISTE[[#This Row],[SAT-ID]],2,1)="x","x",LEFT(tab_SATLISTE[[#This Row],[SAT-ID]]))</f>
        <v>1</v>
      </c>
      <c r="H340" t="s">
        <v>17008</v>
      </c>
      <c r="I340" t="s">
        <v>17288</v>
      </c>
      <c r="J340" s="3">
        <f>COUNTIFS(tab_SCHULLISTE[TKZ],tab_SATLISTE[[#This Row],[SAT-ID]])</f>
        <v>1</v>
      </c>
    </row>
    <row r="341" spans="1:10" ht="15.9" customHeight="1" x14ac:dyDescent="0.3">
      <c r="A341" s="3" t="s">
        <v>2032</v>
      </c>
      <c r="B341" s="15" t="s">
        <v>15230</v>
      </c>
      <c r="C341" s="16">
        <v>59</v>
      </c>
      <c r="D341" s="17">
        <f>tab_SATLISTE[[#This Row],[Leihgeräte]]*350</f>
        <v>20650</v>
      </c>
      <c r="E341" s="16">
        <v>8</v>
      </c>
      <c r="F341" s="30">
        <f>tab_SATLISTE[[#This Row],[Lehrergeräte]]*1000</f>
        <v>8000</v>
      </c>
      <c r="G341" s="3" t="str">
        <f>IF(MID(tab_SATLISTE[[#This Row],[SAT-ID]],2,1)="x","x",LEFT(tab_SATLISTE[[#This Row],[SAT-ID]]))</f>
        <v>1</v>
      </c>
      <c r="H341" t="s">
        <v>17009</v>
      </c>
      <c r="I341" t="s">
        <v>17288</v>
      </c>
      <c r="J341" s="3">
        <f>COUNTIFS(tab_SCHULLISTE[TKZ],tab_SATLISTE[[#This Row],[SAT-ID]])</f>
        <v>1</v>
      </c>
    </row>
    <row r="342" spans="1:10" ht="15.9" customHeight="1" x14ac:dyDescent="0.3">
      <c r="A342" s="3" t="s">
        <v>2033</v>
      </c>
      <c r="B342" s="15" t="s">
        <v>15231</v>
      </c>
      <c r="C342" s="16">
        <v>23</v>
      </c>
      <c r="D342" s="17">
        <f>tab_SATLISTE[[#This Row],[Leihgeräte]]*350</f>
        <v>8050</v>
      </c>
      <c r="E342" s="16">
        <v>4</v>
      </c>
      <c r="F342" s="30">
        <f>tab_SATLISTE[[#This Row],[Lehrergeräte]]*1000</f>
        <v>4000</v>
      </c>
      <c r="G342" s="3" t="str">
        <f>IF(MID(tab_SATLISTE[[#This Row],[SAT-ID]],2,1)="x","x",LEFT(tab_SATLISTE[[#This Row],[SAT-ID]]))</f>
        <v>1</v>
      </c>
      <c r="H342" t="s">
        <v>23</v>
      </c>
      <c r="I342" t="s">
        <v>17289</v>
      </c>
      <c r="J342" s="3">
        <f>COUNTIFS(tab_SCHULLISTE[TKZ],tab_SATLISTE[[#This Row],[SAT-ID]])</f>
        <v>1</v>
      </c>
    </row>
    <row r="343" spans="1:10" ht="15.9" customHeight="1" x14ac:dyDescent="0.3">
      <c r="A343" s="3" t="s">
        <v>2034</v>
      </c>
      <c r="B343" s="15" t="s">
        <v>15232</v>
      </c>
      <c r="C343" s="16">
        <v>240</v>
      </c>
      <c r="D343" s="17">
        <f>tab_SATLISTE[[#This Row],[Leihgeräte]]*350</f>
        <v>84000</v>
      </c>
      <c r="E343" s="16">
        <v>47</v>
      </c>
      <c r="F343" s="30">
        <f>tab_SATLISTE[[#This Row],[Lehrergeräte]]*1000</f>
        <v>47000</v>
      </c>
      <c r="G343" s="3" t="str">
        <f>IF(MID(tab_SATLISTE[[#This Row],[SAT-ID]],2,1)="x","x",LEFT(tab_SATLISTE[[#This Row],[SAT-ID]]))</f>
        <v>1</v>
      </c>
      <c r="H343" t="s">
        <v>23</v>
      </c>
      <c r="I343" t="s">
        <v>17290</v>
      </c>
      <c r="J343" s="3">
        <f>COUNTIFS(tab_SCHULLISTE[TKZ],tab_SATLISTE[[#This Row],[SAT-ID]])</f>
        <v>4</v>
      </c>
    </row>
    <row r="344" spans="1:10" ht="15.9" customHeight="1" x14ac:dyDescent="0.3">
      <c r="A344" s="3" t="s">
        <v>2035</v>
      </c>
      <c r="B344" s="15" t="s">
        <v>15233</v>
      </c>
      <c r="C344" s="16">
        <v>93</v>
      </c>
      <c r="D344" s="17">
        <f>tab_SATLISTE[[#This Row],[Leihgeräte]]*350</f>
        <v>32550</v>
      </c>
      <c r="E344" s="16">
        <v>18</v>
      </c>
      <c r="F344" s="30">
        <f>tab_SATLISTE[[#This Row],[Lehrergeräte]]*1000</f>
        <v>18000</v>
      </c>
      <c r="G344" s="3" t="str">
        <f>IF(MID(tab_SATLISTE[[#This Row],[SAT-ID]],2,1)="x","x",LEFT(tab_SATLISTE[[#This Row],[SAT-ID]]))</f>
        <v>1</v>
      </c>
      <c r="H344" t="s">
        <v>23</v>
      </c>
      <c r="I344" t="s">
        <v>17291</v>
      </c>
      <c r="J344" s="3">
        <f>COUNTIFS(tab_SCHULLISTE[TKZ],tab_SATLISTE[[#This Row],[SAT-ID]])</f>
        <v>2</v>
      </c>
    </row>
    <row r="345" spans="1:10" ht="15.9" customHeight="1" x14ac:dyDescent="0.3">
      <c r="A345" s="3" t="s">
        <v>2036</v>
      </c>
      <c r="B345" s="15" t="s">
        <v>15234</v>
      </c>
      <c r="C345" s="16">
        <v>30</v>
      </c>
      <c r="D345" s="17">
        <f>tab_SATLISTE[[#This Row],[Leihgeräte]]*350</f>
        <v>10500</v>
      </c>
      <c r="E345" s="16">
        <v>6</v>
      </c>
      <c r="F345" s="30">
        <f>tab_SATLISTE[[#This Row],[Lehrergeräte]]*1000</f>
        <v>6000</v>
      </c>
      <c r="G345" s="3" t="str">
        <f>IF(MID(tab_SATLISTE[[#This Row],[SAT-ID]],2,1)="x","x",LEFT(tab_SATLISTE[[#This Row],[SAT-ID]]))</f>
        <v>1</v>
      </c>
      <c r="H345" t="s">
        <v>23</v>
      </c>
      <c r="I345" t="s">
        <v>17292</v>
      </c>
      <c r="J345" s="3">
        <f>COUNTIFS(tab_SCHULLISTE[TKZ],tab_SATLISTE[[#This Row],[SAT-ID]])</f>
        <v>1</v>
      </c>
    </row>
    <row r="346" spans="1:10" ht="15.9" customHeight="1" x14ac:dyDescent="0.3">
      <c r="A346" s="3" t="s">
        <v>2037</v>
      </c>
      <c r="B346" s="15" t="s">
        <v>15235</v>
      </c>
      <c r="C346" s="16">
        <v>45</v>
      </c>
      <c r="D346" s="17">
        <f>tab_SATLISTE[[#This Row],[Leihgeräte]]*350</f>
        <v>15750</v>
      </c>
      <c r="E346" s="16">
        <v>10</v>
      </c>
      <c r="F346" s="30">
        <f>tab_SATLISTE[[#This Row],[Lehrergeräte]]*1000</f>
        <v>10000</v>
      </c>
      <c r="G346" s="3" t="str">
        <f>IF(MID(tab_SATLISTE[[#This Row],[SAT-ID]],2,1)="x","x",LEFT(tab_SATLISTE[[#This Row],[SAT-ID]]))</f>
        <v>1</v>
      </c>
      <c r="H346" t="s">
        <v>23</v>
      </c>
      <c r="I346" t="s">
        <v>17293</v>
      </c>
      <c r="J346" s="3">
        <f>COUNTIFS(tab_SCHULLISTE[TKZ],tab_SATLISTE[[#This Row],[SAT-ID]])</f>
        <v>1</v>
      </c>
    </row>
    <row r="347" spans="1:10" ht="15.9" customHeight="1" x14ac:dyDescent="0.3">
      <c r="A347" s="3" t="s">
        <v>2038</v>
      </c>
      <c r="B347" s="15" t="s">
        <v>15236</v>
      </c>
      <c r="C347" s="16">
        <v>15</v>
      </c>
      <c r="D347" s="17">
        <f>tab_SATLISTE[[#This Row],[Leihgeräte]]*350</f>
        <v>5250</v>
      </c>
      <c r="E347" s="16">
        <v>3</v>
      </c>
      <c r="F347" s="30">
        <f>tab_SATLISTE[[#This Row],[Lehrergeräte]]*1000</f>
        <v>3000</v>
      </c>
      <c r="G347" s="3" t="str">
        <f>IF(MID(tab_SATLISTE[[#This Row],[SAT-ID]],2,1)="x","x",LEFT(tab_SATLISTE[[#This Row],[SAT-ID]]))</f>
        <v>1</v>
      </c>
      <c r="H347" t="s">
        <v>23</v>
      </c>
      <c r="I347" t="s">
        <v>17294</v>
      </c>
      <c r="J347" s="3">
        <f>COUNTIFS(tab_SCHULLISTE[TKZ],tab_SATLISTE[[#This Row],[SAT-ID]])</f>
        <v>1</v>
      </c>
    </row>
    <row r="348" spans="1:10" ht="15.9" customHeight="1" x14ac:dyDescent="0.3">
      <c r="A348" s="3" t="s">
        <v>2040</v>
      </c>
      <c r="B348" s="15" t="s">
        <v>15237</v>
      </c>
      <c r="C348" s="16">
        <v>11</v>
      </c>
      <c r="D348" s="17">
        <f>tab_SATLISTE[[#This Row],[Leihgeräte]]*350</f>
        <v>3850</v>
      </c>
      <c r="E348" s="16">
        <v>3</v>
      </c>
      <c r="F348" s="30">
        <f>tab_SATLISTE[[#This Row],[Lehrergeräte]]*1000</f>
        <v>3000</v>
      </c>
      <c r="G348" s="3" t="str">
        <f>IF(MID(tab_SATLISTE[[#This Row],[SAT-ID]],2,1)="x","x",LEFT(tab_SATLISTE[[#This Row],[SAT-ID]]))</f>
        <v>1</v>
      </c>
      <c r="H348" t="s">
        <v>23</v>
      </c>
      <c r="I348" t="s">
        <v>17296</v>
      </c>
      <c r="J348" s="3">
        <f>COUNTIFS(tab_SCHULLISTE[TKZ],tab_SATLISTE[[#This Row],[SAT-ID]])</f>
        <v>1</v>
      </c>
    </row>
    <row r="349" spans="1:10" ht="15.9" customHeight="1" x14ac:dyDescent="0.3">
      <c r="A349" s="3" t="s">
        <v>2039</v>
      </c>
      <c r="B349" s="15" t="s">
        <v>4186</v>
      </c>
      <c r="C349" s="16">
        <v>28</v>
      </c>
      <c r="D349" s="17">
        <f>tab_SATLISTE[[#This Row],[Leihgeräte]]*350</f>
        <v>9800</v>
      </c>
      <c r="E349" s="16">
        <v>3</v>
      </c>
      <c r="F349" s="30">
        <f>tab_SATLISTE[[#This Row],[Lehrergeräte]]*1000</f>
        <v>3000</v>
      </c>
      <c r="G349" s="3" t="str">
        <f>IF(MID(tab_SATLISTE[[#This Row],[SAT-ID]],2,1)="x","x",LEFT(tab_SATLISTE[[#This Row],[SAT-ID]]))</f>
        <v>1</v>
      </c>
      <c r="H349" t="s">
        <v>17008</v>
      </c>
      <c r="I349" t="s">
        <v>17295</v>
      </c>
      <c r="J349" s="3">
        <f>COUNTIFS(tab_SCHULLISTE[TKZ],tab_SATLISTE[[#This Row],[SAT-ID]])</f>
        <v>1</v>
      </c>
    </row>
    <row r="350" spans="1:10" ht="15.9" customHeight="1" x14ac:dyDescent="0.3">
      <c r="A350" s="3" t="s">
        <v>2041</v>
      </c>
      <c r="B350" s="15" t="s">
        <v>15238</v>
      </c>
      <c r="C350" s="16">
        <v>109</v>
      </c>
      <c r="D350" s="17">
        <f>tab_SATLISTE[[#This Row],[Leihgeräte]]*350</f>
        <v>38150</v>
      </c>
      <c r="E350" s="16">
        <v>26</v>
      </c>
      <c r="F350" s="30">
        <f>tab_SATLISTE[[#This Row],[Lehrergeräte]]*1000</f>
        <v>26000</v>
      </c>
      <c r="G350" s="3" t="str">
        <f>IF(MID(tab_SATLISTE[[#This Row],[SAT-ID]],2,1)="x","x",LEFT(tab_SATLISTE[[#This Row],[SAT-ID]]))</f>
        <v>1</v>
      </c>
      <c r="H350" t="s">
        <v>23</v>
      </c>
      <c r="I350" t="s">
        <v>17297</v>
      </c>
      <c r="J350" s="3">
        <f>COUNTIFS(tab_SCHULLISTE[TKZ],tab_SATLISTE[[#This Row],[SAT-ID]])</f>
        <v>3</v>
      </c>
    </row>
    <row r="351" spans="1:10" ht="15.9" customHeight="1" x14ac:dyDescent="0.3">
      <c r="A351" s="3" t="s">
        <v>2042</v>
      </c>
      <c r="B351" s="15" t="s">
        <v>15239</v>
      </c>
      <c r="C351" s="16">
        <v>32</v>
      </c>
      <c r="D351" s="17">
        <f>tab_SATLISTE[[#This Row],[Leihgeräte]]*350</f>
        <v>11200</v>
      </c>
      <c r="E351" s="16">
        <v>5</v>
      </c>
      <c r="F351" s="30">
        <f>tab_SATLISTE[[#This Row],[Lehrergeräte]]*1000</f>
        <v>5000</v>
      </c>
      <c r="G351" s="3" t="str">
        <f>IF(MID(tab_SATLISTE[[#This Row],[SAT-ID]],2,1)="x","x",LEFT(tab_SATLISTE[[#This Row],[SAT-ID]]))</f>
        <v>1</v>
      </c>
      <c r="H351" t="s">
        <v>17008</v>
      </c>
      <c r="I351" t="s">
        <v>17298</v>
      </c>
      <c r="J351" s="3">
        <f>COUNTIFS(tab_SCHULLISTE[TKZ],tab_SATLISTE[[#This Row],[SAT-ID]])</f>
        <v>1</v>
      </c>
    </row>
    <row r="352" spans="1:10" ht="15.9" customHeight="1" x14ac:dyDescent="0.3">
      <c r="A352" s="3" t="s">
        <v>2043</v>
      </c>
      <c r="B352" s="15" t="s">
        <v>15240</v>
      </c>
      <c r="C352" s="16">
        <v>38</v>
      </c>
      <c r="D352" s="17">
        <f>tab_SATLISTE[[#This Row],[Leihgeräte]]*350</f>
        <v>13300</v>
      </c>
      <c r="E352" s="16">
        <v>4</v>
      </c>
      <c r="F352" s="30">
        <f>tab_SATLISTE[[#This Row],[Lehrergeräte]]*1000</f>
        <v>4000</v>
      </c>
      <c r="G352" s="3" t="str">
        <f>IF(MID(tab_SATLISTE[[#This Row],[SAT-ID]],2,1)="x","x",LEFT(tab_SATLISTE[[#This Row],[SAT-ID]]))</f>
        <v>1</v>
      </c>
      <c r="H352" t="s">
        <v>17008</v>
      </c>
      <c r="I352" t="s">
        <v>17299</v>
      </c>
      <c r="J352" s="3">
        <f>COUNTIFS(tab_SCHULLISTE[TKZ],tab_SATLISTE[[#This Row],[SAT-ID]])</f>
        <v>1</v>
      </c>
    </row>
    <row r="353" spans="1:10" ht="15.9" customHeight="1" x14ac:dyDescent="0.3">
      <c r="A353" s="3" t="s">
        <v>2044</v>
      </c>
      <c r="B353" s="15" t="s">
        <v>15241</v>
      </c>
      <c r="C353" s="16">
        <v>64</v>
      </c>
      <c r="D353" s="17">
        <f>tab_SATLISTE[[#This Row],[Leihgeräte]]*350</f>
        <v>22400</v>
      </c>
      <c r="E353" s="16">
        <v>14</v>
      </c>
      <c r="F353" s="30">
        <f>tab_SATLISTE[[#This Row],[Lehrergeräte]]*1000</f>
        <v>14000</v>
      </c>
      <c r="G353" s="3" t="str">
        <f>IF(MID(tab_SATLISTE[[#This Row],[SAT-ID]],2,1)="x","x",LEFT(tab_SATLISTE[[#This Row],[SAT-ID]]))</f>
        <v>1</v>
      </c>
      <c r="H353" t="s">
        <v>23</v>
      </c>
      <c r="I353" t="s">
        <v>17300</v>
      </c>
      <c r="J353" s="3">
        <f>COUNTIFS(tab_SCHULLISTE[TKZ],tab_SATLISTE[[#This Row],[SAT-ID]])</f>
        <v>2</v>
      </c>
    </row>
    <row r="354" spans="1:10" ht="15.9" customHeight="1" x14ac:dyDescent="0.3">
      <c r="A354" s="3" t="s">
        <v>2045</v>
      </c>
      <c r="B354" s="15" t="s">
        <v>15242</v>
      </c>
      <c r="C354" s="16">
        <v>60</v>
      </c>
      <c r="D354" s="17">
        <f>tab_SATLISTE[[#This Row],[Leihgeräte]]*350</f>
        <v>21000</v>
      </c>
      <c r="E354" s="16">
        <v>11</v>
      </c>
      <c r="F354" s="30">
        <f>tab_SATLISTE[[#This Row],[Lehrergeräte]]*1000</f>
        <v>11000</v>
      </c>
      <c r="G354" s="3" t="str">
        <f>IF(MID(tab_SATLISTE[[#This Row],[SAT-ID]],2,1)="x","x",LEFT(tab_SATLISTE[[#This Row],[SAT-ID]]))</f>
        <v>1</v>
      </c>
      <c r="H354" t="s">
        <v>17008</v>
      </c>
      <c r="I354" t="s">
        <v>17287</v>
      </c>
      <c r="J354" s="3">
        <f>COUNTIFS(tab_SCHULLISTE[TKZ],tab_SATLISTE[[#This Row],[SAT-ID]])</f>
        <v>2</v>
      </c>
    </row>
    <row r="355" spans="1:10" ht="15.9" customHeight="1" x14ac:dyDescent="0.3">
      <c r="A355" s="3" t="s">
        <v>2046</v>
      </c>
      <c r="B355" s="15" t="s">
        <v>15243</v>
      </c>
      <c r="C355" s="16">
        <v>32</v>
      </c>
      <c r="D355" s="17">
        <f>tab_SATLISTE[[#This Row],[Leihgeräte]]*350</f>
        <v>11200</v>
      </c>
      <c r="E355" s="16">
        <v>7</v>
      </c>
      <c r="F355" s="30">
        <f>tab_SATLISTE[[#This Row],[Lehrergeräte]]*1000</f>
        <v>7000</v>
      </c>
      <c r="G355" s="3" t="str">
        <f>IF(MID(tab_SATLISTE[[#This Row],[SAT-ID]],2,1)="x","x",LEFT(tab_SATLISTE[[#This Row],[SAT-ID]]))</f>
        <v>1</v>
      </c>
      <c r="H355" t="s">
        <v>17011</v>
      </c>
      <c r="I355" t="s">
        <v>17301</v>
      </c>
      <c r="J355" s="3">
        <f>COUNTIFS(tab_SCHULLISTE[TKZ],tab_SATLISTE[[#This Row],[SAT-ID]])</f>
        <v>1</v>
      </c>
    </row>
    <row r="356" spans="1:10" ht="15.9" customHeight="1" x14ac:dyDescent="0.3">
      <c r="A356" s="3" t="s">
        <v>2047</v>
      </c>
      <c r="B356" s="15" t="s">
        <v>15244</v>
      </c>
      <c r="C356" s="16">
        <v>9</v>
      </c>
      <c r="D356" s="17">
        <f>tab_SATLISTE[[#This Row],[Leihgeräte]]*350</f>
        <v>3150</v>
      </c>
      <c r="E356" s="16">
        <v>5</v>
      </c>
      <c r="F356" s="30">
        <f>tab_SATLISTE[[#This Row],[Lehrergeräte]]*1000</f>
        <v>5000</v>
      </c>
      <c r="G356" s="3" t="str">
        <f>IF(MID(tab_SATLISTE[[#This Row],[SAT-ID]],2,1)="x","x",LEFT(tab_SATLISTE[[#This Row],[SAT-ID]]))</f>
        <v>1</v>
      </c>
      <c r="H356" t="s">
        <v>23</v>
      </c>
      <c r="I356" t="s">
        <v>17302</v>
      </c>
      <c r="J356" s="3">
        <f>COUNTIFS(tab_SCHULLISTE[TKZ],tab_SATLISTE[[#This Row],[SAT-ID]])</f>
        <v>1</v>
      </c>
    </row>
    <row r="357" spans="1:10" ht="15.9" customHeight="1" x14ac:dyDescent="0.3">
      <c r="A357" s="3" t="s">
        <v>2048</v>
      </c>
      <c r="B357" s="15" t="s">
        <v>15245</v>
      </c>
      <c r="C357" s="16">
        <v>30</v>
      </c>
      <c r="D357" s="17">
        <f>tab_SATLISTE[[#This Row],[Leihgeräte]]*350</f>
        <v>10500</v>
      </c>
      <c r="E357" s="16">
        <v>8</v>
      </c>
      <c r="F357" s="30">
        <f>tab_SATLISTE[[#This Row],[Lehrergeräte]]*1000</f>
        <v>8000</v>
      </c>
      <c r="G357" s="3" t="str">
        <f>IF(MID(tab_SATLISTE[[#This Row],[SAT-ID]],2,1)="x","x",LEFT(tab_SATLISTE[[#This Row],[SAT-ID]]))</f>
        <v>1</v>
      </c>
      <c r="H357" t="s">
        <v>17009</v>
      </c>
      <c r="I357" t="s">
        <v>17303</v>
      </c>
      <c r="J357" s="3">
        <f>COUNTIFS(tab_SCHULLISTE[TKZ],tab_SATLISTE[[#This Row],[SAT-ID]])</f>
        <v>1</v>
      </c>
    </row>
    <row r="358" spans="1:10" ht="15.9" customHeight="1" x14ac:dyDescent="0.3">
      <c r="A358" s="3" t="s">
        <v>2049</v>
      </c>
      <c r="B358" s="15" t="s">
        <v>15246</v>
      </c>
      <c r="C358" s="16">
        <v>35</v>
      </c>
      <c r="D358" s="17">
        <f>tab_SATLISTE[[#This Row],[Leihgeräte]]*350</f>
        <v>12250</v>
      </c>
      <c r="E358" s="16">
        <v>5</v>
      </c>
      <c r="F358" s="30">
        <f>tab_SATLISTE[[#This Row],[Lehrergeräte]]*1000</f>
        <v>5000</v>
      </c>
      <c r="G358" s="3" t="str">
        <f>IF(MID(tab_SATLISTE[[#This Row],[SAT-ID]],2,1)="x","x",LEFT(tab_SATLISTE[[#This Row],[SAT-ID]]))</f>
        <v>1</v>
      </c>
      <c r="H358" t="s">
        <v>23</v>
      </c>
      <c r="I358" t="s">
        <v>17304</v>
      </c>
      <c r="J358" s="3">
        <f>COUNTIFS(tab_SCHULLISTE[TKZ],tab_SATLISTE[[#This Row],[SAT-ID]])</f>
        <v>2</v>
      </c>
    </row>
    <row r="359" spans="1:10" ht="15.9" customHeight="1" x14ac:dyDescent="0.3">
      <c r="A359" s="3" t="s">
        <v>2050</v>
      </c>
      <c r="B359" s="15" t="s">
        <v>15247</v>
      </c>
      <c r="C359" s="16">
        <v>29</v>
      </c>
      <c r="D359" s="17">
        <f>tab_SATLISTE[[#This Row],[Leihgeräte]]*350</f>
        <v>10150</v>
      </c>
      <c r="E359" s="16">
        <v>10</v>
      </c>
      <c r="F359" s="30">
        <f>tab_SATLISTE[[#This Row],[Lehrergeräte]]*1000</f>
        <v>10000</v>
      </c>
      <c r="G359" s="3" t="str">
        <f>IF(MID(tab_SATLISTE[[#This Row],[SAT-ID]],2,1)="x","x",LEFT(tab_SATLISTE[[#This Row],[SAT-ID]]))</f>
        <v>1</v>
      </c>
      <c r="H359" t="s">
        <v>23</v>
      </c>
      <c r="I359" t="s">
        <v>17305</v>
      </c>
      <c r="J359" s="3">
        <f>COUNTIFS(tab_SCHULLISTE[TKZ],tab_SATLISTE[[#This Row],[SAT-ID]])</f>
        <v>1</v>
      </c>
    </row>
    <row r="360" spans="1:10" ht="15.9" customHeight="1" x14ac:dyDescent="0.3">
      <c r="A360" s="3" t="s">
        <v>2051</v>
      </c>
      <c r="B360" s="15" t="s">
        <v>15248</v>
      </c>
      <c r="C360" s="16">
        <v>46</v>
      </c>
      <c r="D360" s="17">
        <f>tab_SATLISTE[[#This Row],[Leihgeräte]]*350</f>
        <v>16100</v>
      </c>
      <c r="E360" s="16">
        <v>6</v>
      </c>
      <c r="F360" s="30">
        <f>tab_SATLISTE[[#This Row],[Lehrergeräte]]*1000</f>
        <v>6000</v>
      </c>
      <c r="G360" s="3" t="str">
        <f>IF(MID(tab_SATLISTE[[#This Row],[SAT-ID]],2,1)="x","x",LEFT(tab_SATLISTE[[#This Row],[SAT-ID]]))</f>
        <v>1</v>
      </c>
      <c r="H360" t="s">
        <v>23</v>
      </c>
      <c r="I360" t="s">
        <v>17306</v>
      </c>
      <c r="J360" s="3">
        <f>COUNTIFS(tab_SCHULLISTE[TKZ],tab_SATLISTE[[#This Row],[SAT-ID]])</f>
        <v>1</v>
      </c>
    </row>
    <row r="361" spans="1:10" ht="15.9" customHeight="1" x14ac:dyDescent="0.3">
      <c r="A361" s="3" t="s">
        <v>2052</v>
      </c>
      <c r="B361" s="15" t="s">
        <v>15249</v>
      </c>
      <c r="C361" s="16">
        <v>16</v>
      </c>
      <c r="D361" s="17">
        <f>tab_SATLISTE[[#This Row],[Leihgeräte]]*350</f>
        <v>5600</v>
      </c>
      <c r="E361" s="16">
        <v>5</v>
      </c>
      <c r="F361" s="30">
        <f>tab_SATLISTE[[#This Row],[Lehrergeräte]]*1000</f>
        <v>5000</v>
      </c>
      <c r="G361" s="3" t="str">
        <f>IF(MID(tab_SATLISTE[[#This Row],[SAT-ID]],2,1)="x","x",LEFT(tab_SATLISTE[[#This Row],[SAT-ID]]))</f>
        <v>1</v>
      </c>
      <c r="H361" t="s">
        <v>17008</v>
      </c>
      <c r="I361" t="s">
        <v>17306</v>
      </c>
      <c r="J361" s="3">
        <f>COUNTIFS(tab_SCHULLISTE[TKZ],tab_SATLISTE[[#This Row],[SAT-ID]])</f>
        <v>1</v>
      </c>
    </row>
    <row r="362" spans="1:10" ht="15.9" customHeight="1" x14ac:dyDescent="0.3">
      <c r="A362" s="3" t="s">
        <v>2053</v>
      </c>
      <c r="B362" s="15" t="s">
        <v>15250</v>
      </c>
      <c r="C362" s="16">
        <v>40</v>
      </c>
      <c r="D362" s="17">
        <f>tab_SATLISTE[[#This Row],[Leihgeräte]]*350</f>
        <v>14000</v>
      </c>
      <c r="E362" s="16">
        <v>9</v>
      </c>
      <c r="F362" s="30">
        <f>tab_SATLISTE[[#This Row],[Lehrergeräte]]*1000</f>
        <v>9000</v>
      </c>
      <c r="G362" s="3" t="str">
        <f>IF(MID(tab_SATLISTE[[#This Row],[SAT-ID]],2,1)="x","x",LEFT(tab_SATLISTE[[#This Row],[SAT-ID]]))</f>
        <v>1</v>
      </c>
      <c r="H362" t="s">
        <v>23</v>
      </c>
      <c r="I362" t="s">
        <v>17307</v>
      </c>
      <c r="J362" s="3">
        <f>COUNTIFS(tab_SCHULLISTE[TKZ],tab_SATLISTE[[#This Row],[SAT-ID]])</f>
        <v>1</v>
      </c>
    </row>
    <row r="363" spans="1:10" ht="15.9" customHeight="1" x14ac:dyDescent="0.3">
      <c r="A363" s="3" t="s">
        <v>2054</v>
      </c>
      <c r="B363" s="15" t="s">
        <v>15251</v>
      </c>
      <c r="C363" s="16">
        <v>40</v>
      </c>
      <c r="D363" s="17">
        <f>tab_SATLISTE[[#This Row],[Leihgeräte]]*350</f>
        <v>14000</v>
      </c>
      <c r="E363" s="16">
        <v>7</v>
      </c>
      <c r="F363" s="30">
        <f>tab_SATLISTE[[#This Row],[Lehrergeräte]]*1000</f>
        <v>7000</v>
      </c>
      <c r="G363" s="3" t="str">
        <f>IF(MID(tab_SATLISTE[[#This Row],[SAT-ID]],2,1)="x","x",LEFT(tab_SATLISTE[[#This Row],[SAT-ID]]))</f>
        <v>1</v>
      </c>
      <c r="H363" t="s">
        <v>23</v>
      </c>
      <c r="I363" t="s">
        <v>17308</v>
      </c>
      <c r="J363" s="3">
        <f>COUNTIFS(tab_SCHULLISTE[TKZ],tab_SATLISTE[[#This Row],[SAT-ID]])</f>
        <v>1</v>
      </c>
    </row>
    <row r="364" spans="1:10" ht="15.9" customHeight="1" x14ac:dyDescent="0.3">
      <c r="A364" s="3" t="s">
        <v>2055</v>
      </c>
      <c r="B364" s="15" t="s">
        <v>15252</v>
      </c>
      <c r="C364" s="16">
        <v>1326</v>
      </c>
      <c r="D364" s="17">
        <f>tab_SATLISTE[[#This Row],[Leihgeräte]]*350</f>
        <v>464100</v>
      </c>
      <c r="E364" s="16">
        <v>254</v>
      </c>
      <c r="F364" s="30">
        <f>tab_SATLISTE[[#This Row],[Lehrergeräte]]*1000</f>
        <v>254000</v>
      </c>
      <c r="G364" s="3" t="str">
        <f>IF(MID(tab_SATLISTE[[#This Row],[SAT-ID]],2,1)="x","x",LEFT(tab_SATLISTE[[#This Row],[SAT-ID]]))</f>
        <v>1</v>
      </c>
      <c r="H364" t="s">
        <v>17010</v>
      </c>
      <c r="I364" t="s">
        <v>17309</v>
      </c>
      <c r="J364" s="3">
        <f>COUNTIFS(tab_SCHULLISTE[TKZ],tab_SATLISTE[[#This Row],[SAT-ID]])</f>
        <v>18</v>
      </c>
    </row>
    <row r="365" spans="1:10" ht="15.9" customHeight="1" x14ac:dyDescent="0.3">
      <c r="A365" s="3" t="s">
        <v>2056</v>
      </c>
      <c r="B365" s="15" t="s">
        <v>15253</v>
      </c>
      <c r="C365" s="16">
        <v>2372</v>
      </c>
      <c r="D365" s="17">
        <f>tab_SATLISTE[[#This Row],[Leihgeräte]]*350</f>
        <v>830200</v>
      </c>
      <c r="E365" s="16">
        <v>463</v>
      </c>
      <c r="F365" s="30">
        <f>tab_SATLISTE[[#This Row],[Lehrergeräte]]*1000</f>
        <v>463000</v>
      </c>
      <c r="G365" s="3" t="str">
        <f>IF(MID(tab_SATLISTE[[#This Row],[SAT-ID]],2,1)="x","x",LEFT(tab_SATLISTE[[#This Row],[SAT-ID]]))</f>
        <v>1</v>
      </c>
      <c r="H365" t="s">
        <v>10474</v>
      </c>
      <c r="I365" t="s">
        <v>18485</v>
      </c>
      <c r="J365" s="3">
        <f>COUNTIFS(tab_SCHULLISTE[TKZ],tab_SATLISTE[[#This Row],[SAT-ID]])</f>
        <v>26</v>
      </c>
    </row>
    <row r="366" spans="1:10" ht="15.9" customHeight="1" x14ac:dyDescent="0.3">
      <c r="A366" s="3" t="s">
        <v>2057</v>
      </c>
      <c r="B366" s="15" t="s">
        <v>1132</v>
      </c>
      <c r="C366" s="16">
        <v>59</v>
      </c>
      <c r="D366" s="17">
        <f>tab_SATLISTE[[#This Row],[Leihgeräte]]*350</f>
        <v>20650</v>
      </c>
      <c r="E366" s="16">
        <v>11</v>
      </c>
      <c r="F366" s="30">
        <f>tab_SATLISTE[[#This Row],[Lehrergeräte]]*1000</f>
        <v>11000</v>
      </c>
      <c r="G366" s="3" t="str">
        <f>IF(MID(tab_SATLISTE[[#This Row],[SAT-ID]],2,1)="x","x",LEFT(tab_SATLISTE[[#This Row],[SAT-ID]]))</f>
        <v>1</v>
      </c>
      <c r="H366" t="s">
        <v>17008</v>
      </c>
      <c r="I366" t="s">
        <v>17310</v>
      </c>
      <c r="J366" s="3">
        <f>COUNTIFS(tab_SCHULLISTE[TKZ],tab_SATLISTE[[#This Row],[SAT-ID]])</f>
        <v>2</v>
      </c>
    </row>
    <row r="367" spans="1:10" ht="15.9" customHeight="1" x14ac:dyDescent="0.3">
      <c r="A367" s="3" t="s">
        <v>2058</v>
      </c>
      <c r="B367" s="15" t="s">
        <v>15254</v>
      </c>
      <c r="C367" s="16">
        <v>85</v>
      </c>
      <c r="D367" s="17">
        <f>tab_SATLISTE[[#This Row],[Leihgeräte]]*350</f>
        <v>29750</v>
      </c>
      <c r="E367" s="16">
        <v>12</v>
      </c>
      <c r="F367" s="30">
        <f>tab_SATLISTE[[#This Row],[Lehrergeräte]]*1000</f>
        <v>12000</v>
      </c>
      <c r="G367" s="3" t="str">
        <f>IF(MID(tab_SATLISTE[[#This Row],[SAT-ID]],2,1)="x","x",LEFT(tab_SATLISTE[[#This Row],[SAT-ID]]))</f>
        <v>1</v>
      </c>
      <c r="H367" t="s">
        <v>17008</v>
      </c>
      <c r="I367" t="s">
        <v>17311</v>
      </c>
      <c r="J367" s="3">
        <f>COUNTIFS(tab_SCHULLISTE[TKZ],tab_SATLISTE[[#This Row],[SAT-ID]])</f>
        <v>2</v>
      </c>
    </row>
    <row r="368" spans="1:10" ht="15.9" customHeight="1" x14ac:dyDescent="0.3">
      <c r="A368" s="3" t="s">
        <v>2059</v>
      </c>
      <c r="B368" s="15" t="s">
        <v>15255</v>
      </c>
      <c r="C368" s="16">
        <v>11</v>
      </c>
      <c r="D368" s="17">
        <f>tab_SATLISTE[[#This Row],[Leihgeräte]]*350</f>
        <v>3850</v>
      </c>
      <c r="E368" s="16">
        <v>3</v>
      </c>
      <c r="F368" s="30">
        <f>tab_SATLISTE[[#This Row],[Lehrergeräte]]*1000</f>
        <v>3000</v>
      </c>
      <c r="G368" s="3" t="str">
        <f>IF(MID(tab_SATLISTE[[#This Row],[SAT-ID]],2,1)="x","x",LEFT(tab_SATLISTE[[#This Row],[SAT-ID]]))</f>
        <v>1</v>
      </c>
      <c r="H368" t="s">
        <v>23</v>
      </c>
      <c r="I368" t="s">
        <v>17312</v>
      </c>
      <c r="J368" s="3">
        <f>COUNTIFS(tab_SCHULLISTE[TKZ],tab_SATLISTE[[#This Row],[SAT-ID]])</f>
        <v>1</v>
      </c>
    </row>
    <row r="369" spans="1:10" ht="15.9" customHeight="1" x14ac:dyDescent="0.3">
      <c r="A369" s="3" t="s">
        <v>2060</v>
      </c>
      <c r="B369" s="15" t="s">
        <v>15256</v>
      </c>
      <c r="C369" s="16">
        <v>28</v>
      </c>
      <c r="D369" s="17">
        <f>tab_SATLISTE[[#This Row],[Leihgeräte]]*350</f>
        <v>9800</v>
      </c>
      <c r="E369" s="16">
        <v>7</v>
      </c>
      <c r="F369" s="30">
        <f>tab_SATLISTE[[#This Row],[Lehrergeräte]]*1000</f>
        <v>7000</v>
      </c>
      <c r="G369" s="3" t="str">
        <f>IF(MID(tab_SATLISTE[[#This Row],[SAT-ID]],2,1)="x","x",LEFT(tab_SATLISTE[[#This Row],[SAT-ID]]))</f>
        <v>1</v>
      </c>
      <c r="H369" t="s">
        <v>23</v>
      </c>
      <c r="I369" t="s">
        <v>17313</v>
      </c>
      <c r="J369" s="3">
        <f>COUNTIFS(tab_SCHULLISTE[TKZ],tab_SATLISTE[[#This Row],[SAT-ID]])</f>
        <v>1</v>
      </c>
    </row>
    <row r="370" spans="1:10" ht="15.9" customHeight="1" x14ac:dyDescent="0.3">
      <c r="A370" s="3" t="s">
        <v>2061</v>
      </c>
      <c r="B370" s="15" t="s">
        <v>15257</v>
      </c>
      <c r="C370" s="16">
        <v>63</v>
      </c>
      <c r="D370" s="17">
        <f>tab_SATLISTE[[#This Row],[Leihgeräte]]*350</f>
        <v>22050</v>
      </c>
      <c r="E370" s="16">
        <v>19</v>
      </c>
      <c r="F370" s="30">
        <f>tab_SATLISTE[[#This Row],[Lehrergeräte]]*1000</f>
        <v>19000</v>
      </c>
      <c r="G370" s="3" t="str">
        <f>IF(MID(tab_SATLISTE[[#This Row],[SAT-ID]],2,1)="x","x",LEFT(tab_SATLISTE[[#This Row],[SAT-ID]]))</f>
        <v>1</v>
      </c>
      <c r="H370" t="s">
        <v>23</v>
      </c>
      <c r="I370" t="s">
        <v>17314</v>
      </c>
      <c r="J370" s="3">
        <f>COUNTIFS(tab_SCHULLISTE[TKZ],tab_SATLISTE[[#This Row],[SAT-ID]])</f>
        <v>2</v>
      </c>
    </row>
    <row r="371" spans="1:10" ht="15.9" customHeight="1" x14ac:dyDescent="0.3">
      <c r="A371" s="3" t="s">
        <v>2062</v>
      </c>
      <c r="B371" s="15" t="s">
        <v>15258</v>
      </c>
      <c r="C371" s="16">
        <v>40</v>
      </c>
      <c r="D371" s="17">
        <f>tab_SATLISTE[[#This Row],[Leihgeräte]]*350</f>
        <v>14000</v>
      </c>
      <c r="E371" s="16">
        <v>4</v>
      </c>
      <c r="F371" s="30">
        <f>tab_SATLISTE[[#This Row],[Lehrergeräte]]*1000</f>
        <v>4000</v>
      </c>
      <c r="G371" s="3" t="str">
        <f>IF(MID(tab_SATLISTE[[#This Row],[SAT-ID]],2,1)="x","x",LEFT(tab_SATLISTE[[#This Row],[SAT-ID]]))</f>
        <v>1</v>
      </c>
      <c r="H371" t="s">
        <v>23</v>
      </c>
      <c r="I371" t="s">
        <v>17315</v>
      </c>
      <c r="J371" s="3">
        <f>COUNTIFS(tab_SCHULLISTE[TKZ],tab_SATLISTE[[#This Row],[SAT-ID]])</f>
        <v>1</v>
      </c>
    </row>
    <row r="372" spans="1:10" ht="15.9" customHeight="1" x14ac:dyDescent="0.3">
      <c r="A372" s="3" t="s">
        <v>2190</v>
      </c>
      <c r="B372" s="15" t="s">
        <v>4187</v>
      </c>
      <c r="C372" s="16">
        <v>40</v>
      </c>
      <c r="D372" s="17">
        <f>tab_SATLISTE[[#This Row],[Leihgeräte]]*350</f>
        <v>14000</v>
      </c>
      <c r="E372" s="16">
        <v>8</v>
      </c>
      <c r="F372" s="30">
        <f>tab_SATLISTE[[#This Row],[Lehrergeräte]]*1000</f>
        <v>8000</v>
      </c>
      <c r="G372" s="3" t="str">
        <f>IF(MID(tab_SATLISTE[[#This Row],[SAT-ID]],2,1)="x","x",LEFT(tab_SATLISTE[[#This Row],[SAT-ID]]))</f>
        <v>1</v>
      </c>
      <c r="H372" t="s">
        <v>17008</v>
      </c>
      <c r="I372" t="s">
        <v>17127</v>
      </c>
      <c r="J372" s="3">
        <f>COUNTIFS(tab_SCHULLISTE[TKZ],tab_SATLISTE[[#This Row],[SAT-ID]])</f>
        <v>1</v>
      </c>
    </row>
    <row r="373" spans="1:10" ht="15.9" customHeight="1" x14ac:dyDescent="0.3">
      <c r="A373" s="3" t="s">
        <v>2063</v>
      </c>
      <c r="B373" s="15" t="s">
        <v>15259</v>
      </c>
      <c r="C373" s="16">
        <v>19</v>
      </c>
      <c r="D373" s="17">
        <f>tab_SATLISTE[[#This Row],[Leihgeräte]]*350</f>
        <v>6650</v>
      </c>
      <c r="E373" s="16">
        <v>3</v>
      </c>
      <c r="F373" s="30">
        <f>tab_SATLISTE[[#This Row],[Lehrergeräte]]*1000</f>
        <v>3000</v>
      </c>
      <c r="G373" s="3" t="str">
        <f>IF(MID(tab_SATLISTE[[#This Row],[SAT-ID]],2,1)="x","x",LEFT(tab_SATLISTE[[#This Row],[SAT-ID]]))</f>
        <v>1</v>
      </c>
      <c r="H373" t="s">
        <v>23</v>
      </c>
      <c r="I373" t="s">
        <v>17316</v>
      </c>
      <c r="J373" s="3">
        <f>COUNTIFS(tab_SCHULLISTE[TKZ],tab_SATLISTE[[#This Row],[SAT-ID]])</f>
        <v>1</v>
      </c>
    </row>
    <row r="374" spans="1:10" ht="15.9" customHeight="1" x14ac:dyDescent="0.3">
      <c r="A374" s="3" t="s">
        <v>2064</v>
      </c>
      <c r="B374" s="15" t="s">
        <v>15260</v>
      </c>
      <c r="C374" s="16">
        <v>32</v>
      </c>
      <c r="D374" s="17">
        <f>tab_SATLISTE[[#This Row],[Leihgeräte]]*350</f>
        <v>11200</v>
      </c>
      <c r="E374" s="16">
        <v>4</v>
      </c>
      <c r="F374" s="30">
        <f>tab_SATLISTE[[#This Row],[Lehrergeräte]]*1000</f>
        <v>4000</v>
      </c>
      <c r="G374" s="3" t="str">
        <f>IF(MID(tab_SATLISTE[[#This Row],[SAT-ID]],2,1)="x","x",LEFT(tab_SATLISTE[[#This Row],[SAT-ID]]))</f>
        <v>1</v>
      </c>
      <c r="H374" t="s">
        <v>23</v>
      </c>
      <c r="I374" t="s">
        <v>17317</v>
      </c>
      <c r="J374" s="3">
        <f>COUNTIFS(tab_SCHULLISTE[TKZ],tab_SATLISTE[[#This Row],[SAT-ID]])</f>
        <v>1</v>
      </c>
    </row>
    <row r="375" spans="1:10" ht="15.9" customHeight="1" x14ac:dyDescent="0.3">
      <c r="A375" s="3" t="s">
        <v>2065</v>
      </c>
      <c r="B375" s="15" t="s">
        <v>15261</v>
      </c>
      <c r="C375" s="16">
        <v>54</v>
      </c>
      <c r="D375" s="17">
        <f>tab_SATLISTE[[#This Row],[Leihgeräte]]*350</f>
        <v>18900</v>
      </c>
      <c r="E375" s="16">
        <v>10</v>
      </c>
      <c r="F375" s="30">
        <f>tab_SATLISTE[[#This Row],[Lehrergeräte]]*1000</f>
        <v>10000</v>
      </c>
      <c r="G375" s="3" t="str">
        <f>IF(MID(tab_SATLISTE[[#This Row],[SAT-ID]],2,1)="x","x",LEFT(tab_SATLISTE[[#This Row],[SAT-ID]]))</f>
        <v>1</v>
      </c>
      <c r="H375" t="s">
        <v>23</v>
      </c>
      <c r="I375" s="45" t="s">
        <v>17318</v>
      </c>
      <c r="J375" s="3">
        <f>COUNTIFS(tab_SCHULLISTE[TKZ],tab_SATLISTE[[#This Row],[SAT-ID]])</f>
        <v>1</v>
      </c>
    </row>
    <row r="376" spans="1:10" ht="15.9" customHeight="1" x14ac:dyDescent="0.3">
      <c r="A376" s="3" t="s">
        <v>2066</v>
      </c>
      <c r="B376" s="15" t="s">
        <v>15262</v>
      </c>
      <c r="C376" s="16">
        <v>13</v>
      </c>
      <c r="D376" s="17">
        <f>tab_SATLISTE[[#This Row],[Leihgeräte]]*350</f>
        <v>4550</v>
      </c>
      <c r="E376" s="16">
        <v>8</v>
      </c>
      <c r="F376" s="30">
        <f>tab_SATLISTE[[#This Row],[Lehrergeräte]]*1000</f>
        <v>8000</v>
      </c>
      <c r="G376" s="3" t="str">
        <f>IF(MID(tab_SATLISTE[[#This Row],[SAT-ID]],2,1)="x","x",LEFT(tab_SATLISTE[[#This Row],[SAT-ID]]))</f>
        <v>1</v>
      </c>
      <c r="H376" t="s">
        <v>23</v>
      </c>
      <c r="I376" t="s">
        <v>17319</v>
      </c>
      <c r="J376" s="3">
        <f>COUNTIFS(tab_SCHULLISTE[TKZ],tab_SATLISTE[[#This Row],[SAT-ID]])</f>
        <v>1</v>
      </c>
    </row>
    <row r="377" spans="1:10" ht="15.9" customHeight="1" x14ac:dyDescent="0.3">
      <c r="A377" s="3" t="s">
        <v>2067</v>
      </c>
      <c r="B377" s="15" t="s">
        <v>15263</v>
      </c>
      <c r="C377" s="16">
        <v>39</v>
      </c>
      <c r="D377" s="17">
        <f>tab_SATLISTE[[#This Row],[Leihgeräte]]*350</f>
        <v>13650</v>
      </c>
      <c r="E377" s="16">
        <v>5</v>
      </c>
      <c r="F377" s="30">
        <f>tab_SATLISTE[[#This Row],[Lehrergeräte]]*1000</f>
        <v>5000</v>
      </c>
      <c r="G377" s="3" t="str">
        <f>IF(MID(tab_SATLISTE[[#This Row],[SAT-ID]],2,1)="x","x",LEFT(tab_SATLISTE[[#This Row],[SAT-ID]]))</f>
        <v>1</v>
      </c>
      <c r="H377" t="s">
        <v>23</v>
      </c>
      <c r="I377" t="s">
        <v>17320</v>
      </c>
      <c r="J377" s="3">
        <f>COUNTIFS(tab_SCHULLISTE[TKZ],tab_SATLISTE[[#This Row],[SAT-ID]])</f>
        <v>1</v>
      </c>
    </row>
    <row r="378" spans="1:10" ht="15.9" customHeight="1" x14ac:dyDescent="0.3">
      <c r="A378" s="3" t="s">
        <v>2068</v>
      </c>
      <c r="B378" s="15" t="s">
        <v>15264</v>
      </c>
      <c r="C378" s="16">
        <v>38</v>
      </c>
      <c r="D378" s="17">
        <f>tab_SATLISTE[[#This Row],[Leihgeräte]]*350</f>
        <v>13300</v>
      </c>
      <c r="E378" s="16">
        <v>7</v>
      </c>
      <c r="F378" s="30">
        <f>tab_SATLISTE[[#This Row],[Lehrergeräte]]*1000</f>
        <v>7000</v>
      </c>
      <c r="G378" s="3" t="str">
        <f>IF(MID(tab_SATLISTE[[#This Row],[SAT-ID]],2,1)="x","x",LEFT(tab_SATLISTE[[#This Row],[SAT-ID]]))</f>
        <v>1</v>
      </c>
      <c r="H378" t="s">
        <v>23</v>
      </c>
      <c r="I378" t="s">
        <v>17321</v>
      </c>
      <c r="J378" s="3">
        <f>COUNTIFS(tab_SCHULLISTE[TKZ],tab_SATLISTE[[#This Row],[SAT-ID]])</f>
        <v>1</v>
      </c>
    </row>
    <row r="379" spans="1:10" ht="15.9" customHeight="1" x14ac:dyDescent="0.3">
      <c r="A379" s="3" t="s">
        <v>2069</v>
      </c>
      <c r="B379" s="15" t="s">
        <v>15265</v>
      </c>
      <c r="C379" s="16">
        <v>27</v>
      </c>
      <c r="D379" s="17">
        <f>tab_SATLISTE[[#This Row],[Leihgeräte]]*350</f>
        <v>9450</v>
      </c>
      <c r="E379" s="16">
        <v>7</v>
      </c>
      <c r="F379" s="30">
        <f>tab_SATLISTE[[#This Row],[Lehrergeräte]]*1000</f>
        <v>7000</v>
      </c>
      <c r="G379" s="3" t="str">
        <f>IF(MID(tab_SATLISTE[[#This Row],[SAT-ID]],2,1)="x","x",LEFT(tab_SATLISTE[[#This Row],[SAT-ID]]))</f>
        <v>1</v>
      </c>
      <c r="H379" t="s">
        <v>17011</v>
      </c>
      <c r="I379" t="s">
        <v>18577</v>
      </c>
      <c r="J379" s="3">
        <f>COUNTIFS(tab_SCHULLISTE[TKZ],tab_SATLISTE[[#This Row],[SAT-ID]])</f>
        <v>1</v>
      </c>
    </row>
    <row r="380" spans="1:10" ht="15.9" customHeight="1" x14ac:dyDescent="0.3">
      <c r="A380" s="3" t="s">
        <v>2070</v>
      </c>
      <c r="B380" s="15" t="s">
        <v>15266</v>
      </c>
      <c r="C380" s="16">
        <v>34</v>
      </c>
      <c r="D380" s="17">
        <f>tab_SATLISTE[[#This Row],[Leihgeräte]]*350</f>
        <v>11900</v>
      </c>
      <c r="E380" s="16">
        <v>9</v>
      </c>
      <c r="F380" s="30">
        <f>tab_SATLISTE[[#This Row],[Lehrergeräte]]*1000</f>
        <v>9000</v>
      </c>
      <c r="G380" s="3" t="str">
        <f>IF(MID(tab_SATLISTE[[#This Row],[SAT-ID]],2,1)="x","x",LEFT(tab_SATLISTE[[#This Row],[SAT-ID]]))</f>
        <v>1</v>
      </c>
      <c r="H380" t="s">
        <v>23</v>
      </c>
      <c r="I380" t="s">
        <v>17322</v>
      </c>
      <c r="J380" s="3">
        <f>COUNTIFS(tab_SCHULLISTE[TKZ],tab_SATLISTE[[#This Row],[SAT-ID]])</f>
        <v>1</v>
      </c>
    </row>
    <row r="381" spans="1:10" ht="15.9" customHeight="1" x14ac:dyDescent="0.3">
      <c r="A381" s="3" t="s">
        <v>2071</v>
      </c>
      <c r="B381" s="15" t="s">
        <v>15267</v>
      </c>
      <c r="C381" s="16">
        <v>34</v>
      </c>
      <c r="D381" s="17">
        <f>tab_SATLISTE[[#This Row],[Leihgeräte]]*350</f>
        <v>11900</v>
      </c>
      <c r="E381" s="16">
        <v>3</v>
      </c>
      <c r="F381" s="30">
        <f>tab_SATLISTE[[#This Row],[Lehrergeräte]]*1000</f>
        <v>3000</v>
      </c>
      <c r="G381" s="3" t="str">
        <f>IF(MID(tab_SATLISTE[[#This Row],[SAT-ID]],2,1)="x","x",LEFT(tab_SATLISTE[[#This Row],[SAT-ID]]))</f>
        <v>1</v>
      </c>
      <c r="H381" t="s">
        <v>17008</v>
      </c>
      <c r="I381" t="s">
        <v>17323</v>
      </c>
      <c r="J381" s="3">
        <f>COUNTIFS(tab_SCHULLISTE[TKZ],tab_SATLISTE[[#This Row],[SAT-ID]])</f>
        <v>1</v>
      </c>
    </row>
    <row r="382" spans="1:10" ht="15.9" customHeight="1" x14ac:dyDescent="0.3">
      <c r="A382" s="3" t="s">
        <v>2072</v>
      </c>
      <c r="B382" s="15" t="s">
        <v>15268</v>
      </c>
      <c r="C382" s="16">
        <v>22</v>
      </c>
      <c r="D382" s="17">
        <f>tab_SATLISTE[[#This Row],[Leihgeräte]]*350</f>
        <v>7700</v>
      </c>
      <c r="E382" s="16">
        <v>8</v>
      </c>
      <c r="F382" s="30">
        <f>tab_SATLISTE[[#This Row],[Lehrergeräte]]*1000</f>
        <v>8000</v>
      </c>
      <c r="G382" s="3" t="str">
        <f>IF(MID(tab_SATLISTE[[#This Row],[SAT-ID]],2,1)="x","x",LEFT(tab_SATLISTE[[#This Row],[SAT-ID]]))</f>
        <v>1</v>
      </c>
      <c r="H382" t="s">
        <v>17008</v>
      </c>
      <c r="I382" t="s">
        <v>17323</v>
      </c>
      <c r="J382" s="3">
        <f>COUNTIFS(tab_SCHULLISTE[TKZ],tab_SATLISTE[[#This Row],[SAT-ID]])</f>
        <v>1</v>
      </c>
    </row>
    <row r="383" spans="1:10" ht="15.9" customHeight="1" x14ac:dyDescent="0.3">
      <c r="A383" s="3" t="s">
        <v>2073</v>
      </c>
      <c r="B383" s="15" t="s">
        <v>15269</v>
      </c>
      <c r="C383" s="16">
        <v>11</v>
      </c>
      <c r="D383" s="17">
        <f>tab_SATLISTE[[#This Row],[Leihgeräte]]*350</f>
        <v>3850</v>
      </c>
      <c r="E383" s="16">
        <v>2</v>
      </c>
      <c r="F383" s="30">
        <f>tab_SATLISTE[[#This Row],[Lehrergeräte]]*1000</f>
        <v>2000</v>
      </c>
      <c r="G383" s="3" t="str">
        <f>IF(MID(tab_SATLISTE[[#This Row],[SAT-ID]],2,1)="x","x",LEFT(tab_SATLISTE[[#This Row],[SAT-ID]]))</f>
        <v>1</v>
      </c>
      <c r="H383" t="s">
        <v>23</v>
      </c>
      <c r="I383" t="s">
        <v>17324</v>
      </c>
      <c r="J383" s="3">
        <f>COUNTIFS(tab_SCHULLISTE[TKZ],tab_SATLISTE[[#This Row],[SAT-ID]])</f>
        <v>1</v>
      </c>
    </row>
    <row r="384" spans="1:10" ht="15.9" customHeight="1" x14ac:dyDescent="0.3">
      <c r="A384" s="3" t="s">
        <v>2074</v>
      </c>
      <c r="B384" s="15" t="s">
        <v>15270</v>
      </c>
      <c r="C384" s="16">
        <v>60</v>
      </c>
      <c r="D384" s="17">
        <f>tab_SATLISTE[[#This Row],[Leihgeräte]]*350</f>
        <v>21000</v>
      </c>
      <c r="E384" s="16">
        <v>8</v>
      </c>
      <c r="F384" s="30">
        <f>tab_SATLISTE[[#This Row],[Lehrergeräte]]*1000</f>
        <v>8000</v>
      </c>
      <c r="G384" s="3" t="str">
        <f>IF(MID(tab_SATLISTE[[#This Row],[SAT-ID]],2,1)="x","x",LEFT(tab_SATLISTE[[#This Row],[SAT-ID]]))</f>
        <v>1</v>
      </c>
      <c r="H384" t="s">
        <v>17009</v>
      </c>
      <c r="I384" t="s">
        <v>17325</v>
      </c>
      <c r="J384" s="3">
        <f>COUNTIFS(tab_SCHULLISTE[TKZ],tab_SATLISTE[[#This Row],[SAT-ID]])</f>
        <v>2</v>
      </c>
    </row>
    <row r="385" spans="1:10" ht="15.9" customHeight="1" x14ac:dyDescent="0.3">
      <c r="A385" s="3" t="s">
        <v>2075</v>
      </c>
      <c r="B385" s="15" t="s">
        <v>15271</v>
      </c>
      <c r="C385" s="16">
        <v>45</v>
      </c>
      <c r="D385" s="17">
        <f>tab_SATLISTE[[#This Row],[Leihgeräte]]*350</f>
        <v>15750</v>
      </c>
      <c r="E385" s="16">
        <v>9</v>
      </c>
      <c r="F385" s="30">
        <f>tab_SATLISTE[[#This Row],[Lehrergeräte]]*1000</f>
        <v>9000</v>
      </c>
      <c r="G385" s="3" t="str">
        <f>IF(MID(tab_SATLISTE[[#This Row],[SAT-ID]],2,1)="x","x",LEFT(tab_SATLISTE[[#This Row],[SAT-ID]]))</f>
        <v>1</v>
      </c>
      <c r="H385" t="s">
        <v>17008</v>
      </c>
      <c r="I385" t="s">
        <v>17326</v>
      </c>
      <c r="J385" s="3">
        <f>COUNTIFS(tab_SCHULLISTE[TKZ],tab_SATLISTE[[#This Row],[SAT-ID]])</f>
        <v>2</v>
      </c>
    </row>
    <row r="386" spans="1:10" ht="15.9" customHeight="1" x14ac:dyDescent="0.3">
      <c r="A386" s="3" t="s">
        <v>2076</v>
      </c>
      <c r="B386" s="15" t="s">
        <v>15272</v>
      </c>
      <c r="C386" s="16">
        <v>32</v>
      </c>
      <c r="D386" s="17">
        <f>tab_SATLISTE[[#This Row],[Leihgeräte]]*350</f>
        <v>11200</v>
      </c>
      <c r="E386" s="16">
        <v>6</v>
      </c>
      <c r="F386" s="30">
        <f>tab_SATLISTE[[#This Row],[Lehrergeräte]]*1000</f>
        <v>6000</v>
      </c>
      <c r="G386" s="3" t="str">
        <f>IF(MID(tab_SATLISTE[[#This Row],[SAT-ID]],2,1)="x","x",LEFT(tab_SATLISTE[[#This Row],[SAT-ID]]))</f>
        <v>1</v>
      </c>
      <c r="H386" t="s">
        <v>23</v>
      </c>
      <c r="I386" t="s">
        <v>17327</v>
      </c>
      <c r="J386" s="3">
        <f>COUNTIFS(tab_SCHULLISTE[TKZ],tab_SATLISTE[[#This Row],[SAT-ID]])</f>
        <v>1</v>
      </c>
    </row>
    <row r="387" spans="1:10" ht="15.9" customHeight="1" x14ac:dyDescent="0.3">
      <c r="A387" s="3" t="s">
        <v>2077</v>
      </c>
      <c r="B387" s="15" t="s">
        <v>15273</v>
      </c>
      <c r="C387" s="16">
        <v>20</v>
      </c>
      <c r="D387" s="17">
        <f>tab_SATLISTE[[#This Row],[Leihgeräte]]*350</f>
        <v>7000</v>
      </c>
      <c r="E387" s="16">
        <v>8</v>
      </c>
      <c r="F387" s="30">
        <f>tab_SATLISTE[[#This Row],[Lehrergeräte]]*1000</f>
        <v>8000</v>
      </c>
      <c r="G387" s="3" t="str">
        <f>IF(MID(tab_SATLISTE[[#This Row],[SAT-ID]],2,1)="x","x",LEFT(tab_SATLISTE[[#This Row],[SAT-ID]]))</f>
        <v>1</v>
      </c>
      <c r="H387" t="s">
        <v>23</v>
      </c>
      <c r="I387" t="s">
        <v>17328</v>
      </c>
      <c r="J387" s="3">
        <f>COUNTIFS(tab_SCHULLISTE[TKZ],tab_SATLISTE[[#This Row],[SAT-ID]])</f>
        <v>1</v>
      </c>
    </row>
    <row r="388" spans="1:10" ht="15.9" customHeight="1" x14ac:dyDescent="0.3">
      <c r="A388" s="3" t="s">
        <v>2078</v>
      </c>
      <c r="B388" s="15" t="s">
        <v>15274</v>
      </c>
      <c r="C388" s="16">
        <v>78</v>
      </c>
      <c r="D388" s="17">
        <f>tab_SATLISTE[[#This Row],[Leihgeräte]]*350</f>
        <v>27300</v>
      </c>
      <c r="E388" s="16">
        <v>10</v>
      </c>
      <c r="F388" s="30">
        <f>tab_SATLISTE[[#This Row],[Lehrergeräte]]*1000</f>
        <v>10000</v>
      </c>
      <c r="G388" s="3" t="str">
        <f>IF(MID(tab_SATLISTE[[#This Row],[SAT-ID]],2,1)="x","x",LEFT(tab_SATLISTE[[#This Row],[SAT-ID]]))</f>
        <v>1</v>
      </c>
      <c r="H388" t="s">
        <v>17008</v>
      </c>
      <c r="I388" t="s">
        <v>17329</v>
      </c>
      <c r="J388" s="3">
        <f>COUNTIFS(tab_SCHULLISTE[TKZ],tab_SATLISTE[[#This Row],[SAT-ID]])</f>
        <v>1</v>
      </c>
    </row>
    <row r="389" spans="1:10" ht="15.9" customHeight="1" x14ac:dyDescent="0.3">
      <c r="A389" s="3" t="s">
        <v>2079</v>
      </c>
      <c r="B389" s="15" t="s">
        <v>15275</v>
      </c>
      <c r="C389" s="16">
        <v>83</v>
      </c>
      <c r="D389" s="17">
        <f>tab_SATLISTE[[#This Row],[Leihgeräte]]*350</f>
        <v>29050</v>
      </c>
      <c r="E389" s="16">
        <v>19</v>
      </c>
      <c r="F389" s="30">
        <f>tab_SATLISTE[[#This Row],[Lehrergeräte]]*1000</f>
        <v>19000</v>
      </c>
      <c r="G389" s="3" t="str">
        <f>IF(MID(tab_SATLISTE[[#This Row],[SAT-ID]],2,1)="x","x",LEFT(tab_SATLISTE[[#This Row],[SAT-ID]]))</f>
        <v>1</v>
      </c>
      <c r="H389" t="s">
        <v>17010</v>
      </c>
      <c r="I389" t="s">
        <v>17329</v>
      </c>
      <c r="J389" s="3">
        <f>COUNTIFS(tab_SCHULLISTE[TKZ],tab_SATLISTE[[#This Row],[SAT-ID]])</f>
        <v>1</v>
      </c>
    </row>
    <row r="390" spans="1:10" ht="15.9" customHeight="1" x14ac:dyDescent="0.3">
      <c r="A390" s="3" t="s">
        <v>2080</v>
      </c>
      <c r="B390" s="15" t="s">
        <v>15276</v>
      </c>
      <c r="C390" s="16">
        <v>63</v>
      </c>
      <c r="D390" s="17">
        <f>tab_SATLISTE[[#This Row],[Leihgeräte]]*350</f>
        <v>22050</v>
      </c>
      <c r="E390" s="16">
        <v>8</v>
      </c>
      <c r="F390" s="30">
        <f>tab_SATLISTE[[#This Row],[Lehrergeräte]]*1000</f>
        <v>8000</v>
      </c>
      <c r="G390" s="3" t="str">
        <f>IF(MID(tab_SATLISTE[[#This Row],[SAT-ID]],2,1)="x","x",LEFT(tab_SATLISTE[[#This Row],[SAT-ID]]))</f>
        <v>1</v>
      </c>
      <c r="H390" t="s">
        <v>17008</v>
      </c>
      <c r="I390" t="s">
        <v>17059</v>
      </c>
      <c r="J390" s="3">
        <f>COUNTIFS(tab_SCHULLISTE[TKZ],tab_SATLISTE[[#This Row],[SAT-ID]])</f>
        <v>1</v>
      </c>
    </row>
    <row r="391" spans="1:10" ht="15.9" customHeight="1" x14ac:dyDescent="0.3">
      <c r="A391" s="3" t="s">
        <v>2081</v>
      </c>
      <c r="B391" s="15" t="s">
        <v>15277</v>
      </c>
      <c r="C391" s="16">
        <v>108</v>
      </c>
      <c r="D391" s="17">
        <f>tab_SATLISTE[[#This Row],[Leihgeräte]]*350</f>
        <v>37800</v>
      </c>
      <c r="E391" s="16">
        <v>23</v>
      </c>
      <c r="F391" s="30">
        <f>tab_SATLISTE[[#This Row],[Lehrergeräte]]*1000</f>
        <v>23000</v>
      </c>
      <c r="G391" s="3" t="str">
        <f>IF(MID(tab_SATLISTE[[#This Row],[SAT-ID]],2,1)="x","x",LEFT(tab_SATLISTE[[#This Row],[SAT-ID]]))</f>
        <v>1</v>
      </c>
      <c r="H391" t="s">
        <v>17010</v>
      </c>
      <c r="I391" t="s">
        <v>17059</v>
      </c>
      <c r="J391" s="3">
        <f>COUNTIFS(tab_SCHULLISTE[TKZ],tab_SATLISTE[[#This Row],[SAT-ID]])</f>
        <v>2</v>
      </c>
    </row>
    <row r="392" spans="1:10" ht="15.9" customHeight="1" x14ac:dyDescent="0.3">
      <c r="A392" s="3" t="s">
        <v>2082</v>
      </c>
      <c r="B392" s="15" t="s">
        <v>15278</v>
      </c>
      <c r="C392" s="16">
        <v>25</v>
      </c>
      <c r="D392" s="17">
        <f>tab_SATLISTE[[#This Row],[Leihgeräte]]*350</f>
        <v>8750</v>
      </c>
      <c r="E392" s="16">
        <v>5</v>
      </c>
      <c r="F392" s="30">
        <f>tab_SATLISTE[[#This Row],[Lehrergeräte]]*1000</f>
        <v>5000</v>
      </c>
      <c r="G392" s="3" t="str">
        <f>IF(MID(tab_SATLISTE[[#This Row],[SAT-ID]],2,1)="x","x",LEFT(tab_SATLISTE[[#This Row],[SAT-ID]]))</f>
        <v>1</v>
      </c>
      <c r="H392" t="s">
        <v>23</v>
      </c>
      <c r="I392" t="s">
        <v>17185</v>
      </c>
      <c r="J392" s="3">
        <f>COUNTIFS(tab_SCHULLISTE[TKZ],tab_SATLISTE[[#This Row],[SAT-ID]])</f>
        <v>1</v>
      </c>
    </row>
    <row r="393" spans="1:10" ht="15.9" customHeight="1" x14ac:dyDescent="0.3">
      <c r="A393" s="3" t="s">
        <v>2083</v>
      </c>
      <c r="B393" s="15" t="s">
        <v>15279</v>
      </c>
      <c r="C393" s="16">
        <v>216</v>
      </c>
      <c r="D393" s="17">
        <f>tab_SATLISTE[[#This Row],[Leihgeräte]]*350</f>
        <v>75600</v>
      </c>
      <c r="E393" s="16">
        <v>48</v>
      </c>
      <c r="F393" s="30">
        <f>tab_SATLISTE[[#This Row],[Lehrergeräte]]*1000</f>
        <v>48000</v>
      </c>
      <c r="G393" s="3" t="str">
        <f>IF(MID(tab_SATLISTE[[#This Row],[SAT-ID]],2,1)="x","x",LEFT(tab_SATLISTE[[#This Row],[SAT-ID]]))</f>
        <v>1</v>
      </c>
      <c r="H393" t="s">
        <v>17008</v>
      </c>
      <c r="I393" t="s">
        <v>17100</v>
      </c>
      <c r="J393" s="3">
        <f>COUNTIFS(tab_SCHULLISTE[TKZ],tab_SATLISTE[[#This Row],[SAT-ID]])</f>
        <v>2</v>
      </c>
    </row>
    <row r="394" spans="1:10" ht="15.9" customHeight="1" x14ac:dyDescent="0.3">
      <c r="A394" s="3" t="s">
        <v>2084</v>
      </c>
      <c r="B394" s="15" t="s">
        <v>1179</v>
      </c>
      <c r="C394" s="16">
        <v>19</v>
      </c>
      <c r="D394" s="17">
        <f>tab_SATLISTE[[#This Row],[Leihgeräte]]*350</f>
        <v>6650</v>
      </c>
      <c r="E394" s="16">
        <v>4</v>
      </c>
      <c r="F394" s="30">
        <f>tab_SATLISTE[[#This Row],[Lehrergeräte]]*1000</f>
        <v>4000</v>
      </c>
      <c r="G394" s="3" t="str">
        <f>IF(MID(tab_SATLISTE[[#This Row],[SAT-ID]],2,1)="x","x",LEFT(tab_SATLISTE[[#This Row],[SAT-ID]]))</f>
        <v>1</v>
      </c>
      <c r="H394" t="s">
        <v>17008</v>
      </c>
      <c r="I394" t="s">
        <v>17021</v>
      </c>
      <c r="J394" s="3">
        <f>COUNTIFS(tab_SCHULLISTE[TKZ],tab_SATLISTE[[#This Row],[SAT-ID]])</f>
        <v>1</v>
      </c>
    </row>
    <row r="395" spans="1:10" ht="15.9" customHeight="1" x14ac:dyDescent="0.3">
      <c r="A395" s="3" t="s">
        <v>2085</v>
      </c>
      <c r="B395" s="15" t="s">
        <v>15280</v>
      </c>
      <c r="C395" s="16">
        <v>90</v>
      </c>
      <c r="D395" s="17">
        <f>tab_SATLISTE[[#This Row],[Leihgeräte]]*350</f>
        <v>31500</v>
      </c>
      <c r="E395" s="16">
        <v>14</v>
      </c>
      <c r="F395" s="30">
        <f>tab_SATLISTE[[#This Row],[Lehrergeräte]]*1000</f>
        <v>14000</v>
      </c>
      <c r="G395" s="3" t="str">
        <f>IF(MID(tab_SATLISTE[[#This Row],[SAT-ID]],2,1)="x","x",LEFT(tab_SATLISTE[[#This Row],[SAT-ID]]))</f>
        <v>1</v>
      </c>
      <c r="H395" t="s">
        <v>17009</v>
      </c>
      <c r="I395" t="s">
        <v>17223</v>
      </c>
      <c r="J395" s="3">
        <f>COUNTIFS(tab_SCHULLISTE[TKZ],tab_SATLISTE[[#This Row],[SAT-ID]])</f>
        <v>1</v>
      </c>
    </row>
    <row r="396" spans="1:10" ht="15.9" customHeight="1" x14ac:dyDescent="0.3">
      <c r="A396" s="3" t="s">
        <v>2086</v>
      </c>
      <c r="B396" s="15" t="s">
        <v>15281</v>
      </c>
      <c r="C396" s="16">
        <v>40</v>
      </c>
      <c r="D396" s="17">
        <f>tab_SATLISTE[[#This Row],[Leihgeräte]]*350</f>
        <v>14000</v>
      </c>
      <c r="E396" s="16">
        <v>5</v>
      </c>
      <c r="F396" s="30">
        <f>tab_SATLISTE[[#This Row],[Lehrergeräte]]*1000</f>
        <v>5000</v>
      </c>
      <c r="G396" s="3" t="str">
        <f>IF(MID(tab_SATLISTE[[#This Row],[SAT-ID]],2,1)="x","x",LEFT(tab_SATLISTE[[#This Row],[SAT-ID]]))</f>
        <v>1</v>
      </c>
      <c r="H396" t="s">
        <v>23</v>
      </c>
      <c r="I396" t="s">
        <v>17330</v>
      </c>
      <c r="J396" s="3">
        <f>COUNTIFS(tab_SCHULLISTE[TKZ],tab_SATLISTE[[#This Row],[SAT-ID]])</f>
        <v>1</v>
      </c>
    </row>
    <row r="397" spans="1:10" ht="15.9" customHeight="1" x14ac:dyDescent="0.3">
      <c r="A397" s="3" t="s">
        <v>2087</v>
      </c>
      <c r="B397" s="15" t="s">
        <v>15282</v>
      </c>
      <c r="C397" s="16">
        <v>70</v>
      </c>
      <c r="D397" s="17">
        <f>tab_SATLISTE[[#This Row],[Leihgeräte]]*350</f>
        <v>24500</v>
      </c>
      <c r="E397" s="16">
        <v>9</v>
      </c>
      <c r="F397" s="30">
        <f>tab_SATLISTE[[#This Row],[Lehrergeräte]]*1000</f>
        <v>9000</v>
      </c>
      <c r="G397" s="3" t="str">
        <f>IF(MID(tab_SATLISTE[[#This Row],[SAT-ID]],2,1)="x","x",LEFT(tab_SATLISTE[[#This Row],[SAT-ID]]))</f>
        <v>1</v>
      </c>
      <c r="H397" t="s">
        <v>17008</v>
      </c>
      <c r="I397" t="s">
        <v>17331</v>
      </c>
      <c r="J397" s="3">
        <f>COUNTIFS(tab_SCHULLISTE[TKZ],tab_SATLISTE[[#This Row],[SAT-ID]])</f>
        <v>2</v>
      </c>
    </row>
    <row r="398" spans="1:10" ht="15.9" customHeight="1" x14ac:dyDescent="0.3">
      <c r="A398" s="3" t="s">
        <v>2088</v>
      </c>
      <c r="B398" s="15" t="s">
        <v>15283</v>
      </c>
      <c r="C398" s="16">
        <v>21</v>
      </c>
      <c r="D398" s="17">
        <f>tab_SATLISTE[[#This Row],[Leihgeräte]]*350</f>
        <v>7350</v>
      </c>
      <c r="E398" s="16">
        <v>2</v>
      </c>
      <c r="F398" s="30">
        <f>tab_SATLISTE[[#This Row],[Lehrergeräte]]*1000</f>
        <v>2000</v>
      </c>
      <c r="G398" s="3" t="str">
        <f>IF(MID(tab_SATLISTE[[#This Row],[SAT-ID]],2,1)="x","x",LEFT(tab_SATLISTE[[#This Row],[SAT-ID]]))</f>
        <v>1</v>
      </c>
      <c r="H398" t="s">
        <v>23</v>
      </c>
      <c r="I398" t="s">
        <v>17332</v>
      </c>
      <c r="J398" s="3">
        <f>COUNTIFS(tab_SCHULLISTE[TKZ],tab_SATLISTE[[#This Row],[SAT-ID]])</f>
        <v>1</v>
      </c>
    </row>
    <row r="399" spans="1:10" ht="15.9" customHeight="1" x14ac:dyDescent="0.3">
      <c r="A399" s="3" t="s">
        <v>2089</v>
      </c>
      <c r="B399" s="15" t="s">
        <v>15284</v>
      </c>
      <c r="C399" s="16">
        <v>50</v>
      </c>
      <c r="D399" s="17">
        <f>tab_SATLISTE[[#This Row],[Leihgeräte]]*350</f>
        <v>17500</v>
      </c>
      <c r="E399" s="16">
        <v>7</v>
      </c>
      <c r="F399" s="30">
        <f>tab_SATLISTE[[#This Row],[Lehrergeräte]]*1000</f>
        <v>7000</v>
      </c>
      <c r="G399" s="3" t="str">
        <f>IF(MID(tab_SATLISTE[[#This Row],[SAT-ID]],2,1)="x","x",LEFT(tab_SATLISTE[[#This Row],[SAT-ID]]))</f>
        <v>1</v>
      </c>
      <c r="H399" t="s">
        <v>23</v>
      </c>
      <c r="I399" t="s">
        <v>17333</v>
      </c>
      <c r="J399" s="3">
        <f>COUNTIFS(tab_SCHULLISTE[TKZ],tab_SATLISTE[[#This Row],[SAT-ID]])</f>
        <v>1</v>
      </c>
    </row>
    <row r="400" spans="1:10" ht="15.9" customHeight="1" x14ac:dyDescent="0.3">
      <c r="A400" s="3" t="s">
        <v>2090</v>
      </c>
      <c r="B400" s="15" t="s">
        <v>15285</v>
      </c>
      <c r="C400" s="16">
        <v>24</v>
      </c>
      <c r="D400" s="17">
        <f>tab_SATLISTE[[#This Row],[Leihgeräte]]*350</f>
        <v>8400</v>
      </c>
      <c r="E400" s="16">
        <v>6</v>
      </c>
      <c r="F400" s="30">
        <f>tab_SATLISTE[[#This Row],[Lehrergeräte]]*1000</f>
        <v>6000</v>
      </c>
      <c r="G400" s="3" t="str">
        <f>IF(MID(tab_SATLISTE[[#This Row],[SAT-ID]],2,1)="x","x",LEFT(tab_SATLISTE[[#This Row],[SAT-ID]]))</f>
        <v>1</v>
      </c>
      <c r="H400" t="s">
        <v>23</v>
      </c>
      <c r="I400" t="s">
        <v>17334</v>
      </c>
      <c r="J400" s="3">
        <f>COUNTIFS(tab_SCHULLISTE[TKZ],tab_SATLISTE[[#This Row],[SAT-ID]])</f>
        <v>1</v>
      </c>
    </row>
    <row r="401" spans="1:10" ht="15.9" customHeight="1" x14ac:dyDescent="0.3">
      <c r="A401" s="3" t="s">
        <v>2091</v>
      </c>
      <c r="B401" s="15" t="s">
        <v>15286</v>
      </c>
      <c r="C401" s="16">
        <v>20</v>
      </c>
      <c r="D401" s="17">
        <f>tab_SATLISTE[[#This Row],[Leihgeräte]]*350</f>
        <v>7000</v>
      </c>
      <c r="E401" s="16">
        <v>6</v>
      </c>
      <c r="F401" s="30">
        <f>tab_SATLISTE[[#This Row],[Lehrergeräte]]*1000</f>
        <v>6000</v>
      </c>
      <c r="G401" s="3" t="str">
        <f>IF(MID(tab_SATLISTE[[#This Row],[SAT-ID]],2,1)="x","x",LEFT(tab_SATLISTE[[#This Row],[SAT-ID]]))</f>
        <v>1</v>
      </c>
      <c r="H401" t="s">
        <v>23</v>
      </c>
      <c r="I401" t="s">
        <v>17180</v>
      </c>
      <c r="J401" s="3">
        <f>COUNTIFS(tab_SCHULLISTE[TKZ],tab_SATLISTE[[#This Row],[SAT-ID]])</f>
        <v>1</v>
      </c>
    </row>
    <row r="402" spans="1:10" ht="15.9" customHeight="1" x14ac:dyDescent="0.3">
      <c r="A402" s="3" t="s">
        <v>2092</v>
      </c>
      <c r="B402" s="15" t="s">
        <v>15287</v>
      </c>
      <c r="C402" s="16">
        <v>94</v>
      </c>
      <c r="D402" s="17">
        <f>tab_SATLISTE[[#This Row],[Leihgeräte]]*350</f>
        <v>32900</v>
      </c>
      <c r="E402" s="16">
        <v>21</v>
      </c>
      <c r="F402" s="30">
        <f>tab_SATLISTE[[#This Row],[Lehrergeräte]]*1000</f>
        <v>21000</v>
      </c>
      <c r="G402" s="3" t="str">
        <f>IF(MID(tab_SATLISTE[[#This Row],[SAT-ID]],2,1)="x","x",LEFT(tab_SATLISTE[[#This Row],[SAT-ID]]))</f>
        <v>1</v>
      </c>
      <c r="H402" t="s">
        <v>23</v>
      </c>
      <c r="I402" t="s">
        <v>17335</v>
      </c>
      <c r="J402" s="3">
        <f>COUNTIFS(tab_SCHULLISTE[TKZ],tab_SATLISTE[[#This Row],[SAT-ID]])</f>
        <v>2</v>
      </c>
    </row>
    <row r="403" spans="1:10" ht="15.9" customHeight="1" x14ac:dyDescent="0.3">
      <c r="A403" s="3" t="s">
        <v>2093</v>
      </c>
      <c r="B403" s="15" t="s">
        <v>15288</v>
      </c>
      <c r="C403" s="16">
        <v>15</v>
      </c>
      <c r="D403" s="17">
        <f>tab_SATLISTE[[#This Row],[Leihgeräte]]*350</f>
        <v>5250</v>
      </c>
      <c r="E403" s="16">
        <v>1</v>
      </c>
      <c r="F403" s="30">
        <f>tab_SATLISTE[[#This Row],[Lehrergeräte]]*1000</f>
        <v>1000</v>
      </c>
      <c r="G403" s="3" t="str">
        <f>IF(MID(tab_SATLISTE[[#This Row],[SAT-ID]],2,1)="x","x",LEFT(tab_SATLISTE[[#This Row],[SAT-ID]]))</f>
        <v>1</v>
      </c>
      <c r="H403" t="s">
        <v>23</v>
      </c>
      <c r="I403" t="s">
        <v>17336</v>
      </c>
      <c r="J403" s="3">
        <f>COUNTIFS(tab_SCHULLISTE[TKZ],tab_SATLISTE[[#This Row],[SAT-ID]])</f>
        <v>1</v>
      </c>
    </row>
    <row r="404" spans="1:10" ht="15.9" customHeight="1" x14ac:dyDescent="0.3">
      <c r="A404" s="3" t="s">
        <v>2094</v>
      </c>
      <c r="B404" s="15" t="s">
        <v>15289</v>
      </c>
      <c r="C404" s="16">
        <v>17</v>
      </c>
      <c r="D404" s="17">
        <f>tab_SATLISTE[[#This Row],[Leihgeräte]]*350</f>
        <v>5950</v>
      </c>
      <c r="E404" s="16">
        <v>3</v>
      </c>
      <c r="F404" s="30">
        <f>tab_SATLISTE[[#This Row],[Lehrergeräte]]*1000</f>
        <v>3000</v>
      </c>
      <c r="G404" s="3" t="str">
        <f>IF(MID(tab_SATLISTE[[#This Row],[SAT-ID]],2,1)="x","x",LEFT(tab_SATLISTE[[#This Row],[SAT-ID]]))</f>
        <v>1</v>
      </c>
      <c r="H404" t="s">
        <v>23</v>
      </c>
      <c r="I404" t="s">
        <v>17337</v>
      </c>
      <c r="J404" s="3">
        <f>COUNTIFS(tab_SCHULLISTE[TKZ],tab_SATLISTE[[#This Row],[SAT-ID]])</f>
        <v>1</v>
      </c>
    </row>
    <row r="405" spans="1:10" ht="15.9" customHeight="1" x14ac:dyDescent="0.3">
      <c r="A405" s="3" t="s">
        <v>2095</v>
      </c>
      <c r="B405" s="15" t="s">
        <v>15290</v>
      </c>
      <c r="C405" s="16">
        <v>121</v>
      </c>
      <c r="D405" s="17">
        <f>tab_SATLISTE[[#This Row],[Leihgeräte]]*350</f>
        <v>42350</v>
      </c>
      <c r="E405" s="16">
        <v>24</v>
      </c>
      <c r="F405" s="30">
        <f>tab_SATLISTE[[#This Row],[Lehrergeräte]]*1000</f>
        <v>24000</v>
      </c>
      <c r="G405" s="3" t="str">
        <f>IF(MID(tab_SATLISTE[[#This Row],[SAT-ID]],2,1)="x","x",LEFT(tab_SATLISTE[[#This Row],[SAT-ID]]))</f>
        <v>1</v>
      </c>
      <c r="H405" t="s">
        <v>17008</v>
      </c>
      <c r="I405" t="s">
        <v>17189</v>
      </c>
      <c r="J405" s="3">
        <f>COUNTIFS(tab_SCHULLISTE[TKZ],tab_SATLISTE[[#This Row],[SAT-ID]])</f>
        <v>1</v>
      </c>
    </row>
    <row r="406" spans="1:10" ht="15.9" customHeight="1" x14ac:dyDescent="0.3">
      <c r="A406" s="3" t="s">
        <v>2096</v>
      </c>
      <c r="B406" s="15" t="s">
        <v>15291</v>
      </c>
      <c r="C406" s="16">
        <v>169</v>
      </c>
      <c r="D406" s="17">
        <f>tab_SATLISTE[[#This Row],[Leihgeräte]]*350</f>
        <v>59150</v>
      </c>
      <c r="E406" s="16">
        <v>29</v>
      </c>
      <c r="F406" s="30">
        <f>tab_SATLISTE[[#This Row],[Lehrergeräte]]*1000</f>
        <v>29000</v>
      </c>
      <c r="G406" s="3" t="str">
        <f>IF(MID(tab_SATLISTE[[#This Row],[SAT-ID]],2,1)="x","x",LEFT(tab_SATLISTE[[#This Row],[SAT-ID]]))</f>
        <v>1</v>
      </c>
      <c r="H406" t="s">
        <v>23</v>
      </c>
      <c r="I406" t="s">
        <v>17338</v>
      </c>
      <c r="J406" s="3">
        <f>COUNTIFS(tab_SCHULLISTE[TKZ],tab_SATLISTE[[#This Row],[SAT-ID]])</f>
        <v>1</v>
      </c>
    </row>
    <row r="407" spans="1:10" ht="15.9" customHeight="1" x14ac:dyDescent="0.3">
      <c r="A407" s="3" t="s">
        <v>2097</v>
      </c>
      <c r="B407" s="15" t="s">
        <v>15292</v>
      </c>
      <c r="C407" s="16">
        <v>172</v>
      </c>
      <c r="D407" s="17">
        <f>tab_SATLISTE[[#This Row],[Leihgeräte]]*350</f>
        <v>60200</v>
      </c>
      <c r="E407" s="16">
        <v>22</v>
      </c>
      <c r="F407" s="30">
        <f>tab_SATLISTE[[#This Row],[Lehrergeräte]]*1000</f>
        <v>22000</v>
      </c>
      <c r="G407" s="3" t="str">
        <f>IF(MID(tab_SATLISTE[[#This Row],[SAT-ID]],2,1)="x","x",LEFT(tab_SATLISTE[[#This Row],[SAT-ID]]))</f>
        <v>1</v>
      </c>
      <c r="H407" t="s">
        <v>17008</v>
      </c>
      <c r="I407" t="s">
        <v>17091</v>
      </c>
      <c r="J407" s="3">
        <f>COUNTIFS(tab_SCHULLISTE[TKZ],tab_SATLISTE[[#This Row],[SAT-ID]])</f>
        <v>1</v>
      </c>
    </row>
    <row r="408" spans="1:10" ht="15.9" customHeight="1" x14ac:dyDescent="0.3">
      <c r="A408" s="3" t="s">
        <v>2098</v>
      </c>
      <c r="B408" s="15" t="s">
        <v>1325</v>
      </c>
      <c r="C408" s="16">
        <v>351</v>
      </c>
      <c r="D408" s="17">
        <f>tab_SATLISTE[[#This Row],[Leihgeräte]]*350</f>
        <v>122850</v>
      </c>
      <c r="E408" s="16">
        <v>59</v>
      </c>
      <c r="F408" s="30">
        <f>tab_SATLISTE[[#This Row],[Lehrergeräte]]*1000</f>
        <v>59000</v>
      </c>
      <c r="G408" s="3" t="str">
        <f>IF(MID(tab_SATLISTE[[#This Row],[SAT-ID]],2,1)="x","x",LEFT(tab_SATLISTE[[#This Row],[SAT-ID]]))</f>
        <v>1</v>
      </c>
      <c r="H408" t="s">
        <v>17008</v>
      </c>
      <c r="I408" t="s">
        <v>17203</v>
      </c>
      <c r="J408" s="3">
        <f>COUNTIFS(tab_SCHULLISTE[TKZ],tab_SATLISTE[[#This Row],[SAT-ID]])</f>
        <v>2</v>
      </c>
    </row>
    <row r="409" spans="1:10" ht="15.9" customHeight="1" x14ac:dyDescent="0.3">
      <c r="A409" s="3" t="s">
        <v>14906</v>
      </c>
      <c r="B409" s="15" t="s">
        <v>15375</v>
      </c>
      <c r="C409" s="16">
        <v>8</v>
      </c>
      <c r="D409" s="17">
        <f>tab_SATLISTE[[#This Row],[Leihgeräte]]*350</f>
        <v>2800</v>
      </c>
      <c r="E409" s="16">
        <v>8</v>
      </c>
      <c r="F409" s="30">
        <f>tab_SATLISTE[[#This Row],[Lehrergeräte]]*1000</f>
        <v>8000</v>
      </c>
      <c r="G409" s="3" t="str">
        <f>IF(MID(tab_SATLISTE[[#This Row],[SAT-ID]],2,1)="x","x",LEFT(tab_SATLISTE[[#This Row],[SAT-ID]]))</f>
        <v>1</v>
      </c>
      <c r="H409" t="s">
        <v>17012</v>
      </c>
      <c r="I409" t="s">
        <v>18476</v>
      </c>
      <c r="J409" s="3">
        <f>COUNTIFS(tab_SCHULLISTE[TKZ],tab_SATLISTE[[#This Row],[SAT-ID]])</f>
        <v>1</v>
      </c>
    </row>
    <row r="410" spans="1:10" ht="15.9" customHeight="1" x14ac:dyDescent="0.3">
      <c r="A410" s="3" t="s">
        <v>2099</v>
      </c>
      <c r="B410" s="15" t="s">
        <v>1318</v>
      </c>
      <c r="C410" s="16">
        <v>714</v>
      </c>
      <c r="D410" s="17">
        <f>tab_SATLISTE[[#This Row],[Leihgeräte]]*350</f>
        <v>249900</v>
      </c>
      <c r="E410" s="16">
        <v>123</v>
      </c>
      <c r="F410" s="30">
        <f>tab_SATLISTE[[#This Row],[Lehrergeräte]]*1000</f>
        <v>123000</v>
      </c>
      <c r="G410" s="3" t="str">
        <f>IF(MID(tab_SATLISTE[[#This Row],[SAT-ID]],2,1)="x","x",LEFT(tab_SATLISTE[[#This Row],[SAT-ID]]))</f>
        <v>1</v>
      </c>
      <c r="H410" t="s">
        <v>17008</v>
      </c>
      <c r="I410" t="s">
        <v>17244</v>
      </c>
      <c r="J410" s="3">
        <f>COUNTIFS(tab_SCHULLISTE[TKZ],tab_SATLISTE[[#This Row],[SAT-ID]])</f>
        <v>4</v>
      </c>
    </row>
    <row r="411" spans="1:10" ht="15.9" customHeight="1" x14ac:dyDescent="0.3">
      <c r="A411" s="3" t="s">
        <v>2100</v>
      </c>
      <c r="B411" s="15" t="s">
        <v>1323</v>
      </c>
      <c r="C411" s="16">
        <v>343</v>
      </c>
      <c r="D411" s="17">
        <f>tab_SATLISTE[[#This Row],[Leihgeräte]]*350</f>
        <v>120050</v>
      </c>
      <c r="E411" s="16">
        <v>63</v>
      </c>
      <c r="F411" s="30">
        <f>tab_SATLISTE[[#This Row],[Lehrergeräte]]*1000</f>
        <v>63000</v>
      </c>
      <c r="G411" s="3" t="str">
        <f>IF(MID(tab_SATLISTE[[#This Row],[SAT-ID]],2,1)="x","x",LEFT(tab_SATLISTE[[#This Row],[SAT-ID]]))</f>
        <v>1</v>
      </c>
      <c r="H411" t="s">
        <v>17008</v>
      </c>
      <c r="I411" t="s">
        <v>17339</v>
      </c>
      <c r="J411" s="3">
        <f>COUNTIFS(tab_SCHULLISTE[TKZ],tab_SATLISTE[[#This Row],[SAT-ID]])</f>
        <v>2</v>
      </c>
    </row>
    <row r="412" spans="1:10" ht="15.9" customHeight="1" x14ac:dyDescent="0.3">
      <c r="A412" s="3" t="s">
        <v>2101</v>
      </c>
      <c r="B412" s="15" t="s">
        <v>15293</v>
      </c>
      <c r="C412" s="16">
        <v>159</v>
      </c>
      <c r="D412" s="17">
        <f>tab_SATLISTE[[#This Row],[Leihgeräte]]*350</f>
        <v>55650</v>
      </c>
      <c r="E412" s="16">
        <v>23</v>
      </c>
      <c r="F412" s="30">
        <f>tab_SATLISTE[[#This Row],[Lehrergeräte]]*1000</f>
        <v>23000</v>
      </c>
      <c r="G412" s="3" t="str">
        <f>IF(MID(tab_SATLISTE[[#This Row],[SAT-ID]],2,1)="x","x",LEFT(tab_SATLISTE[[#This Row],[SAT-ID]]))</f>
        <v>1</v>
      </c>
      <c r="H412" t="s">
        <v>17008</v>
      </c>
      <c r="I412" t="s">
        <v>17137</v>
      </c>
      <c r="J412" s="3">
        <f>COUNTIFS(tab_SCHULLISTE[TKZ],tab_SATLISTE[[#This Row],[SAT-ID]])</f>
        <v>1</v>
      </c>
    </row>
    <row r="413" spans="1:10" ht="15.9" customHeight="1" x14ac:dyDescent="0.3">
      <c r="A413" s="3" t="s">
        <v>2102</v>
      </c>
      <c r="B413" s="15" t="s">
        <v>1321</v>
      </c>
      <c r="C413" s="16">
        <v>159</v>
      </c>
      <c r="D413" s="17">
        <f>tab_SATLISTE[[#This Row],[Leihgeräte]]*350</f>
        <v>55650</v>
      </c>
      <c r="E413" s="16">
        <v>25</v>
      </c>
      <c r="F413" s="30">
        <f>tab_SATLISTE[[#This Row],[Lehrergeräte]]*1000</f>
        <v>25000</v>
      </c>
      <c r="G413" s="3" t="str">
        <f>IF(MID(tab_SATLISTE[[#This Row],[SAT-ID]],2,1)="x","x",LEFT(tab_SATLISTE[[#This Row],[SAT-ID]]))</f>
        <v>1</v>
      </c>
      <c r="H413" t="s">
        <v>17008</v>
      </c>
      <c r="I413" t="s">
        <v>17134</v>
      </c>
      <c r="J413" s="3">
        <f>COUNTIFS(tab_SCHULLISTE[TKZ],tab_SATLISTE[[#This Row],[SAT-ID]])</f>
        <v>1</v>
      </c>
    </row>
    <row r="414" spans="1:10" ht="15.9" customHeight="1" x14ac:dyDescent="0.3">
      <c r="A414" s="3" t="s">
        <v>2103</v>
      </c>
      <c r="B414" s="15" t="s">
        <v>15294</v>
      </c>
      <c r="C414" s="16">
        <v>163</v>
      </c>
      <c r="D414" s="17">
        <f>tab_SATLISTE[[#This Row],[Leihgeräte]]*350</f>
        <v>57050</v>
      </c>
      <c r="E414" s="16">
        <v>24</v>
      </c>
      <c r="F414" s="30">
        <f>tab_SATLISTE[[#This Row],[Lehrergeräte]]*1000</f>
        <v>24000</v>
      </c>
      <c r="G414" s="3" t="str">
        <f>IF(MID(tab_SATLISTE[[#This Row],[SAT-ID]],2,1)="x","x",LEFT(tab_SATLISTE[[#This Row],[SAT-ID]]))</f>
        <v>1</v>
      </c>
      <c r="H414" t="s">
        <v>17008</v>
      </c>
      <c r="I414" t="s">
        <v>17281</v>
      </c>
      <c r="J414" s="3">
        <f>COUNTIFS(tab_SCHULLISTE[TKZ],tab_SATLISTE[[#This Row],[SAT-ID]])</f>
        <v>1</v>
      </c>
    </row>
    <row r="415" spans="1:10" ht="15.9" customHeight="1" x14ac:dyDescent="0.3">
      <c r="A415" s="3" t="s">
        <v>2104</v>
      </c>
      <c r="B415" s="15" t="s">
        <v>15295</v>
      </c>
      <c r="C415" s="16">
        <v>149</v>
      </c>
      <c r="D415" s="17">
        <f>tab_SATLISTE[[#This Row],[Leihgeräte]]*350</f>
        <v>52150</v>
      </c>
      <c r="E415" s="16">
        <v>29</v>
      </c>
      <c r="F415" s="30">
        <f>tab_SATLISTE[[#This Row],[Lehrergeräte]]*1000</f>
        <v>29000</v>
      </c>
      <c r="G415" s="3" t="str">
        <f>IF(MID(tab_SATLISTE[[#This Row],[SAT-ID]],2,1)="x","x",LEFT(tab_SATLISTE[[#This Row],[SAT-ID]]))</f>
        <v>1</v>
      </c>
      <c r="H415" t="s">
        <v>17008</v>
      </c>
      <c r="I415" t="s">
        <v>17257</v>
      </c>
      <c r="J415" s="3">
        <f>COUNTIFS(tab_SCHULLISTE[TKZ],tab_SATLISTE[[#This Row],[SAT-ID]])</f>
        <v>1</v>
      </c>
    </row>
    <row r="416" spans="1:10" ht="15.9" customHeight="1" x14ac:dyDescent="0.3">
      <c r="A416" s="3" t="s">
        <v>2105</v>
      </c>
      <c r="B416" s="15" t="s">
        <v>1319</v>
      </c>
      <c r="C416" s="16">
        <v>120</v>
      </c>
      <c r="D416" s="17">
        <f>tab_SATLISTE[[#This Row],[Leihgeräte]]*350</f>
        <v>42000</v>
      </c>
      <c r="E416" s="16">
        <v>13</v>
      </c>
      <c r="F416" s="30">
        <f>tab_SATLISTE[[#This Row],[Lehrergeräte]]*1000</f>
        <v>13000</v>
      </c>
      <c r="G416" s="3" t="str">
        <f>IF(MID(tab_SATLISTE[[#This Row],[SAT-ID]],2,1)="x","x",LEFT(tab_SATLISTE[[#This Row],[SAT-ID]]))</f>
        <v>1</v>
      </c>
      <c r="H416" t="s">
        <v>17008</v>
      </c>
      <c r="I416" t="s">
        <v>17291</v>
      </c>
      <c r="J416" s="3">
        <f>COUNTIFS(tab_SCHULLISTE[TKZ],tab_SATLISTE[[#This Row],[SAT-ID]])</f>
        <v>1</v>
      </c>
    </row>
    <row r="417" spans="1:10" ht="15.9" customHeight="1" x14ac:dyDescent="0.3">
      <c r="A417" s="3" t="s">
        <v>2106</v>
      </c>
      <c r="B417" s="15" t="s">
        <v>15296</v>
      </c>
      <c r="C417" s="16">
        <v>207</v>
      </c>
      <c r="D417" s="17">
        <f>tab_SATLISTE[[#This Row],[Leihgeräte]]*350</f>
        <v>72450</v>
      </c>
      <c r="E417" s="16">
        <v>37</v>
      </c>
      <c r="F417" s="30">
        <f>tab_SATLISTE[[#This Row],[Lehrergeräte]]*1000</f>
        <v>37000</v>
      </c>
      <c r="G417" s="3" t="str">
        <f>IF(MID(tab_SATLISTE[[#This Row],[SAT-ID]],2,1)="x","x",LEFT(tab_SATLISTE[[#This Row],[SAT-ID]]))</f>
        <v>1</v>
      </c>
      <c r="H417" t="s">
        <v>17008</v>
      </c>
      <c r="I417" t="s">
        <v>17340</v>
      </c>
      <c r="J417" s="3">
        <f>COUNTIFS(tab_SCHULLISTE[TKZ],tab_SATLISTE[[#This Row],[SAT-ID]])</f>
        <v>1</v>
      </c>
    </row>
    <row r="418" spans="1:10" ht="15.9" customHeight="1" x14ac:dyDescent="0.3">
      <c r="A418" s="3" t="s">
        <v>2107</v>
      </c>
      <c r="B418" s="15" t="s">
        <v>1139</v>
      </c>
      <c r="C418" s="16">
        <v>7</v>
      </c>
      <c r="D418" s="17">
        <f>tab_SATLISTE[[#This Row],[Leihgeräte]]*350</f>
        <v>2450</v>
      </c>
      <c r="E418" s="16">
        <v>2</v>
      </c>
      <c r="F418" s="30">
        <f>tab_SATLISTE[[#This Row],[Lehrergeräte]]*1000</f>
        <v>2000</v>
      </c>
      <c r="G418" s="3" t="str">
        <f>IF(MID(tab_SATLISTE[[#This Row],[SAT-ID]],2,1)="x","x",LEFT(tab_SATLISTE[[#This Row],[SAT-ID]]))</f>
        <v>1</v>
      </c>
      <c r="H418" t="s">
        <v>17008</v>
      </c>
      <c r="I418" t="s">
        <v>17341</v>
      </c>
      <c r="J418" s="3">
        <f>COUNTIFS(tab_SCHULLISTE[TKZ],tab_SATLISTE[[#This Row],[SAT-ID]])</f>
        <v>1</v>
      </c>
    </row>
    <row r="419" spans="1:10" ht="15.9" customHeight="1" x14ac:dyDescent="0.3">
      <c r="A419" s="3" t="s">
        <v>2108</v>
      </c>
      <c r="B419" s="15" t="s">
        <v>15297</v>
      </c>
      <c r="C419" s="16">
        <v>32</v>
      </c>
      <c r="D419" s="17">
        <f>tab_SATLISTE[[#This Row],[Leihgeräte]]*350</f>
        <v>11200</v>
      </c>
      <c r="E419" s="16">
        <v>4</v>
      </c>
      <c r="F419" s="30">
        <f>tab_SATLISTE[[#This Row],[Lehrergeräte]]*1000</f>
        <v>4000</v>
      </c>
      <c r="G419" s="3" t="str">
        <f>IF(MID(tab_SATLISTE[[#This Row],[SAT-ID]],2,1)="x","x",LEFT(tab_SATLISTE[[#This Row],[SAT-ID]]))</f>
        <v>1</v>
      </c>
      <c r="H419" t="s">
        <v>23</v>
      </c>
      <c r="I419" t="s">
        <v>18943</v>
      </c>
      <c r="J419" s="3">
        <f>COUNTIFS(tab_SCHULLISTE[TKZ],tab_SATLISTE[[#This Row],[SAT-ID]])</f>
        <v>1</v>
      </c>
    </row>
    <row r="420" spans="1:10" ht="15.9" customHeight="1" x14ac:dyDescent="0.3">
      <c r="A420" s="3" t="s">
        <v>2109</v>
      </c>
      <c r="B420" s="15" t="s">
        <v>15298</v>
      </c>
      <c r="C420" s="16">
        <v>411</v>
      </c>
      <c r="D420" s="17">
        <f>tab_SATLISTE[[#This Row],[Leihgeräte]]*350</f>
        <v>143850</v>
      </c>
      <c r="E420" s="16">
        <v>84</v>
      </c>
      <c r="F420" s="30">
        <f>tab_SATLISTE[[#This Row],[Lehrergeräte]]*1000</f>
        <v>84000</v>
      </c>
      <c r="G420" s="3" t="str">
        <f>IF(MID(tab_SATLISTE[[#This Row],[SAT-ID]],2,1)="x","x",LEFT(tab_SATLISTE[[#This Row],[SAT-ID]]))</f>
        <v>1</v>
      </c>
      <c r="H420" t="s">
        <v>10474</v>
      </c>
      <c r="I420" t="s">
        <v>18486</v>
      </c>
      <c r="J420" s="3">
        <f>COUNTIFS(tab_SCHULLISTE[TKZ],tab_SATLISTE[[#This Row],[SAT-ID]])</f>
        <v>6</v>
      </c>
    </row>
    <row r="421" spans="1:10" ht="15.9" customHeight="1" x14ac:dyDescent="0.3">
      <c r="A421" s="3" t="s">
        <v>2110</v>
      </c>
      <c r="B421" s="15" t="s">
        <v>15299</v>
      </c>
      <c r="C421" s="16">
        <v>306</v>
      </c>
      <c r="D421" s="17">
        <f>tab_SATLISTE[[#This Row],[Leihgeräte]]*350</f>
        <v>107100</v>
      </c>
      <c r="E421" s="16">
        <v>62</v>
      </c>
      <c r="F421" s="30">
        <f>tab_SATLISTE[[#This Row],[Lehrergeräte]]*1000</f>
        <v>62000</v>
      </c>
      <c r="G421" s="3" t="str">
        <f>IF(MID(tab_SATLISTE[[#This Row],[SAT-ID]],2,1)="x","x",LEFT(tab_SATLISTE[[#This Row],[SAT-ID]]))</f>
        <v>1</v>
      </c>
      <c r="H421" t="s">
        <v>17010</v>
      </c>
      <c r="I421" t="s">
        <v>17342</v>
      </c>
      <c r="J421" s="3">
        <f>COUNTIFS(tab_SCHULLISTE[TKZ],tab_SATLISTE[[#This Row],[SAT-ID]])</f>
        <v>5</v>
      </c>
    </row>
    <row r="422" spans="1:10" ht="15.9" customHeight="1" x14ac:dyDescent="0.3">
      <c r="A422" s="3" t="s">
        <v>2111</v>
      </c>
      <c r="B422" s="15" t="s">
        <v>15300</v>
      </c>
      <c r="C422" s="16">
        <v>57</v>
      </c>
      <c r="D422" s="17">
        <f>tab_SATLISTE[[#This Row],[Leihgeräte]]*350</f>
        <v>19950</v>
      </c>
      <c r="E422" s="16">
        <v>15</v>
      </c>
      <c r="F422" s="30">
        <f>tab_SATLISTE[[#This Row],[Lehrergeräte]]*1000</f>
        <v>15000</v>
      </c>
      <c r="G422" s="3" t="str">
        <f>IF(MID(tab_SATLISTE[[#This Row],[SAT-ID]],2,1)="x","x",LEFT(tab_SATLISTE[[#This Row],[SAT-ID]]))</f>
        <v>1</v>
      </c>
      <c r="H422" t="s">
        <v>17008</v>
      </c>
      <c r="I422" t="s">
        <v>17343</v>
      </c>
      <c r="J422" s="3">
        <f>COUNTIFS(tab_SCHULLISTE[TKZ],tab_SATLISTE[[#This Row],[SAT-ID]])</f>
        <v>2</v>
      </c>
    </row>
    <row r="423" spans="1:10" ht="15.9" customHeight="1" x14ac:dyDescent="0.3">
      <c r="A423" s="3" t="s">
        <v>2112</v>
      </c>
      <c r="B423" s="15" t="s">
        <v>15301</v>
      </c>
      <c r="C423" s="16">
        <v>25</v>
      </c>
      <c r="D423" s="17">
        <f>tab_SATLISTE[[#This Row],[Leihgeräte]]*350</f>
        <v>8750</v>
      </c>
      <c r="E423" s="16">
        <v>5</v>
      </c>
      <c r="F423" s="30">
        <f>tab_SATLISTE[[#This Row],[Lehrergeräte]]*1000</f>
        <v>5000</v>
      </c>
      <c r="G423" s="3" t="str">
        <f>IF(MID(tab_SATLISTE[[#This Row],[SAT-ID]],2,1)="x","x",LEFT(tab_SATLISTE[[#This Row],[SAT-ID]]))</f>
        <v>1</v>
      </c>
      <c r="H423" t="s">
        <v>23</v>
      </c>
      <c r="I423" t="s">
        <v>17344</v>
      </c>
      <c r="J423" s="3">
        <f>COUNTIFS(tab_SCHULLISTE[TKZ],tab_SATLISTE[[#This Row],[SAT-ID]])</f>
        <v>1</v>
      </c>
    </row>
    <row r="424" spans="1:10" ht="15.9" customHeight="1" x14ac:dyDescent="0.3">
      <c r="A424" s="3" t="s">
        <v>2113</v>
      </c>
      <c r="B424" s="15" t="s">
        <v>15302</v>
      </c>
      <c r="C424" s="16">
        <v>121</v>
      </c>
      <c r="D424" s="17">
        <f>tab_SATLISTE[[#This Row],[Leihgeräte]]*350</f>
        <v>42350</v>
      </c>
      <c r="E424" s="16">
        <v>26</v>
      </c>
      <c r="F424" s="30">
        <f>tab_SATLISTE[[#This Row],[Lehrergeräte]]*1000</f>
        <v>26000</v>
      </c>
      <c r="G424" s="3" t="str">
        <f>IF(MID(tab_SATLISTE[[#This Row],[SAT-ID]],2,1)="x","x",LEFT(tab_SATLISTE[[#This Row],[SAT-ID]]))</f>
        <v>1</v>
      </c>
      <c r="H424" t="s">
        <v>23</v>
      </c>
      <c r="I424" t="s">
        <v>17345</v>
      </c>
      <c r="J424" s="3">
        <f>COUNTIFS(tab_SCHULLISTE[TKZ],tab_SATLISTE[[#This Row],[SAT-ID]])</f>
        <v>3</v>
      </c>
    </row>
    <row r="425" spans="1:10" ht="15.9" customHeight="1" x14ac:dyDescent="0.3">
      <c r="A425" s="3" t="s">
        <v>2114</v>
      </c>
      <c r="B425" s="15" t="s">
        <v>15303</v>
      </c>
      <c r="C425" s="16">
        <v>26</v>
      </c>
      <c r="D425" s="17">
        <f>tab_SATLISTE[[#This Row],[Leihgeräte]]*350</f>
        <v>9100</v>
      </c>
      <c r="E425" s="16">
        <v>4</v>
      </c>
      <c r="F425" s="30">
        <f>tab_SATLISTE[[#This Row],[Lehrergeräte]]*1000</f>
        <v>4000</v>
      </c>
      <c r="G425" s="3" t="str">
        <f>IF(MID(tab_SATLISTE[[#This Row],[SAT-ID]],2,1)="x","x",LEFT(tab_SATLISTE[[#This Row],[SAT-ID]]))</f>
        <v>1</v>
      </c>
      <c r="H425" t="s">
        <v>23</v>
      </c>
      <c r="I425" t="s">
        <v>17346</v>
      </c>
      <c r="J425" s="3">
        <f>COUNTIFS(tab_SCHULLISTE[TKZ],tab_SATLISTE[[#This Row],[SAT-ID]])</f>
        <v>1</v>
      </c>
    </row>
    <row r="426" spans="1:10" ht="15.9" customHeight="1" x14ac:dyDescent="0.3">
      <c r="A426" s="3" t="s">
        <v>2115</v>
      </c>
      <c r="B426" s="15" t="s">
        <v>15304</v>
      </c>
      <c r="C426" s="16">
        <v>25</v>
      </c>
      <c r="D426" s="17">
        <f>tab_SATLISTE[[#This Row],[Leihgeräte]]*350</f>
        <v>8750</v>
      </c>
      <c r="E426" s="16">
        <v>5</v>
      </c>
      <c r="F426" s="30">
        <f>tab_SATLISTE[[#This Row],[Lehrergeräte]]*1000</f>
        <v>5000</v>
      </c>
      <c r="G426" s="3" t="str">
        <f>IF(MID(tab_SATLISTE[[#This Row],[SAT-ID]],2,1)="x","x",LEFT(tab_SATLISTE[[#This Row],[SAT-ID]]))</f>
        <v>1</v>
      </c>
      <c r="H426" t="s">
        <v>23</v>
      </c>
      <c r="I426" t="s">
        <v>17347</v>
      </c>
      <c r="J426" s="3">
        <f>COUNTIFS(tab_SCHULLISTE[TKZ],tab_SATLISTE[[#This Row],[SAT-ID]])</f>
        <v>1</v>
      </c>
    </row>
    <row r="427" spans="1:10" ht="15.9" customHeight="1" x14ac:dyDescent="0.3">
      <c r="A427" s="3" t="s">
        <v>2116</v>
      </c>
      <c r="B427" s="15" t="s">
        <v>15305</v>
      </c>
      <c r="C427" s="16">
        <v>42</v>
      </c>
      <c r="D427" s="17">
        <f>tab_SATLISTE[[#This Row],[Leihgeräte]]*350</f>
        <v>14700</v>
      </c>
      <c r="E427" s="16">
        <v>8</v>
      </c>
      <c r="F427" s="30">
        <f>tab_SATLISTE[[#This Row],[Lehrergeräte]]*1000</f>
        <v>8000</v>
      </c>
      <c r="G427" s="3" t="str">
        <f>IF(MID(tab_SATLISTE[[#This Row],[SAT-ID]],2,1)="x","x",LEFT(tab_SATLISTE[[#This Row],[SAT-ID]]))</f>
        <v>1</v>
      </c>
      <c r="H427" t="s">
        <v>23</v>
      </c>
      <c r="I427" t="s">
        <v>17348</v>
      </c>
      <c r="J427" s="3">
        <f>COUNTIFS(tab_SCHULLISTE[TKZ],tab_SATLISTE[[#This Row],[SAT-ID]])</f>
        <v>2</v>
      </c>
    </row>
    <row r="428" spans="1:10" ht="15.9" customHeight="1" x14ac:dyDescent="0.3">
      <c r="A428" s="3" t="s">
        <v>2117</v>
      </c>
      <c r="B428" s="15" t="s">
        <v>15306</v>
      </c>
      <c r="C428" s="16">
        <v>25</v>
      </c>
      <c r="D428" s="17">
        <f>tab_SATLISTE[[#This Row],[Leihgeräte]]*350</f>
        <v>8750</v>
      </c>
      <c r="E428" s="16">
        <v>7</v>
      </c>
      <c r="F428" s="30">
        <f>tab_SATLISTE[[#This Row],[Lehrergeräte]]*1000</f>
        <v>7000</v>
      </c>
      <c r="G428" s="3" t="str">
        <f>IF(MID(tab_SATLISTE[[#This Row],[SAT-ID]],2,1)="x","x",LEFT(tab_SATLISTE[[#This Row],[SAT-ID]]))</f>
        <v>1</v>
      </c>
      <c r="H428" t="s">
        <v>17008</v>
      </c>
      <c r="I428" t="s">
        <v>17267</v>
      </c>
      <c r="J428" s="3">
        <f>COUNTIFS(tab_SCHULLISTE[TKZ],tab_SATLISTE[[#This Row],[SAT-ID]])</f>
        <v>1</v>
      </c>
    </row>
    <row r="429" spans="1:10" ht="15.9" customHeight="1" x14ac:dyDescent="0.3">
      <c r="A429" s="3" t="s">
        <v>2118</v>
      </c>
      <c r="B429" s="15" t="s">
        <v>15307</v>
      </c>
      <c r="C429" s="16">
        <v>54</v>
      </c>
      <c r="D429" s="17">
        <f>tab_SATLISTE[[#This Row],[Leihgeräte]]*350</f>
        <v>18900</v>
      </c>
      <c r="E429" s="16">
        <v>13</v>
      </c>
      <c r="F429" s="30">
        <f>tab_SATLISTE[[#This Row],[Lehrergeräte]]*1000</f>
        <v>13000</v>
      </c>
      <c r="G429" s="3" t="str">
        <f>IF(MID(tab_SATLISTE[[#This Row],[SAT-ID]],2,1)="x","x",LEFT(tab_SATLISTE[[#This Row],[SAT-ID]]))</f>
        <v>1</v>
      </c>
      <c r="H429" t="s">
        <v>17008</v>
      </c>
      <c r="I429" t="s">
        <v>17349</v>
      </c>
      <c r="J429" s="3">
        <f>COUNTIFS(tab_SCHULLISTE[TKZ],tab_SATLISTE[[#This Row],[SAT-ID]])</f>
        <v>1</v>
      </c>
    </row>
    <row r="430" spans="1:10" ht="15.9" customHeight="1" x14ac:dyDescent="0.3">
      <c r="A430" s="3" t="s">
        <v>2119</v>
      </c>
      <c r="B430" s="15" t="s">
        <v>15308</v>
      </c>
      <c r="C430" s="16">
        <v>74</v>
      </c>
      <c r="D430" s="17">
        <f>tab_SATLISTE[[#This Row],[Leihgeräte]]*350</f>
        <v>25900</v>
      </c>
      <c r="E430" s="16">
        <v>17</v>
      </c>
      <c r="F430" s="30">
        <f>tab_SATLISTE[[#This Row],[Lehrergeräte]]*1000</f>
        <v>17000</v>
      </c>
      <c r="G430" s="3" t="str">
        <f>IF(MID(tab_SATLISTE[[#This Row],[SAT-ID]],2,1)="x","x",LEFT(tab_SATLISTE[[#This Row],[SAT-ID]]))</f>
        <v>1</v>
      </c>
      <c r="H430" t="s">
        <v>17008</v>
      </c>
      <c r="I430" t="s">
        <v>17349</v>
      </c>
      <c r="J430" s="3">
        <f>COUNTIFS(tab_SCHULLISTE[TKZ],tab_SATLISTE[[#This Row],[SAT-ID]])</f>
        <v>1</v>
      </c>
    </row>
    <row r="431" spans="1:10" ht="15.9" customHeight="1" x14ac:dyDescent="0.3">
      <c r="A431" s="3" t="s">
        <v>2120</v>
      </c>
      <c r="B431" s="15" t="s">
        <v>15309</v>
      </c>
      <c r="C431" s="16">
        <v>22</v>
      </c>
      <c r="D431" s="17">
        <f>tab_SATLISTE[[#This Row],[Leihgeräte]]*350</f>
        <v>7700</v>
      </c>
      <c r="E431" s="16">
        <v>3</v>
      </c>
      <c r="F431" s="30">
        <f>tab_SATLISTE[[#This Row],[Lehrergeräte]]*1000</f>
        <v>3000</v>
      </c>
      <c r="G431" s="3" t="str">
        <f>IF(MID(tab_SATLISTE[[#This Row],[SAT-ID]],2,1)="x","x",LEFT(tab_SATLISTE[[#This Row],[SAT-ID]]))</f>
        <v>1</v>
      </c>
      <c r="H431" t="s">
        <v>23</v>
      </c>
      <c r="I431" t="s">
        <v>17349</v>
      </c>
      <c r="J431" s="3">
        <f>COUNTIFS(tab_SCHULLISTE[TKZ],tab_SATLISTE[[#This Row],[SAT-ID]])</f>
        <v>1</v>
      </c>
    </row>
    <row r="432" spans="1:10" ht="15.9" customHeight="1" x14ac:dyDescent="0.3">
      <c r="A432" s="3" t="s">
        <v>2121</v>
      </c>
      <c r="B432" s="15" t="s">
        <v>15310</v>
      </c>
      <c r="C432" s="16">
        <v>152</v>
      </c>
      <c r="D432" s="17">
        <f>tab_SATLISTE[[#This Row],[Leihgeräte]]*350</f>
        <v>53200</v>
      </c>
      <c r="E432" s="16">
        <v>22</v>
      </c>
      <c r="F432" s="30">
        <f>tab_SATLISTE[[#This Row],[Lehrergeräte]]*1000</f>
        <v>22000</v>
      </c>
      <c r="G432" s="3" t="str">
        <f>IF(MID(tab_SATLISTE[[#This Row],[SAT-ID]],2,1)="x","x",LEFT(tab_SATLISTE[[#This Row],[SAT-ID]]))</f>
        <v>1</v>
      </c>
      <c r="H432" t="s">
        <v>23</v>
      </c>
      <c r="I432" t="s">
        <v>17338</v>
      </c>
      <c r="J432" s="3">
        <f>COUNTIFS(tab_SCHULLISTE[TKZ],tab_SATLISTE[[#This Row],[SAT-ID]])</f>
        <v>3</v>
      </c>
    </row>
    <row r="433" spans="1:10" ht="15.9" customHeight="1" x14ac:dyDescent="0.3">
      <c r="A433" s="3" t="s">
        <v>2122</v>
      </c>
      <c r="B433" s="15" t="s">
        <v>15311</v>
      </c>
      <c r="C433" s="16">
        <v>14</v>
      </c>
      <c r="D433" s="17">
        <f>tab_SATLISTE[[#This Row],[Leihgeräte]]*350</f>
        <v>4900</v>
      </c>
      <c r="E433" s="16">
        <v>3</v>
      </c>
      <c r="F433" s="30">
        <f>tab_SATLISTE[[#This Row],[Lehrergeräte]]*1000</f>
        <v>3000</v>
      </c>
      <c r="G433" s="3" t="str">
        <f>IF(MID(tab_SATLISTE[[#This Row],[SAT-ID]],2,1)="x","x",LEFT(tab_SATLISTE[[#This Row],[SAT-ID]]))</f>
        <v>1</v>
      </c>
      <c r="H433" t="s">
        <v>17008</v>
      </c>
      <c r="I433" t="s">
        <v>17212</v>
      </c>
      <c r="J433" s="3">
        <f>COUNTIFS(tab_SCHULLISTE[TKZ],tab_SATLISTE[[#This Row],[SAT-ID]])</f>
        <v>1</v>
      </c>
    </row>
    <row r="434" spans="1:10" ht="15.9" customHeight="1" x14ac:dyDescent="0.3">
      <c r="A434" s="3" t="s">
        <v>2123</v>
      </c>
      <c r="B434" s="15" t="s">
        <v>15312</v>
      </c>
      <c r="C434" s="16">
        <v>14</v>
      </c>
      <c r="D434" s="17">
        <f>tab_SATLISTE[[#This Row],[Leihgeräte]]*350</f>
        <v>4900</v>
      </c>
      <c r="E434" s="16">
        <v>2</v>
      </c>
      <c r="F434" s="30">
        <f>tab_SATLISTE[[#This Row],[Lehrergeräte]]*1000</f>
        <v>2000</v>
      </c>
      <c r="G434" s="3" t="str">
        <f>IF(MID(tab_SATLISTE[[#This Row],[SAT-ID]],2,1)="x","x",LEFT(tab_SATLISTE[[#This Row],[SAT-ID]]))</f>
        <v>1</v>
      </c>
      <c r="H434" t="s">
        <v>17010</v>
      </c>
      <c r="I434" t="s">
        <v>17350</v>
      </c>
      <c r="J434" s="3">
        <f>COUNTIFS(tab_SCHULLISTE[TKZ],tab_SATLISTE[[#This Row],[SAT-ID]])</f>
        <v>1</v>
      </c>
    </row>
    <row r="435" spans="1:10" ht="15.9" customHeight="1" x14ac:dyDescent="0.3">
      <c r="A435" s="3" t="s">
        <v>2124</v>
      </c>
      <c r="B435" s="15" t="s">
        <v>15313</v>
      </c>
      <c r="C435" s="16">
        <v>108</v>
      </c>
      <c r="D435" s="17">
        <f>tab_SATLISTE[[#This Row],[Leihgeräte]]*350</f>
        <v>37800</v>
      </c>
      <c r="E435" s="16">
        <v>23</v>
      </c>
      <c r="F435" s="30">
        <f>tab_SATLISTE[[#This Row],[Lehrergeräte]]*1000</f>
        <v>23000</v>
      </c>
      <c r="G435" s="3" t="str">
        <f>IF(MID(tab_SATLISTE[[#This Row],[SAT-ID]],2,1)="x","x",LEFT(tab_SATLISTE[[#This Row],[SAT-ID]]))</f>
        <v>1</v>
      </c>
      <c r="H435" t="s">
        <v>17009</v>
      </c>
      <c r="I435" t="s">
        <v>17351</v>
      </c>
      <c r="J435" s="3">
        <f>COUNTIFS(tab_SCHULLISTE[TKZ],tab_SATLISTE[[#This Row],[SAT-ID]])</f>
        <v>4</v>
      </c>
    </row>
    <row r="436" spans="1:10" ht="15.9" customHeight="1" x14ac:dyDescent="0.3">
      <c r="A436" s="3" t="s">
        <v>2125</v>
      </c>
      <c r="B436" s="15" t="s">
        <v>15314</v>
      </c>
      <c r="C436" s="16">
        <v>13</v>
      </c>
      <c r="D436" s="17">
        <f>tab_SATLISTE[[#This Row],[Leihgeräte]]*350</f>
        <v>4550</v>
      </c>
      <c r="E436" s="16">
        <v>3</v>
      </c>
      <c r="F436" s="30">
        <f>tab_SATLISTE[[#This Row],[Lehrergeräte]]*1000</f>
        <v>3000</v>
      </c>
      <c r="G436" s="3" t="str">
        <f>IF(MID(tab_SATLISTE[[#This Row],[SAT-ID]],2,1)="x","x",LEFT(tab_SATLISTE[[#This Row],[SAT-ID]]))</f>
        <v>1</v>
      </c>
      <c r="H436" t="s">
        <v>23</v>
      </c>
      <c r="I436" t="s">
        <v>17352</v>
      </c>
      <c r="J436" s="3">
        <f>COUNTIFS(tab_SCHULLISTE[TKZ],tab_SATLISTE[[#This Row],[SAT-ID]])</f>
        <v>1</v>
      </c>
    </row>
    <row r="437" spans="1:10" ht="15.9" customHeight="1" x14ac:dyDescent="0.3">
      <c r="A437" s="3" t="s">
        <v>2126</v>
      </c>
      <c r="B437" s="15" t="s">
        <v>15315</v>
      </c>
      <c r="C437" s="16">
        <v>28</v>
      </c>
      <c r="D437" s="17">
        <f>tab_SATLISTE[[#This Row],[Leihgeräte]]*350</f>
        <v>9800</v>
      </c>
      <c r="E437" s="16">
        <v>9</v>
      </c>
      <c r="F437" s="30">
        <f>tab_SATLISTE[[#This Row],[Lehrergeräte]]*1000</f>
        <v>9000</v>
      </c>
      <c r="G437" s="3" t="str">
        <f>IF(MID(tab_SATLISTE[[#This Row],[SAT-ID]],2,1)="x","x",LEFT(tab_SATLISTE[[#This Row],[SAT-ID]]))</f>
        <v>1</v>
      </c>
      <c r="H437" t="s">
        <v>17009</v>
      </c>
      <c r="I437" t="s">
        <v>17353</v>
      </c>
      <c r="J437" s="3">
        <f>COUNTIFS(tab_SCHULLISTE[TKZ],tab_SATLISTE[[#This Row],[SAT-ID]])</f>
        <v>2</v>
      </c>
    </row>
    <row r="438" spans="1:10" ht="15.9" customHeight="1" x14ac:dyDescent="0.3">
      <c r="A438" s="3" t="s">
        <v>2127</v>
      </c>
      <c r="B438" s="15" t="s">
        <v>15316</v>
      </c>
      <c r="C438" s="16">
        <v>33</v>
      </c>
      <c r="D438" s="17">
        <f>tab_SATLISTE[[#This Row],[Leihgeräte]]*350</f>
        <v>11550</v>
      </c>
      <c r="E438" s="16">
        <v>3</v>
      </c>
      <c r="F438" s="30">
        <f>tab_SATLISTE[[#This Row],[Lehrergeräte]]*1000</f>
        <v>3000</v>
      </c>
      <c r="G438" s="3" t="str">
        <f>IF(MID(tab_SATLISTE[[#This Row],[SAT-ID]],2,1)="x","x",LEFT(tab_SATLISTE[[#This Row],[SAT-ID]]))</f>
        <v>1</v>
      </c>
      <c r="H438" t="s">
        <v>17010</v>
      </c>
      <c r="I438" t="s">
        <v>17354</v>
      </c>
      <c r="J438" s="3">
        <f>COUNTIFS(tab_SCHULLISTE[TKZ],tab_SATLISTE[[#This Row],[SAT-ID]])</f>
        <v>1</v>
      </c>
    </row>
    <row r="439" spans="1:10" ht="15.9" customHeight="1" x14ac:dyDescent="0.3">
      <c r="A439" s="3" t="s">
        <v>2128</v>
      </c>
      <c r="B439" s="15" t="s">
        <v>15317</v>
      </c>
      <c r="C439" s="16">
        <v>97</v>
      </c>
      <c r="D439" s="17">
        <f>tab_SATLISTE[[#This Row],[Leihgeräte]]*350</f>
        <v>33950</v>
      </c>
      <c r="E439" s="16">
        <v>20</v>
      </c>
      <c r="F439" s="30">
        <f>tab_SATLISTE[[#This Row],[Lehrergeräte]]*1000</f>
        <v>20000</v>
      </c>
      <c r="G439" s="3" t="str">
        <f>IF(MID(tab_SATLISTE[[#This Row],[SAT-ID]],2,1)="x","x",LEFT(tab_SATLISTE[[#This Row],[SAT-ID]]))</f>
        <v>1</v>
      </c>
      <c r="H439" t="s">
        <v>17010</v>
      </c>
      <c r="I439" t="s">
        <v>17355</v>
      </c>
      <c r="J439" s="3">
        <f>COUNTIFS(tab_SCHULLISTE[TKZ],tab_SATLISTE[[#This Row],[SAT-ID]])</f>
        <v>3</v>
      </c>
    </row>
    <row r="440" spans="1:10" ht="15.9" customHeight="1" x14ac:dyDescent="0.3">
      <c r="A440" s="3" t="s">
        <v>2129</v>
      </c>
      <c r="B440" s="15" t="s">
        <v>15318</v>
      </c>
      <c r="C440" s="16">
        <v>204</v>
      </c>
      <c r="D440" s="17">
        <f>tab_SATLISTE[[#This Row],[Leihgeräte]]*350</f>
        <v>71400</v>
      </c>
      <c r="E440" s="16">
        <v>30</v>
      </c>
      <c r="F440" s="30">
        <f>tab_SATLISTE[[#This Row],[Lehrergeräte]]*1000</f>
        <v>30000</v>
      </c>
      <c r="G440" s="3" t="str">
        <f>IF(MID(tab_SATLISTE[[#This Row],[SAT-ID]],2,1)="x","x",LEFT(tab_SATLISTE[[#This Row],[SAT-ID]]))</f>
        <v>1</v>
      </c>
      <c r="H440" t="s">
        <v>17010</v>
      </c>
      <c r="I440" t="s">
        <v>17356</v>
      </c>
      <c r="J440" s="3">
        <f>COUNTIFS(tab_SCHULLISTE[TKZ],tab_SATLISTE[[#This Row],[SAT-ID]])</f>
        <v>4</v>
      </c>
    </row>
    <row r="441" spans="1:10" ht="15.9" customHeight="1" x14ac:dyDescent="0.3">
      <c r="A441" s="3" t="s">
        <v>2130</v>
      </c>
      <c r="B441" s="15" t="s">
        <v>15319</v>
      </c>
      <c r="C441" s="16">
        <v>186</v>
      </c>
      <c r="D441" s="17">
        <f>tab_SATLISTE[[#This Row],[Leihgeräte]]*350</f>
        <v>65100</v>
      </c>
      <c r="E441" s="16">
        <v>30</v>
      </c>
      <c r="F441" s="30">
        <f>tab_SATLISTE[[#This Row],[Lehrergeräte]]*1000</f>
        <v>30000</v>
      </c>
      <c r="G441" s="3" t="str">
        <f>IF(MID(tab_SATLISTE[[#This Row],[SAT-ID]],2,1)="x","x",LEFT(tab_SATLISTE[[#This Row],[SAT-ID]]))</f>
        <v>1</v>
      </c>
      <c r="H441" t="s">
        <v>17010</v>
      </c>
      <c r="I441" t="s">
        <v>17357</v>
      </c>
      <c r="J441" s="3">
        <f>COUNTIFS(tab_SCHULLISTE[TKZ],tab_SATLISTE[[#This Row],[SAT-ID]])</f>
        <v>3</v>
      </c>
    </row>
    <row r="442" spans="1:10" ht="15.9" customHeight="1" x14ac:dyDescent="0.3">
      <c r="A442" s="3" t="s">
        <v>2131</v>
      </c>
      <c r="B442" s="15" t="s">
        <v>15320</v>
      </c>
      <c r="C442" s="16">
        <v>1460</v>
      </c>
      <c r="D442" s="17">
        <f>tab_SATLISTE[[#This Row],[Leihgeräte]]*350</f>
        <v>511000</v>
      </c>
      <c r="E442" s="16">
        <v>286</v>
      </c>
      <c r="F442" s="30">
        <f>tab_SATLISTE[[#This Row],[Lehrergeräte]]*1000</f>
        <v>286000</v>
      </c>
      <c r="G442" s="3" t="str">
        <f>IF(MID(tab_SATLISTE[[#This Row],[SAT-ID]],2,1)="x","x",LEFT(tab_SATLISTE[[#This Row],[SAT-ID]]))</f>
        <v>1</v>
      </c>
      <c r="H442" t="s">
        <v>10474</v>
      </c>
      <c r="I442" t="s">
        <v>18487</v>
      </c>
      <c r="J442" s="3">
        <f>COUNTIFS(tab_SCHULLISTE[TKZ],tab_SATLISTE[[#This Row],[SAT-ID]])</f>
        <v>21</v>
      </c>
    </row>
    <row r="443" spans="1:10" ht="15.9" customHeight="1" x14ac:dyDescent="0.3">
      <c r="A443" s="3" t="s">
        <v>2132</v>
      </c>
      <c r="B443" s="15" t="s">
        <v>15321</v>
      </c>
      <c r="C443" s="16">
        <v>139</v>
      </c>
      <c r="D443" s="17">
        <f>tab_SATLISTE[[#This Row],[Leihgeräte]]*350</f>
        <v>48650</v>
      </c>
      <c r="E443" s="16">
        <v>19</v>
      </c>
      <c r="F443" s="30">
        <f>tab_SATLISTE[[#This Row],[Lehrergeräte]]*1000</f>
        <v>19000</v>
      </c>
      <c r="G443" s="3" t="str">
        <f>IF(MID(tab_SATLISTE[[#This Row],[SAT-ID]],2,1)="x","x",LEFT(tab_SATLISTE[[#This Row],[SAT-ID]]))</f>
        <v>1</v>
      </c>
      <c r="H443" t="s">
        <v>17010</v>
      </c>
      <c r="I443" t="s">
        <v>17358</v>
      </c>
      <c r="J443" s="3">
        <f>COUNTIFS(tab_SCHULLISTE[TKZ],tab_SATLISTE[[#This Row],[SAT-ID]])</f>
        <v>3</v>
      </c>
    </row>
    <row r="444" spans="1:10" ht="15.9" customHeight="1" x14ac:dyDescent="0.3">
      <c r="A444" s="3" t="s">
        <v>2133</v>
      </c>
      <c r="B444" s="15" t="s">
        <v>15322</v>
      </c>
      <c r="C444" s="16">
        <v>70</v>
      </c>
      <c r="D444" s="17">
        <f>tab_SATLISTE[[#This Row],[Leihgeräte]]*350</f>
        <v>24500</v>
      </c>
      <c r="E444" s="16">
        <v>15</v>
      </c>
      <c r="F444" s="30">
        <f>tab_SATLISTE[[#This Row],[Lehrergeräte]]*1000</f>
        <v>15000</v>
      </c>
      <c r="G444" s="3" t="str">
        <f>IF(MID(tab_SATLISTE[[#This Row],[SAT-ID]],2,1)="x","x",LEFT(tab_SATLISTE[[#This Row],[SAT-ID]]))</f>
        <v>1</v>
      </c>
      <c r="H444" t="s">
        <v>23</v>
      </c>
      <c r="I444" t="s">
        <v>17359</v>
      </c>
      <c r="J444" s="3">
        <f>COUNTIFS(tab_SCHULLISTE[TKZ],tab_SATLISTE[[#This Row],[SAT-ID]])</f>
        <v>3</v>
      </c>
    </row>
    <row r="445" spans="1:10" ht="15.9" customHeight="1" x14ac:dyDescent="0.3">
      <c r="A445" s="3" t="s">
        <v>2134</v>
      </c>
      <c r="B445" s="15" t="s">
        <v>15323</v>
      </c>
      <c r="C445" s="16">
        <v>48</v>
      </c>
      <c r="D445" s="17">
        <f>tab_SATLISTE[[#This Row],[Leihgeräte]]*350</f>
        <v>16800</v>
      </c>
      <c r="E445" s="16">
        <v>12</v>
      </c>
      <c r="F445" s="30">
        <f>tab_SATLISTE[[#This Row],[Lehrergeräte]]*1000</f>
        <v>12000</v>
      </c>
      <c r="G445" s="3" t="str">
        <f>IF(MID(tab_SATLISTE[[#This Row],[SAT-ID]],2,1)="x","x",LEFT(tab_SATLISTE[[#This Row],[SAT-ID]]))</f>
        <v>1</v>
      </c>
      <c r="H445" t="s">
        <v>17008</v>
      </c>
      <c r="I445" t="s">
        <v>17360</v>
      </c>
      <c r="J445" s="3">
        <f>COUNTIFS(tab_SCHULLISTE[TKZ],tab_SATLISTE[[#This Row],[SAT-ID]])</f>
        <v>2</v>
      </c>
    </row>
    <row r="446" spans="1:10" ht="15.9" customHeight="1" x14ac:dyDescent="0.3">
      <c r="A446" s="3" t="s">
        <v>2135</v>
      </c>
      <c r="B446" s="15" t="s">
        <v>15324</v>
      </c>
      <c r="C446" s="16">
        <v>37</v>
      </c>
      <c r="D446" s="17">
        <f>tab_SATLISTE[[#This Row],[Leihgeräte]]*350</f>
        <v>12950</v>
      </c>
      <c r="E446" s="16">
        <v>9</v>
      </c>
      <c r="F446" s="30">
        <f>tab_SATLISTE[[#This Row],[Lehrergeräte]]*1000</f>
        <v>9000</v>
      </c>
      <c r="G446" s="3" t="str">
        <f>IF(MID(tab_SATLISTE[[#This Row],[SAT-ID]],2,1)="x","x",LEFT(tab_SATLISTE[[#This Row],[SAT-ID]]))</f>
        <v>1</v>
      </c>
      <c r="H446" t="s">
        <v>17009</v>
      </c>
      <c r="I446" t="s">
        <v>17361</v>
      </c>
      <c r="J446" s="3">
        <f>COUNTIFS(tab_SCHULLISTE[TKZ],tab_SATLISTE[[#This Row],[SAT-ID]])</f>
        <v>2</v>
      </c>
    </row>
    <row r="447" spans="1:10" ht="15.9" customHeight="1" x14ac:dyDescent="0.3">
      <c r="A447" s="3" t="s">
        <v>2136</v>
      </c>
      <c r="B447" s="15" t="s">
        <v>15325</v>
      </c>
      <c r="C447" s="16">
        <v>87</v>
      </c>
      <c r="D447" s="17">
        <f>tab_SATLISTE[[#This Row],[Leihgeräte]]*350</f>
        <v>30450</v>
      </c>
      <c r="E447" s="16">
        <v>21</v>
      </c>
      <c r="F447" s="30">
        <f>tab_SATLISTE[[#This Row],[Lehrergeräte]]*1000</f>
        <v>21000</v>
      </c>
      <c r="G447" s="3" t="str">
        <f>IF(MID(tab_SATLISTE[[#This Row],[SAT-ID]],2,1)="x","x",LEFT(tab_SATLISTE[[#This Row],[SAT-ID]]))</f>
        <v>1</v>
      </c>
      <c r="H447" t="s">
        <v>23</v>
      </c>
      <c r="I447" t="s">
        <v>17362</v>
      </c>
      <c r="J447" s="3">
        <f>COUNTIFS(tab_SCHULLISTE[TKZ],tab_SATLISTE[[#This Row],[SAT-ID]])</f>
        <v>3</v>
      </c>
    </row>
    <row r="448" spans="1:10" ht="15.9" customHeight="1" x14ac:dyDescent="0.3">
      <c r="A448" s="3" t="s">
        <v>2137</v>
      </c>
      <c r="B448" s="15" t="s">
        <v>15326</v>
      </c>
      <c r="C448" s="16">
        <v>27</v>
      </c>
      <c r="D448" s="17">
        <f>tab_SATLISTE[[#This Row],[Leihgeräte]]*350</f>
        <v>9450</v>
      </c>
      <c r="E448" s="16">
        <v>4</v>
      </c>
      <c r="F448" s="30">
        <f>tab_SATLISTE[[#This Row],[Lehrergeräte]]*1000</f>
        <v>4000</v>
      </c>
      <c r="G448" s="3" t="str">
        <f>IF(MID(tab_SATLISTE[[#This Row],[SAT-ID]],2,1)="x","x",LEFT(tab_SATLISTE[[#This Row],[SAT-ID]]))</f>
        <v>1</v>
      </c>
      <c r="H448" t="s">
        <v>23</v>
      </c>
      <c r="I448" t="s">
        <v>17363</v>
      </c>
      <c r="J448" s="3">
        <f>COUNTIFS(tab_SCHULLISTE[TKZ],tab_SATLISTE[[#This Row],[SAT-ID]])</f>
        <v>1</v>
      </c>
    </row>
    <row r="449" spans="1:10" ht="15.9" customHeight="1" x14ac:dyDescent="0.3">
      <c r="A449" s="3" t="s">
        <v>2138</v>
      </c>
      <c r="B449" s="15" t="s">
        <v>1154</v>
      </c>
      <c r="C449" s="16">
        <v>31</v>
      </c>
      <c r="D449" s="17">
        <f>tab_SATLISTE[[#This Row],[Leihgeräte]]*350</f>
        <v>10850</v>
      </c>
      <c r="E449" s="16">
        <v>7</v>
      </c>
      <c r="F449" s="30">
        <f>tab_SATLISTE[[#This Row],[Lehrergeräte]]*1000</f>
        <v>7000</v>
      </c>
      <c r="G449" s="3" t="str">
        <f>IF(MID(tab_SATLISTE[[#This Row],[SAT-ID]],2,1)="x","x",LEFT(tab_SATLISTE[[#This Row],[SAT-ID]]))</f>
        <v>1</v>
      </c>
      <c r="H449" t="s">
        <v>17008</v>
      </c>
      <c r="I449" t="s">
        <v>17364</v>
      </c>
      <c r="J449" s="3">
        <f>COUNTIFS(tab_SCHULLISTE[TKZ],tab_SATLISTE[[#This Row],[SAT-ID]])</f>
        <v>1</v>
      </c>
    </row>
    <row r="450" spans="1:10" ht="15.9" customHeight="1" x14ac:dyDescent="0.3">
      <c r="A450" s="3" t="s">
        <v>2139</v>
      </c>
      <c r="B450" s="15" t="s">
        <v>15327</v>
      </c>
      <c r="C450" s="16">
        <v>9</v>
      </c>
      <c r="D450" s="17">
        <f>tab_SATLISTE[[#This Row],[Leihgeräte]]*350</f>
        <v>3150</v>
      </c>
      <c r="E450" s="16">
        <v>1</v>
      </c>
      <c r="F450" s="30">
        <f>tab_SATLISTE[[#This Row],[Lehrergeräte]]*1000</f>
        <v>1000</v>
      </c>
      <c r="G450" s="3" t="str">
        <f>IF(MID(tab_SATLISTE[[#This Row],[SAT-ID]],2,1)="x","x",LEFT(tab_SATLISTE[[#This Row],[SAT-ID]]))</f>
        <v>1</v>
      </c>
      <c r="H450" t="s">
        <v>23</v>
      </c>
      <c r="I450" t="s">
        <v>17365</v>
      </c>
      <c r="J450" s="3">
        <f>COUNTIFS(tab_SCHULLISTE[TKZ],tab_SATLISTE[[#This Row],[SAT-ID]])</f>
        <v>1</v>
      </c>
    </row>
    <row r="451" spans="1:10" ht="15.9" customHeight="1" x14ac:dyDescent="0.3">
      <c r="A451" s="3" t="s">
        <v>2140</v>
      </c>
      <c r="B451" s="15" t="s">
        <v>15328</v>
      </c>
      <c r="C451" s="16">
        <v>207</v>
      </c>
      <c r="D451" s="17">
        <f>tab_SATLISTE[[#This Row],[Leihgeräte]]*350</f>
        <v>72450</v>
      </c>
      <c r="E451" s="16">
        <v>40</v>
      </c>
      <c r="F451" s="30">
        <f>tab_SATLISTE[[#This Row],[Lehrergeräte]]*1000</f>
        <v>40000</v>
      </c>
      <c r="G451" s="3" t="str">
        <f>IF(MID(tab_SATLISTE[[#This Row],[SAT-ID]],2,1)="x","x",LEFT(tab_SATLISTE[[#This Row],[SAT-ID]]))</f>
        <v>1</v>
      </c>
      <c r="H451" t="s">
        <v>23</v>
      </c>
      <c r="I451" t="s">
        <v>17366</v>
      </c>
      <c r="J451" s="3">
        <f>COUNTIFS(tab_SCHULLISTE[TKZ],tab_SATLISTE[[#This Row],[SAT-ID]])</f>
        <v>2</v>
      </c>
    </row>
    <row r="452" spans="1:10" ht="15.9" customHeight="1" x14ac:dyDescent="0.3">
      <c r="A452" s="3" t="s">
        <v>2141</v>
      </c>
      <c r="B452" s="15" t="s">
        <v>15329</v>
      </c>
      <c r="C452" s="16">
        <v>219</v>
      </c>
      <c r="D452" s="17">
        <f>tab_SATLISTE[[#This Row],[Leihgeräte]]*350</f>
        <v>76650</v>
      </c>
      <c r="E452" s="16">
        <v>39</v>
      </c>
      <c r="F452" s="30">
        <f>tab_SATLISTE[[#This Row],[Lehrergeräte]]*1000</f>
        <v>39000</v>
      </c>
      <c r="G452" s="3" t="str">
        <f>IF(MID(tab_SATLISTE[[#This Row],[SAT-ID]],2,1)="x","x",LEFT(tab_SATLISTE[[#This Row],[SAT-ID]]))</f>
        <v>1</v>
      </c>
      <c r="H452" t="s">
        <v>23</v>
      </c>
      <c r="I452" t="s">
        <v>17340</v>
      </c>
      <c r="J452" s="3">
        <f>COUNTIFS(tab_SCHULLISTE[TKZ],tab_SATLISTE[[#This Row],[SAT-ID]])</f>
        <v>3</v>
      </c>
    </row>
    <row r="453" spans="1:10" ht="15.9" customHeight="1" x14ac:dyDescent="0.3">
      <c r="A453" s="3" t="s">
        <v>2142</v>
      </c>
      <c r="B453" s="15" t="s">
        <v>15330</v>
      </c>
      <c r="C453" s="16">
        <v>24</v>
      </c>
      <c r="D453" s="17">
        <f>tab_SATLISTE[[#This Row],[Leihgeräte]]*350</f>
        <v>8400</v>
      </c>
      <c r="E453" s="16">
        <v>4</v>
      </c>
      <c r="F453" s="30">
        <f>tab_SATLISTE[[#This Row],[Lehrergeräte]]*1000</f>
        <v>4000</v>
      </c>
      <c r="G453" s="3" t="str">
        <f>IF(MID(tab_SATLISTE[[#This Row],[SAT-ID]],2,1)="x","x",LEFT(tab_SATLISTE[[#This Row],[SAT-ID]]))</f>
        <v>1</v>
      </c>
      <c r="H453" t="s">
        <v>23</v>
      </c>
      <c r="I453" t="s">
        <v>17367</v>
      </c>
      <c r="J453" s="3">
        <f>COUNTIFS(tab_SCHULLISTE[TKZ],tab_SATLISTE[[#This Row],[SAT-ID]])</f>
        <v>1</v>
      </c>
    </row>
    <row r="454" spans="1:10" ht="15.9" customHeight="1" x14ac:dyDescent="0.3">
      <c r="A454" s="3" t="s">
        <v>2143</v>
      </c>
      <c r="B454" s="15" t="s">
        <v>15331</v>
      </c>
      <c r="C454" s="16">
        <v>255</v>
      </c>
      <c r="D454" s="17">
        <f>tab_SATLISTE[[#This Row],[Leihgeräte]]*350</f>
        <v>89250</v>
      </c>
      <c r="E454" s="16">
        <v>45</v>
      </c>
      <c r="F454" s="30">
        <f>tab_SATLISTE[[#This Row],[Lehrergeräte]]*1000</f>
        <v>45000</v>
      </c>
      <c r="G454" s="3" t="str">
        <f>IF(MID(tab_SATLISTE[[#This Row],[SAT-ID]],2,1)="x","x",LEFT(tab_SATLISTE[[#This Row],[SAT-ID]]))</f>
        <v>1</v>
      </c>
      <c r="H454" t="s">
        <v>17010</v>
      </c>
      <c r="I454" t="s">
        <v>17339</v>
      </c>
      <c r="J454" s="3">
        <f>COUNTIFS(tab_SCHULLISTE[TKZ],tab_SATLISTE[[#This Row],[SAT-ID]])</f>
        <v>4</v>
      </c>
    </row>
    <row r="455" spans="1:10" ht="15.9" customHeight="1" x14ac:dyDescent="0.3">
      <c r="A455" s="3" t="s">
        <v>2144</v>
      </c>
      <c r="B455" s="15" t="s">
        <v>15332</v>
      </c>
      <c r="C455" s="16">
        <v>37</v>
      </c>
      <c r="D455" s="17">
        <f>tab_SATLISTE[[#This Row],[Leihgeräte]]*350</f>
        <v>12950</v>
      </c>
      <c r="E455" s="16">
        <v>10</v>
      </c>
      <c r="F455" s="30">
        <f>tab_SATLISTE[[#This Row],[Lehrergeräte]]*1000</f>
        <v>10000</v>
      </c>
      <c r="G455" s="3" t="str">
        <f>IF(MID(tab_SATLISTE[[#This Row],[SAT-ID]],2,1)="x","x",LEFT(tab_SATLISTE[[#This Row],[SAT-ID]]))</f>
        <v>1</v>
      </c>
      <c r="H455" t="s">
        <v>23</v>
      </c>
      <c r="I455" t="s">
        <v>17368</v>
      </c>
      <c r="J455" s="3">
        <f>COUNTIFS(tab_SCHULLISTE[TKZ],tab_SATLISTE[[#This Row],[SAT-ID]])</f>
        <v>2</v>
      </c>
    </row>
    <row r="456" spans="1:10" ht="15.9" customHeight="1" x14ac:dyDescent="0.3">
      <c r="A456" s="3" t="s">
        <v>2145</v>
      </c>
      <c r="B456" s="15" t="s">
        <v>1136</v>
      </c>
      <c r="C456" s="16">
        <v>28</v>
      </c>
      <c r="D456" s="17">
        <f>tab_SATLISTE[[#This Row],[Leihgeräte]]*350</f>
        <v>9800</v>
      </c>
      <c r="E456" s="16">
        <v>11</v>
      </c>
      <c r="F456" s="30">
        <f>tab_SATLISTE[[#This Row],[Lehrergeräte]]*1000</f>
        <v>11000</v>
      </c>
      <c r="G456" s="3" t="str">
        <f>IF(MID(tab_SATLISTE[[#This Row],[SAT-ID]],2,1)="x","x",LEFT(tab_SATLISTE[[#This Row],[SAT-ID]]))</f>
        <v>1</v>
      </c>
      <c r="H456" t="s">
        <v>23</v>
      </c>
      <c r="I456" t="s">
        <v>17369</v>
      </c>
      <c r="J456" s="3">
        <f>COUNTIFS(tab_SCHULLISTE[TKZ],tab_SATLISTE[[#This Row],[SAT-ID]])</f>
        <v>1</v>
      </c>
    </row>
    <row r="457" spans="1:10" ht="15.9" customHeight="1" x14ac:dyDescent="0.3">
      <c r="A457" s="3" t="s">
        <v>2146</v>
      </c>
      <c r="B457" s="15" t="s">
        <v>15333</v>
      </c>
      <c r="C457" s="16">
        <v>13</v>
      </c>
      <c r="D457" s="17">
        <f>tab_SATLISTE[[#This Row],[Leihgeräte]]*350</f>
        <v>4550</v>
      </c>
      <c r="E457" s="16">
        <v>4</v>
      </c>
      <c r="F457" s="30">
        <f>tab_SATLISTE[[#This Row],[Lehrergeräte]]*1000</f>
        <v>4000</v>
      </c>
      <c r="G457" s="3" t="str">
        <f>IF(MID(tab_SATLISTE[[#This Row],[SAT-ID]],2,1)="x","x",LEFT(tab_SATLISTE[[#This Row],[SAT-ID]]))</f>
        <v>1</v>
      </c>
      <c r="H457" t="s">
        <v>23</v>
      </c>
      <c r="I457" t="s">
        <v>17370</v>
      </c>
      <c r="J457" s="3">
        <f>COUNTIFS(tab_SCHULLISTE[TKZ],tab_SATLISTE[[#This Row],[SAT-ID]])</f>
        <v>1</v>
      </c>
    </row>
    <row r="458" spans="1:10" ht="15.9" customHeight="1" x14ac:dyDescent="0.3">
      <c r="A458" s="3" t="s">
        <v>2147</v>
      </c>
      <c r="B458" s="15" t="s">
        <v>15334</v>
      </c>
      <c r="C458" s="16">
        <v>29</v>
      </c>
      <c r="D458" s="17">
        <f>tab_SATLISTE[[#This Row],[Leihgeräte]]*350</f>
        <v>10150</v>
      </c>
      <c r="E458" s="16">
        <v>10</v>
      </c>
      <c r="F458" s="30">
        <f>tab_SATLISTE[[#This Row],[Lehrergeräte]]*1000</f>
        <v>10000</v>
      </c>
      <c r="G458" s="3" t="str">
        <f>IF(MID(tab_SATLISTE[[#This Row],[SAT-ID]],2,1)="x","x",LEFT(tab_SATLISTE[[#This Row],[SAT-ID]]))</f>
        <v>1</v>
      </c>
      <c r="H458" t="s">
        <v>23</v>
      </c>
      <c r="I458" t="s">
        <v>17371</v>
      </c>
      <c r="J458" s="3">
        <f>COUNTIFS(tab_SCHULLISTE[TKZ],tab_SATLISTE[[#This Row],[SAT-ID]])</f>
        <v>1</v>
      </c>
    </row>
    <row r="459" spans="1:10" ht="15.9" customHeight="1" x14ac:dyDescent="0.3">
      <c r="A459" s="3" t="s">
        <v>2148</v>
      </c>
      <c r="B459" s="15" t="s">
        <v>15335</v>
      </c>
      <c r="C459" s="16">
        <v>216</v>
      </c>
      <c r="D459" s="17">
        <f>tab_SATLISTE[[#This Row],[Leihgeräte]]*350</f>
        <v>75600</v>
      </c>
      <c r="E459" s="16">
        <v>47</v>
      </c>
      <c r="F459" s="30">
        <f>tab_SATLISTE[[#This Row],[Lehrergeräte]]*1000</f>
        <v>47000</v>
      </c>
      <c r="G459" s="3" t="str">
        <f>IF(MID(tab_SATLISTE[[#This Row],[SAT-ID]],2,1)="x","x",LEFT(tab_SATLISTE[[#This Row],[SAT-ID]]))</f>
        <v>1</v>
      </c>
      <c r="H459" t="s">
        <v>23</v>
      </c>
      <c r="I459" t="s">
        <v>17372</v>
      </c>
      <c r="J459" s="3">
        <f>COUNTIFS(tab_SCHULLISTE[TKZ],tab_SATLISTE[[#This Row],[SAT-ID]])</f>
        <v>5</v>
      </c>
    </row>
    <row r="460" spans="1:10" ht="15.9" customHeight="1" x14ac:dyDescent="0.3">
      <c r="A460" s="3" t="s">
        <v>2149</v>
      </c>
      <c r="B460" s="15" t="s">
        <v>15336</v>
      </c>
      <c r="C460" s="16">
        <v>35</v>
      </c>
      <c r="D460" s="17">
        <f>tab_SATLISTE[[#This Row],[Leihgeräte]]*350</f>
        <v>12250</v>
      </c>
      <c r="E460" s="16">
        <v>9</v>
      </c>
      <c r="F460" s="30">
        <f>tab_SATLISTE[[#This Row],[Lehrergeräte]]*1000</f>
        <v>9000</v>
      </c>
      <c r="G460" s="3" t="str">
        <f>IF(MID(tab_SATLISTE[[#This Row],[SAT-ID]],2,1)="x","x",LEFT(tab_SATLISTE[[#This Row],[SAT-ID]]))</f>
        <v>1</v>
      </c>
      <c r="H460" t="s">
        <v>23</v>
      </c>
      <c r="I460" t="s">
        <v>17373</v>
      </c>
      <c r="J460" s="3">
        <f>COUNTIFS(tab_SCHULLISTE[TKZ],tab_SATLISTE[[#This Row],[SAT-ID]])</f>
        <v>1</v>
      </c>
    </row>
    <row r="461" spans="1:10" ht="15.9" customHeight="1" x14ac:dyDescent="0.3">
      <c r="A461" s="3" t="s">
        <v>2150</v>
      </c>
      <c r="B461" s="15" t="s">
        <v>15337</v>
      </c>
      <c r="C461" s="16">
        <v>24</v>
      </c>
      <c r="D461" s="17">
        <f>tab_SATLISTE[[#This Row],[Leihgeräte]]*350</f>
        <v>8400</v>
      </c>
      <c r="E461" s="16">
        <v>7</v>
      </c>
      <c r="F461" s="30">
        <f>tab_SATLISTE[[#This Row],[Lehrergeräte]]*1000</f>
        <v>7000</v>
      </c>
      <c r="G461" s="3" t="str">
        <f>IF(MID(tab_SATLISTE[[#This Row],[SAT-ID]],2,1)="x","x",LEFT(tab_SATLISTE[[#This Row],[SAT-ID]]))</f>
        <v>1</v>
      </c>
      <c r="H461" t="s">
        <v>17008</v>
      </c>
      <c r="I461" t="s">
        <v>17374</v>
      </c>
      <c r="J461" s="3">
        <f>COUNTIFS(tab_SCHULLISTE[TKZ],tab_SATLISTE[[#This Row],[SAT-ID]])</f>
        <v>1</v>
      </c>
    </row>
    <row r="462" spans="1:10" ht="15.9" customHeight="1" x14ac:dyDescent="0.3">
      <c r="A462" s="3" t="s">
        <v>2151</v>
      </c>
      <c r="B462" s="15" t="s">
        <v>15338</v>
      </c>
      <c r="C462" s="16">
        <v>23</v>
      </c>
      <c r="D462" s="17">
        <f>tab_SATLISTE[[#This Row],[Leihgeräte]]*350</f>
        <v>8050</v>
      </c>
      <c r="E462" s="16">
        <v>4</v>
      </c>
      <c r="F462" s="30">
        <f>tab_SATLISTE[[#This Row],[Lehrergeräte]]*1000</f>
        <v>4000</v>
      </c>
      <c r="G462" s="3" t="str">
        <f>IF(MID(tab_SATLISTE[[#This Row],[SAT-ID]],2,1)="x","x",LEFT(tab_SATLISTE[[#This Row],[SAT-ID]]))</f>
        <v>1</v>
      </c>
      <c r="H462" t="s">
        <v>23</v>
      </c>
      <c r="I462" t="s">
        <v>17375</v>
      </c>
      <c r="J462" s="3">
        <f>COUNTIFS(tab_SCHULLISTE[TKZ],tab_SATLISTE[[#This Row],[SAT-ID]])</f>
        <v>1</v>
      </c>
    </row>
    <row r="463" spans="1:10" ht="15.9" customHeight="1" x14ac:dyDescent="0.3">
      <c r="A463" s="3" t="s">
        <v>2152</v>
      </c>
      <c r="B463" s="15" t="s">
        <v>15339</v>
      </c>
      <c r="C463" s="16">
        <v>106</v>
      </c>
      <c r="D463" s="17">
        <f>tab_SATLISTE[[#This Row],[Leihgeräte]]*350</f>
        <v>37100</v>
      </c>
      <c r="E463" s="16">
        <v>19</v>
      </c>
      <c r="F463" s="30">
        <f>tab_SATLISTE[[#This Row],[Lehrergeräte]]*1000</f>
        <v>19000</v>
      </c>
      <c r="G463" s="3" t="str">
        <f>IF(MID(tab_SATLISTE[[#This Row],[SAT-ID]],2,1)="x","x",LEFT(tab_SATLISTE[[#This Row],[SAT-ID]]))</f>
        <v>1</v>
      </c>
      <c r="H463" t="s">
        <v>17008</v>
      </c>
      <c r="I463" t="s">
        <v>17376</v>
      </c>
      <c r="J463" s="3">
        <f>COUNTIFS(tab_SCHULLISTE[TKZ],tab_SATLISTE[[#This Row],[SAT-ID]])</f>
        <v>2</v>
      </c>
    </row>
    <row r="464" spans="1:10" ht="15.9" customHeight="1" x14ac:dyDescent="0.3">
      <c r="A464" s="3" t="s">
        <v>2153</v>
      </c>
      <c r="B464" s="15" t="s">
        <v>15340</v>
      </c>
      <c r="C464" s="16">
        <v>36</v>
      </c>
      <c r="D464" s="17">
        <f>tab_SATLISTE[[#This Row],[Leihgeräte]]*350</f>
        <v>12600</v>
      </c>
      <c r="E464" s="16">
        <v>8</v>
      </c>
      <c r="F464" s="30">
        <f>tab_SATLISTE[[#This Row],[Lehrergeräte]]*1000</f>
        <v>8000</v>
      </c>
      <c r="G464" s="3" t="str">
        <f>IF(MID(tab_SATLISTE[[#This Row],[SAT-ID]],2,1)="x","x",LEFT(tab_SATLISTE[[#This Row],[SAT-ID]]))</f>
        <v>1</v>
      </c>
      <c r="H464" t="s">
        <v>23</v>
      </c>
      <c r="I464" t="s">
        <v>17377</v>
      </c>
      <c r="J464" s="3">
        <f>COUNTIFS(tab_SCHULLISTE[TKZ],tab_SATLISTE[[#This Row],[SAT-ID]])</f>
        <v>1</v>
      </c>
    </row>
    <row r="465" spans="1:10" ht="15.9" customHeight="1" x14ac:dyDescent="0.3">
      <c r="A465" s="3" t="s">
        <v>2154</v>
      </c>
      <c r="B465" s="15" t="s">
        <v>15341</v>
      </c>
      <c r="C465" s="16">
        <v>23</v>
      </c>
      <c r="D465" s="17">
        <f>tab_SATLISTE[[#This Row],[Leihgeräte]]*350</f>
        <v>8050</v>
      </c>
      <c r="E465" s="16">
        <v>2</v>
      </c>
      <c r="F465" s="30">
        <f>tab_SATLISTE[[#This Row],[Lehrergeräte]]*1000</f>
        <v>2000</v>
      </c>
      <c r="G465" s="3" t="str">
        <f>IF(MID(tab_SATLISTE[[#This Row],[SAT-ID]],2,1)="x","x",LEFT(tab_SATLISTE[[#This Row],[SAT-ID]]))</f>
        <v>1</v>
      </c>
      <c r="H465" t="s">
        <v>23</v>
      </c>
      <c r="I465" t="s">
        <v>17378</v>
      </c>
      <c r="J465" s="3">
        <f>COUNTIFS(tab_SCHULLISTE[TKZ],tab_SATLISTE[[#This Row],[SAT-ID]])</f>
        <v>1</v>
      </c>
    </row>
    <row r="466" spans="1:10" ht="15.9" customHeight="1" x14ac:dyDescent="0.3">
      <c r="A466" s="3" t="s">
        <v>2155</v>
      </c>
      <c r="B466" s="15" t="s">
        <v>15342</v>
      </c>
      <c r="C466" s="16">
        <v>63</v>
      </c>
      <c r="D466" s="17">
        <f>tab_SATLISTE[[#This Row],[Leihgeräte]]*350</f>
        <v>22050</v>
      </c>
      <c r="E466" s="16">
        <v>17</v>
      </c>
      <c r="F466" s="30">
        <f>tab_SATLISTE[[#This Row],[Lehrergeräte]]*1000</f>
        <v>17000</v>
      </c>
      <c r="G466" s="3" t="str">
        <f>IF(MID(tab_SATLISTE[[#This Row],[SAT-ID]],2,1)="x","x",LEFT(tab_SATLISTE[[#This Row],[SAT-ID]]))</f>
        <v>1</v>
      </c>
      <c r="H466" t="s">
        <v>23</v>
      </c>
      <c r="I466" t="s">
        <v>17267</v>
      </c>
      <c r="J466" s="3">
        <f>COUNTIFS(tab_SCHULLISTE[TKZ],tab_SATLISTE[[#This Row],[SAT-ID]])</f>
        <v>2</v>
      </c>
    </row>
    <row r="467" spans="1:10" ht="15.9" customHeight="1" x14ac:dyDescent="0.3">
      <c r="A467" s="3" t="s">
        <v>2156</v>
      </c>
      <c r="B467" s="15" t="s">
        <v>15343</v>
      </c>
      <c r="C467" s="16">
        <v>17</v>
      </c>
      <c r="D467" s="17">
        <f>tab_SATLISTE[[#This Row],[Leihgeräte]]*350</f>
        <v>5950</v>
      </c>
      <c r="E467" s="16">
        <v>2</v>
      </c>
      <c r="F467" s="30">
        <f>tab_SATLISTE[[#This Row],[Lehrergeräte]]*1000</f>
        <v>2000</v>
      </c>
      <c r="G467" s="3" t="str">
        <f>IF(MID(tab_SATLISTE[[#This Row],[SAT-ID]],2,1)="x","x",LEFT(tab_SATLISTE[[#This Row],[SAT-ID]]))</f>
        <v>1</v>
      </c>
      <c r="H467" t="s">
        <v>17008</v>
      </c>
      <c r="I467" t="s">
        <v>17059</v>
      </c>
      <c r="J467" s="3">
        <f>COUNTIFS(tab_SCHULLISTE[TKZ],tab_SATLISTE[[#This Row],[SAT-ID]])</f>
        <v>1</v>
      </c>
    </row>
    <row r="468" spans="1:10" ht="15.9" customHeight="1" x14ac:dyDescent="0.3">
      <c r="A468" s="3" t="s">
        <v>2157</v>
      </c>
      <c r="B468" s="15" t="s">
        <v>15344</v>
      </c>
      <c r="C468" s="16">
        <v>267</v>
      </c>
      <c r="D468" s="17">
        <f>tab_SATLISTE[[#This Row],[Leihgeräte]]*350</f>
        <v>93450</v>
      </c>
      <c r="E468" s="16">
        <v>54</v>
      </c>
      <c r="F468" s="30">
        <f>tab_SATLISTE[[#This Row],[Lehrergeräte]]*1000</f>
        <v>54000</v>
      </c>
      <c r="G468" s="3" t="str">
        <f>IF(MID(tab_SATLISTE[[#This Row],[SAT-ID]],2,1)="x","x",LEFT(tab_SATLISTE[[#This Row],[SAT-ID]]))</f>
        <v>1</v>
      </c>
      <c r="H468" t="s">
        <v>17010</v>
      </c>
      <c r="I468" t="s">
        <v>17379</v>
      </c>
      <c r="J468" s="3">
        <f>COUNTIFS(tab_SCHULLISTE[TKZ],tab_SATLISTE[[#This Row],[SAT-ID]])</f>
        <v>6</v>
      </c>
    </row>
    <row r="469" spans="1:10" ht="15.9" customHeight="1" x14ac:dyDescent="0.3">
      <c r="A469" s="3" t="s">
        <v>2158</v>
      </c>
      <c r="B469" s="15" t="s">
        <v>15345</v>
      </c>
      <c r="C469" s="16">
        <v>18</v>
      </c>
      <c r="D469" s="17">
        <f>tab_SATLISTE[[#This Row],[Leihgeräte]]*350</f>
        <v>6300</v>
      </c>
      <c r="E469" s="16">
        <v>3</v>
      </c>
      <c r="F469" s="30">
        <f>tab_SATLISTE[[#This Row],[Lehrergeräte]]*1000</f>
        <v>3000</v>
      </c>
      <c r="G469" s="3" t="str">
        <f>IF(MID(tab_SATLISTE[[#This Row],[SAT-ID]],2,1)="x","x",LEFT(tab_SATLISTE[[#This Row],[SAT-ID]]))</f>
        <v>1</v>
      </c>
      <c r="H469" t="s">
        <v>23</v>
      </c>
      <c r="I469" t="s">
        <v>17380</v>
      </c>
      <c r="J469" s="3">
        <f>COUNTIFS(tab_SCHULLISTE[TKZ],tab_SATLISTE[[#This Row],[SAT-ID]])</f>
        <v>1</v>
      </c>
    </row>
    <row r="470" spans="1:10" ht="15.9" customHeight="1" x14ac:dyDescent="0.3">
      <c r="A470" s="3" t="s">
        <v>2159</v>
      </c>
      <c r="B470" s="15" t="s">
        <v>15346</v>
      </c>
      <c r="C470" s="16">
        <v>14</v>
      </c>
      <c r="D470" s="17">
        <f>tab_SATLISTE[[#This Row],[Leihgeräte]]*350</f>
        <v>4900</v>
      </c>
      <c r="E470" s="16">
        <v>1</v>
      </c>
      <c r="F470" s="30">
        <f>tab_SATLISTE[[#This Row],[Lehrergeräte]]*1000</f>
        <v>1000</v>
      </c>
      <c r="G470" s="3" t="str">
        <f>IF(MID(tab_SATLISTE[[#This Row],[SAT-ID]],2,1)="x","x",LEFT(tab_SATLISTE[[#This Row],[SAT-ID]]))</f>
        <v>1</v>
      </c>
      <c r="H470" t="s">
        <v>23</v>
      </c>
      <c r="I470" t="s">
        <v>17381</v>
      </c>
      <c r="J470" s="3">
        <f>COUNTIFS(tab_SCHULLISTE[TKZ],tab_SATLISTE[[#This Row],[SAT-ID]])</f>
        <v>1</v>
      </c>
    </row>
    <row r="471" spans="1:10" ht="15.9" customHeight="1" x14ac:dyDescent="0.3">
      <c r="A471" s="3" t="s">
        <v>2160</v>
      </c>
      <c r="B471" s="15" t="s">
        <v>15347</v>
      </c>
      <c r="C471" s="16">
        <v>18</v>
      </c>
      <c r="D471" s="17">
        <f>tab_SATLISTE[[#This Row],[Leihgeräte]]*350</f>
        <v>6300</v>
      </c>
      <c r="E471" s="16">
        <v>5</v>
      </c>
      <c r="F471" s="30">
        <f>tab_SATLISTE[[#This Row],[Lehrergeräte]]*1000</f>
        <v>5000</v>
      </c>
      <c r="G471" s="3" t="str">
        <f>IF(MID(tab_SATLISTE[[#This Row],[SAT-ID]],2,1)="x","x",LEFT(tab_SATLISTE[[#This Row],[SAT-ID]]))</f>
        <v>1</v>
      </c>
      <c r="H471" t="s">
        <v>17011</v>
      </c>
      <c r="I471" t="s">
        <v>17100</v>
      </c>
      <c r="J471" s="3">
        <f>COUNTIFS(tab_SCHULLISTE[TKZ],tab_SATLISTE[[#This Row],[SAT-ID]])</f>
        <v>1</v>
      </c>
    </row>
    <row r="472" spans="1:10" ht="15.9" customHeight="1" x14ac:dyDescent="0.3">
      <c r="A472" s="3" t="s">
        <v>2161</v>
      </c>
      <c r="B472" s="15" t="s">
        <v>15348</v>
      </c>
      <c r="C472" s="16">
        <v>32</v>
      </c>
      <c r="D472" s="17">
        <f>tab_SATLISTE[[#This Row],[Leihgeräte]]*350</f>
        <v>11200</v>
      </c>
      <c r="E472" s="16">
        <v>7</v>
      </c>
      <c r="F472" s="30">
        <f>tab_SATLISTE[[#This Row],[Lehrergeräte]]*1000</f>
        <v>7000</v>
      </c>
      <c r="G472" s="3" t="str">
        <f>IF(MID(tab_SATLISTE[[#This Row],[SAT-ID]],2,1)="x","x",LEFT(tab_SATLISTE[[#This Row],[SAT-ID]]))</f>
        <v>1</v>
      </c>
      <c r="H472" t="s">
        <v>23</v>
      </c>
      <c r="I472" t="s">
        <v>17382</v>
      </c>
      <c r="J472" s="3">
        <f>COUNTIFS(tab_SCHULLISTE[TKZ],tab_SATLISTE[[#This Row],[SAT-ID]])</f>
        <v>2</v>
      </c>
    </row>
    <row r="473" spans="1:10" ht="15.9" customHeight="1" x14ac:dyDescent="0.3">
      <c r="A473" s="3" t="s">
        <v>2162</v>
      </c>
      <c r="B473" s="15" t="s">
        <v>1141</v>
      </c>
      <c r="C473" s="16">
        <v>54</v>
      </c>
      <c r="D473" s="17">
        <f>tab_SATLISTE[[#This Row],[Leihgeräte]]*350</f>
        <v>18900</v>
      </c>
      <c r="E473" s="16">
        <v>13</v>
      </c>
      <c r="F473" s="30">
        <f>tab_SATLISTE[[#This Row],[Lehrergeräte]]*1000</f>
        <v>13000</v>
      </c>
      <c r="G473" s="3" t="str">
        <f>IF(MID(tab_SATLISTE[[#This Row],[SAT-ID]],2,1)="x","x",LEFT(tab_SATLISTE[[#This Row],[SAT-ID]]))</f>
        <v>1</v>
      </c>
      <c r="H473" t="s">
        <v>17008</v>
      </c>
      <c r="I473" t="s">
        <v>17064</v>
      </c>
      <c r="J473" s="3">
        <f>COUNTIFS(tab_SCHULLISTE[TKZ],tab_SATLISTE[[#This Row],[SAT-ID]])</f>
        <v>1</v>
      </c>
    </row>
    <row r="474" spans="1:10" ht="15.9" customHeight="1" x14ac:dyDescent="0.3">
      <c r="A474" s="3" t="s">
        <v>2163</v>
      </c>
      <c r="B474" s="15" t="s">
        <v>15349</v>
      </c>
      <c r="C474" s="16">
        <v>35</v>
      </c>
      <c r="D474" s="17">
        <f>tab_SATLISTE[[#This Row],[Leihgeräte]]*350</f>
        <v>12250</v>
      </c>
      <c r="E474" s="16">
        <v>5</v>
      </c>
      <c r="F474" s="30">
        <f>tab_SATLISTE[[#This Row],[Lehrergeräte]]*1000</f>
        <v>5000</v>
      </c>
      <c r="G474" s="3" t="str">
        <f>IF(MID(tab_SATLISTE[[#This Row],[SAT-ID]],2,1)="x","x",LEFT(tab_SATLISTE[[#This Row],[SAT-ID]]))</f>
        <v>1</v>
      </c>
      <c r="H474" t="s">
        <v>17009</v>
      </c>
      <c r="I474" t="s">
        <v>17064</v>
      </c>
      <c r="J474" s="3">
        <f>COUNTIFS(tab_SCHULLISTE[TKZ],tab_SATLISTE[[#This Row],[SAT-ID]])</f>
        <v>1</v>
      </c>
    </row>
    <row r="475" spans="1:10" ht="15.9" customHeight="1" x14ac:dyDescent="0.3">
      <c r="A475" s="3" t="s">
        <v>2164</v>
      </c>
      <c r="B475" s="15" t="s">
        <v>15350</v>
      </c>
      <c r="C475" s="16">
        <v>138</v>
      </c>
      <c r="D475" s="17">
        <f>tab_SATLISTE[[#This Row],[Leihgeräte]]*350</f>
        <v>48300</v>
      </c>
      <c r="E475" s="16">
        <v>29</v>
      </c>
      <c r="F475" s="30">
        <f>tab_SATLISTE[[#This Row],[Lehrergeräte]]*1000</f>
        <v>29000</v>
      </c>
      <c r="G475" s="3" t="str">
        <f>IF(MID(tab_SATLISTE[[#This Row],[SAT-ID]],2,1)="x","x",LEFT(tab_SATLISTE[[#This Row],[SAT-ID]]))</f>
        <v>1</v>
      </c>
      <c r="H475" t="s">
        <v>17010</v>
      </c>
      <c r="I475" t="s">
        <v>17383</v>
      </c>
      <c r="J475" s="3">
        <f>COUNTIFS(tab_SCHULLISTE[TKZ],tab_SATLISTE[[#This Row],[SAT-ID]])</f>
        <v>3</v>
      </c>
    </row>
    <row r="476" spans="1:10" ht="15.9" customHeight="1" x14ac:dyDescent="0.3">
      <c r="A476" s="3" t="s">
        <v>2165</v>
      </c>
      <c r="B476" s="15" t="s">
        <v>15351</v>
      </c>
      <c r="C476" s="16">
        <v>16</v>
      </c>
      <c r="D476" s="17">
        <f>tab_SATLISTE[[#This Row],[Leihgeräte]]*350</f>
        <v>5600</v>
      </c>
      <c r="E476" s="16">
        <v>5</v>
      </c>
      <c r="F476" s="30">
        <f>tab_SATLISTE[[#This Row],[Lehrergeräte]]*1000</f>
        <v>5000</v>
      </c>
      <c r="G476" s="3" t="str">
        <f>IF(MID(tab_SATLISTE[[#This Row],[SAT-ID]],2,1)="x","x",LEFT(tab_SATLISTE[[#This Row],[SAT-ID]]))</f>
        <v>1</v>
      </c>
      <c r="H476" t="s">
        <v>23</v>
      </c>
      <c r="I476" t="s">
        <v>17384</v>
      </c>
      <c r="J476" s="3">
        <f>COUNTIFS(tab_SCHULLISTE[TKZ],tab_SATLISTE[[#This Row],[SAT-ID]])</f>
        <v>1</v>
      </c>
    </row>
    <row r="477" spans="1:10" ht="15.9" customHeight="1" x14ac:dyDescent="0.3">
      <c r="A477" s="3" t="s">
        <v>2166</v>
      </c>
      <c r="B477" s="15" t="s">
        <v>15352</v>
      </c>
      <c r="C477" s="16">
        <v>26</v>
      </c>
      <c r="D477" s="17">
        <f>tab_SATLISTE[[#This Row],[Leihgeräte]]*350</f>
        <v>9100</v>
      </c>
      <c r="E477" s="16">
        <v>5</v>
      </c>
      <c r="F477" s="30">
        <f>tab_SATLISTE[[#This Row],[Lehrergeräte]]*1000</f>
        <v>5000</v>
      </c>
      <c r="G477" s="3" t="str">
        <f>IF(MID(tab_SATLISTE[[#This Row],[SAT-ID]],2,1)="x","x",LEFT(tab_SATLISTE[[#This Row],[SAT-ID]]))</f>
        <v>1</v>
      </c>
      <c r="H477" t="s">
        <v>23</v>
      </c>
      <c r="I477" t="s">
        <v>17385</v>
      </c>
      <c r="J477" s="3">
        <f>COUNTIFS(tab_SCHULLISTE[TKZ],tab_SATLISTE[[#This Row],[SAT-ID]])</f>
        <v>1</v>
      </c>
    </row>
    <row r="478" spans="1:10" ht="15.9" customHeight="1" x14ac:dyDescent="0.3">
      <c r="A478" s="3" t="s">
        <v>2167</v>
      </c>
      <c r="B478" s="15" t="s">
        <v>15353</v>
      </c>
      <c r="C478" s="16">
        <v>88</v>
      </c>
      <c r="D478" s="17">
        <f>tab_SATLISTE[[#This Row],[Leihgeräte]]*350</f>
        <v>30800</v>
      </c>
      <c r="E478" s="16">
        <v>12</v>
      </c>
      <c r="F478" s="30">
        <f>tab_SATLISTE[[#This Row],[Lehrergeräte]]*1000</f>
        <v>12000</v>
      </c>
      <c r="G478" s="3" t="str">
        <f>IF(MID(tab_SATLISTE[[#This Row],[SAT-ID]],2,1)="x","x",LEFT(tab_SATLISTE[[#This Row],[SAT-ID]]))</f>
        <v>1</v>
      </c>
      <c r="H478" t="s">
        <v>17008</v>
      </c>
      <c r="I478" t="s">
        <v>17386</v>
      </c>
      <c r="J478" s="3">
        <f>COUNTIFS(tab_SCHULLISTE[TKZ],tab_SATLISTE[[#This Row],[SAT-ID]])</f>
        <v>2</v>
      </c>
    </row>
    <row r="479" spans="1:10" ht="15.9" customHeight="1" x14ac:dyDescent="0.3">
      <c r="A479" s="3" t="s">
        <v>2168</v>
      </c>
      <c r="B479" s="15" t="s">
        <v>15354</v>
      </c>
      <c r="C479" s="16">
        <v>91</v>
      </c>
      <c r="D479" s="17">
        <f>tab_SATLISTE[[#This Row],[Leihgeräte]]*350</f>
        <v>31850</v>
      </c>
      <c r="E479" s="16">
        <v>15</v>
      </c>
      <c r="F479" s="30">
        <f>tab_SATLISTE[[#This Row],[Lehrergeräte]]*1000</f>
        <v>15000</v>
      </c>
      <c r="G479" s="3" t="str">
        <f>IF(MID(tab_SATLISTE[[#This Row],[SAT-ID]],2,1)="x","x",LEFT(tab_SATLISTE[[#This Row],[SAT-ID]]))</f>
        <v>1</v>
      </c>
      <c r="H479" t="s">
        <v>17008</v>
      </c>
      <c r="I479" t="s">
        <v>17387</v>
      </c>
      <c r="J479" s="3">
        <f>COUNTIFS(tab_SCHULLISTE[TKZ],tab_SATLISTE[[#This Row],[SAT-ID]])</f>
        <v>1</v>
      </c>
    </row>
    <row r="480" spans="1:10" ht="15.9" customHeight="1" x14ac:dyDescent="0.3">
      <c r="A480" s="3" t="s">
        <v>2169</v>
      </c>
      <c r="B480" s="15" t="s">
        <v>15355</v>
      </c>
      <c r="C480" s="16">
        <v>137</v>
      </c>
      <c r="D480" s="17">
        <f>tab_SATLISTE[[#This Row],[Leihgeräte]]*350</f>
        <v>47950</v>
      </c>
      <c r="E480" s="16">
        <v>16</v>
      </c>
      <c r="F480" s="30">
        <f>tab_SATLISTE[[#This Row],[Lehrergeräte]]*1000</f>
        <v>16000</v>
      </c>
      <c r="G480" s="3" t="str">
        <f>IF(MID(tab_SATLISTE[[#This Row],[SAT-ID]],2,1)="x","x",LEFT(tab_SATLISTE[[#This Row],[SAT-ID]]))</f>
        <v>1</v>
      </c>
      <c r="H480" t="s">
        <v>17010</v>
      </c>
      <c r="I480" t="s">
        <v>17387</v>
      </c>
      <c r="J480" s="3">
        <f>COUNTIFS(tab_SCHULLISTE[TKZ],tab_SATLISTE[[#This Row],[SAT-ID]])</f>
        <v>2</v>
      </c>
    </row>
    <row r="481" spans="1:10" ht="15.9" customHeight="1" x14ac:dyDescent="0.3">
      <c r="A481" s="3" t="s">
        <v>2170</v>
      </c>
      <c r="B481" s="15" t="s">
        <v>15356</v>
      </c>
      <c r="C481" s="16">
        <v>1325</v>
      </c>
      <c r="D481" s="17">
        <f>tab_SATLISTE[[#This Row],[Leihgeräte]]*350</f>
        <v>463750</v>
      </c>
      <c r="E481" s="16">
        <v>270</v>
      </c>
      <c r="F481" s="30">
        <f>tab_SATLISTE[[#This Row],[Lehrergeräte]]*1000</f>
        <v>270000</v>
      </c>
      <c r="G481" s="3" t="str">
        <f>IF(MID(tab_SATLISTE[[#This Row],[SAT-ID]],2,1)="x","x",LEFT(tab_SATLISTE[[#This Row],[SAT-ID]]))</f>
        <v>1</v>
      </c>
      <c r="H481" t="s">
        <v>10474</v>
      </c>
      <c r="I481" t="s">
        <v>18488</v>
      </c>
      <c r="J481" s="3">
        <f>COUNTIFS(tab_SCHULLISTE[TKZ],tab_SATLISTE[[#This Row],[SAT-ID]])</f>
        <v>19</v>
      </c>
    </row>
    <row r="482" spans="1:10" ht="15.9" customHeight="1" x14ac:dyDescent="0.3">
      <c r="A482" s="3" t="s">
        <v>2171</v>
      </c>
      <c r="B482" s="15" t="s">
        <v>1317</v>
      </c>
      <c r="C482" s="16">
        <v>421</v>
      </c>
      <c r="D482" s="17">
        <f>tab_SATLISTE[[#This Row],[Leihgeräte]]*350</f>
        <v>147350</v>
      </c>
      <c r="E482" s="16">
        <v>72</v>
      </c>
      <c r="F482" s="30">
        <f>tab_SATLISTE[[#This Row],[Lehrergeräte]]*1000</f>
        <v>72000</v>
      </c>
      <c r="G482" s="3" t="str">
        <f>IF(MID(tab_SATLISTE[[#This Row],[SAT-ID]],2,1)="x","x",LEFT(tab_SATLISTE[[#This Row],[SAT-ID]]))</f>
        <v>1</v>
      </c>
      <c r="H482" t="s">
        <v>17008</v>
      </c>
      <c r="I482" t="s">
        <v>17143</v>
      </c>
      <c r="J482" s="3">
        <f>COUNTIFS(tab_SCHULLISTE[TKZ],tab_SATLISTE[[#This Row],[SAT-ID]])</f>
        <v>2</v>
      </c>
    </row>
    <row r="483" spans="1:10" ht="15.9" customHeight="1" x14ac:dyDescent="0.3">
      <c r="A483" s="3" t="s">
        <v>2172</v>
      </c>
      <c r="B483" s="15" t="s">
        <v>15357</v>
      </c>
      <c r="C483" s="16">
        <v>20</v>
      </c>
      <c r="D483" s="17">
        <f>tab_SATLISTE[[#This Row],[Leihgeräte]]*350</f>
        <v>7000</v>
      </c>
      <c r="E483" s="16">
        <v>6</v>
      </c>
      <c r="F483" s="30">
        <f>tab_SATLISTE[[#This Row],[Lehrergeräte]]*1000</f>
        <v>6000</v>
      </c>
      <c r="G483" s="3" t="str">
        <f>IF(MID(tab_SATLISTE[[#This Row],[SAT-ID]],2,1)="x","x",LEFT(tab_SATLISTE[[#This Row],[SAT-ID]]))</f>
        <v>1</v>
      </c>
      <c r="H483" t="s">
        <v>17009</v>
      </c>
      <c r="I483" t="s">
        <v>17388</v>
      </c>
      <c r="J483" s="3">
        <f>COUNTIFS(tab_SCHULLISTE[TKZ],tab_SATLISTE[[#This Row],[SAT-ID]])</f>
        <v>1</v>
      </c>
    </row>
    <row r="484" spans="1:10" ht="15.9" customHeight="1" x14ac:dyDescent="0.3">
      <c r="A484" s="3" t="s">
        <v>2173</v>
      </c>
      <c r="B484" s="15" t="s">
        <v>15358</v>
      </c>
      <c r="C484" s="16">
        <v>42</v>
      </c>
      <c r="D484" s="17">
        <f>tab_SATLISTE[[#This Row],[Leihgeräte]]*350</f>
        <v>14700</v>
      </c>
      <c r="E484" s="16">
        <v>8</v>
      </c>
      <c r="F484" s="30">
        <f>tab_SATLISTE[[#This Row],[Lehrergeräte]]*1000</f>
        <v>8000</v>
      </c>
      <c r="G484" s="3" t="str">
        <f>IF(MID(tab_SATLISTE[[#This Row],[SAT-ID]],2,1)="x","x",LEFT(tab_SATLISTE[[#This Row],[SAT-ID]]))</f>
        <v>1</v>
      </c>
      <c r="H484" t="s">
        <v>23</v>
      </c>
      <c r="I484" t="s">
        <v>17389</v>
      </c>
      <c r="J484" s="3">
        <f>COUNTIFS(tab_SCHULLISTE[TKZ],tab_SATLISTE[[#This Row],[SAT-ID]])</f>
        <v>1</v>
      </c>
    </row>
    <row r="485" spans="1:10" ht="15.9" customHeight="1" x14ac:dyDescent="0.3">
      <c r="A485" s="3" t="s">
        <v>2174</v>
      </c>
      <c r="B485" s="15" t="s">
        <v>15359</v>
      </c>
      <c r="C485" s="16">
        <v>15</v>
      </c>
      <c r="D485" s="17">
        <f>tab_SATLISTE[[#This Row],[Leihgeräte]]*350</f>
        <v>5250</v>
      </c>
      <c r="E485" s="16">
        <v>5</v>
      </c>
      <c r="F485" s="30">
        <f>tab_SATLISTE[[#This Row],[Lehrergeräte]]*1000</f>
        <v>5000</v>
      </c>
      <c r="G485" s="3" t="str">
        <f>IF(MID(tab_SATLISTE[[#This Row],[SAT-ID]],2,1)="x","x",LEFT(tab_SATLISTE[[#This Row],[SAT-ID]]))</f>
        <v>1</v>
      </c>
      <c r="H485" t="s">
        <v>23</v>
      </c>
      <c r="I485" t="s">
        <v>17390</v>
      </c>
      <c r="J485" s="3">
        <f>COUNTIFS(tab_SCHULLISTE[TKZ],tab_SATLISTE[[#This Row],[SAT-ID]])</f>
        <v>1</v>
      </c>
    </row>
    <row r="486" spans="1:10" ht="15.9" customHeight="1" x14ac:dyDescent="0.3">
      <c r="A486" s="3" t="s">
        <v>2175</v>
      </c>
      <c r="B486" s="15" t="s">
        <v>15360</v>
      </c>
      <c r="C486" s="16">
        <v>35</v>
      </c>
      <c r="D486" s="17">
        <f>tab_SATLISTE[[#This Row],[Leihgeräte]]*350</f>
        <v>12250</v>
      </c>
      <c r="E486" s="16">
        <v>7</v>
      </c>
      <c r="F486" s="30">
        <f>tab_SATLISTE[[#This Row],[Lehrergeräte]]*1000</f>
        <v>7000</v>
      </c>
      <c r="G486" s="3" t="str">
        <f>IF(MID(tab_SATLISTE[[#This Row],[SAT-ID]],2,1)="x","x",LEFT(tab_SATLISTE[[#This Row],[SAT-ID]]))</f>
        <v>1</v>
      </c>
      <c r="H486" t="s">
        <v>23</v>
      </c>
      <c r="I486" t="s">
        <v>17391</v>
      </c>
      <c r="J486" s="3">
        <f>COUNTIFS(tab_SCHULLISTE[TKZ],tab_SATLISTE[[#This Row],[SAT-ID]])</f>
        <v>1</v>
      </c>
    </row>
    <row r="487" spans="1:10" ht="15.9" customHeight="1" x14ac:dyDescent="0.3">
      <c r="A487" s="3" t="s">
        <v>2176</v>
      </c>
      <c r="B487" s="15" t="s">
        <v>15361</v>
      </c>
      <c r="C487" s="16">
        <v>28</v>
      </c>
      <c r="D487" s="17">
        <f>tab_SATLISTE[[#This Row],[Leihgeräte]]*350</f>
        <v>9800</v>
      </c>
      <c r="E487" s="16">
        <v>3</v>
      </c>
      <c r="F487" s="30">
        <f>tab_SATLISTE[[#This Row],[Lehrergeräte]]*1000</f>
        <v>3000</v>
      </c>
      <c r="G487" s="3" t="str">
        <f>IF(MID(tab_SATLISTE[[#This Row],[SAT-ID]],2,1)="x","x",LEFT(tab_SATLISTE[[#This Row],[SAT-ID]]))</f>
        <v>1</v>
      </c>
      <c r="H487" t="s">
        <v>23</v>
      </c>
      <c r="I487" t="s">
        <v>17392</v>
      </c>
      <c r="J487" s="3">
        <f>COUNTIFS(tab_SCHULLISTE[TKZ],tab_SATLISTE[[#This Row],[SAT-ID]])</f>
        <v>1</v>
      </c>
    </row>
    <row r="488" spans="1:10" ht="15.9" customHeight="1" x14ac:dyDescent="0.3">
      <c r="A488" s="3" t="s">
        <v>2177</v>
      </c>
      <c r="B488" s="15" t="s">
        <v>15362</v>
      </c>
      <c r="C488" s="16">
        <v>29</v>
      </c>
      <c r="D488" s="17">
        <f>tab_SATLISTE[[#This Row],[Leihgeräte]]*350</f>
        <v>10150</v>
      </c>
      <c r="E488" s="16">
        <v>4</v>
      </c>
      <c r="F488" s="30">
        <f>tab_SATLISTE[[#This Row],[Lehrergeräte]]*1000</f>
        <v>4000</v>
      </c>
      <c r="G488" s="3" t="str">
        <f>IF(MID(tab_SATLISTE[[#This Row],[SAT-ID]],2,1)="x","x",LEFT(tab_SATLISTE[[#This Row],[SAT-ID]]))</f>
        <v>1</v>
      </c>
      <c r="H488" t="s">
        <v>17008</v>
      </c>
      <c r="I488" t="s">
        <v>17393</v>
      </c>
      <c r="J488" s="3">
        <f>COUNTIFS(tab_SCHULLISTE[TKZ],tab_SATLISTE[[#This Row],[SAT-ID]])</f>
        <v>1</v>
      </c>
    </row>
    <row r="489" spans="1:10" ht="15.9" customHeight="1" x14ac:dyDescent="0.3">
      <c r="A489" s="3" t="s">
        <v>2178</v>
      </c>
      <c r="B489" s="15" t="s">
        <v>15363</v>
      </c>
      <c r="C489" s="16">
        <v>11</v>
      </c>
      <c r="D489" s="17">
        <f>tab_SATLISTE[[#This Row],[Leihgeräte]]*350</f>
        <v>3850</v>
      </c>
      <c r="E489" s="16">
        <v>1</v>
      </c>
      <c r="F489" s="30">
        <f>tab_SATLISTE[[#This Row],[Lehrergeräte]]*1000</f>
        <v>1000</v>
      </c>
      <c r="G489" s="3" t="str">
        <f>IF(MID(tab_SATLISTE[[#This Row],[SAT-ID]],2,1)="x","x",LEFT(tab_SATLISTE[[#This Row],[SAT-ID]]))</f>
        <v>1</v>
      </c>
      <c r="H489" t="s">
        <v>17008</v>
      </c>
      <c r="I489" t="s">
        <v>17394</v>
      </c>
      <c r="J489" s="3">
        <f>COUNTIFS(tab_SCHULLISTE[TKZ],tab_SATLISTE[[#This Row],[SAT-ID]])</f>
        <v>1</v>
      </c>
    </row>
    <row r="490" spans="1:10" ht="15.9" customHeight="1" x14ac:dyDescent="0.3">
      <c r="A490" s="3" t="s">
        <v>2179</v>
      </c>
      <c r="B490" s="15" t="s">
        <v>15364</v>
      </c>
      <c r="C490" s="16">
        <v>66</v>
      </c>
      <c r="D490" s="17">
        <f>tab_SATLISTE[[#This Row],[Leihgeräte]]*350</f>
        <v>23100</v>
      </c>
      <c r="E490" s="16">
        <v>9</v>
      </c>
      <c r="F490" s="30">
        <f>tab_SATLISTE[[#This Row],[Lehrergeräte]]*1000</f>
        <v>9000</v>
      </c>
      <c r="G490" s="3" t="str">
        <f>IF(MID(tab_SATLISTE[[#This Row],[SAT-ID]],2,1)="x","x",LEFT(tab_SATLISTE[[#This Row],[SAT-ID]]))</f>
        <v>1</v>
      </c>
      <c r="H490" t="s">
        <v>17008</v>
      </c>
      <c r="I490" t="s">
        <v>17117</v>
      </c>
      <c r="J490" s="3">
        <f>COUNTIFS(tab_SCHULLISTE[TKZ],tab_SATLISTE[[#This Row],[SAT-ID]])</f>
        <v>1</v>
      </c>
    </row>
    <row r="491" spans="1:10" ht="15.9" customHeight="1" x14ac:dyDescent="0.3">
      <c r="A491" s="3" t="s">
        <v>2180</v>
      </c>
      <c r="B491" s="15" t="s">
        <v>15365</v>
      </c>
      <c r="C491" s="16">
        <v>30</v>
      </c>
      <c r="D491" s="17">
        <f>tab_SATLISTE[[#This Row],[Leihgeräte]]*350</f>
        <v>10500</v>
      </c>
      <c r="E491" s="16">
        <v>6</v>
      </c>
      <c r="F491" s="30">
        <f>tab_SATLISTE[[#This Row],[Lehrergeräte]]*1000</f>
        <v>6000</v>
      </c>
      <c r="G491" s="3" t="str">
        <f>IF(MID(tab_SATLISTE[[#This Row],[SAT-ID]],2,1)="x","x",LEFT(tab_SATLISTE[[#This Row],[SAT-ID]]))</f>
        <v>1</v>
      </c>
      <c r="H491" t="s">
        <v>23</v>
      </c>
      <c r="I491" t="s">
        <v>17395</v>
      </c>
      <c r="J491" s="3">
        <f>COUNTIFS(tab_SCHULLISTE[TKZ],tab_SATLISTE[[#This Row],[SAT-ID]])</f>
        <v>1</v>
      </c>
    </row>
    <row r="492" spans="1:10" ht="15.9" customHeight="1" x14ac:dyDescent="0.3">
      <c r="A492" s="3" t="s">
        <v>2181</v>
      </c>
      <c r="B492" s="15" t="s">
        <v>15366</v>
      </c>
      <c r="C492" s="16">
        <v>15</v>
      </c>
      <c r="D492" s="17">
        <f>tab_SATLISTE[[#This Row],[Leihgeräte]]*350</f>
        <v>5250</v>
      </c>
      <c r="E492" s="16">
        <v>4</v>
      </c>
      <c r="F492" s="30">
        <f>tab_SATLISTE[[#This Row],[Lehrergeräte]]*1000</f>
        <v>4000</v>
      </c>
      <c r="G492" s="3" t="str">
        <f>IF(MID(tab_SATLISTE[[#This Row],[SAT-ID]],2,1)="x","x",LEFT(tab_SATLISTE[[#This Row],[SAT-ID]]))</f>
        <v>1</v>
      </c>
      <c r="H492" t="s">
        <v>17008</v>
      </c>
      <c r="I492" t="s">
        <v>17395</v>
      </c>
      <c r="J492" s="3">
        <f>COUNTIFS(tab_SCHULLISTE[TKZ],tab_SATLISTE[[#This Row],[SAT-ID]])</f>
        <v>1</v>
      </c>
    </row>
    <row r="493" spans="1:10" ht="15.9" customHeight="1" x14ac:dyDescent="0.3">
      <c r="A493" s="3" t="s">
        <v>2182</v>
      </c>
      <c r="B493" s="15" t="s">
        <v>15367</v>
      </c>
      <c r="C493" s="16">
        <v>17</v>
      </c>
      <c r="D493" s="17">
        <f>tab_SATLISTE[[#This Row],[Leihgeräte]]*350</f>
        <v>5950</v>
      </c>
      <c r="E493" s="16">
        <v>3</v>
      </c>
      <c r="F493" s="30">
        <f>tab_SATLISTE[[#This Row],[Lehrergeräte]]*1000</f>
        <v>3000</v>
      </c>
      <c r="G493" s="3" t="str">
        <f>IF(MID(tab_SATLISTE[[#This Row],[SAT-ID]],2,1)="x","x",LEFT(tab_SATLISTE[[#This Row],[SAT-ID]]))</f>
        <v>1</v>
      </c>
      <c r="H493" t="s">
        <v>23</v>
      </c>
      <c r="I493" t="s">
        <v>17037</v>
      </c>
      <c r="J493" s="3">
        <f>COUNTIFS(tab_SCHULLISTE[TKZ],tab_SATLISTE[[#This Row],[SAT-ID]])</f>
        <v>1</v>
      </c>
    </row>
    <row r="494" spans="1:10" ht="15.9" customHeight="1" x14ac:dyDescent="0.3">
      <c r="A494" s="3" t="s">
        <v>2183</v>
      </c>
      <c r="B494" s="15" t="s">
        <v>15368</v>
      </c>
      <c r="C494" s="16">
        <v>173</v>
      </c>
      <c r="D494" s="17">
        <f>tab_SATLISTE[[#This Row],[Leihgeräte]]*350</f>
        <v>60550</v>
      </c>
      <c r="E494" s="16">
        <v>32</v>
      </c>
      <c r="F494" s="30">
        <f>tab_SATLISTE[[#This Row],[Lehrergeräte]]*1000</f>
        <v>32000</v>
      </c>
      <c r="G494" s="3" t="str">
        <f>IF(MID(tab_SATLISTE[[#This Row],[SAT-ID]],2,1)="x","x",LEFT(tab_SATLISTE[[#This Row],[SAT-ID]]))</f>
        <v>1</v>
      </c>
      <c r="H494" t="s">
        <v>17010</v>
      </c>
      <c r="I494" t="s">
        <v>17396</v>
      </c>
      <c r="J494" s="3">
        <f>COUNTIFS(tab_SCHULLISTE[TKZ],tab_SATLISTE[[#This Row],[SAT-ID]])</f>
        <v>4</v>
      </c>
    </row>
    <row r="495" spans="1:10" ht="15.9" customHeight="1" x14ac:dyDescent="0.3">
      <c r="A495" s="3" t="s">
        <v>2184</v>
      </c>
      <c r="B495" s="15" t="s">
        <v>15369</v>
      </c>
      <c r="C495" s="16">
        <v>96</v>
      </c>
      <c r="D495" s="17">
        <f>tab_SATLISTE[[#This Row],[Leihgeräte]]*350</f>
        <v>33600</v>
      </c>
      <c r="E495" s="16">
        <v>17</v>
      </c>
      <c r="F495" s="30">
        <f>tab_SATLISTE[[#This Row],[Lehrergeräte]]*1000</f>
        <v>17000</v>
      </c>
      <c r="G495" s="3" t="str">
        <f>IF(MID(tab_SATLISTE[[#This Row],[SAT-ID]],2,1)="x","x",LEFT(tab_SATLISTE[[#This Row],[SAT-ID]]))</f>
        <v>1</v>
      </c>
      <c r="H495" t="s">
        <v>17009</v>
      </c>
      <c r="I495" t="s">
        <v>17397</v>
      </c>
      <c r="J495" s="3">
        <f>COUNTIFS(tab_SCHULLISTE[TKZ],tab_SATLISTE[[#This Row],[SAT-ID]])</f>
        <v>2</v>
      </c>
    </row>
    <row r="496" spans="1:10" ht="15.9" customHeight="1" x14ac:dyDescent="0.3">
      <c r="A496" s="3" t="s">
        <v>2185</v>
      </c>
      <c r="B496" s="15" t="s">
        <v>15370</v>
      </c>
      <c r="C496" s="16">
        <v>42</v>
      </c>
      <c r="D496" s="17">
        <f>tab_SATLISTE[[#This Row],[Leihgeräte]]*350</f>
        <v>14700</v>
      </c>
      <c r="E496" s="16">
        <v>6</v>
      </c>
      <c r="F496" s="30">
        <f>tab_SATLISTE[[#This Row],[Lehrergeräte]]*1000</f>
        <v>6000</v>
      </c>
      <c r="G496" s="3" t="str">
        <f>IF(MID(tab_SATLISTE[[#This Row],[SAT-ID]],2,1)="x","x",LEFT(tab_SATLISTE[[#This Row],[SAT-ID]]))</f>
        <v>1</v>
      </c>
      <c r="H496" t="s">
        <v>23</v>
      </c>
      <c r="I496" t="s">
        <v>17398</v>
      </c>
      <c r="J496" s="3">
        <f>COUNTIFS(tab_SCHULLISTE[TKZ],tab_SATLISTE[[#This Row],[SAT-ID]])</f>
        <v>2</v>
      </c>
    </row>
    <row r="497" spans="1:10" ht="15.9" customHeight="1" x14ac:dyDescent="0.3">
      <c r="A497" s="3" t="s">
        <v>2186</v>
      </c>
      <c r="B497" s="15" t="s">
        <v>15371</v>
      </c>
      <c r="C497" s="16">
        <v>32</v>
      </c>
      <c r="D497" s="17">
        <f>tab_SATLISTE[[#This Row],[Leihgeräte]]*350</f>
        <v>11200</v>
      </c>
      <c r="E497" s="16">
        <v>6</v>
      </c>
      <c r="F497" s="30">
        <f>tab_SATLISTE[[#This Row],[Lehrergeräte]]*1000</f>
        <v>6000</v>
      </c>
      <c r="G497" s="3" t="str">
        <f>IF(MID(tab_SATLISTE[[#This Row],[SAT-ID]],2,1)="x","x",LEFT(tab_SATLISTE[[#This Row],[SAT-ID]]))</f>
        <v>1</v>
      </c>
      <c r="H497" t="s">
        <v>23</v>
      </c>
      <c r="I497" t="s">
        <v>17399</v>
      </c>
      <c r="J497" s="3">
        <f>COUNTIFS(tab_SCHULLISTE[TKZ],tab_SATLISTE[[#This Row],[SAT-ID]])</f>
        <v>1</v>
      </c>
    </row>
    <row r="498" spans="1:10" ht="15.9" customHeight="1" x14ac:dyDescent="0.3">
      <c r="A498" s="3" t="s">
        <v>2187</v>
      </c>
      <c r="B498" s="15" t="s">
        <v>15372</v>
      </c>
      <c r="C498" s="16">
        <v>85</v>
      </c>
      <c r="D498" s="17">
        <f>tab_SATLISTE[[#This Row],[Leihgeräte]]*350</f>
        <v>29750</v>
      </c>
      <c r="E498" s="16">
        <v>11</v>
      </c>
      <c r="F498" s="30">
        <f>tab_SATLISTE[[#This Row],[Lehrergeräte]]*1000</f>
        <v>11000</v>
      </c>
      <c r="G498" s="3" t="str">
        <f>IF(MID(tab_SATLISTE[[#This Row],[SAT-ID]],2,1)="x","x",LEFT(tab_SATLISTE[[#This Row],[SAT-ID]]))</f>
        <v>1</v>
      </c>
      <c r="H498" t="s">
        <v>17008</v>
      </c>
      <c r="I498" t="s">
        <v>17037</v>
      </c>
      <c r="J498" s="3">
        <f>COUNTIFS(tab_SCHULLISTE[TKZ],tab_SATLISTE[[#This Row],[SAT-ID]])</f>
        <v>2</v>
      </c>
    </row>
    <row r="499" spans="1:10" ht="15.9" customHeight="1" x14ac:dyDescent="0.3">
      <c r="A499" s="3" t="s">
        <v>2188</v>
      </c>
      <c r="B499" s="15" t="s">
        <v>15373</v>
      </c>
      <c r="C499" s="16">
        <v>59</v>
      </c>
      <c r="D499" s="17">
        <f>tab_SATLISTE[[#This Row],[Leihgeräte]]*350</f>
        <v>20650</v>
      </c>
      <c r="E499" s="16">
        <v>10</v>
      </c>
      <c r="F499" s="30">
        <f>tab_SATLISTE[[#This Row],[Lehrergeräte]]*1000</f>
        <v>10000</v>
      </c>
      <c r="G499" s="3" t="str">
        <f>IF(MID(tab_SATLISTE[[#This Row],[SAT-ID]],2,1)="x","x",LEFT(tab_SATLISTE[[#This Row],[SAT-ID]]))</f>
        <v>1</v>
      </c>
      <c r="H499" t="s">
        <v>23</v>
      </c>
      <c r="I499" t="s">
        <v>17400</v>
      </c>
      <c r="J499" s="3">
        <f>COUNTIFS(tab_SCHULLISTE[TKZ],tab_SATLISTE[[#This Row],[SAT-ID]])</f>
        <v>1</v>
      </c>
    </row>
    <row r="500" spans="1:10" ht="15.9" customHeight="1" x14ac:dyDescent="0.3">
      <c r="A500" s="3" t="s">
        <v>2189</v>
      </c>
      <c r="B500" s="15" t="s">
        <v>15374</v>
      </c>
      <c r="C500" s="16">
        <v>126</v>
      </c>
      <c r="D500" s="17">
        <f>tab_SATLISTE[[#This Row],[Leihgeräte]]*350</f>
        <v>44100</v>
      </c>
      <c r="E500" s="16">
        <v>23</v>
      </c>
      <c r="F500" s="30">
        <f>tab_SATLISTE[[#This Row],[Lehrergeräte]]*1000</f>
        <v>23000</v>
      </c>
      <c r="G500" s="128" t="str">
        <f>IF(MID(tab_SATLISTE[[#This Row],[SAT-ID]],2,1)="x","x",LEFT(tab_SATLISTE[[#This Row],[SAT-ID]]))</f>
        <v>1</v>
      </c>
      <c r="H500" t="s">
        <v>17008</v>
      </c>
      <c r="I500" s="45" t="s">
        <v>17100</v>
      </c>
      <c r="J500" s="3">
        <f>COUNTIFS(tab_SCHULLISTE[TKZ],tab_SATLISTE[[#This Row],[SAT-ID]])</f>
        <v>1</v>
      </c>
    </row>
    <row r="501" spans="1:10" ht="15.9" customHeight="1" x14ac:dyDescent="0.3">
      <c r="A501" s="3" t="s">
        <v>2201</v>
      </c>
      <c r="B501" s="15" t="s">
        <v>1034</v>
      </c>
      <c r="C501" s="16">
        <v>72</v>
      </c>
      <c r="D501" s="17">
        <f>tab_SATLISTE[[#This Row],[Leihgeräte]]*350</f>
        <v>25200</v>
      </c>
      <c r="E501" s="16">
        <v>11</v>
      </c>
      <c r="F501" s="30">
        <f>tab_SATLISTE[[#This Row],[Lehrergeräte]]*1000</f>
        <v>11000</v>
      </c>
      <c r="G501" s="3" t="str">
        <f>IF(MID(tab_SATLISTE[[#This Row],[SAT-ID]],2,1)="x","x",LEFT(tab_SATLISTE[[#This Row],[SAT-ID]]))</f>
        <v>1</v>
      </c>
      <c r="H501" t="s">
        <v>17014</v>
      </c>
      <c r="I501" t="s">
        <v>17054</v>
      </c>
      <c r="J501" s="3">
        <f>COUNTIFS(tab_SCHULLISTE[TKZ],tab_SATLISTE[[#This Row],[SAT-ID]])</f>
        <v>1</v>
      </c>
    </row>
    <row r="502" spans="1:10" s="2" customFormat="1" ht="15.9" customHeight="1" x14ac:dyDescent="0.3">
      <c r="A502" s="3" t="s">
        <v>14879</v>
      </c>
      <c r="B502" s="15" t="s">
        <v>15525</v>
      </c>
      <c r="C502" s="16">
        <v>14</v>
      </c>
      <c r="D502" s="17">
        <f>tab_SATLISTE[[#This Row],[Leihgeräte]]*350</f>
        <v>4900</v>
      </c>
      <c r="E502" s="16">
        <v>5</v>
      </c>
      <c r="F502" s="30">
        <f>tab_SATLISTE[[#This Row],[Lehrergeräte]]*1000</f>
        <v>5000</v>
      </c>
      <c r="G502" s="3" t="str">
        <f>IF(MID(tab_SATLISTE[[#This Row],[SAT-ID]],2,1)="x","x",LEFT(tab_SATLISTE[[#This Row],[SAT-ID]]))</f>
        <v>1</v>
      </c>
      <c r="H502" t="s">
        <v>17014</v>
      </c>
      <c r="I502" t="s">
        <v>17276</v>
      </c>
      <c r="J502" s="180">
        <f>COUNTIFS(tab_SCHULLISTE[TKZ],tab_SATLISTE[[#This Row],[SAT-ID]])</f>
        <v>2</v>
      </c>
    </row>
    <row r="503" spans="1:10" ht="15.9" customHeight="1" x14ac:dyDescent="0.3">
      <c r="A503" s="3" t="s">
        <v>18709</v>
      </c>
      <c r="B503" s="15" t="s">
        <v>18883</v>
      </c>
      <c r="C503" s="16">
        <v>17</v>
      </c>
      <c r="D503" s="17">
        <f>tab_SATLISTE[[#This Row],[Leihgeräte]]*350</f>
        <v>5950</v>
      </c>
      <c r="E503" s="16">
        <v>13</v>
      </c>
      <c r="F503" s="30">
        <f>tab_SATLISTE[[#This Row],[Lehrergeräte]]*1000</f>
        <v>13000</v>
      </c>
      <c r="G503" s="3" t="str">
        <f>IF(MID(tab_SATLISTE[[#This Row],[SAT-ID]],2,1)="x","x",LEFT(tab_SATLISTE[[#This Row],[SAT-ID]]))</f>
        <v>1</v>
      </c>
      <c r="H503" s="2" t="s">
        <v>17014</v>
      </c>
      <c r="I503" s="178" t="s">
        <v>17245</v>
      </c>
      <c r="J503" s="3">
        <f>COUNTIFS(tab_SCHULLISTE[TKZ],tab_SATLISTE[[#This Row],[SAT-ID]])</f>
        <v>1</v>
      </c>
    </row>
    <row r="504" spans="1:10" ht="15.9" customHeight="1" x14ac:dyDescent="0.3">
      <c r="A504" s="3" t="s">
        <v>2219</v>
      </c>
      <c r="B504" s="15" t="s">
        <v>4188</v>
      </c>
      <c r="C504" s="16">
        <v>47</v>
      </c>
      <c r="D504" s="17">
        <f>tab_SATLISTE[[#This Row],[Leihgeräte]]*350</f>
        <v>16450</v>
      </c>
      <c r="E504" s="16">
        <v>9</v>
      </c>
      <c r="F504" s="30">
        <f>tab_SATLISTE[[#This Row],[Lehrergeräte]]*1000</f>
        <v>9000</v>
      </c>
      <c r="G504" s="3" t="str">
        <f>IF(MID(tab_SATLISTE[[#This Row],[SAT-ID]],2,1)="x","x",LEFT(tab_SATLISTE[[#This Row],[SAT-ID]]))</f>
        <v>1</v>
      </c>
      <c r="H504" t="s">
        <v>17014</v>
      </c>
      <c r="I504" t="s">
        <v>17403</v>
      </c>
      <c r="J504" s="3">
        <f>COUNTIFS(tab_SCHULLISTE[TKZ],tab_SATLISTE[[#This Row],[SAT-ID]])</f>
        <v>1</v>
      </c>
    </row>
    <row r="505" spans="1:10" ht="15.9" customHeight="1" x14ac:dyDescent="0.3">
      <c r="A505" s="3" t="s">
        <v>2202</v>
      </c>
      <c r="B505" s="15" t="s">
        <v>15377</v>
      </c>
      <c r="C505" s="16">
        <v>9</v>
      </c>
      <c r="D505" s="17">
        <f>tab_SATLISTE[[#This Row],[Leihgeräte]]*350</f>
        <v>3150</v>
      </c>
      <c r="E505" s="16">
        <v>26</v>
      </c>
      <c r="F505" s="30">
        <f>tab_SATLISTE[[#This Row],[Lehrergeräte]]*1000</f>
        <v>26000</v>
      </c>
      <c r="G505" s="3" t="str">
        <f>IF(MID(tab_SATLISTE[[#This Row],[SAT-ID]],2,1)="x","x",LEFT(tab_SATLISTE[[#This Row],[SAT-ID]]))</f>
        <v>1</v>
      </c>
      <c r="H505" t="s">
        <v>17014</v>
      </c>
      <c r="I505" t="s">
        <v>17049</v>
      </c>
      <c r="J505" s="3">
        <f>COUNTIFS(tab_SCHULLISTE[TKZ],tab_SATLISTE[[#This Row],[SAT-ID]])</f>
        <v>2</v>
      </c>
    </row>
    <row r="506" spans="1:10" ht="15.9" customHeight="1" x14ac:dyDescent="0.3">
      <c r="A506" s="3" t="s">
        <v>2203</v>
      </c>
      <c r="B506" s="15" t="s">
        <v>15378</v>
      </c>
      <c r="C506" s="16">
        <v>17</v>
      </c>
      <c r="D506" s="17">
        <f>tab_SATLISTE[[#This Row],[Leihgeräte]]*350</f>
        <v>5950</v>
      </c>
      <c r="E506" s="16">
        <v>4</v>
      </c>
      <c r="F506" s="30">
        <f>tab_SATLISTE[[#This Row],[Lehrergeräte]]*1000</f>
        <v>4000</v>
      </c>
      <c r="G506" s="3" t="str">
        <f>IF(MID(tab_SATLISTE[[#This Row],[SAT-ID]],2,1)="x","x",LEFT(tab_SATLISTE[[#This Row],[SAT-ID]]))</f>
        <v>1</v>
      </c>
      <c r="H506" t="s">
        <v>17014</v>
      </c>
      <c r="I506" t="s">
        <v>17054</v>
      </c>
      <c r="J506" s="3">
        <f>COUNTIFS(tab_SCHULLISTE[TKZ],tab_SATLISTE[[#This Row],[SAT-ID]])</f>
        <v>1</v>
      </c>
    </row>
    <row r="507" spans="1:10" ht="15.9" customHeight="1" x14ac:dyDescent="0.3">
      <c r="A507" s="3" t="s">
        <v>18584</v>
      </c>
      <c r="B507" s="15" t="s">
        <v>18583</v>
      </c>
      <c r="C507" s="16">
        <v>18</v>
      </c>
      <c r="D507" s="17">
        <f>tab_SATLISTE[[#This Row],[Leihgeräte]]*350</f>
        <v>6300</v>
      </c>
      <c r="E507" s="16">
        <v>14</v>
      </c>
      <c r="F507" s="30">
        <f>tab_SATLISTE[[#This Row],[Lehrergeräte]]*1000</f>
        <v>14000</v>
      </c>
      <c r="G507" s="3" t="str">
        <f>IF(MID(tab_SATLISTE[[#This Row],[SAT-ID]],2,1)="x","x",LEFT(tab_SATLISTE[[#This Row],[SAT-ID]]))</f>
        <v>1</v>
      </c>
      <c r="H507" t="s">
        <v>17014</v>
      </c>
      <c r="I507" t="s">
        <v>17068</v>
      </c>
      <c r="J507" s="3">
        <f>COUNTIFS(tab_SCHULLISTE[TKZ],tab_SATLISTE[[#This Row],[SAT-ID]])</f>
        <v>2</v>
      </c>
    </row>
    <row r="508" spans="1:10" ht="15.9" customHeight="1" x14ac:dyDescent="0.3">
      <c r="A508" s="3" t="s">
        <v>2204</v>
      </c>
      <c r="B508" s="15" t="s">
        <v>1048</v>
      </c>
      <c r="C508" s="16">
        <v>98</v>
      </c>
      <c r="D508" s="17">
        <f>tab_SATLISTE[[#This Row],[Leihgeräte]]*350</f>
        <v>34300</v>
      </c>
      <c r="E508" s="16">
        <v>38</v>
      </c>
      <c r="F508" s="30">
        <f>tab_SATLISTE[[#This Row],[Lehrergeräte]]*1000</f>
        <v>38000</v>
      </c>
      <c r="G508" s="3" t="str">
        <f>IF(MID(tab_SATLISTE[[#This Row],[SAT-ID]],2,1)="x","x",LEFT(tab_SATLISTE[[#This Row],[SAT-ID]]))</f>
        <v>1</v>
      </c>
      <c r="H508" t="s">
        <v>17014</v>
      </c>
      <c r="I508" t="s">
        <v>17160</v>
      </c>
      <c r="J508" s="3">
        <f>COUNTIFS(tab_SCHULLISTE[TKZ],tab_SATLISTE[[#This Row],[SAT-ID]])</f>
        <v>1</v>
      </c>
    </row>
    <row r="509" spans="1:10" ht="15.9" customHeight="1" x14ac:dyDescent="0.3">
      <c r="A509" s="3" t="s">
        <v>2205</v>
      </c>
      <c r="B509" s="15" t="s">
        <v>15379</v>
      </c>
      <c r="C509" s="16">
        <v>3</v>
      </c>
      <c r="D509" s="17">
        <f>tab_SATLISTE[[#This Row],[Leihgeräte]]*350</f>
        <v>1050</v>
      </c>
      <c r="E509" s="16">
        <v>3</v>
      </c>
      <c r="F509" s="30">
        <f>tab_SATLISTE[[#This Row],[Lehrergeräte]]*1000</f>
        <v>3000</v>
      </c>
      <c r="G509" s="3" t="str">
        <f>IF(MID(tab_SATLISTE[[#This Row],[SAT-ID]],2,1)="x","x",LEFT(tab_SATLISTE[[#This Row],[SAT-ID]]))</f>
        <v>1</v>
      </c>
      <c r="H509" t="s">
        <v>17014</v>
      </c>
      <c r="I509" t="s">
        <v>17054</v>
      </c>
      <c r="J509" s="3">
        <f>COUNTIFS(tab_SCHULLISTE[TKZ],tab_SATLISTE[[#This Row],[SAT-ID]])</f>
        <v>2</v>
      </c>
    </row>
    <row r="510" spans="1:10" ht="15.9" customHeight="1" x14ac:dyDescent="0.3">
      <c r="A510" s="3" t="s">
        <v>2207</v>
      </c>
      <c r="B510" s="15" t="s">
        <v>190</v>
      </c>
      <c r="C510" s="16">
        <v>17</v>
      </c>
      <c r="D510" s="17">
        <f>tab_SATLISTE[[#This Row],[Leihgeräte]]*350</f>
        <v>5950</v>
      </c>
      <c r="E510" s="16">
        <v>5</v>
      </c>
      <c r="F510" s="30">
        <f>tab_SATLISTE[[#This Row],[Lehrergeräte]]*1000</f>
        <v>5000</v>
      </c>
      <c r="G510" s="3" t="str">
        <f>IF(MID(tab_SATLISTE[[#This Row],[SAT-ID]],2,1)="x","x",LEFT(tab_SATLISTE[[#This Row],[SAT-ID]]))</f>
        <v>1</v>
      </c>
      <c r="H510" t="s">
        <v>17014</v>
      </c>
      <c r="I510" t="s">
        <v>17025</v>
      </c>
      <c r="J510" s="3">
        <f>COUNTIFS(tab_SCHULLISTE[TKZ],tab_SATLISTE[[#This Row],[SAT-ID]])</f>
        <v>1</v>
      </c>
    </row>
    <row r="511" spans="1:10" ht="15.9" customHeight="1" x14ac:dyDescent="0.3">
      <c r="A511" s="3" t="s">
        <v>10440</v>
      </c>
      <c r="B511" s="15" t="s">
        <v>10445</v>
      </c>
      <c r="C511" s="16">
        <v>41</v>
      </c>
      <c r="D511" s="17">
        <f>tab_SATLISTE[[#This Row],[Leihgeräte]]*350</f>
        <v>14350</v>
      </c>
      <c r="E511" s="16">
        <v>27</v>
      </c>
      <c r="F511" s="30">
        <f>tab_SATLISTE[[#This Row],[Lehrergeräte]]*1000</f>
        <v>27000</v>
      </c>
      <c r="G511" s="3" t="str">
        <f>IF(MID(tab_SATLISTE[[#This Row],[SAT-ID]],2,1)="x","x",LEFT(tab_SATLISTE[[#This Row],[SAT-ID]]))</f>
        <v>1</v>
      </c>
      <c r="H511" t="s">
        <v>17014</v>
      </c>
      <c r="I511" t="s">
        <v>17054</v>
      </c>
      <c r="J511" s="3">
        <f>COUNTIFS(tab_SCHULLISTE[TKZ],tab_SATLISTE[[#This Row],[SAT-ID]])</f>
        <v>3</v>
      </c>
    </row>
    <row r="512" spans="1:10" ht="15.9" customHeight="1" x14ac:dyDescent="0.3">
      <c r="A512" s="3" t="s">
        <v>5851</v>
      </c>
      <c r="B512" s="15" t="s">
        <v>10446</v>
      </c>
      <c r="C512" s="16">
        <v>26</v>
      </c>
      <c r="D512" s="17">
        <f>tab_SATLISTE[[#This Row],[Leihgeräte]]*350</f>
        <v>9100</v>
      </c>
      <c r="E512" s="16">
        <v>7</v>
      </c>
      <c r="F512" s="30">
        <f>tab_SATLISTE[[#This Row],[Lehrergeräte]]*1000</f>
        <v>7000</v>
      </c>
      <c r="G512" s="3" t="str">
        <f>IF(MID(tab_SATLISTE[[#This Row],[SAT-ID]],2,1)="x","x",LEFT(tab_SATLISTE[[#This Row],[SAT-ID]]))</f>
        <v>1</v>
      </c>
      <c r="H512" t="s">
        <v>17014</v>
      </c>
      <c r="I512" t="s">
        <v>17417</v>
      </c>
      <c r="J512" s="3">
        <f>COUNTIFS(tab_SCHULLISTE[TKZ],tab_SATLISTE[[#This Row],[SAT-ID]])</f>
        <v>1</v>
      </c>
    </row>
    <row r="513" spans="1:10" ht="15.9" customHeight="1" x14ac:dyDescent="0.3">
      <c r="A513" s="3" t="s">
        <v>2208</v>
      </c>
      <c r="B513" s="15" t="s">
        <v>15380</v>
      </c>
      <c r="C513" s="16">
        <v>20</v>
      </c>
      <c r="D513" s="17">
        <f>tab_SATLISTE[[#This Row],[Leihgeräte]]*350</f>
        <v>7000</v>
      </c>
      <c r="E513" s="16">
        <v>6</v>
      </c>
      <c r="F513" s="30">
        <f>tab_SATLISTE[[#This Row],[Lehrergeräte]]*1000</f>
        <v>6000</v>
      </c>
      <c r="G513" s="3" t="str">
        <f>IF(MID(tab_SATLISTE[[#This Row],[SAT-ID]],2,1)="x","x",LEFT(tab_SATLISTE[[#This Row],[SAT-ID]]))</f>
        <v>1</v>
      </c>
      <c r="H513" t="s">
        <v>17014</v>
      </c>
      <c r="I513" t="s">
        <v>17054</v>
      </c>
      <c r="J513" s="3">
        <f>COUNTIFS(tab_SCHULLISTE[TKZ],tab_SATLISTE[[#This Row],[SAT-ID]])</f>
        <v>1</v>
      </c>
    </row>
    <row r="514" spans="1:10" ht="15.9" customHeight="1" x14ac:dyDescent="0.3">
      <c r="A514" s="3" t="s">
        <v>2209</v>
      </c>
      <c r="B514" s="15" t="s">
        <v>15381</v>
      </c>
      <c r="C514" s="16">
        <v>91</v>
      </c>
      <c r="D514" s="17">
        <f>tab_SATLISTE[[#This Row],[Leihgeräte]]*350</f>
        <v>31850</v>
      </c>
      <c r="E514" s="16">
        <v>20</v>
      </c>
      <c r="F514" s="30">
        <f>tab_SATLISTE[[#This Row],[Lehrergeräte]]*1000</f>
        <v>20000</v>
      </c>
      <c r="G514" s="3" t="str">
        <f>IF(MID(tab_SATLISTE[[#This Row],[SAT-ID]],2,1)="x","x",LEFT(tab_SATLISTE[[#This Row],[SAT-ID]]))</f>
        <v>1</v>
      </c>
      <c r="H514" t="s">
        <v>17014</v>
      </c>
      <c r="I514" t="s">
        <v>17034</v>
      </c>
      <c r="J514" s="3">
        <f>COUNTIFS(tab_SCHULLISTE[TKZ],tab_SATLISTE[[#This Row],[SAT-ID]])</f>
        <v>3</v>
      </c>
    </row>
    <row r="515" spans="1:10" ht="15.9" customHeight="1" x14ac:dyDescent="0.3">
      <c r="A515" s="3" t="s">
        <v>14892</v>
      </c>
      <c r="B515" s="15" t="s">
        <v>15524</v>
      </c>
      <c r="C515" s="16">
        <v>5</v>
      </c>
      <c r="D515" s="17">
        <f>tab_SATLISTE[[#This Row],[Leihgeräte]]*350</f>
        <v>1750</v>
      </c>
      <c r="E515" s="16">
        <v>11</v>
      </c>
      <c r="F515" s="30">
        <f>tab_SATLISTE[[#This Row],[Lehrergeräte]]*1000</f>
        <v>11000</v>
      </c>
      <c r="G515" s="3" t="str">
        <f>IF(MID(tab_SATLISTE[[#This Row],[SAT-ID]],2,1)="x","x",LEFT(tab_SATLISTE[[#This Row],[SAT-ID]]))</f>
        <v>1</v>
      </c>
      <c r="H515" t="s">
        <v>17014</v>
      </c>
      <c r="I515" t="s">
        <v>17362</v>
      </c>
      <c r="J515" s="3">
        <f>COUNTIFS(tab_SCHULLISTE[TKZ],tab_SATLISTE[[#This Row],[SAT-ID]])</f>
        <v>2</v>
      </c>
    </row>
    <row r="516" spans="1:10" ht="15.9" customHeight="1" x14ac:dyDescent="0.3">
      <c r="A516" s="3" t="s">
        <v>2210</v>
      </c>
      <c r="B516" s="15" t="s">
        <v>15382</v>
      </c>
      <c r="C516" s="16">
        <v>36</v>
      </c>
      <c r="D516" s="17">
        <f>tab_SATLISTE[[#This Row],[Leihgeräte]]*350</f>
        <v>12600</v>
      </c>
      <c r="E516" s="16">
        <v>10</v>
      </c>
      <c r="F516" s="30">
        <f>tab_SATLISTE[[#This Row],[Lehrergeräte]]*1000</f>
        <v>10000</v>
      </c>
      <c r="G516" s="3" t="str">
        <f>IF(MID(tab_SATLISTE[[#This Row],[SAT-ID]],2,1)="x","x",LEFT(tab_SATLISTE[[#This Row],[SAT-ID]]))</f>
        <v>1</v>
      </c>
      <c r="H516" t="s">
        <v>17014</v>
      </c>
      <c r="I516" t="s">
        <v>17402</v>
      </c>
      <c r="J516" s="3">
        <f>COUNTIFS(tab_SCHULLISTE[TKZ],tab_SATLISTE[[#This Row],[SAT-ID]])</f>
        <v>1</v>
      </c>
    </row>
    <row r="517" spans="1:10" ht="15.9" customHeight="1" x14ac:dyDescent="0.3">
      <c r="A517" s="3" t="s">
        <v>2211</v>
      </c>
      <c r="B517" s="15" t="s">
        <v>15383</v>
      </c>
      <c r="C517" s="16">
        <v>86</v>
      </c>
      <c r="D517" s="17">
        <f>tab_SATLISTE[[#This Row],[Leihgeräte]]*350</f>
        <v>30100</v>
      </c>
      <c r="E517" s="16">
        <v>31</v>
      </c>
      <c r="F517" s="30">
        <f>tab_SATLISTE[[#This Row],[Lehrergeräte]]*1000</f>
        <v>31000</v>
      </c>
      <c r="G517" s="3" t="str">
        <f>IF(MID(tab_SATLISTE[[#This Row],[SAT-ID]],2,1)="x","x",LEFT(tab_SATLISTE[[#This Row],[SAT-ID]]))</f>
        <v>1</v>
      </c>
      <c r="H517" t="s">
        <v>17014</v>
      </c>
      <c r="I517" t="s">
        <v>17320</v>
      </c>
      <c r="J517" s="3">
        <f>COUNTIFS(tab_SCHULLISTE[TKZ],tab_SATLISTE[[#This Row],[SAT-ID]])</f>
        <v>1</v>
      </c>
    </row>
    <row r="518" spans="1:10" ht="15.9" customHeight="1" x14ac:dyDescent="0.3">
      <c r="A518" s="3" t="s">
        <v>2212</v>
      </c>
      <c r="B518" s="15" t="s">
        <v>50</v>
      </c>
      <c r="C518" s="16">
        <v>75</v>
      </c>
      <c r="D518" s="17">
        <f>tab_SATLISTE[[#This Row],[Leihgeräte]]*350</f>
        <v>26250</v>
      </c>
      <c r="E518" s="16">
        <v>93</v>
      </c>
      <c r="F518" s="30">
        <f>tab_SATLISTE[[#This Row],[Lehrergeräte]]*1000</f>
        <v>93000</v>
      </c>
      <c r="G518" s="3" t="str">
        <f>IF(MID(tab_SATLISTE[[#This Row],[SAT-ID]],2,1)="x","x",LEFT(tab_SATLISTE[[#This Row],[SAT-ID]]))</f>
        <v>1</v>
      </c>
      <c r="H518" t="s">
        <v>17014</v>
      </c>
      <c r="I518" t="s">
        <v>17054</v>
      </c>
      <c r="J518" s="3">
        <f>COUNTIFS(tab_SCHULLISTE[TKZ],tab_SATLISTE[[#This Row],[SAT-ID]])</f>
        <v>8</v>
      </c>
    </row>
    <row r="519" spans="1:10" ht="15.9" customHeight="1" x14ac:dyDescent="0.3">
      <c r="A519" s="3" t="s">
        <v>2213</v>
      </c>
      <c r="B519" s="15" t="s">
        <v>15384</v>
      </c>
      <c r="C519" s="16">
        <v>25</v>
      </c>
      <c r="D519" s="17">
        <f>tab_SATLISTE[[#This Row],[Leihgeräte]]*350</f>
        <v>8750</v>
      </c>
      <c r="E519" s="16">
        <v>8</v>
      </c>
      <c r="F519" s="30">
        <f>tab_SATLISTE[[#This Row],[Lehrergeräte]]*1000</f>
        <v>8000</v>
      </c>
      <c r="G519" s="3" t="str">
        <f>IF(MID(tab_SATLISTE[[#This Row],[SAT-ID]],2,1)="x","x",LEFT(tab_SATLISTE[[#This Row],[SAT-ID]]))</f>
        <v>1</v>
      </c>
      <c r="H519" t="s">
        <v>17014</v>
      </c>
      <c r="I519" t="s">
        <v>17054</v>
      </c>
      <c r="J519" s="3">
        <f>COUNTIFS(tab_SCHULLISTE[TKZ],tab_SATLISTE[[#This Row],[SAT-ID]])</f>
        <v>1</v>
      </c>
    </row>
    <row r="520" spans="1:10" ht="15.9" customHeight="1" x14ac:dyDescent="0.3">
      <c r="A520" s="3" t="s">
        <v>2214</v>
      </c>
      <c r="B520" s="15" t="s">
        <v>18884</v>
      </c>
      <c r="C520" s="16">
        <v>6</v>
      </c>
      <c r="D520" s="17">
        <f>tab_SATLISTE[[#This Row],[Leihgeräte]]*350</f>
        <v>2100</v>
      </c>
      <c r="E520" s="16">
        <v>7</v>
      </c>
      <c r="F520" s="30">
        <f>tab_SATLISTE[[#This Row],[Lehrergeräte]]*1000</f>
        <v>7000</v>
      </c>
      <c r="G520" s="3" t="str">
        <f>IF(MID(tab_SATLISTE[[#This Row],[SAT-ID]],2,1)="x","x",LEFT(tab_SATLISTE[[#This Row],[SAT-ID]]))</f>
        <v>1</v>
      </c>
      <c r="H520" t="s">
        <v>17014</v>
      </c>
      <c r="I520" t="s">
        <v>17208</v>
      </c>
      <c r="J520" s="3">
        <f>COUNTIFS(tab_SCHULLISTE[TKZ],tab_SATLISTE[[#This Row],[SAT-ID]])</f>
        <v>1</v>
      </c>
    </row>
    <row r="521" spans="1:10" ht="15.9" customHeight="1" x14ac:dyDescent="0.3">
      <c r="A521" s="3" t="s">
        <v>2215</v>
      </c>
      <c r="B521" s="15" t="s">
        <v>15385</v>
      </c>
      <c r="C521" s="16">
        <v>8</v>
      </c>
      <c r="D521" s="17">
        <f>tab_SATLISTE[[#This Row],[Leihgeräte]]*350</f>
        <v>2800</v>
      </c>
      <c r="E521" s="16">
        <v>10</v>
      </c>
      <c r="F521" s="30">
        <f>tab_SATLISTE[[#This Row],[Lehrergeräte]]*1000</f>
        <v>10000</v>
      </c>
      <c r="G521" s="3" t="str">
        <f>IF(MID(tab_SATLISTE[[#This Row],[SAT-ID]],2,1)="x","x",LEFT(tab_SATLISTE[[#This Row],[SAT-ID]]))</f>
        <v>1</v>
      </c>
      <c r="H521" t="s">
        <v>17014</v>
      </c>
      <c r="I521" t="s">
        <v>17025</v>
      </c>
      <c r="J521" s="3">
        <f>COUNTIFS(tab_SCHULLISTE[TKZ],tab_SATLISTE[[#This Row],[SAT-ID]])</f>
        <v>1</v>
      </c>
    </row>
    <row r="522" spans="1:10" ht="15.9" customHeight="1" x14ac:dyDescent="0.3">
      <c r="A522" s="3" t="s">
        <v>2216</v>
      </c>
      <c r="B522" s="15" t="s">
        <v>166</v>
      </c>
      <c r="C522" s="16">
        <v>69</v>
      </c>
      <c r="D522" s="17">
        <f>tab_SATLISTE[[#This Row],[Leihgeräte]]*350</f>
        <v>24150</v>
      </c>
      <c r="E522" s="16">
        <v>51</v>
      </c>
      <c r="F522" s="30">
        <f>tab_SATLISTE[[#This Row],[Lehrergeräte]]*1000</f>
        <v>51000</v>
      </c>
      <c r="G522" s="3" t="str">
        <f>IF(MID(tab_SATLISTE[[#This Row],[SAT-ID]],2,1)="x","x",LEFT(tab_SATLISTE[[#This Row],[SAT-ID]]))</f>
        <v>1</v>
      </c>
      <c r="H522" t="s">
        <v>17014</v>
      </c>
      <c r="I522" t="s">
        <v>17208</v>
      </c>
      <c r="J522" s="3">
        <f>COUNTIFS(tab_SCHULLISTE[TKZ],tab_SATLISTE[[#This Row],[SAT-ID]])</f>
        <v>6</v>
      </c>
    </row>
    <row r="523" spans="1:10" ht="15.9" customHeight="1" x14ac:dyDescent="0.3">
      <c r="A523" s="3" t="s">
        <v>2217</v>
      </c>
      <c r="B523" s="15" t="s">
        <v>15386</v>
      </c>
      <c r="C523" s="16">
        <v>10</v>
      </c>
      <c r="D523" s="17">
        <f>tab_SATLISTE[[#This Row],[Leihgeräte]]*350</f>
        <v>3500</v>
      </c>
      <c r="E523" s="16">
        <v>10</v>
      </c>
      <c r="F523" s="30">
        <f>tab_SATLISTE[[#This Row],[Lehrergeräte]]*1000</f>
        <v>10000</v>
      </c>
      <c r="G523" s="3" t="str">
        <f>IF(MID(tab_SATLISTE[[#This Row],[SAT-ID]],2,1)="x","x",LEFT(tab_SATLISTE[[#This Row],[SAT-ID]]))</f>
        <v>1</v>
      </c>
      <c r="H523" t="s">
        <v>17014</v>
      </c>
      <c r="I523" t="s">
        <v>17204</v>
      </c>
      <c r="J523" s="3">
        <f>COUNTIFS(tab_SCHULLISTE[TKZ],tab_SATLISTE[[#This Row],[SAT-ID]])</f>
        <v>2</v>
      </c>
    </row>
    <row r="524" spans="1:10" ht="15.9" customHeight="1" x14ac:dyDescent="0.3">
      <c r="A524" s="3" t="s">
        <v>2218</v>
      </c>
      <c r="B524" s="15" t="s">
        <v>15387</v>
      </c>
      <c r="C524" s="16">
        <v>12</v>
      </c>
      <c r="D524" s="17">
        <f>tab_SATLISTE[[#This Row],[Leihgeräte]]*350</f>
        <v>4200</v>
      </c>
      <c r="E524" s="16">
        <v>9</v>
      </c>
      <c r="F524" s="30">
        <f>tab_SATLISTE[[#This Row],[Lehrergeräte]]*1000</f>
        <v>9000</v>
      </c>
      <c r="G524" s="3" t="str">
        <f>IF(MID(tab_SATLISTE[[#This Row],[SAT-ID]],2,1)="x","x",LEFT(tab_SATLISTE[[#This Row],[SAT-ID]]))</f>
        <v>1</v>
      </c>
      <c r="H524" t="s">
        <v>17014</v>
      </c>
      <c r="I524" t="s">
        <v>17241</v>
      </c>
      <c r="J524" s="3">
        <f>COUNTIFS(tab_SCHULLISTE[TKZ],tab_SATLISTE[[#This Row],[SAT-ID]])</f>
        <v>1</v>
      </c>
    </row>
    <row r="525" spans="1:10" ht="15.9" customHeight="1" x14ac:dyDescent="0.3">
      <c r="A525" s="3" t="s">
        <v>2220</v>
      </c>
      <c r="B525" s="15" t="s">
        <v>1020</v>
      </c>
      <c r="C525" s="16">
        <v>41</v>
      </c>
      <c r="D525" s="17">
        <f>tab_SATLISTE[[#This Row],[Leihgeräte]]*350</f>
        <v>14350</v>
      </c>
      <c r="E525" s="16">
        <v>13</v>
      </c>
      <c r="F525" s="30">
        <f>tab_SATLISTE[[#This Row],[Lehrergeräte]]*1000</f>
        <v>13000</v>
      </c>
      <c r="G525" s="3" t="str">
        <f>IF(MID(tab_SATLISTE[[#This Row],[SAT-ID]],2,1)="x","x",LEFT(tab_SATLISTE[[#This Row],[SAT-ID]]))</f>
        <v>1</v>
      </c>
      <c r="H525" t="s">
        <v>17014</v>
      </c>
      <c r="I525" t="s">
        <v>17054</v>
      </c>
      <c r="J525" s="3">
        <f>COUNTIFS(tab_SCHULLISTE[TKZ],tab_SATLISTE[[#This Row],[SAT-ID]])</f>
        <v>2</v>
      </c>
    </row>
    <row r="526" spans="1:10" ht="15.9" customHeight="1" x14ac:dyDescent="0.3">
      <c r="A526" s="3" t="s">
        <v>2221</v>
      </c>
      <c r="B526" s="15" t="s">
        <v>363</v>
      </c>
      <c r="C526" s="16">
        <v>4</v>
      </c>
      <c r="D526" s="17">
        <f>tab_SATLISTE[[#This Row],[Leihgeräte]]*350</f>
        <v>1400</v>
      </c>
      <c r="E526" s="16">
        <v>6</v>
      </c>
      <c r="F526" s="30">
        <f>tab_SATLISTE[[#This Row],[Lehrergeräte]]*1000</f>
        <v>6000</v>
      </c>
      <c r="G526" s="3" t="str">
        <f>IF(MID(tab_SATLISTE[[#This Row],[SAT-ID]],2,1)="x","x",LEFT(tab_SATLISTE[[#This Row],[SAT-ID]]))</f>
        <v>1</v>
      </c>
      <c r="H526" t="s">
        <v>17014</v>
      </c>
      <c r="I526" t="s">
        <v>17079</v>
      </c>
      <c r="J526" s="3">
        <f>COUNTIFS(tab_SCHULLISTE[TKZ],tab_SATLISTE[[#This Row],[SAT-ID]])</f>
        <v>1</v>
      </c>
    </row>
    <row r="527" spans="1:10" ht="15.9" customHeight="1" x14ac:dyDescent="0.3">
      <c r="A527" s="3" t="s">
        <v>2222</v>
      </c>
      <c r="B527" s="15" t="s">
        <v>15388</v>
      </c>
      <c r="C527" s="16">
        <v>42</v>
      </c>
      <c r="D527" s="17">
        <f>tab_SATLISTE[[#This Row],[Leihgeräte]]*350</f>
        <v>14700</v>
      </c>
      <c r="E527" s="16">
        <v>12</v>
      </c>
      <c r="F527" s="30">
        <f>tab_SATLISTE[[#This Row],[Lehrergeräte]]*1000</f>
        <v>12000</v>
      </c>
      <c r="G527" s="3" t="str">
        <f>IF(MID(tab_SATLISTE[[#This Row],[SAT-ID]],2,1)="x","x",LEFT(tab_SATLISTE[[#This Row],[SAT-ID]]))</f>
        <v>1</v>
      </c>
      <c r="H527" t="s">
        <v>17014</v>
      </c>
      <c r="I527" t="s">
        <v>17401</v>
      </c>
      <c r="J527" s="3">
        <f>COUNTIFS(tab_SCHULLISTE[TKZ],tab_SATLISTE[[#This Row],[SAT-ID]])</f>
        <v>1</v>
      </c>
    </row>
    <row r="528" spans="1:10" ht="15.9" customHeight="1" x14ac:dyDescent="0.3">
      <c r="A528" s="3" t="s">
        <v>2270</v>
      </c>
      <c r="B528" s="15" t="s">
        <v>4189</v>
      </c>
      <c r="C528" s="16">
        <v>7</v>
      </c>
      <c r="D528" s="17">
        <f>tab_SATLISTE[[#This Row],[Leihgeräte]]*350</f>
        <v>2450</v>
      </c>
      <c r="E528" s="16">
        <v>5</v>
      </c>
      <c r="F528" s="30">
        <f>tab_SATLISTE[[#This Row],[Lehrergeräte]]*1000</f>
        <v>5000</v>
      </c>
      <c r="G528" s="3" t="str">
        <f>IF(MID(tab_SATLISTE[[#This Row],[SAT-ID]],2,1)="x","x",LEFT(tab_SATLISTE[[#This Row],[SAT-ID]]))</f>
        <v>1</v>
      </c>
      <c r="H528" t="s">
        <v>17014</v>
      </c>
      <c r="I528" t="s">
        <v>17054</v>
      </c>
      <c r="J528" s="3">
        <f>COUNTIFS(tab_SCHULLISTE[TKZ],tab_SATLISTE[[#This Row],[SAT-ID]])</f>
        <v>1</v>
      </c>
    </row>
    <row r="529" spans="1:10" ht="15.9" customHeight="1" x14ac:dyDescent="0.3">
      <c r="A529" s="3" t="s">
        <v>2223</v>
      </c>
      <c r="B529" s="15" t="s">
        <v>15389</v>
      </c>
      <c r="C529" s="16">
        <v>7</v>
      </c>
      <c r="D529" s="17">
        <f>tab_SATLISTE[[#This Row],[Leihgeräte]]*350</f>
        <v>2450</v>
      </c>
      <c r="E529" s="16">
        <v>5</v>
      </c>
      <c r="F529" s="30">
        <f>tab_SATLISTE[[#This Row],[Lehrergeräte]]*1000</f>
        <v>5000</v>
      </c>
      <c r="G529" s="3" t="str">
        <f>IF(MID(tab_SATLISTE[[#This Row],[SAT-ID]],2,1)="x","x",LEFT(tab_SATLISTE[[#This Row],[SAT-ID]]))</f>
        <v>1</v>
      </c>
      <c r="H529" t="s">
        <v>17014</v>
      </c>
      <c r="I529" t="s">
        <v>17183</v>
      </c>
      <c r="J529" s="3">
        <f>COUNTIFS(tab_SCHULLISTE[TKZ],tab_SATLISTE[[#This Row],[SAT-ID]])</f>
        <v>1</v>
      </c>
    </row>
    <row r="530" spans="1:10" ht="15.9" customHeight="1" x14ac:dyDescent="0.3">
      <c r="A530" s="3" t="s">
        <v>2224</v>
      </c>
      <c r="B530" s="15" t="s">
        <v>15390</v>
      </c>
      <c r="C530" s="16">
        <v>90</v>
      </c>
      <c r="D530" s="17">
        <f>tab_SATLISTE[[#This Row],[Leihgeräte]]*350</f>
        <v>31500</v>
      </c>
      <c r="E530" s="16">
        <v>35</v>
      </c>
      <c r="F530" s="30">
        <f>tab_SATLISTE[[#This Row],[Lehrergeräte]]*1000</f>
        <v>35000</v>
      </c>
      <c r="G530" s="3" t="str">
        <f>IF(MID(tab_SATLISTE[[#This Row],[SAT-ID]],2,1)="x","x",LEFT(tab_SATLISTE[[#This Row],[SAT-ID]]))</f>
        <v>1</v>
      </c>
      <c r="H530" t="s">
        <v>17014</v>
      </c>
      <c r="I530" t="s">
        <v>17100</v>
      </c>
      <c r="J530" s="3">
        <f>COUNTIFS(tab_SCHULLISTE[TKZ],tab_SATLISTE[[#This Row],[SAT-ID]])</f>
        <v>2</v>
      </c>
    </row>
    <row r="531" spans="1:10" ht="15.9" customHeight="1" x14ac:dyDescent="0.3">
      <c r="A531" s="3" t="s">
        <v>2225</v>
      </c>
      <c r="B531" s="15" t="s">
        <v>44</v>
      </c>
      <c r="C531" s="16">
        <v>289</v>
      </c>
      <c r="D531" s="17">
        <f>tab_SATLISTE[[#This Row],[Leihgeräte]]*350</f>
        <v>101150</v>
      </c>
      <c r="E531" s="16">
        <v>99</v>
      </c>
      <c r="F531" s="30">
        <f>tab_SATLISTE[[#This Row],[Lehrergeräte]]*1000</f>
        <v>99000</v>
      </c>
      <c r="G531" s="3" t="str">
        <f>IF(MID(tab_SATLISTE[[#This Row],[SAT-ID]],2,1)="x","x",LEFT(tab_SATLISTE[[#This Row],[SAT-ID]]))</f>
        <v>1</v>
      </c>
      <c r="H531" t="s">
        <v>17014</v>
      </c>
      <c r="I531" t="s">
        <v>17054</v>
      </c>
      <c r="J531" s="3">
        <f>COUNTIFS(tab_SCHULLISTE[TKZ],tab_SATLISTE[[#This Row],[SAT-ID]])</f>
        <v>13</v>
      </c>
    </row>
    <row r="532" spans="1:10" ht="15.9" customHeight="1" x14ac:dyDescent="0.3">
      <c r="A532" s="3" t="s">
        <v>2226</v>
      </c>
      <c r="B532" s="15" t="s">
        <v>15391</v>
      </c>
      <c r="C532" s="16">
        <v>23</v>
      </c>
      <c r="D532" s="17">
        <f>tab_SATLISTE[[#This Row],[Leihgeräte]]*350</f>
        <v>8050</v>
      </c>
      <c r="E532" s="16">
        <v>5</v>
      </c>
      <c r="F532" s="30">
        <f>tab_SATLISTE[[#This Row],[Lehrergeräte]]*1000</f>
        <v>5000</v>
      </c>
      <c r="G532" s="3" t="str">
        <f>IF(MID(tab_SATLISTE[[#This Row],[SAT-ID]],2,1)="x","x",LEFT(tab_SATLISTE[[#This Row],[SAT-ID]]))</f>
        <v>1</v>
      </c>
      <c r="H532" t="s">
        <v>17014</v>
      </c>
      <c r="I532" t="s">
        <v>17054</v>
      </c>
      <c r="J532" s="3">
        <f>COUNTIFS(tab_SCHULLISTE[TKZ],tab_SATLISTE[[#This Row],[SAT-ID]])</f>
        <v>3</v>
      </c>
    </row>
    <row r="533" spans="1:10" ht="15.9" customHeight="1" x14ac:dyDescent="0.3">
      <c r="A533" s="3" t="s">
        <v>2227</v>
      </c>
      <c r="B533" s="15" t="s">
        <v>15392</v>
      </c>
      <c r="C533" s="16">
        <v>140</v>
      </c>
      <c r="D533" s="17">
        <f>tab_SATLISTE[[#This Row],[Leihgeräte]]*350</f>
        <v>49000</v>
      </c>
      <c r="E533" s="16">
        <v>22</v>
      </c>
      <c r="F533" s="30">
        <f>tab_SATLISTE[[#This Row],[Lehrergeräte]]*1000</f>
        <v>22000</v>
      </c>
      <c r="G533" s="3" t="str">
        <f>IF(MID(tab_SATLISTE[[#This Row],[SAT-ID]],2,1)="x","x",LEFT(tab_SATLISTE[[#This Row],[SAT-ID]]))</f>
        <v>1</v>
      </c>
      <c r="H533" t="s">
        <v>17014</v>
      </c>
      <c r="I533" t="s">
        <v>17404</v>
      </c>
      <c r="J533" s="3">
        <f>COUNTIFS(tab_SCHULLISTE[TKZ],tab_SATLISTE[[#This Row],[SAT-ID]])</f>
        <v>5</v>
      </c>
    </row>
    <row r="534" spans="1:10" ht="15.9" customHeight="1" x14ac:dyDescent="0.3">
      <c r="A534" s="3" t="s">
        <v>2228</v>
      </c>
      <c r="B534" s="15" t="s">
        <v>15393</v>
      </c>
      <c r="C534" s="16">
        <v>37</v>
      </c>
      <c r="D534" s="17">
        <f>tab_SATLISTE[[#This Row],[Leihgeräte]]*350</f>
        <v>12950</v>
      </c>
      <c r="E534" s="16">
        <v>10</v>
      </c>
      <c r="F534" s="30">
        <f>tab_SATLISTE[[#This Row],[Lehrergeräte]]*1000</f>
        <v>10000</v>
      </c>
      <c r="G534" s="3" t="str">
        <f>IF(MID(tab_SATLISTE[[#This Row],[SAT-ID]],2,1)="x","x",LEFT(tab_SATLISTE[[#This Row],[SAT-ID]]))</f>
        <v>1</v>
      </c>
      <c r="H534" t="s">
        <v>17014</v>
      </c>
      <c r="I534" t="s">
        <v>17054</v>
      </c>
      <c r="J534" s="3">
        <f>COUNTIFS(tab_SCHULLISTE[TKZ],tab_SATLISTE[[#This Row],[SAT-ID]])</f>
        <v>1</v>
      </c>
    </row>
    <row r="535" spans="1:10" ht="15.9" customHeight="1" x14ac:dyDescent="0.3">
      <c r="A535" s="3" t="s">
        <v>2229</v>
      </c>
      <c r="B535" s="15" t="s">
        <v>15394</v>
      </c>
      <c r="C535" s="16">
        <v>5</v>
      </c>
      <c r="D535" s="17">
        <f>tab_SATLISTE[[#This Row],[Leihgeräte]]*350</f>
        <v>1750</v>
      </c>
      <c r="E535" s="16">
        <v>1</v>
      </c>
      <c r="F535" s="30">
        <f>tab_SATLISTE[[#This Row],[Lehrergeräte]]*1000</f>
        <v>1000</v>
      </c>
      <c r="G535" s="3" t="str">
        <f>IF(MID(tab_SATLISTE[[#This Row],[SAT-ID]],2,1)="x","x",LEFT(tab_SATLISTE[[#This Row],[SAT-ID]]))</f>
        <v>1</v>
      </c>
      <c r="H535" t="s">
        <v>17014</v>
      </c>
      <c r="I535" t="s">
        <v>17054</v>
      </c>
      <c r="J535" s="3">
        <f>COUNTIFS(tab_SCHULLISTE[TKZ],tab_SATLISTE[[#This Row],[SAT-ID]])</f>
        <v>1</v>
      </c>
    </row>
    <row r="536" spans="1:10" ht="15.9" customHeight="1" x14ac:dyDescent="0.3">
      <c r="A536" s="3" t="s">
        <v>2230</v>
      </c>
      <c r="B536" s="15" t="s">
        <v>15395</v>
      </c>
      <c r="C536" s="16">
        <v>32</v>
      </c>
      <c r="D536" s="17">
        <f>tab_SATLISTE[[#This Row],[Leihgeräte]]*350</f>
        <v>11200</v>
      </c>
      <c r="E536" s="16">
        <v>8</v>
      </c>
      <c r="F536" s="30">
        <f>tab_SATLISTE[[#This Row],[Lehrergeräte]]*1000</f>
        <v>8000</v>
      </c>
      <c r="G536" s="3" t="str">
        <f>IF(MID(tab_SATLISTE[[#This Row],[SAT-ID]],2,1)="x","x",LEFT(tab_SATLISTE[[#This Row],[SAT-ID]]))</f>
        <v>1</v>
      </c>
      <c r="H536" t="s">
        <v>17014</v>
      </c>
      <c r="I536" t="s">
        <v>17357</v>
      </c>
      <c r="J536" s="3">
        <f>COUNTIFS(tab_SCHULLISTE[TKZ],tab_SATLISTE[[#This Row],[SAT-ID]])</f>
        <v>1</v>
      </c>
    </row>
    <row r="537" spans="1:10" ht="15.9" customHeight="1" x14ac:dyDescent="0.3">
      <c r="A537" s="3" t="s">
        <v>2231</v>
      </c>
      <c r="B537" s="15" t="s">
        <v>18885</v>
      </c>
      <c r="C537" s="16">
        <v>16</v>
      </c>
      <c r="D537" s="17">
        <f>tab_SATLISTE[[#This Row],[Leihgeräte]]*350</f>
        <v>5600</v>
      </c>
      <c r="E537" s="16">
        <v>5</v>
      </c>
      <c r="F537" s="30">
        <f>tab_SATLISTE[[#This Row],[Lehrergeräte]]*1000</f>
        <v>5000</v>
      </c>
      <c r="G537" s="3" t="str">
        <f>IF(MID(tab_SATLISTE[[#This Row],[SAT-ID]],2,1)="x","x",LEFT(tab_SATLISTE[[#This Row],[SAT-ID]]))</f>
        <v>1</v>
      </c>
      <c r="H537" t="s">
        <v>17014</v>
      </c>
      <c r="I537" t="s">
        <v>17054</v>
      </c>
      <c r="J537" s="3">
        <f>COUNTIFS(tab_SCHULLISTE[TKZ],tab_SATLISTE[[#This Row],[SAT-ID]])</f>
        <v>1</v>
      </c>
    </row>
    <row r="538" spans="1:10" ht="15.9" customHeight="1" x14ac:dyDescent="0.3">
      <c r="A538" s="3" t="s">
        <v>2286</v>
      </c>
      <c r="B538" s="15" t="s">
        <v>4190</v>
      </c>
      <c r="C538" s="16">
        <v>175</v>
      </c>
      <c r="D538" s="17">
        <f>tab_SATLISTE[[#This Row],[Leihgeräte]]*350</f>
        <v>61250</v>
      </c>
      <c r="E538" s="16">
        <v>39</v>
      </c>
      <c r="F538" s="30">
        <f>tab_SATLISTE[[#This Row],[Lehrergeräte]]*1000</f>
        <v>39000</v>
      </c>
      <c r="G538" s="3" t="str">
        <f>IF(MID(tab_SATLISTE[[#This Row],[SAT-ID]],2,1)="x","x",LEFT(tab_SATLISTE[[#This Row],[SAT-ID]]))</f>
        <v>1</v>
      </c>
      <c r="H538" t="s">
        <v>17014</v>
      </c>
      <c r="I538" t="s">
        <v>17273</v>
      </c>
      <c r="J538" s="3">
        <f>COUNTIFS(tab_SCHULLISTE[TKZ],tab_SATLISTE[[#This Row],[SAT-ID]])</f>
        <v>3</v>
      </c>
    </row>
    <row r="539" spans="1:10" ht="15.9" customHeight="1" x14ac:dyDescent="0.3">
      <c r="A539" s="3" t="s">
        <v>2232</v>
      </c>
      <c r="B539" s="15" t="s">
        <v>562</v>
      </c>
      <c r="C539" s="16">
        <v>61</v>
      </c>
      <c r="D539" s="17">
        <f>tab_SATLISTE[[#This Row],[Leihgeräte]]*350</f>
        <v>21350</v>
      </c>
      <c r="E539" s="16">
        <v>15</v>
      </c>
      <c r="F539" s="30">
        <f>tab_SATLISTE[[#This Row],[Lehrergeräte]]*1000</f>
        <v>15000</v>
      </c>
      <c r="G539" s="3" t="str">
        <f>IF(MID(tab_SATLISTE[[#This Row],[SAT-ID]],2,1)="x","x",LEFT(tab_SATLISTE[[#This Row],[SAT-ID]]))</f>
        <v>1</v>
      </c>
      <c r="H539" t="s">
        <v>17014</v>
      </c>
      <c r="I539" t="s">
        <v>17042</v>
      </c>
      <c r="J539" s="3">
        <f>COUNTIFS(tab_SCHULLISTE[TKZ],tab_SATLISTE[[#This Row],[SAT-ID]])</f>
        <v>3</v>
      </c>
    </row>
    <row r="540" spans="1:10" ht="15.9" customHeight="1" x14ac:dyDescent="0.3">
      <c r="A540" s="3" t="s">
        <v>2233</v>
      </c>
      <c r="B540" s="15" t="s">
        <v>4191</v>
      </c>
      <c r="C540" s="16">
        <v>205</v>
      </c>
      <c r="D540" s="17">
        <f>tab_SATLISTE[[#This Row],[Leihgeräte]]*350</f>
        <v>71750</v>
      </c>
      <c r="E540" s="16">
        <v>57</v>
      </c>
      <c r="F540" s="30">
        <f>tab_SATLISTE[[#This Row],[Lehrergeräte]]*1000</f>
        <v>57000</v>
      </c>
      <c r="G540" s="3" t="str">
        <f>IF(MID(tab_SATLISTE[[#This Row],[SAT-ID]],2,1)="x","x",LEFT(tab_SATLISTE[[#This Row],[SAT-ID]]))</f>
        <v>1</v>
      </c>
      <c r="H540" t="s">
        <v>17014</v>
      </c>
      <c r="I540" t="s">
        <v>17357</v>
      </c>
      <c r="J540" s="3">
        <f>COUNTIFS(tab_SCHULLISTE[TKZ],tab_SATLISTE[[#This Row],[SAT-ID]])</f>
        <v>3</v>
      </c>
    </row>
    <row r="541" spans="1:10" ht="15.9" customHeight="1" x14ac:dyDescent="0.3">
      <c r="A541" s="3" t="s">
        <v>2234</v>
      </c>
      <c r="B541" s="15" t="s">
        <v>15396</v>
      </c>
      <c r="C541" s="16">
        <v>15</v>
      </c>
      <c r="D541" s="17">
        <f>tab_SATLISTE[[#This Row],[Leihgeräte]]*350</f>
        <v>5250</v>
      </c>
      <c r="E541" s="16">
        <v>2</v>
      </c>
      <c r="F541" s="30">
        <f>tab_SATLISTE[[#This Row],[Lehrergeräte]]*1000</f>
        <v>2000</v>
      </c>
      <c r="G541" s="3" t="str">
        <f>IF(MID(tab_SATLISTE[[#This Row],[SAT-ID]],2,1)="x","x",LEFT(tab_SATLISTE[[#This Row],[SAT-ID]]))</f>
        <v>1</v>
      </c>
      <c r="H541" t="s">
        <v>17014</v>
      </c>
      <c r="I541" t="s">
        <v>17042</v>
      </c>
      <c r="J541" s="3">
        <f>COUNTIFS(tab_SCHULLISTE[TKZ],tab_SATLISTE[[#This Row],[SAT-ID]])</f>
        <v>1</v>
      </c>
    </row>
    <row r="542" spans="1:10" ht="15.9" customHeight="1" x14ac:dyDescent="0.3">
      <c r="A542" s="3" t="s">
        <v>2405</v>
      </c>
      <c r="B542" s="15" t="s">
        <v>15514</v>
      </c>
      <c r="C542" s="16">
        <v>41</v>
      </c>
      <c r="D542" s="17">
        <f>tab_SATLISTE[[#This Row],[Leihgeräte]]*350</f>
        <v>14350</v>
      </c>
      <c r="E542" s="16">
        <v>20</v>
      </c>
      <c r="F542" s="30">
        <f>tab_SATLISTE[[#This Row],[Lehrergeräte]]*1000</f>
        <v>20000</v>
      </c>
      <c r="G542" s="3" t="str">
        <f>IF(MID(tab_SATLISTE[[#This Row],[SAT-ID]],2,1)="x","x",LEFT(tab_SATLISTE[[#This Row],[SAT-ID]]))</f>
        <v>1</v>
      </c>
      <c r="H542" t="s">
        <v>17014</v>
      </c>
      <c r="I542" t="s">
        <v>17054</v>
      </c>
      <c r="J542" s="3">
        <f>COUNTIFS(tab_SCHULLISTE[TKZ],tab_SATLISTE[[#This Row],[SAT-ID]])</f>
        <v>2</v>
      </c>
    </row>
    <row r="543" spans="1:10" ht="15.9" customHeight="1" x14ac:dyDescent="0.3">
      <c r="A543" s="3" t="s">
        <v>2235</v>
      </c>
      <c r="B543" s="15" t="s">
        <v>15397</v>
      </c>
      <c r="C543" s="16">
        <v>444</v>
      </c>
      <c r="D543" s="17">
        <f>tab_SATLISTE[[#This Row],[Leihgeräte]]*350</f>
        <v>155400</v>
      </c>
      <c r="E543" s="16">
        <v>79</v>
      </c>
      <c r="F543" s="30">
        <f>tab_SATLISTE[[#This Row],[Lehrergeräte]]*1000</f>
        <v>79000</v>
      </c>
      <c r="G543" s="3" t="str">
        <f>IF(MID(tab_SATLISTE[[#This Row],[SAT-ID]],2,1)="x","x",LEFT(tab_SATLISTE[[#This Row],[SAT-ID]]))</f>
        <v>1</v>
      </c>
      <c r="H543" t="s">
        <v>17014</v>
      </c>
      <c r="I543" t="s">
        <v>17100</v>
      </c>
      <c r="J543" s="3">
        <f>COUNTIFS(tab_SCHULLISTE[TKZ],tab_SATLISTE[[#This Row],[SAT-ID]])</f>
        <v>5</v>
      </c>
    </row>
    <row r="544" spans="1:10" ht="15.9" customHeight="1" x14ac:dyDescent="0.3">
      <c r="A544" s="3" t="s">
        <v>2236</v>
      </c>
      <c r="B544" s="15" t="s">
        <v>15398</v>
      </c>
      <c r="C544" s="16">
        <v>19</v>
      </c>
      <c r="D544" s="17">
        <f>tab_SATLISTE[[#This Row],[Leihgeräte]]*350</f>
        <v>6650</v>
      </c>
      <c r="E544" s="16">
        <v>7</v>
      </c>
      <c r="F544" s="30">
        <f>tab_SATLISTE[[#This Row],[Lehrergeräte]]*1000</f>
        <v>7000</v>
      </c>
      <c r="G544" s="3" t="str">
        <f>IF(MID(tab_SATLISTE[[#This Row],[SAT-ID]],2,1)="x","x",LEFT(tab_SATLISTE[[#This Row],[SAT-ID]]))</f>
        <v>1</v>
      </c>
      <c r="H544" t="s">
        <v>17014</v>
      </c>
      <c r="I544" t="s">
        <v>17147</v>
      </c>
      <c r="J544" s="3">
        <f>COUNTIFS(tab_SCHULLISTE[TKZ],tab_SATLISTE[[#This Row],[SAT-ID]])</f>
        <v>2</v>
      </c>
    </row>
    <row r="545" spans="1:10" ht="15.9" customHeight="1" x14ac:dyDescent="0.3">
      <c r="A545" s="3" t="s">
        <v>2237</v>
      </c>
      <c r="B545" s="15" t="s">
        <v>15399</v>
      </c>
      <c r="C545" s="16">
        <v>59</v>
      </c>
      <c r="D545" s="17">
        <f>tab_SATLISTE[[#This Row],[Leihgeräte]]*350</f>
        <v>20650</v>
      </c>
      <c r="E545" s="16">
        <v>24</v>
      </c>
      <c r="F545" s="30">
        <f>tab_SATLISTE[[#This Row],[Lehrergeräte]]*1000</f>
        <v>24000</v>
      </c>
      <c r="G545" s="3" t="str">
        <f>IF(MID(tab_SATLISTE[[#This Row],[SAT-ID]],2,1)="x","x",LEFT(tab_SATLISTE[[#This Row],[SAT-ID]]))</f>
        <v>1</v>
      </c>
      <c r="H545" t="s">
        <v>17014</v>
      </c>
      <c r="I545" t="s">
        <v>17054</v>
      </c>
      <c r="J545" s="3">
        <f>COUNTIFS(tab_SCHULLISTE[TKZ],tab_SATLISTE[[#This Row],[SAT-ID]])</f>
        <v>3</v>
      </c>
    </row>
    <row r="546" spans="1:10" ht="15.9" customHeight="1" x14ac:dyDescent="0.3">
      <c r="A546" s="3" t="s">
        <v>2238</v>
      </c>
      <c r="B546" s="15" t="s">
        <v>15400</v>
      </c>
      <c r="C546" s="16">
        <v>6</v>
      </c>
      <c r="D546" s="17">
        <f>tab_SATLISTE[[#This Row],[Leihgeräte]]*350</f>
        <v>2100</v>
      </c>
      <c r="E546" s="16">
        <v>1</v>
      </c>
      <c r="F546" s="30">
        <f>tab_SATLISTE[[#This Row],[Lehrergeräte]]*1000</f>
        <v>1000</v>
      </c>
      <c r="G546" s="3" t="str">
        <f>IF(MID(tab_SATLISTE[[#This Row],[SAT-ID]],2,1)="x","x",LEFT(tab_SATLISTE[[#This Row],[SAT-ID]]))</f>
        <v>1</v>
      </c>
      <c r="H546" t="s">
        <v>17014</v>
      </c>
      <c r="I546" t="s">
        <v>17054</v>
      </c>
      <c r="J546" s="3">
        <f>COUNTIFS(tab_SCHULLISTE[TKZ],tab_SATLISTE[[#This Row],[SAT-ID]])</f>
        <v>1</v>
      </c>
    </row>
    <row r="547" spans="1:10" ht="15.9" customHeight="1" x14ac:dyDescent="0.3">
      <c r="A547" s="3" t="s">
        <v>2239</v>
      </c>
      <c r="B547" s="15" t="s">
        <v>15401</v>
      </c>
      <c r="C547" s="16">
        <v>26</v>
      </c>
      <c r="D547" s="17">
        <f>tab_SATLISTE[[#This Row],[Leihgeräte]]*350</f>
        <v>9100</v>
      </c>
      <c r="E547" s="16">
        <v>5</v>
      </c>
      <c r="F547" s="30">
        <f>tab_SATLISTE[[#This Row],[Lehrergeräte]]*1000</f>
        <v>5000</v>
      </c>
      <c r="G547" s="3" t="str">
        <f>IF(MID(tab_SATLISTE[[#This Row],[SAT-ID]],2,1)="x","x",LEFT(tab_SATLISTE[[#This Row],[SAT-ID]]))</f>
        <v>1</v>
      </c>
      <c r="H547" t="s">
        <v>17014</v>
      </c>
      <c r="I547" t="s">
        <v>17054</v>
      </c>
      <c r="J547" s="3">
        <f>COUNTIFS(tab_SCHULLISTE[TKZ],tab_SATLISTE[[#This Row],[SAT-ID]])</f>
        <v>1</v>
      </c>
    </row>
    <row r="548" spans="1:10" ht="15.9" customHeight="1" x14ac:dyDescent="0.3">
      <c r="A548" s="3" t="s">
        <v>2240</v>
      </c>
      <c r="B548" s="15" t="s">
        <v>15402</v>
      </c>
      <c r="C548" s="16">
        <v>57</v>
      </c>
      <c r="D548" s="17">
        <f>tab_SATLISTE[[#This Row],[Leihgeräte]]*350</f>
        <v>19950</v>
      </c>
      <c r="E548" s="16">
        <v>12</v>
      </c>
      <c r="F548" s="30">
        <f>tab_SATLISTE[[#This Row],[Lehrergeräte]]*1000</f>
        <v>12000</v>
      </c>
      <c r="G548" s="3" t="str">
        <f>IF(MID(tab_SATLISTE[[#This Row],[SAT-ID]],2,1)="x","x",LEFT(tab_SATLISTE[[#This Row],[SAT-ID]]))</f>
        <v>1</v>
      </c>
      <c r="H548" t="s">
        <v>17014</v>
      </c>
      <c r="I548" t="s">
        <v>17268</v>
      </c>
      <c r="J548" s="3">
        <f>COUNTIFS(tab_SCHULLISTE[TKZ],tab_SATLISTE[[#This Row],[SAT-ID]])</f>
        <v>1</v>
      </c>
    </row>
    <row r="549" spans="1:10" ht="15.9" customHeight="1" x14ac:dyDescent="0.3">
      <c r="A549" s="3" t="s">
        <v>2241</v>
      </c>
      <c r="B549" s="15" t="s">
        <v>15403</v>
      </c>
      <c r="C549" s="16">
        <v>120</v>
      </c>
      <c r="D549" s="17">
        <f>tab_SATLISTE[[#This Row],[Leihgeräte]]*350</f>
        <v>42000</v>
      </c>
      <c r="E549" s="16">
        <v>28</v>
      </c>
      <c r="F549" s="30">
        <f>tab_SATLISTE[[#This Row],[Lehrergeräte]]*1000</f>
        <v>28000</v>
      </c>
      <c r="G549" s="3" t="str">
        <f>IF(MID(tab_SATLISTE[[#This Row],[SAT-ID]],2,1)="x","x",LEFT(tab_SATLISTE[[#This Row],[SAT-ID]]))</f>
        <v>1</v>
      </c>
      <c r="H549" t="s">
        <v>17014</v>
      </c>
      <c r="I549" t="s">
        <v>17054</v>
      </c>
      <c r="J549" s="3">
        <f>COUNTIFS(tab_SCHULLISTE[TKZ],tab_SATLISTE[[#This Row],[SAT-ID]])</f>
        <v>3</v>
      </c>
    </row>
    <row r="550" spans="1:10" ht="15.9" customHeight="1" x14ac:dyDescent="0.3">
      <c r="A550" s="3" t="s">
        <v>2242</v>
      </c>
      <c r="B550" s="15" t="s">
        <v>567</v>
      </c>
      <c r="C550" s="16">
        <v>23</v>
      </c>
      <c r="D550" s="17">
        <f>tab_SATLISTE[[#This Row],[Leihgeräte]]*350</f>
        <v>8050</v>
      </c>
      <c r="E550" s="16">
        <v>15</v>
      </c>
      <c r="F550" s="30">
        <f>tab_SATLISTE[[#This Row],[Lehrergeräte]]*1000</f>
        <v>15000</v>
      </c>
      <c r="G550" s="3" t="str">
        <f>IF(MID(tab_SATLISTE[[#This Row],[SAT-ID]],2,1)="x","x",LEFT(tab_SATLISTE[[#This Row],[SAT-ID]]))</f>
        <v>1</v>
      </c>
      <c r="H550" t="s">
        <v>17014</v>
      </c>
      <c r="I550" t="s">
        <v>17396</v>
      </c>
      <c r="J550" s="3">
        <f>COUNTIFS(tab_SCHULLISTE[TKZ],tab_SATLISTE[[#This Row],[SAT-ID]])</f>
        <v>3</v>
      </c>
    </row>
    <row r="551" spans="1:10" ht="15.9" customHeight="1" x14ac:dyDescent="0.3">
      <c r="A551" s="3" t="s">
        <v>2243</v>
      </c>
      <c r="B551" s="15" t="s">
        <v>15404</v>
      </c>
      <c r="C551" s="16">
        <v>1708</v>
      </c>
      <c r="D551" s="17">
        <f>tab_SATLISTE[[#This Row],[Leihgeräte]]*350</f>
        <v>597800</v>
      </c>
      <c r="E551" s="16">
        <v>287</v>
      </c>
      <c r="F551" s="30">
        <f>tab_SATLISTE[[#This Row],[Lehrergeräte]]*1000</f>
        <v>287000</v>
      </c>
      <c r="G551" s="3" t="str">
        <f>IF(MID(tab_SATLISTE[[#This Row],[SAT-ID]],2,1)="x","x",LEFT(tab_SATLISTE[[#This Row],[SAT-ID]]))</f>
        <v>1</v>
      </c>
      <c r="H551" t="s">
        <v>17014</v>
      </c>
      <c r="I551" t="s">
        <v>17054</v>
      </c>
      <c r="J551" s="3">
        <f>COUNTIFS(tab_SCHULLISTE[TKZ],tab_SATLISTE[[#This Row],[SAT-ID]])</f>
        <v>23</v>
      </c>
    </row>
    <row r="552" spans="1:10" ht="15.9" customHeight="1" x14ac:dyDescent="0.3">
      <c r="A552" s="3" t="s">
        <v>2244</v>
      </c>
      <c r="B552" s="15" t="s">
        <v>15405</v>
      </c>
      <c r="C552" s="16">
        <v>134</v>
      </c>
      <c r="D552" s="17">
        <f>tab_SATLISTE[[#This Row],[Leihgeräte]]*350</f>
        <v>46900</v>
      </c>
      <c r="E552" s="16">
        <v>27</v>
      </c>
      <c r="F552" s="30">
        <f>tab_SATLISTE[[#This Row],[Lehrergeräte]]*1000</f>
        <v>27000</v>
      </c>
      <c r="G552" s="3" t="str">
        <f>IF(MID(tab_SATLISTE[[#This Row],[SAT-ID]],2,1)="x","x",LEFT(tab_SATLISTE[[#This Row],[SAT-ID]]))</f>
        <v>1</v>
      </c>
      <c r="H552" t="s">
        <v>17014</v>
      </c>
      <c r="I552" t="s">
        <v>17054</v>
      </c>
      <c r="J552" s="3">
        <f>COUNTIFS(tab_SCHULLISTE[TKZ],tab_SATLISTE[[#This Row],[SAT-ID]])</f>
        <v>5</v>
      </c>
    </row>
    <row r="553" spans="1:10" ht="15.9" customHeight="1" x14ac:dyDescent="0.3">
      <c r="A553" s="3" t="s">
        <v>2245</v>
      </c>
      <c r="B553" s="15" t="s">
        <v>15406</v>
      </c>
      <c r="C553" s="16">
        <v>24</v>
      </c>
      <c r="D553" s="17">
        <f>tab_SATLISTE[[#This Row],[Leihgeräte]]*350</f>
        <v>8400</v>
      </c>
      <c r="E553" s="16">
        <v>19</v>
      </c>
      <c r="F553" s="30">
        <f>tab_SATLISTE[[#This Row],[Lehrergeräte]]*1000</f>
        <v>19000</v>
      </c>
      <c r="G553" s="3" t="str">
        <f>IF(MID(tab_SATLISTE[[#This Row],[SAT-ID]],2,1)="x","x",LEFT(tab_SATLISTE[[#This Row],[SAT-ID]]))</f>
        <v>1</v>
      </c>
      <c r="H553" t="s">
        <v>17014</v>
      </c>
      <c r="I553" t="s">
        <v>17183</v>
      </c>
      <c r="J553" s="3">
        <f>COUNTIFS(tab_SCHULLISTE[TKZ],tab_SATLISTE[[#This Row],[SAT-ID]])</f>
        <v>2</v>
      </c>
    </row>
    <row r="554" spans="1:10" ht="15.9" customHeight="1" x14ac:dyDescent="0.3">
      <c r="A554" s="3" t="s">
        <v>2246</v>
      </c>
      <c r="B554" s="15" t="s">
        <v>564</v>
      </c>
      <c r="C554" s="16">
        <v>13</v>
      </c>
      <c r="D554" s="17">
        <f>tab_SATLISTE[[#This Row],[Leihgeräte]]*350</f>
        <v>4550</v>
      </c>
      <c r="E554" s="16">
        <v>6</v>
      </c>
      <c r="F554" s="30">
        <f>tab_SATLISTE[[#This Row],[Lehrergeräte]]*1000</f>
        <v>6000</v>
      </c>
      <c r="G554" s="3" t="str">
        <f>IF(MID(tab_SATLISTE[[#This Row],[SAT-ID]],2,1)="x","x",LEFT(tab_SATLISTE[[#This Row],[SAT-ID]]))</f>
        <v>1</v>
      </c>
      <c r="H554" t="s">
        <v>17014</v>
      </c>
      <c r="I554" t="s">
        <v>17054</v>
      </c>
      <c r="J554" s="3">
        <f>COUNTIFS(tab_SCHULLISTE[TKZ],tab_SATLISTE[[#This Row],[SAT-ID]])</f>
        <v>1</v>
      </c>
    </row>
    <row r="555" spans="1:10" ht="15.9" customHeight="1" x14ac:dyDescent="0.3">
      <c r="A555" s="3" t="s">
        <v>2247</v>
      </c>
      <c r="B555" s="15" t="s">
        <v>15407</v>
      </c>
      <c r="C555" s="16">
        <v>14</v>
      </c>
      <c r="D555" s="17">
        <f>tab_SATLISTE[[#This Row],[Leihgeräte]]*350</f>
        <v>4900</v>
      </c>
      <c r="E555" s="16">
        <v>10</v>
      </c>
      <c r="F555" s="30">
        <f>tab_SATLISTE[[#This Row],[Lehrergeräte]]*1000</f>
        <v>10000</v>
      </c>
      <c r="G555" s="3" t="str">
        <f>IF(MID(tab_SATLISTE[[#This Row],[SAT-ID]],2,1)="x","x",LEFT(tab_SATLISTE[[#This Row],[SAT-ID]]))</f>
        <v>1</v>
      </c>
      <c r="H555" t="s">
        <v>17014</v>
      </c>
      <c r="I555" t="s">
        <v>17345</v>
      </c>
      <c r="J555" s="3">
        <f>COUNTIFS(tab_SCHULLISTE[TKZ],tab_SATLISTE[[#This Row],[SAT-ID]])</f>
        <v>1</v>
      </c>
    </row>
    <row r="556" spans="1:10" ht="15.9" customHeight="1" x14ac:dyDescent="0.3">
      <c r="A556" s="3" t="s">
        <v>2248</v>
      </c>
      <c r="B556" s="15" t="s">
        <v>487</v>
      </c>
      <c r="C556" s="16">
        <v>43</v>
      </c>
      <c r="D556" s="17">
        <f>tab_SATLISTE[[#This Row],[Leihgeräte]]*350</f>
        <v>15050</v>
      </c>
      <c r="E556" s="16">
        <v>14</v>
      </c>
      <c r="F556" s="30">
        <f>tab_SATLISTE[[#This Row],[Lehrergeräte]]*1000</f>
        <v>14000</v>
      </c>
      <c r="G556" s="3" t="str">
        <f>IF(MID(tab_SATLISTE[[#This Row],[SAT-ID]],2,1)="x","x",LEFT(tab_SATLISTE[[#This Row],[SAT-ID]]))</f>
        <v>1</v>
      </c>
      <c r="H556" t="s">
        <v>17014</v>
      </c>
      <c r="I556" t="s">
        <v>17054</v>
      </c>
      <c r="J556" s="3">
        <f>COUNTIFS(tab_SCHULLISTE[TKZ],tab_SATLISTE[[#This Row],[SAT-ID]])</f>
        <v>1</v>
      </c>
    </row>
    <row r="557" spans="1:10" ht="15.9" customHeight="1" x14ac:dyDescent="0.3">
      <c r="A557" s="3" t="s">
        <v>2371</v>
      </c>
      <c r="B557" s="15" t="s">
        <v>14755</v>
      </c>
      <c r="C557" s="16">
        <v>12</v>
      </c>
      <c r="D557" s="17">
        <f>tab_SATLISTE[[#This Row],[Leihgeräte]]*350</f>
        <v>4200</v>
      </c>
      <c r="E557" s="16">
        <v>5</v>
      </c>
      <c r="F557" s="30">
        <f>tab_SATLISTE[[#This Row],[Lehrergeräte]]*1000</f>
        <v>5000</v>
      </c>
      <c r="G557" s="3" t="str">
        <f>IF(MID(tab_SATLISTE[[#This Row],[SAT-ID]],2,1)="x","x",LEFT(tab_SATLISTE[[#This Row],[SAT-ID]]))</f>
        <v>1</v>
      </c>
      <c r="H557" t="s">
        <v>17014</v>
      </c>
      <c r="I557" t="s">
        <v>17054</v>
      </c>
      <c r="J557" s="3">
        <f>COUNTIFS(tab_SCHULLISTE[TKZ],tab_SATLISTE[[#This Row],[SAT-ID]])</f>
        <v>1</v>
      </c>
    </row>
    <row r="558" spans="1:10" ht="15.9" customHeight="1" x14ac:dyDescent="0.3">
      <c r="A558" s="3" t="s">
        <v>2249</v>
      </c>
      <c r="B558" s="15" t="s">
        <v>1023</v>
      </c>
      <c r="C558" s="16">
        <v>42</v>
      </c>
      <c r="D558" s="17">
        <f>tab_SATLISTE[[#This Row],[Leihgeräte]]*350</f>
        <v>14700</v>
      </c>
      <c r="E558" s="16">
        <v>12</v>
      </c>
      <c r="F558" s="30">
        <f>tab_SATLISTE[[#This Row],[Lehrergeräte]]*1000</f>
        <v>12000</v>
      </c>
      <c r="G558" s="3" t="str">
        <f>IF(MID(tab_SATLISTE[[#This Row],[SAT-ID]],2,1)="x","x",LEFT(tab_SATLISTE[[#This Row],[SAT-ID]]))</f>
        <v>1</v>
      </c>
      <c r="H558" t="s">
        <v>17014</v>
      </c>
      <c r="I558" t="s">
        <v>17342</v>
      </c>
      <c r="J558" s="3">
        <f>COUNTIFS(tab_SCHULLISTE[TKZ],tab_SATLISTE[[#This Row],[SAT-ID]])</f>
        <v>1</v>
      </c>
    </row>
    <row r="559" spans="1:10" ht="15.9" customHeight="1" x14ac:dyDescent="0.3">
      <c r="A559" s="3" t="s">
        <v>2250</v>
      </c>
      <c r="B559" s="15" t="s">
        <v>15408</v>
      </c>
      <c r="C559" s="16">
        <v>76</v>
      </c>
      <c r="D559" s="17">
        <f>tab_SATLISTE[[#This Row],[Leihgeräte]]*350</f>
        <v>26600</v>
      </c>
      <c r="E559" s="16">
        <v>12</v>
      </c>
      <c r="F559" s="30">
        <f>tab_SATLISTE[[#This Row],[Lehrergeräte]]*1000</f>
        <v>12000</v>
      </c>
      <c r="G559" s="3" t="str">
        <f>IF(MID(tab_SATLISTE[[#This Row],[SAT-ID]],2,1)="x","x",LEFT(tab_SATLISTE[[#This Row],[SAT-ID]]))</f>
        <v>1</v>
      </c>
      <c r="H559" t="s">
        <v>17014</v>
      </c>
      <c r="I559" t="s">
        <v>17083</v>
      </c>
      <c r="J559" s="3">
        <f>COUNTIFS(tab_SCHULLISTE[TKZ],tab_SATLISTE[[#This Row],[SAT-ID]])</f>
        <v>1</v>
      </c>
    </row>
    <row r="560" spans="1:10" ht="15.9" customHeight="1" x14ac:dyDescent="0.3">
      <c r="A560" s="3" t="s">
        <v>2251</v>
      </c>
      <c r="B560" s="15" t="s">
        <v>15409</v>
      </c>
      <c r="C560" s="16">
        <v>17</v>
      </c>
      <c r="D560" s="17">
        <f>tab_SATLISTE[[#This Row],[Leihgeräte]]*350</f>
        <v>5950</v>
      </c>
      <c r="E560" s="16">
        <v>3</v>
      </c>
      <c r="F560" s="30">
        <f>tab_SATLISTE[[#This Row],[Lehrergeräte]]*1000</f>
        <v>3000</v>
      </c>
      <c r="G560" s="3" t="str">
        <f>IF(MID(tab_SATLISTE[[#This Row],[SAT-ID]],2,1)="x","x",LEFT(tab_SATLISTE[[#This Row],[SAT-ID]]))</f>
        <v>1</v>
      </c>
      <c r="H560" t="s">
        <v>17014</v>
      </c>
      <c r="I560" t="s">
        <v>17143</v>
      </c>
      <c r="J560" s="3">
        <f>COUNTIFS(tab_SCHULLISTE[TKZ],tab_SATLISTE[[#This Row],[SAT-ID]])</f>
        <v>1</v>
      </c>
    </row>
    <row r="561" spans="1:10" ht="15.9" customHeight="1" x14ac:dyDescent="0.3">
      <c r="A561" s="3" t="s">
        <v>2252</v>
      </c>
      <c r="B561" s="15" t="s">
        <v>1022</v>
      </c>
      <c r="C561" s="16">
        <v>10</v>
      </c>
      <c r="D561" s="17">
        <f>tab_SATLISTE[[#This Row],[Leihgeräte]]*350</f>
        <v>3500</v>
      </c>
      <c r="E561" s="16">
        <v>8</v>
      </c>
      <c r="F561" s="30">
        <f>tab_SATLISTE[[#This Row],[Lehrergeräte]]*1000</f>
        <v>8000</v>
      </c>
      <c r="G561" s="3" t="str">
        <f>IF(MID(tab_SATLISTE[[#This Row],[SAT-ID]],2,1)="x","x",LEFT(tab_SATLISTE[[#This Row],[SAT-ID]]))</f>
        <v>1</v>
      </c>
      <c r="H561" t="s">
        <v>17014</v>
      </c>
      <c r="I561" t="s">
        <v>17054</v>
      </c>
      <c r="J561" s="3">
        <f>COUNTIFS(tab_SCHULLISTE[TKZ],tab_SATLISTE[[#This Row],[SAT-ID]])</f>
        <v>2</v>
      </c>
    </row>
    <row r="562" spans="1:10" ht="15.9" customHeight="1" x14ac:dyDescent="0.3">
      <c r="A562" s="3" t="s">
        <v>2253</v>
      </c>
      <c r="B562" s="15" t="s">
        <v>1036</v>
      </c>
      <c r="C562" s="16">
        <v>11</v>
      </c>
      <c r="D562" s="17">
        <f>tab_SATLISTE[[#This Row],[Leihgeräte]]*350</f>
        <v>3850</v>
      </c>
      <c r="E562" s="16">
        <v>3</v>
      </c>
      <c r="F562" s="30">
        <f>tab_SATLISTE[[#This Row],[Lehrergeräte]]*1000</f>
        <v>3000</v>
      </c>
      <c r="G562" s="3" t="str">
        <f>IF(MID(tab_SATLISTE[[#This Row],[SAT-ID]],2,1)="x","x",LEFT(tab_SATLISTE[[#This Row],[SAT-ID]]))</f>
        <v>1</v>
      </c>
      <c r="H562" t="s">
        <v>17014</v>
      </c>
      <c r="I562" t="s">
        <v>17125</v>
      </c>
      <c r="J562" s="3">
        <f>COUNTIFS(tab_SCHULLISTE[TKZ],tab_SATLISTE[[#This Row],[SAT-ID]])</f>
        <v>1</v>
      </c>
    </row>
    <row r="563" spans="1:10" ht="15.9" customHeight="1" x14ac:dyDescent="0.3">
      <c r="A563" s="3" t="s">
        <v>2254</v>
      </c>
      <c r="B563" s="15" t="s">
        <v>723</v>
      </c>
      <c r="C563" s="16">
        <v>17</v>
      </c>
      <c r="D563" s="17">
        <f>tab_SATLISTE[[#This Row],[Leihgeräte]]*350</f>
        <v>5950</v>
      </c>
      <c r="E563" s="16">
        <v>3</v>
      </c>
      <c r="F563" s="30">
        <f>tab_SATLISTE[[#This Row],[Lehrergeräte]]*1000</f>
        <v>3000</v>
      </c>
      <c r="G563" s="3" t="str">
        <f>IF(MID(tab_SATLISTE[[#This Row],[SAT-ID]],2,1)="x","x",LEFT(tab_SATLISTE[[#This Row],[SAT-ID]]))</f>
        <v>1</v>
      </c>
      <c r="H563" t="s">
        <v>17014</v>
      </c>
      <c r="I563" t="s">
        <v>17042</v>
      </c>
      <c r="J563" s="3">
        <f>COUNTIFS(tab_SCHULLISTE[TKZ],tab_SATLISTE[[#This Row],[SAT-ID]])</f>
        <v>1</v>
      </c>
    </row>
    <row r="564" spans="1:10" ht="15.9" customHeight="1" x14ac:dyDescent="0.3">
      <c r="A564" s="3" t="s">
        <v>2255</v>
      </c>
      <c r="B564" s="15" t="s">
        <v>890</v>
      </c>
      <c r="C564" s="16">
        <v>55</v>
      </c>
      <c r="D564" s="17">
        <f>tab_SATLISTE[[#This Row],[Leihgeräte]]*350</f>
        <v>19250</v>
      </c>
      <c r="E564" s="16">
        <v>7</v>
      </c>
      <c r="F564" s="30">
        <f>tab_SATLISTE[[#This Row],[Lehrergeräte]]*1000</f>
        <v>7000</v>
      </c>
      <c r="G564" s="3" t="str">
        <f>IF(MID(tab_SATLISTE[[#This Row],[SAT-ID]],2,1)="x","x",LEFT(tab_SATLISTE[[#This Row],[SAT-ID]]))</f>
        <v>1</v>
      </c>
      <c r="H564" t="s">
        <v>17014</v>
      </c>
      <c r="I564" t="s">
        <v>17309</v>
      </c>
      <c r="J564" s="3">
        <f>COUNTIFS(tab_SCHULLISTE[TKZ],tab_SATLISTE[[#This Row],[SAT-ID]])</f>
        <v>1</v>
      </c>
    </row>
    <row r="565" spans="1:10" ht="15.9" customHeight="1" x14ac:dyDescent="0.3">
      <c r="A565" s="3" t="s">
        <v>2256</v>
      </c>
      <c r="B565" s="15" t="s">
        <v>15410</v>
      </c>
      <c r="C565" s="16">
        <v>43</v>
      </c>
      <c r="D565" s="17">
        <f>tab_SATLISTE[[#This Row],[Leihgeräte]]*350</f>
        <v>15050</v>
      </c>
      <c r="E565" s="16">
        <v>10</v>
      </c>
      <c r="F565" s="30">
        <f>tab_SATLISTE[[#This Row],[Lehrergeräte]]*1000</f>
        <v>10000</v>
      </c>
      <c r="G565" s="3" t="str">
        <f>IF(MID(tab_SATLISTE[[#This Row],[SAT-ID]],2,1)="x","x",LEFT(tab_SATLISTE[[#This Row],[SAT-ID]]))</f>
        <v>1</v>
      </c>
      <c r="H565" t="s">
        <v>17014</v>
      </c>
      <c r="I565" t="s">
        <v>17054</v>
      </c>
      <c r="J565" s="3">
        <f>COUNTIFS(tab_SCHULLISTE[TKZ],tab_SATLISTE[[#This Row],[SAT-ID]])</f>
        <v>1</v>
      </c>
    </row>
    <row r="566" spans="1:10" ht="15.9" customHeight="1" x14ac:dyDescent="0.3">
      <c r="A566" s="3" t="s">
        <v>2257</v>
      </c>
      <c r="B566" s="15" t="s">
        <v>15411</v>
      </c>
      <c r="C566" s="16">
        <v>38</v>
      </c>
      <c r="D566" s="17">
        <f>tab_SATLISTE[[#This Row],[Leihgeräte]]*350</f>
        <v>13300</v>
      </c>
      <c r="E566" s="16">
        <v>4</v>
      </c>
      <c r="F566" s="30">
        <f>tab_SATLISTE[[#This Row],[Lehrergeräte]]*1000</f>
        <v>4000</v>
      </c>
      <c r="G566" s="3" t="str">
        <f>IF(MID(tab_SATLISTE[[#This Row],[SAT-ID]],2,1)="x","x",LEFT(tab_SATLISTE[[#This Row],[SAT-ID]]))</f>
        <v>1</v>
      </c>
      <c r="H566" t="s">
        <v>17014</v>
      </c>
      <c r="I566" t="s">
        <v>17357</v>
      </c>
      <c r="J566" s="3">
        <f>COUNTIFS(tab_SCHULLISTE[TKZ],tab_SATLISTE[[#This Row],[SAT-ID]])</f>
        <v>1</v>
      </c>
    </row>
    <row r="567" spans="1:10" ht="15.9" customHeight="1" x14ac:dyDescent="0.3">
      <c r="A567" s="3" t="s">
        <v>2258</v>
      </c>
      <c r="B567" s="15" t="s">
        <v>15412</v>
      </c>
      <c r="C567" s="16">
        <v>41</v>
      </c>
      <c r="D567" s="17">
        <f>tab_SATLISTE[[#This Row],[Leihgeräte]]*350</f>
        <v>14350</v>
      </c>
      <c r="E567" s="16">
        <v>7</v>
      </c>
      <c r="F567" s="30">
        <f>tab_SATLISTE[[#This Row],[Lehrergeräte]]*1000</f>
        <v>7000</v>
      </c>
      <c r="G567" s="3" t="str">
        <f>IF(MID(tab_SATLISTE[[#This Row],[SAT-ID]],2,1)="x","x",LEFT(tab_SATLISTE[[#This Row],[SAT-ID]]))</f>
        <v>1</v>
      </c>
      <c r="H567" t="s">
        <v>17014</v>
      </c>
      <c r="I567" t="s">
        <v>17184</v>
      </c>
      <c r="J567" s="3">
        <f>COUNTIFS(tab_SCHULLISTE[TKZ],tab_SATLISTE[[#This Row],[SAT-ID]])</f>
        <v>1</v>
      </c>
    </row>
    <row r="568" spans="1:10" ht="15.9" customHeight="1" x14ac:dyDescent="0.3">
      <c r="A568" s="3" t="s">
        <v>2259</v>
      </c>
      <c r="B568" s="15" t="s">
        <v>15413</v>
      </c>
      <c r="C568" s="16">
        <v>36</v>
      </c>
      <c r="D568" s="17">
        <f>tab_SATLISTE[[#This Row],[Leihgeräte]]*350</f>
        <v>12600</v>
      </c>
      <c r="E568" s="16">
        <v>9</v>
      </c>
      <c r="F568" s="30">
        <f>tab_SATLISTE[[#This Row],[Lehrergeräte]]*1000</f>
        <v>9000</v>
      </c>
      <c r="G568" s="3" t="str">
        <f>IF(MID(tab_SATLISTE[[#This Row],[SAT-ID]],2,1)="x","x",LEFT(tab_SATLISTE[[#This Row],[SAT-ID]]))</f>
        <v>1</v>
      </c>
      <c r="H568" t="s">
        <v>17014</v>
      </c>
      <c r="I568" t="s">
        <v>17274</v>
      </c>
      <c r="J568" s="3">
        <f>COUNTIFS(tab_SCHULLISTE[TKZ],tab_SATLISTE[[#This Row],[SAT-ID]])</f>
        <v>1</v>
      </c>
    </row>
    <row r="569" spans="1:10" ht="15.9" customHeight="1" x14ac:dyDescent="0.3">
      <c r="A569" s="3" t="s">
        <v>2260</v>
      </c>
      <c r="B569" s="15" t="s">
        <v>37</v>
      </c>
      <c r="C569" s="16">
        <v>144</v>
      </c>
      <c r="D569" s="17">
        <f>tab_SATLISTE[[#This Row],[Leihgeräte]]*350</f>
        <v>50400</v>
      </c>
      <c r="E569" s="16">
        <v>59</v>
      </c>
      <c r="F569" s="30">
        <f>tab_SATLISTE[[#This Row],[Lehrergeräte]]*1000</f>
        <v>59000</v>
      </c>
      <c r="G569" s="3" t="str">
        <f>IF(MID(tab_SATLISTE[[#This Row],[SAT-ID]],2,1)="x","x",LEFT(tab_SATLISTE[[#This Row],[SAT-ID]]))</f>
        <v>1</v>
      </c>
      <c r="H569" t="s">
        <v>17014</v>
      </c>
      <c r="I569" t="s">
        <v>17308</v>
      </c>
      <c r="J569" s="3">
        <f>COUNTIFS(tab_SCHULLISTE[TKZ],tab_SATLISTE[[#This Row],[SAT-ID]])</f>
        <v>10</v>
      </c>
    </row>
    <row r="570" spans="1:10" ht="15.9" customHeight="1" x14ac:dyDescent="0.3">
      <c r="A570" s="3" t="s">
        <v>2261</v>
      </c>
      <c r="B570" s="15" t="s">
        <v>15414</v>
      </c>
      <c r="C570" s="16">
        <v>18</v>
      </c>
      <c r="D570" s="17">
        <f>tab_SATLISTE[[#This Row],[Leihgeräte]]*350</f>
        <v>6300</v>
      </c>
      <c r="E570" s="16">
        <v>4</v>
      </c>
      <c r="F570" s="30">
        <f>tab_SATLISTE[[#This Row],[Lehrergeräte]]*1000</f>
        <v>4000</v>
      </c>
      <c r="G570" s="3" t="str">
        <f>IF(MID(tab_SATLISTE[[#This Row],[SAT-ID]],2,1)="x","x",LEFT(tab_SATLISTE[[#This Row],[SAT-ID]]))</f>
        <v>1</v>
      </c>
      <c r="H570" t="s">
        <v>17014</v>
      </c>
      <c r="I570" t="s">
        <v>17054</v>
      </c>
      <c r="J570" s="3">
        <f>COUNTIFS(tab_SCHULLISTE[TKZ],tab_SATLISTE[[#This Row],[SAT-ID]])</f>
        <v>1</v>
      </c>
    </row>
    <row r="571" spans="1:10" ht="15.9" customHeight="1" x14ac:dyDescent="0.3">
      <c r="A571" s="3" t="s">
        <v>2263</v>
      </c>
      <c r="B571" s="15" t="s">
        <v>893</v>
      </c>
      <c r="C571" s="16">
        <v>47</v>
      </c>
      <c r="D571" s="17">
        <f>tab_SATLISTE[[#This Row],[Leihgeräte]]*350</f>
        <v>16450</v>
      </c>
      <c r="E571" s="16">
        <v>12</v>
      </c>
      <c r="F571" s="30">
        <f>tab_SATLISTE[[#This Row],[Lehrergeräte]]*1000</f>
        <v>12000</v>
      </c>
      <c r="G571" s="3" t="str">
        <f>IF(MID(tab_SATLISTE[[#This Row],[SAT-ID]],2,1)="x","x",LEFT(tab_SATLISTE[[#This Row],[SAT-ID]]))</f>
        <v>1</v>
      </c>
      <c r="H571" t="s">
        <v>17014</v>
      </c>
      <c r="I571" t="s">
        <v>17140</v>
      </c>
      <c r="J571" s="3">
        <f>COUNTIFS(tab_SCHULLISTE[TKZ],tab_SATLISTE[[#This Row],[SAT-ID]])</f>
        <v>1</v>
      </c>
    </row>
    <row r="572" spans="1:10" ht="15.9" customHeight="1" x14ac:dyDescent="0.3">
      <c r="A572" s="3" t="s">
        <v>2264</v>
      </c>
      <c r="B572" s="15" t="s">
        <v>15416</v>
      </c>
      <c r="C572" s="16">
        <v>71</v>
      </c>
      <c r="D572" s="17">
        <f>tab_SATLISTE[[#This Row],[Leihgeräte]]*350</f>
        <v>24850</v>
      </c>
      <c r="E572" s="16">
        <v>19</v>
      </c>
      <c r="F572" s="30">
        <f>tab_SATLISTE[[#This Row],[Lehrergeräte]]*1000</f>
        <v>19000</v>
      </c>
      <c r="G572" s="3" t="str">
        <f>IF(MID(tab_SATLISTE[[#This Row],[SAT-ID]],2,1)="x","x",LEFT(tab_SATLISTE[[#This Row],[SAT-ID]]))</f>
        <v>1</v>
      </c>
      <c r="H572" t="s">
        <v>17014</v>
      </c>
      <c r="I572" t="s">
        <v>17054</v>
      </c>
      <c r="J572" s="3">
        <f>COUNTIFS(tab_SCHULLISTE[TKZ],tab_SATLISTE[[#This Row],[SAT-ID]])</f>
        <v>1</v>
      </c>
    </row>
    <row r="573" spans="1:10" ht="15.9" customHeight="1" x14ac:dyDescent="0.3">
      <c r="A573" s="3" t="s">
        <v>2265</v>
      </c>
      <c r="B573" s="15" t="s">
        <v>15417</v>
      </c>
      <c r="C573" s="16">
        <v>42</v>
      </c>
      <c r="D573" s="17">
        <f>tab_SATLISTE[[#This Row],[Leihgeräte]]*350</f>
        <v>14700</v>
      </c>
      <c r="E573" s="16">
        <v>15</v>
      </c>
      <c r="F573" s="30">
        <f>tab_SATLISTE[[#This Row],[Lehrergeräte]]*1000</f>
        <v>15000</v>
      </c>
      <c r="G573" s="3" t="str">
        <f>IF(MID(tab_SATLISTE[[#This Row],[SAT-ID]],2,1)="x","x",LEFT(tab_SATLISTE[[#This Row],[SAT-ID]]))</f>
        <v>1</v>
      </c>
      <c r="H573" t="s">
        <v>17014</v>
      </c>
      <c r="I573" t="s">
        <v>17178</v>
      </c>
      <c r="J573" s="3">
        <f>COUNTIFS(tab_SCHULLISTE[TKZ],tab_SATLISTE[[#This Row],[SAT-ID]])</f>
        <v>1</v>
      </c>
    </row>
    <row r="574" spans="1:10" ht="15.9" customHeight="1" x14ac:dyDescent="0.3">
      <c r="A574" s="3" t="s">
        <v>2266</v>
      </c>
      <c r="B574" s="15" t="s">
        <v>15418</v>
      </c>
      <c r="C574" s="16">
        <v>39</v>
      </c>
      <c r="D574" s="17">
        <f>tab_SATLISTE[[#This Row],[Leihgeräte]]*350</f>
        <v>13650</v>
      </c>
      <c r="E574" s="16">
        <v>9</v>
      </c>
      <c r="F574" s="30">
        <f>tab_SATLISTE[[#This Row],[Lehrergeräte]]*1000</f>
        <v>9000</v>
      </c>
      <c r="G574" s="3" t="str">
        <f>IF(MID(tab_SATLISTE[[#This Row],[SAT-ID]],2,1)="x","x",LEFT(tab_SATLISTE[[#This Row],[SAT-ID]]))</f>
        <v>1</v>
      </c>
      <c r="H574" t="s">
        <v>17014</v>
      </c>
      <c r="I574" t="s">
        <v>17054</v>
      </c>
      <c r="J574" s="3">
        <f>COUNTIFS(tab_SCHULLISTE[TKZ],tab_SATLISTE[[#This Row],[SAT-ID]])</f>
        <v>1</v>
      </c>
    </row>
    <row r="575" spans="1:10" ht="15.9" customHeight="1" x14ac:dyDescent="0.3">
      <c r="A575" s="3" t="s">
        <v>2267</v>
      </c>
      <c r="B575" s="15" t="s">
        <v>15419</v>
      </c>
      <c r="C575" s="16">
        <v>57</v>
      </c>
      <c r="D575" s="17">
        <f>tab_SATLISTE[[#This Row],[Leihgeräte]]*350</f>
        <v>19950</v>
      </c>
      <c r="E575" s="16">
        <v>9</v>
      </c>
      <c r="F575" s="30">
        <f>tab_SATLISTE[[#This Row],[Lehrergeräte]]*1000</f>
        <v>9000</v>
      </c>
      <c r="G575" s="3" t="str">
        <f>IF(MID(tab_SATLISTE[[#This Row],[SAT-ID]],2,1)="x","x",LEFT(tab_SATLISTE[[#This Row],[SAT-ID]]))</f>
        <v>1</v>
      </c>
      <c r="H575" t="s">
        <v>17014</v>
      </c>
      <c r="I575" t="s">
        <v>17054</v>
      </c>
      <c r="J575" s="3">
        <f>COUNTIFS(tab_SCHULLISTE[TKZ],tab_SATLISTE[[#This Row],[SAT-ID]])</f>
        <v>1</v>
      </c>
    </row>
    <row r="576" spans="1:10" ht="15.9" customHeight="1" x14ac:dyDescent="0.3">
      <c r="A576" s="3" t="s">
        <v>2269</v>
      </c>
      <c r="B576" s="15" t="s">
        <v>15421</v>
      </c>
      <c r="C576" s="16">
        <v>232</v>
      </c>
      <c r="D576" s="17">
        <f>tab_SATLISTE[[#This Row],[Leihgeräte]]*350</f>
        <v>81200</v>
      </c>
      <c r="E576" s="16">
        <v>171</v>
      </c>
      <c r="F576" s="30">
        <f>tab_SATLISTE[[#This Row],[Lehrergeräte]]*1000</f>
        <v>171000</v>
      </c>
      <c r="G576" s="3" t="str">
        <f>IF(MID(tab_SATLISTE[[#This Row],[SAT-ID]],2,1)="x","x",LEFT(tab_SATLISTE[[#This Row],[SAT-ID]]))</f>
        <v>1</v>
      </c>
      <c r="H576" t="s">
        <v>17014</v>
      </c>
      <c r="I576" t="s">
        <v>17405</v>
      </c>
      <c r="J576" s="3">
        <f>COUNTIFS(tab_SCHULLISTE[TKZ],tab_SATLISTE[[#This Row],[SAT-ID]])</f>
        <v>17</v>
      </c>
    </row>
    <row r="577" spans="1:10" ht="15.9" customHeight="1" x14ac:dyDescent="0.3">
      <c r="A577" s="3" t="s">
        <v>2271</v>
      </c>
      <c r="B577" s="15" t="s">
        <v>337</v>
      </c>
      <c r="C577" s="16">
        <v>5</v>
      </c>
      <c r="D577" s="17">
        <f>tab_SATLISTE[[#This Row],[Leihgeräte]]*350</f>
        <v>1750</v>
      </c>
      <c r="E577" s="16">
        <v>4</v>
      </c>
      <c r="F577" s="30">
        <f>tab_SATLISTE[[#This Row],[Lehrergeräte]]*1000</f>
        <v>4000</v>
      </c>
      <c r="G577" s="3" t="str">
        <f>IF(MID(tab_SATLISTE[[#This Row],[SAT-ID]],2,1)="x","x",LEFT(tab_SATLISTE[[#This Row],[SAT-ID]]))</f>
        <v>1</v>
      </c>
      <c r="H577" t="s">
        <v>17014</v>
      </c>
      <c r="I577" t="s">
        <v>17183</v>
      </c>
      <c r="J577" s="3">
        <f>COUNTIFS(tab_SCHULLISTE[TKZ],tab_SATLISTE[[#This Row],[SAT-ID]])</f>
        <v>1</v>
      </c>
    </row>
    <row r="578" spans="1:10" ht="15.9" customHeight="1" x14ac:dyDescent="0.3">
      <c r="A578" s="3" t="s">
        <v>2272</v>
      </c>
      <c r="B578" s="15" t="s">
        <v>889</v>
      </c>
      <c r="C578" s="16">
        <v>64</v>
      </c>
      <c r="D578" s="17">
        <f>tab_SATLISTE[[#This Row],[Leihgeräte]]*350</f>
        <v>22400</v>
      </c>
      <c r="E578" s="16">
        <v>13</v>
      </c>
      <c r="F578" s="30">
        <f>tab_SATLISTE[[#This Row],[Lehrergeräte]]*1000</f>
        <v>13000</v>
      </c>
      <c r="G578" s="3" t="str">
        <f>IF(MID(tab_SATLISTE[[#This Row],[SAT-ID]],2,1)="x","x",LEFT(tab_SATLISTE[[#This Row],[SAT-ID]]))</f>
        <v>1</v>
      </c>
      <c r="H578" t="s">
        <v>17014</v>
      </c>
      <c r="I578" t="s">
        <v>17189</v>
      </c>
      <c r="J578" s="3">
        <f>COUNTIFS(tab_SCHULLISTE[TKZ],tab_SATLISTE[[#This Row],[SAT-ID]])</f>
        <v>1</v>
      </c>
    </row>
    <row r="579" spans="1:10" ht="15.9" customHeight="1" x14ac:dyDescent="0.3">
      <c r="A579" s="3" t="s">
        <v>2273</v>
      </c>
      <c r="B579" s="15" t="s">
        <v>895</v>
      </c>
      <c r="C579" s="16">
        <v>21</v>
      </c>
      <c r="D579" s="17">
        <f>tab_SATLISTE[[#This Row],[Leihgeräte]]*350</f>
        <v>7350</v>
      </c>
      <c r="E579" s="16">
        <v>8</v>
      </c>
      <c r="F579" s="30">
        <f>tab_SATLISTE[[#This Row],[Lehrergeräte]]*1000</f>
        <v>8000</v>
      </c>
      <c r="G579" s="3" t="str">
        <f>IF(MID(tab_SATLISTE[[#This Row],[SAT-ID]],2,1)="x","x",LEFT(tab_SATLISTE[[#This Row],[SAT-ID]]))</f>
        <v>1</v>
      </c>
      <c r="H579" t="s">
        <v>17014</v>
      </c>
      <c r="I579" t="s">
        <v>17406</v>
      </c>
      <c r="J579" s="3">
        <f>COUNTIFS(tab_SCHULLISTE[TKZ],tab_SATLISTE[[#This Row],[SAT-ID]])</f>
        <v>1</v>
      </c>
    </row>
    <row r="580" spans="1:10" ht="15.9" customHeight="1" x14ac:dyDescent="0.3">
      <c r="A580" s="3" t="s">
        <v>2274</v>
      </c>
      <c r="B580" s="15" t="s">
        <v>18886</v>
      </c>
      <c r="C580" s="16">
        <v>189</v>
      </c>
      <c r="D580" s="17">
        <f>tab_SATLISTE[[#This Row],[Leihgeräte]]*350</f>
        <v>66150</v>
      </c>
      <c r="E580" s="16">
        <v>24</v>
      </c>
      <c r="F580" s="30">
        <f>tab_SATLISTE[[#This Row],[Lehrergeräte]]*1000</f>
        <v>24000</v>
      </c>
      <c r="G580" s="3" t="str">
        <f>IF(MID(tab_SATLISTE[[#This Row],[SAT-ID]],2,1)="x","x",LEFT(tab_SATLISTE[[#This Row],[SAT-ID]]))</f>
        <v>1</v>
      </c>
      <c r="H580" t="s">
        <v>17014</v>
      </c>
      <c r="I580" t="s">
        <v>17054</v>
      </c>
      <c r="J580" s="3">
        <f>COUNTIFS(tab_SCHULLISTE[TKZ],tab_SATLISTE[[#This Row],[SAT-ID]])</f>
        <v>1</v>
      </c>
    </row>
    <row r="581" spans="1:10" ht="15.9" customHeight="1" x14ac:dyDescent="0.3">
      <c r="A581" s="3" t="s">
        <v>2275</v>
      </c>
      <c r="B581" s="15" t="s">
        <v>1614</v>
      </c>
      <c r="C581" s="16">
        <v>27</v>
      </c>
      <c r="D581" s="17">
        <f>tab_SATLISTE[[#This Row],[Leihgeräte]]*350</f>
        <v>9450</v>
      </c>
      <c r="E581" s="16">
        <v>6</v>
      </c>
      <c r="F581" s="30">
        <f>tab_SATLISTE[[#This Row],[Lehrergeräte]]*1000</f>
        <v>6000</v>
      </c>
      <c r="G581" s="3" t="str">
        <f>IF(MID(tab_SATLISTE[[#This Row],[SAT-ID]],2,1)="x","x",LEFT(tab_SATLISTE[[#This Row],[SAT-ID]]))</f>
        <v>1</v>
      </c>
      <c r="H581" t="s">
        <v>17014</v>
      </c>
      <c r="I581" t="s">
        <v>17054</v>
      </c>
      <c r="J581" s="3">
        <f>COUNTIFS(tab_SCHULLISTE[TKZ],tab_SATLISTE[[#This Row],[SAT-ID]])</f>
        <v>1</v>
      </c>
    </row>
    <row r="582" spans="1:10" ht="15.9" customHeight="1" x14ac:dyDescent="0.3">
      <c r="A582" s="3" t="s">
        <v>2276</v>
      </c>
      <c r="B582" s="15" t="s">
        <v>1612</v>
      </c>
      <c r="C582" s="16">
        <v>35</v>
      </c>
      <c r="D582" s="17">
        <f>tab_SATLISTE[[#This Row],[Leihgeräte]]*350</f>
        <v>12250</v>
      </c>
      <c r="E582" s="16">
        <v>4</v>
      </c>
      <c r="F582" s="30">
        <f>tab_SATLISTE[[#This Row],[Lehrergeräte]]*1000</f>
        <v>4000</v>
      </c>
      <c r="G582" s="3" t="str">
        <f>IF(MID(tab_SATLISTE[[#This Row],[SAT-ID]],2,1)="x","x",LEFT(tab_SATLISTE[[#This Row],[SAT-ID]]))</f>
        <v>1</v>
      </c>
      <c r="H582" t="s">
        <v>17014</v>
      </c>
      <c r="I582" t="s">
        <v>17176</v>
      </c>
      <c r="J582" s="3">
        <f>COUNTIFS(tab_SCHULLISTE[TKZ],tab_SATLISTE[[#This Row],[SAT-ID]])</f>
        <v>1</v>
      </c>
    </row>
    <row r="583" spans="1:10" ht="15.9" customHeight="1" x14ac:dyDescent="0.3">
      <c r="A583" s="3" t="s">
        <v>2277</v>
      </c>
      <c r="B583" s="15" t="s">
        <v>15423</v>
      </c>
      <c r="C583" s="16">
        <v>6</v>
      </c>
      <c r="D583" s="17">
        <f>tab_SATLISTE[[#This Row],[Leihgeräte]]*350</f>
        <v>2100</v>
      </c>
      <c r="E583" s="16">
        <v>7</v>
      </c>
      <c r="F583" s="30">
        <f>tab_SATLISTE[[#This Row],[Lehrergeräte]]*1000</f>
        <v>7000</v>
      </c>
      <c r="G583" s="3" t="str">
        <f>IF(MID(tab_SATLISTE[[#This Row],[SAT-ID]],2,1)="x","x",LEFT(tab_SATLISTE[[#This Row],[SAT-ID]]))</f>
        <v>1</v>
      </c>
      <c r="H583" t="s">
        <v>17014</v>
      </c>
      <c r="I583" t="s">
        <v>17054</v>
      </c>
      <c r="J583" s="3">
        <f>COUNTIFS(tab_SCHULLISTE[TKZ],tab_SATLISTE[[#This Row],[SAT-ID]])</f>
        <v>1</v>
      </c>
    </row>
    <row r="584" spans="1:10" ht="15.9" customHeight="1" x14ac:dyDescent="0.3">
      <c r="A584" s="3" t="s">
        <v>2278</v>
      </c>
      <c r="B584" s="15" t="s">
        <v>15424</v>
      </c>
      <c r="C584" s="16">
        <v>70</v>
      </c>
      <c r="D584" s="17">
        <f>tab_SATLISTE[[#This Row],[Leihgeräte]]*350</f>
        <v>24500</v>
      </c>
      <c r="E584" s="16">
        <v>23</v>
      </c>
      <c r="F584" s="30">
        <f>tab_SATLISTE[[#This Row],[Lehrergeräte]]*1000</f>
        <v>23000</v>
      </c>
      <c r="G584" s="3" t="str">
        <f>IF(MID(tab_SATLISTE[[#This Row],[SAT-ID]],2,1)="x","x",LEFT(tab_SATLISTE[[#This Row],[SAT-ID]]))</f>
        <v>1</v>
      </c>
      <c r="H584" t="s">
        <v>17014</v>
      </c>
      <c r="I584" t="s">
        <v>17309</v>
      </c>
      <c r="J584" s="3">
        <f>COUNTIFS(tab_SCHULLISTE[TKZ],tab_SATLISTE[[#This Row],[SAT-ID]])</f>
        <v>5</v>
      </c>
    </row>
    <row r="585" spans="1:10" ht="15.9" customHeight="1" x14ac:dyDescent="0.3">
      <c r="A585" s="3" t="s">
        <v>2279</v>
      </c>
      <c r="B585" s="15" t="s">
        <v>15425</v>
      </c>
      <c r="C585" s="16">
        <v>65</v>
      </c>
      <c r="D585" s="17">
        <f>tab_SATLISTE[[#This Row],[Leihgeräte]]*350</f>
        <v>22750</v>
      </c>
      <c r="E585" s="16">
        <v>76</v>
      </c>
      <c r="F585" s="30">
        <f>tab_SATLISTE[[#This Row],[Lehrergeräte]]*1000</f>
        <v>76000</v>
      </c>
      <c r="G585" s="3" t="str">
        <f>IF(MID(tab_SATLISTE[[#This Row],[SAT-ID]],2,1)="x","x",LEFT(tab_SATLISTE[[#This Row],[SAT-ID]]))</f>
        <v>1</v>
      </c>
      <c r="H585" t="s">
        <v>17014</v>
      </c>
      <c r="I585" t="s">
        <v>17054</v>
      </c>
      <c r="J585" s="3">
        <f>COUNTIFS(tab_SCHULLISTE[TKZ],tab_SATLISTE[[#This Row],[SAT-ID]])</f>
        <v>6</v>
      </c>
    </row>
    <row r="586" spans="1:10" ht="15.9" customHeight="1" x14ac:dyDescent="0.3">
      <c r="A586" s="3" t="s">
        <v>2280</v>
      </c>
      <c r="B586" s="15" t="s">
        <v>15426</v>
      </c>
      <c r="C586" s="16">
        <v>9</v>
      </c>
      <c r="D586" s="17">
        <f>tab_SATLISTE[[#This Row],[Leihgeräte]]*350</f>
        <v>3150</v>
      </c>
      <c r="E586" s="16">
        <v>1</v>
      </c>
      <c r="F586" s="30">
        <f>tab_SATLISTE[[#This Row],[Lehrergeräte]]*1000</f>
        <v>1000</v>
      </c>
      <c r="G586" s="3" t="str">
        <f>IF(MID(tab_SATLISTE[[#This Row],[SAT-ID]],2,1)="x","x",LEFT(tab_SATLISTE[[#This Row],[SAT-ID]]))</f>
        <v>1</v>
      </c>
      <c r="H586" t="s">
        <v>17014</v>
      </c>
      <c r="I586" t="s">
        <v>17053</v>
      </c>
      <c r="J586" s="3">
        <f>COUNTIFS(tab_SCHULLISTE[TKZ],tab_SATLISTE[[#This Row],[SAT-ID]])</f>
        <v>1</v>
      </c>
    </row>
    <row r="587" spans="1:10" ht="15.9" customHeight="1" x14ac:dyDescent="0.3">
      <c r="A587" s="3" t="s">
        <v>2281</v>
      </c>
      <c r="B587" s="15" t="s">
        <v>15427</v>
      </c>
      <c r="C587" s="16">
        <v>138</v>
      </c>
      <c r="D587" s="17">
        <f>tab_SATLISTE[[#This Row],[Leihgeräte]]*350</f>
        <v>48300</v>
      </c>
      <c r="E587" s="16">
        <v>24</v>
      </c>
      <c r="F587" s="30">
        <f>tab_SATLISTE[[#This Row],[Lehrergeräte]]*1000</f>
        <v>24000</v>
      </c>
      <c r="G587" s="3" t="str">
        <f>IF(MID(tab_SATLISTE[[#This Row],[SAT-ID]],2,1)="x","x",LEFT(tab_SATLISTE[[#This Row],[SAT-ID]]))</f>
        <v>1</v>
      </c>
      <c r="H587" t="s">
        <v>17014</v>
      </c>
      <c r="I587" t="s">
        <v>17278</v>
      </c>
      <c r="J587" s="3">
        <f>COUNTIFS(tab_SCHULLISTE[TKZ],tab_SATLISTE[[#This Row],[SAT-ID]])</f>
        <v>3</v>
      </c>
    </row>
    <row r="588" spans="1:10" ht="15.9" customHeight="1" x14ac:dyDescent="0.3">
      <c r="A588" s="3" t="s">
        <v>2282</v>
      </c>
      <c r="B588" s="15" t="s">
        <v>18887</v>
      </c>
      <c r="C588" s="16">
        <v>106</v>
      </c>
      <c r="D588" s="17">
        <f>tab_SATLISTE[[#This Row],[Leihgeräte]]*350</f>
        <v>37100</v>
      </c>
      <c r="E588" s="16">
        <v>24</v>
      </c>
      <c r="F588" s="30">
        <f>tab_SATLISTE[[#This Row],[Lehrergeräte]]*1000</f>
        <v>24000</v>
      </c>
      <c r="G588" s="3" t="str">
        <f>IF(MID(tab_SATLISTE[[#This Row],[SAT-ID]],2,1)="x","x",LEFT(tab_SATLISTE[[#This Row],[SAT-ID]]))</f>
        <v>1</v>
      </c>
      <c r="H588" t="s">
        <v>17014</v>
      </c>
      <c r="I588" t="s">
        <v>17054</v>
      </c>
      <c r="J588" s="3">
        <f>COUNTIFS(tab_SCHULLISTE[TKZ],tab_SATLISTE[[#This Row],[SAT-ID]])</f>
        <v>1</v>
      </c>
    </row>
    <row r="589" spans="1:10" ht="15.9" customHeight="1" x14ac:dyDescent="0.3">
      <c r="A589" s="3" t="s">
        <v>2283</v>
      </c>
      <c r="B589" s="15" t="s">
        <v>15428</v>
      </c>
      <c r="C589" s="16">
        <v>49</v>
      </c>
      <c r="D589" s="17">
        <f>tab_SATLISTE[[#This Row],[Leihgeräte]]*350</f>
        <v>17150</v>
      </c>
      <c r="E589" s="16">
        <v>28</v>
      </c>
      <c r="F589" s="30">
        <f>tab_SATLISTE[[#This Row],[Lehrergeräte]]*1000</f>
        <v>28000</v>
      </c>
      <c r="G589" s="3" t="str">
        <f>IF(MID(tab_SATLISTE[[#This Row],[SAT-ID]],2,1)="x","x",LEFT(tab_SATLISTE[[#This Row],[SAT-ID]]))</f>
        <v>1</v>
      </c>
      <c r="H589" t="s">
        <v>17014</v>
      </c>
      <c r="I589" t="s">
        <v>17208</v>
      </c>
      <c r="J589" s="3">
        <f>COUNTIFS(tab_SCHULLISTE[TKZ],tab_SATLISTE[[#This Row],[SAT-ID]])</f>
        <v>3</v>
      </c>
    </row>
    <row r="590" spans="1:10" ht="15.9" customHeight="1" x14ac:dyDescent="0.3">
      <c r="A590" s="3" t="s">
        <v>2284</v>
      </c>
      <c r="B590" s="15" t="s">
        <v>15429</v>
      </c>
      <c r="C590" s="16">
        <v>20</v>
      </c>
      <c r="D590" s="17">
        <f>tab_SATLISTE[[#This Row],[Leihgeräte]]*350</f>
        <v>7000</v>
      </c>
      <c r="E590" s="16">
        <v>11</v>
      </c>
      <c r="F590" s="30">
        <f>tab_SATLISTE[[#This Row],[Lehrergeräte]]*1000</f>
        <v>11000</v>
      </c>
      <c r="G590" s="3" t="str">
        <f>IF(MID(tab_SATLISTE[[#This Row],[SAT-ID]],2,1)="x","x",LEFT(tab_SATLISTE[[#This Row],[SAT-ID]]))</f>
        <v>1</v>
      </c>
      <c r="H590" t="s">
        <v>17014</v>
      </c>
      <c r="I590" t="s">
        <v>17054</v>
      </c>
      <c r="J590" s="3">
        <f>COUNTIFS(tab_SCHULLISTE[TKZ],tab_SATLISTE[[#This Row],[SAT-ID]])</f>
        <v>1</v>
      </c>
    </row>
    <row r="591" spans="1:10" ht="15.9" customHeight="1" x14ac:dyDescent="0.3">
      <c r="A591" s="3" t="s">
        <v>2285</v>
      </c>
      <c r="B591" s="15" t="s">
        <v>15430</v>
      </c>
      <c r="C591" s="16">
        <v>16</v>
      </c>
      <c r="D591" s="17">
        <f>tab_SATLISTE[[#This Row],[Leihgeräte]]*350</f>
        <v>5600</v>
      </c>
      <c r="E591" s="16">
        <v>6</v>
      </c>
      <c r="F591" s="30">
        <f>tab_SATLISTE[[#This Row],[Lehrergeräte]]*1000</f>
        <v>6000</v>
      </c>
      <c r="G591" s="3" t="str">
        <f>IF(MID(tab_SATLISTE[[#This Row],[SAT-ID]],2,1)="x","x",LEFT(tab_SATLISTE[[#This Row],[SAT-ID]]))</f>
        <v>1</v>
      </c>
      <c r="H591" t="s">
        <v>17014</v>
      </c>
      <c r="I591" t="s">
        <v>17054</v>
      </c>
      <c r="J591" s="3">
        <f>COUNTIFS(tab_SCHULLISTE[TKZ],tab_SATLISTE[[#This Row],[SAT-ID]])</f>
        <v>2</v>
      </c>
    </row>
    <row r="592" spans="1:10" ht="15.9" customHeight="1" x14ac:dyDescent="0.3">
      <c r="A592" s="3" t="s">
        <v>2287</v>
      </c>
      <c r="B592" s="15" t="s">
        <v>173</v>
      </c>
      <c r="C592" s="16">
        <v>38</v>
      </c>
      <c r="D592" s="17">
        <f>tab_SATLISTE[[#This Row],[Leihgeräte]]*350</f>
        <v>13300</v>
      </c>
      <c r="E592" s="16">
        <v>17</v>
      </c>
      <c r="F592" s="30">
        <f>tab_SATLISTE[[#This Row],[Lehrergeräte]]*1000</f>
        <v>17000</v>
      </c>
      <c r="G592" s="3" t="str">
        <f>IF(MID(tab_SATLISTE[[#This Row],[SAT-ID]],2,1)="x","x",LEFT(tab_SATLISTE[[#This Row],[SAT-ID]]))</f>
        <v>1</v>
      </c>
      <c r="H592" t="s">
        <v>17014</v>
      </c>
      <c r="I592" t="s">
        <v>17054</v>
      </c>
      <c r="J592" s="3">
        <f>COUNTIFS(tab_SCHULLISTE[TKZ],tab_SATLISTE[[#This Row],[SAT-ID]])</f>
        <v>2</v>
      </c>
    </row>
    <row r="593" spans="1:10" ht="15.9" customHeight="1" x14ac:dyDescent="0.3">
      <c r="A593" s="3" t="s">
        <v>2289</v>
      </c>
      <c r="B593" s="15" t="s">
        <v>4192</v>
      </c>
      <c r="C593" s="16">
        <v>11</v>
      </c>
      <c r="D593" s="17">
        <f>tab_SATLISTE[[#This Row],[Leihgeräte]]*350</f>
        <v>3850</v>
      </c>
      <c r="E593" s="16">
        <v>3</v>
      </c>
      <c r="F593" s="30">
        <f>tab_SATLISTE[[#This Row],[Lehrergeräte]]*1000</f>
        <v>3000</v>
      </c>
      <c r="G593" s="3" t="str">
        <f>IF(MID(tab_SATLISTE[[#This Row],[SAT-ID]],2,1)="x","x",LEFT(tab_SATLISTE[[#This Row],[SAT-ID]]))</f>
        <v>1</v>
      </c>
      <c r="H593" t="s">
        <v>17014</v>
      </c>
      <c r="I593" t="s">
        <v>17054</v>
      </c>
      <c r="J593" s="3">
        <f>COUNTIFS(tab_SCHULLISTE[TKZ],tab_SATLISTE[[#This Row],[SAT-ID]])</f>
        <v>1</v>
      </c>
    </row>
    <row r="594" spans="1:10" ht="15.9" customHeight="1" x14ac:dyDescent="0.3">
      <c r="A594" s="3" t="s">
        <v>2290</v>
      </c>
      <c r="B594" s="15" t="s">
        <v>4193</v>
      </c>
      <c r="C594" s="16">
        <v>67</v>
      </c>
      <c r="D594" s="17">
        <f>tab_SATLISTE[[#This Row],[Leihgeräte]]*350</f>
        <v>23450</v>
      </c>
      <c r="E594" s="16">
        <v>14</v>
      </c>
      <c r="F594" s="30">
        <f>tab_SATLISTE[[#This Row],[Lehrergeräte]]*1000</f>
        <v>14000</v>
      </c>
      <c r="G594" s="3" t="str">
        <f>IF(MID(tab_SATLISTE[[#This Row],[SAT-ID]],2,1)="x","x",LEFT(tab_SATLISTE[[#This Row],[SAT-ID]]))</f>
        <v>1</v>
      </c>
      <c r="H594" t="s">
        <v>17014</v>
      </c>
      <c r="I594" t="s">
        <v>17408</v>
      </c>
      <c r="J594" s="3">
        <f>COUNTIFS(tab_SCHULLISTE[TKZ],tab_SATLISTE[[#This Row],[SAT-ID]])</f>
        <v>1</v>
      </c>
    </row>
    <row r="595" spans="1:10" ht="15.9" customHeight="1" x14ac:dyDescent="0.3">
      <c r="A595" s="3" t="s">
        <v>2291</v>
      </c>
      <c r="B595" s="15" t="s">
        <v>341</v>
      </c>
      <c r="C595" s="16">
        <v>5</v>
      </c>
      <c r="D595" s="17">
        <f>tab_SATLISTE[[#This Row],[Leihgeräte]]*350</f>
        <v>1750</v>
      </c>
      <c r="E595" s="16">
        <v>1</v>
      </c>
      <c r="F595" s="30">
        <f>tab_SATLISTE[[#This Row],[Lehrergeräte]]*1000</f>
        <v>1000</v>
      </c>
      <c r="G595" s="3" t="str">
        <f>IF(MID(tab_SATLISTE[[#This Row],[SAT-ID]],2,1)="x","x",LEFT(tab_SATLISTE[[#This Row],[SAT-ID]]))</f>
        <v>1</v>
      </c>
      <c r="H595" t="s">
        <v>17014</v>
      </c>
      <c r="I595" t="s">
        <v>17054</v>
      </c>
      <c r="J595" s="3">
        <f>COUNTIFS(tab_SCHULLISTE[TKZ],tab_SATLISTE[[#This Row],[SAT-ID]])</f>
        <v>1</v>
      </c>
    </row>
    <row r="596" spans="1:10" ht="15.9" customHeight="1" x14ac:dyDescent="0.3">
      <c r="A596" s="3" t="s">
        <v>2292</v>
      </c>
      <c r="B596" s="15" t="s">
        <v>15432</v>
      </c>
      <c r="C596" s="16">
        <v>23</v>
      </c>
      <c r="D596" s="17">
        <f>tab_SATLISTE[[#This Row],[Leihgeräte]]*350</f>
        <v>8050</v>
      </c>
      <c r="E596" s="16">
        <v>11</v>
      </c>
      <c r="F596" s="30">
        <f>tab_SATLISTE[[#This Row],[Lehrergeräte]]*1000</f>
        <v>11000</v>
      </c>
      <c r="G596" s="3" t="str">
        <f>IF(MID(tab_SATLISTE[[#This Row],[SAT-ID]],2,1)="x","x",LEFT(tab_SATLISTE[[#This Row],[SAT-ID]]))</f>
        <v>1</v>
      </c>
      <c r="H596" t="s">
        <v>17014</v>
      </c>
      <c r="I596" t="s">
        <v>17054</v>
      </c>
      <c r="J596" s="3">
        <f>COUNTIFS(tab_SCHULLISTE[TKZ],tab_SATLISTE[[#This Row],[SAT-ID]])</f>
        <v>1</v>
      </c>
    </row>
    <row r="597" spans="1:10" ht="15.9" customHeight="1" x14ac:dyDescent="0.3">
      <c r="A597" s="3" t="s">
        <v>2293</v>
      </c>
      <c r="B597" s="15" t="s">
        <v>540</v>
      </c>
      <c r="C597" s="16">
        <v>11</v>
      </c>
      <c r="D597" s="17">
        <f>tab_SATLISTE[[#This Row],[Leihgeräte]]*350</f>
        <v>3850</v>
      </c>
      <c r="E597" s="16">
        <v>7</v>
      </c>
      <c r="F597" s="30">
        <f>tab_SATLISTE[[#This Row],[Lehrergeräte]]*1000</f>
        <v>7000</v>
      </c>
      <c r="G597" s="3" t="str">
        <f>IF(MID(tab_SATLISTE[[#This Row],[SAT-ID]],2,1)="x","x",LEFT(tab_SATLISTE[[#This Row],[SAT-ID]]))</f>
        <v>1</v>
      </c>
      <c r="H597" t="s">
        <v>17014</v>
      </c>
      <c r="I597" t="s">
        <v>17071</v>
      </c>
      <c r="J597" s="3">
        <f>COUNTIFS(tab_SCHULLISTE[TKZ],tab_SATLISTE[[#This Row],[SAT-ID]])</f>
        <v>2</v>
      </c>
    </row>
    <row r="598" spans="1:10" ht="15.9" customHeight="1" x14ac:dyDescent="0.3">
      <c r="A598" s="3" t="s">
        <v>2294</v>
      </c>
      <c r="B598" s="15" t="s">
        <v>15433</v>
      </c>
      <c r="C598" s="16">
        <v>15</v>
      </c>
      <c r="D598" s="17">
        <f>tab_SATLISTE[[#This Row],[Leihgeräte]]*350</f>
        <v>5250</v>
      </c>
      <c r="E598" s="16">
        <v>3</v>
      </c>
      <c r="F598" s="30">
        <f>tab_SATLISTE[[#This Row],[Lehrergeräte]]*1000</f>
        <v>3000</v>
      </c>
      <c r="G598" s="3" t="str">
        <f>IF(MID(tab_SATLISTE[[#This Row],[SAT-ID]],2,1)="x","x",LEFT(tab_SATLISTE[[#This Row],[SAT-ID]]))</f>
        <v>1</v>
      </c>
      <c r="H598" t="s">
        <v>17014</v>
      </c>
      <c r="I598" t="s">
        <v>17054</v>
      </c>
      <c r="J598" s="3">
        <f>COUNTIFS(tab_SCHULLISTE[TKZ],tab_SATLISTE[[#This Row],[SAT-ID]])</f>
        <v>1</v>
      </c>
    </row>
    <row r="599" spans="1:10" ht="15.9" customHeight="1" x14ac:dyDescent="0.3">
      <c r="A599" s="3" t="s">
        <v>4195</v>
      </c>
      <c r="B599" s="15" t="s">
        <v>18888</v>
      </c>
      <c r="C599" s="16">
        <v>51</v>
      </c>
      <c r="D599" s="17">
        <f>tab_SATLISTE[[#This Row],[Leihgeräte]]*350</f>
        <v>17850</v>
      </c>
      <c r="E599" s="16">
        <v>25</v>
      </c>
      <c r="F599" s="30">
        <f>tab_SATLISTE[[#This Row],[Lehrergeräte]]*1000</f>
        <v>25000</v>
      </c>
      <c r="G599" s="3" t="str">
        <f>IF(MID(tab_SATLISTE[[#This Row],[SAT-ID]],2,1)="x","x",LEFT(tab_SATLISTE[[#This Row],[SAT-ID]]))</f>
        <v>1</v>
      </c>
      <c r="H599" t="s">
        <v>17014</v>
      </c>
      <c r="I599" t="s">
        <v>17054</v>
      </c>
      <c r="J599" s="3">
        <f>COUNTIFS(tab_SCHULLISTE[TKZ],tab_SATLISTE[[#This Row],[SAT-ID]])</f>
        <v>2</v>
      </c>
    </row>
    <row r="600" spans="1:10" ht="15.9" customHeight="1" x14ac:dyDescent="0.3">
      <c r="A600" s="3" t="s">
        <v>2288</v>
      </c>
      <c r="B600" s="15" t="s">
        <v>15431</v>
      </c>
      <c r="C600" s="16">
        <v>60</v>
      </c>
      <c r="D600" s="17">
        <f>tab_SATLISTE[[#This Row],[Leihgeräte]]*350</f>
        <v>21000</v>
      </c>
      <c r="E600" s="16">
        <v>36</v>
      </c>
      <c r="F600" s="30">
        <f>tab_SATLISTE[[#This Row],[Lehrergeräte]]*1000</f>
        <v>36000</v>
      </c>
      <c r="G600" s="3" t="str">
        <f>IF(MID(tab_SATLISTE[[#This Row],[SAT-ID]],2,1)="x","x",LEFT(tab_SATLISTE[[#This Row],[SAT-ID]]))</f>
        <v>1</v>
      </c>
      <c r="H600" t="s">
        <v>17014</v>
      </c>
      <c r="I600" t="s">
        <v>17407</v>
      </c>
      <c r="J600" s="3">
        <f>COUNTIFS(tab_SCHULLISTE[TKZ],tab_SATLISTE[[#This Row],[SAT-ID]])</f>
        <v>4</v>
      </c>
    </row>
    <row r="601" spans="1:10" ht="15.9" customHeight="1" x14ac:dyDescent="0.3">
      <c r="A601" s="3" t="s">
        <v>2295</v>
      </c>
      <c r="B601" s="15" t="s">
        <v>544</v>
      </c>
      <c r="C601" s="16">
        <v>42</v>
      </c>
      <c r="D601" s="17">
        <f>tab_SATLISTE[[#This Row],[Leihgeräte]]*350</f>
        <v>14700</v>
      </c>
      <c r="E601" s="16">
        <v>9</v>
      </c>
      <c r="F601" s="30">
        <f>tab_SATLISTE[[#This Row],[Lehrergeräte]]*1000</f>
        <v>9000</v>
      </c>
      <c r="G601" s="3" t="str">
        <f>IF(MID(tab_SATLISTE[[#This Row],[SAT-ID]],2,1)="x","x",LEFT(tab_SATLISTE[[#This Row],[SAT-ID]]))</f>
        <v>1</v>
      </c>
      <c r="H601" t="s">
        <v>17014</v>
      </c>
      <c r="I601" t="s">
        <v>17054</v>
      </c>
      <c r="J601" s="3">
        <f>COUNTIFS(tab_SCHULLISTE[TKZ],tab_SATLISTE[[#This Row],[SAT-ID]])</f>
        <v>2</v>
      </c>
    </row>
    <row r="602" spans="1:10" ht="15.9" customHeight="1" x14ac:dyDescent="0.3">
      <c r="A602" s="3" t="s">
        <v>2296</v>
      </c>
      <c r="B602" s="15" t="s">
        <v>15434</v>
      </c>
      <c r="C602" s="16">
        <v>91</v>
      </c>
      <c r="D602" s="17">
        <f>tab_SATLISTE[[#This Row],[Leihgeräte]]*350</f>
        <v>31850</v>
      </c>
      <c r="E602" s="16">
        <v>19</v>
      </c>
      <c r="F602" s="30">
        <f>tab_SATLISTE[[#This Row],[Lehrergeräte]]*1000</f>
        <v>19000</v>
      </c>
      <c r="G602" s="3" t="str">
        <f>IF(MID(tab_SATLISTE[[#This Row],[SAT-ID]],2,1)="x","x",LEFT(tab_SATLISTE[[#This Row],[SAT-ID]]))</f>
        <v>1</v>
      </c>
      <c r="H602" t="s">
        <v>17014</v>
      </c>
      <c r="I602" t="s">
        <v>17054</v>
      </c>
      <c r="J602" s="3">
        <f>COUNTIFS(tab_SCHULLISTE[TKZ],tab_SATLISTE[[#This Row],[SAT-ID]])</f>
        <v>1</v>
      </c>
    </row>
    <row r="603" spans="1:10" ht="15.9" customHeight="1" x14ac:dyDescent="0.3">
      <c r="A603" s="3" t="s">
        <v>2297</v>
      </c>
      <c r="B603" s="15" t="s">
        <v>15435</v>
      </c>
      <c r="C603" s="16">
        <v>25</v>
      </c>
      <c r="D603" s="17">
        <f>tab_SATLISTE[[#This Row],[Leihgeräte]]*350</f>
        <v>8750</v>
      </c>
      <c r="E603" s="16">
        <v>3</v>
      </c>
      <c r="F603" s="30">
        <f>tab_SATLISTE[[#This Row],[Lehrergeräte]]*1000</f>
        <v>3000</v>
      </c>
      <c r="G603" s="3" t="str">
        <f>IF(MID(tab_SATLISTE[[#This Row],[SAT-ID]],2,1)="x","x",LEFT(tab_SATLISTE[[#This Row],[SAT-ID]]))</f>
        <v>1</v>
      </c>
      <c r="H603" t="s">
        <v>17014</v>
      </c>
      <c r="I603" t="s">
        <v>17054</v>
      </c>
      <c r="J603" s="3">
        <f>COUNTIFS(tab_SCHULLISTE[TKZ],tab_SATLISTE[[#This Row],[SAT-ID]])</f>
        <v>1</v>
      </c>
    </row>
    <row r="604" spans="1:10" ht="15.9" customHeight="1" x14ac:dyDescent="0.3">
      <c r="A604" s="3" t="s">
        <v>2298</v>
      </c>
      <c r="B604" s="15" t="s">
        <v>15436</v>
      </c>
      <c r="C604" s="16">
        <v>107</v>
      </c>
      <c r="D604" s="17">
        <f>tab_SATLISTE[[#This Row],[Leihgeräte]]*350</f>
        <v>37450</v>
      </c>
      <c r="E604" s="16">
        <v>19</v>
      </c>
      <c r="F604" s="30">
        <f>tab_SATLISTE[[#This Row],[Lehrergeräte]]*1000</f>
        <v>19000</v>
      </c>
      <c r="G604" s="3" t="str">
        <f>IF(MID(tab_SATLISTE[[#This Row],[SAT-ID]],2,1)="x","x",LEFT(tab_SATLISTE[[#This Row],[SAT-ID]]))</f>
        <v>1</v>
      </c>
      <c r="H604" t="s">
        <v>17014</v>
      </c>
      <c r="I604" t="s">
        <v>17054</v>
      </c>
      <c r="J604" s="3">
        <f>COUNTIFS(tab_SCHULLISTE[TKZ],tab_SATLISTE[[#This Row],[SAT-ID]])</f>
        <v>2</v>
      </c>
    </row>
    <row r="605" spans="1:10" ht="15.9" customHeight="1" x14ac:dyDescent="0.3">
      <c r="A605" s="3" t="s">
        <v>2299</v>
      </c>
      <c r="B605" s="15" t="s">
        <v>15437</v>
      </c>
      <c r="C605" s="16">
        <v>44</v>
      </c>
      <c r="D605" s="17">
        <f>tab_SATLISTE[[#This Row],[Leihgeräte]]*350</f>
        <v>15400</v>
      </c>
      <c r="E605" s="16">
        <v>24</v>
      </c>
      <c r="F605" s="30">
        <f>tab_SATLISTE[[#This Row],[Lehrergeräte]]*1000</f>
        <v>24000</v>
      </c>
      <c r="G605" s="3" t="str">
        <f>IF(MID(tab_SATLISTE[[#This Row],[SAT-ID]],2,1)="x","x",LEFT(tab_SATLISTE[[#This Row],[SAT-ID]]))</f>
        <v>1</v>
      </c>
      <c r="H605" t="s">
        <v>17014</v>
      </c>
      <c r="I605" t="s">
        <v>17054</v>
      </c>
      <c r="J605" s="3">
        <f>COUNTIFS(tab_SCHULLISTE[TKZ],tab_SATLISTE[[#This Row],[SAT-ID]])</f>
        <v>2</v>
      </c>
    </row>
    <row r="606" spans="1:10" ht="15.9" customHeight="1" x14ac:dyDescent="0.3">
      <c r="A606" s="3" t="s">
        <v>2300</v>
      </c>
      <c r="B606" s="15" t="s">
        <v>1601</v>
      </c>
      <c r="C606" s="16">
        <v>5</v>
      </c>
      <c r="D606" s="17">
        <f>tab_SATLISTE[[#This Row],[Leihgeräte]]*350</f>
        <v>1750</v>
      </c>
      <c r="E606" s="16">
        <v>5</v>
      </c>
      <c r="F606" s="30">
        <f>tab_SATLISTE[[#This Row],[Lehrergeräte]]*1000</f>
        <v>5000</v>
      </c>
      <c r="G606" s="3" t="str">
        <f>IF(MID(tab_SATLISTE[[#This Row],[SAT-ID]],2,1)="x","x",LEFT(tab_SATLISTE[[#This Row],[SAT-ID]]))</f>
        <v>1</v>
      </c>
      <c r="H606" t="s">
        <v>17014</v>
      </c>
      <c r="I606" t="s">
        <v>17054</v>
      </c>
      <c r="J606" s="3">
        <f>COUNTIFS(tab_SCHULLISTE[TKZ],tab_SATLISTE[[#This Row],[SAT-ID]])</f>
        <v>1</v>
      </c>
    </row>
    <row r="607" spans="1:10" ht="15.9" customHeight="1" x14ac:dyDescent="0.3">
      <c r="A607" s="3" t="s">
        <v>2301</v>
      </c>
      <c r="B607" s="15" t="s">
        <v>15438</v>
      </c>
      <c r="C607" s="16">
        <v>28</v>
      </c>
      <c r="D607" s="17">
        <f>tab_SATLISTE[[#This Row],[Leihgeräte]]*350</f>
        <v>9800</v>
      </c>
      <c r="E607" s="16">
        <v>7</v>
      </c>
      <c r="F607" s="30">
        <f>tab_SATLISTE[[#This Row],[Lehrergeräte]]*1000</f>
        <v>7000</v>
      </c>
      <c r="G607" s="3" t="str">
        <f>IF(MID(tab_SATLISTE[[#This Row],[SAT-ID]],2,1)="x","x",LEFT(tab_SATLISTE[[#This Row],[SAT-ID]]))</f>
        <v>1</v>
      </c>
      <c r="H607" t="s">
        <v>17014</v>
      </c>
      <c r="I607" t="s">
        <v>17054</v>
      </c>
      <c r="J607" s="3">
        <f>COUNTIFS(tab_SCHULLISTE[TKZ],tab_SATLISTE[[#This Row],[SAT-ID]])</f>
        <v>1</v>
      </c>
    </row>
    <row r="608" spans="1:10" ht="15.9" customHeight="1" x14ac:dyDescent="0.3">
      <c r="A608" s="3" t="s">
        <v>2302</v>
      </c>
      <c r="B608" s="15" t="s">
        <v>15439</v>
      </c>
      <c r="C608" s="16">
        <v>143</v>
      </c>
      <c r="D608" s="17">
        <f>tab_SATLISTE[[#This Row],[Leihgeräte]]*350</f>
        <v>50050</v>
      </c>
      <c r="E608" s="16">
        <v>24</v>
      </c>
      <c r="F608" s="30">
        <f>tab_SATLISTE[[#This Row],[Lehrergeräte]]*1000</f>
        <v>24000</v>
      </c>
      <c r="G608" s="3" t="str">
        <f>IF(MID(tab_SATLISTE[[#This Row],[SAT-ID]],2,1)="x","x",LEFT(tab_SATLISTE[[#This Row],[SAT-ID]]))</f>
        <v>1</v>
      </c>
      <c r="H608" t="s">
        <v>17014</v>
      </c>
      <c r="I608" t="s">
        <v>17356</v>
      </c>
      <c r="J608" s="3">
        <f>COUNTIFS(tab_SCHULLISTE[TKZ],tab_SATLISTE[[#This Row],[SAT-ID]])</f>
        <v>2</v>
      </c>
    </row>
    <row r="609" spans="1:10" ht="15.9" customHeight="1" x14ac:dyDescent="0.3">
      <c r="A609" s="3" t="s">
        <v>2303</v>
      </c>
      <c r="B609" s="15" t="s">
        <v>15440</v>
      </c>
      <c r="C609" s="16">
        <v>28</v>
      </c>
      <c r="D609" s="17">
        <f>tab_SATLISTE[[#This Row],[Leihgeräte]]*350</f>
        <v>9800</v>
      </c>
      <c r="E609" s="16">
        <v>10</v>
      </c>
      <c r="F609" s="30">
        <f>tab_SATLISTE[[#This Row],[Lehrergeräte]]*1000</f>
        <v>10000</v>
      </c>
      <c r="G609" s="3" t="str">
        <f>IF(MID(tab_SATLISTE[[#This Row],[SAT-ID]],2,1)="x","x",LEFT(tab_SATLISTE[[#This Row],[SAT-ID]]))</f>
        <v>1</v>
      </c>
      <c r="H609" t="s">
        <v>17014</v>
      </c>
      <c r="I609" t="s">
        <v>17163</v>
      </c>
      <c r="J609" s="3">
        <f>COUNTIFS(tab_SCHULLISTE[TKZ],tab_SATLISTE[[#This Row],[SAT-ID]])</f>
        <v>2</v>
      </c>
    </row>
    <row r="610" spans="1:10" ht="15.9" customHeight="1" x14ac:dyDescent="0.3">
      <c r="A610" s="3" t="s">
        <v>2304</v>
      </c>
      <c r="B610" s="15" t="s">
        <v>15441</v>
      </c>
      <c r="C610" s="16">
        <v>58</v>
      </c>
      <c r="D610" s="17">
        <f>tab_SATLISTE[[#This Row],[Leihgeräte]]*350</f>
        <v>20300</v>
      </c>
      <c r="E610" s="16">
        <v>17</v>
      </c>
      <c r="F610" s="30">
        <f>tab_SATLISTE[[#This Row],[Lehrergeräte]]*1000</f>
        <v>17000</v>
      </c>
      <c r="G610" s="3" t="str">
        <f>IF(MID(tab_SATLISTE[[#This Row],[SAT-ID]],2,1)="x","x",LEFT(tab_SATLISTE[[#This Row],[SAT-ID]]))</f>
        <v>1</v>
      </c>
      <c r="H610" t="s">
        <v>17014</v>
      </c>
      <c r="I610" t="s">
        <v>17054</v>
      </c>
      <c r="J610" s="3">
        <f>COUNTIFS(tab_SCHULLISTE[TKZ],tab_SATLISTE[[#This Row],[SAT-ID]])</f>
        <v>2</v>
      </c>
    </row>
    <row r="611" spans="1:10" ht="15.9" customHeight="1" x14ac:dyDescent="0.3">
      <c r="A611" s="3" t="s">
        <v>2305</v>
      </c>
      <c r="B611" s="15" t="s">
        <v>15442</v>
      </c>
      <c r="C611" s="16">
        <v>3</v>
      </c>
      <c r="D611" s="17">
        <f>tab_SATLISTE[[#This Row],[Leihgeräte]]*350</f>
        <v>1050</v>
      </c>
      <c r="E611" s="16">
        <v>3</v>
      </c>
      <c r="F611" s="30">
        <f>tab_SATLISTE[[#This Row],[Lehrergeräte]]*1000</f>
        <v>3000</v>
      </c>
      <c r="G611" s="3" t="str">
        <f>IF(MID(tab_SATLISTE[[#This Row],[SAT-ID]],2,1)="x","x",LEFT(tab_SATLISTE[[#This Row],[SAT-ID]]))</f>
        <v>1</v>
      </c>
      <c r="H611" t="s">
        <v>17014</v>
      </c>
      <c r="I611" t="s">
        <v>17054</v>
      </c>
      <c r="J611" s="3">
        <f>COUNTIFS(tab_SCHULLISTE[TKZ],tab_SATLISTE[[#This Row],[SAT-ID]])</f>
        <v>1</v>
      </c>
    </row>
    <row r="612" spans="1:10" ht="15.9" customHeight="1" x14ac:dyDescent="0.3">
      <c r="A612" s="3" t="s">
        <v>2306</v>
      </c>
      <c r="B612" s="15" t="s">
        <v>15443</v>
      </c>
      <c r="C612" s="16">
        <v>58</v>
      </c>
      <c r="D612" s="17">
        <f>tab_SATLISTE[[#This Row],[Leihgeräte]]*350</f>
        <v>20300</v>
      </c>
      <c r="E612" s="16">
        <v>9</v>
      </c>
      <c r="F612" s="30">
        <f>tab_SATLISTE[[#This Row],[Lehrergeräte]]*1000</f>
        <v>9000</v>
      </c>
      <c r="G612" s="3" t="str">
        <f>IF(MID(tab_SATLISTE[[#This Row],[SAT-ID]],2,1)="x","x",LEFT(tab_SATLISTE[[#This Row],[SAT-ID]]))</f>
        <v>1</v>
      </c>
      <c r="H612" t="s">
        <v>17014</v>
      </c>
      <c r="I612" t="s">
        <v>17407</v>
      </c>
      <c r="J612" s="3">
        <f>COUNTIFS(tab_SCHULLISTE[TKZ],tab_SATLISTE[[#This Row],[SAT-ID]])</f>
        <v>2</v>
      </c>
    </row>
    <row r="613" spans="1:10" ht="15.9" customHeight="1" x14ac:dyDescent="0.3">
      <c r="A613" s="3" t="s">
        <v>2307</v>
      </c>
      <c r="B613" s="15" t="s">
        <v>586</v>
      </c>
      <c r="C613" s="16">
        <v>141</v>
      </c>
      <c r="D613" s="17">
        <f>tab_SATLISTE[[#This Row],[Leihgeräte]]*350</f>
        <v>49350</v>
      </c>
      <c r="E613" s="16">
        <v>37</v>
      </c>
      <c r="F613" s="30">
        <f>tab_SATLISTE[[#This Row],[Lehrergeräte]]*1000</f>
        <v>37000</v>
      </c>
      <c r="G613" s="3" t="str">
        <f>IF(MID(tab_SATLISTE[[#This Row],[SAT-ID]],2,1)="x","x",LEFT(tab_SATLISTE[[#This Row],[SAT-ID]]))</f>
        <v>1</v>
      </c>
      <c r="H613" t="s">
        <v>17014</v>
      </c>
      <c r="I613" t="s">
        <v>17054</v>
      </c>
      <c r="J613" s="3">
        <f>COUNTIFS(tab_SCHULLISTE[TKZ],tab_SATLISTE[[#This Row],[SAT-ID]])</f>
        <v>4</v>
      </c>
    </row>
    <row r="614" spans="1:10" ht="15.9" customHeight="1" x14ac:dyDescent="0.3">
      <c r="A614" s="3" t="s">
        <v>2308</v>
      </c>
      <c r="B614" s="15" t="s">
        <v>1372</v>
      </c>
      <c r="C614" s="16">
        <v>3</v>
      </c>
      <c r="D614" s="17">
        <f>tab_SATLISTE[[#This Row],[Leihgeräte]]*350</f>
        <v>1050</v>
      </c>
      <c r="E614" s="16">
        <v>7</v>
      </c>
      <c r="F614" s="30">
        <f>tab_SATLISTE[[#This Row],[Lehrergeräte]]*1000</f>
        <v>7000</v>
      </c>
      <c r="G614" s="3" t="str">
        <f>IF(MID(tab_SATLISTE[[#This Row],[SAT-ID]],2,1)="x","x",LEFT(tab_SATLISTE[[#This Row],[SAT-ID]]))</f>
        <v>1</v>
      </c>
      <c r="H614" t="s">
        <v>17014</v>
      </c>
      <c r="I614" t="s">
        <v>17245</v>
      </c>
      <c r="J614" s="3">
        <f>COUNTIFS(tab_SCHULLISTE[TKZ],tab_SATLISTE[[#This Row],[SAT-ID]])</f>
        <v>1</v>
      </c>
    </row>
    <row r="615" spans="1:10" ht="15.9" customHeight="1" x14ac:dyDescent="0.3">
      <c r="A615" s="3" t="s">
        <v>2309</v>
      </c>
      <c r="B615" s="15" t="s">
        <v>15444</v>
      </c>
      <c r="C615" s="16">
        <v>28</v>
      </c>
      <c r="D615" s="17">
        <f>tab_SATLISTE[[#This Row],[Leihgeräte]]*350</f>
        <v>9800</v>
      </c>
      <c r="E615" s="16">
        <v>9</v>
      </c>
      <c r="F615" s="30">
        <f>tab_SATLISTE[[#This Row],[Lehrergeräte]]*1000</f>
        <v>9000</v>
      </c>
      <c r="G615" s="3" t="str">
        <f>IF(MID(tab_SATLISTE[[#This Row],[SAT-ID]],2,1)="x","x",LEFT(tab_SATLISTE[[#This Row],[SAT-ID]]))</f>
        <v>1</v>
      </c>
      <c r="H615" t="s">
        <v>17014</v>
      </c>
      <c r="I615" t="s">
        <v>17054</v>
      </c>
      <c r="J615" s="3">
        <f>COUNTIFS(tab_SCHULLISTE[TKZ],tab_SATLISTE[[#This Row],[SAT-ID]])</f>
        <v>2</v>
      </c>
    </row>
    <row r="616" spans="1:10" ht="15.9" customHeight="1" x14ac:dyDescent="0.3">
      <c r="A616" s="3" t="s">
        <v>2310</v>
      </c>
      <c r="B616" s="15" t="s">
        <v>15445</v>
      </c>
      <c r="C616" s="16">
        <v>52</v>
      </c>
      <c r="D616" s="17">
        <f>tab_SATLISTE[[#This Row],[Leihgeräte]]*350</f>
        <v>18200</v>
      </c>
      <c r="E616" s="16">
        <v>12</v>
      </c>
      <c r="F616" s="30">
        <f>tab_SATLISTE[[#This Row],[Lehrergeräte]]*1000</f>
        <v>12000</v>
      </c>
      <c r="G616" s="3" t="str">
        <f>IF(MID(tab_SATLISTE[[#This Row],[SAT-ID]],2,1)="x","x",LEFT(tab_SATLISTE[[#This Row],[SAT-ID]]))</f>
        <v>1</v>
      </c>
      <c r="H616" t="s">
        <v>17014</v>
      </c>
      <c r="I616" t="s">
        <v>17129</v>
      </c>
      <c r="J616" s="3">
        <f>COUNTIFS(tab_SCHULLISTE[TKZ],tab_SATLISTE[[#This Row],[SAT-ID]])</f>
        <v>1</v>
      </c>
    </row>
    <row r="617" spans="1:10" ht="15.9" customHeight="1" x14ac:dyDescent="0.3">
      <c r="A617" s="3" t="s">
        <v>2311</v>
      </c>
      <c r="B617" s="15" t="s">
        <v>15446</v>
      </c>
      <c r="C617" s="16">
        <v>27</v>
      </c>
      <c r="D617" s="17">
        <f>tab_SATLISTE[[#This Row],[Leihgeräte]]*350</f>
        <v>9450</v>
      </c>
      <c r="E617" s="16">
        <v>2</v>
      </c>
      <c r="F617" s="30">
        <f>tab_SATLISTE[[#This Row],[Lehrergeräte]]*1000</f>
        <v>2000</v>
      </c>
      <c r="G617" s="3" t="str">
        <f>IF(MID(tab_SATLISTE[[#This Row],[SAT-ID]],2,1)="x","x",LEFT(tab_SATLISTE[[#This Row],[SAT-ID]]))</f>
        <v>1</v>
      </c>
      <c r="H617" t="s">
        <v>17014</v>
      </c>
      <c r="I617" t="s">
        <v>17135</v>
      </c>
      <c r="J617" s="3">
        <f>COUNTIFS(tab_SCHULLISTE[TKZ],tab_SATLISTE[[#This Row],[SAT-ID]])</f>
        <v>1</v>
      </c>
    </row>
    <row r="618" spans="1:10" ht="15.9" customHeight="1" x14ac:dyDescent="0.3">
      <c r="A618" s="3" t="s">
        <v>14908</v>
      </c>
      <c r="B618" s="15" t="s">
        <v>18889</v>
      </c>
      <c r="C618" s="16">
        <v>3</v>
      </c>
      <c r="D618" s="17">
        <f>tab_SATLISTE[[#This Row],[Leihgeräte]]*350</f>
        <v>1050</v>
      </c>
      <c r="E618" s="16">
        <v>2</v>
      </c>
      <c r="F618" s="30">
        <f>tab_SATLISTE[[#This Row],[Lehrergeräte]]*1000</f>
        <v>2000</v>
      </c>
      <c r="G618" s="3" t="str">
        <f>IF(MID(tab_SATLISTE[[#This Row],[SAT-ID]],2,1)="x","x",LEFT(tab_SATLISTE[[#This Row],[SAT-ID]]))</f>
        <v>1</v>
      </c>
      <c r="H618" t="s">
        <v>17014</v>
      </c>
      <c r="I618" t="s">
        <v>17054</v>
      </c>
      <c r="J618" s="3">
        <f>COUNTIFS(tab_SCHULLISTE[TKZ],tab_SATLISTE[[#This Row],[SAT-ID]])</f>
        <v>1</v>
      </c>
    </row>
    <row r="619" spans="1:10" ht="15.9" customHeight="1" x14ac:dyDescent="0.3">
      <c r="A619" s="3" t="s">
        <v>2312</v>
      </c>
      <c r="B619" s="15" t="s">
        <v>15447</v>
      </c>
      <c r="C619" s="16">
        <v>9</v>
      </c>
      <c r="D619" s="17">
        <f>tab_SATLISTE[[#This Row],[Leihgeräte]]*350</f>
        <v>3150</v>
      </c>
      <c r="E619" s="16">
        <v>4</v>
      </c>
      <c r="F619" s="30">
        <f>tab_SATLISTE[[#This Row],[Lehrergeräte]]*1000</f>
        <v>4000</v>
      </c>
      <c r="G619" s="3" t="str">
        <f>IF(MID(tab_SATLISTE[[#This Row],[SAT-ID]],2,1)="x","x",LEFT(tab_SATLISTE[[#This Row],[SAT-ID]]))</f>
        <v>1</v>
      </c>
      <c r="H619" t="s">
        <v>17014</v>
      </c>
      <c r="I619" t="s">
        <v>17054</v>
      </c>
      <c r="J619" s="3">
        <f>COUNTIFS(tab_SCHULLISTE[TKZ],tab_SATLISTE[[#This Row],[SAT-ID]])</f>
        <v>1</v>
      </c>
    </row>
    <row r="620" spans="1:10" ht="15.9" customHeight="1" x14ac:dyDescent="0.3">
      <c r="A620" s="3" t="s">
        <v>2313</v>
      </c>
      <c r="B620" s="15" t="s">
        <v>1286</v>
      </c>
      <c r="C620" s="16">
        <v>41</v>
      </c>
      <c r="D620" s="17">
        <f>tab_SATLISTE[[#This Row],[Leihgeräte]]*350</f>
        <v>14350</v>
      </c>
      <c r="E620" s="16">
        <v>16</v>
      </c>
      <c r="F620" s="30">
        <f>tab_SATLISTE[[#This Row],[Lehrergeräte]]*1000</f>
        <v>16000</v>
      </c>
      <c r="G620" s="3" t="str">
        <f>IF(MID(tab_SATLISTE[[#This Row],[SAT-ID]],2,1)="x","x",LEFT(tab_SATLISTE[[#This Row],[SAT-ID]]))</f>
        <v>1</v>
      </c>
      <c r="H620" t="s">
        <v>17014</v>
      </c>
      <c r="I620" t="s">
        <v>17054</v>
      </c>
      <c r="J620" s="3">
        <f>COUNTIFS(tab_SCHULLISTE[TKZ],tab_SATLISTE[[#This Row],[SAT-ID]])</f>
        <v>1</v>
      </c>
    </row>
    <row r="621" spans="1:10" ht="15.9" customHeight="1" x14ac:dyDescent="0.3">
      <c r="A621" s="3" t="s">
        <v>2314</v>
      </c>
      <c r="B621" s="15" t="s">
        <v>170</v>
      </c>
      <c r="C621" s="16">
        <v>94</v>
      </c>
      <c r="D621" s="17">
        <f>tab_SATLISTE[[#This Row],[Leihgeräte]]*350</f>
        <v>32900</v>
      </c>
      <c r="E621" s="16">
        <v>102</v>
      </c>
      <c r="F621" s="30">
        <f>tab_SATLISTE[[#This Row],[Lehrergeräte]]*1000</f>
        <v>102000</v>
      </c>
      <c r="G621" s="3" t="str">
        <f>IF(MID(tab_SATLISTE[[#This Row],[SAT-ID]],2,1)="x","x",LEFT(tab_SATLISTE[[#This Row],[SAT-ID]]))</f>
        <v>1</v>
      </c>
      <c r="H621" t="s">
        <v>17014</v>
      </c>
      <c r="I621" t="s">
        <v>17309</v>
      </c>
      <c r="J621" s="3">
        <f>COUNTIFS(tab_SCHULLISTE[TKZ],tab_SATLISTE[[#This Row],[SAT-ID]])</f>
        <v>7</v>
      </c>
    </row>
    <row r="622" spans="1:10" ht="15.9" customHeight="1" x14ac:dyDescent="0.3">
      <c r="A622" s="3" t="s">
        <v>2315</v>
      </c>
      <c r="B622" s="15" t="s">
        <v>18890</v>
      </c>
      <c r="C622" s="16">
        <v>39</v>
      </c>
      <c r="D622" s="17">
        <f>tab_SATLISTE[[#This Row],[Leihgeräte]]*350</f>
        <v>13650</v>
      </c>
      <c r="E622" s="16">
        <v>25</v>
      </c>
      <c r="F622" s="30">
        <f>tab_SATLISTE[[#This Row],[Lehrergeräte]]*1000</f>
        <v>25000</v>
      </c>
      <c r="G622" s="3" t="str">
        <f>IF(MID(tab_SATLISTE[[#This Row],[SAT-ID]],2,1)="x","x",LEFT(tab_SATLISTE[[#This Row],[SAT-ID]]))</f>
        <v>1</v>
      </c>
      <c r="H622" t="s">
        <v>17014</v>
      </c>
      <c r="I622" t="s">
        <v>17054</v>
      </c>
      <c r="J622" s="3">
        <f>COUNTIFS(tab_SCHULLISTE[TKZ],tab_SATLISTE[[#This Row],[SAT-ID]])</f>
        <v>2</v>
      </c>
    </row>
    <row r="623" spans="1:10" ht="15.9" customHeight="1" x14ac:dyDescent="0.3">
      <c r="A623" s="3" t="s">
        <v>2316</v>
      </c>
      <c r="B623" s="15" t="s">
        <v>15448</v>
      </c>
      <c r="C623" s="16">
        <v>47</v>
      </c>
      <c r="D623" s="17">
        <f>tab_SATLISTE[[#This Row],[Leihgeräte]]*350</f>
        <v>16450</v>
      </c>
      <c r="E623" s="16">
        <v>26</v>
      </c>
      <c r="F623" s="30">
        <f>tab_SATLISTE[[#This Row],[Lehrergeräte]]*1000</f>
        <v>26000</v>
      </c>
      <c r="G623" s="3" t="str">
        <f>IF(MID(tab_SATLISTE[[#This Row],[SAT-ID]],2,1)="x","x",LEFT(tab_SATLISTE[[#This Row],[SAT-ID]]))</f>
        <v>1</v>
      </c>
      <c r="H623" t="s">
        <v>17014</v>
      </c>
      <c r="I623" t="s">
        <v>17357</v>
      </c>
      <c r="J623" s="3">
        <f>COUNTIFS(tab_SCHULLISTE[TKZ],tab_SATLISTE[[#This Row],[SAT-ID]])</f>
        <v>4</v>
      </c>
    </row>
    <row r="624" spans="1:10" ht="15.9" customHeight="1" x14ac:dyDescent="0.3">
      <c r="A624" s="3" t="s">
        <v>2317</v>
      </c>
      <c r="B624" s="15" t="s">
        <v>15449</v>
      </c>
      <c r="C624" s="16">
        <v>14</v>
      </c>
      <c r="D624" s="17">
        <f>tab_SATLISTE[[#This Row],[Leihgeräte]]*350</f>
        <v>4900</v>
      </c>
      <c r="E624" s="16">
        <v>6</v>
      </c>
      <c r="F624" s="30">
        <f>tab_SATLISTE[[#This Row],[Lehrergeräte]]*1000</f>
        <v>6000</v>
      </c>
      <c r="G624" s="3" t="str">
        <f>IF(MID(tab_SATLISTE[[#This Row],[SAT-ID]],2,1)="x","x",LEFT(tab_SATLISTE[[#This Row],[SAT-ID]]))</f>
        <v>1</v>
      </c>
      <c r="H624" t="s">
        <v>17014</v>
      </c>
      <c r="I624" t="s">
        <v>17135</v>
      </c>
      <c r="J624" s="3">
        <f>COUNTIFS(tab_SCHULLISTE[TKZ],tab_SATLISTE[[#This Row],[SAT-ID]])</f>
        <v>1</v>
      </c>
    </row>
    <row r="625" spans="1:10" ht="15.9" customHeight="1" x14ac:dyDescent="0.3">
      <c r="A625" s="3" t="s">
        <v>2318</v>
      </c>
      <c r="B625" s="15" t="s">
        <v>450</v>
      </c>
      <c r="C625" s="16">
        <v>241</v>
      </c>
      <c r="D625" s="17">
        <f>tab_SATLISTE[[#This Row],[Leihgeräte]]*350</f>
        <v>84350</v>
      </c>
      <c r="E625" s="16">
        <v>30</v>
      </c>
      <c r="F625" s="30">
        <f>tab_SATLISTE[[#This Row],[Lehrergeräte]]*1000</f>
        <v>30000</v>
      </c>
      <c r="G625" s="3" t="str">
        <f>IF(MID(tab_SATLISTE[[#This Row],[SAT-ID]],2,1)="x","x",LEFT(tab_SATLISTE[[#This Row],[SAT-ID]]))</f>
        <v>1</v>
      </c>
      <c r="H625" t="s">
        <v>17014</v>
      </c>
      <c r="I625" t="s">
        <v>17054</v>
      </c>
      <c r="J625" s="3">
        <f>COUNTIFS(tab_SCHULLISTE[TKZ],tab_SATLISTE[[#This Row],[SAT-ID]])</f>
        <v>1</v>
      </c>
    </row>
    <row r="626" spans="1:10" ht="15.9" customHeight="1" x14ac:dyDescent="0.3">
      <c r="A626" s="3" t="s">
        <v>2319</v>
      </c>
      <c r="B626" s="15" t="s">
        <v>496</v>
      </c>
      <c r="C626" s="16">
        <v>193</v>
      </c>
      <c r="D626" s="17">
        <f>tab_SATLISTE[[#This Row],[Leihgeräte]]*350</f>
        <v>67550</v>
      </c>
      <c r="E626" s="16">
        <v>40</v>
      </c>
      <c r="F626" s="30">
        <f>tab_SATLISTE[[#This Row],[Lehrergeräte]]*1000</f>
        <v>40000</v>
      </c>
      <c r="G626" s="3" t="str">
        <f>IF(MID(tab_SATLISTE[[#This Row],[SAT-ID]],2,1)="x","x",LEFT(tab_SATLISTE[[#This Row],[SAT-ID]]))</f>
        <v>1</v>
      </c>
      <c r="H626" t="s">
        <v>17014</v>
      </c>
      <c r="I626" t="s">
        <v>17054</v>
      </c>
      <c r="J626" s="3">
        <f>COUNTIFS(tab_SCHULLISTE[TKZ],tab_SATLISTE[[#This Row],[SAT-ID]])</f>
        <v>4</v>
      </c>
    </row>
    <row r="627" spans="1:10" ht="15.9" customHeight="1" x14ac:dyDescent="0.3">
      <c r="A627" s="3" t="s">
        <v>2320</v>
      </c>
      <c r="B627" s="15" t="s">
        <v>194</v>
      </c>
      <c r="C627" s="16">
        <v>12</v>
      </c>
      <c r="D627" s="17">
        <f>tab_SATLISTE[[#This Row],[Leihgeräte]]*350</f>
        <v>4200</v>
      </c>
      <c r="E627" s="16">
        <v>9</v>
      </c>
      <c r="F627" s="30">
        <f>tab_SATLISTE[[#This Row],[Lehrergeräte]]*1000</f>
        <v>9000</v>
      </c>
      <c r="G627" s="3" t="str">
        <f>IF(MID(tab_SATLISTE[[#This Row],[SAT-ID]],2,1)="x","x",LEFT(tab_SATLISTE[[#This Row],[SAT-ID]]))</f>
        <v>1</v>
      </c>
      <c r="H627" t="s">
        <v>17014</v>
      </c>
      <c r="I627" t="s">
        <v>17054</v>
      </c>
      <c r="J627" s="3">
        <f>COUNTIFS(tab_SCHULLISTE[TKZ],tab_SATLISTE[[#This Row],[SAT-ID]])</f>
        <v>1</v>
      </c>
    </row>
    <row r="628" spans="1:10" ht="15.9" customHeight="1" x14ac:dyDescent="0.3">
      <c r="A628" s="3" t="s">
        <v>2321</v>
      </c>
      <c r="B628" s="15" t="s">
        <v>18891</v>
      </c>
      <c r="C628" s="16">
        <v>44</v>
      </c>
      <c r="D628" s="17">
        <f>tab_SATLISTE[[#This Row],[Leihgeräte]]*350</f>
        <v>15400</v>
      </c>
      <c r="E628" s="16">
        <v>10</v>
      </c>
      <c r="F628" s="30">
        <f>tab_SATLISTE[[#This Row],[Lehrergeräte]]*1000</f>
        <v>10000</v>
      </c>
      <c r="G628" s="3" t="str">
        <f>IF(MID(tab_SATLISTE[[#This Row],[SAT-ID]],2,1)="x","x",LEFT(tab_SATLISTE[[#This Row],[SAT-ID]]))</f>
        <v>1</v>
      </c>
      <c r="H628" t="s">
        <v>17014</v>
      </c>
      <c r="I628" t="s">
        <v>17136</v>
      </c>
      <c r="J628" s="3">
        <f>COUNTIFS(tab_SCHULLISTE[TKZ],tab_SATLISTE[[#This Row],[SAT-ID]])</f>
        <v>1</v>
      </c>
    </row>
    <row r="629" spans="1:10" ht="15.9" customHeight="1" x14ac:dyDescent="0.3">
      <c r="A629" s="3" t="s">
        <v>2322</v>
      </c>
      <c r="B629" s="15" t="s">
        <v>15450</v>
      </c>
      <c r="C629" s="16">
        <v>11</v>
      </c>
      <c r="D629" s="17">
        <f>tab_SATLISTE[[#This Row],[Leihgeräte]]*350</f>
        <v>3850</v>
      </c>
      <c r="E629" s="16">
        <v>12</v>
      </c>
      <c r="F629" s="30">
        <f>tab_SATLISTE[[#This Row],[Lehrergeräte]]*1000</f>
        <v>12000</v>
      </c>
      <c r="G629" s="3" t="str">
        <f>IF(MID(tab_SATLISTE[[#This Row],[SAT-ID]],2,1)="x","x",LEFT(tab_SATLISTE[[#This Row],[SAT-ID]]))</f>
        <v>1</v>
      </c>
      <c r="H629" t="s">
        <v>10474</v>
      </c>
      <c r="I629" t="s">
        <v>17164</v>
      </c>
      <c r="J629" s="3">
        <f>COUNTIFS(tab_SCHULLISTE[TKZ],tab_SATLISTE[[#This Row],[SAT-ID]])</f>
        <v>2</v>
      </c>
    </row>
    <row r="630" spans="1:10" ht="15.9" customHeight="1" x14ac:dyDescent="0.3">
      <c r="A630" s="3" t="s">
        <v>2323</v>
      </c>
      <c r="B630" s="15" t="s">
        <v>15451</v>
      </c>
      <c r="C630" s="16">
        <v>16</v>
      </c>
      <c r="D630" s="17">
        <f>tab_SATLISTE[[#This Row],[Leihgeräte]]*350</f>
        <v>5600</v>
      </c>
      <c r="E630" s="16">
        <v>12</v>
      </c>
      <c r="F630" s="30">
        <f>tab_SATLISTE[[#This Row],[Lehrergeräte]]*1000</f>
        <v>12000</v>
      </c>
      <c r="G630" s="3" t="str">
        <f>IF(MID(tab_SATLISTE[[#This Row],[SAT-ID]],2,1)="x","x",LEFT(tab_SATLISTE[[#This Row],[SAT-ID]]))</f>
        <v>1</v>
      </c>
      <c r="H630" t="s">
        <v>17014</v>
      </c>
      <c r="I630" t="s">
        <v>17409</v>
      </c>
      <c r="J630" s="3">
        <f>COUNTIFS(tab_SCHULLISTE[TKZ],tab_SATLISTE[[#This Row],[SAT-ID]])</f>
        <v>2</v>
      </c>
    </row>
    <row r="631" spans="1:10" ht="15.9" customHeight="1" x14ac:dyDescent="0.3">
      <c r="A631" s="3" t="s">
        <v>2324</v>
      </c>
      <c r="B631" s="15" t="s">
        <v>15452</v>
      </c>
      <c r="C631" s="16">
        <v>16</v>
      </c>
      <c r="D631" s="17">
        <f>tab_SATLISTE[[#This Row],[Leihgeräte]]*350</f>
        <v>5600</v>
      </c>
      <c r="E631" s="16">
        <v>6</v>
      </c>
      <c r="F631" s="30">
        <f>tab_SATLISTE[[#This Row],[Lehrergeräte]]*1000</f>
        <v>6000</v>
      </c>
      <c r="G631" s="3" t="str">
        <f>IF(MID(tab_SATLISTE[[#This Row],[SAT-ID]],2,1)="x","x",LEFT(tab_SATLISTE[[#This Row],[SAT-ID]]))</f>
        <v>1</v>
      </c>
      <c r="H631" t="s">
        <v>17014</v>
      </c>
      <c r="I631" t="s">
        <v>17329</v>
      </c>
      <c r="J631" s="3">
        <f>COUNTIFS(tab_SCHULLISTE[TKZ],tab_SATLISTE[[#This Row],[SAT-ID]])</f>
        <v>2</v>
      </c>
    </row>
    <row r="632" spans="1:10" ht="15.9" customHeight="1" x14ac:dyDescent="0.3">
      <c r="A632" s="3" t="s">
        <v>2325</v>
      </c>
      <c r="B632" s="15" t="s">
        <v>15453</v>
      </c>
      <c r="C632" s="16">
        <v>41</v>
      </c>
      <c r="D632" s="17">
        <f>tab_SATLISTE[[#This Row],[Leihgeräte]]*350</f>
        <v>14350</v>
      </c>
      <c r="E632" s="16">
        <v>11</v>
      </c>
      <c r="F632" s="30">
        <f>tab_SATLISTE[[#This Row],[Lehrergeräte]]*1000</f>
        <v>11000</v>
      </c>
      <c r="G632" s="3" t="str">
        <f>IF(MID(tab_SATLISTE[[#This Row],[SAT-ID]],2,1)="x","x",LEFT(tab_SATLISTE[[#This Row],[SAT-ID]]))</f>
        <v>1</v>
      </c>
      <c r="H632" t="s">
        <v>17014</v>
      </c>
      <c r="I632" t="s">
        <v>17025</v>
      </c>
      <c r="J632" s="3">
        <f>COUNTIFS(tab_SCHULLISTE[TKZ],tab_SATLISTE[[#This Row],[SAT-ID]])</f>
        <v>1</v>
      </c>
    </row>
    <row r="633" spans="1:10" ht="15.9" customHeight="1" x14ac:dyDescent="0.3">
      <c r="A633" s="3" t="s">
        <v>2326</v>
      </c>
      <c r="B633" s="15" t="s">
        <v>15454</v>
      </c>
      <c r="C633" s="16">
        <v>9</v>
      </c>
      <c r="D633" s="17">
        <f>tab_SATLISTE[[#This Row],[Leihgeräte]]*350</f>
        <v>3150</v>
      </c>
      <c r="E633" s="16">
        <v>5</v>
      </c>
      <c r="F633" s="30">
        <f>tab_SATLISTE[[#This Row],[Lehrergeräte]]*1000</f>
        <v>5000</v>
      </c>
      <c r="G633" s="3" t="str">
        <f>IF(MID(tab_SATLISTE[[#This Row],[SAT-ID]],2,1)="x","x",LEFT(tab_SATLISTE[[#This Row],[SAT-ID]]))</f>
        <v>1</v>
      </c>
      <c r="H633" t="s">
        <v>17014</v>
      </c>
      <c r="I633" t="s">
        <v>17091</v>
      </c>
      <c r="J633" s="3">
        <f>COUNTIFS(tab_SCHULLISTE[TKZ],tab_SATLISTE[[#This Row],[SAT-ID]])</f>
        <v>1</v>
      </c>
    </row>
    <row r="634" spans="1:10" ht="15.9" customHeight="1" x14ac:dyDescent="0.3">
      <c r="A634" s="3" t="s">
        <v>14889</v>
      </c>
      <c r="B634" s="15" t="s">
        <v>15522</v>
      </c>
      <c r="C634" s="16">
        <v>12</v>
      </c>
      <c r="D634" s="17">
        <f>tab_SATLISTE[[#This Row],[Leihgeräte]]*350</f>
        <v>4200</v>
      </c>
      <c r="E634" s="16">
        <v>17</v>
      </c>
      <c r="F634" s="30">
        <f>tab_SATLISTE[[#This Row],[Lehrergeräte]]*1000</f>
        <v>17000</v>
      </c>
      <c r="G634" s="3" t="str">
        <f>IF(MID(tab_SATLISTE[[#This Row],[SAT-ID]],2,1)="x","x",LEFT(tab_SATLISTE[[#This Row],[SAT-ID]]))</f>
        <v>1</v>
      </c>
      <c r="H634" t="s">
        <v>17014</v>
      </c>
      <c r="I634" t="s">
        <v>17340</v>
      </c>
      <c r="J634" s="3">
        <f>COUNTIFS(tab_SCHULLISTE[TKZ],tab_SATLISTE[[#This Row],[SAT-ID]])</f>
        <v>2</v>
      </c>
    </row>
    <row r="635" spans="1:10" ht="15.9" customHeight="1" x14ac:dyDescent="0.3">
      <c r="A635" s="3" t="s">
        <v>2327</v>
      </c>
      <c r="B635" s="15" t="s">
        <v>18892</v>
      </c>
      <c r="C635" s="16">
        <v>41</v>
      </c>
      <c r="D635" s="17">
        <f>tab_SATLISTE[[#This Row],[Leihgeräte]]*350</f>
        <v>14350</v>
      </c>
      <c r="E635" s="16">
        <v>10</v>
      </c>
      <c r="F635" s="30">
        <f>tab_SATLISTE[[#This Row],[Lehrergeräte]]*1000</f>
        <v>10000</v>
      </c>
      <c r="G635" s="3" t="str">
        <f>IF(MID(tab_SATLISTE[[#This Row],[SAT-ID]],2,1)="x","x",LEFT(tab_SATLISTE[[#This Row],[SAT-ID]]))</f>
        <v>1</v>
      </c>
      <c r="H635" t="s">
        <v>17014</v>
      </c>
      <c r="I635" t="s">
        <v>17049</v>
      </c>
      <c r="J635" s="3">
        <f>COUNTIFS(tab_SCHULLISTE[TKZ],tab_SATLISTE[[#This Row],[SAT-ID]])</f>
        <v>1</v>
      </c>
    </row>
    <row r="636" spans="1:10" ht="15.9" customHeight="1" x14ac:dyDescent="0.3">
      <c r="A636" s="3" t="s">
        <v>2328</v>
      </c>
      <c r="B636" s="15" t="s">
        <v>15455</v>
      </c>
      <c r="C636" s="16">
        <v>72</v>
      </c>
      <c r="D636" s="17">
        <f>tab_SATLISTE[[#This Row],[Leihgeräte]]*350</f>
        <v>25200</v>
      </c>
      <c r="E636" s="16">
        <v>21</v>
      </c>
      <c r="F636" s="30">
        <f>tab_SATLISTE[[#This Row],[Lehrergeräte]]*1000</f>
        <v>21000</v>
      </c>
      <c r="G636" s="3" t="str">
        <f>IF(MID(tab_SATLISTE[[#This Row],[SAT-ID]],2,1)="x","x",LEFT(tab_SATLISTE[[#This Row],[SAT-ID]]))</f>
        <v>1</v>
      </c>
      <c r="H636" t="s">
        <v>17014</v>
      </c>
      <c r="I636" t="s">
        <v>17126</v>
      </c>
      <c r="J636" s="3">
        <f>COUNTIFS(tab_SCHULLISTE[TKZ],tab_SATLISTE[[#This Row],[SAT-ID]])</f>
        <v>1</v>
      </c>
    </row>
    <row r="637" spans="1:10" ht="15.9" customHeight="1" x14ac:dyDescent="0.3">
      <c r="A637" s="3" t="s">
        <v>2329</v>
      </c>
      <c r="B637" s="15" t="s">
        <v>15456</v>
      </c>
      <c r="C637" s="16">
        <v>31</v>
      </c>
      <c r="D637" s="17">
        <f>tab_SATLISTE[[#This Row],[Leihgeräte]]*350</f>
        <v>10850</v>
      </c>
      <c r="E637" s="16">
        <v>7</v>
      </c>
      <c r="F637" s="30">
        <f>tab_SATLISTE[[#This Row],[Lehrergeräte]]*1000</f>
        <v>7000</v>
      </c>
      <c r="G637" s="3" t="str">
        <f>IF(MID(tab_SATLISTE[[#This Row],[SAT-ID]],2,1)="x","x",LEFT(tab_SATLISTE[[#This Row],[SAT-ID]]))</f>
        <v>1</v>
      </c>
      <c r="H637" t="s">
        <v>17014</v>
      </c>
      <c r="I637" t="s">
        <v>17342</v>
      </c>
      <c r="J637" s="3">
        <f>COUNTIFS(tab_SCHULLISTE[TKZ],tab_SATLISTE[[#This Row],[SAT-ID]])</f>
        <v>1</v>
      </c>
    </row>
    <row r="638" spans="1:10" ht="15.9" customHeight="1" x14ac:dyDescent="0.3">
      <c r="A638" s="3" t="s">
        <v>2330</v>
      </c>
      <c r="B638" s="15" t="s">
        <v>15457</v>
      </c>
      <c r="C638" s="16">
        <v>10</v>
      </c>
      <c r="D638" s="17">
        <f>tab_SATLISTE[[#This Row],[Leihgeräte]]*350</f>
        <v>3500</v>
      </c>
      <c r="E638" s="16">
        <v>5</v>
      </c>
      <c r="F638" s="30">
        <f>tab_SATLISTE[[#This Row],[Lehrergeräte]]*1000</f>
        <v>5000</v>
      </c>
      <c r="G638" s="3" t="str">
        <f>IF(MID(tab_SATLISTE[[#This Row],[SAT-ID]],2,1)="x","x",LEFT(tab_SATLISTE[[#This Row],[SAT-ID]]))</f>
        <v>1</v>
      </c>
      <c r="H638" t="s">
        <v>17014</v>
      </c>
      <c r="I638" t="s">
        <v>17054</v>
      </c>
      <c r="J638" s="3">
        <f>COUNTIFS(tab_SCHULLISTE[TKZ],tab_SATLISTE[[#This Row],[SAT-ID]])</f>
        <v>1</v>
      </c>
    </row>
    <row r="639" spans="1:10" ht="15.9" customHeight="1" x14ac:dyDescent="0.3">
      <c r="A639" s="3" t="s">
        <v>2331</v>
      </c>
      <c r="B639" s="15" t="s">
        <v>15458</v>
      </c>
      <c r="C639" s="16">
        <v>29</v>
      </c>
      <c r="D639" s="17">
        <f>tab_SATLISTE[[#This Row],[Leihgeräte]]*350</f>
        <v>10150</v>
      </c>
      <c r="E639" s="16">
        <v>10</v>
      </c>
      <c r="F639" s="30">
        <f>tab_SATLISTE[[#This Row],[Lehrergeräte]]*1000</f>
        <v>10000</v>
      </c>
      <c r="G639" s="3" t="str">
        <f>IF(MID(tab_SATLISTE[[#This Row],[SAT-ID]],2,1)="x","x",LEFT(tab_SATLISTE[[#This Row],[SAT-ID]]))</f>
        <v>1</v>
      </c>
      <c r="H639" t="s">
        <v>17014</v>
      </c>
      <c r="I639" t="s">
        <v>17054</v>
      </c>
      <c r="J639" s="3">
        <f>COUNTIFS(tab_SCHULLISTE[TKZ],tab_SATLISTE[[#This Row],[SAT-ID]])</f>
        <v>2</v>
      </c>
    </row>
    <row r="640" spans="1:10" ht="15.9" customHeight="1" x14ac:dyDescent="0.3">
      <c r="A640" s="3" t="s">
        <v>2332</v>
      </c>
      <c r="B640" s="15" t="s">
        <v>15459</v>
      </c>
      <c r="C640" s="16">
        <v>192</v>
      </c>
      <c r="D640" s="17">
        <f>tab_SATLISTE[[#This Row],[Leihgeräte]]*350</f>
        <v>67200</v>
      </c>
      <c r="E640" s="16">
        <v>35</v>
      </c>
      <c r="F640" s="30">
        <f>tab_SATLISTE[[#This Row],[Lehrergeräte]]*1000</f>
        <v>35000</v>
      </c>
      <c r="G640" s="3" t="str">
        <f>IF(MID(tab_SATLISTE[[#This Row],[SAT-ID]],2,1)="x","x",LEFT(tab_SATLISTE[[#This Row],[SAT-ID]]))</f>
        <v>1</v>
      </c>
      <c r="H640" t="s">
        <v>17014</v>
      </c>
      <c r="I640" t="s">
        <v>17054</v>
      </c>
      <c r="J640" s="3">
        <f>COUNTIFS(tab_SCHULLISTE[TKZ],tab_SATLISTE[[#This Row],[SAT-ID]])</f>
        <v>4</v>
      </c>
    </row>
    <row r="641" spans="1:10" ht="15.9" customHeight="1" x14ac:dyDescent="0.3">
      <c r="A641" s="3" t="s">
        <v>2333</v>
      </c>
      <c r="B641" s="15" t="s">
        <v>15460</v>
      </c>
      <c r="C641" s="16">
        <v>16</v>
      </c>
      <c r="D641" s="17">
        <f>tab_SATLISTE[[#This Row],[Leihgeräte]]*350</f>
        <v>5600</v>
      </c>
      <c r="E641" s="16">
        <v>4</v>
      </c>
      <c r="F641" s="30">
        <f>tab_SATLISTE[[#This Row],[Lehrergeräte]]*1000</f>
        <v>4000</v>
      </c>
      <c r="G641" s="3" t="str">
        <f>IF(MID(tab_SATLISTE[[#This Row],[SAT-ID]],2,1)="x","x",LEFT(tab_SATLISTE[[#This Row],[SAT-ID]]))</f>
        <v>1</v>
      </c>
      <c r="H641" t="s">
        <v>17014</v>
      </c>
      <c r="I641" t="s">
        <v>17361</v>
      </c>
      <c r="J641" s="3">
        <f>COUNTIFS(tab_SCHULLISTE[TKZ],tab_SATLISTE[[#This Row],[SAT-ID]])</f>
        <v>1</v>
      </c>
    </row>
    <row r="642" spans="1:10" ht="15.9" customHeight="1" x14ac:dyDescent="0.3">
      <c r="A642" s="3" t="s">
        <v>2334</v>
      </c>
      <c r="B642" s="15" t="s">
        <v>15461</v>
      </c>
      <c r="C642" s="16">
        <v>306</v>
      </c>
      <c r="D642" s="17">
        <f>tab_SATLISTE[[#This Row],[Leihgeräte]]*350</f>
        <v>107100</v>
      </c>
      <c r="E642" s="16">
        <v>53</v>
      </c>
      <c r="F642" s="30">
        <f>tab_SATLISTE[[#This Row],[Lehrergeräte]]*1000</f>
        <v>53000</v>
      </c>
      <c r="G642" s="3" t="str">
        <f>IF(MID(tab_SATLISTE[[#This Row],[SAT-ID]],2,1)="x","x",LEFT(tab_SATLISTE[[#This Row],[SAT-ID]]))</f>
        <v>1</v>
      </c>
      <c r="H642" t="s">
        <v>17014</v>
      </c>
      <c r="I642" t="s">
        <v>17410</v>
      </c>
      <c r="J642" s="3">
        <f>COUNTIFS(tab_SCHULLISTE[TKZ],tab_SATLISTE[[#This Row],[SAT-ID]])</f>
        <v>3</v>
      </c>
    </row>
    <row r="643" spans="1:10" ht="15.9" customHeight="1" x14ac:dyDescent="0.3">
      <c r="A643" s="3" t="s">
        <v>2335</v>
      </c>
      <c r="B643" s="15" t="s">
        <v>15462</v>
      </c>
      <c r="C643" s="16">
        <v>16</v>
      </c>
      <c r="D643" s="17">
        <f>tab_SATLISTE[[#This Row],[Leihgeräte]]*350</f>
        <v>5600</v>
      </c>
      <c r="E643" s="16">
        <v>9</v>
      </c>
      <c r="F643" s="30">
        <f>tab_SATLISTE[[#This Row],[Lehrergeräte]]*1000</f>
        <v>9000</v>
      </c>
      <c r="G643" s="3" t="str">
        <f>IF(MID(tab_SATLISTE[[#This Row],[SAT-ID]],2,1)="x","x",LEFT(tab_SATLISTE[[#This Row],[SAT-ID]]))</f>
        <v>1</v>
      </c>
      <c r="H643" t="s">
        <v>17014</v>
      </c>
      <c r="I643" t="s">
        <v>17299</v>
      </c>
      <c r="J643" s="3">
        <f>COUNTIFS(tab_SCHULLISTE[TKZ],tab_SATLISTE[[#This Row],[SAT-ID]])</f>
        <v>1</v>
      </c>
    </row>
    <row r="644" spans="1:10" ht="15.9" customHeight="1" x14ac:dyDescent="0.3">
      <c r="A644" s="3" t="s">
        <v>2337</v>
      </c>
      <c r="B644" s="15" t="s">
        <v>554</v>
      </c>
      <c r="C644" s="16">
        <v>23</v>
      </c>
      <c r="D644" s="17">
        <f>tab_SATLISTE[[#This Row],[Leihgeräte]]*350</f>
        <v>8050</v>
      </c>
      <c r="E644" s="16">
        <v>8</v>
      </c>
      <c r="F644" s="30">
        <f>tab_SATLISTE[[#This Row],[Lehrergeräte]]*1000</f>
        <v>8000</v>
      </c>
      <c r="G644" s="3" t="str">
        <f>IF(MID(tab_SATLISTE[[#This Row],[SAT-ID]],2,1)="x","x",LEFT(tab_SATLISTE[[#This Row],[SAT-ID]]))</f>
        <v>1</v>
      </c>
      <c r="H644" t="s">
        <v>17014</v>
      </c>
      <c r="I644" t="s">
        <v>17054</v>
      </c>
      <c r="J644" s="3">
        <f>COUNTIFS(tab_SCHULLISTE[TKZ],tab_SATLISTE[[#This Row],[SAT-ID]])</f>
        <v>1</v>
      </c>
    </row>
    <row r="645" spans="1:10" ht="15.9" customHeight="1" x14ac:dyDescent="0.3">
      <c r="A645" s="3" t="s">
        <v>2338</v>
      </c>
      <c r="B645" s="15" t="s">
        <v>15464</v>
      </c>
      <c r="C645" s="16">
        <v>15</v>
      </c>
      <c r="D645" s="17">
        <f>tab_SATLISTE[[#This Row],[Leihgeräte]]*350</f>
        <v>5250</v>
      </c>
      <c r="E645" s="16">
        <v>3</v>
      </c>
      <c r="F645" s="30">
        <f>tab_SATLISTE[[#This Row],[Lehrergeräte]]*1000</f>
        <v>3000</v>
      </c>
      <c r="G645" s="3" t="str">
        <f>IF(MID(tab_SATLISTE[[#This Row],[SAT-ID]],2,1)="x","x",LEFT(tab_SATLISTE[[#This Row],[SAT-ID]]))</f>
        <v>1</v>
      </c>
      <c r="H645" t="s">
        <v>17014</v>
      </c>
      <c r="I645" t="s">
        <v>17396</v>
      </c>
      <c r="J645" s="3">
        <f>COUNTIFS(tab_SCHULLISTE[TKZ],tab_SATLISTE[[#This Row],[SAT-ID]])</f>
        <v>1</v>
      </c>
    </row>
    <row r="646" spans="1:10" ht="15.9" customHeight="1" x14ac:dyDescent="0.3">
      <c r="A646" s="3" t="s">
        <v>2336</v>
      </c>
      <c r="B646" s="15" t="s">
        <v>15463</v>
      </c>
      <c r="C646" s="16">
        <v>10</v>
      </c>
      <c r="D646" s="17">
        <f>tab_SATLISTE[[#This Row],[Leihgeräte]]*350</f>
        <v>3500</v>
      </c>
      <c r="E646" s="16">
        <v>11</v>
      </c>
      <c r="F646" s="30">
        <f>tab_SATLISTE[[#This Row],[Lehrergeräte]]*1000</f>
        <v>11000</v>
      </c>
      <c r="G646" s="3" t="str">
        <f>IF(MID(tab_SATLISTE[[#This Row],[SAT-ID]],2,1)="x","x",LEFT(tab_SATLISTE[[#This Row],[SAT-ID]]))</f>
        <v>1</v>
      </c>
      <c r="H646" t="s">
        <v>17014</v>
      </c>
      <c r="I646" t="s">
        <v>17054</v>
      </c>
      <c r="J646" s="3">
        <f>COUNTIFS(tab_SCHULLISTE[TKZ],tab_SATLISTE[[#This Row],[SAT-ID]])</f>
        <v>1</v>
      </c>
    </row>
    <row r="647" spans="1:10" ht="15.9" customHeight="1" x14ac:dyDescent="0.3">
      <c r="A647" s="3" t="s">
        <v>2361</v>
      </c>
      <c r="B647" s="15" t="s">
        <v>4196</v>
      </c>
      <c r="C647" s="16">
        <v>11</v>
      </c>
      <c r="D647" s="17">
        <f>tab_SATLISTE[[#This Row],[Leihgeräte]]*350</f>
        <v>3850</v>
      </c>
      <c r="E647" s="16">
        <v>5</v>
      </c>
      <c r="F647" s="30">
        <f>tab_SATLISTE[[#This Row],[Lehrergeräte]]*1000</f>
        <v>5000</v>
      </c>
      <c r="G647" s="3" t="str">
        <f>IF(MID(tab_SATLISTE[[#This Row],[SAT-ID]],2,1)="x","x",LEFT(tab_SATLISTE[[#This Row],[SAT-ID]]))</f>
        <v>1</v>
      </c>
      <c r="H647" t="s">
        <v>17014</v>
      </c>
      <c r="I647" t="s">
        <v>17054</v>
      </c>
      <c r="J647" s="3">
        <f>COUNTIFS(tab_SCHULLISTE[TKZ],tab_SATLISTE[[#This Row],[SAT-ID]])</f>
        <v>1</v>
      </c>
    </row>
    <row r="648" spans="1:10" ht="15.9" customHeight="1" x14ac:dyDescent="0.3">
      <c r="A648" s="3" t="s">
        <v>2339</v>
      </c>
      <c r="B648" s="15" t="s">
        <v>188</v>
      </c>
      <c r="C648" s="16">
        <v>18</v>
      </c>
      <c r="D648" s="17">
        <f>tab_SATLISTE[[#This Row],[Leihgeräte]]*350</f>
        <v>6300</v>
      </c>
      <c r="E648" s="16">
        <v>3</v>
      </c>
      <c r="F648" s="30">
        <f>tab_SATLISTE[[#This Row],[Lehrergeräte]]*1000</f>
        <v>3000</v>
      </c>
      <c r="G648" s="3" t="str">
        <f>IF(MID(tab_SATLISTE[[#This Row],[SAT-ID]],2,1)="x","x",LEFT(tab_SATLISTE[[#This Row],[SAT-ID]]))</f>
        <v>1</v>
      </c>
      <c r="H648" t="s">
        <v>17014</v>
      </c>
      <c r="I648" t="s">
        <v>17054</v>
      </c>
      <c r="J648" s="3">
        <f>COUNTIFS(tab_SCHULLISTE[TKZ],tab_SATLISTE[[#This Row],[SAT-ID]])</f>
        <v>1</v>
      </c>
    </row>
    <row r="649" spans="1:10" ht="15.9" customHeight="1" x14ac:dyDescent="0.3">
      <c r="A649" s="3" t="s">
        <v>2340</v>
      </c>
      <c r="B649" s="15" t="s">
        <v>15465</v>
      </c>
      <c r="C649" s="16">
        <v>42</v>
      </c>
      <c r="D649" s="17">
        <f>tab_SATLISTE[[#This Row],[Leihgeräte]]*350</f>
        <v>14700</v>
      </c>
      <c r="E649" s="16">
        <v>7</v>
      </c>
      <c r="F649" s="30">
        <f>tab_SATLISTE[[#This Row],[Lehrergeräte]]*1000</f>
        <v>7000</v>
      </c>
      <c r="G649" s="3" t="str">
        <f>IF(MID(tab_SATLISTE[[#This Row],[SAT-ID]],2,1)="x","x",LEFT(tab_SATLISTE[[#This Row],[SAT-ID]]))</f>
        <v>1</v>
      </c>
      <c r="H649" t="s">
        <v>17014</v>
      </c>
      <c r="I649" t="s">
        <v>17054</v>
      </c>
      <c r="J649" s="3">
        <f>COUNTIFS(tab_SCHULLISTE[TKZ],tab_SATLISTE[[#This Row],[SAT-ID]])</f>
        <v>1</v>
      </c>
    </row>
    <row r="650" spans="1:10" ht="15.9" customHeight="1" x14ac:dyDescent="0.3">
      <c r="A650" s="3" t="s">
        <v>2341</v>
      </c>
      <c r="B650" s="15" t="s">
        <v>15466</v>
      </c>
      <c r="C650" s="16">
        <v>22</v>
      </c>
      <c r="D650" s="17">
        <f>tab_SATLISTE[[#This Row],[Leihgeräte]]*350</f>
        <v>7700</v>
      </c>
      <c r="E650" s="16">
        <v>3</v>
      </c>
      <c r="F650" s="30">
        <f>tab_SATLISTE[[#This Row],[Lehrergeräte]]*1000</f>
        <v>3000</v>
      </c>
      <c r="G650" s="3" t="str">
        <f>IF(MID(tab_SATLISTE[[#This Row],[SAT-ID]],2,1)="x","x",LEFT(tab_SATLISTE[[#This Row],[SAT-ID]]))</f>
        <v>1</v>
      </c>
      <c r="H650" t="s">
        <v>17014</v>
      </c>
      <c r="I650" t="s">
        <v>17278</v>
      </c>
      <c r="J650" s="3">
        <f>COUNTIFS(tab_SCHULLISTE[TKZ],tab_SATLISTE[[#This Row],[SAT-ID]])</f>
        <v>1</v>
      </c>
    </row>
    <row r="651" spans="1:10" ht="15.9" customHeight="1" x14ac:dyDescent="0.3">
      <c r="A651" s="3" t="s">
        <v>2342</v>
      </c>
      <c r="B651" s="15" t="s">
        <v>15467</v>
      </c>
      <c r="C651" s="16">
        <v>97</v>
      </c>
      <c r="D651" s="17">
        <f>tab_SATLISTE[[#This Row],[Leihgeräte]]*350</f>
        <v>33950</v>
      </c>
      <c r="E651" s="16">
        <v>23</v>
      </c>
      <c r="F651" s="30">
        <f>tab_SATLISTE[[#This Row],[Lehrergeräte]]*1000</f>
        <v>23000</v>
      </c>
      <c r="G651" s="3" t="str">
        <f>IF(MID(tab_SATLISTE[[#This Row],[SAT-ID]],2,1)="x","x",LEFT(tab_SATLISTE[[#This Row],[SAT-ID]]))</f>
        <v>1</v>
      </c>
      <c r="H651" t="s">
        <v>17014</v>
      </c>
      <c r="I651" t="s">
        <v>17060</v>
      </c>
      <c r="J651" s="3">
        <f>COUNTIFS(tab_SCHULLISTE[TKZ],tab_SATLISTE[[#This Row],[SAT-ID]])</f>
        <v>2</v>
      </c>
    </row>
    <row r="652" spans="1:10" ht="15.9" customHeight="1" x14ac:dyDescent="0.3">
      <c r="A652" s="3" t="s">
        <v>2343</v>
      </c>
      <c r="B652" s="15" t="s">
        <v>15468</v>
      </c>
      <c r="C652" s="16">
        <v>65</v>
      </c>
      <c r="D652" s="17">
        <f>tab_SATLISTE[[#This Row],[Leihgeräte]]*350</f>
        <v>22750</v>
      </c>
      <c r="E652" s="16">
        <v>11</v>
      </c>
      <c r="F652" s="30">
        <f>tab_SATLISTE[[#This Row],[Lehrergeräte]]*1000</f>
        <v>11000</v>
      </c>
      <c r="G652" s="3" t="str">
        <f>IF(MID(tab_SATLISTE[[#This Row],[SAT-ID]],2,1)="x","x",LEFT(tab_SATLISTE[[#This Row],[SAT-ID]]))</f>
        <v>1</v>
      </c>
      <c r="H652" t="s">
        <v>17014</v>
      </c>
      <c r="I652" t="s">
        <v>17196</v>
      </c>
      <c r="J652" s="3">
        <f>COUNTIFS(tab_SCHULLISTE[TKZ],tab_SATLISTE[[#This Row],[SAT-ID]])</f>
        <v>1</v>
      </c>
    </row>
    <row r="653" spans="1:10" ht="15.9" customHeight="1" x14ac:dyDescent="0.3">
      <c r="A653" s="3" t="s">
        <v>2344</v>
      </c>
      <c r="B653" s="15" t="s">
        <v>15469</v>
      </c>
      <c r="C653" s="16">
        <v>51</v>
      </c>
      <c r="D653" s="17">
        <f>tab_SATLISTE[[#This Row],[Leihgeräte]]*350</f>
        <v>17850</v>
      </c>
      <c r="E653" s="16">
        <v>11</v>
      </c>
      <c r="F653" s="30">
        <f>tab_SATLISTE[[#This Row],[Lehrergeräte]]*1000</f>
        <v>11000</v>
      </c>
      <c r="G653" s="3" t="str">
        <f>IF(MID(tab_SATLISTE[[#This Row],[SAT-ID]],2,1)="x","x",LEFT(tab_SATLISTE[[#This Row],[SAT-ID]]))</f>
        <v>1</v>
      </c>
      <c r="H653" t="s">
        <v>17014</v>
      </c>
      <c r="I653" t="s">
        <v>17126</v>
      </c>
      <c r="J653" s="3">
        <f>COUNTIFS(tab_SCHULLISTE[TKZ],tab_SATLISTE[[#This Row],[SAT-ID]])</f>
        <v>2</v>
      </c>
    </row>
    <row r="654" spans="1:10" ht="15.9" customHeight="1" x14ac:dyDescent="0.3">
      <c r="A654" s="3" t="s">
        <v>2345</v>
      </c>
      <c r="B654" s="15" t="s">
        <v>15470</v>
      </c>
      <c r="C654" s="16">
        <v>55</v>
      </c>
      <c r="D654" s="17">
        <f>tab_SATLISTE[[#This Row],[Leihgeräte]]*350</f>
        <v>19250</v>
      </c>
      <c r="E654" s="16">
        <v>12</v>
      </c>
      <c r="F654" s="30">
        <f>tab_SATLISTE[[#This Row],[Lehrergeräte]]*1000</f>
        <v>12000</v>
      </c>
      <c r="G654" s="3" t="str">
        <f>IF(MID(tab_SATLISTE[[#This Row],[SAT-ID]],2,1)="x","x",LEFT(tab_SATLISTE[[#This Row],[SAT-ID]]))</f>
        <v>1</v>
      </c>
      <c r="H654" t="s">
        <v>17014</v>
      </c>
      <c r="I654" t="s">
        <v>17054</v>
      </c>
      <c r="J654" s="3">
        <f>COUNTIFS(tab_SCHULLISTE[TKZ],tab_SATLISTE[[#This Row],[SAT-ID]])</f>
        <v>1</v>
      </c>
    </row>
    <row r="655" spans="1:10" ht="15.9" customHeight="1" x14ac:dyDescent="0.3">
      <c r="A655" s="3" t="s">
        <v>2346</v>
      </c>
      <c r="B655" s="15" t="s">
        <v>15471</v>
      </c>
      <c r="C655" s="16">
        <v>19</v>
      </c>
      <c r="D655" s="17">
        <f>tab_SATLISTE[[#This Row],[Leihgeräte]]*350</f>
        <v>6650</v>
      </c>
      <c r="E655" s="16">
        <v>8</v>
      </c>
      <c r="F655" s="30">
        <f>tab_SATLISTE[[#This Row],[Lehrergeräte]]*1000</f>
        <v>8000</v>
      </c>
      <c r="G655" s="3" t="str">
        <f>IF(MID(tab_SATLISTE[[#This Row],[SAT-ID]],2,1)="x","x",LEFT(tab_SATLISTE[[#This Row],[SAT-ID]]))</f>
        <v>1</v>
      </c>
      <c r="H655" t="s">
        <v>17014</v>
      </c>
      <c r="I655" t="s">
        <v>17164</v>
      </c>
      <c r="J655" s="3">
        <f>COUNTIFS(tab_SCHULLISTE[TKZ],tab_SATLISTE[[#This Row],[SAT-ID]])</f>
        <v>1</v>
      </c>
    </row>
    <row r="656" spans="1:10" ht="15.9" customHeight="1" x14ac:dyDescent="0.3">
      <c r="A656" s="3" t="s">
        <v>2347</v>
      </c>
      <c r="B656" s="15" t="s">
        <v>15472</v>
      </c>
      <c r="C656" s="16">
        <v>35</v>
      </c>
      <c r="D656" s="17">
        <f>tab_SATLISTE[[#This Row],[Leihgeräte]]*350</f>
        <v>12250</v>
      </c>
      <c r="E656" s="16">
        <v>12</v>
      </c>
      <c r="F656" s="30">
        <f>tab_SATLISTE[[#This Row],[Lehrergeräte]]*1000</f>
        <v>12000</v>
      </c>
      <c r="G656" s="3" t="str">
        <f>IF(MID(tab_SATLISTE[[#This Row],[SAT-ID]],2,1)="x","x",LEFT(tab_SATLISTE[[#This Row],[SAT-ID]]))</f>
        <v>1</v>
      </c>
      <c r="H656" t="s">
        <v>17014</v>
      </c>
      <c r="I656" t="s">
        <v>17049</v>
      </c>
      <c r="J656" s="3">
        <f>COUNTIFS(tab_SCHULLISTE[TKZ],tab_SATLISTE[[#This Row],[SAT-ID]])</f>
        <v>1</v>
      </c>
    </row>
    <row r="657" spans="1:10" ht="15.9" customHeight="1" x14ac:dyDescent="0.3">
      <c r="A657" s="3" t="s">
        <v>2348</v>
      </c>
      <c r="B657" s="15" t="s">
        <v>15473</v>
      </c>
      <c r="C657" s="16">
        <v>31</v>
      </c>
      <c r="D657" s="17">
        <f>tab_SATLISTE[[#This Row],[Leihgeräte]]*350</f>
        <v>10850</v>
      </c>
      <c r="E657" s="16">
        <v>7</v>
      </c>
      <c r="F657" s="30">
        <f>tab_SATLISTE[[#This Row],[Lehrergeräte]]*1000</f>
        <v>7000</v>
      </c>
      <c r="G657" s="3" t="str">
        <f>IF(MID(tab_SATLISTE[[#This Row],[SAT-ID]],2,1)="x","x",LEFT(tab_SATLISTE[[#This Row],[SAT-ID]]))</f>
        <v>1</v>
      </c>
      <c r="H657" t="s">
        <v>17014</v>
      </c>
      <c r="I657" t="s">
        <v>17211</v>
      </c>
      <c r="J657" s="3">
        <f>COUNTIFS(tab_SCHULLISTE[TKZ],tab_SATLISTE[[#This Row],[SAT-ID]])</f>
        <v>2</v>
      </c>
    </row>
    <row r="658" spans="1:10" ht="15.9" customHeight="1" x14ac:dyDescent="0.3">
      <c r="A658" s="3" t="s">
        <v>2349</v>
      </c>
      <c r="B658" s="15" t="s">
        <v>15474</v>
      </c>
      <c r="C658" s="16">
        <v>34</v>
      </c>
      <c r="D658" s="17">
        <f>tab_SATLISTE[[#This Row],[Leihgeräte]]*350</f>
        <v>11900</v>
      </c>
      <c r="E658" s="16">
        <v>12</v>
      </c>
      <c r="F658" s="30">
        <f>tab_SATLISTE[[#This Row],[Lehrergeräte]]*1000</f>
        <v>12000</v>
      </c>
      <c r="G658" s="3" t="str">
        <f>IF(MID(tab_SATLISTE[[#This Row],[SAT-ID]],2,1)="x","x",LEFT(tab_SATLISTE[[#This Row],[SAT-ID]]))</f>
        <v>1</v>
      </c>
      <c r="H658" t="s">
        <v>17014</v>
      </c>
      <c r="I658" t="s">
        <v>17100</v>
      </c>
      <c r="J658" s="3">
        <f>COUNTIFS(tab_SCHULLISTE[TKZ],tab_SATLISTE[[#This Row],[SAT-ID]])</f>
        <v>2</v>
      </c>
    </row>
    <row r="659" spans="1:10" ht="15.9" customHeight="1" x14ac:dyDescent="0.3">
      <c r="A659" s="3" t="s">
        <v>2350</v>
      </c>
      <c r="B659" s="15" t="s">
        <v>15475</v>
      </c>
      <c r="C659" s="16">
        <v>49</v>
      </c>
      <c r="D659" s="17">
        <f>tab_SATLISTE[[#This Row],[Leihgeräte]]*350</f>
        <v>17150</v>
      </c>
      <c r="E659" s="16">
        <v>14</v>
      </c>
      <c r="F659" s="30">
        <f>tab_SATLISTE[[#This Row],[Lehrergeräte]]*1000</f>
        <v>14000</v>
      </c>
      <c r="G659" s="3" t="str">
        <f>IF(MID(tab_SATLISTE[[#This Row],[SAT-ID]],2,1)="x","x",LEFT(tab_SATLISTE[[#This Row],[SAT-ID]]))</f>
        <v>1</v>
      </c>
      <c r="H659" t="s">
        <v>17014</v>
      </c>
      <c r="I659" t="s">
        <v>17272</v>
      </c>
      <c r="J659" s="3">
        <f>COUNTIFS(tab_SCHULLISTE[TKZ],tab_SATLISTE[[#This Row],[SAT-ID]])</f>
        <v>1</v>
      </c>
    </row>
    <row r="660" spans="1:10" ht="15.9" customHeight="1" x14ac:dyDescent="0.3">
      <c r="A660" s="3" t="s">
        <v>2351</v>
      </c>
      <c r="B660" s="15" t="s">
        <v>15476</v>
      </c>
      <c r="C660" s="16">
        <v>13</v>
      </c>
      <c r="D660" s="17">
        <f>tab_SATLISTE[[#This Row],[Leihgeräte]]*350</f>
        <v>4550</v>
      </c>
      <c r="E660" s="16">
        <v>4</v>
      </c>
      <c r="F660" s="30">
        <f>tab_SATLISTE[[#This Row],[Lehrergeräte]]*1000</f>
        <v>4000</v>
      </c>
      <c r="G660" s="3" t="str">
        <f>IF(MID(tab_SATLISTE[[#This Row],[SAT-ID]],2,1)="x","x",LEFT(tab_SATLISTE[[#This Row],[SAT-ID]]))</f>
        <v>1</v>
      </c>
      <c r="H660" t="s">
        <v>17014</v>
      </c>
      <c r="I660" t="s">
        <v>17152</v>
      </c>
      <c r="J660" s="3">
        <f>COUNTIFS(tab_SCHULLISTE[TKZ],tab_SATLISTE[[#This Row],[SAT-ID]])</f>
        <v>2</v>
      </c>
    </row>
    <row r="661" spans="1:10" ht="15.9" customHeight="1" x14ac:dyDescent="0.3">
      <c r="A661" s="3" t="s">
        <v>2352</v>
      </c>
      <c r="B661" s="15" t="s">
        <v>15477</v>
      </c>
      <c r="C661" s="16">
        <v>39</v>
      </c>
      <c r="D661" s="17">
        <f>tab_SATLISTE[[#This Row],[Leihgeräte]]*350</f>
        <v>13650</v>
      </c>
      <c r="E661" s="16">
        <v>10</v>
      </c>
      <c r="F661" s="30">
        <f>tab_SATLISTE[[#This Row],[Lehrergeräte]]*1000</f>
        <v>10000</v>
      </c>
      <c r="G661" s="3" t="str">
        <f>IF(MID(tab_SATLISTE[[#This Row],[SAT-ID]],2,1)="x","x",LEFT(tab_SATLISTE[[#This Row],[SAT-ID]]))</f>
        <v>1</v>
      </c>
      <c r="H661" t="s">
        <v>17014</v>
      </c>
      <c r="I661" t="s">
        <v>17411</v>
      </c>
      <c r="J661" s="3">
        <f>COUNTIFS(tab_SCHULLISTE[TKZ],tab_SATLISTE[[#This Row],[SAT-ID]])</f>
        <v>1</v>
      </c>
    </row>
    <row r="662" spans="1:10" ht="15.9" customHeight="1" x14ac:dyDescent="0.3">
      <c r="A662" s="3" t="s">
        <v>2353</v>
      </c>
      <c r="B662" s="15" t="s">
        <v>15478</v>
      </c>
      <c r="C662" s="16">
        <v>54</v>
      </c>
      <c r="D662" s="17">
        <f>tab_SATLISTE[[#This Row],[Leihgeräte]]*350</f>
        <v>18900</v>
      </c>
      <c r="E662" s="16">
        <v>12</v>
      </c>
      <c r="F662" s="30">
        <f>tab_SATLISTE[[#This Row],[Lehrergeräte]]*1000</f>
        <v>12000</v>
      </c>
      <c r="G662" s="3" t="str">
        <f>IF(MID(tab_SATLISTE[[#This Row],[SAT-ID]],2,1)="x","x",LEFT(tab_SATLISTE[[#This Row],[SAT-ID]]))</f>
        <v>1</v>
      </c>
      <c r="H662" t="s">
        <v>17014</v>
      </c>
      <c r="I662" t="s">
        <v>17248</v>
      </c>
      <c r="J662" s="3">
        <f>COUNTIFS(tab_SCHULLISTE[TKZ],tab_SATLISTE[[#This Row],[SAT-ID]])</f>
        <v>1</v>
      </c>
    </row>
    <row r="663" spans="1:10" ht="15.9" customHeight="1" x14ac:dyDescent="0.3">
      <c r="A663" s="3" t="s">
        <v>2354</v>
      </c>
      <c r="B663" s="15" t="s">
        <v>15479</v>
      </c>
      <c r="C663" s="16">
        <v>40</v>
      </c>
      <c r="D663" s="17">
        <f>tab_SATLISTE[[#This Row],[Leihgeräte]]*350</f>
        <v>14000</v>
      </c>
      <c r="E663" s="16">
        <v>9</v>
      </c>
      <c r="F663" s="30">
        <f>tab_SATLISTE[[#This Row],[Lehrergeräte]]*1000</f>
        <v>9000</v>
      </c>
      <c r="G663" s="3" t="str">
        <f>IF(MID(tab_SATLISTE[[#This Row],[SAT-ID]],2,1)="x","x",LEFT(tab_SATLISTE[[#This Row],[SAT-ID]]))</f>
        <v>1</v>
      </c>
      <c r="H663" t="s">
        <v>17014</v>
      </c>
      <c r="I663" t="s">
        <v>17234</v>
      </c>
      <c r="J663" s="3">
        <f>COUNTIFS(tab_SCHULLISTE[TKZ],tab_SATLISTE[[#This Row],[SAT-ID]])</f>
        <v>1</v>
      </c>
    </row>
    <row r="664" spans="1:10" ht="15.9" customHeight="1" x14ac:dyDescent="0.3">
      <c r="A664" s="3" t="s">
        <v>2355</v>
      </c>
      <c r="B664" s="15" t="s">
        <v>557</v>
      </c>
      <c r="C664" s="16">
        <v>65</v>
      </c>
      <c r="D664" s="17">
        <f>tab_SATLISTE[[#This Row],[Leihgeräte]]*350</f>
        <v>22750</v>
      </c>
      <c r="E664" s="16">
        <v>18</v>
      </c>
      <c r="F664" s="30">
        <f>tab_SATLISTE[[#This Row],[Lehrergeräte]]*1000</f>
        <v>18000</v>
      </c>
      <c r="G664" s="3" t="str">
        <f>IF(MID(tab_SATLISTE[[#This Row],[SAT-ID]],2,1)="x","x",LEFT(tab_SATLISTE[[#This Row],[SAT-ID]]))</f>
        <v>1</v>
      </c>
      <c r="H664" t="s">
        <v>17014</v>
      </c>
      <c r="I664" t="s">
        <v>17307</v>
      </c>
      <c r="J664" s="3">
        <f>COUNTIFS(tab_SCHULLISTE[TKZ],tab_SATLISTE[[#This Row],[SAT-ID]])</f>
        <v>2</v>
      </c>
    </row>
    <row r="665" spans="1:10" ht="15.9" customHeight="1" x14ac:dyDescent="0.3">
      <c r="A665" s="3" t="s">
        <v>2356</v>
      </c>
      <c r="B665" s="15" t="s">
        <v>15480</v>
      </c>
      <c r="C665" s="16">
        <v>47</v>
      </c>
      <c r="D665" s="17">
        <f>tab_SATLISTE[[#This Row],[Leihgeräte]]*350</f>
        <v>16450</v>
      </c>
      <c r="E665" s="16">
        <v>11</v>
      </c>
      <c r="F665" s="30">
        <f>tab_SATLISTE[[#This Row],[Lehrergeräte]]*1000</f>
        <v>11000</v>
      </c>
      <c r="G665" s="3" t="str">
        <f>IF(MID(tab_SATLISTE[[#This Row],[SAT-ID]],2,1)="x","x",LEFT(tab_SATLISTE[[#This Row],[SAT-ID]]))</f>
        <v>1</v>
      </c>
      <c r="H665" t="s">
        <v>17014</v>
      </c>
      <c r="I665" t="s">
        <v>17244</v>
      </c>
      <c r="J665" s="3">
        <f>COUNTIFS(tab_SCHULLISTE[TKZ],tab_SATLISTE[[#This Row],[SAT-ID]])</f>
        <v>1</v>
      </c>
    </row>
    <row r="666" spans="1:10" ht="15.9" customHeight="1" x14ac:dyDescent="0.3">
      <c r="A666" s="3" t="s">
        <v>2357</v>
      </c>
      <c r="B666" s="15" t="s">
        <v>15481</v>
      </c>
      <c r="C666" s="16">
        <v>51</v>
      </c>
      <c r="D666" s="17">
        <f>tab_SATLISTE[[#This Row],[Leihgeräte]]*350</f>
        <v>17850</v>
      </c>
      <c r="E666" s="16">
        <v>16</v>
      </c>
      <c r="F666" s="30">
        <f>tab_SATLISTE[[#This Row],[Lehrergeräte]]*1000</f>
        <v>16000</v>
      </c>
      <c r="G666" s="3" t="str">
        <f>IF(MID(tab_SATLISTE[[#This Row],[SAT-ID]],2,1)="x","x",LEFT(tab_SATLISTE[[#This Row],[SAT-ID]]))</f>
        <v>1</v>
      </c>
      <c r="H666" t="s">
        <v>17014</v>
      </c>
      <c r="I666" t="s">
        <v>17087</v>
      </c>
      <c r="J666" s="3">
        <f>COUNTIFS(tab_SCHULLISTE[TKZ],tab_SATLISTE[[#This Row],[SAT-ID]])</f>
        <v>2</v>
      </c>
    </row>
    <row r="667" spans="1:10" ht="15.9" customHeight="1" x14ac:dyDescent="0.3">
      <c r="A667" s="3" t="s">
        <v>2358</v>
      </c>
      <c r="B667" s="15" t="s">
        <v>15482</v>
      </c>
      <c r="C667" s="16">
        <v>27</v>
      </c>
      <c r="D667" s="17">
        <f>tab_SATLISTE[[#This Row],[Leihgeräte]]*350</f>
        <v>9450</v>
      </c>
      <c r="E667" s="16">
        <v>10</v>
      </c>
      <c r="F667" s="30">
        <f>tab_SATLISTE[[#This Row],[Lehrergeräte]]*1000</f>
        <v>10000</v>
      </c>
      <c r="G667" s="3" t="str">
        <f>IF(MID(tab_SATLISTE[[#This Row],[SAT-ID]],2,1)="x","x",LEFT(tab_SATLISTE[[#This Row],[SAT-ID]]))</f>
        <v>1</v>
      </c>
      <c r="H667" t="s">
        <v>17014</v>
      </c>
      <c r="I667" t="s">
        <v>17339</v>
      </c>
      <c r="J667" s="3">
        <f>COUNTIFS(tab_SCHULLISTE[TKZ],tab_SATLISTE[[#This Row],[SAT-ID]])</f>
        <v>1</v>
      </c>
    </row>
    <row r="668" spans="1:10" ht="15.9" customHeight="1" x14ac:dyDescent="0.3">
      <c r="A668" s="3" t="s">
        <v>2359</v>
      </c>
      <c r="B668" s="15" t="s">
        <v>15483</v>
      </c>
      <c r="C668" s="16">
        <v>44</v>
      </c>
      <c r="D668" s="17">
        <f>tab_SATLISTE[[#This Row],[Leihgeräte]]*350</f>
        <v>15400</v>
      </c>
      <c r="E668" s="16">
        <v>10</v>
      </c>
      <c r="F668" s="30">
        <f>tab_SATLISTE[[#This Row],[Lehrergeräte]]*1000</f>
        <v>10000</v>
      </c>
      <c r="G668" s="3" t="str">
        <f>IF(MID(tab_SATLISTE[[#This Row],[SAT-ID]],2,1)="x","x",LEFT(tab_SATLISTE[[#This Row],[SAT-ID]]))</f>
        <v>1</v>
      </c>
      <c r="H668" t="s">
        <v>17014</v>
      </c>
      <c r="I668" t="s">
        <v>17103</v>
      </c>
      <c r="J668" s="3">
        <f>COUNTIFS(tab_SCHULLISTE[TKZ],tab_SATLISTE[[#This Row],[SAT-ID]])</f>
        <v>1</v>
      </c>
    </row>
    <row r="669" spans="1:10" ht="15.9" customHeight="1" x14ac:dyDescent="0.3">
      <c r="A669" s="3" t="s">
        <v>2360</v>
      </c>
      <c r="B669" s="15" t="s">
        <v>1651</v>
      </c>
      <c r="C669" s="16">
        <v>85</v>
      </c>
      <c r="D669" s="17">
        <f>tab_SATLISTE[[#This Row],[Leihgeräte]]*350</f>
        <v>29750</v>
      </c>
      <c r="E669" s="16">
        <v>26</v>
      </c>
      <c r="F669" s="30">
        <f>tab_SATLISTE[[#This Row],[Lehrergeräte]]*1000</f>
        <v>26000</v>
      </c>
      <c r="G669" s="3" t="str">
        <f>IF(MID(tab_SATLISTE[[#This Row],[SAT-ID]],2,1)="x","x",LEFT(tab_SATLISTE[[#This Row],[SAT-ID]]))</f>
        <v>1</v>
      </c>
      <c r="H669" t="s">
        <v>17014</v>
      </c>
      <c r="I669" t="s">
        <v>17054</v>
      </c>
      <c r="J669" s="3">
        <f>COUNTIFS(tab_SCHULLISTE[TKZ],tab_SATLISTE[[#This Row],[SAT-ID]])</f>
        <v>1</v>
      </c>
    </row>
    <row r="670" spans="1:10" ht="15.9" customHeight="1" x14ac:dyDescent="0.3">
      <c r="A670" s="3" t="s">
        <v>2401</v>
      </c>
      <c r="B670" s="15" t="s">
        <v>4197</v>
      </c>
      <c r="C670" s="16">
        <v>52</v>
      </c>
      <c r="D670" s="17">
        <f>tab_SATLISTE[[#This Row],[Leihgeräte]]*350</f>
        <v>18200</v>
      </c>
      <c r="E670" s="16">
        <v>34</v>
      </c>
      <c r="F670" s="30">
        <f>tab_SATLISTE[[#This Row],[Lehrergeräte]]*1000</f>
        <v>34000</v>
      </c>
      <c r="G670" s="3" t="str">
        <f>IF(MID(tab_SATLISTE[[#This Row],[SAT-ID]],2,1)="x","x",LEFT(tab_SATLISTE[[#This Row],[SAT-ID]]))</f>
        <v>1</v>
      </c>
      <c r="H670" t="s">
        <v>17014</v>
      </c>
      <c r="I670" t="s">
        <v>17054</v>
      </c>
      <c r="J670" s="3">
        <f>COUNTIFS(tab_SCHULLISTE[TKZ],tab_SATLISTE[[#This Row],[SAT-ID]])</f>
        <v>3</v>
      </c>
    </row>
    <row r="671" spans="1:10" ht="15.9" customHeight="1" x14ac:dyDescent="0.3">
      <c r="A671" s="3" t="s">
        <v>2362</v>
      </c>
      <c r="B671" s="15" t="s">
        <v>15484</v>
      </c>
      <c r="C671" s="16">
        <v>120</v>
      </c>
      <c r="D671" s="17">
        <f>tab_SATLISTE[[#This Row],[Leihgeräte]]*350</f>
        <v>42000</v>
      </c>
      <c r="E671" s="16">
        <v>33</v>
      </c>
      <c r="F671" s="30">
        <f>tab_SATLISTE[[#This Row],[Lehrergeräte]]*1000</f>
        <v>33000</v>
      </c>
      <c r="G671" s="3" t="str">
        <f>IF(MID(tab_SATLISTE[[#This Row],[SAT-ID]],2,1)="x","x",LEFT(tab_SATLISTE[[#This Row],[SAT-ID]]))</f>
        <v>1</v>
      </c>
      <c r="H671" t="s">
        <v>17014</v>
      </c>
      <c r="I671" t="s">
        <v>17054</v>
      </c>
      <c r="J671" s="3">
        <f>COUNTIFS(tab_SCHULLISTE[TKZ],tab_SATLISTE[[#This Row],[SAT-ID]])</f>
        <v>3</v>
      </c>
    </row>
    <row r="672" spans="1:10" ht="15.9" customHeight="1" x14ac:dyDescent="0.3">
      <c r="A672" s="3" t="s">
        <v>2363</v>
      </c>
      <c r="B672" s="15" t="s">
        <v>15485</v>
      </c>
      <c r="C672" s="16">
        <v>150</v>
      </c>
      <c r="D672" s="17">
        <f>tab_SATLISTE[[#This Row],[Leihgeräte]]*350</f>
        <v>52500</v>
      </c>
      <c r="E672" s="16">
        <v>51</v>
      </c>
      <c r="F672" s="30">
        <f>tab_SATLISTE[[#This Row],[Lehrergeräte]]*1000</f>
        <v>51000</v>
      </c>
      <c r="G672" s="3" t="str">
        <f>IF(MID(tab_SATLISTE[[#This Row],[SAT-ID]],2,1)="x","x",LEFT(tab_SATLISTE[[#This Row],[SAT-ID]]))</f>
        <v>1</v>
      </c>
      <c r="H672" t="s">
        <v>17014</v>
      </c>
      <c r="I672" t="s">
        <v>17342</v>
      </c>
      <c r="J672" s="3">
        <f>COUNTIFS(tab_SCHULLISTE[TKZ],tab_SATLISTE[[#This Row],[SAT-ID]])</f>
        <v>1</v>
      </c>
    </row>
    <row r="673" spans="1:10" ht="15.9" customHeight="1" x14ac:dyDescent="0.3">
      <c r="A673" s="3" t="s">
        <v>2364</v>
      </c>
      <c r="B673" s="15" t="s">
        <v>15486</v>
      </c>
      <c r="C673" s="16">
        <v>131</v>
      </c>
      <c r="D673" s="17">
        <f>tab_SATLISTE[[#This Row],[Leihgeräte]]*350</f>
        <v>45850</v>
      </c>
      <c r="E673" s="16">
        <v>41</v>
      </c>
      <c r="F673" s="30">
        <f>tab_SATLISTE[[#This Row],[Lehrergeräte]]*1000</f>
        <v>41000</v>
      </c>
      <c r="G673" s="3" t="str">
        <f>IF(MID(tab_SATLISTE[[#This Row],[SAT-ID]],2,1)="x","x",LEFT(tab_SATLISTE[[#This Row],[SAT-ID]]))</f>
        <v>1</v>
      </c>
      <c r="H673" t="s">
        <v>17014</v>
      </c>
      <c r="I673" t="s">
        <v>17054</v>
      </c>
      <c r="J673" s="3">
        <f>COUNTIFS(tab_SCHULLISTE[TKZ],tab_SATLISTE[[#This Row],[SAT-ID]])</f>
        <v>6</v>
      </c>
    </row>
    <row r="674" spans="1:10" ht="15.9" customHeight="1" x14ac:dyDescent="0.3">
      <c r="A674" s="3" t="s">
        <v>2365</v>
      </c>
      <c r="B674" s="15" t="s">
        <v>15487</v>
      </c>
      <c r="C674" s="16">
        <v>29</v>
      </c>
      <c r="D674" s="17">
        <f>tab_SATLISTE[[#This Row],[Leihgeräte]]*350</f>
        <v>10150</v>
      </c>
      <c r="E674" s="16">
        <v>8</v>
      </c>
      <c r="F674" s="30">
        <f>tab_SATLISTE[[#This Row],[Lehrergeräte]]*1000</f>
        <v>8000</v>
      </c>
      <c r="G674" s="3" t="str">
        <f>IF(MID(tab_SATLISTE[[#This Row],[SAT-ID]],2,1)="x","x",LEFT(tab_SATLISTE[[#This Row],[SAT-ID]]))</f>
        <v>1</v>
      </c>
      <c r="H674" t="s">
        <v>17014</v>
      </c>
      <c r="I674" t="s">
        <v>17054</v>
      </c>
      <c r="J674" s="3">
        <f>COUNTIFS(tab_SCHULLISTE[TKZ],tab_SATLISTE[[#This Row],[SAT-ID]])</f>
        <v>1</v>
      </c>
    </row>
    <row r="675" spans="1:10" ht="15.9" customHeight="1" x14ac:dyDescent="0.3">
      <c r="A675" s="3" t="s">
        <v>2366</v>
      </c>
      <c r="B675" s="15" t="s">
        <v>1025</v>
      </c>
      <c r="C675" s="16">
        <v>85</v>
      </c>
      <c r="D675" s="17">
        <f>tab_SATLISTE[[#This Row],[Leihgeräte]]*350</f>
        <v>29750</v>
      </c>
      <c r="E675" s="16">
        <v>26</v>
      </c>
      <c r="F675" s="30">
        <f>tab_SATLISTE[[#This Row],[Lehrergeräte]]*1000</f>
        <v>26000</v>
      </c>
      <c r="G675" s="3" t="str">
        <f>IF(MID(tab_SATLISTE[[#This Row],[SAT-ID]],2,1)="x","x",LEFT(tab_SATLISTE[[#This Row],[SAT-ID]]))</f>
        <v>1</v>
      </c>
      <c r="H675" t="s">
        <v>17014</v>
      </c>
      <c r="I675" t="s">
        <v>17183</v>
      </c>
      <c r="J675" s="3">
        <f>COUNTIFS(tab_SCHULLISTE[TKZ],tab_SATLISTE[[#This Row],[SAT-ID]])</f>
        <v>2</v>
      </c>
    </row>
    <row r="676" spans="1:10" ht="15.9" customHeight="1" x14ac:dyDescent="0.3">
      <c r="A676" s="3" t="s">
        <v>2367</v>
      </c>
      <c r="B676" s="15" t="s">
        <v>15488</v>
      </c>
      <c r="C676" s="16">
        <v>15</v>
      </c>
      <c r="D676" s="17">
        <f>tab_SATLISTE[[#This Row],[Leihgeräte]]*350</f>
        <v>5250</v>
      </c>
      <c r="E676" s="16">
        <v>5</v>
      </c>
      <c r="F676" s="30">
        <f>tab_SATLISTE[[#This Row],[Lehrergeräte]]*1000</f>
        <v>5000</v>
      </c>
      <c r="G676" s="3" t="str">
        <f>IF(MID(tab_SATLISTE[[#This Row],[SAT-ID]],2,1)="x","x",LEFT(tab_SATLISTE[[#This Row],[SAT-ID]]))</f>
        <v>1</v>
      </c>
      <c r="H676" t="s">
        <v>17014</v>
      </c>
      <c r="I676" t="s">
        <v>17307</v>
      </c>
      <c r="J676" s="3">
        <f>COUNTIFS(tab_SCHULLISTE[TKZ],tab_SATLISTE[[#This Row],[SAT-ID]])</f>
        <v>2</v>
      </c>
    </row>
    <row r="677" spans="1:10" ht="15.9" customHeight="1" x14ac:dyDescent="0.3">
      <c r="A677" s="3" t="s">
        <v>2368</v>
      </c>
      <c r="B677" s="15" t="s">
        <v>580</v>
      </c>
      <c r="C677" s="16">
        <v>26</v>
      </c>
      <c r="D677" s="17">
        <f>tab_SATLISTE[[#This Row],[Leihgeräte]]*350</f>
        <v>9100</v>
      </c>
      <c r="E677" s="16">
        <v>6</v>
      </c>
      <c r="F677" s="30">
        <f>tab_SATLISTE[[#This Row],[Lehrergeräte]]*1000</f>
        <v>6000</v>
      </c>
      <c r="G677" s="3" t="str">
        <f>IF(MID(tab_SATLISTE[[#This Row],[SAT-ID]],2,1)="x","x",LEFT(tab_SATLISTE[[#This Row],[SAT-ID]]))</f>
        <v>1</v>
      </c>
      <c r="H677" t="s">
        <v>17014</v>
      </c>
      <c r="I677" t="s">
        <v>17054</v>
      </c>
      <c r="J677" s="3">
        <f>COUNTIFS(tab_SCHULLISTE[TKZ],tab_SATLISTE[[#This Row],[SAT-ID]])</f>
        <v>1</v>
      </c>
    </row>
    <row r="678" spans="1:10" ht="15.9" customHeight="1" x14ac:dyDescent="0.3">
      <c r="A678" s="3" t="s">
        <v>2369</v>
      </c>
      <c r="B678" s="15" t="s">
        <v>15489</v>
      </c>
      <c r="C678" s="16">
        <v>98</v>
      </c>
      <c r="D678" s="17">
        <f>tab_SATLISTE[[#This Row],[Leihgeräte]]*350</f>
        <v>34300</v>
      </c>
      <c r="E678" s="16">
        <v>26</v>
      </c>
      <c r="F678" s="30">
        <f>tab_SATLISTE[[#This Row],[Lehrergeräte]]*1000</f>
        <v>26000</v>
      </c>
      <c r="G678" s="3" t="str">
        <f>IF(MID(tab_SATLISTE[[#This Row],[SAT-ID]],2,1)="x","x",LEFT(tab_SATLISTE[[#This Row],[SAT-ID]]))</f>
        <v>1</v>
      </c>
      <c r="H678" t="s">
        <v>17014</v>
      </c>
      <c r="I678" t="s">
        <v>17054</v>
      </c>
      <c r="J678" s="3">
        <f>COUNTIFS(tab_SCHULLISTE[TKZ],tab_SATLISTE[[#This Row],[SAT-ID]])</f>
        <v>2</v>
      </c>
    </row>
    <row r="679" spans="1:10" ht="15.9" customHeight="1" x14ac:dyDescent="0.3">
      <c r="A679" s="3" t="s">
        <v>2370</v>
      </c>
      <c r="B679" s="15" t="s">
        <v>15490</v>
      </c>
      <c r="C679" s="16">
        <v>7</v>
      </c>
      <c r="D679" s="17">
        <f>tab_SATLISTE[[#This Row],[Leihgeräte]]*350</f>
        <v>2450</v>
      </c>
      <c r="E679" s="16">
        <v>4</v>
      </c>
      <c r="F679" s="30">
        <f>tab_SATLISTE[[#This Row],[Lehrergeräte]]*1000</f>
        <v>4000</v>
      </c>
      <c r="G679" s="3" t="str">
        <f>IF(MID(tab_SATLISTE[[#This Row],[SAT-ID]],2,1)="x","x",LEFT(tab_SATLISTE[[#This Row],[SAT-ID]]))</f>
        <v>1</v>
      </c>
      <c r="H679" t="s">
        <v>17014</v>
      </c>
      <c r="I679" t="s">
        <v>17054</v>
      </c>
      <c r="J679" s="3">
        <f>COUNTIFS(tab_SCHULLISTE[TKZ],tab_SATLISTE[[#This Row],[SAT-ID]])</f>
        <v>1</v>
      </c>
    </row>
    <row r="680" spans="1:10" ht="15.9" customHeight="1" x14ac:dyDescent="0.3">
      <c r="A680" s="3" t="s">
        <v>2372</v>
      </c>
      <c r="B680" s="15" t="s">
        <v>15491</v>
      </c>
      <c r="C680" s="16">
        <v>31</v>
      </c>
      <c r="D680" s="17">
        <f>tab_SATLISTE[[#This Row],[Leihgeräte]]*350</f>
        <v>10850</v>
      </c>
      <c r="E680" s="16">
        <v>4</v>
      </c>
      <c r="F680" s="30">
        <f>tab_SATLISTE[[#This Row],[Lehrergeräte]]*1000</f>
        <v>4000</v>
      </c>
      <c r="G680" s="3" t="str">
        <f>IF(MID(tab_SATLISTE[[#This Row],[SAT-ID]],2,1)="x","x",LEFT(tab_SATLISTE[[#This Row],[SAT-ID]]))</f>
        <v>1</v>
      </c>
      <c r="H680" t="s">
        <v>17014</v>
      </c>
      <c r="I680" t="s">
        <v>17176</v>
      </c>
      <c r="J680" s="3">
        <f>COUNTIFS(tab_SCHULLISTE[TKZ],tab_SATLISTE[[#This Row],[SAT-ID]])</f>
        <v>1</v>
      </c>
    </row>
    <row r="681" spans="1:10" ht="15.9" customHeight="1" x14ac:dyDescent="0.3">
      <c r="A681" s="3" t="s">
        <v>2373</v>
      </c>
      <c r="B681" s="15" t="s">
        <v>15492</v>
      </c>
      <c r="C681" s="16">
        <v>45</v>
      </c>
      <c r="D681" s="17">
        <f>tab_SATLISTE[[#This Row],[Leihgeräte]]*350</f>
        <v>15750</v>
      </c>
      <c r="E681" s="16">
        <v>8</v>
      </c>
      <c r="F681" s="30">
        <f>tab_SATLISTE[[#This Row],[Lehrergeräte]]*1000</f>
        <v>8000</v>
      </c>
      <c r="G681" s="3" t="str">
        <f>IF(MID(tab_SATLISTE[[#This Row],[SAT-ID]],2,1)="x","x",LEFT(tab_SATLISTE[[#This Row],[SAT-ID]]))</f>
        <v>1</v>
      </c>
      <c r="H681" t="s">
        <v>17014</v>
      </c>
      <c r="I681" t="s">
        <v>17238</v>
      </c>
      <c r="J681" s="3">
        <f>COUNTIFS(tab_SCHULLISTE[TKZ],tab_SATLISTE[[#This Row],[SAT-ID]])</f>
        <v>1</v>
      </c>
    </row>
    <row r="682" spans="1:10" ht="15.9" customHeight="1" x14ac:dyDescent="0.3">
      <c r="A682" s="3" t="s">
        <v>2374</v>
      </c>
      <c r="B682" s="15" t="s">
        <v>15493</v>
      </c>
      <c r="C682" s="16">
        <v>15</v>
      </c>
      <c r="D682" s="17">
        <f>tab_SATLISTE[[#This Row],[Leihgeräte]]*350</f>
        <v>5250</v>
      </c>
      <c r="E682" s="16">
        <v>6</v>
      </c>
      <c r="F682" s="30">
        <f>tab_SATLISTE[[#This Row],[Lehrergeräte]]*1000</f>
        <v>6000</v>
      </c>
      <c r="G682" s="3" t="str">
        <f>IF(MID(tab_SATLISTE[[#This Row],[SAT-ID]],2,1)="x","x",LEFT(tab_SATLISTE[[#This Row],[SAT-ID]]))</f>
        <v>1</v>
      </c>
      <c r="H682" t="s">
        <v>17014</v>
      </c>
      <c r="I682" t="s">
        <v>17309</v>
      </c>
      <c r="J682" s="3">
        <f>COUNTIFS(tab_SCHULLISTE[TKZ],tab_SATLISTE[[#This Row],[SAT-ID]])</f>
        <v>2</v>
      </c>
    </row>
    <row r="683" spans="1:10" ht="15.9" customHeight="1" x14ac:dyDescent="0.3">
      <c r="A683" s="3" t="s">
        <v>2262</v>
      </c>
      <c r="B683" s="15" t="s">
        <v>15415</v>
      </c>
      <c r="C683" s="16">
        <v>28</v>
      </c>
      <c r="D683" s="17">
        <f>tab_SATLISTE[[#This Row],[Leihgeräte]]*350</f>
        <v>9800</v>
      </c>
      <c r="E683" s="16">
        <v>15</v>
      </c>
      <c r="F683" s="30">
        <f>tab_SATLISTE[[#This Row],[Lehrergeräte]]*1000</f>
        <v>15000</v>
      </c>
      <c r="G683" s="3" t="str">
        <f>IF(MID(tab_SATLISTE[[#This Row],[SAT-ID]],2,1)="x","x",LEFT(tab_SATLISTE[[#This Row],[SAT-ID]]))</f>
        <v>1</v>
      </c>
      <c r="H683" t="s">
        <v>17014</v>
      </c>
      <c r="I683" t="s">
        <v>17054</v>
      </c>
      <c r="J683" s="3">
        <f>COUNTIFS(tab_SCHULLISTE[TKZ],tab_SATLISTE[[#This Row],[SAT-ID]])</f>
        <v>1</v>
      </c>
    </row>
    <row r="684" spans="1:10" ht="15.9" customHeight="1" x14ac:dyDescent="0.3">
      <c r="A684" s="3" t="s">
        <v>2375</v>
      </c>
      <c r="B684" s="15" t="s">
        <v>203</v>
      </c>
      <c r="C684" s="16">
        <v>8</v>
      </c>
      <c r="D684" s="17">
        <f>tab_SATLISTE[[#This Row],[Leihgeräte]]*350</f>
        <v>2800</v>
      </c>
      <c r="E684" s="16">
        <v>8</v>
      </c>
      <c r="F684" s="30">
        <f>tab_SATLISTE[[#This Row],[Lehrergeräte]]*1000</f>
        <v>8000</v>
      </c>
      <c r="G684" s="3" t="str">
        <f>IF(MID(tab_SATLISTE[[#This Row],[SAT-ID]],2,1)="x","x",LEFT(tab_SATLISTE[[#This Row],[SAT-ID]]))</f>
        <v>1</v>
      </c>
      <c r="H684" t="s">
        <v>17014</v>
      </c>
      <c r="I684" t="s">
        <v>17309</v>
      </c>
      <c r="J684" s="3">
        <f>COUNTIFS(tab_SCHULLISTE[TKZ],tab_SATLISTE[[#This Row],[SAT-ID]])</f>
        <v>1</v>
      </c>
    </row>
    <row r="685" spans="1:10" ht="15.9" customHeight="1" x14ac:dyDescent="0.3">
      <c r="A685" s="3" t="s">
        <v>2376</v>
      </c>
      <c r="B685" s="15" t="s">
        <v>15494</v>
      </c>
      <c r="C685" s="16">
        <v>38</v>
      </c>
      <c r="D685" s="17">
        <f>tab_SATLISTE[[#This Row],[Leihgeräte]]*350</f>
        <v>13300</v>
      </c>
      <c r="E685" s="16">
        <v>17</v>
      </c>
      <c r="F685" s="30">
        <f>tab_SATLISTE[[#This Row],[Lehrergeräte]]*1000</f>
        <v>17000</v>
      </c>
      <c r="G685" s="3" t="str">
        <f>IF(MID(tab_SATLISTE[[#This Row],[SAT-ID]],2,1)="x","x",LEFT(tab_SATLISTE[[#This Row],[SAT-ID]]))</f>
        <v>1</v>
      </c>
      <c r="H685" t="s">
        <v>17014</v>
      </c>
      <c r="I685" t="s">
        <v>17387</v>
      </c>
      <c r="J685" s="3">
        <f>COUNTIFS(tab_SCHULLISTE[TKZ],tab_SATLISTE[[#This Row],[SAT-ID]])</f>
        <v>4</v>
      </c>
    </row>
    <row r="686" spans="1:10" ht="15.9" customHeight="1" x14ac:dyDescent="0.3">
      <c r="A686" s="3" t="s">
        <v>2377</v>
      </c>
      <c r="B686" s="15" t="s">
        <v>15495</v>
      </c>
      <c r="C686" s="16">
        <v>25</v>
      </c>
      <c r="D686" s="17">
        <f>tab_SATLISTE[[#This Row],[Leihgeräte]]*350</f>
        <v>8750</v>
      </c>
      <c r="E686" s="16">
        <v>6</v>
      </c>
      <c r="F686" s="30">
        <f>tab_SATLISTE[[#This Row],[Lehrergeräte]]*1000</f>
        <v>6000</v>
      </c>
      <c r="G686" s="3" t="str">
        <f>IF(MID(tab_SATLISTE[[#This Row],[SAT-ID]],2,1)="x","x",LEFT(tab_SATLISTE[[#This Row],[SAT-ID]]))</f>
        <v>1</v>
      </c>
      <c r="H686" t="s">
        <v>17014</v>
      </c>
      <c r="I686" t="s">
        <v>17054</v>
      </c>
      <c r="J686" s="3">
        <f>COUNTIFS(tab_SCHULLISTE[TKZ],tab_SATLISTE[[#This Row],[SAT-ID]])</f>
        <v>1</v>
      </c>
    </row>
    <row r="687" spans="1:10" ht="15.9" customHeight="1" x14ac:dyDescent="0.3">
      <c r="A687" s="3" t="s">
        <v>2378</v>
      </c>
      <c r="B687" s="15" t="s">
        <v>15496</v>
      </c>
      <c r="C687" s="16">
        <v>117</v>
      </c>
      <c r="D687" s="17">
        <f>tab_SATLISTE[[#This Row],[Leihgeräte]]*350</f>
        <v>40950</v>
      </c>
      <c r="E687" s="16">
        <v>24</v>
      </c>
      <c r="F687" s="30">
        <f>tab_SATLISTE[[#This Row],[Lehrergeräte]]*1000</f>
        <v>24000</v>
      </c>
      <c r="G687" s="3" t="str">
        <f>IF(MID(tab_SATLISTE[[#This Row],[SAT-ID]],2,1)="x","x",LEFT(tab_SATLISTE[[#This Row],[SAT-ID]]))</f>
        <v>1</v>
      </c>
      <c r="H687" t="s">
        <v>17014</v>
      </c>
      <c r="I687" t="s">
        <v>17183</v>
      </c>
      <c r="J687" s="3">
        <f>COUNTIFS(tab_SCHULLISTE[TKZ],tab_SATLISTE[[#This Row],[SAT-ID]])</f>
        <v>2</v>
      </c>
    </row>
    <row r="688" spans="1:10" ht="15.9" customHeight="1" x14ac:dyDescent="0.3">
      <c r="A688" s="3" t="s">
        <v>2379</v>
      </c>
      <c r="B688" s="15" t="s">
        <v>15422</v>
      </c>
      <c r="C688" s="16">
        <v>47</v>
      </c>
      <c r="D688" s="17">
        <f>tab_SATLISTE[[#This Row],[Leihgeräte]]*350</f>
        <v>16450</v>
      </c>
      <c r="E688" s="16">
        <v>6</v>
      </c>
      <c r="F688" s="30">
        <f>tab_SATLISTE[[#This Row],[Lehrergeräte]]*1000</f>
        <v>6000</v>
      </c>
      <c r="G688" s="3" t="str">
        <f>IF(MID(tab_SATLISTE[[#This Row],[SAT-ID]],2,1)="x","x",LEFT(tab_SATLISTE[[#This Row],[SAT-ID]]))</f>
        <v>1</v>
      </c>
      <c r="H688" t="s">
        <v>17014</v>
      </c>
      <c r="I688" t="s">
        <v>17083</v>
      </c>
      <c r="J688" s="3">
        <f>COUNTIFS(tab_SCHULLISTE[TKZ],tab_SATLISTE[[#This Row],[SAT-ID]])</f>
        <v>1</v>
      </c>
    </row>
    <row r="689" spans="1:10" ht="15.9" customHeight="1" x14ac:dyDescent="0.3">
      <c r="A689" s="3" t="s">
        <v>2380</v>
      </c>
      <c r="B689" s="15" t="s">
        <v>15497</v>
      </c>
      <c r="C689" s="16">
        <v>69</v>
      </c>
      <c r="D689" s="17">
        <f>tab_SATLISTE[[#This Row],[Leihgeräte]]*350</f>
        <v>24150</v>
      </c>
      <c r="E689" s="16">
        <v>17</v>
      </c>
      <c r="F689" s="30">
        <f>tab_SATLISTE[[#This Row],[Lehrergeräte]]*1000</f>
        <v>17000</v>
      </c>
      <c r="G689" s="3" t="str">
        <f>IF(MID(tab_SATLISTE[[#This Row],[SAT-ID]],2,1)="x","x",LEFT(tab_SATLISTE[[#This Row],[SAT-ID]]))</f>
        <v>1</v>
      </c>
      <c r="H689" t="s">
        <v>17014</v>
      </c>
      <c r="I689" t="s">
        <v>17176</v>
      </c>
      <c r="J689" s="3">
        <f>COUNTIFS(tab_SCHULLISTE[TKZ],tab_SATLISTE[[#This Row],[SAT-ID]])</f>
        <v>1</v>
      </c>
    </row>
    <row r="690" spans="1:10" ht="15.9" customHeight="1" x14ac:dyDescent="0.3">
      <c r="A690" s="3" t="s">
        <v>2381</v>
      </c>
      <c r="B690" s="15" t="s">
        <v>15498</v>
      </c>
      <c r="C690" s="16">
        <v>35</v>
      </c>
      <c r="D690" s="17">
        <f>tab_SATLISTE[[#This Row],[Leihgeräte]]*350</f>
        <v>12250</v>
      </c>
      <c r="E690" s="16">
        <v>5</v>
      </c>
      <c r="F690" s="30">
        <f>tab_SATLISTE[[#This Row],[Lehrergeräte]]*1000</f>
        <v>5000</v>
      </c>
      <c r="G690" s="3" t="str">
        <f>IF(MID(tab_SATLISTE[[#This Row],[SAT-ID]],2,1)="x","x",LEFT(tab_SATLISTE[[#This Row],[SAT-ID]]))</f>
        <v>1</v>
      </c>
      <c r="H690" t="s">
        <v>17014</v>
      </c>
      <c r="I690" t="s">
        <v>17054</v>
      </c>
      <c r="J690" s="3">
        <f>COUNTIFS(tab_SCHULLISTE[TKZ],tab_SATLISTE[[#This Row],[SAT-ID]])</f>
        <v>1</v>
      </c>
    </row>
    <row r="691" spans="1:10" ht="15.9" customHeight="1" x14ac:dyDescent="0.3">
      <c r="A691" s="3" t="s">
        <v>10441</v>
      </c>
      <c r="B691" s="15" t="s">
        <v>10447</v>
      </c>
      <c r="C691" s="16">
        <v>12</v>
      </c>
      <c r="D691" s="17">
        <f>tab_SATLISTE[[#This Row],[Leihgeräte]]*350</f>
        <v>4200</v>
      </c>
      <c r="E691" s="16">
        <v>20</v>
      </c>
      <c r="F691" s="30">
        <f>tab_SATLISTE[[#This Row],[Lehrergeräte]]*1000</f>
        <v>20000</v>
      </c>
      <c r="G691" s="3" t="str">
        <f>IF(MID(tab_SATLISTE[[#This Row],[SAT-ID]],2,1)="x","x",LEFT(tab_SATLISTE[[#This Row],[SAT-ID]]))</f>
        <v>1</v>
      </c>
      <c r="H691" t="s">
        <v>17014</v>
      </c>
      <c r="I691" t="s">
        <v>17418</v>
      </c>
      <c r="J691" s="3">
        <f>COUNTIFS(tab_SCHULLISTE[TKZ],tab_SATLISTE[[#This Row],[SAT-ID]])</f>
        <v>1</v>
      </c>
    </row>
    <row r="692" spans="1:10" ht="15.9" customHeight="1" x14ac:dyDescent="0.3">
      <c r="A692" s="3" t="s">
        <v>2382</v>
      </c>
      <c r="B692" s="15" t="s">
        <v>15499</v>
      </c>
      <c r="C692" s="16">
        <v>92</v>
      </c>
      <c r="D692" s="17">
        <f>tab_SATLISTE[[#This Row],[Leihgeräte]]*350</f>
        <v>32200</v>
      </c>
      <c r="E692" s="16">
        <v>23</v>
      </c>
      <c r="F692" s="30">
        <f>tab_SATLISTE[[#This Row],[Lehrergeräte]]*1000</f>
        <v>23000</v>
      </c>
      <c r="G692" s="3" t="str">
        <f>IF(MID(tab_SATLISTE[[#This Row],[SAT-ID]],2,1)="x","x",LEFT(tab_SATLISTE[[#This Row],[SAT-ID]]))</f>
        <v>1</v>
      </c>
      <c r="H692" t="s">
        <v>17014</v>
      </c>
      <c r="I692" t="s">
        <v>17407</v>
      </c>
      <c r="J692" s="3">
        <f>COUNTIFS(tab_SCHULLISTE[TKZ],tab_SATLISTE[[#This Row],[SAT-ID]])</f>
        <v>2</v>
      </c>
    </row>
    <row r="693" spans="1:10" ht="15.9" customHeight="1" x14ac:dyDescent="0.3">
      <c r="A693" s="3" t="s">
        <v>2383</v>
      </c>
      <c r="B693" s="15" t="s">
        <v>15500</v>
      </c>
      <c r="C693" s="16">
        <v>74</v>
      </c>
      <c r="D693" s="17">
        <f>tab_SATLISTE[[#This Row],[Leihgeräte]]*350</f>
        <v>25900</v>
      </c>
      <c r="E693" s="16">
        <v>24</v>
      </c>
      <c r="F693" s="30">
        <f>tab_SATLISTE[[#This Row],[Lehrergeräte]]*1000</f>
        <v>24000</v>
      </c>
      <c r="G693" s="3" t="str">
        <f>IF(MID(tab_SATLISTE[[#This Row],[SAT-ID]],2,1)="x","x",LEFT(tab_SATLISTE[[#This Row],[SAT-ID]]))</f>
        <v>1</v>
      </c>
      <c r="H693" t="s">
        <v>17014</v>
      </c>
      <c r="I693" t="s">
        <v>17412</v>
      </c>
      <c r="J693" s="3">
        <f>COUNTIFS(tab_SCHULLISTE[TKZ],tab_SATLISTE[[#This Row],[SAT-ID]])</f>
        <v>3</v>
      </c>
    </row>
    <row r="694" spans="1:10" ht="15.9" customHeight="1" x14ac:dyDescent="0.3">
      <c r="A694" s="3" t="s">
        <v>2384</v>
      </c>
      <c r="B694" s="15" t="s">
        <v>447</v>
      </c>
      <c r="C694" s="16">
        <v>134</v>
      </c>
      <c r="D694" s="17">
        <f>tab_SATLISTE[[#This Row],[Leihgeräte]]*350</f>
        <v>46900</v>
      </c>
      <c r="E694" s="16">
        <v>25</v>
      </c>
      <c r="F694" s="30">
        <f>tab_SATLISTE[[#This Row],[Lehrergeräte]]*1000</f>
        <v>25000</v>
      </c>
      <c r="G694" s="3" t="str">
        <f>IF(MID(tab_SATLISTE[[#This Row],[SAT-ID]],2,1)="x","x",LEFT(tab_SATLISTE[[#This Row],[SAT-ID]]))</f>
        <v>1</v>
      </c>
      <c r="H694" t="s">
        <v>17014</v>
      </c>
      <c r="I694" t="s">
        <v>17412</v>
      </c>
      <c r="J694" s="3">
        <f>COUNTIFS(tab_SCHULLISTE[TKZ],tab_SATLISTE[[#This Row],[SAT-ID]])</f>
        <v>2</v>
      </c>
    </row>
    <row r="695" spans="1:10" ht="15.9" customHeight="1" x14ac:dyDescent="0.3">
      <c r="A695" s="3" t="s">
        <v>2385</v>
      </c>
      <c r="B695" s="15" t="s">
        <v>15501</v>
      </c>
      <c r="C695" s="16">
        <v>107</v>
      </c>
      <c r="D695" s="17">
        <f>tab_SATLISTE[[#This Row],[Leihgeräte]]*350</f>
        <v>37450</v>
      </c>
      <c r="E695" s="16">
        <v>20</v>
      </c>
      <c r="F695" s="30">
        <f>tab_SATLISTE[[#This Row],[Lehrergeräte]]*1000</f>
        <v>20000</v>
      </c>
      <c r="G695" s="3" t="str">
        <f>IF(MID(tab_SATLISTE[[#This Row],[SAT-ID]],2,1)="x","x",LEFT(tab_SATLISTE[[#This Row],[SAT-ID]]))</f>
        <v>1</v>
      </c>
      <c r="H695" t="s">
        <v>17014</v>
      </c>
      <c r="I695" t="s">
        <v>17054</v>
      </c>
      <c r="J695" s="3">
        <f>COUNTIFS(tab_SCHULLISTE[TKZ],tab_SATLISTE[[#This Row],[SAT-ID]])</f>
        <v>1</v>
      </c>
    </row>
    <row r="696" spans="1:10" ht="15.9" customHeight="1" x14ac:dyDescent="0.3">
      <c r="A696" s="3" t="s">
        <v>2386</v>
      </c>
      <c r="B696" s="15" t="s">
        <v>15502</v>
      </c>
      <c r="C696" s="16">
        <v>78</v>
      </c>
      <c r="D696" s="17">
        <f>tab_SATLISTE[[#This Row],[Leihgeräte]]*350</f>
        <v>27300</v>
      </c>
      <c r="E696" s="16">
        <v>16</v>
      </c>
      <c r="F696" s="30">
        <f>tab_SATLISTE[[#This Row],[Lehrergeräte]]*1000</f>
        <v>16000</v>
      </c>
      <c r="G696" s="3" t="str">
        <f>IF(MID(tab_SATLISTE[[#This Row],[SAT-ID]],2,1)="x","x",LEFT(tab_SATLISTE[[#This Row],[SAT-ID]]))</f>
        <v>1</v>
      </c>
      <c r="H696" t="s">
        <v>17014</v>
      </c>
      <c r="I696" t="s">
        <v>17054</v>
      </c>
      <c r="J696" s="3">
        <f>COUNTIFS(tab_SCHULLISTE[TKZ],tab_SATLISTE[[#This Row],[SAT-ID]])</f>
        <v>1</v>
      </c>
    </row>
    <row r="697" spans="1:10" ht="15.9" customHeight="1" x14ac:dyDescent="0.3">
      <c r="A697" s="3" t="s">
        <v>2387</v>
      </c>
      <c r="B697" s="15" t="s">
        <v>317</v>
      </c>
      <c r="C697" s="16">
        <v>15</v>
      </c>
      <c r="D697" s="17">
        <f>tab_SATLISTE[[#This Row],[Leihgeräte]]*350</f>
        <v>5250</v>
      </c>
      <c r="E697" s="16">
        <v>11</v>
      </c>
      <c r="F697" s="30">
        <f>tab_SATLISTE[[#This Row],[Lehrergeräte]]*1000</f>
        <v>11000</v>
      </c>
      <c r="G697" s="3" t="str">
        <f>IF(MID(tab_SATLISTE[[#This Row],[SAT-ID]],2,1)="x","x",LEFT(tab_SATLISTE[[#This Row],[SAT-ID]]))</f>
        <v>1</v>
      </c>
      <c r="H697" t="s">
        <v>17014</v>
      </c>
      <c r="I697" t="s">
        <v>17413</v>
      </c>
      <c r="J697" s="3">
        <f>COUNTIFS(tab_SCHULLISTE[TKZ],tab_SATLISTE[[#This Row],[SAT-ID]])</f>
        <v>2</v>
      </c>
    </row>
    <row r="698" spans="1:10" ht="15.9" customHeight="1" x14ac:dyDescent="0.3">
      <c r="A698" s="3" t="s">
        <v>14890</v>
      </c>
      <c r="B698" s="15" t="s">
        <v>15523</v>
      </c>
      <c r="C698" s="16">
        <v>32</v>
      </c>
      <c r="D698" s="17">
        <f>tab_SATLISTE[[#This Row],[Leihgeräte]]*350</f>
        <v>11200</v>
      </c>
      <c r="E698" s="16">
        <v>9</v>
      </c>
      <c r="F698" s="30">
        <f>tab_SATLISTE[[#This Row],[Lehrergeräte]]*1000</f>
        <v>9000</v>
      </c>
      <c r="G698" s="3" t="str">
        <f>IF(MID(tab_SATLISTE[[#This Row],[SAT-ID]],2,1)="x","x",LEFT(tab_SATLISTE[[#This Row],[SAT-ID]]))</f>
        <v>1</v>
      </c>
      <c r="H698" t="s">
        <v>17014</v>
      </c>
      <c r="I698" t="s">
        <v>18300</v>
      </c>
      <c r="J698" s="3">
        <f>COUNTIFS(tab_SCHULLISTE[TKZ],tab_SATLISTE[[#This Row],[SAT-ID]])</f>
        <v>1</v>
      </c>
    </row>
    <row r="699" spans="1:10" ht="15.9" customHeight="1" x14ac:dyDescent="0.3">
      <c r="A699" s="3" t="s">
        <v>2388</v>
      </c>
      <c r="B699" s="15" t="s">
        <v>4198</v>
      </c>
      <c r="C699" s="16">
        <v>192</v>
      </c>
      <c r="D699" s="17">
        <f>tab_SATLISTE[[#This Row],[Leihgeräte]]*350</f>
        <v>67200</v>
      </c>
      <c r="E699" s="16">
        <v>41</v>
      </c>
      <c r="F699" s="30">
        <f>tab_SATLISTE[[#This Row],[Lehrergeräte]]*1000</f>
        <v>41000</v>
      </c>
      <c r="G699" s="3" t="str">
        <f>IF(MID(tab_SATLISTE[[#This Row],[SAT-ID]],2,1)="x","x",LEFT(tab_SATLISTE[[#This Row],[SAT-ID]]))</f>
        <v>1</v>
      </c>
      <c r="H699" t="s">
        <v>17014</v>
      </c>
      <c r="I699" t="s">
        <v>17054</v>
      </c>
      <c r="J699" s="3">
        <f>COUNTIFS(tab_SCHULLISTE[TKZ],tab_SATLISTE[[#This Row],[SAT-ID]])</f>
        <v>3</v>
      </c>
    </row>
    <row r="700" spans="1:10" ht="15.9" customHeight="1" x14ac:dyDescent="0.3">
      <c r="A700" s="3" t="s">
        <v>2389</v>
      </c>
      <c r="B700" s="15" t="s">
        <v>15504</v>
      </c>
      <c r="C700" s="16">
        <v>14</v>
      </c>
      <c r="D700" s="17">
        <f>tab_SATLISTE[[#This Row],[Leihgeräte]]*350</f>
        <v>4900</v>
      </c>
      <c r="E700" s="16">
        <v>8</v>
      </c>
      <c r="F700" s="30">
        <f>tab_SATLISTE[[#This Row],[Lehrergeräte]]*1000</f>
        <v>8000</v>
      </c>
      <c r="G700" s="3" t="str">
        <f>IF(MID(tab_SATLISTE[[#This Row],[SAT-ID]],2,1)="x","x",LEFT(tab_SATLISTE[[#This Row],[SAT-ID]]))</f>
        <v>1</v>
      </c>
      <c r="H700" t="s">
        <v>17014</v>
      </c>
      <c r="I700" t="s">
        <v>17356</v>
      </c>
      <c r="J700" s="3">
        <f>COUNTIFS(tab_SCHULLISTE[TKZ],tab_SATLISTE[[#This Row],[SAT-ID]])</f>
        <v>1</v>
      </c>
    </row>
    <row r="701" spans="1:10" ht="15.9" customHeight="1" x14ac:dyDescent="0.3">
      <c r="A701" s="3" t="s">
        <v>2390</v>
      </c>
      <c r="B701" s="15" t="s">
        <v>15505</v>
      </c>
      <c r="C701" s="16">
        <v>128</v>
      </c>
      <c r="D701" s="17">
        <f>tab_SATLISTE[[#This Row],[Leihgeräte]]*350</f>
        <v>44800</v>
      </c>
      <c r="E701" s="16">
        <v>51</v>
      </c>
      <c r="F701" s="30">
        <f>tab_SATLISTE[[#This Row],[Lehrergeräte]]*1000</f>
        <v>51000</v>
      </c>
      <c r="G701" s="3" t="str">
        <f>IF(MID(tab_SATLISTE[[#This Row],[SAT-ID]],2,1)="x","x",LEFT(tab_SATLISTE[[#This Row],[SAT-ID]]))</f>
        <v>1</v>
      </c>
      <c r="H701" t="s">
        <v>17014</v>
      </c>
      <c r="I701" t="s">
        <v>17054</v>
      </c>
      <c r="J701" s="3">
        <f>COUNTIFS(tab_SCHULLISTE[TKZ],tab_SATLISTE[[#This Row],[SAT-ID]])</f>
        <v>2</v>
      </c>
    </row>
    <row r="702" spans="1:10" ht="15.9" customHeight="1" x14ac:dyDescent="0.3">
      <c r="A702" s="3" t="s">
        <v>2391</v>
      </c>
      <c r="B702" s="15" t="s">
        <v>15506</v>
      </c>
      <c r="C702" s="16">
        <v>54</v>
      </c>
      <c r="D702" s="17">
        <f>tab_SATLISTE[[#This Row],[Leihgeräte]]*350</f>
        <v>18900</v>
      </c>
      <c r="E702" s="16">
        <v>17</v>
      </c>
      <c r="F702" s="30">
        <f>tab_SATLISTE[[#This Row],[Lehrergeräte]]*1000</f>
        <v>17000</v>
      </c>
      <c r="G702" s="3" t="str">
        <f>IF(MID(tab_SATLISTE[[#This Row],[SAT-ID]],2,1)="x","x",LEFT(tab_SATLISTE[[#This Row],[SAT-ID]]))</f>
        <v>1</v>
      </c>
      <c r="H702" t="s">
        <v>17014</v>
      </c>
      <c r="I702" t="s">
        <v>17192</v>
      </c>
      <c r="J702" s="3">
        <f>COUNTIFS(tab_SCHULLISTE[TKZ],tab_SATLISTE[[#This Row],[SAT-ID]])</f>
        <v>1</v>
      </c>
    </row>
    <row r="703" spans="1:10" ht="15.9" customHeight="1" x14ac:dyDescent="0.3">
      <c r="A703" s="3" t="s">
        <v>2392</v>
      </c>
      <c r="B703" s="15" t="s">
        <v>15507</v>
      </c>
      <c r="C703" s="16">
        <v>17</v>
      </c>
      <c r="D703" s="17">
        <f>tab_SATLISTE[[#This Row],[Leihgeräte]]*350</f>
        <v>5950</v>
      </c>
      <c r="E703" s="16">
        <v>3</v>
      </c>
      <c r="F703" s="30">
        <f>tab_SATLISTE[[#This Row],[Lehrergeräte]]*1000</f>
        <v>3000</v>
      </c>
      <c r="G703" s="3" t="str">
        <f>IF(MID(tab_SATLISTE[[#This Row],[SAT-ID]],2,1)="x","x",LEFT(tab_SATLISTE[[#This Row],[SAT-ID]]))</f>
        <v>1</v>
      </c>
      <c r="H703" t="s">
        <v>17014</v>
      </c>
      <c r="I703" t="s">
        <v>17058</v>
      </c>
      <c r="J703" s="3">
        <f>COUNTIFS(tab_SCHULLISTE[TKZ],tab_SATLISTE[[#This Row],[SAT-ID]])</f>
        <v>1</v>
      </c>
    </row>
    <row r="704" spans="1:10" ht="15.9" customHeight="1" x14ac:dyDescent="0.3">
      <c r="A704" s="3" t="s">
        <v>2393</v>
      </c>
      <c r="B704" s="15" t="s">
        <v>15508</v>
      </c>
      <c r="C704" s="16">
        <v>519</v>
      </c>
      <c r="D704" s="17">
        <f>tab_SATLISTE[[#This Row],[Leihgeräte]]*350</f>
        <v>181650</v>
      </c>
      <c r="E704" s="16">
        <v>91</v>
      </c>
      <c r="F704" s="30">
        <f>tab_SATLISTE[[#This Row],[Lehrergeräte]]*1000</f>
        <v>91000</v>
      </c>
      <c r="G704" s="3" t="str">
        <f>IF(MID(tab_SATLISTE[[#This Row],[SAT-ID]],2,1)="x","x",LEFT(tab_SATLISTE[[#This Row],[SAT-ID]]))</f>
        <v>1</v>
      </c>
      <c r="H704" t="s">
        <v>17014</v>
      </c>
      <c r="I704" t="s">
        <v>17407</v>
      </c>
      <c r="J704" s="3">
        <f>COUNTIFS(tab_SCHULLISTE[TKZ],tab_SATLISTE[[#This Row],[SAT-ID]])</f>
        <v>6</v>
      </c>
    </row>
    <row r="705" spans="1:10" ht="15.9" customHeight="1" x14ac:dyDescent="0.3">
      <c r="A705" s="3" t="s">
        <v>2394</v>
      </c>
      <c r="B705" s="15" t="s">
        <v>15509</v>
      </c>
      <c r="C705" s="16">
        <v>24</v>
      </c>
      <c r="D705" s="17">
        <f>tab_SATLISTE[[#This Row],[Leihgeräte]]*350</f>
        <v>8400</v>
      </c>
      <c r="E705" s="16">
        <v>8</v>
      </c>
      <c r="F705" s="30">
        <f>tab_SATLISTE[[#This Row],[Lehrergeräte]]*1000</f>
        <v>8000</v>
      </c>
      <c r="G705" s="3" t="str">
        <f>IF(MID(tab_SATLISTE[[#This Row],[SAT-ID]],2,1)="x","x",LEFT(tab_SATLISTE[[#This Row],[SAT-ID]]))</f>
        <v>1</v>
      </c>
      <c r="H705" t="s">
        <v>17014</v>
      </c>
      <c r="I705" t="s">
        <v>17144</v>
      </c>
      <c r="J705" s="3">
        <f>COUNTIFS(tab_SCHULLISTE[TKZ],tab_SATLISTE[[#This Row],[SAT-ID]])</f>
        <v>2</v>
      </c>
    </row>
    <row r="706" spans="1:10" ht="15.9" customHeight="1" x14ac:dyDescent="0.3">
      <c r="A706" s="3" t="s">
        <v>2206</v>
      </c>
      <c r="B706" s="15" t="s">
        <v>286</v>
      </c>
      <c r="C706" s="16">
        <v>42</v>
      </c>
      <c r="D706" s="17">
        <f>tab_SATLISTE[[#This Row],[Leihgeräte]]*350</f>
        <v>14700</v>
      </c>
      <c r="E706" s="16">
        <v>23</v>
      </c>
      <c r="F706" s="30">
        <f>tab_SATLISTE[[#This Row],[Lehrergeräte]]*1000</f>
        <v>23000</v>
      </c>
      <c r="G706" s="3" t="str">
        <f>IF(MID(tab_SATLISTE[[#This Row],[SAT-ID]],2,1)="x","x",LEFT(tab_SATLISTE[[#This Row],[SAT-ID]]))</f>
        <v>1</v>
      </c>
      <c r="H706" t="s">
        <v>17014</v>
      </c>
      <c r="I706" t="s">
        <v>17401</v>
      </c>
      <c r="J706" s="3">
        <f>COUNTIFS(tab_SCHULLISTE[TKZ],tab_SATLISTE[[#This Row],[SAT-ID]])</f>
        <v>3</v>
      </c>
    </row>
    <row r="707" spans="1:10" ht="15.9" customHeight="1" x14ac:dyDescent="0.3">
      <c r="A707" s="3" t="s">
        <v>2395</v>
      </c>
      <c r="B707" s="15" t="s">
        <v>608</v>
      </c>
      <c r="C707" s="16">
        <v>57</v>
      </c>
      <c r="D707" s="17">
        <f>tab_SATLISTE[[#This Row],[Leihgeräte]]*350</f>
        <v>19950</v>
      </c>
      <c r="E707" s="16">
        <v>15</v>
      </c>
      <c r="F707" s="30">
        <f>tab_SATLISTE[[#This Row],[Lehrergeräte]]*1000</f>
        <v>15000</v>
      </c>
      <c r="G707" s="3" t="str">
        <f>IF(MID(tab_SATLISTE[[#This Row],[SAT-ID]],2,1)="x","x",LEFT(tab_SATLISTE[[#This Row],[SAT-ID]]))</f>
        <v>1</v>
      </c>
      <c r="H707" t="s">
        <v>17014</v>
      </c>
      <c r="I707" t="s">
        <v>17339</v>
      </c>
      <c r="J707" s="3">
        <f>COUNTIFS(tab_SCHULLISTE[TKZ],tab_SATLISTE[[#This Row],[SAT-ID]])</f>
        <v>2</v>
      </c>
    </row>
    <row r="708" spans="1:10" ht="15.9" customHeight="1" x14ac:dyDescent="0.3">
      <c r="A708" s="3" t="s">
        <v>2396</v>
      </c>
      <c r="B708" s="15" t="s">
        <v>15510</v>
      </c>
      <c r="C708" s="16">
        <v>58</v>
      </c>
      <c r="D708" s="17">
        <f>tab_SATLISTE[[#This Row],[Leihgeräte]]*350</f>
        <v>20300</v>
      </c>
      <c r="E708" s="16">
        <v>16</v>
      </c>
      <c r="F708" s="30">
        <f>tab_SATLISTE[[#This Row],[Lehrergeräte]]*1000</f>
        <v>16000</v>
      </c>
      <c r="G708" s="3" t="str">
        <f>IF(MID(tab_SATLISTE[[#This Row],[SAT-ID]],2,1)="x","x",LEFT(tab_SATLISTE[[#This Row],[SAT-ID]]))</f>
        <v>1</v>
      </c>
      <c r="H708" t="s">
        <v>17014</v>
      </c>
      <c r="I708" t="s">
        <v>17025</v>
      </c>
      <c r="J708" s="3">
        <f>COUNTIFS(tab_SCHULLISTE[TKZ],tab_SATLISTE[[#This Row],[SAT-ID]])</f>
        <v>2</v>
      </c>
    </row>
    <row r="709" spans="1:10" ht="15.9" customHeight="1" x14ac:dyDescent="0.3">
      <c r="A709" s="3" t="s">
        <v>2397</v>
      </c>
      <c r="B709" s="15" t="s">
        <v>15511</v>
      </c>
      <c r="C709" s="16">
        <v>29</v>
      </c>
      <c r="D709" s="17">
        <f>tab_SATLISTE[[#This Row],[Leihgeräte]]*350</f>
        <v>10150</v>
      </c>
      <c r="E709" s="16">
        <v>6</v>
      </c>
      <c r="F709" s="30">
        <f>tab_SATLISTE[[#This Row],[Lehrergeräte]]*1000</f>
        <v>6000</v>
      </c>
      <c r="G709" s="3" t="str">
        <f>IF(MID(tab_SATLISTE[[#This Row],[SAT-ID]],2,1)="x","x",LEFT(tab_SATLISTE[[#This Row],[SAT-ID]]))</f>
        <v>1</v>
      </c>
      <c r="H709" t="s">
        <v>17014</v>
      </c>
      <c r="I709" t="s">
        <v>17415</v>
      </c>
      <c r="J709" s="3">
        <f>COUNTIFS(tab_SCHULLISTE[TKZ],tab_SATLISTE[[#This Row],[SAT-ID]])</f>
        <v>2</v>
      </c>
    </row>
    <row r="710" spans="1:10" ht="15.9" customHeight="1" x14ac:dyDescent="0.3">
      <c r="A710" s="3" t="s">
        <v>2398</v>
      </c>
      <c r="B710" s="15" t="s">
        <v>15512</v>
      </c>
      <c r="C710" s="16">
        <v>42</v>
      </c>
      <c r="D710" s="17">
        <f>tab_SATLISTE[[#This Row],[Leihgeräte]]*350</f>
        <v>14700</v>
      </c>
      <c r="E710" s="16">
        <v>13</v>
      </c>
      <c r="F710" s="30">
        <f>tab_SATLISTE[[#This Row],[Lehrergeräte]]*1000</f>
        <v>13000</v>
      </c>
      <c r="G710" s="3" t="str">
        <f>IF(MID(tab_SATLISTE[[#This Row],[SAT-ID]],2,1)="x","x",LEFT(tab_SATLISTE[[#This Row],[SAT-ID]]))</f>
        <v>1</v>
      </c>
      <c r="H710" t="s">
        <v>17014</v>
      </c>
      <c r="I710" t="s">
        <v>17054</v>
      </c>
      <c r="J710" s="3">
        <f>COUNTIFS(tab_SCHULLISTE[TKZ],tab_SATLISTE[[#This Row],[SAT-ID]])</f>
        <v>2</v>
      </c>
    </row>
    <row r="711" spans="1:10" ht="15.9" customHeight="1" x14ac:dyDescent="0.3">
      <c r="A711" s="3" t="s">
        <v>2399</v>
      </c>
      <c r="B711" s="15" t="s">
        <v>18893</v>
      </c>
      <c r="C711" s="16">
        <v>28</v>
      </c>
      <c r="D711" s="17">
        <f>tab_SATLISTE[[#This Row],[Leihgeräte]]*350</f>
        <v>9800</v>
      </c>
      <c r="E711" s="16">
        <v>7</v>
      </c>
      <c r="F711" s="30">
        <f>tab_SATLISTE[[#This Row],[Lehrergeräte]]*1000</f>
        <v>7000</v>
      </c>
      <c r="G711" s="3" t="str">
        <f>IF(MID(tab_SATLISTE[[#This Row],[SAT-ID]],2,1)="x","x",LEFT(tab_SATLISTE[[#This Row],[SAT-ID]]))</f>
        <v>1</v>
      </c>
      <c r="H711" t="s">
        <v>17014</v>
      </c>
      <c r="I711" t="s">
        <v>17179</v>
      </c>
      <c r="J711" s="3">
        <f>COUNTIFS(tab_SCHULLISTE[TKZ],tab_SATLISTE[[#This Row],[SAT-ID]])</f>
        <v>2</v>
      </c>
    </row>
    <row r="712" spans="1:10" ht="15.9" customHeight="1" x14ac:dyDescent="0.3">
      <c r="A712" s="3" t="s">
        <v>2400</v>
      </c>
      <c r="B712" s="15" t="s">
        <v>15513</v>
      </c>
      <c r="C712" s="16">
        <v>22</v>
      </c>
      <c r="D712" s="17">
        <f>tab_SATLISTE[[#This Row],[Leihgeräte]]*350</f>
        <v>7700</v>
      </c>
      <c r="E712" s="16">
        <v>4</v>
      </c>
      <c r="F712" s="30">
        <f>tab_SATLISTE[[#This Row],[Lehrergeräte]]*1000</f>
        <v>4000</v>
      </c>
      <c r="G712" s="3" t="str">
        <f>IF(MID(tab_SATLISTE[[#This Row],[SAT-ID]],2,1)="x","x",LEFT(tab_SATLISTE[[#This Row],[SAT-ID]]))</f>
        <v>1</v>
      </c>
      <c r="H712" t="s">
        <v>17011</v>
      </c>
      <c r="I712" t="s">
        <v>17054</v>
      </c>
      <c r="J712" s="3">
        <f>COUNTIFS(tab_SCHULLISTE[TKZ],tab_SATLISTE[[#This Row],[SAT-ID]])</f>
        <v>1</v>
      </c>
    </row>
    <row r="713" spans="1:10" ht="15.9" customHeight="1" x14ac:dyDescent="0.3">
      <c r="A713" s="3" t="s">
        <v>2402</v>
      </c>
      <c r="B713" s="15" t="s">
        <v>195</v>
      </c>
      <c r="C713" s="16">
        <v>15</v>
      </c>
      <c r="D713" s="17">
        <f>tab_SATLISTE[[#This Row],[Leihgeräte]]*350</f>
        <v>5250</v>
      </c>
      <c r="E713" s="16">
        <v>10</v>
      </c>
      <c r="F713" s="30">
        <f>tab_SATLISTE[[#This Row],[Lehrergeräte]]*1000</f>
        <v>10000</v>
      </c>
      <c r="G713" s="3" t="str">
        <f>IF(MID(tab_SATLISTE[[#This Row],[SAT-ID]],2,1)="x","x",LEFT(tab_SATLISTE[[#This Row],[SAT-ID]]))</f>
        <v>1</v>
      </c>
      <c r="H713" t="s">
        <v>17014</v>
      </c>
      <c r="I713" t="s">
        <v>17342</v>
      </c>
      <c r="J713" s="3">
        <f>COUNTIFS(tab_SCHULLISTE[TKZ],tab_SATLISTE[[#This Row],[SAT-ID]])</f>
        <v>1</v>
      </c>
    </row>
    <row r="714" spans="1:10" ht="15.9" customHeight="1" x14ac:dyDescent="0.3">
      <c r="A714" s="3" t="s">
        <v>2403</v>
      </c>
      <c r="B714" s="15" t="s">
        <v>591</v>
      </c>
      <c r="C714" s="16">
        <v>28</v>
      </c>
      <c r="D714" s="17">
        <f>tab_SATLISTE[[#This Row],[Leihgeräte]]*350</f>
        <v>9800</v>
      </c>
      <c r="E714" s="16">
        <v>8</v>
      </c>
      <c r="F714" s="30">
        <f>tab_SATLISTE[[#This Row],[Lehrergeräte]]*1000</f>
        <v>8000</v>
      </c>
      <c r="G714" s="3" t="str">
        <f>IF(MID(tab_SATLISTE[[#This Row],[SAT-ID]],2,1)="x","x",LEFT(tab_SATLISTE[[#This Row],[SAT-ID]]))</f>
        <v>1</v>
      </c>
      <c r="H714" t="s">
        <v>17014</v>
      </c>
      <c r="I714" t="s">
        <v>17383</v>
      </c>
      <c r="J714" s="3">
        <f>COUNTIFS(tab_SCHULLISTE[TKZ],tab_SATLISTE[[#This Row],[SAT-ID]])</f>
        <v>1</v>
      </c>
    </row>
    <row r="715" spans="1:10" ht="15.9" customHeight="1" x14ac:dyDescent="0.3">
      <c r="A715" s="3" t="s">
        <v>2415</v>
      </c>
      <c r="B715" s="15" t="s">
        <v>4199</v>
      </c>
      <c r="C715" s="16">
        <v>78</v>
      </c>
      <c r="D715" s="17">
        <f>tab_SATLISTE[[#This Row],[Leihgeräte]]*350</f>
        <v>27300</v>
      </c>
      <c r="E715" s="16">
        <v>17</v>
      </c>
      <c r="F715" s="30">
        <f>tab_SATLISTE[[#This Row],[Lehrergeräte]]*1000</f>
        <v>17000</v>
      </c>
      <c r="G715" s="3" t="str">
        <f>IF(MID(tab_SATLISTE[[#This Row],[SAT-ID]],2,1)="x","x",LEFT(tab_SATLISTE[[#This Row],[SAT-ID]]))</f>
        <v>1</v>
      </c>
      <c r="H715" t="s">
        <v>17014</v>
      </c>
      <c r="I715" t="s">
        <v>17054</v>
      </c>
      <c r="J715" s="3">
        <f>COUNTIFS(tab_SCHULLISTE[TKZ],tab_SATLISTE[[#This Row],[SAT-ID]])</f>
        <v>2</v>
      </c>
    </row>
    <row r="716" spans="1:10" ht="15.9" customHeight="1" x14ac:dyDescent="0.3">
      <c r="A716" s="3" t="s">
        <v>2404</v>
      </c>
      <c r="B716" s="15" t="s">
        <v>494</v>
      </c>
      <c r="C716" s="16">
        <v>55</v>
      </c>
      <c r="D716" s="17">
        <f>tab_SATLISTE[[#This Row],[Leihgeräte]]*350</f>
        <v>19250</v>
      </c>
      <c r="E716" s="16">
        <v>21</v>
      </c>
      <c r="F716" s="30">
        <f>tab_SATLISTE[[#This Row],[Lehrergeräte]]*1000</f>
        <v>21000</v>
      </c>
      <c r="G716" s="3" t="str">
        <f>IF(MID(tab_SATLISTE[[#This Row],[SAT-ID]],2,1)="x","x",LEFT(tab_SATLISTE[[#This Row],[SAT-ID]]))</f>
        <v>1</v>
      </c>
      <c r="H716" t="s">
        <v>17014</v>
      </c>
      <c r="I716" t="s">
        <v>17054</v>
      </c>
      <c r="J716" s="3">
        <f>COUNTIFS(tab_SCHULLISTE[TKZ],tab_SATLISTE[[#This Row],[SAT-ID]])</f>
        <v>2</v>
      </c>
    </row>
    <row r="717" spans="1:10" ht="15.9" customHeight="1" x14ac:dyDescent="0.3">
      <c r="A717" s="3" t="s">
        <v>2406</v>
      </c>
      <c r="B717" s="15" t="s">
        <v>15515</v>
      </c>
      <c r="C717" s="16">
        <v>21</v>
      </c>
      <c r="D717" s="17">
        <f>tab_SATLISTE[[#This Row],[Leihgeräte]]*350</f>
        <v>7350</v>
      </c>
      <c r="E717" s="16">
        <v>6</v>
      </c>
      <c r="F717" s="30">
        <f>tab_SATLISTE[[#This Row],[Lehrergeräte]]*1000</f>
        <v>6000</v>
      </c>
      <c r="G717" s="3" t="str">
        <f>IF(MID(tab_SATLISTE[[#This Row],[SAT-ID]],2,1)="x","x",LEFT(tab_SATLISTE[[#This Row],[SAT-ID]]))</f>
        <v>1</v>
      </c>
      <c r="H717" t="s">
        <v>17014</v>
      </c>
      <c r="I717" t="s">
        <v>17243</v>
      </c>
      <c r="J717" s="3">
        <f>COUNTIFS(tab_SCHULLISTE[TKZ],tab_SATLISTE[[#This Row],[SAT-ID]])</f>
        <v>1</v>
      </c>
    </row>
    <row r="718" spans="1:10" ht="15.9" customHeight="1" x14ac:dyDescent="0.3">
      <c r="A718" s="3" t="s">
        <v>2407</v>
      </c>
      <c r="B718" s="15" t="s">
        <v>988</v>
      </c>
      <c r="C718" s="16">
        <v>44</v>
      </c>
      <c r="D718" s="17">
        <f>tab_SATLISTE[[#This Row],[Leihgeräte]]*350</f>
        <v>15400</v>
      </c>
      <c r="E718" s="16">
        <v>15</v>
      </c>
      <c r="F718" s="30">
        <f>tab_SATLISTE[[#This Row],[Lehrergeräte]]*1000</f>
        <v>15000</v>
      </c>
      <c r="G718" s="3" t="str">
        <f>IF(MID(tab_SATLISTE[[#This Row],[SAT-ID]],2,1)="x","x",LEFT(tab_SATLISTE[[#This Row],[SAT-ID]]))</f>
        <v>1</v>
      </c>
      <c r="H718" t="s">
        <v>17014</v>
      </c>
      <c r="I718" t="s">
        <v>17328</v>
      </c>
      <c r="J718" s="3">
        <f>COUNTIFS(tab_SCHULLISTE[TKZ],tab_SATLISTE[[#This Row],[SAT-ID]])</f>
        <v>3</v>
      </c>
    </row>
    <row r="719" spans="1:10" ht="15.9" customHeight="1" x14ac:dyDescent="0.3">
      <c r="A719" s="3" t="s">
        <v>2408</v>
      </c>
      <c r="B719" s="15" t="s">
        <v>15516</v>
      </c>
      <c r="C719" s="16">
        <v>92</v>
      </c>
      <c r="D719" s="17">
        <f>tab_SATLISTE[[#This Row],[Leihgeräte]]*350</f>
        <v>32200</v>
      </c>
      <c r="E719" s="16">
        <v>28</v>
      </c>
      <c r="F719" s="30">
        <f>tab_SATLISTE[[#This Row],[Lehrergeräte]]*1000</f>
        <v>28000</v>
      </c>
      <c r="G719" s="3" t="str">
        <f>IF(MID(tab_SATLISTE[[#This Row],[SAT-ID]],2,1)="x","x",LEFT(tab_SATLISTE[[#This Row],[SAT-ID]]))</f>
        <v>1</v>
      </c>
      <c r="H719" t="s">
        <v>17014</v>
      </c>
      <c r="I719" t="s">
        <v>17054</v>
      </c>
      <c r="J719" s="3">
        <f>COUNTIFS(tab_SCHULLISTE[TKZ],tab_SATLISTE[[#This Row],[SAT-ID]])</f>
        <v>3</v>
      </c>
    </row>
    <row r="720" spans="1:10" ht="15.9" customHeight="1" x14ac:dyDescent="0.3">
      <c r="A720" s="3" t="s">
        <v>2268</v>
      </c>
      <c r="B720" s="15" t="s">
        <v>15420</v>
      </c>
      <c r="C720" s="16">
        <v>28</v>
      </c>
      <c r="D720" s="17">
        <f>tab_SATLISTE[[#This Row],[Leihgeräte]]*350</f>
        <v>9800</v>
      </c>
      <c r="E720" s="16">
        <v>9</v>
      </c>
      <c r="F720" s="30">
        <f>tab_SATLISTE[[#This Row],[Lehrergeräte]]*1000</f>
        <v>9000</v>
      </c>
      <c r="G720" s="3" t="str">
        <f>IF(MID(tab_SATLISTE[[#This Row],[SAT-ID]],2,1)="x","x",LEFT(tab_SATLISTE[[#This Row],[SAT-ID]]))</f>
        <v>1</v>
      </c>
      <c r="H720" t="s">
        <v>17014</v>
      </c>
      <c r="I720" t="s">
        <v>17054</v>
      </c>
      <c r="J720" s="3">
        <f>COUNTIFS(tab_SCHULLISTE[TKZ],tab_SATLISTE[[#This Row],[SAT-ID]])</f>
        <v>3</v>
      </c>
    </row>
    <row r="721" spans="1:10" ht="15.9" customHeight="1" x14ac:dyDescent="0.3">
      <c r="A721" s="3" t="s">
        <v>2409</v>
      </c>
      <c r="B721" s="15" t="s">
        <v>178</v>
      </c>
      <c r="C721" s="16">
        <v>26</v>
      </c>
      <c r="D721" s="17">
        <f>tab_SATLISTE[[#This Row],[Leihgeräte]]*350</f>
        <v>9100</v>
      </c>
      <c r="E721" s="16">
        <v>28</v>
      </c>
      <c r="F721" s="30">
        <f>tab_SATLISTE[[#This Row],[Lehrergeräte]]*1000</f>
        <v>28000</v>
      </c>
      <c r="G721" s="3" t="str">
        <f>IF(MID(tab_SATLISTE[[#This Row],[SAT-ID]],2,1)="x","x",LEFT(tab_SATLISTE[[#This Row],[SAT-ID]]))</f>
        <v>1</v>
      </c>
      <c r="H721" t="s">
        <v>17014</v>
      </c>
      <c r="I721" t="s">
        <v>17245</v>
      </c>
      <c r="J721" s="3">
        <f>COUNTIFS(tab_SCHULLISTE[TKZ],tab_SATLISTE[[#This Row],[SAT-ID]])</f>
        <v>3</v>
      </c>
    </row>
    <row r="722" spans="1:10" ht="15.9" customHeight="1" x14ac:dyDescent="0.3">
      <c r="A722" s="3" t="s">
        <v>2410</v>
      </c>
      <c r="B722" s="15" t="s">
        <v>15517</v>
      </c>
      <c r="C722" s="16">
        <v>45</v>
      </c>
      <c r="D722" s="17">
        <f>tab_SATLISTE[[#This Row],[Leihgeräte]]*350</f>
        <v>15750</v>
      </c>
      <c r="E722" s="16">
        <v>7</v>
      </c>
      <c r="F722" s="30">
        <f>tab_SATLISTE[[#This Row],[Lehrergeräte]]*1000</f>
        <v>7000</v>
      </c>
      <c r="G722" s="3" t="str">
        <f>IF(MID(tab_SATLISTE[[#This Row],[SAT-ID]],2,1)="x","x",LEFT(tab_SATLISTE[[#This Row],[SAT-ID]]))</f>
        <v>1</v>
      </c>
      <c r="H722" t="s">
        <v>17014</v>
      </c>
      <c r="I722" t="s">
        <v>17204</v>
      </c>
      <c r="J722" s="3">
        <f>COUNTIFS(tab_SCHULLISTE[TKZ],tab_SATLISTE[[#This Row],[SAT-ID]])</f>
        <v>2</v>
      </c>
    </row>
    <row r="723" spans="1:10" ht="15.9" customHeight="1" x14ac:dyDescent="0.3">
      <c r="A723" s="3" t="s">
        <v>2411</v>
      </c>
      <c r="B723" s="15" t="s">
        <v>888</v>
      </c>
      <c r="C723" s="16">
        <v>67</v>
      </c>
      <c r="D723" s="17">
        <f>tab_SATLISTE[[#This Row],[Leihgeräte]]*350</f>
        <v>23450</v>
      </c>
      <c r="E723" s="16">
        <v>15</v>
      </c>
      <c r="F723" s="30">
        <f>tab_SATLISTE[[#This Row],[Lehrergeräte]]*1000</f>
        <v>15000</v>
      </c>
      <c r="G723" s="3" t="str">
        <f>IF(MID(tab_SATLISTE[[#This Row],[SAT-ID]],2,1)="x","x",LEFT(tab_SATLISTE[[#This Row],[SAT-ID]]))</f>
        <v>1</v>
      </c>
      <c r="H723" t="s">
        <v>17014</v>
      </c>
      <c r="I723" t="s">
        <v>17208</v>
      </c>
      <c r="J723" s="3">
        <f>COUNTIFS(tab_SCHULLISTE[TKZ],tab_SATLISTE[[#This Row],[SAT-ID]])</f>
        <v>1</v>
      </c>
    </row>
    <row r="724" spans="1:10" ht="15.9" customHeight="1" x14ac:dyDescent="0.3">
      <c r="A724" s="3" t="s">
        <v>2412</v>
      </c>
      <c r="B724" s="15" t="s">
        <v>15518</v>
      </c>
      <c r="C724" s="16">
        <v>8</v>
      </c>
      <c r="D724" s="17">
        <f>tab_SATLISTE[[#This Row],[Leihgeräte]]*350</f>
        <v>2800</v>
      </c>
      <c r="E724" s="16">
        <v>8</v>
      </c>
      <c r="F724" s="30">
        <f>tab_SATLISTE[[#This Row],[Lehrergeräte]]*1000</f>
        <v>8000</v>
      </c>
      <c r="G724" s="3" t="str">
        <f>IF(MID(tab_SATLISTE[[#This Row],[SAT-ID]],2,1)="x","x",LEFT(tab_SATLISTE[[#This Row],[SAT-ID]]))</f>
        <v>1</v>
      </c>
      <c r="H724" t="s">
        <v>17014</v>
      </c>
      <c r="I724" t="s">
        <v>17054</v>
      </c>
      <c r="J724" s="3">
        <f>COUNTIFS(tab_SCHULLISTE[TKZ],tab_SATLISTE[[#This Row],[SAT-ID]])</f>
        <v>1</v>
      </c>
    </row>
    <row r="725" spans="1:10" ht="15.9" customHeight="1" x14ac:dyDescent="0.3">
      <c r="A725" s="3" t="s">
        <v>2413</v>
      </c>
      <c r="B725" s="15" t="s">
        <v>15519</v>
      </c>
      <c r="C725" s="16">
        <v>28</v>
      </c>
      <c r="D725" s="17">
        <f>tab_SATLISTE[[#This Row],[Leihgeräte]]*350</f>
        <v>9800</v>
      </c>
      <c r="E725" s="16">
        <v>6</v>
      </c>
      <c r="F725" s="30">
        <f>tab_SATLISTE[[#This Row],[Lehrergeräte]]*1000</f>
        <v>6000</v>
      </c>
      <c r="G725" s="3" t="str">
        <f>IF(MID(tab_SATLISTE[[#This Row],[SAT-ID]],2,1)="x","x",LEFT(tab_SATLISTE[[#This Row],[SAT-ID]]))</f>
        <v>1</v>
      </c>
      <c r="H725" t="s">
        <v>17014</v>
      </c>
      <c r="I725" t="s">
        <v>17416</v>
      </c>
      <c r="J725" s="3">
        <f>COUNTIFS(tab_SCHULLISTE[TKZ],tab_SATLISTE[[#This Row],[SAT-ID]])</f>
        <v>1</v>
      </c>
    </row>
    <row r="726" spans="1:10" ht="15.9" customHeight="1" x14ac:dyDescent="0.3">
      <c r="A726" s="3" t="s">
        <v>2414</v>
      </c>
      <c r="B726" s="15" t="s">
        <v>200</v>
      </c>
      <c r="C726" s="16">
        <v>4</v>
      </c>
      <c r="D726" s="17">
        <f>tab_SATLISTE[[#This Row],[Leihgeräte]]*350</f>
        <v>1400</v>
      </c>
      <c r="E726" s="16">
        <v>6</v>
      </c>
      <c r="F726" s="30">
        <f>tab_SATLISTE[[#This Row],[Lehrergeräte]]*1000</f>
        <v>6000</v>
      </c>
      <c r="G726" s="3" t="str">
        <f>IF(MID(tab_SATLISTE[[#This Row],[SAT-ID]],2,1)="x","x",LEFT(tab_SATLISTE[[#This Row],[SAT-ID]]))</f>
        <v>1</v>
      </c>
      <c r="H726" t="s">
        <v>17014</v>
      </c>
      <c r="I726" t="s">
        <v>17416</v>
      </c>
      <c r="J726" s="3">
        <f>COUNTIFS(tab_SCHULLISTE[TKZ],tab_SATLISTE[[#This Row],[SAT-ID]])</f>
        <v>1</v>
      </c>
    </row>
    <row r="727" spans="1:10" ht="15.9" customHeight="1" x14ac:dyDescent="0.3">
      <c r="A727" s="3" t="s">
        <v>2416</v>
      </c>
      <c r="B727" s="15" t="s">
        <v>198</v>
      </c>
      <c r="C727" s="16">
        <v>50</v>
      </c>
      <c r="D727" s="17">
        <f>tab_SATLISTE[[#This Row],[Leihgeräte]]*350</f>
        <v>17500</v>
      </c>
      <c r="E727" s="16">
        <v>7</v>
      </c>
      <c r="F727" s="30">
        <f>tab_SATLISTE[[#This Row],[Lehrergeräte]]*1000</f>
        <v>7000</v>
      </c>
      <c r="G727" s="3" t="str">
        <f>IF(MID(tab_SATLISTE[[#This Row],[SAT-ID]],2,1)="x","x",LEFT(tab_SATLISTE[[#This Row],[SAT-ID]]))</f>
        <v>1</v>
      </c>
      <c r="H727" t="s">
        <v>17014</v>
      </c>
      <c r="I727" t="s">
        <v>17054</v>
      </c>
      <c r="J727" s="3">
        <f>COUNTIFS(tab_SCHULLISTE[TKZ],tab_SATLISTE[[#This Row],[SAT-ID]])</f>
        <v>1</v>
      </c>
    </row>
    <row r="728" spans="1:10" ht="15.9" customHeight="1" x14ac:dyDescent="0.3">
      <c r="A728" s="3" t="s">
        <v>2417</v>
      </c>
      <c r="B728" s="15" t="s">
        <v>15520</v>
      </c>
      <c r="C728" s="16">
        <v>103</v>
      </c>
      <c r="D728" s="17">
        <f>tab_SATLISTE[[#This Row],[Leihgeräte]]*350</f>
        <v>36050</v>
      </c>
      <c r="E728" s="16">
        <v>25</v>
      </c>
      <c r="F728" s="30">
        <f>tab_SATLISTE[[#This Row],[Lehrergeräte]]*1000</f>
        <v>25000</v>
      </c>
      <c r="G728" s="3" t="str">
        <f>IF(MID(tab_SATLISTE[[#This Row],[SAT-ID]],2,1)="x","x",LEFT(tab_SATLISTE[[#This Row],[SAT-ID]]))</f>
        <v>1</v>
      </c>
      <c r="H728" t="s">
        <v>17014</v>
      </c>
      <c r="I728" t="s">
        <v>17288</v>
      </c>
      <c r="J728" s="3">
        <f>COUNTIFS(tab_SCHULLISTE[TKZ],tab_SATLISTE[[#This Row],[SAT-ID]])</f>
        <v>1</v>
      </c>
    </row>
    <row r="729" spans="1:10" ht="15.9" customHeight="1" x14ac:dyDescent="0.3">
      <c r="A729" s="3" t="s">
        <v>2418</v>
      </c>
      <c r="B729" s="15" t="s">
        <v>15521</v>
      </c>
      <c r="C729" s="16">
        <v>73</v>
      </c>
      <c r="D729" s="17">
        <f>tab_SATLISTE[[#This Row],[Leihgeräte]]*350</f>
        <v>25550</v>
      </c>
      <c r="E729" s="16">
        <v>18</v>
      </c>
      <c r="F729" s="30">
        <f>tab_SATLISTE[[#This Row],[Lehrergeräte]]*1000</f>
        <v>18000</v>
      </c>
      <c r="G729" s="3" t="str">
        <f>IF(MID(tab_SATLISTE[[#This Row],[SAT-ID]],2,1)="x","x",LEFT(tab_SATLISTE[[#This Row],[SAT-ID]]))</f>
        <v>1</v>
      </c>
      <c r="H729" t="s">
        <v>17014</v>
      </c>
      <c r="I729" t="s">
        <v>17154</v>
      </c>
      <c r="J729" s="3">
        <f>COUNTIFS(tab_SCHULLISTE[TKZ],tab_SATLISTE[[#This Row],[SAT-ID]])</f>
        <v>1</v>
      </c>
    </row>
    <row r="730" spans="1:10" ht="15.9" customHeight="1" x14ac:dyDescent="0.3">
      <c r="A730" s="3" t="s">
        <v>2419</v>
      </c>
      <c r="B730" s="15" t="s">
        <v>15530</v>
      </c>
      <c r="C730" s="16">
        <v>138</v>
      </c>
      <c r="D730" s="17">
        <f>tab_SATLISTE[[#This Row],[Leihgeräte]]*350</f>
        <v>48300</v>
      </c>
      <c r="E730" s="16">
        <v>28</v>
      </c>
      <c r="F730" s="30">
        <f>tab_SATLISTE[[#This Row],[Lehrergeräte]]*1000</f>
        <v>28000</v>
      </c>
      <c r="G730" s="3" t="str">
        <f>IF(MID(tab_SATLISTE[[#This Row],[SAT-ID]],2,1)="x","x",LEFT(tab_SATLISTE[[#This Row],[SAT-ID]]))</f>
        <v>2</v>
      </c>
      <c r="H730" t="s">
        <v>17008</v>
      </c>
      <c r="I730" t="s">
        <v>17419</v>
      </c>
      <c r="J730" s="3">
        <f>COUNTIFS(tab_SCHULLISTE[TKZ],tab_SATLISTE[[#This Row],[SAT-ID]])</f>
        <v>3</v>
      </c>
    </row>
    <row r="731" spans="1:10" ht="15.9" customHeight="1" x14ac:dyDescent="0.3">
      <c r="A731" s="3" t="s">
        <v>2420</v>
      </c>
      <c r="B731" s="15" t="s">
        <v>15531</v>
      </c>
      <c r="C731" s="16">
        <v>37</v>
      </c>
      <c r="D731" s="17">
        <f>tab_SATLISTE[[#This Row],[Leihgeräte]]*350</f>
        <v>12950</v>
      </c>
      <c r="E731" s="16">
        <v>6</v>
      </c>
      <c r="F731" s="30">
        <f>tab_SATLISTE[[#This Row],[Lehrergeräte]]*1000</f>
        <v>6000</v>
      </c>
      <c r="G731" s="3" t="str">
        <f>IF(MID(tab_SATLISTE[[#This Row],[SAT-ID]],2,1)="x","x",LEFT(tab_SATLISTE[[#This Row],[SAT-ID]]))</f>
        <v>2</v>
      </c>
      <c r="H731" t="s">
        <v>17010</v>
      </c>
      <c r="I731" t="s">
        <v>17419</v>
      </c>
      <c r="J731" s="3">
        <f>COUNTIFS(tab_SCHULLISTE[TKZ],tab_SATLISTE[[#This Row],[SAT-ID]])</f>
        <v>1</v>
      </c>
    </row>
    <row r="732" spans="1:10" ht="15.9" customHeight="1" x14ac:dyDescent="0.3">
      <c r="A732" s="3" t="s">
        <v>2421</v>
      </c>
      <c r="B732" s="15" t="s">
        <v>15532</v>
      </c>
      <c r="C732" s="16">
        <v>25</v>
      </c>
      <c r="D732" s="17">
        <f>tab_SATLISTE[[#This Row],[Leihgeräte]]*350</f>
        <v>8750</v>
      </c>
      <c r="E732" s="16">
        <v>5</v>
      </c>
      <c r="F732" s="30">
        <f>tab_SATLISTE[[#This Row],[Lehrergeräte]]*1000</f>
        <v>5000</v>
      </c>
      <c r="G732" s="3" t="str">
        <f>IF(MID(tab_SATLISTE[[#This Row],[SAT-ID]],2,1)="x","x",LEFT(tab_SATLISTE[[#This Row],[SAT-ID]]))</f>
        <v>2</v>
      </c>
      <c r="H732" t="s">
        <v>23</v>
      </c>
      <c r="I732" t="s">
        <v>17420</v>
      </c>
      <c r="J732" s="3">
        <f>COUNTIFS(tab_SCHULLISTE[TKZ],tab_SATLISTE[[#This Row],[SAT-ID]])</f>
        <v>1</v>
      </c>
    </row>
    <row r="733" spans="1:10" ht="15.9" customHeight="1" x14ac:dyDescent="0.3">
      <c r="A733" s="3" t="s">
        <v>2422</v>
      </c>
      <c r="B733" s="15" t="s">
        <v>15533</v>
      </c>
      <c r="C733" s="16">
        <v>13</v>
      </c>
      <c r="D733" s="17">
        <f>tab_SATLISTE[[#This Row],[Leihgeräte]]*350</f>
        <v>4550</v>
      </c>
      <c r="E733" s="16">
        <v>2</v>
      </c>
      <c r="F733" s="30">
        <f>tab_SATLISTE[[#This Row],[Lehrergeräte]]*1000</f>
        <v>2000</v>
      </c>
      <c r="G733" s="3" t="str">
        <f>IF(MID(tab_SATLISTE[[#This Row],[SAT-ID]],2,1)="x","x",LEFT(tab_SATLISTE[[#This Row],[SAT-ID]]))</f>
        <v>2</v>
      </c>
      <c r="H733" t="s">
        <v>23</v>
      </c>
      <c r="I733" t="s">
        <v>17421</v>
      </c>
      <c r="J733" s="3">
        <f>COUNTIFS(tab_SCHULLISTE[TKZ],tab_SATLISTE[[#This Row],[SAT-ID]])</f>
        <v>1</v>
      </c>
    </row>
    <row r="734" spans="1:10" ht="15.9" customHeight="1" x14ac:dyDescent="0.3">
      <c r="A734" s="3" t="s">
        <v>2423</v>
      </c>
      <c r="B734" s="15" t="s">
        <v>15534</v>
      </c>
      <c r="C734" s="16">
        <v>13</v>
      </c>
      <c r="D734" s="17">
        <f>tab_SATLISTE[[#This Row],[Leihgeräte]]*350</f>
        <v>4550</v>
      </c>
      <c r="E734" s="16">
        <v>2</v>
      </c>
      <c r="F734" s="30">
        <f>tab_SATLISTE[[#This Row],[Lehrergeräte]]*1000</f>
        <v>2000</v>
      </c>
      <c r="G734" s="3" t="str">
        <f>IF(MID(tab_SATLISTE[[#This Row],[SAT-ID]],2,1)="x","x",LEFT(tab_SATLISTE[[#This Row],[SAT-ID]]))</f>
        <v>2</v>
      </c>
      <c r="H734" t="s">
        <v>23</v>
      </c>
      <c r="I734" t="s">
        <v>17422</v>
      </c>
      <c r="J734" s="3">
        <f>COUNTIFS(tab_SCHULLISTE[TKZ],tab_SATLISTE[[#This Row],[SAT-ID]])</f>
        <v>1</v>
      </c>
    </row>
    <row r="735" spans="1:10" ht="15.9" customHeight="1" x14ac:dyDescent="0.3">
      <c r="A735" s="3" t="s">
        <v>2424</v>
      </c>
      <c r="B735" s="15" t="s">
        <v>15535</v>
      </c>
      <c r="C735" s="16">
        <v>14</v>
      </c>
      <c r="D735" s="17">
        <f>tab_SATLISTE[[#This Row],[Leihgeräte]]*350</f>
        <v>4900</v>
      </c>
      <c r="E735" s="16">
        <v>4</v>
      </c>
      <c r="F735" s="30">
        <f>tab_SATLISTE[[#This Row],[Lehrergeräte]]*1000</f>
        <v>4000</v>
      </c>
      <c r="G735" s="3" t="str">
        <f>IF(MID(tab_SATLISTE[[#This Row],[SAT-ID]],2,1)="x","x",LEFT(tab_SATLISTE[[#This Row],[SAT-ID]]))</f>
        <v>2</v>
      </c>
      <c r="H735" t="s">
        <v>17008</v>
      </c>
      <c r="I735" t="s">
        <v>17423</v>
      </c>
      <c r="J735" s="3">
        <f>COUNTIFS(tab_SCHULLISTE[TKZ],tab_SATLISTE[[#This Row],[SAT-ID]])</f>
        <v>1</v>
      </c>
    </row>
    <row r="736" spans="1:10" ht="15.9" customHeight="1" x14ac:dyDescent="0.3">
      <c r="A736" s="46" t="s">
        <v>2425</v>
      </c>
      <c r="B736" s="129" t="s">
        <v>15536</v>
      </c>
      <c r="C736" s="18">
        <v>29</v>
      </c>
      <c r="D736" s="17">
        <f>tab_SATLISTE[[#This Row],[Leihgeräte]]*350</f>
        <v>10150</v>
      </c>
      <c r="E736" s="16">
        <v>8</v>
      </c>
      <c r="F736" s="30">
        <f>tab_SATLISTE[[#This Row],[Lehrergeräte]]*1000</f>
        <v>8000</v>
      </c>
      <c r="G736" s="25" t="str">
        <f>IF(MID(tab_SATLISTE[[#This Row],[SAT-ID]],2,1)="x","x",LEFT(tab_SATLISTE[[#This Row],[SAT-ID]]))</f>
        <v>2</v>
      </c>
      <c r="H736" t="s">
        <v>17008</v>
      </c>
      <c r="I736" t="s">
        <v>17424</v>
      </c>
      <c r="J736" s="3">
        <f>COUNTIFS(tab_SCHULLISTE[TKZ],tab_SATLISTE[[#This Row],[SAT-ID]])</f>
        <v>1</v>
      </c>
    </row>
    <row r="737" spans="1:10" ht="15.9" customHeight="1" x14ac:dyDescent="0.3">
      <c r="A737" s="3" t="s">
        <v>2426</v>
      </c>
      <c r="B737" s="15" t="s">
        <v>15537</v>
      </c>
      <c r="C737" s="16">
        <v>15</v>
      </c>
      <c r="D737" s="17">
        <f>tab_SATLISTE[[#This Row],[Leihgeräte]]*350</f>
        <v>5250</v>
      </c>
      <c r="E737" s="16">
        <v>5</v>
      </c>
      <c r="F737" s="30">
        <f>tab_SATLISTE[[#This Row],[Lehrergeräte]]*1000</f>
        <v>5000</v>
      </c>
      <c r="G737" s="3" t="str">
        <f>IF(MID(tab_SATLISTE[[#This Row],[SAT-ID]],2,1)="x","x",LEFT(tab_SATLISTE[[#This Row],[SAT-ID]]))</f>
        <v>2</v>
      </c>
      <c r="H737" t="s">
        <v>17011</v>
      </c>
      <c r="I737" t="s">
        <v>17425</v>
      </c>
      <c r="J737" s="3">
        <f>COUNTIFS(tab_SCHULLISTE[TKZ],tab_SATLISTE[[#This Row],[SAT-ID]])</f>
        <v>1</v>
      </c>
    </row>
    <row r="738" spans="1:10" ht="15.9" customHeight="1" x14ac:dyDescent="0.3">
      <c r="A738" s="3" t="s">
        <v>2427</v>
      </c>
      <c r="B738" s="15" t="s">
        <v>15538</v>
      </c>
      <c r="C738" s="16">
        <v>21</v>
      </c>
      <c r="D738" s="17">
        <f>tab_SATLISTE[[#This Row],[Leihgeräte]]*350</f>
        <v>7350</v>
      </c>
      <c r="E738" s="16">
        <v>5</v>
      </c>
      <c r="F738" s="30">
        <f>tab_SATLISTE[[#This Row],[Lehrergeräte]]*1000</f>
        <v>5000</v>
      </c>
      <c r="G738" s="3" t="str">
        <f>IF(MID(tab_SATLISTE[[#This Row],[SAT-ID]],2,1)="x","x",LEFT(tab_SATLISTE[[#This Row],[SAT-ID]]))</f>
        <v>2</v>
      </c>
      <c r="H738" t="s">
        <v>23</v>
      </c>
      <c r="I738" t="s">
        <v>17426</v>
      </c>
      <c r="J738" s="3">
        <f>COUNTIFS(tab_SCHULLISTE[TKZ],tab_SATLISTE[[#This Row],[SAT-ID]])</f>
        <v>1</v>
      </c>
    </row>
    <row r="739" spans="1:10" ht="15.9" customHeight="1" x14ac:dyDescent="0.3">
      <c r="A739" s="3" t="s">
        <v>2428</v>
      </c>
      <c r="B739" s="15" t="s">
        <v>15539</v>
      </c>
      <c r="C739" s="16">
        <v>45</v>
      </c>
      <c r="D739" s="17">
        <f>tab_SATLISTE[[#This Row],[Leihgeräte]]*350</f>
        <v>15750</v>
      </c>
      <c r="E739" s="16">
        <v>9</v>
      </c>
      <c r="F739" s="30">
        <f>tab_SATLISTE[[#This Row],[Lehrergeräte]]*1000</f>
        <v>9000</v>
      </c>
      <c r="G739" s="3" t="str">
        <f>IF(MID(tab_SATLISTE[[#This Row],[SAT-ID]],2,1)="x","x",LEFT(tab_SATLISTE[[#This Row],[SAT-ID]]))</f>
        <v>2</v>
      </c>
      <c r="H739" t="s">
        <v>17008</v>
      </c>
      <c r="I739" t="s">
        <v>17427</v>
      </c>
      <c r="J739" s="3">
        <f>COUNTIFS(tab_SCHULLISTE[TKZ],tab_SATLISTE[[#This Row],[SAT-ID]])</f>
        <v>1</v>
      </c>
    </row>
    <row r="740" spans="1:10" ht="15.9" customHeight="1" x14ac:dyDescent="0.3">
      <c r="A740" s="3" t="s">
        <v>2429</v>
      </c>
      <c r="B740" s="15" t="s">
        <v>15540</v>
      </c>
      <c r="C740" s="16">
        <v>107</v>
      </c>
      <c r="D740" s="17">
        <f>tab_SATLISTE[[#This Row],[Leihgeräte]]*350</f>
        <v>37450</v>
      </c>
      <c r="E740" s="16">
        <v>12</v>
      </c>
      <c r="F740" s="30">
        <f>tab_SATLISTE[[#This Row],[Lehrergeräte]]*1000</f>
        <v>12000</v>
      </c>
      <c r="G740" s="3" t="str">
        <f>IF(MID(tab_SATLISTE[[#This Row],[SAT-ID]],2,1)="x","x",LEFT(tab_SATLISTE[[#This Row],[SAT-ID]]))</f>
        <v>2</v>
      </c>
      <c r="H740" t="s">
        <v>17009</v>
      </c>
      <c r="I740" t="s">
        <v>17428</v>
      </c>
      <c r="J740" s="3">
        <f>COUNTIFS(tab_SCHULLISTE[TKZ],tab_SATLISTE[[#This Row],[SAT-ID]])</f>
        <v>2</v>
      </c>
    </row>
    <row r="741" spans="1:10" ht="15.9" customHeight="1" x14ac:dyDescent="0.3">
      <c r="A741" s="3" t="s">
        <v>2430</v>
      </c>
      <c r="B741" s="15" t="s">
        <v>1187</v>
      </c>
      <c r="C741" s="16">
        <v>23</v>
      </c>
      <c r="D741" s="17">
        <f>tab_SATLISTE[[#This Row],[Leihgeräte]]*350</f>
        <v>8050</v>
      </c>
      <c r="E741" s="16">
        <v>5</v>
      </c>
      <c r="F741" s="30">
        <f>tab_SATLISTE[[#This Row],[Lehrergeräte]]*1000</f>
        <v>5000</v>
      </c>
      <c r="G741" s="3" t="str">
        <f>IF(MID(tab_SATLISTE[[#This Row],[SAT-ID]],2,1)="x","x",LEFT(tab_SATLISTE[[#This Row],[SAT-ID]]))</f>
        <v>2</v>
      </c>
      <c r="H741" t="s">
        <v>17008</v>
      </c>
      <c r="I741" t="s">
        <v>17429</v>
      </c>
      <c r="J741" s="3">
        <f>COUNTIFS(tab_SCHULLISTE[TKZ],tab_SATLISTE[[#This Row],[SAT-ID]])</f>
        <v>1</v>
      </c>
    </row>
    <row r="742" spans="1:10" ht="15.9" customHeight="1" x14ac:dyDescent="0.3">
      <c r="A742" s="3" t="s">
        <v>2431</v>
      </c>
      <c r="B742" s="15" t="s">
        <v>15541</v>
      </c>
      <c r="C742" s="16">
        <v>12</v>
      </c>
      <c r="D742" s="17">
        <f>tab_SATLISTE[[#This Row],[Leihgeräte]]*350</f>
        <v>4200</v>
      </c>
      <c r="E742" s="16">
        <v>5</v>
      </c>
      <c r="F742" s="30">
        <f>tab_SATLISTE[[#This Row],[Lehrergeräte]]*1000</f>
        <v>5000</v>
      </c>
      <c r="G742" s="3" t="str">
        <f>IF(MID(tab_SATLISTE[[#This Row],[SAT-ID]],2,1)="x","x",LEFT(tab_SATLISTE[[#This Row],[SAT-ID]]))</f>
        <v>2</v>
      </c>
      <c r="H742" t="s">
        <v>23</v>
      </c>
      <c r="I742" t="s">
        <v>17430</v>
      </c>
      <c r="J742" s="3">
        <f>COUNTIFS(tab_SCHULLISTE[TKZ],tab_SATLISTE[[#This Row],[SAT-ID]])</f>
        <v>1</v>
      </c>
    </row>
    <row r="743" spans="1:10" ht="15.9" customHeight="1" x14ac:dyDescent="0.3">
      <c r="A743" s="3" t="s">
        <v>2432</v>
      </c>
      <c r="B743" s="15" t="s">
        <v>15542</v>
      </c>
      <c r="C743" s="16">
        <v>200</v>
      </c>
      <c r="D743" s="17">
        <f>tab_SATLISTE[[#This Row],[Leihgeräte]]*350</f>
        <v>70000</v>
      </c>
      <c r="E743" s="16">
        <v>40</v>
      </c>
      <c r="F743" s="30">
        <f>tab_SATLISTE[[#This Row],[Lehrergeräte]]*1000</f>
        <v>40000</v>
      </c>
      <c r="G743" s="3" t="str">
        <f>IF(MID(tab_SATLISTE[[#This Row],[SAT-ID]],2,1)="x","x",LEFT(tab_SATLISTE[[#This Row],[SAT-ID]]))</f>
        <v>2</v>
      </c>
      <c r="H743" t="s">
        <v>17009</v>
      </c>
      <c r="I743" t="s">
        <v>17431</v>
      </c>
      <c r="J743" s="3">
        <f>COUNTIFS(tab_SCHULLISTE[TKZ],tab_SATLISTE[[#This Row],[SAT-ID]])</f>
        <v>3</v>
      </c>
    </row>
    <row r="744" spans="1:10" ht="15.9" customHeight="1" x14ac:dyDescent="0.3">
      <c r="A744" s="3" t="s">
        <v>2433</v>
      </c>
      <c r="B744" s="15" t="s">
        <v>15543</v>
      </c>
      <c r="C744" s="16">
        <v>15</v>
      </c>
      <c r="D744" s="17">
        <f>tab_SATLISTE[[#This Row],[Leihgeräte]]*350</f>
        <v>5250</v>
      </c>
      <c r="E744" s="16">
        <v>4</v>
      </c>
      <c r="F744" s="30">
        <f>tab_SATLISTE[[#This Row],[Lehrergeräte]]*1000</f>
        <v>4000</v>
      </c>
      <c r="G744" s="3" t="str">
        <f>IF(MID(tab_SATLISTE[[#This Row],[SAT-ID]],2,1)="x","x",LEFT(tab_SATLISTE[[#This Row],[SAT-ID]]))</f>
        <v>2</v>
      </c>
      <c r="H744" t="s">
        <v>17008</v>
      </c>
      <c r="I744" t="s">
        <v>17432</v>
      </c>
      <c r="J744" s="3">
        <f>COUNTIFS(tab_SCHULLISTE[TKZ],tab_SATLISTE[[#This Row],[SAT-ID]])</f>
        <v>1</v>
      </c>
    </row>
    <row r="745" spans="1:10" ht="15.9" customHeight="1" x14ac:dyDescent="0.3">
      <c r="A745" s="3" t="s">
        <v>2434</v>
      </c>
      <c r="B745" s="15" t="s">
        <v>15544</v>
      </c>
      <c r="C745" s="16">
        <v>17</v>
      </c>
      <c r="D745" s="17">
        <f>tab_SATLISTE[[#This Row],[Leihgeräte]]*350</f>
        <v>5950</v>
      </c>
      <c r="E745" s="16">
        <v>6</v>
      </c>
      <c r="F745" s="30">
        <f>tab_SATLISTE[[#This Row],[Lehrergeräte]]*1000</f>
        <v>6000</v>
      </c>
      <c r="G745" s="3" t="str">
        <f>IF(MID(tab_SATLISTE[[#This Row],[SAT-ID]],2,1)="x","x",LEFT(tab_SATLISTE[[#This Row],[SAT-ID]]))</f>
        <v>2</v>
      </c>
      <c r="H745" t="s">
        <v>23</v>
      </c>
      <c r="I745" t="s">
        <v>17433</v>
      </c>
      <c r="J745" s="3">
        <f>COUNTIFS(tab_SCHULLISTE[TKZ],tab_SATLISTE[[#This Row],[SAT-ID]])</f>
        <v>1</v>
      </c>
    </row>
    <row r="746" spans="1:10" ht="15.9" customHeight="1" x14ac:dyDescent="0.3">
      <c r="A746" s="3" t="s">
        <v>2435</v>
      </c>
      <c r="B746" s="15" t="s">
        <v>15545</v>
      </c>
      <c r="C746" s="16">
        <v>12</v>
      </c>
      <c r="D746" s="17">
        <f>tab_SATLISTE[[#This Row],[Leihgeräte]]*350</f>
        <v>4200</v>
      </c>
      <c r="E746" s="16">
        <v>4</v>
      </c>
      <c r="F746" s="30">
        <f>tab_SATLISTE[[#This Row],[Lehrergeräte]]*1000</f>
        <v>4000</v>
      </c>
      <c r="G746" s="3" t="str">
        <f>IF(MID(tab_SATLISTE[[#This Row],[SAT-ID]],2,1)="x","x",LEFT(tab_SATLISTE[[#This Row],[SAT-ID]]))</f>
        <v>2</v>
      </c>
      <c r="H746" t="s">
        <v>23</v>
      </c>
      <c r="I746" t="s">
        <v>17434</v>
      </c>
      <c r="J746" s="3">
        <f>COUNTIFS(tab_SCHULLISTE[TKZ],tab_SATLISTE[[#This Row],[SAT-ID]])</f>
        <v>1</v>
      </c>
    </row>
    <row r="747" spans="1:10" ht="15.9" customHeight="1" x14ac:dyDescent="0.3">
      <c r="A747" s="3" t="s">
        <v>2436</v>
      </c>
      <c r="B747" s="15" t="s">
        <v>15546</v>
      </c>
      <c r="C747" s="16">
        <v>109</v>
      </c>
      <c r="D747" s="17">
        <f>tab_SATLISTE[[#This Row],[Leihgeräte]]*350</f>
        <v>38150</v>
      </c>
      <c r="E747" s="16">
        <v>22</v>
      </c>
      <c r="F747" s="30">
        <f>tab_SATLISTE[[#This Row],[Lehrergeräte]]*1000</f>
        <v>22000</v>
      </c>
      <c r="G747" s="3" t="str">
        <f>IF(MID(tab_SATLISTE[[#This Row],[SAT-ID]],2,1)="x","x",LEFT(tab_SATLISTE[[#This Row],[SAT-ID]]))</f>
        <v>2</v>
      </c>
      <c r="H747" t="s">
        <v>23</v>
      </c>
      <c r="I747" t="s">
        <v>17435</v>
      </c>
      <c r="J747" s="3">
        <f>COUNTIFS(tab_SCHULLISTE[TKZ],tab_SATLISTE[[#This Row],[SAT-ID]])</f>
        <v>2</v>
      </c>
    </row>
    <row r="748" spans="1:10" ht="15.9" customHeight="1" x14ac:dyDescent="0.3">
      <c r="A748" s="3" t="s">
        <v>2437</v>
      </c>
      <c r="B748" s="15" t="s">
        <v>15547</v>
      </c>
      <c r="C748" s="16">
        <v>51</v>
      </c>
      <c r="D748" s="17">
        <f>tab_SATLISTE[[#This Row],[Leihgeräte]]*350</f>
        <v>17850</v>
      </c>
      <c r="E748" s="16">
        <v>10</v>
      </c>
      <c r="F748" s="30">
        <f>tab_SATLISTE[[#This Row],[Lehrergeräte]]*1000</f>
        <v>10000</v>
      </c>
      <c r="G748" s="3" t="str">
        <f>IF(MID(tab_SATLISTE[[#This Row],[SAT-ID]],2,1)="x","x",LEFT(tab_SATLISTE[[#This Row],[SAT-ID]]))</f>
        <v>2</v>
      </c>
      <c r="H748" t="s">
        <v>17011</v>
      </c>
      <c r="I748" t="s">
        <v>17436</v>
      </c>
      <c r="J748" s="3">
        <f>COUNTIFS(tab_SCHULLISTE[TKZ],tab_SATLISTE[[#This Row],[SAT-ID]])</f>
        <v>2</v>
      </c>
    </row>
    <row r="749" spans="1:10" ht="15.9" customHeight="1" x14ac:dyDescent="0.3">
      <c r="A749" s="3" t="s">
        <v>2438</v>
      </c>
      <c r="B749" s="15" t="s">
        <v>15548</v>
      </c>
      <c r="C749" s="16">
        <v>44</v>
      </c>
      <c r="D749" s="17">
        <f>tab_SATLISTE[[#This Row],[Leihgeräte]]*350</f>
        <v>15400</v>
      </c>
      <c r="E749" s="16">
        <v>7</v>
      </c>
      <c r="F749" s="30">
        <f>tab_SATLISTE[[#This Row],[Lehrergeräte]]*1000</f>
        <v>7000</v>
      </c>
      <c r="G749" s="3" t="str">
        <f>IF(MID(tab_SATLISTE[[#This Row],[SAT-ID]],2,1)="x","x",LEFT(tab_SATLISTE[[#This Row],[SAT-ID]]))</f>
        <v>2</v>
      </c>
      <c r="H749" t="s">
        <v>17008</v>
      </c>
      <c r="I749" t="s">
        <v>17437</v>
      </c>
      <c r="J749" s="3">
        <f>COUNTIFS(tab_SCHULLISTE[TKZ],tab_SATLISTE[[#This Row],[SAT-ID]])</f>
        <v>1</v>
      </c>
    </row>
    <row r="750" spans="1:10" ht="15.9" customHeight="1" x14ac:dyDescent="0.3">
      <c r="A750" s="3" t="s">
        <v>2439</v>
      </c>
      <c r="B750" s="15" t="s">
        <v>15549</v>
      </c>
      <c r="C750" s="16">
        <v>70</v>
      </c>
      <c r="D750" s="17">
        <f>tab_SATLISTE[[#This Row],[Leihgeräte]]*350</f>
        <v>24500</v>
      </c>
      <c r="E750" s="16">
        <v>18</v>
      </c>
      <c r="F750" s="30">
        <f>tab_SATLISTE[[#This Row],[Lehrergeräte]]*1000</f>
        <v>18000</v>
      </c>
      <c r="G750" s="3" t="str">
        <f>IF(MID(tab_SATLISTE[[#This Row],[SAT-ID]],2,1)="x","x",LEFT(tab_SATLISTE[[#This Row],[SAT-ID]]))</f>
        <v>2</v>
      </c>
      <c r="H750" t="s">
        <v>17008</v>
      </c>
      <c r="I750" t="s">
        <v>17438</v>
      </c>
      <c r="J750" s="3">
        <f>COUNTIFS(tab_SCHULLISTE[TKZ],tab_SATLISTE[[#This Row],[SAT-ID]])</f>
        <v>2</v>
      </c>
    </row>
    <row r="751" spans="1:10" ht="15.9" customHeight="1" x14ac:dyDescent="0.3">
      <c r="A751" s="3" t="s">
        <v>2440</v>
      </c>
      <c r="B751" s="15" t="s">
        <v>15550</v>
      </c>
      <c r="C751" s="16">
        <v>15</v>
      </c>
      <c r="D751" s="17">
        <f>tab_SATLISTE[[#This Row],[Leihgeräte]]*350</f>
        <v>5250</v>
      </c>
      <c r="E751" s="16">
        <v>2</v>
      </c>
      <c r="F751" s="30">
        <f>tab_SATLISTE[[#This Row],[Lehrergeräte]]*1000</f>
        <v>2000</v>
      </c>
      <c r="G751" s="3" t="str">
        <f>IF(MID(tab_SATLISTE[[#This Row],[SAT-ID]],2,1)="x","x",LEFT(tab_SATLISTE[[#This Row],[SAT-ID]]))</f>
        <v>2</v>
      </c>
      <c r="H751" t="s">
        <v>23</v>
      </c>
      <c r="I751" t="s">
        <v>17439</v>
      </c>
      <c r="J751" s="3">
        <f>COUNTIFS(tab_SCHULLISTE[TKZ],tab_SATLISTE[[#This Row],[SAT-ID]])</f>
        <v>1</v>
      </c>
    </row>
    <row r="752" spans="1:10" ht="15.9" customHeight="1" x14ac:dyDescent="0.3">
      <c r="A752" s="3" t="s">
        <v>2441</v>
      </c>
      <c r="B752" s="15" t="s">
        <v>15551</v>
      </c>
      <c r="C752" s="16">
        <v>28</v>
      </c>
      <c r="D752" s="17">
        <f>tab_SATLISTE[[#This Row],[Leihgeräte]]*350</f>
        <v>9800</v>
      </c>
      <c r="E752" s="16">
        <v>5</v>
      </c>
      <c r="F752" s="30">
        <f>tab_SATLISTE[[#This Row],[Lehrergeräte]]*1000</f>
        <v>5000</v>
      </c>
      <c r="G752" s="3" t="str">
        <f>IF(MID(tab_SATLISTE[[#This Row],[SAT-ID]],2,1)="x","x",LEFT(tab_SATLISTE[[#This Row],[SAT-ID]]))</f>
        <v>2</v>
      </c>
      <c r="H752" t="s">
        <v>23</v>
      </c>
      <c r="I752" t="s">
        <v>17440</v>
      </c>
      <c r="J752" s="3">
        <f>COUNTIFS(tab_SCHULLISTE[TKZ],tab_SATLISTE[[#This Row],[SAT-ID]])</f>
        <v>1</v>
      </c>
    </row>
    <row r="753" spans="1:10" ht="15.9" customHeight="1" x14ac:dyDescent="0.3">
      <c r="A753" s="3" t="s">
        <v>2442</v>
      </c>
      <c r="B753" s="15" t="s">
        <v>366</v>
      </c>
      <c r="C753" s="16">
        <v>409</v>
      </c>
      <c r="D753" s="17">
        <f>tab_SATLISTE[[#This Row],[Leihgeräte]]*350</f>
        <v>143150</v>
      </c>
      <c r="E753" s="16">
        <v>78</v>
      </c>
      <c r="F753" s="30">
        <f>tab_SATLISTE[[#This Row],[Lehrergeräte]]*1000</f>
        <v>78000</v>
      </c>
      <c r="G753" s="3" t="str">
        <f>IF(MID(tab_SATLISTE[[#This Row],[SAT-ID]],2,1)="x","x",LEFT(tab_SATLISTE[[#This Row],[SAT-ID]]))</f>
        <v>2</v>
      </c>
      <c r="H753" t="s">
        <v>17008</v>
      </c>
      <c r="I753" t="s">
        <v>17441</v>
      </c>
      <c r="J753" s="3">
        <f>COUNTIFS(tab_SCHULLISTE[TKZ],tab_SATLISTE[[#This Row],[SAT-ID]])</f>
        <v>4</v>
      </c>
    </row>
    <row r="754" spans="1:10" ht="15.9" customHeight="1" x14ac:dyDescent="0.3">
      <c r="A754" s="3" t="s">
        <v>2443</v>
      </c>
      <c r="B754" s="15" t="s">
        <v>15552</v>
      </c>
      <c r="C754" s="16">
        <v>8</v>
      </c>
      <c r="D754" s="17">
        <f>tab_SATLISTE[[#This Row],[Leihgeräte]]*350</f>
        <v>2800</v>
      </c>
      <c r="E754" s="16">
        <v>1</v>
      </c>
      <c r="F754" s="30">
        <f>tab_SATLISTE[[#This Row],[Lehrergeräte]]*1000</f>
        <v>1000</v>
      </c>
      <c r="G754" s="3" t="str">
        <f>IF(MID(tab_SATLISTE[[#This Row],[SAT-ID]],2,1)="x","x",LEFT(tab_SATLISTE[[#This Row],[SAT-ID]]))</f>
        <v>2</v>
      </c>
      <c r="H754" t="s">
        <v>17008</v>
      </c>
      <c r="I754" t="s">
        <v>17442</v>
      </c>
      <c r="J754" s="3">
        <f>COUNTIFS(tab_SCHULLISTE[TKZ],tab_SATLISTE[[#This Row],[SAT-ID]])</f>
        <v>1</v>
      </c>
    </row>
    <row r="755" spans="1:10" ht="15.9" customHeight="1" x14ac:dyDescent="0.3">
      <c r="A755" s="3" t="s">
        <v>2444</v>
      </c>
      <c r="B755" s="15" t="s">
        <v>15553</v>
      </c>
      <c r="C755" s="16">
        <v>245</v>
      </c>
      <c r="D755" s="17">
        <f>tab_SATLISTE[[#This Row],[Leihgeräte]]*350</f>
        <v>85750</v>
      </c>
      <c r="E755" s="16">
        <v>59</v>
      </c>
      <c r="F755" s="30">
        <f>tab_SATLISTE[[#This Row],[Lehrergeräte]]*1000</f>
        <v>59000</v>
      </c>
      <c r="G755" s="3" t="str">
        <f>IF(MID(tab_SATLISTE[[#This Row],[SAT-ID]],2,1)="x","x",LEFT(tab_SATLISTE[[#This Row],[SAT-ID]]))</f>
        <v>2</v>
      </c>
      <c r="H755" t="s">
        <v>17013</v>
      </c>
      <c r="I755" t="s">
        <v>17441</v>
      </c>
      <c r="J755" s="3">
        <f>COUNTIFS(tab_SCHULLISTE[TKZ],tab_SATLISTE[[#This Row],[SAT-ID]])</f>
        <v>8</v>
      </c>
    </row>
    <row r="756" spans="1:10" ht="15.9" customHeight="1" x14ac:dyDescent="0.3">
      <c r="A756" s="3" t="s">
        <v>2445</v>
      </c>
      <c r="B756" s="15" t="s">
        <v>15554</v>
      </c>
      <c r="C756" s="16">
        <v>22</v>
      </c>
      <c r="D756" s="17">
        <f>tab_SATLISTE[[#This Row],[Leihgeräte]]*350</f>
        <v>7700</v>
      </c>
      <c r="E756" s="16">
        <v>9</v>
      </c>
      <c r="F756" s="30">
        <f>tab_SATLISTE[[#This Row],[Lehrergeräte]]*1000</f>
        <v>9000</v>
      </c>
      <c r="G756" s="3" t="str">
        <f>IF(MID(tab_SATLISTE[[#This Row],[SAT-ID]],2,1)="x","x",LEFT(tab_SATLISTE[[#This Row],[SAT-ID]]))</f>
        <v>2</v>
      </c>
      <c r="H756" t="s">
        <v>23</v>
      </c>
      <c r="I756" t="s">
        <v>17443</v>
      </c>
      <c r="J756" s="3">
        <f>COUNTIFS(tab_SCHULLISTE[TKZ],tab_SATLISTE[[#This Row],[SAT-ID]])</f>
        <v>1</v>
      </c>
    </row>
    <row r="757" spans="1:10" ht="15.9" customHeight="1" x14ac:dyDescent="0.3">
      <c r="A757" s="3" t="s">
        <v>2446</v>
      </c>
      <c r="B757" s="15" t="s">
        <v>15555</v>
      </c>
      <c r="C757" s="16">
        <v>8</v>
      </c>
      <c r="D757" s="17">
        <f>tab_SATLISTE[[#This Row],[Leihgeräte]]*350</f>
        <v>2800</v>
      </c>
      <c r="E757" s="16">
        <v>3</v>
      </c>
      <c r="F757" s="30">
        <f>tab_SATLISTE[[#This Row],[Lehrergeräte]]*1000</f>
        <v>3000</v>
      </c>
      <c r="G757" s="3" t="str">
        <f>IF(MID(tab_SATLISTE[[#This Row],[SAT-ID]],2,1)="x","x",LEFT(tab_SATLISTE[[#This Row],[SAT-ID]]))</f>
        <v>2</v>
      </c>
      <c r="H757" t="s">
        <v>23</v>
      </c>
      <c r="I757" t="s">
        <v>17444</v>
      </c>
      <c r="J757" s="3">
        <f>COUNTIFS(tab_SCHULLISTE[TKZ],tab_SATLISTE[[#This Row],[SAT-ID]])</f>
        <v>1</v>
      </c>
    </row>
    <row r="758" spans="1:10" ht="15.9" customHeight="1" x14ac:dyDescent="0.3">
      <c r="A758" s="3" t="s">
        <v>2447</v>
      </c>
      <c r="B758" s="15" t="s">
        <v>15556</v>
      </c>
      <c r="C758" s="16">
        <v>38</v>
      </c>
      <c r="D758" s="17">
        <f>tab_SATLISTE[[#This Row],[Leihgeräte]]*350</f>
        <v>13300</v>
      </c>
      <c r="E758" s="16">
        <v>3</v>
      </c>
      <c r="F758" s="30">
        <f>tab_SATLISTE[[#This Row],[Lehrergeräte]]*1000</f>
        <v>3000</v>
      </c>
      <c r="G758" s="3" t="str">
        <f>IF(MID(tab_SATLISTE[[#This Row],[SAT-ID]],2,1)="x","x",LEFT(tab_SATLISTE[[#This Row],[SAT-ID]]))</f>
        <v>2</v>
      </c>
      <c r="H758" t="s">
        <v>23</v>
      </c>
      <c r="I758" t="s">
        <v>17445</v>
      </c>
      <c r="J758" s="3">
        <f>COUNTIFS(tab_SCHULLISTE[TKZ],tab_SATLISTE[[#This Row],[SAT-ID]])</f>
        <v>2</v>
      </c>
    </row>
    <row r="759" spans="1:10" ht="15.9" customHeight="1" x14ac:dyDescent="0.3">
      <c r="A759" s="3" t="s">
        <v>2448</v>
      </c>
      <c r="B759" s="15" t="s">
        <v>15557</v>
      </c>
      <c r="C759" s="16">
        <v>45</v>
      </c>
      <c r="D759" s="17">
        <f>tab_SATLISTE[[#This Row],[Leihgeräte]]*350</f>
        <v>15750</v>
      </c>
      <c r="E759" s="16">
        <v>10</v>
      </c>
      <c r="F759" s="30">
        <f>tab_SATLISTE[[#This Row],[Lehrergeräte]]*1000</f>
        <v>10000</v>
      </c>
      <c r="G759" s="3" t="str">
        <f>IF(MID(tab_SATLISTE[[#This Row],[SAT-ID]],2,1)="x","x",LEFT(tab_SATLISTE[[#This Row],[SAT-ID]]))</f>
        <v>2</v>
      </c>
      <c r="H759" t="s">
        <v>17008</v>
      </c>
      <c r="I759" t="s">
        <v>17446</v>
      </c>
      <c r="J759" s="3">
        <f>COUNTIFS(tab_SCHULLISTE[TKZ],tab_SATLISTE[[#This Row],[SAT-ID]])</f>
        <v>2</v>
      </c>
    </row>
    <row r="760" spans="1:10" ht="15.9" customHeight="1" x14ac:dyDescent="0.3">
      <c r="A760" s="3" t="s">
        <v>2449</v>
      </c>
      <c r="B760" s="15" t="s">
        <v>15558</v>
      </c>
      <c r="C760" s="16">
        <v>102</v>
      </c>
      <c r="D760" s="17">
        <f>tab_SATLISTE[[#This Row],[Leihgeräte]]*350</f>
        <v>35700</v>
      </c>
      <c r="E760" s="16">
        <v>24</v>
      </c>
      <c r="F760" s="30">
        <f>tab_SATLISTE[[#This Row],[Lehrergeräte]]*1000</f>
        <v>24000</v>
      </c>
      <c r="G760" s="3" t="str">
        <f>IF(MID(tab_SATLISTE[[#This Row],[SAT-ID]],2,1)="x","x",LEFT(tab_SATLISTE[[#This Row],[SAT-ID]]))</f>
        <v>2</v>
      </c>
      <c r="H760" t="s">
        <v>17010</v>
      </c>
      <c r="I760" t="s">
        <v>17447</v>
      </c>
      <c r="J760" s="3">
        <f>COUNTIFS(tab_SCHULLISTE[TKZ],tab_SATLISTE[[#This Row],[SAT-ID]])</f>
        <v>3</v>
      </c>
    </row>
    <row r="761" spans="1:10" ht="15.9" customHeight="1" x14ac:dyDescent="0.3">
      <c r="A761" s="3" t="s">
        <v>2450</v>
      </c>
      <c r="B761" s="15" t="s">
        <v>15559</v>
      </c>
      <c r="C761" s="16">
        <v>21</v>
      </c>
      <c r="D761" s="17">
        <f>tab_SATLISTE[[#This Row],[Leihgeräte]]*350</f>
        <v>7350</v>
      </c>
      <c r="E761" s="16">
        <v>4</v>
      </c>
      <c r="F761" s="30">
        <f>tab_SATLISTE[[#This Row],[Lehrergeräte]]*1000</f>
        <v>4000</v>
      </c>
      <c r="G761" s="3" t="str">
        <f>IF(MID(tab_SATLISTE[[#This Row],[SAT-ID]],2,1)="x","x",LEFT(tab_SATLISTE[[#This Row],[SAT-ID]]))</f>
        <v>2</v>
      </c>
      <c r="H761" t="s">
        <v>17008</v>
      </c>
      <c r="I761" t="s">
        <v>17448</v>
      </c>
      <c r="J761" s="3">
        <f>COUNTIFS(tab_SCHULLISTE[TKZ],tab_SATLISTE[[#This Row],[SAT-ID]])</f>
        <v>1</v>
      </c>
    </row>
    <row r="762" spans="1:10" ht="15.9" customHeight="1" x14ac:dyDescent="0.3">
      <c r="A762" s="3" t="s">
        <v>2451</v>
      </c>
      <c r="B762" s="15" t="s">
        <v>15560</v>
      </c>
      <c r="C762" s="16">
        <v>52</v>
      </c>
      <c r="D762" s="17">
        <f>tab_SATLISTE[[#This Row],[Leihgeräte]]*350</f>
        <v>18200</v>
      </c>
      <c r="E762" s="16">
        <v>9</v>
      </c>
      <c r="F762" s="30">
        <f>tab_SATLISTE[[#This Row],[Lehrergeräte]]*1000</f>
        <v>9000</v>
      </c>
      <c r="G762" s="3" t="str">
        <f>IF(MID(tab_SATLISTE[[#This Row],[SAT-ID]],2,1)="x","x",LEFT(tab_SATLISTE[[#This Row],[SAT-ID]]))</f>
        <v>2</v>
      </c>
      <c r="H762" t="s">
        <v>23</v>
      </c>
      <c r="I762" t="s">
        <v>17449</v>
      </c>
      <c r="J762" s="3">
        <f>COUNTIFS(tab_SCHULLISTE[TKZ],tab_SATLISTE[[#This Row],[SAT-ID]])</f>
        <v>2</v>
      </c>
    </row>
    <row r="763" spans="1:10" ht="15.9" customHeight="1" x14ac:dyDescent="0.3">
      <c r="A763" s="3" t="s">
        <v>2452</v>
      </c>
      <c r="B763" s="15" t="s">
        <v>15561</v>
      </c>
      <c r="C763" s="16">
        <v>32</v>
      </c>
      <c r="D763" s="17">
        <f>tab_SATLISTE[[#This Row],[Leihgeräte]]*350</f>
        <v>11200</v>
      </c>
      <c r="E763" s="16">
        <v>6</v>
      </c>
      <c r="F763" s="30">
        <f>tab_SATLISTE[[#This Row],[Lehrergeräte]]*1000</f>
        <v>6000</v>
      </c>
      <c r="G763" s="3" t="str">
        <f>IF(MID(tab_SATLISTE[[#This Row],[SAT-ID]],2,1)="x","x",LEFT(tab_SATLISTE[[#This Row],[SAT-ID]]))</f>
        <v>2</v>
      </c>
      <c r="H763" t="s">
        <v>23</v>
      </c>
      <c r="I763" t="s">
        <v>17450</v>
      </c>
      <c r="J763" s="3">
        <f>COUNTIFS(tab_SCHULLISTE[TKZ],tab_SATLISTE[[#This Row],[SAT-ID]])</f>
        <v>1</v>
      </c>
    </row>
    <row r="764" spans="1:10" ht="15.9" customHeight="1" x14ac:dyDescent="0.3">
      <c r="A764" s="3" t="s">
        <v>2453</v>
      </c>
      <c r="B764" s="15" t="s">
        <v>15562</v>
      </c>
      <c r="C764" s="16">
        <v>16</v>
      </c>
      <c r="D764" s="17">
        <f>tab_SATLISTE[[#This Row],[Leihgeräte]]*350</f>
        <v>5600</v>
      </c>
      <c r="E764" s="16">
        <v>3</v>
      </c>
      <c r="F764" s="30">
        <f>tab_SATLISTE[[#This Row],[Lehrergeräte]]*1000</f>
        <v>3000</v>
      </c>
      <c r="G764" s="3" t="str">
        <f>IF(MID(tab_SATLISTE[[#This Row],[SAT-ID]],2,1)="x","x",LEFT(tab_SATLISTE[[#This Row],[SAT-ID]]))</f>
        <v>2</v>
      </c>
      <c r="H764" t="s">
        <v>17008</v>
      </c>
      <c r="I764" t="s">
        <v>17450</v>
      </c>
      <c r="J764" s="3">
        <f>COUNTIFS(tab_SCHULLISTE[TKZ],tab_SATLISTE[[#This Row],[SAT-ID]])</f>
        <v>1</v>
      </c>
    </row>
    <row r="765" spans="1:10" ht="15.9" customHeight="1" x14ac:dyDescent="0.3">
      <c r="A765" s="3" t="s">
        <v>2454</v>
      </c>
      <c r="B765" s="15" t="s">
        <v>15563</v>
      </c>
      <c r="C765" s="16">
        <v>8</v>
      </c>
      <c r="D765" s="17">
        <f>tab_SATLISTE[[#This Row],[Leihgeräte]]*350</f>
        <v>2800</v>
      </c>
      <c r="E765" s="16">
        <v>3</v>
      </c>
      <c r="F765" s="30">
        <f>tab_SATLISTE[[#This Row],[Lehrergeräte]]*1000</f>
        <v>3000</v>
      </c>
      <c r="G765" s="3" t="str">
        <f>IF(MID(tab_SATLISTE[[#This Row],[SAT-ID]],2,1)="x","x",LEFT(tab_SATLISTE[[#This Row],[SAT-ID]]))</f>
        <v>2</v>
      </c>
      <c r="H765" t="s">
        <v>17008</v>
      </c>
      <c r="I765" t="s">
        <v>17451</v>
      </c>
      <c r="J765" s="3">
        <f>COUNTIFS(tab_SCHULLISTE[TKZ],tab_SATLISTE[[#This Row],[SAT-ID]])</f>
        <v>1</v>
      </c>
    </row>
    <row r="766" spans="1:10" ht="15.9" customHeight="1" x14ac:dyDescent="0.3">
      <c r="A766" s="3" t="s">
        <v>2455</v>
      </c>
      <c r="B766" s="15" t="s">
        <v>15564</v>
      </c>
      <c r="C766" s="16">
        <v>26</v>
      </c>
      <c r="D766" s="17">
        <f>tab_SATLISTE[[#This Row],[Leihgeräte]]*350</f>
        <v>9100</v>
      </c>
      <c r="E766" s="16">
        <v>8</v>
      </c>
      <c r="F766" s="30">
        <f>tab_SATLISTE[[#This Row],[Lehrergeräte]]*1000</f>
        <v>8000</v>
      </c>
      <c r="G766" s="3" t="str">
        <f>IF(MID(tab_SATLISTE[[#This Row],[SAT-ID]],2,1)="x","x",LEFT(tab_SATLISTE[[#This Row],[SAT-ID]]))</f>
        <v>2</v>
      </c>
      <c r="H766" t="s">
        <v>23</v>
      </c>
      <c r="I766" t="s">
        <v>17452</v>
      </c>
      <c r="J766" s="3">
        <f>COUNTIFS(tab_SCHULLISTE[TKZ],tab_SATLISTE[[#This Row],[SAT-ID]])</f>
        <v>1</v>
      </c>
    </row>
    <row r="767" spans="1:10" ht="15.9" customHeight="1" x14ac:dyDescent="0.3">
      <c r="A767" s="3" t="s">
        <v>2456</v>
      </c>
      <c r="B767" s="15" t="s">
        <v>15565</v>
      </c>
      <c r="C767" s="16">
        <v>262</v>
      </c>
      <c r="D767" s="17">
        <f>tab_SATLISTE[[#This Row],[Leihgeräte]]*350</f>
        <v>91700</v>
      </c>
      <c r="E767" s="16">
        <v>64</v>
      </c>
      <c r="F767" s="30">
        <f>tab_SATLISTE[[#This Row],[Lehrergeräte]]*1000</f>
        <v>64000</v>
      </c>
      <c r="G767" s="3" t="str">
        <f>IF(MID(tab_SATLISTE[[#This Row],[SAT-ID]],2,1)="x","x",LEFT(tab_SATLISTE[[#This Row],[SAT-ID]]))</f>
        <v>2</v>
      </c>
      <c r="H767" t="s">
        <v>23</v>
      </c>
      <c r="I767" t="s">
        <v>17453</v>
      </c>
      <c r="J767" s="3">
        <f>COUNTIFS(tab_SCHULLISTE[TKZ],tab_SATLISTE[[#This Row],[SAT-ID]])</f>
        <v>7</v>
      </c>
    </row>
    <row r="768" spans="1:10" ht="15.9" customHeight="1" x14ac:dyDescent="0.3">
      <c r="A768" s="3" t="s">
        <v>2457</v>
      </c>
      <c r="B768" s="15" t="s">
        <v>15566</v>
      </c>
      <c r="C768" s="16">
        <v>945</v>
      </c>
      <c r="D768" s="17">
        <f>tab_SATLISTE[[#This Row],[Leihgeräte]]*350</f>
        <v>330750</v>
      </c>
      <c r="E768" s="16">
        <v>197</v>
      </c>
      <c r="F768" s="30">
        <f>tab_SATLISTE[[#This Row],[Lehrergeräte]]*1000</f>
        <v>197000</v>
      </c>
      <c r="G768" s="3" t="str">
        <f>IF(MID(tab_SATLISTE[[#This Row],[SAT-ID]],2,1)="x","x",LEFT(tab_SATLISTE[[#This Row],[SAT-ID]]))</f>
        <v>2</v>
      </c>
      <c r="H768" t="s">
        <v>10474</v>
      </c>
      <c r="I768" t="s">
        <v>18489</v>
      </c>
      <c r="J768" s="3">
        <f>COUNTIFS(tab_SCHULLISTE[TKZ],tab_SATLISTE[[#This Row],[SAT-ID]])</f>
        <v>16</v>
      </c>
    </row>
    <row r="769" spans="1:10" ht="15.9" customHeight="1" x14ac:dyDescent="0.3">
      <c r="A769" s="3" t="s">
        <v>2458</v>
      </c>
      <c r="B769" s="15" t="s">
        <v>15567</v>
      </c>
      <c r="C769" s="16">
        <v>19</v>
      </c>
      <c r="D769" s="17">
        <f>tab_SATLISTE[[#This Row],[Leihgeräte]]*350</f>
        <v>6650</v>
      </c>
      <c r="E769" s="16">
        <v>2</v>
      </c>
      <c r="F769" s="30">
        <f>tab_SATLISTE[[#This Row],[Lehrergeräte]]*1000</f>
        <v>2000</v>
      </c>
      <c r="G769" s="3" t="str">
        <f>IF(MID(tab_SATLISTE[[#This Row],[SAT-ID]],2,1)="x","x",LEFT(tab_SATLISTE[[#This Row],[SAT-ID]]))</f>
        <v>2</v>
      </c>
      <c r="H769" t="s">
        <v>23</v>
      </c>
      <c r="I769" t="s">
        <v>17454</v>
      </c>
      <c r="J769" s="3">
        <f>COUNTIFS(tab_SCHULLISTE[TKZ],tab_SATLISTE[[#This Row],[SAT-ID]])</f>
        <v>1</v>
      </c>
    </row>
    <row r="770" spans="1:10" ht="15.9" customHeight="1" x14ac:dyDescent="0.3">
      <c r="A770" s="3" t="s">
        <v>2459</v>
      </c>
      <c r="B770" s="15" t="s">
        <v>15568</v>
      </c>
      <c r="C770" s="16">
        <v>230</v>
      </c>
      <c r="D770" s="17">
        <f>tab_SATLISTE[[#This Row],[Leihgeräte]]*350</f>
        <v>80500</v>
      </c>
      <c r="E770" s="16">
        <v>46</v>
      </c>
      <c r="F770" s="30">
        <f>tab_SATLISTE[[#This Row],[Lehrergeräte]]*1000</f>
        <v>46000</v>
      </c>
      <c r="G770" s="3" t="str">
        <f>IF(MID(tab_SATLISTE[[#This Row],[SAT-ID]],2,1)="x","x",LEFT(tab_SATLISTE[[#This Row],[SAT-ID]]))</f>
        <v>2</v>
      </c>
      <c r="H770" t="s">
        <v>17010</v>
      </c>
      <c r="I770" t="s">
        <v>17455</v>
      </c>
      <c r="J770" s="3">
        <f>COUNTIFS(tab_SCHULLISTE[TKZ],tab_SATLISTE[[#This Row],[SAT-ID]])</f>
        <v>4</v>
      </c>
    </row>
    <row r="771" spans="1:10" ht="15.9" customHeight="1" x14ac:dyDescent="0.3">
      <c r="A771" s="3" t="s">
        <v>2460</v>
      </c>
      <c r="B771" s="15" t="s">
        <v>15569</v>
      </c>
      <c r="C771" s="16">
        <v>746</v>
      </c>
      <c r="D771" s="17">
        <f>tab_SATLISTE[[#This Row],[Leihgeräte]]*350</f>
        <v>261100</v>
      </c>
      <c r="E771" s="16">
        <v>149</v>
      </c>
      <c r="F771" s="30">
        <f>tab_SATLISTE[[#This Row],[Lehrergeräte]]*1000</f>
        <v>149000</v>
      </c>
      <c r="G771" s="3" t="str">
        <f>IF(MID(tab_SATLISTE[[#This Row],[SAT-ID]],2,1)="x","x",LEFT(tab_SATLISTE[[#This Row],[SAT-ID]]))</f>
        <v>2</v>
      </c>
      <c r="H771" t="s">
        <v>10474</v>
      </c>
      <c r="I771" t="s">
        <v>18490</v>
      </c>
      <c r="J771" s="3">
        <f>COUNTIFS(tab_SCHULLISTE[TKZ],tab_SATLISTE[[#This Row],[SAT-ID]])</f>
        <v>9</v>
      </c>
    </row>
    <row r="772" spans="1:10" ht="15.9" customHeight="1" x14ac:dyDescent="0.3">
      <c r="A772" s="3" t="s">
        <v>2461</v>
      </c>
      <c r="B772" s="15" t="s">
        <v>15570</v>
      </c>
      <c r="C772" s="16">
        <v>36</v>
      </c>
      <c r="D772" s="17">
        <f>tab_SATLISTE[[#This Row],[Leihgeräte]]*350</f>
        <v>12600</v>
      </c>
      <c r="E772" s="16">
        <v>23</v>
      </c>
      <c r="F772" s="30">
        <f>tab_SATLISTE[[#This Row],[Lehrergeräte]]*1000</f>
        <v>23000</v>
      </c>
      <c r="G772" s="3" t="str">
        <f>IF(MID(tab_SATLISTE[[#This Row],[SAT-ID]],2,1)="x","x",LEFT(tab_SATLISTE[[#This Row],[SAT-ID]]))</f>
        <v>2</v>
      </c>
      <c r="H772" t="s">
        <v>10474</v>
      </c>
      <c r="I772" t="s">
        <v>17453</v>
      </c>
      <c r="J772" s="3">
        <f>COUNTIFS(tab_SCHULLISTE[TKZ],tab_SATLISTE[[#This Row],[SAT-ID]])</f>
        <v>3</v>
      </c>
    </row>
    <row r="773" spans="1:10" ht="15.9" customHeight="1" x14ac:dyDescent="0.3">
      <c r="A773" s="3" t="s">
        <v>2462</v>
      </c>
      <c r="B773" s="15" t="s">
        <v>15571</v>
      </c>
      <c r="C773" s="16">
        <v>16</v>
      </c>
      <c r="D773" s="17">
        <f>tab_SATLISTE[[#This Row],[Leihgeräte]]*350</f>
        <v>5600</v>
      </c>
      <c r="E773" s="16">
        <v>4</v>
      </c>
      <c r="F773" s="30">
        <f>tab_SATLISTE[[#This Row],[Lehrergeräte]]*1000</f>
        <v>4000</v>
      </c>
      <c r="G773" s="3" t="str">
        <f>IF(MID(tab_SATLISTE[[#This Row],[SAT-ID]],2,1)="x","x",LEFT(tab_SATLISTE[[#This Row],[SAT-ID]]))</f>
        <v>2</v>
      </c>
      <c r="H773" t="s">
        <v>23</v>
      </c>
      <c r="I773" t="s">
        <v>17456</v>
      </c>
      <c r="J773" s="3">
        <f>COUNTIFS(tab_SCHULLISTE[TKZ],tab_SATLISTE[[#This Row],[SAT-ID]])</f>
        <v>1</v>
      </c>
    </row>
    <row r="774" spans="1:10" ht="15.9" customHeight="1" x14ac:dyDescent="0.3">
      <c r="A774" s="3" t="s">
        <v>2463</v>
      </c>
      <c r="B774" s="15" t="s">
        <v>15572</v>
      </c>
      <c r="C774" s="16">
        <v>154</v>
      </c>
      <c r="D774" s="17">
        <f>tab_SATLISTE[[#This Row],[Leihgeräte]]*350</f>
        <v>53900</v>
      </c>
      <c r="E774" s="16">
        <v>38</v>
      </c>
      <c r="F774" s="30">
        <f>tab_SATLISTE[[#This Row],[Lehrergeräte]]*1000</f>
        <v>38000</v>
      </c>
      <c r="G774" s="3" t="str">
        <f>IF(MID(tab_SATLISTE[[#This Row],[SAT-ID]],2,1)="x","x",LEFT(tab_SATLISTE[[#This Row],[SAT-ID]]))</f>
        <v>2</v>
      </c>
      <c r="H774" t="s">
        <v>17010</v>
      </c>
      <c r="I774" t="s">
        <v>17457</v>
      </c>
      <c r="J774" s="3">
        <f>COUNTIFS(tab_SCHULLISTE[TKZ],tab_SATLISTE[[#This Row],[SAT-ID]])</f>
        <v>2</v>
      </c>
    </row>
    <row r="775" spans="1:10" ht="15.9" customHeight="1" x14ac:dyDescent="0.3">
      <c r="A775" s="3" t="s">
        <v>2464</v>
      </c>
      <c r="B775" s="15" t="s">
        <v>15573</v>
      </c>
      <c r="C775" s="16">
        <v>12</v>
      </c>
      <c r="D775" s="17">
        <f>tab_SATLISTE[[#This Row],[Leihgeräte]]*350</f>
        <v>4200</v>
      </c>
      <c r="E775" s="16">
        <v>2</v>
      </c>
      <c r="F775" s="30">
        <f>tab_SATLISTE[[#This Row],[Lehrergeräte]]*1000</f>
        <v>2000</v>
      </c>
      <c r="G775" s="3" t="str">
        <f>IF(MID(tab_SATLISTE[[#This Row],[SAT-ID]],2,1)="x","x",LEFT(tab_SATLISTE[[#This Row],[SAT-ID]]))</f>
        <v>2</v>
      </c>
      <c r="H775" t="s">
        <v>23</v>
      </c>
      <c r="I775" t="s">
        <v>17458</v>
      </c>
      <c r="J775" s="3">
        <f>COUNTIFS(tab_SCHULLISTE[TKZ],tab_SATLISTE[[#This Row],[SAT-ID]])</f>
        <v>1</v>
      </c>
    </row>
    <row r="776" spans="1:10" ht="15.9" customHeight="1" x14ac:dyDescent="0.3">
      <c r="A776" s="3" t="s">
        <v>2465</v>
      </c>
      <c r="B776" s="15" t="s">
        <v>15574</v>
      </c>
      <c r="C776" s="16">
        <v>45</v>
      </c>
      <c r="D776" s="17">
        <f>tab_SATLISTE[[#This Row],[Leihgeräte]]*350</f>
        <v>15750</v>
      </c>
      <c r="E776" s="16">
        <v>12</v>
      </c>
      <c r="F776" s="30">
        <f>tab_SATLISTE[[#This Row],[Lehrergeräte]]*1000</f>
        <v>12000</v>
      </c>
      <c r="G776" s="3" t="str">
        <f>IF(MID(tab_SATLISTE[[#This Row],[SAT-ID]],2,1)="x","x",LEFT(tab_SATLISTE[[#This Row],[SAT-ID]]))</f>
        <v>2</v>
      </c>
      <c r="H776" t="s">
        <v>17008</v>
      </c>
      <c r="I776" t="s">
        <v>17459</v>
      </c>
      <c r="J776" s="3">
        <f>COUNTIFS(tab_SCHULLISTE[TKZ],tab_SATLISTE[[#This Row],[SAT-ID]])</f>
        <v>2</v>
      </c>
    </row>
    <row r="777" spans="1:10" ht="15.9" customHeight="1" x14ac:dyDescent="0.3">
      <c r="A777" s="3" t="s">
        <v>2466</v>
      </c>
      <c r="B777" s="15" t="s">
        <v>15575</v>
      </c>
      <c r="C777" s="16">
        <v>47</v>
      </c>
      <c r="D777" s="17">
        <f>tab_SATLISTE[[#This Row],[Leihgeräte]]*350</f>
        <v>16450</v>
      </c>
      <c r="E777" s="16">
        <v>10</v>
      </c>
      <c r="F777" s="30">
        <f>tab_SATLISTE[[#This Row],[Lehrergeräte]]*1000</f>
        <v>10000</v>
      </c>
      <c r="G777" s="3" t="str">
        <f>IF(MID(tab_SATLISTE[[#This Row],[SAT-ID]],2,1)="x","x",LEFT(tab_SATLISTE[[#This Row],[SAT-ID]]))</f>
        <v>2</v>
      </c>
      <c r="H777" t="s">
        <v>17009</v>
      </c>
      <c r="I777" t="s">
        <v>17460</v>
      </c>
      <c r="J777" s="3">
        <f>COUNTIFS(tab_SCHULLISTE[TKZ],tab_SATLISTE[[#This Row],[SAT-ID]])</f>
        <v>2</v>
      </c>
    </row>
    <row r="778" spans="1:10" ht="15.9" customHeight="1" x14ac:dyDescent="0.3">
      <c r="A778" s="3" t="s">
        <v>2467</v>
      </c>
      <c r="B778" s="15" t="s">
        <v>15576</v>
      </c>
      <c r="C778" s="16">
        <v>16</v>
      </c>
      <c r="D778" s="17">
        <f>tab_SATLISTE[[#This Row],[Leihgeräte]]*350</f>
        <v>5600</v>
      </c>
      <c r="E778" s="16">
        <v>4</v>
      </c>
      <c r="F778" s="30">
        <f>tab_SATLISTE[[#This Row],[Lehrergeräte]]*1000</f>
        <v>4000</v>
      </c>
      <c r="G778" s="3" t="str">
        <f>IF(MID(tab_SATLISTE[[#This Row],[SAT-ID]],2,1)="x","x",LEFT(tab_SATLISTE[[#This Row],[SAT-ID]]))</f>
        <v>2</v>
      </c>
      <c r="H778" t="s">
        <v>17011</v>
      </c>
      <c r="I778" t="s">
        <v>17425</v>
      </c>
      <c r="J778" s="3">
        <f>COUNTIFS(tab_SCHULLISTE[TKZ],tab_SATLISTE[[#This Row],[SAT-ID]])</f>
        <v>1</v>
      </c>
    </row>
    <row r="779" spans="1:10" ht="15.9" customHeight="1" x14ac:dyDescent="0.3">
      <c r="A779" s="3" t="s">
        <v>2468</v>
      </c>
      <c r="B779" s="15" t="s">
        <v>15577</v>
      </c>
      <c r="C779" s="16">
        <v>142</v>
      </c>
      <c r="D779" s="17">
        <f>tab_SATLISTE[[#This Row],[Leihgeräte]]*350</f>
        <v>49700</v>
      </c>
      <c r="E779" s="16">
        <v>30</v>
      </c>
      <c r="F779" s="30">
        <f>tab_SATLISTE[[#This Row],[Lehrergeräte]]*1000</f>
        <v>30000</v>
      </c>
      <c r="G779" s="3" t="str">
        <f>IF(MID(tab_SATLISTE[[#This Row],[SAT-ID]],2,1)="x","x",LEFT(tab_SATLISTE[[#This Row],[SAT-ID]]))</f>
        <v>2</v>
      </c>
      <c r="H779" t="s">
        <v>17009</v>
      </c>
      <c r="I779" t="s">
        <v>17461</v>
      </c>
      <c r="J779" s="3">
        <f>COUNTIFS(tab_SCHULLISTE[TKZ],tab_SATLISTE[[#This Row],[SAT-ID]])</f>
        <v>3</v>
      </c>
    </row>
    <row r="780" spans="1:10" ht="15.9" customHeight="1" x14ac:dyDescent="0.3">
      <c r="A780" s="3" t="s">
        <v>2469</v>
      </c>
      <c r="B780" s="15" t="s">
        <v>15578</v>
      </c>
      <c r="C780" s="16">
        <v>97</v>
      </c>
      <c r="D780" s="17">
        <f>tab_SATLISTE[[#This Row],[Leihgeräte]]*350</f>
        <v>33950</v>
      </c>
      <c r="E780" s="16">
        <v>16</v>
      </c>
      <c r="F780" s="30">
        <f>tab_SATLISTE[[#This Row],[Lehrergeräte]]*1000</f>
        <v>16000</v>
      </c>
      <c r="G780" s="3" t="str">
        <f>IF(MID(tab_SATLISTE[[#This Row],[SAT-ID]],2,1)="x","x",LEFT(tab_SATLISTE[[#This Row],[SAT-ID]]))</f>
        <v>2</v>
      </c>
      <c r="H780" t="s">
        <v>17008</v>
      </c>
      <c r="I780" t="s">
        <v>17462</v>
      </c>
      <c r="J780" s="3">
        <f>COUNTIFS(tab_SCHULLISTE[TKZ],tab_SATLISTE[[#This Row],[SAT-ID]])</f>
        <v>2</v>
      </c>
    </row>
    <row r="781" spans="1:10" ht="15.9" customHeight="1" x14ac:dyDescent="0.3">
      <c r="A781" s="3" t="s">
        <v>2470</v>
      </c>
      <c r="B781" s="15" t="s">
        <v>15579</v>
      </c>
      <c r="C781" s="16">
        <v>14</v>
      </c>
      <c r="D781" s="17">
        <f>tab_SATLISTE[[#This Row],[Leihgeräte]]*350</f>
        <v>4900</v>
      </c>
      <c r="E781" s="16">
        <v>4</v>
      </c>
      <c r="F781" s="30">
        <f>tab_SATLISTE[[#This Row],[Lehrergeräte]]*1000</f>
        <v>4000</v>
      </c>
      <c r="G781" s="3" t="str">
        <f>IF(MID(tab_SATLISTE[[#This Row],[SAT-ID]],2,1)="x","x",LEFT(tab_SATLISTE[[#This Row],[SAT-ID]]))</f>
        <v>2</v>
      </c>
      <c r="H781" t="s">
        <v>23</v>
      </c>
      <c r="I781" t="s">
        <v>17463</v>
      </c>
      <c r="J781" s="3">
        <f>COUNTIFS(tab_SCHULLISTE[TKZ],tab_SATLISTE[[#This Row],[SAT-ID]])</f>
        <v>1</v>
      </c>
    </row>
    <row r="782" spans="1:10" ht="15.9" customHeight="1" x14ac:dyDescent="0.3">
      <c r="A782" s="3" t="s">
        <v>2471</v>
      </c>
      <c r="B782" s="15" t="s">
        <v>15580</v>
      </c>
      <c r="C782" s="16">
        <v>106</v>
      </c>
      <c r="D782" s="17">
        <f>tab_SATLISTE[[#This Row],[Leihgeräte]]*350</f>
        <v>37100</v>
      </c>
      <c r="E782" s="16">
        <v>18</v>
      </c>
      <c r="F782" s="30">
        <f>tab_SATLISTE[[#This Row],[Lehrergeräte]]*1000</f>
        <v>18000</v>
      </c>
      <c r="G782" s="3" t="str">
        <f>IF(MID(tab_SATLISTE[[#This Row],[SAT-ID]],2,1)="x","x",LEFT(tab_SATLISTE[[#This Row],[SAT-ID]]))</f>
        <v>2</v>
      </c>
      <c r="H782" t="s">
        <v>17009</v>
      </c>
      <c r="I782" t="s">
        <v>17464</v>
      </c>
      <c r="J782" s="3">
        <f>COUNTIFS(tab_SCHULLISTE[TKZ],tab_SATLISTE[[#This Row],[SAT-ID]])</f>
        <v>3</v>
      </c>
    </row>
    <row r="783" spans="1:10" ht="15.9" customHeight="1" x14ac:dyDescent="0.3">
      <c r="A783" s="3" t="s">
        <v>2472</v>
      </c>
      <c r="B783" s="15" t="s">
        <v>15581</v>
      </c>
      <c r="C783" s="16">
        <v>28</v>
      </c>
      <c r="D783" s="17">
        <f>tab_SATLISTE[[#This Row],[Leihgeräte]]*350</f>
        <v>9800</v>
      </c>
      <c r="E783" s="16">
        <v>7</v>
      </c>
      <c r="F783" s="30">
        <f>tab_SATLISTE[[#This Row],[Lehrergeräte]]*1000</f>
        <v>7000</v>
      </c>
      <c r="G783" s="3" t="str">
        <f>IF(MID(tab_SATLISTE[[#This Row],[SAT-ID]],2,1)="x","x",LEFT(tab_SATLISTE[[#This Row],[SAT-ID]]))</f>
        <v>2</v>
      </c>
      <c r="H783" t="s">
        <v>23</v>
      </c>
      <c r="I783" t="s">
        <v>17465</v>
      </c>
      <c r="J783" s="3">
        <f>COUNTIFS(tab_SCHULLISTE[TKZ],tab_SATLISTE[[#This Row],[SAT-ID]])</f>
        <v>1</v>
      </c>
    </row>
    <row r="784" spans="1:10" ht="15.9" customHeight="1" x14ac:dyDescent="0.3">
      <c r="A784" s="3" t="s">
        <v>2473</v>
      </c>
      <c r="B784" s="15" t="s">
        <v>15582</v>
      </c>
      <c r="C784" s="16">
        <v>19</v>
      </c>
      <c r="D784" s="17">
        <f>tab_SATLISTE[[#This Row],[Leihgeräte]]*350</f>
        <v>6650</v>
      </c>
      <c r="E784" s="16">
        <v>5</v>
      </c>
      <c r="F784" s="30">
        <f>tab_SATLISTE[[#This Row],[Lehrergeräte]]*1000</f>
        <v>5000</v>
      </c>
      <c r="G784" s="3" t="str">
        <f>IF(MID(tab_SATLISTE[[#This Row],[SAT-ID]],2,1)="x","x",LEFT(tab_SATLISTE[[#This Row],[SAT-ID]]))</f>
        <v>2</v>
      </c>
      <c r="H784" t="s">
        <v>23</v>
      </c>
      <c r="I784" t="s">
        <v>17466</v>
      </c>
      <c r="J784" s="3">
        <f>COUNTIFS(tab_SCHULLISTE[TKZ],tab_SATLISTE[[#This Row],[SAT-ID]])</f>
        <v>1</v>
      </c>
    </row>
    <row r="785" spans="1:10" ht="15.9" customHeight="1" x14ac:dyDescent="0.3">
      <c r="A785" s="3" t="s">
        <v>2474</v>
      </c>
      <c r="B785" s="15" t="s">
        <v>15583</v>
      </c>
      <c r="C785" s="16">
        <v>13</v>
      </c>
      <c r="D785" s="17">
        <f>tab_SATLISTE[[#This Row],[Leihgeräte]]*350</f>
        <v>4550</v>
      </c>
      <c r="E785" s="16">
        <v>4</v>
      </c>
      <c r="F785" s="30">
        <f>tab_SATLISTE[[#This Row],[Lehrergeräte]]*1000</f>
        <v>4000</v>
      </c>
      <c r="G785" s="3" t="str">
        <f>IF(MID(tab_SATLISTE[[#This Row],[SAT-ID]],2,1)="x","x",LEFT(tab_SATLISTE[[#This Row],[SAT-ID]]))</f>
        <v>2</v>
      </c>
      <c r="H785" t="s">
        <v>23</v>
      </c>
      <c r="I785" t="s">
        <v>17467</v>
      </c>
      <c r="J785" s="3">
        <f>COUNTIFS(tab_SCHULLISTE[TKZ],tab_SATLISTE[[#This Row],[SAT-ID]])</f>
        <v>1</v>
      </c>
    </row>
    <row r="786" spans="1:10" ht="15.9" customHeight="1" x14ac:dyDescent="0.3">
      <c r="A786" s="3" t="s">
        <v>2475</v>
      </c>
      <c r="B786" s="15" t="s">
        <v>15584</v>
      </c>
      <c r="C786" s="16">
        <v>57</v>
      </c>
      <c r="D786" s="17">
        <f>tab_SATLISTE[[#This Row],[Leihgeräte]]*350</f>
        <v>19950</v>
      </c>
      <c r="E786" s="16">
        <v>16</v>
      </c>
      <c r="F786" s="30">
        <f>tab_SATLISTE[[#This Row],[Lehrergeräte]]*1000</f>
        <v>16000</v>
      </c>
      <c r="G786" s="3" t="str">
        <f>IF(MID(tab_SATLISTE[[#This Row],[SAT-ID]],2,1)="x","x",LEFT(tab_SATLISTE[[#This Row],[SAT-ID]]))</f>
        <v>2</v>
      </c>
      <c r="H786" t="s">
        <v>17010</v>
      </c>
      <c r="I786" t="s">
        <v>17468</v>
      </c>
      <c r="J786" s="3">
        <f>COUNTIFS(tab_SCHULLISTE[TKZ],tab_SATLISTE[[#This Row],[SAT-ID]])</f>
        <v>1</v>
      </c>
    </row>
    <row r="787" spans="1:10" ht="15.9" customHeight="1" x14ac:dyDescent="0.3">
      <c r="A787" s="3" t="s">
        <v>2476</v>
      </c>
      <c r="B787" s="15" t="s">
        <v>15585</v>
      </c>
      <c r="C787" s="16">
        <v>36</v>
      </c>
      <c r="D787" s="17">
        <f>tab_SATLISTE[[#This Row],[Leihgeräte]]*350</f>
        <v>12600</v>
      </c>
      <c r="E787" s="16">
        <v>7</v>
      </c>
      <c r="F787" s="30">
        <f>tab_SATLISTE[[#This Row],[Lehrergeräte]]*1000</f>
        <v>7000</v>
      </c>
      <c r="G787" s="3" t="str">
        <f>IF(MID(tab_SATLISTE[[#This Row],[SAT-ID]],2,1)="x","x",LEFT(tab_SATLISTE[[#This Row],[SAT-ID]]))</f>
        <v>2</v>
      </c>
      <c r="H787" t="s">
        <v>17010</v>
      </c>
      <c r="I787" t="s">
        <v>17468</v>
      </c>
      <c r="J787" s="3">
        <f>COUNTIFS(tab_SCHULLISTE[TKZ],tab_SATLISTE[[#This Row],[SAT-ID]])</f>
        <v>1</v>
      </c>
    </row>
    <row r="788" spans="1:10" ht="15.9" customHeight="1" x14ac:dyDescent="0.3">
      <c r="A788" s="3" t="s">
        <v>2477</v>
      </c>
      <c r="B788" s="15" t="s">
        <v>15586</v>
      </c>
      <c r="C788" s="16">
        <v>645</v>
      </c>
      <c r="D788" s="17">
        <f>tab_SATLISTE[[#This Row],[Leihgeräte]]*350</f>
        <v>225750</v>
      </c>
      <c r="E788" s="16">
        <v>152</v>
      </c>
      <c r="F788" s="30">
        <f>tab_SATLISTE[[#This Row],[Lehrergeräte]]*1000</f>
        <v>152000</v>
      </c>
      <c r="G788" s="3" t="str">
        <f>IF(MID(tab_SATLISTE[[#This Row],[SAT-ID]],2,1)="x","x",LEFT(tab_SATLISTE[[#This Row],[SAT-ID]]))</f>
        <v>2</v>
      </c>
      <c r="H788" t="s">
        <v>10474</v>
      </c>
      <c r="I788" t="s">
        <v>18491</v>
      </c>
      <c r="J788" s="3">
        <f>COUNTIFS(tab_SCHULLISTE[TKZ],tab_SATLISTE[[#This Row],[SAT-ID]])</f>
        <v>13</v>
      </c>
    </row>
    <row r="789" spans="1:10" ht="15.9" customHeight="1" x14ac:dyDescent="0.3">
      <c r="A789" s="3" t="s">
        <v>2478</v>
      </c>
      <c r="B789" s="15" t="s">
        <v>15587</v>
      </c>
      <c r="C789" s="16">
        <v>29</v>
      </c>
      <c r="D789" s="17">
        <f>tab_SATLISTE[[#This Row],[Leihgeräte]]*350</f>
        <v>10150</v>
      </c>
      <c r="E789" s="16">
        <v>6</v>
      </c>
      <c r="F789" s="30">
        <f>tab_SATLISTE[[#This Row],[Lehrergeräte]]*1000</f>
        <v>6000</v>
      </c>
      <c r="G789" s="3" t="str">
        <f>IF(MID(tab_SATLISTE[[#This Row],[SAT-ID]],2,1)="x","x",LEFT(tab_SATLISTE[[#This Row],[SAT-ID]]))</f>
        <v>2</v>
      </c>
      <c r="H789" t="s">
        <v>17008</v>
      </c>
      <c r="I789" t="s">
        <v>17469</v>
      </c>
      <c r="J789" s="3">
        <f>COUNTIFS(tab_SCHULLISTE[TKZ],tab_SATLISTE[[#This Row],[SAT-ID]])</f>
        <v>1</v>
      </c>
    </row>
    <row r="790" spans="1:10" ht="15.9" customHeight="1" x14ac:dyDescent="0.3">
      <c r="A790" s="3" t="s">
        <v>2479</v>
      </c>
      <c r="B790" s="15" t="s">
        <v>15588</v>
      </c>
      <c r="C790" s="16">
        <v>24</v>
      </c>
      <c r="D790" s="17">
        <f>tab_SATLISTE[[#This Row],[Leihgeräte]]*350</f>
        <v>8400</v>
      </c>
      <c r="E790" s="16">
        <v>7</v>
      </c>
      <c r="F790" s="30">
        <f>tab_SATLISTE[[#This Row],[Lehrergeräte]]*1000</f>
        <v>7000</v>
      </c>
      <c r="G790" s="3" t="str">
        <f>IF(MID(tab_SATLISTE[[#This Row],[SAT-ID]],2,1)="x","x",LEFT(tab_SATLISTE[[#This Row],[SAT-ID]]))</f>
        <v>2</v>
      </c>
      <c r="H790" t="s">
        <v>17008</v>
      </c>
      <c r="I790" t="s">
        <v>17470</v>
      </c>
      <c r="J790" s="3">
        <f>COUNTIFS(tab_SCHULLISTE[TKZ],tab_SATLISTE[[#This Row],[SAT-ID]])</f>
        <v>1</v>
      </c>
    </row>
    <row r="791" spans="1:10" ht="15.9" customHeight="1" x14ac:dyDescent="0.3">
      <c r="A791" s="3" t="s">
        <v>2480</v>
      </c>
      <c r="B791" s="15" t="s">
        <v>15589</v>
      </c>
      <c r="C791" s="16">
        <v>53</v>
      </c>
      <c r="D791" s="17">
        <f>tab_SATLISTE[[#This Row],[Leihgeräte]]*350</f>
        <v>18550</v>
      </c>
      <c r="E791" s="16">
        <v>7</v>
      </c>
      <c r="F791" s="30">
        <f>tab_SATLISTE[[#This Row],[Lehrergeräte]]*1000</f>
        <v>7000</v>
      </c>
      <c r="G791" s="3" t="str">
        <f>IF(MID(tab_SATLISTE[[#This Row],[SAT-ID]],2,1)="x","x",LEFT(tab_SATLISTE[[#This Row],[SAT-ID]]))</f>
        <v>2</v>
      </c>
      <c r="H791" t="s">
        <v>17008</v>
      </c>
      <c r="I791" t="s">
        <v>17471</v>
      </c>
      <c r="J791" s="3">
        <f>COUNTIFS(tab_SCHULLISTE[TKZ],tab_SATLISTE[[#This Row],[SAT-ID]])</f>
        <v>1</v>
      </c>
    </row>
    <row r="792" spans="1:10" ht="15.9" customHeight="1" x14ac:dyDescent="0.3">
      <c r="A792" s="3" t="s">
        <v>2481</v>
      </c>
      <c r="B792" s="15" t="s">
        <v>15590</v>
      </c>
      <c r="C792" s="16">
        <v>26</v>
      </c>
      <c r="D792" s="17">
        <f>tab_SATLISTE[[#This Row],[Leihgeräte]]*350</f>
        <v>9100</v>
      </c>
      <c r="E792" s="16">
        <v>5</v>
      </c>
      <c r="F792" s="30">
        <f>tab_SATLISTE[[#This Row],[Lehrergeräte]]*1000</f>
        <v>5000</v>
      </c>
      <c r="G792" s="3" t="str">
        <f>IF(MID(tab_SATLISTE[[#This Row],[SAT-ID]],2,1)="x","x",LEFT(tab_SATLISTE[[#This Row],[SAT-ID]]))</f>
        <v>2</v>
      </c>
      <c r="H792" t="s">
        <v>17008</v>
      </c>
      <c r="I792" t="s">
        <v>17471</v>
      </c>
      <c r="J792" s="3">
        <f>COUNTIFS(tab_SCHULLISTE[TKZ],tab_SATLISTE[[#This Row],[SAT-ID]])</f>
        <v>1</v>
      </c>
    </row>
    <row r="793" spans="1:10" ht="15.9" customHeight="1" x14ac:dyDescent="0.3">
      <c r="A793" s="3" t="s">
        <v>2482</v>
      </c>
      <c r="B793" s="15" t="s">
        <v>15591</v>
      </c>
      <c r="C793" s="16">
        <v>43</v>
      </c>
      <c r="D793" s="17">
        <f>tab_SATLISTE[[#This Row],[Leihgeräte]]*350</f>
        <v>15050</v>
      </c>
      <c r="E793" s="16">
        <v>8</v>
      </c>
      <c r="F793" s="30">
        <f>tab_SATLISTE[[#This Row],[Lehrergeräte]]*1000</f>
        <v>8000</v>
      </c>
      <c r="G793" s="3" t="str">
        <f>IF(MID(tab_SATLISTE[[#This Row],[SAT-ID]],2,1)="x","x",LEFT(tab_SATLISTE[[#This Row],[SAT-ID]]))</f>
        <v>2</v>
      </c>
      <c r="H793" t="s">
        <v>17008</v>
      </c>
      <c r="I793" t="s">
        <v>17472</v>
      </c>
      <c r="J793" s="3">
        <f>COUNTIFS(tab_SCHULLISTE[TKZ],tab_SATLISTE[[#This Row],[SAT-ID]])</f>
        <v>2</v>
      </c>
    </row>
    <row r="794" spans="1:10" ht="15.9" customHeight="1" x14ac:dyDescent="0.3">
      <c r="A794" s="3" t="s">
        <v>2483</v>
      </c>
      <c r="B794" s="15" t="s">
        <v>15592</v>
      </c>
      <c r="C794" s="16">
        <v>69</v>
      </c>
      <c r="D794" s="17">
        <f>tab_SATLISTE[[#This Row],[Leihgeräte]]*350</f>
        <v>24150</v>
      </c>
      <c r="E794" s="16">
        <v>10</v>
      </c>
      <c r="F794" s="30">
        <f>tab_SATLISTE[[#This Row],[Lehrergeräte]]*1000</f>
        <v>10000</v>
      </c>
      <c r="G794" s="3" t="str">
        <f>IF(MID(tab_SATLISTE[[#This Row],[SAT-ID]],2,1)="x","x",LEFT(tab_SATLISTE[[#This Row],[SAT-ID]]))</f>
        <v>2</v>
      </c>
      <c r="H794" t="s">
        <v>17009</v>
      </c>
      <c r="I794" t="s">
        <v>17473</v>
      </c>
      <c r="J794" s="3">
        <f>COUNTIFS(tab_SCHULLISTE[TKZ],tab_SATLISTE[[#This Row],[SAT-ID]])</f>
        <v>2</v>
      </c>
    </row>
    <row r="795" spans="1:10" ht="15.9" customHeight="1" x14ac:dyDescent="0.3">
      <c r="A795" s="3" t="s">
        <v>2484</v>
      </c>
      <c r="B795" s="15" t="s">
        <v>15593</v>
      </c>
      <c r="C795" s="16">
        <v>13</v>
      </c>
      <c r="D795" s="17">
        <f>tab_SATLISTE[[#This Row],[Leihgeräte]]*350</f>
        <v>4550</v>
      </c>
      <c r="E795" s="16">
        <v>4</v>
      </c>
      <c r="F795" s="30">
        <f>tab_SATLISTE[[#This Row],[Lehrergeräte]]*1000</f>
        <v>4000</v>
      </c>
      <c r="G795" s="3" t="str">
        <f>IF(MID(tab_SATLISTE[[#This Row],[SAT-ID]],2,1)="x","x",LEFT(tab_SATLISTE[[#This Row],[SAT-ID]]))</f>
        <v>2</v>
      </c>
      <c r="H795" t="s">
        <v>17008</v>
      </c>
      <c r="I795" t="s">
        <v>17474</v>
      </c>
      <c r="J795" s="3">
        <f>COUNTIFS(tab_SCHULLISTE[TKZ],tab_SATLISTE[[#This Row],[SAT-ID]])</f>
        <v>1</v>
      </c>
    </row>
    <row r="796" spans="1:10" ht="15.9" customHeight="1" x14ac:dyDescent="0.3">
      <c r="A796" s="3" t="s">
        <v>2485</v>
      </c>
      <c r="B796" s="15" t="s">
        <v>15594</v>
      </c>
      <c r="C796" s="16">
        <v>11</v>
      </c>
      <c r="D796" s="17">
        <f>tab_SATLISTE[[#This Row],[Leihgeräte]]*350</f>
        <v>3850</v>
      </c>
      <c r="E796" s="16">
        <v>2</v>
      </c>
      <c r="F796" s="30">
        <f>tab_SATLISTE[[#This Row],[Lehrergeräte]]*1000</f>
        <v>2000</v>
      </c>
      <c r="G796" s="3" t="str">
        <f>IF(MID(tab_SATLISTE[[#This Row],[SAT-ID]],2,1)="x","x",LEFT(tab_SATLISTE[[#This Row],[SAT-ID]]))</f>
        <v>2</v>
      </c>
      <c r="H796" t="s">
        <v>23</v>
      </c>
      <c r="I796" t="s">
        <v>17475</v>
      </c>
      <c r="J796" s="3">
        <f>COUNTIFS(tab_SCHULLISTE[TKZ],tab_SATLISTE[[#This Row],[SAT-ID]])</f>
        <v>1</v>
      </c>
    </row>
    <row r="797" spans="1:10" ht="15.9" customHeight="1" x14ac:dyDescent="0.3">
      <c r="A797" s="3" t="s">
        <v>2486</v>
      </c>
      <c r="B797" s="15" t="s">
        <v>15595</v>
      </c>
      <c r="C797" s="16">
        <v>62</v>
      </c>
      <c r="D797" s="17">
        <f>tab_SATLISTE[[#This Row],[Leihgeräte]]*350</f>
        <v>21700</v>
      </c>
      <c r="E797" s="16">
        <v>15</v>
      </c>
      <c r="F797" s="30">
        <f>tab_SATLISTE[[#This Row],[Lehrergeräte]]*1000</f>
        <v>15000</v>
      </c>
      <c r="G797" s="3" t="str">
        <f>IF(MID(tab_SATLISTE[[#This Row],[SAT-ID]],2,1)="x","x",LEFT(tab_SATLISTE[[#This Row],[SAT-ID]]))</f>
        <v>2</v>
      </c>
      <c r="H797" t="s">
        <v>17010</v>
      </c>
      <c r="I797" t="s">
        <v>17476</v>
      </c>
      <c r="J797" s="3">
        <f>COUNTIFS(tab_SCHULLISTE[TKZ],tab_SATLISTE[[#This Row],[SAT-ID]])</f>
        <v>2</v>
      </c>
    </row>
    <row r="798" spans="1:10" ht="15.9" customHeight="1" x14ac:dyDescent="0.3">
      <c r="A798" s="3" t="s">
        <v>2487</v>
      </c>
      <c r="B798" s="15" t="s">
        <v>15596</v>
      </c>
      <c r="C798" s="16">
        <v>82</v>
      </c>
      <c r="D798" s="17">
        <f>tab_SATLISTE[[#This Row],[Leihgeräte]]*350</f>
        <v>28700</v>
      </c>
      <c r="E798" s="16">
        <v>15</v>
      </c>
      <c r="F798" s="30">
        <f>tab_SATLISTE[[#This Row],[Lehrergeräte]]*1000</f>
        <v>15000</v>
      </c>
      <c r="G798" s="3" t="str">
        <f>IF(MID(tab_SATLISTE[[#This Row],[SAT-ID]],2,1)="x","x",LEFT(tab_SATLISTE[[#This Row],[SAT-ID]]))</f>
        <v>2</v>
      </c>
      <c r="H798" t="s">
        <v>17008</v>
      </c>
      <c r="I798" t="s">
        <v>17477</v>
      </c>
      <c r="J798" s="3">
        <f>COUNTIFS(tab_SCHULLISTE[TKZ],tab_SATLISTE[[#This Row],[SAT-ID]])</f>
        <v>2</v>
      </c>
    </row>
    <row r="799" spans="1:10" ht="15.9" customHeight="1" x14ac:dyDescent="0.3">
      <c r="A799" s="3" t="s">
        <v>2488</v>
      </c>
      <c r="B799" s="15" t="s">
        <v>15597</v>
      </c>
      <c r="C799" s="16">
        <v>40</v>
      </c>
      <c r="D799" s="17">
        <f>tab_SATLISTE[[#This Row],[Leihgeräte]]*350</f>
        <v>14000</v>
      </c>
      <c r="E799" s="16">
        <v>9</v>
      </c>
      <c r="F799" s="30">
        <f>tab_SATLISTE[[#This Row],[Lehrergeräte]]*1000</f>
        <v>9000</v>
      </c>
      <c r="G799" s="3" t="str">
        <f>IF(MID(tab_SATLISTE[[#This Row],[SAT-ID]],2,1)="x","x",LEFT(tab_SATLISTE[[#This Row],[SAT-ID]]))</f>
        <v>2</v>
      </c>
      <c r="H799" t="s">
        <v>17008</v>
      </c>
      <c r="I799" t="s">
        <v>17421</v>
      </c>
      <c r="J799" s="3">
        <f>COUNTIFS(tab_SCHULLISTE[TKZ],tab_SATLISTE[[#This Row],[SAT-ID]])</f>
        <v>2</v>
      </c>
    </row>
    <row r="800" spans="1:10" ht="15.9" customHeight="1" x14ac:dyDescent="0.3">
      <c r="A800" s="3" t="s">
        <v>2489</v>
      </c>
      <c r="B800" s="15" t="s">
        <v>15598</v>
      </c>
      <c r="C800" s="16">
        <v>20</v>
      </c>
      <c r="D800" s="17">
        <f>tab_SATLISTE[[#This Row],[Leihgeräte]]*350</f>
        <v>7000</v>
      </c>
      <c r="E800" s="16">
        <v>2</v>
      </c>
      <c r="F800" s="30">
        <f>tab_SATLISTE[[#This Row],[Lehrergeräte]]*1000</f>
        <v>2000</v>
      </c>
      <c r="G800" s="3" t="str">
        <f>IF(MID(tab_SATLISTE[[#This Row],[SAT-ID]],2,1)="x","x",LEFT(tab_SATLISTE[[#This Row],[SAT-ID]]))</f>
        <v>2</v>
      </c>
      <c r="H800" t="s">
        <v>17008</v>
      </c>
      <c r="I800" t="s">
        <v>17478</v>
      </c>
      <c r="J800" s="3">
        <f>COUNTIFS(tab_SCHULLISTE[TKZ],tab_SATLISTE[[#This Row],[SAT-ID]])</f>
        <v>1</v>
      </c>
    </row>
    <row r="801" spans="1:10" ht="15.9" customHeight="1" x14ac:dyDescent="0.3">
      <c r="A801" s="3" t="s">
        <v>2490</v>
      </c>
      <c r="B801" s="15" t="s">
        <v>15599</v>
      </c>
      <c r="C801" s="16">
        <v>114</v>
      </c>
      <c r="D801" s="17">
        <f>tab_SATLISTE[[#This Row],[Leihgeräte]]*350</f>
        <v>39900</v>
      </c>
      <c r="E801" s="16">
        <v>31</v>
      </c>
      <c r="F801" s="30">
        <f>tab_SATLISTE[[#This Row],[Lehrergeräte]]*1000</f>
        <v>31000</v>
      </c>
      <c r="G801" s="3" t="str">
        <f>IF(MID(tab_SATLISTE[[#This Row],[SAT-ID]],2,1)="x","x",LEFT(tab_SATLISTE[[#This Row],[SAT-ID]]))</f>
        <v>2</v>
      </c>
      <c r="H801" t="s">
        <v>17010</v>
      </c>
      <c r="I801" t="s">
        <v>17479</v>
      </c>
      <c r="J801" s="3">
        <f>COUNTIFS(tab_SCHULLISTE[TKZ],tab_SATLISTE[[#This Row],[SAT-ID]])</f>
        <v>3</v>
      </c>
    </row>
    <row r="802" spans="1:10" ht="15.9" customHeight="1" x14ac:dyDescent="0.3">
      <c r="A802" s="3" t="s">
        <v>2491</v>
      </c>
      <c r="B802" s="15" t="s">
        <v>15600</v>
      </c>
      <c r="C802" s="16">
        <v>15</v>
      </c>
      <c r="D802" s="17">
        <f>tab_SATLISTE[[#This Row],[Leihgeräte]]*350</f>
        <v>5250</v>
      </c>
      <c r="E802" s="16">
        <v>3</v>
      </c>
      <c r="F802" s="30">
        <f>tab_SATLISTE[[#This Row],[Lehrergeräte]]*1000</f>
        <v>3000</v>
      </c>
      <c r="G802" s="3" t="str">
        <f>IF(MID(tab_SATLISTE[[#This Row],[SAT-ID]],2,1)="x","x",LEFT(tab_SATLISTE[[#This Row],[SAT-ID]]))</f>
        <v>2</v>
      </c>
      <c r="H802" t="s">
        <v>23</v>
      </c>
      <c r="I802" t="s">
        <v>17480</v>
      </c>
      <c r="J802" s="3">
        <f>COUNTIFS(tab_SCHULLISTE[TKZ],tab_SATLISTE[[#This Row],[SAT-ID]])</f>
        <v>1</v>
      </c>
    </row>
    <row r="803" spans="1:10" ht="15.9" customHeight="1" x14ac:dyDescent="0.3">
      <c r="A803" s="3" t="s">
        <v>2492</v>
      </c>
      <c r="B803" s="15" t="s">
        <v>15601</v>
      </c>
      <c r="C803" s="16">
        <v>15</v>
      </c>
      <c r="D803" s="17">
        <f>tab_SATLISTE[[#This Row],[Leihgeräte]]*350</f>
        <v>5250</v>
      </c>
      <c r="E803" s="16">
        <v>1</v>
      </c>
      <c r="F803" s="30">
        <f>tab_SATLISTE[[#This Row],[Lehrergeräte]]*1000</f>
        <v>1000</v>
      </c>
      <c r="G803" s="3" t="str">
        <f>IF(MID(tab_SATLISTE[[#This Row],[SAT-ID]],2,1)="x","x",LEFT(tab_SATLISTE[[#This Row],[SAT-ID]]))</f>
        <v>2</v>
      </c>
      <c r="H803" t="s">
        <v>17008</v>
      </c>
      <c r="I803" t="s">
        <v>17481</v>
      </c>
      <c r="J803" s="3">
        <f>COUNTIFS(tab_SCHULLISTE[TKZ],tab_SATLISTE[[#This Row],[SAT-ID]])</f>
        <v>1</v>
      </c>
    </row>
    <row r="804" spans="1:10" ht="15.9" customHeight="1" x14ac:dyDescent="0.3">
      <c r="A804" s="3" t="s">
        <v>2493</v>
      </c>
      <c r="B804" s="15" t="s">
        <v>15602</v>
      </c>
      <c r="C804" s="16">
        <v>11</v>
      </c>
      <c r="D804" s="17">
        <f>tab_SATLISTE[[#This Row],[Leihgeräte]]*350</f>
        <v>3850</v>
      </c>
      <c r="E804" s="16">
        <v>2</v>
      </c>
      <c r="F804" s="30">
        <f>tab_SATLISTE[[#This Row],[Lehrergeräte]]*1000</f>
        <v>2000</v>
      </c>
      <c r="G804" s="3" t="str">
        <f>IF(MID(tab_SATLISTE[[#This Row],[SAT-ID]],2,1)="x","x",LEFT(tab_SATLISTE[[#This Row],[SAT-ID]]))</f>
        <v>2</v>
      </c>
      <c r="H804" t="s">
        <v>23</v>
      </c>
      <c r="I804" t="s">
        <v>17482</v>
      </c>
      <c r="J804" s="3">
        <f>COUNTIFS(tab_SCHULLISTE[TKZ],tab_SATLISTE[[#This Row],[SAT-ID]])</f>
        <v>1</v>
      </c>
    </row>
    <row r="805" spans="1:10" ht="15.9" customHeight="1" x14ac:dyDescent="0.3">
      <c r="A805" s="3" t="s">
        <v>2494</v>
      </c>
      <c r="B805" s="15" t="s">
        <v>1182</v>
      </c>
      <c r="C805" s="16">
        <v>10</v>
      </c>
      <c r="D805" s="17">
        <f>tab_SATLISTE[[#This Row],[Leihgeräte]]*350</f>
        <v>3500</v>
      </c>
      <c r="E805" s="16">
        <v>2</v>
      </c>
      <c r="F805" s="30">
        <f>tab_SATLISTE[[#This Row],[Lehrergeräte]]*1000</f>
        <v>2000</v>
      </c>
      <c r="G805" s="3" t="str">
        <f>IF(MID(tab_SATLISTE[[#This Row],[SAT-ID]],2,1)="x","x",LEFT(tab_SATLISTE[[#This Row],[SAT-ID]]))</f>
        <v>2</v>
      </c>
      <c r="H805" t="s">
        <v>17008</v>
      </c>
      <c r="I805" t="s">
        <v>17483</v>
      </c>
      <c r="J805" s="3">
        <f>COUNTIFS(tab_SCHULLISTE[TKZ],tab_SATLISTE[[#This Row],[SAT-ID]])</f>
        <v>1</v>
      </c>
    </row>
    <row r="806" spans="1:10" ht="15.9" customHeight="1" x14ac:dyDescent="0.3">
      <c r="A806" s="3" t="s">
        <v>2495</v>
      </c>
      <c r="B806" s="15" t="s">
        <v>15603</v>
      </c>
      <c r="C806" s="16">
        <v>16</v>
      </c>
      <c r="D806" s="17">
        <f>tab_SATLISTE[[#This Row],[Leihgeräte]]*350</f>
        <v>5600</v>
      </c>
      <c r="E806" s="16">
        <v>4</v>
      </c>
      <c r="F806" s="30">
        <f>tab_SATLISTE[[#This Row],[Lehrergeräte]]*1000</f>
        <v>4000</v>
      </c>
      <c r="G806" s="3" t="str">
        <f>IF(MID(tab_SATLISTE[[#This Row],[SAT-ID]],2,1)="x","x",LEFT(tab_SATLISTE[[#This Row],[SAT-ID]]))</f>
        <v>2</v>
      </c>
      <c r="H806" t="s">
        <v>23</v>
      </c>
      <c r="I806" t="s">
        <v>17484</v>
      </c>
      <c r="J806" s="3">
        <f>COUNTIFS(tab_SCHULLISTE[TKZ],tab_SATLISTE[[#This Row],[SAT-ID]])</f>
        <v>1</v>
      </c>
    </row>
    <row r="807" spans="1:10" ht="15.9" customHeight="1" x14ac:dyDescent="0.3">
      <c r="A807" s="3" t="s">
        <v>2496</v>
      </c>
      <c r="B807" s="15" t="s">
        <v>15604</v>
      </c>
      <c r="C807" s="16">
        <v>78</v>
      </c>
      <c r="D807" s="17">
        <f>tab_SATLISTE[[#This Row],[Leihgeräte]]*350</f>
        <v>27300</v>
      </c>
      <c r="E807" s="16">
        <v>13</v>
      </c>
      <c r="F807" s="30">
        <f>tab_SATLISTE[[#This Row],[Lehrergeräte]]*1000</f>
        <v>13000</v>
      </c>
      <c r="G807" s="3" t="str">
        <f>IF(MID(tab_SATLISTE[[#This Row],[SAT-ID]],2,1)="x","x",LEFT(tab_SATLISTE[[#This Row],[SAT-ID]]))</f>
        <v>2</v>
      </c>
      <c r="H807" t="s">
        <v>17008</v>
      </c>
      <c r="I807" t="s">
        <v>17485</v>
      </c>
      <c r="J807" s="3">
        <f>COUNTIFS(tab_SCHULLISTE[TKZ],tab_SATLISTE[[#This Row],[SAT-ID]])</f>
        <v>1</v>
      </c>
    </row>
    <row r="808" spans="1:10" ht="15.9" customHeight="1" x14ac:dyDescent="0.3">
      <c r="A808" s="3" t="s">
        <v>2497</v>
      </c>
      <c r="B808" s="15" t="s">
        <v>15605</v>
      </c>
      <c r="C808" s="16">
        <v>70</v>
      </c>
      <c r="D808" s="17">
        <f>tab_SATLISTE[[#This Row],[Leihgeräte]]*350</f>
        <v>24500</v>
      </c>
      <c r="E808" s="16">
        <v>16</v>
      </c>
      <c r="F808" s="30">
        <f>tab_SATLISTE[[#This Row],[Lehrergeräte]]*1000</f>
        <v>16000</v>
      </c>
      <c r="G808" s="3" t="str">
        <f>IF(MID(tab_SATLISTE[[#This Row],[SAT-ID]],2,1)="x","x",LEFT(tab_SATLISTE[[#This Row],[SAT-ID]]))</f>
        <v>2</v>
      </c>
      <c r="H808" t="s">
        <v>17010</v>
      </c>
      <c r="I808" t="s">
        <v>17485</v>
      </c>
      <c r="J808" s="3">
        <f>COUNTIFS(tab_SCHULLISTE[TKZ],tab_SATLISTE[[#This Row],[SAT-ID]])</f>
        <v>3</v>
      </c>
    </row>
    <row r="809" spans="1:10" ht="15.9" customHeight="1" x14ac:dyDescent="0.3">
      <c r="A809" s="3" t="s">
        <v>2498</v>
      </c>
      <c r="B809" s="15" t="s">
        <v>15606</v>
      </c>
      <c r="C809" s="16">
        <v>17</v>
      </c>
      <c r="D809" s="17">
        <f>tab_SATLISTE[[#This Row],[Leihgeräte]]*350</f>
        <v>5950</v>
      </c>
      <c r="E809" s="16">
        <v>4</v>
      </c>
      <c r="F809" s="30">
        <f>tab_SATLISTE[[#This Row],[Lehrergeräte]]*1000</f>
        <v>4000</v>
      </c>
      <c r="G809" s="3" t="str">
        <f>IF(MID(tab_SATLISTE[[#This Row],[SAT-ID]],2,1)="x","x",LEFT(tab_SATLISTE[[#This Row],[SAT-ID]]))</f>
        <v>2</v>
      </c>
      <c r="H809" t="s">
        <v>23</v>
      </c>
      <c r="I809" t="s">
        <v>17486</v>
      </c>
      <c r="J809" s="3">
        <f>COUNTIFS(tab_SCHULLISTE[TKZ],tab_SATLISTE[[#This Row],[SAT-ID]])</f>
        <v>1</v>
      </c>
    </row>
    <row r="810" spans="1:10" ht="15.9" customHeight="1" x14ac:dyDescent="0.3">
      <c r="A810" s="3" t="s">
        <v>2499</v>
      </c>
      <c r="B810" s="15" t="s">
        <v>15607</v>
      </c>
      <c r="C810" s="16">
        <v>43</v>
      </c>
      <c r="D810" s="17">
        <f>tab_SATLISTE[[#This Row],[Leihgeräte]]*350</f>
        <v>15050</v>
      </c>
      <c r="E810" s="16">
        <v>6</v>
      </c>
      <c r="F810" s="30">
        <f>tab_SATLISTE[[#This Row],[Lehrergeräte]]*1000</f>
        <v>6000</v>
      </c>
      <c r="G810" s="3" t="str">
        <f>IF(MID(tab_SATLISTE[[#This Row],[SAT-ID]],2,1)="x","x",LEFT(tab_SATLISTE[[#This Row],[SAT-ID]]))</f>
        <v>2</v>
      </c>
      <c r="H810" t="s">
        <v>17008</v>
      </c>
      <c r="I810" t="s">
        <v>17487</v>
      </c>
      <c r="J810" s="3">
        <f>COUNTIFS(tab_SCHULLISTE[TKZ],tab_SATLISTE[[#This Row],[SAT-ID]])</f>
        <v>1</v>
      </c>
    </row>
    <row r="811" spans="1:10" ht="15.9" customHeight="1" x14ac:dyDescent="0.3">
      <c r="A811" s="3" t="s">
        <v>2500</v>
      </c>
      <c r="B811" s="15" t="s">
        <v>15608</v>
      </c>
      <c r="C811" s="16">
        <v>61</v>
      </c>
      <c r="D811" s="17">
        <f>tab_SATLISTE[[#This Row],[Leihgeräte]]*350</f>
        <v>21350</v>
      </c>
      <c r="E811" s="16">
        <v>19</v>
      </c>
      <c r="F811" s="30">
        <f>tab_SATLISTE[[#This Row],[Lehrergeräte]]*1000</f>
        <v>19000</v>
      </c>
      <c r="G811" s="3" t="str">
        <f>IF(MID(tab_SATLISTE[[#This Row],[SAT-ID]],2,1)="x","x",LEFT(tab_SATLISTE[[#This Row],[SAT-ID]]))</f>
        <v>2</v>
      </c>
      <c r="H811" t="s">
        <v>17008</v>
      </c>
      <c r="I811" t="s">
        <v>17487</v>
      </c>
      <c r="J811" s="3">
        <f>COUNTIFS(tab_SCHULLISTE[TKZ],tab_SATLISTE[[#This Row],[SAT-ID]])</f>
        <v>1</v>
      </c>
    </row>
    <row r="812" spans="1:10" ht="15.9" customHeight="1" x14ac:dyDescent="0.3">
      <c r="A812" s="3" t="s">
        <v>2501</v>
      </c>
      <c r="B812" s="15" t="s">
        <v>15609</v>
      </c>
      <c r="C812" s="16">
        <v>13</v>
      </c>
      <c r="D812" s="17">
        <f>tab_SATLISTE[[#This Row],[Leihgeräte]]*350</f>
        <v>4550</v>
      </c>
      <c r="E812" s="16">
        <v>2</v>
      </c>
      <c r="F812" s="30">
        <f>tab_SATLISTE[[#This Row],[Lehrergeräte]]*1000</f>
        <v>2000</v>
      </c>
      <c r="G812" s="3" t="str">
        <f>IF(MID(tab_SATLISTE[[#This Row],[SAT-ID]],2,1)="x","x",LEFT(tab_SATLISTE[[#This Row],[SAT-ID]]))</f>
        <v>2</v>
      </c>
      <c r="H812" t="s">
        <v>23</v>
      </c>
      <c r="I812" t="s">
        <v>17484</v>
      </c>
      <c r="J812" s="3">
        <f>COUNTIFS(tab_SCHULLISTE[TKZ],tab_SATLISTE[[#This Row],[SAT-ID]])</f>
        <v>1</v>
      </c>
    </row>
    <row r="813" spans="1:10" ht="15.9" customHeight="1" x14ac:dyDescent="0.3">
      <c r="A813" s="3" t="s">
        <v>2502</v>
      </c>
      <c r="B813" s="15" t="s">
        <v>1184</v>
      </c>
      <c r="C813" s="16">
        <v>32</v>
      </c>
      <c r="D813" s="17">
        <f>tab_SATLISTE[[#This Row],[Leihgeräte]]*350</f>
        <v>11200</v>
      </c>
      <c r="E813" s="16">
        <v>8</v>
      </c>
      <c r="F813" s="30">
        <f>tab_SATLISTE[[#This Row],[Lehrergeräte]]*1000</f>
        <v>8000</v>
      </c>
      <c r="G813" s="3" t="str">
        <f>IF(MID(tab_SATLISTE[[#This Row],[SAT-ID]],2,1)="x","x",LEFT(tab_SATLISTE[[#This Row],[SAT-ID]]))</f>
        <v>2</v>
      </c>
      <c r="H813" t="s">
        <v>17008</v>
      </c>
      <c r="I813" t="s">
        <v>17488</v>
      </c>
      <c r="J813" s="3">
        <f>COUNTIFS(tab_SCHULLISTE[TKZ],tab_SATLISTE[[#This Row],[SAT-ID]])</f>
        <v>1</v>
      </c>
    </row>
    <row r="814" spans="1:10" ht="15.9" customHeight="1" x14ac:dyDescent="0.3">
      <c r="A814" s="3" t="s">
        <v>2503</v>
      </c>
      <c r="B814" s="15" t="s">
        <v>15610</v>
      </c>
      <c r="C814" s="16">
        <v>12</v>
      </c>
      <c r="D814" s="17">
        <f>tab_SATLISTE[[#This Row],[Leihgeräte]]*350</f>
        <v>4200</v>
      </c>
      <c r="E814" s="16">
        <v>4</v>
      </c>
      <c r="F814" s="30">
        <f>tab_SATLISTE[[#This Row],[Lehrergeräte]]*1000</f>
        <v>4000</v>
      </c>
      <c r="G814" s="3" t="str">
        <f>IF(MID(tab_SATLISTE[[#This Row],[SAT-ID]],2,1)="x","x",LEFT(tab_SATLISTE[[#This Row],[SAT-ID]]))</f>
        <v>2</v>
      </c>
      <c r="H814" t="s">
        <v>17009</v>
      </c>
      <c r="I814" t="s">
        <v>17474</v>
      </c>
      <c r="J814" s="3">
        <f>COUNTIFS(tab_SCHULLISTE[TKZ],tab_SATLISTE[[#This Row],[SAT-ID]])</f>
        <v>1</v>
      </c>
    </row>
    <row r="815" spans="1:10" ht="15.9" customHeight="1" x14ac:dyDescent="0.3">
      <c r="A815" s="3" t="s">
        <v>2504</v>
      </c>
      <c r="B815" s="15" t="s">
        <v>15611</v>
      </c>
      <c r="C815" s="16">
        <v>20</v>
      </c>
      <c r="D815" s="17">
        <f>tab_SATLISTE[[#This Row],[Leihgeräte]]*350</f>
        <v>7000</v>
      </c>
      <c r="E815" s="16">
        <v>6</v>
      </c>
      <c r="F815" s="30">
        <f>tab_SATLISTE[[#This Row],[Lehrergeräte]]*1000</f>
        <v>6000</v>
      </c>
      <c r="G815" s="3" t="str">
        <f>IF(MID(tab_SATLISTE[[#This Row],[SAT-ID]],2,1)="x","x",LEFT(tab_SATLISTE[[#This Row],[SAT-ID]]))</f>
        <v>2</v>
      </c>
      <c r="H815" t="s">
        <v>23</v>
      </c>
      <c r="I815" t="s">
        <v>17489</v>
      </c>
      <c r="J815" s="3">
        <f>COUNTIFS(tab_SCHULLISTE[TKZ],tab_SATLISTE[[#This Row],[SAT-ID]])</f>
        <v>1</v>
      </c>
    </row>
    <row r="816" spans="1:10" ht="15.9" customHeight="1" x14ac:dyDescent="0.3">
      <c r="A816" s="3" t="s">
        <v>2505</v>
      </c>
      <c r="B816" s="15" t="s">
        <v>15612</v>
      </c>
      <c r="C816" s="16">
        <v>29</v>
      </c>
      <c r="D816" s="17">
        <f>tab_SATLISTE[[#This Row],[Leihgeräte]]*350</f>
        <v>10150</v>
      </c>
      <c r="E816" s="16">
        <v>3</v>
      </c>
      <c r="F816" s="30">
        <f>tab_SATLISTE[[#This Row],[Lehrergeräte]]*1000</f>
        <v>3000</v>
      </c>
      <c r="G816" s="3" t="str">
        <f>IF(MID(tab_SATLISTE[[#This Row],[SAT-ID]],2,1)="x","x",LEFT(tab_SATLISTE[[#This Row],[SAT-ID]]))</f>
        <v>2</v>
      </c>
      <c r="H816" t="s">
        <v>23</v>
      </c>
      <c r="I816" t="s">
        <v>17490</v>
      </c>
      <c r="J816" s="3">
        <f>COUNTIFS(tab_SCHULLISTE[TKZ],tab_SATLISTE[[#This Row],[SAT-ID]])</f>
        <v>1</v>
      </c>
    </row>
    <row r="817" spans="1:10" ht="15.9" customHeight="1" x14ac:dyDescent="0.3">
      <c r="A817" s="3" t="s">
        <v>2506</v>
      </c>
      <c r="B817" s="15" t="s">
        <v>15613</v>
      </c>
      <c r="C817" s="16">
        <v>45</v>
      </c>
      <c r="D817" s="17">
        <f>tab_SATLISTE[[#This Row],[Leihgeräte]]*350</f>
        <v>15750</v>
      </c>
      <c r="E817" s="16">
        <v>9</v>
      </c>
      <c r="F817" s="30">
        <f>tab_SATLISTE[[#This Row],[Lehrergeräte]]*1000</f>
        <v>9000</v>
      </c>
      <c r="G817" s="3" t="str">
        <f>IF(MID(tab_SATLISTE[[#This Row],[SAT-ID]],2,1)="x","x",LEFT(tab_SATLISTE[[#This Row],[SAT-ID]]))</f>
        <v>2</v>
      </c>
      <c r="H817" t="s">
        <v>17008</v>
      </c>
      <c r="I817" t="s">
        <v>17491</v>
      </c>
      <c r="J817" s="3">
        <f>COUNTIFS(tab_SCHULLISTE[TKZ],tab_SATLISTE[[#This Row],[SAT-ID]])</f>
        <v>2</v>
      </c>
    </row>
    <row r="818" spans="1:10" ht="15.9" customHeight="1" x14ac:dyDescent="0.3">
      <c r="A818" s="3" t="s">
        <v>2507</v>
      </c>
      <c r="B818" s="15" t="s">
        <v>15614</v>
      </c>
      <c r="C818" s="16">
        <v>80</v>
      </c>
      <c r="D818" s="17">
        <f>tab_SATLISTE[[#This Row],[Leihgeräte]]*350</f>
        <v>28000</v>
      </c>
      <c r="E818" s="16">
        <v>18</v>
      </c>
      <c r="F818" s="30">
        <f>tab_SATLISTE[[#This Row],[Lehrergeräte]]*1000</f>
        <v>18000</v>
      </c>
      <c r="G818" s="3" t="str">
        <f>IF(MID(tab_SATLISTE[[#This Row],[SAT-ID]],2,1)="x","x",LEFT(tab_SATLISTE[[#This Row],[SAT-ID]]))</f>
        <v>2</v>
      </c>
      <c r="H818" t="s">
        <v>17008</v>
      </c>
      <c r="I818" t="s">
        <v>17492</v>
      </c>
      <c r="J818" s="3">
        <f>COUNTIFS(tab_SCHULLISTE[TKZ],tab_SATLISTE[[#This Row],[SAT-ID]])</f>
        <v>2</v>
      </c>
    </row>
    <row r="819" spans="1:10" ht="15.9" customHeight="1" x14ac:dyDescent="0.3">
      <c r="A819" s="3" t="s">
        <v>2508</v>
      </c>
      <c r="B819" s="15" t="s">
        <v>15615</v>
      </c>
      <c r="C819" s="16">
        <v>23</v>
      </c>
      <c r="D819" s="17">
        <f>tab_SATLISTE[[#This Row],[Leihgeräte]]*350</f>
        <v>8050</v>
      </c>
      <c r="E819" s="16">
        <v>10</v>
      </c>
      <c r="F819" s="30">
        <f>tab_SATLISTE[[#This Row],[Lehrergeräte]]*1000</f>
        <v>10000</v>
      </c>
      <c r="G819" s="3" t="str">
        <f>IF(MID(tab_SATLISTE[[#This Row],[SAT-ID]],2,1)="x","x",LEFT(tab_SATLISTE[[#This Row],[SAT-ID]]))</f>
        <v>2</v>
      </c>
      <c r="H819" t="s">
        <v>17008</v>
      </c>
      <c r="I819" t="s">
        <v>17493</v>
      </c>
      <c r="J819" s="3">
        <f>COUNTIFS(tab_SCHULLISTE[TKZ],tab_SATLISTE[[#This Row],[SAT-ID]])</f>
        <v>1</v>
      </c>
    </row>
    <row r="820" spans="1:10" ht="15.9" customHeight="1" x14ac:dyDescent="0.3">
      <c r="A820" s="3" t="s">
        <v>2509</v>
      </c>
      <c r="B820" s="15" t="s">
        <v>15616</v>
      </c>
      <c r="C820" s="16">
        <v>49</v>
      </c>
      <c r="D820" s="17">
        <f>tab_SATLISTE[[#This Row],[Leihgeräte]]*350</f>
        <v>17150</v>
      </c>
      <c r="E820" s="16">
        <v>8</v>
      </c>
      <c r="F820" s="30">
        <f>tab_SATLISTE[[#This Row],[Lehrergeräte]]*1000</f>
        <v>8000</v>
      </c>
      <c r="G820" s="3" t="str">
        <f>IF(MID(tab_SATLISTE[[#This Row],[SAT-ID]],2,1)="x","x",LEFT(tab_SATLISTE[[#This Row],[SAT-ID]]))</f>
        <v>2</v>
      </c>
      <c r="H820" t="s">
        <v>17008</v>
      </c>
      <c r="I820" t="s">
        <v>17494</v>
      </c>
      <c r="J820" s="3">
        <f>COUNTIFS(tab_SCHULLISTE[TKZ],tab_SATLISTE[[#This Row],[SAT-ID]])</f>
        <v>2</v>
      </c>
    </row>
    <row r="821" spans="1:10" ht="15.9" customHeight="1" x14ac:dyDescent="0.3">
      <c r="A821" s="3" t="s">
        <v>2510</v>
      </c>
      <c r="B821" s="15" t="s">
        <v>15617</v>
      </c>
      <c r="C821" s="16">
        <v>13</v>
      </c>
      <c r="D821" s="17">
        <f>tab_SATLISTE[[#This Row],[Leihgeräte]]*350</f>
        <v>4550</v>
      </c>
      <c r="E821" s="16">
        <v>2</v>
      </c>
      <c r="F821" s="30">
        <f>tab_SATLISTE[[#This Row],[Lehrergeräte]]*1000</f>
        <v>2000</v>
      </c>
      <c r="G821" s="3" t="str">
        <f>IF(MID(tab_SATLISTE[[#This Row],[SAT-ID]],2,1)="x","x",LEFT(tab_SATLISTE[[#This Row],[SAT-ID]]))</f>
        <v>2</v>
      </c>
      <c r="H821" t="s">
        <v>23</v>
      </c>
      <c r="I821" t="s">
        <v>17495</v>
      </c>
      <c r="J821" s="3">
        <f>COUNTIFS(tab_SCHULLISTE[TKZ],tab_SATLISTE[[#This Row],[SAT-ID]])</f>
        <v>1</v>
      </c>
    </row>
    <row r="822" spans="1:10" ht="15.9" customHeight="1" x14ac:dyDescent="0.3">
      <c r="A822" s="3" t="s">
        <v>2511</v>
      </c>
      <c r="B822" s="15" t="s">
        <v>15618</v>
      </c>
      <c r="C822" s="16">
        <v>31</v>
      </c>
      <c r="D822" s="17">
        <f>tab_SATLISTE[[#This Row],[Leihgeräte]]*350</f>
        <v>10850</v>
      </c>
      <c r="E822" s="16">
        <v>9</v>
      </c>
      <c r="F822" s="30">
        <f>tab_SATLISTE[[#This Row],[Lehrergeräte]]*1000</f>
        <v>9000</v>
      </c>
      <c r="G822" s="3" t="str">
        <f>IF(MID(tab_SATLISTE[[#This Row],[SAT-ID]],2,1)="x","x",LEFT(tab_SATLISTE[[#This Row],[SAT-ID]]))</f>
        <v>2</v>
      </c>
      <c r="H822" t="s">
        <v>23</v>
      </c>
      <c r="I822" t="s">
        <v>17496</v>
      </c>
      <c r="J822" s="3">
        <f>COUNTIFS(tab_SCHULLISTE[TKZ],tab_SATLISTE[[#This Row],[SAT-ID]])</f>
        <v>2</v>
      </c>
    </row>
    <row r="823" spans="1:10" ht="15.9" customHeight="1" x14ac:dyDescent="0.3">
      <c r="A823" s="3" t="s">
        <v>2512</v>
      </c>
      <c r="B823" s="15" t="s">
        <v>15619</v>
      </c>
      <c r="C823" s="16">
        <v>13</v>
      </c>
      <c r="D823" s="17">
        <f>tab_SATLISTE[[#This Row],[Leihgeräte]]*350</f>
        <v>4550</v>
      </c>
      <c r="E823" s="16">
        <v>3</v>
      </c>
      <c r="F823" s="30">
        <f>tab_SATLISTE[[#This Row],[Lehrergeräte]]*1000</f>
        <v>3000</v>
      </c>
      <c r="G823" s="3" t="str">
        <f>IF(MID(tab_SATLISTE[[#This Row],[SAT-ID]],2,1)="x","x",LEFT(tab_SATLISTE[[#This Row],[SAT-ID]]))</f>
        <v>2</v>
      </c>
      <c r="H823" t="s">
        <v>23</v>
      </c>
      <c r="I823" t="s">
        <v>17497</v>
      </c>
      <c r="J823" s="3">
        <f>COUNTIFS(tab_SCHULLISTE[TKZ],tab_SATLISTE[[#This Row],[SAT-ID]])</f>
        <v>1</v>
      </c>
    </row>
    <row r="824" spans="1:10" ht="15.9" customHeight="1" x14ac:dyDescent="0.3">
      <c r="A824" s="3" t="s">
        <v>2513</v>
      </c>
      <c r="B824" s="15" t="s">
        <v>15620</v>
      </c>
      <c r="C824" s="16">
        <v>16</v>
      </c>
      <c r="D824" s="17">
        <f>tab_SATLISTE[[#This Row],[Leihgeräte]]*350</f>
        <v>5600</v>
      </c>
      <c r="E824" s="16">
        <v>2</v>
      </c>
      <c r="F824" s="30">
        <f>tab_SATLISTE[[#This Row],[Lehrergeräte]]*1000</f>
        <v>2000</v>
      </c>
      <c r="G824" s="3" t="str">
        <f>IF(MID(tab_SATLISTE[[#This Row],[SAT-ID]],2,1)="x","x",LEFT(tab_SATLISTE[[#This Row],[SAT-ID]]))</f>
        <v>2</v>
      </c>
      <c r="H824" t="s">
        <v>23</v>
      </c>
      <c r="I824" t="s">
        <v>17498</v>
      </c>
      <c r="J824" s="3">
        <f>COUNTIFS(tab_SCHULLISTE[TKZ],tab_SATLISTE[[#This Row],[SAT-ID]])</f>
        <v>1</v>
      </c>
    </row>
    <row r="825" spans="1:10" ht="15.9" customHeight="1" x14ac:dyDescent="0.3">
      <c r="A825" s="3" t="s">
        <v>2514</v>
      </c>
      <c r="B825" s="15" t="s">
        <v>15621</v>
      </c>
      <c r="C825" s="16">
        <v>878</v>
      </c>
      <c r="D825" s="17">
        <f>tab_SATLISTE[[#This Row],[Leihgeräte]]*350</f>
        <v>307300</v>
      </c>
      <c r="E825" s="16">
        <v>186</v>
      </c>
      <c r="F825" s="30">
        <f>tab_SATLISTE[[#This Row],[Lehrergeräte]]*1000</f>
        <v>186000</v>
      </c>
      <c r="G825" s="3" t="str">
        <f>IF(MID(tab_SATLISTE[[#This Row],[SAT-ID]],2,1)="x","x",LEFT(tab_SATLISTE[[#This Row],[SAT-ID]]))</f>
        <v>2</v>
      </c>
      <c r="H825" t="s">
        <v>10474</v>
      </c>
      <c r="I825" t="s">
        <v>18492</v>
      </c>
      <c r="J825" s="3">
        <f>COUNTIFS(tab_SCHULLISTE[TKZ],tab_SATLISTE[[#This Row],[SAT-ID]])</f>
        <v>11</v>
      </c>
    </row>
    <row r="826" spans="1:10" ht="15.9" customHeight="1" x14ac:dyDescent="0.3">
      <c r="A826" s="3" t="s">
        <v>2515</v>
      </c>
      <c r="B826" s="15" t="s">
        <v>15622</v>
      </c>
      <c r="C826" s="16">
        <v>153</v>
      </c>
      <c r="D826" s="17">
        <f>tab_SATLISTE[[#This Row],[Leihgeräte]]*350</f>
        <v>53550</v>
      </c>
      <c r="E826" s="16">
        <v>31</v>
      </c>
      <c r="F826" s="30">
        <f>tab_SATLISTE[[#This Row],[Lehrergeräte]]*1000</f>
        <v>31000</v>
      </c>
      <c r="G826" s="3" t="str">
        <f>IF(MID(tab_SATLISTE[[#This Row],[SAT-ID]],2,1)="x","x",LEFT(tab_SATLISTE[[#This Row],[SAT-ID]]))</f>
        <v>2</v>
      </c>
      <c r="H826" t="s">
        <v>17010</v>
      </c>
      <c r="I826" t="s">
        <v>17499</v>
      </c>
      <c r="J826" s="3">
        <f>COUNTIFS(tab_SCHULLISTE[TKZ],tab_SATLISTE[[#This Row],[SAT-ID]])</f>
        <v>4</v>
      </c>
    </row>
    <row r="827" spans="1:10" ht="15.9" customHeight="1" x14ac:dyDescent="0.3">
      <c r="A827" s="3" t="s">
        <v>2516</v>
      </c>
      <c r="B827" s="15" t="s">
        <v>15623</v>
      </c>
      <c r="C827" s="16">
        <v>51</v>
      </c>
      <c r="D827" s="17">
        <f>tab_SATLISTE[[#This Row],[Leihgeräte]]*350</f>
        <v>17850</v>
      </c>
      <c r="E827" s="16">
        <v>10</v>
      </c>
      <c r="F827" s="30">
        <f>tab_SATLISTE[[#This Row],[Lehrergeräte]]*1000</f>
        <v>10000</v>
      </c>
      <c r="G827" s="3" t="str">
        <f>IF(MID(tab_SATLISTE[[#This Row],[SAT-ID]],2,1)="x","x",LEFT(tab_SATLISTE[[#This Row],[SAT-ID]]))</f>
        <v>2</v>
      </c>
      <c r="H827" t="s">
        <v>23</v>
      </c>
      <c r="I827" t="s">
        <v>17500</v>
      </c>
      <c r="J827" s="3">
        <f>COUNTIFS(tab_SCHULLISTE[TKZ],tab_SATLISTE[[#This Row],[SAT-ID]])</f>
        <v>2</v>
      </c>
    </row>
    <row r="828" spans="1:10" ht="15.9" customHeight="1" x14ac:dyDescent="0.3">
      <c r="A828" s="3" t="s">
        <v>2517</v>
      </c>
      <c r="B828" s="15" t="s">
        <v>15624</v>
      </c>
      <c r="C828" s="16">
        <v>16</v>
      </c>
      <c r="D828" s="17">
        <f>tab_SATLISTE[[#This Row],[Leihgeräte]]*350</f>
        <v>5600</v>
      </c>
      <c r="E828" s="16">
        <v>5</v>
      </c>
      <c r="F828" s="30">
        <f>tab_SATLISTE[[#This Row],[Lehrergeräte]]*1000</f>
        <v>5000</v>
      </c>
      <c r="G828" s="3" t="str">
        <f>IF(MID(tab_SATLISTE[[#This Row],[SAT-ID]],2,1)="x","x",LEFT(tab_SATLISTE[[#This Row],[SAT-ID]]))</f>
        <v>2</v>
      </c>
      <c r="H828" t="s">
        <v>17008</v>
      </c>
      <c r="I828" t="s">
        <v>17421</v>
      </c>
      <c r="J828" s="3">
        <f>COUNTIFS(tab_SCHULLISTE[TKZ],tab_SATLISTE[[#This Row],[SAT-ID]])</f>
        <v>1</v>
      </c>
    </row>
    <row r="829" spans="1:10" ht="15.9" customHeight="1" x14ac:dyDescent="0.3">
      <c r="A829" s="3" t="s">
        <v>2518</v>
      </c>
      <c r="B829" s="15" t="s">
        <v>15625</v>
      </c>
      <c r="C829" s="16">
        <v>46</v>
      </c>
      <c r="D829" s="17">
        <f>tab_SATLISTE[[#This Row],[Leihgeräte]]*350</f>
        <v>16100</v>
      </c>
      <c r="E829" s="16">
        <v>11</v>
      </c>
      <c r="F829" s="30">
        <f>tab_SATLISTE[[#This Row],[Lehrergeräte]]*1000</f>
        <v>11000</v>
      </c>
      <c r="G829" s="3" t="str">
        <f>IF(MID(tab_SATLISTE[[#This Row],[SAT-ID]],2,1)="x","x",LEFT(tab_SATLISTE[[#This Row],[SAT-ID]]))</f>
        <v>2</v>
      </c>
      <c r="H829" t="s">
        <v>23</v>
      </c>
      <c r="I829" t="s">
        <v>17501</v>
      </c>
      <c r="J829" s="3">
        <f>COUNTIFS(tab_SCHULLISTE[TKZ],tab_SATLISTE[[#This Row],[SAT-ID]])</f>
        <v>2</v>
      </c>
    </row>
    <row r="830" spans="1:10" ht="15.9" customHeight="1" x14ac:dyDescent="0.3">
      <c r="A830" s="3" t="s">
        <v>2519</v>
      </c>
      <c r="B830" s="15" t="s">
        <v>15626</v>
      </c>
      <c r="C830" s="16">
        <v>12</v>
      </c>
      <c r="D830" s="17">
        <f>tab_SATLISTE[[#This Row],[Leihgeräte]]*350</f>
        <v>4200</v>
      </c>
      <c r="E830" s="16">
        <v>3</v>
      </c>
      <c r="F830" s="30">
        <f>tab_SATLISTE[[#This Row],[Lehrergeräte]]*1000</f>
        <v>3000</v>
      </c>
      <c r="G830" s="3" t="str">
        <f>IF(MID(tab_SATLISTE[[#This Row],[SAT-ID]],2,1)="x","x",LEFT(tab_SATLISTE[[#This Row],[SAT-ID]]))</f>
        <v>2</v>
      </c>
      <c r="H830" t="s">
        <v>23</v>
      </c>
      <c r="I830" t="s">
        <v>17502</v>
      </c>
      <c r="J830" s="3">
        <f>COUNTIFS(tab_SCHULLISTE[TKZ],tab_SATLISTE[[#This Row],[SAT-ID]])</f>
        <v>1</v>
      </c>
    </row>
    <row r="831" spans="1:10" ht="15.9" customHeight="1" x14ac:dyDescent="0.3">
      <c r="A831" s="3" t="s">
        <v>2520</v>
      </c>
      <c r="B831" s="15" t="s">
        <v>15627</v>
      </c>
      <c r="C831" s="16">
        <v>23</v>
      </c>
      <c r="D831" s="17">
        <f>tab_SATLISTE[[#This Row],[Leihgeräte]]*350</f>
        <v>8050</v>
      </c>
      <c r="E831" s="16">
        <v>5</v>
      </c>
      <c r="F831" s="30">
        <f>tab_SATLISTE[[#This Row],[Lehrergeräte]]*1000</f>
        <v>5000</v>
      </c>
      <c r="G831" s="3" t="str">
        <f>IF(MID(tab_SATLISTE[[#This Row],[SAT-ID]],2,1)="x","x",LEFT(tab_SATLISTE[[#This Row],[SAT-ID]]))</f>
        <v>2</v>
      </c>
      <c r="H831" t="s">
        <v>23</v>
      </c>
      <c r="I831" t="s">
        <v>17503</v>
      </c>
      <c r="J831" s="3">
        <f>COUNTIFS(tab_SCHULLISTE[TKZ],tab_SATLISTE[[#This Row],[SAT-ID]])</f>
        <v>1</v>
      </c>
    </row>
    <row r="832" spans="1:10" ht="15.9" customHeight="1" x14ac:dyDescent="0.3">
      <c r="A832" s="3" t="s">
        <v>2521</v>
      </c>
      <c r="B832" s="15" t="s">
        <v>15628</v>
      </c>
      <c r="C832" s="16">
        <v>18</v>
      </c>
      <c r="D832" s="17">
        <f>tab_SATLISTE[[#This Row],[Leihgeräte]]*350</f>
        <v>6300</v>
      </c>
      <c r="E832" s="16">
        <v>3</v>
      </c>
      <c r="F832" s="30">
        <f>tab_SATLISTE[[#This Row],[Lehrergeräte]]*1000</f>
        <v>3000</v>
      </c>
      <c r="G832" s="3" t="str">
        <f>IF(MID(tab_SATLISTE[[#This Row],[SAT-ID]],2,1)="x","x",LEFT(tab_SATLISTE[[#This Row],[SAT-ID]]))</f>
        <v>2</v>
      </c>
      <c r="H832" t="s">
        <v>23</v>
      </c>
      <c r="I832" t="s">
        <v>17504</v>
      </c>
      <c r="J832" s="3">
        <f>COUNTIFS(tab_SCHULLISTE[TKZ],tab_SATLISTE[[#This Row],[SAT-ID]])</f>
        <v>1</v>
      </c>
    </row>
    <row r="833" spans="1:10" ht="15.9" customHeight="1" x14ac:dyDescent="0.3">
      <c r="A833" s="3" t="s">
        <v>2522</v>
      </c>
      <c r="B833" s="15" t="s">
        <v>15629</v>
      </c>
      <c r="C833" s="16">
        <v>12</v>
      </c>
      <c r="D833" s="17">
        <f>tab_SATLISTE[[#This Row],[Leihgeräte]]*350</f>
        <v>4200</v>
      </c>
      <c r="E833" s="16">
        <v>1</v>
      </c>
      <c r="F833" s="30">
        <f>tab_SATLISTE[[#This Row],[Lehrergeräte]]*1000</f>
        <v>1000</v>
      </c>
      <c r="G833" s="3" t="str">
        <f>IF(MID(tab_SATLISTE[[#This Row],[SAT-ID]],2,1)="x","x",LEFT(tab_SATLISTE[[#This Row],[SAT-ID]]))</f>
        <v>2</v>
      </c>
      <c r="H833" t="s">
        <v>23</v>
      </c>
      <c r="I833" t="s">
        <v>17505</v>
      </c>
      <c r="J833" s="3">
        <f>COUNTIFS(tab_SCHULLISTE[TKZ],tab_SATLISTE[[#This Row],[SAT-ID]])</f>
        <v>1</v>
      </c>
    </row>
    <row r="834" spans="1:10" ht="15.9" customHeight="1" x14ac:dyDescent="0.3">
      <c r="A834" s="3" t="s">
        <v>2523</v>
      </c>
      <c r="B834" s="15" t="s">
        <v>15630</v>
      </c>
      <c r="C834" s="16">
        <v>9</v>
      </c>
      <c r="D834" s="17">
        <f>tab_SATLISTE[[#This Row],[Leihgeräte]]*350</f>
        <v>3150</v>
      </c>
      <c r="E834" s="16">
        <v>1</v>
      </c>
      <c r="F834" s="30">
        <f>tab_SATLISTE[[#This Row],[Lehrergeräte]]*1000</f>
        <v>1000</v>
      </c>
      <c r="G834" s="3" t="str">
        <f>IF(MID(tab_SATLISTE[[#This Row],[SAT-ID]],2,1)="x","x",LEFT(tab_SATLISTE[[#This Row],[SAT-ID]]))</f>
        <v>2</v>
      </c>
      <c r="H834" t="s">
        <v>17008</v>
      </c>
      <c r="I834" t="s">
        <v>17506</v>
      </c>
      <c r="J834" s="3">
        <f>COUNTIFS(tab_SCHULLISTE[TKZ],tab_SATLISTE[[#This Row],[SAT-ID]])</f>
        <v>1</v>
      </c>
    </row>
    <row r="835" spans="1:10" ht="15.9" customHeight="1" x14ac:dyDescent="0.3">
      <c r="A835" s="3" t="s">
        <v>2524</v>
      </c>
      <c r="B835" s="15" t="s">
        <v>15631</v>
      </c>
      <c r="C835" s="16">
        <v>72</v>
      </c>
      <c r="D835" s="17">
        <f>tab_SATLISTE[[#This Row],[Leihgeräte]]*350</f>
        <v>25200</v>
      </c>
      <c r="E835" s="16">
        <v>12</v>
      </c>
      <c r="F835" s="30">
        <f>tab_SATLISTE[[#This Row],[Lehrergeräte]]*1000</f>
        <v>12000</v>
      </c>
      <c r="G835" s="3" t="str">
        <f>IF(MID(tab_SATLISTE[[#This Row],[SAT-ID]],2,1)="x","x",LEFT(tab_SATLISTE[[#This Row],[SAT-ID]]))</f>
        <v>2</v>
      </c>
      <c r="H835" t="s">
        <v>17008</v>
      </c>
      <c r="I835" t="s">
        <v>17507</v>
      </c>
      <c r="J835" s="3">
        <f>COUNTIFS(tab_SCHULLISTE[TKZ],tab_SATLISTE[[#This Row],[SAT-ID]])</f>
        <v>2</v>
      </c>
    </row>
    <row r="836" spans="1:10" ht="15.9" customHeight="1" x14ac:dyDescent="0.3">
      <c r="A836" s="3" t="s">
        <v>2525</v>
      </c>
      <c r="B836" s="15" t="s">
        <v>15632</v>
      </c>
      <c r="C836" s="16">
        <v>38</v>
      </c>
      <c r="D836" s="17">
        <f>tab_SATLISTE[[#This Row],[Leihgeräte]]*350</f>
        <v>13300</v>
      </c>
      <c r="E836" s="16">
        <v>8</v>
      </c>
      <c r="F836" s="30">
        <f>tab_SATLISTE[[#This Row],[Lehrergeräte]]*1000</f>
        <v>8000</v>
      </c>
      <c r="G836" s="3" t="str">
        <f>IF(MID(tab_SATLISTE[[#This Row],[SAT-ID]],2,1)="x","x",LEFT(tab_SATLISTE[[#This Row],[SAT-ID]]))</f>
        <v>2</v>
      </c>
      <c r="H836" t="s">
        <v>23</v>
      </c>
      <c r="I836" t="s">
        <v>17508</v>
      </c>
      <c r="J836" s="3">
        <f>COUNTIFS(tab_SCHULLISTE[TKZ],tab_SATLISTE[[#This Row],[SAT-ID]])</f>
        <v>1</v>
      </c>
    </row>
    <row r="837" spans="1:10" ht="15.9" customHeight="1" x14ac:dyDescent="0.3">
      <c r="A837" s="3" t="s">
        <v>2526</v>
      </c>
      <c r="B837" s="15" t="s">
        <v>15633</v>
      </c>
      <c r="C837" s="16">
        <v>24</v>
      </c>
      <c r="D837" s="17">
        <f>tab_SATLISTE[[#This Row],[Leihgeräte]]*350</f>
        <v>8400</v>
      </c>
      <c r="E837" s="16">
        <v>5</v>
      </c>
      <c r="F837" s="30">
        <f>tab_SATLISTE[[#This Row],[Lehrergeräte]]*1000</f>
        <v>5000</v>
      </c>
      <c r="G837" s="3" t="str">
        <f>IF(MID(tab_SATLISTE[[#This Row],[SAT-ID]],2,1)="x","x",LEFT(tab_SATLISTE[[#This Row],[SAT-ID]]))</f>
        <v>2</v>
      </c>
      <c r="H837" t="s">
        <v>17008</v>
      </c>
      <c r="I837" t="s">
        <v>17509</v>
      </c>
      <c r="J837" s="3">
        <f>COUNTIFS(tab_SCHULLISTE[TKZ],tab_SATLISTE[[#This Row],[SAT-ID]])</f>
        <v>1</v>
      </c>
    </row>
    <row r="838" spans="1:10" ht="15.9" customHeight="1" x14ac:dyDescent="0.3">
      <c r="A838" s="3" t="s">
        <v>2527</v>
      </c>
      <c r="B838" s="15" t="s">
        <v>15634</v>
      </c>
      <c r="C838" s="16">
        <v>21</v>
      </c>
      <c r="D838" s="17">
        <f>tab_SATLISTE[[#This Row],[Leihgeräte]]*350</f>
        <v>7350</v>
      </c>
      <c r="E838" s="16">
        <v>4</v>
      </c>
      <c r="F838" s="30">
        <f>tab_SATLISTE[[#This Row],[Lehrergeräte]]*1000</f>
        <v>4000</v>
      </c>
      <c r="G838" s="3" t="str">
        <f>IF(MID(tab_SATLISTE[[#This Row],[SAT-ID]],2,1)="x","x",LEFT(tab_SATLISTE[[#This Row],[SAT-ID]]))</f>
        <v>2</v>
      </c>
      <c r="H838" t="s">
        <v>23</v>
      </c>
      <c r="I838" t="s">
        <v>17510</v>
      </c>
      <c r="J838" s="3">
        <f>COUNTIFS(tab_SCHULLISTE[TKZ],tab_SATLISTE[[#This Row],[SAT-ID]])</f>
        <v>1</v>
      </c>
    </row>
    <row r="839" spans="1:10" ht="15.9" customHeight="1" x14ac:dyDescent="0.3">
      <c r="A839" s="3" t="s">
        <v>2528</v>
      </c>
      <c r="B839" s="15" t="s">
        <v>15635</v>
      </c>
      <c r="C839" s="16">
        <v>32</v>
      </c>
      <c r="D839" s="17">
        <f>tab_SATLISTE[[#This Row],[Leihgeräte]]*350</f>
        <v>11200</v>
      </c>
      <c r="E839" s="16">
        <v>8</v>
      </c>
      <c r="F839" s="30">
        <f>tab_SATLISTE[[#This Row],[Lehrergeräte]]*1000</f>
        <v>8000</v>
      </c>
      <c r="G839" s="3" t="str">
        <f>IF(MID(tab_SATLISTE[[#This Row],[SAT-ID]],2,1)="x","x",LEFT(tab_SATLISTE[[#This Row],[SAT-ID]]))</f>
        <v>2</v>
      </c>
      <c r="H839" t="s">
        <v>17008</v>
      </c>
      <c r="I839" t="s">
        <v>17511</v>
      </c>
      <c r="J839" s="3">
        <f>COUNTIFS(tab_SCHULLISTE[TKZ],tab_SATLISTE[[#This Row],[SAT-ID]])</f>
        <v>1</v>
      </c>
    </row>
    <row r="840" spans="1:10" ht="15.9" customHeight="1" x14ac:dyDescent="0.3">
      <c r="A840" s="3" t="s">
        <v>2529</v>
      </c>
      <c r="B840" s="15" t="s">
        <v>15636</v>
      </c>
      <c r="C840" s="16">
        <v>145</v>
      </c>
      <c r="D840" s="17">
        <f>tab_SATLISTE[[#This Row],[Leihgeräte]]*350</f>
        <v>50750</v>
      </c>
      <c r="E840" s="16">
        <v>28</v>
      </c>
      <c r="F840" s="30">
        <f>tab_SATLISTE[[#This Row],[Lehrergeräte]]*1000</f>
        <v>28000</v>
      </c>
      <c r="G840" s="3" t="str">
        <f>IF(MID(tab_SATLISTE[[#This Row],[SAT-ID]],2,1)="x","x",LEFT(tab_SATLISTE[[#This Row],[SAT-ID]]))</f>
        <v>2</v>
      </c>
      <c r="H840" t="s">
        <v>17010</v>
      </c>
      <c r="I840" t="s">
        <v>17512</v>
      </c>
      <c r="J840" s="3">
        <f>COUNTIFS(tab_SCHULLISTE[TKZ],tab_SATLISTE[[#This Row],[SAT-ID]])</f>
        <v>2</v>
      </c>
    </row>
    <row r="841" spans="1:10" ht="15.9" customHeight="1" x14ac:dyDescent="0.3">
      <c r="A841" s="3" t="s">
        <v>2530</v>
      </c>
      <c r="B841" s="15" t="s">
        <v>15637</v>
      </c>
      <c r="C841" s="16">
        <v>1238</v>
      </c>
      <c r="D841" s="17">
        <f>tab_SATLISTE[[#This Row],[Leihgeräte]]*350</f>
        <v>433300</v>
      </c>
      <c r="E841" s="16">
        <v>259</v>
      </c>
      <c r="F841" s="30">
        <f>tab_SATLISTE[[#This Row],[Lehrergeräte]]*1000</f>
        <v>259000</v>
      </c>
      <c r="G841" s="3" t="str">
        <f>IF(MID(tab_SATLISTE[[#This Row],[SAT-ID]],2,1)="x","x",LEFT(tab_SATLISTE[[#This Row],[SAT-ID]]))</f>
        <v>2</v>
      </c>
      <c r="H841" t="s">
        <v>17010</v>
      </c>
      <c r="I841" t="s">
        <v>17441</v>
      </c>
      <c r="J841" s="3">
        <f>COUNTIFS(tab_SCHULLISTE[TKZ],tab_SATLISTE[[#This Row],[SAT-ID]])</f>
        <v>21</v>
      </c>
    </row>
    <row r="842" spans="1:10" ht="15.9" customHeight="1" x14ac:dyDescent="0.3">
      <c r="A842" s="3" t="s">
        <v>2531</v>
      </c>
      <c r="B842" s="15" t="s">
        <v>15638</v>
      </c>
      <c r="C842" s="16">
        <v>962</v>
      </c>
      <c r="D842" s="17">
        <f>tab_SATLISTE[[#This Row],[Leihgeräte]]*350</f>
        <v>336700</v>
      </c>
      <c r="E842" s="16">
        <v>214</v>
      </c>
      <c r="F842" s="30">
        <f>tab_SATLISTE[[#This Row],[Lehrergeräte]]*1000</f>
        <v>214000</v>
      </c>
      <c r="G842" s="3" t="str">
        <f>IF(MID(tab_SATLISTE[[#This Row],[SAT-ID]],2,1)="x","x",LEFT(tab_SATLISTE[[#This Row],[SAT-ID]]))</f>
        <v>2</v>
      </c>
      <c r="H842" t="s">
        <v>10474</v>
      </c>
      <c r="I842" t="s">
        <v>18493</v>
      </c>
      <c r="J842" s="3">
        <f>COUNTIFS(tab_SCHULLISTE[TKZ],tab_SATLISTE[[#This Row],[SAT-ID]])</f>
        <v>17</v>
      </c>
    </row>
    <row r="843" spans="1:10" ht="15.9" customHeight="1" x14ac:dyDescent="0.3">
      <c r="A843" s="3" t="s">
        <v>2532</v>
      </c>
      <c r="B843" s="15" t="s">
        <v>15639</v>
      </c>
      <c r="C843" s="16">
        <v>11</v>
      </c>
      <c r="D843" s="17">
        <f>tab_SATLISTE[[#This Row],[Leihgeräte]]*350</f>
        <v>3850</v>
      </c>
      <c r="E843" s="16">
        <v>5</v>
      </c>
      <c r="F843" s="30">
        <f>tab_SATLISTE[[#This Row],[Lehrergeräte]]*1000</f>
        <v>5000</v>
      </c>
      <c r="G843" s="3" t="str">
        <f>IF(MID(tab_SATLISTE[[#This Row],[SAT-ID]],2,1)="x","x",LEFT(tab_SATLISTE[[#This Row],[SAT-ID]]))</f>
        <v>2</v>
      </c>
      <c r="H843" t="s">
        <v>23</v>
      </c>
      <c r="I843" t="s">
        <v>17513</v>
      </c>
      <c r="J843" s="3">
        <f>COUNTIFS(tab_SCHULLISTE[TKZ],tab_SATLISTE[[#This Row],[SAT-ID]])</f>
        <v>1</v>
      </c>
    </row>
    <row r="844" spans="1:10" ht="15.9" customHeight="1" x14ac:dyDescent="0.3">
      <c r="A844" s="3" t="s">
        <v>2533</v>
      </c>
      <c r="B844" s="15" t="s">
        <v>15640</v>
      </c>
      <c r="C844" s="16">
        <v>59</v>
      </c>
      <c r="D844" s="17">
        <f>tab_SATLISTE[[#This Row],[Leihgeräte]]*350</f>
        <v>20650</v>
      </c>
      <c r="E844" s="16">
        <v>12</v>
      </c>
      <c r="F844" s="30">
        <f>tab_SATLISTE[[#This Row],[Lehrergeräte]]*1000</f>
        <v>12000</v>
      </c>
      <c r="G844" s="3" t="str">
        <f>IF(MID(tab_SATLISTE[[#This Row],[SAT-ID]],2,1)="x","x",LEFT(tab_SATLISTE[[#This Row],[SAT-ID]]))</f>
        <v>2</v>
      </c>
      <c r="H844" t="s">
        <v>17009</v>
      </c>
      <c r="I844" t="s">
        <v>17484</v>
      </c>
      <c r="J844" s="3">
        <f>COUNTIFS(tab_SCHULLISTE[TKZ],tab_SATLISTE[[#This Row],[SAT-ID]])</f>
        <v>2</v>
      </c>
    </row>
    <row r="845" spans="1:10" ht="15.9" customHeight="1" x14ac:dyDescent="0.3">
      <c r="A845" s="3" t="s">
        <v>18707</v>
      </c>
      <c r="B845" s="15" t="s">
        <v>18894</v>
      </c>
      <c r="C845" s="16">
        <v>29</v>
      </c>
      <c r="D845" s="17">
        <f>tab_SATLISTE[[#This Row],[Leihgeräte]]*350</f>
        <v>10150</v>
      </c>
      <c r="E845" s="16">
        <v>24</v>
      </c>
      <c r="F845" s="30">
        <f>tab_SATLISTE[[#This Row],[Lehrergeräte]]*1000</f>
        <v>24000</v>
      </c>
      <c r="G845" s="3" t="str">
        <f>IF(MID(tab_SATLISTE[[#This Row],[SAT-ID]],2,1)="x","x",LEFT(tab_SATLISTE[[#This Row],[SAT-ID]]))</f>
        <v>2</v>
      </c>
      <c r="H845" t="s">
        <v>17012</v>
      </c>
      <c r="I845" t="s">
        <v>17441</v>
      </c>
      <c r="J845" s="3">
        <f>COUNTIFS(tab_SCHULLISTE[TKZ],tab_SATLISTE[[#This Row],[SAT-ID]])</f>
        <v>2</v>
      </c>
    </row>
    <row r="846" spans="1:10" ht="15.9" customHeight="1" x14ac:dyDescent="0.3">
      <c r="A846" s="3" t="s">
        <v>2534</v>
      </c>
      <c r="B846" s="15" t="s">
        <v>15641</v>
      </c>
      <c r="C846" s="16">
        <v>43</v>
      </c>
      <c r="D846" s="17">
        <f>tab_SATLISTE[[#This Row],[Leihgeräte]]*350</f>
        <v>15050</v>
      </c>
      <c r="E846" s="16">
        <v>11</v>
      </c>
      <c r="F846" s="30">
        <f>tab_SATLISTE[[#This Row],[Lehrergeräte]]*1000</f>
        <v>11000</v>
      </c>
      <c r="G846" s="3" t="str">
        <f>IF(MID(tab_SATLISTE[[#This Row],[SAT-ID]],2,1)="x","x",LEFT(tab_SATLISTE[[#This Row],[SAT-ID]]))</f>
        <v>2</v>
      </c>
      <c r="H846" t="s">
        <v>23</v>
      </c>
      <c r="I846" t="s">
        <v>17514</v>
      </c>
      <c r="J846" s="3">
        <f>COUNTIFS(tab_SCHULLISTE[TKZ],tab_SATLISTE[[#This Row],[SAT-ID]])</f>
        <v>2</v>
      </c>
    </row>
    <row r="847" spans="1:10" ht="15.9" customHeight="1" x14ac:dyDescent="0.3">
      <c r="A847" s="3" t="s">
        <v>2535</v>
      </c>
      <c r="B847" s="15" t="s">
        <v>15642</v>
      </c>
      <c r="C847" s="16">
        <v>12</v>
      </c>
      <c r="D847" s="17">
        <f>tab_SATLISTE[[#This Row],[Leihgeräte]]*350</f>
        <v>4200</v>
      </c>
      <c r="E847" s="16">
        <v>4</v>
      </c>
      <c r="F847" s="30">
        <f>tab_SATLISTE[[#This Row],[Lehrergeräte]]*1000</f>
        <v>4000</v>
      </c>
      <c r="G847" s="3" t="str">
        <f>IF(MID(tab_SATLISTE[[#This Row],[SAT-ID]],2,1)="x","x",LEFT(tab_SATLISTE[[#This Row],[SAT-ID]]))</f>
        <v>2</v>
      </c>
      <c r="H847" t="s">
        <v>23</v>
      </c>
      <c r="I847" t="s">
        <v>17515</v>
      </c>
      <c r="J847" s="3">
        <f>COUNTIFS(tab_SCHULLISTE[TKZ],tab_SATLISTE[[#This Row],[SAT-ID]])</f>
        <v>1</v>
      </c>
    </row>
    <row r="848" spans="1:10" ht="15.9" customHeight="1" x14ac:dyDescent="0.3">
      <c r="A848" s="3" t="s">
        <v>2536</v>
      </c>
      <c r="B848" s="15" t="s">
        <v>15643</v>
      </c>
      <c r="C848" s="16">
        <v>34</v>
      </c>
      <c r="D848" s="17">
        <f>tab_SATLISTE[[#This Row],[Leihgeräte]]*350</f>
        <v>11900</v>
      </c>
      <c r="E848" s="16">
        <v>3</v>
      </c>
      <c r="F848" s="30">
        <f>tab_SATLISTE[[#This Row],[Lehrergeräte]]*1000</f>
        <v>3000</v>
      </c>
      <c r="G848" s="3" t="str">
        <f>IF(MID(tab_SATLISTE[[#This Row],[SAT-ID]],2,1)="x","x",LEFT(tab_SATLISTE[[#This Row],[SAT-ID]]))</f>
        <v>2</v>
      </c>
      <c r="H848" t="s">
        <v>17008</v>
      </c>
      <c r="I848" t="s">
        <v>17516</v>
      </c>
      <c r="J848" s="3">
        <f>COUNTIFS(tab_SCHULLISTE[TKZ],tab_SATLISTE[[#This Row],[SAT-ID]])</f>
        <v>1</v>
      </c>
    </row>
    <row r="849" spans="1:10" ht="15.9" customHeight="1" x14ac:dyDescent="0.3">
      <c r="A849" s="3" t="s">
        <v>2537</v>
      </c>
      <c r="B849" s="15" t="s">
        <v>1186</v>
      </c>
      <c r="C849" s="16">
        <v>72</v>
      </c>
      <c r="D849" s="17">
        <f>tab_SATLISTE[[#This Row],[Leihgeräte]]*350</f>
        <v>25200</v>
      </c>
      <c r="E849" s="16">
        <v>15</v>
      </c>
      <c r="F849" s="30">
        <f>tab_SATLISTE[[#This Row],[Lehrergeräte]]*1000</f>
        <v>15000</v>
      </c>
      <c r="G849" s="3" t="str">
        <f>IF(MID(tab_SATLISTE[[#This Row],[SAT-ID]],2,1)="x","x",LEFT(tab_SATLISTE[[#This Row],[SAT-ID]]))</f>
        <v>2</v>
      </c>
      <c r="H849" t="s">
        <v>17008</v>
      </c>
      <c r="I849" t="s">
        <v>17425</v>
      </c>
      <c r="J849" s="3">
        <f>COUNTIFS(tab_SCHULLISTE[TKZ],tab_SATLISTE[[#This Row],[SAT-ID]])</f>
        <v>1</v>
      </c>
    </row>
    <row r="850" spans="1:10" ht="15.9" customHeight="1" x14ac:dyDescent="0.3">
      <c r="A850" s="3" t="s">
        <v>2538</v>
      </c>
      <c r="B850" s="15" t="s">
        <v>15644</v>
      </c>
      <c r="C850" s="16">
        <v>91</v>
      </c>
      <c r="D850" s="17">
        <f>tab_SATLISTE[[#This Row],[Leihgeräte]]*350</f>
        <v>31850</v>
      </c>
      <c r="E850" s="16">
        <v>8</v>
      </c>
      <c r="F850" s="30">
        <f>tab_SATLISTE[[#This Row],[Lehrergeräte]]*1000</f>
        <v>8000</v>
      </c>
      <c r="G850" s="3" t="str">
        <f>IF(MID(tab_SATLISTE[[#This Row],[SAT-ID]],2,1)="x","x",LEFT(tab_SATLISTE[[#This Row],[SAT-ID]]))</f>
        <v>2</v>
      </c>
      <c r="H850" t="s">
        <v>17010</v>
      </c>
      <c r="I850" t="s">
        <v>17425</v>
      </c>
      <c r="J850" s="3">
        <f>COUNTIFS(tab_SCHULLISTE[TKZ],tab_SATLISTE[[#This Row],[SAT-ID]])</f>
        <v>2</v>
      </c>
    </row>
    <row r="851" spans="1:10" ht="15.9" customHeight="1" x14ac:dyDescent="0.3">
      <c r="A851" s="3" t="s">
        <v>2539</v>
      </c>
      <c r="B851" s="15" t="s">
        <v>15645</v>
      </c>
      <c r="C851" s="16">
        <v>16</v>
      </c>
      <c r="D851" s="17">
        <f>tab_SATLISTE[[#This Row],[Leihgeräte]]*350</f>
        <v>5600</v>
      </c>
      <c r="E851" s="16">
        <v>2</v>
      </c>
      <c r="F851" s="30">
        <f>tab_SATLISTE[[#This Row],[Lehrergeräte]]*1000</f>
        <v>2000</v>
      </c>
      <c r="G851" s="3" t="str">
        <f>IF(MID(tab_SATLISTE[[#This Row],[SAT-ID]],2,1)="x","x",LEFT(tab_SATLISTE[[#This Row],[SAT-ID]]))</f>
        <v>2</v>
      </c>
      <c r="H851" t="s">
        <v>23</v>
      </c>
      <c r="I851" t="s">
        <v>17465</v>
      </c>
      <c r="J851" s="3">
        <f>COUNTIFS(tab_SCHULLISTE[TKZ],tab_SATLISTE[[#This Row],[SAT-ID]])</f>
        <v>1</v>
      </c>
    </row>
    <row r="852" spans="1:10" ht="15.9" customHeight="1" x14ac:dyDescent="0.3">
      <c r="A852" s="3" t="s">
        <v>2540</v>
      </c>
      <c r="B852" s="15" t="s">
        <v>15646</v>
      </c>
      <c r="C852" s="16">
        <v>57</v>
      </c>
      <c r="D852" s="17">
        <f>tab_SATLISTE[[#This Row],[Leihgeräte]]*350</f>
        <v>19950</v>
      </c>
      <c r="E852" s="16">
        <v>10</v>
      </c>
      <c r="F852" s="30">
        <f>tab_SATLISTE[[#This Row],[Lehrergeräte]]*1000</f>
        <v>10000</v>
      </c>
      <c r="G852" s="3" t="str">
        <f>IF(MID(tab_SATLISTE[[#This Row],[SAT-ID]],2,1)="x","x",LEFT(tab_SATLISTE[[#This Row],[SAT-ID]]))</f>
        <v>2</v>
      </c>
      <c r="H852" t="s">
        <v>17009</v>
      </c>
      <c r="I852" t="s">
        <v>17517</v>
      </c>
      <c r="J852" s="3">
        <f>COUNTIFS(tab_SCHULLISTE[TKZ],tab_SATLISTE[[#This Row],[SAT-ID]])</f>
        <v>2</v>
      </c>
    </row>
    <row r="853" spans="1:10" ht="15.9" customHeight="1" x14ac:dyDescent="0.3">
      <c r="A853" s="3" t="s">
        <v>2541</v>
      </c>
      <c r="B853" s="15" t="s">
        <v>15647</v>
      </c>
      <c r="C853" s="16">
        <v>43</v>
      </c>
      <c r="D853" s="17">
        <f>tab_SATLISTE[[#This Row],[Leihgeräte]]*350</f>
        <v>15050</v>
      </c>
      <c r="E853" s="16">
        <v>8</v>
      </c>
      <c r="F853" s="30">
        <f>tab_SATLISTE[[#This Row],[Lehrergeräte]]*1000</f>
        <v>8000</v>
      </c>
      <c r="G853" s="3" t="str">
        <f>IF(MID(tab_SATLISTE[[#This Row],[SAT-ID]],2,1)="x","x",LEFT(tab_SATLISTE[[#This Row],[SAT-ID]]))</f>
        <v>2</v>
      </c>
      <c r="H853" t="s">
        <v>17011</v>
      </c>
      <c r="I853" t="s">
        <v>17518</v>
      </c>
      <c r="J853" s="3">
        <f>COUNTIFS(tab_SCHULLISTE[TKZ],tab_SATLISTE[[#This Row],[SAT-ID]])</f>
        <v>2</v>
      </c>
    </row>
    <row r="854" spans="1:10" ht="15.9" customHeight="1" x14ac:dyDescent="0.3">
      <c r="A854" s="3" t="s">
        <v>2542</v>
      </c>
      <c r="B854" s="15" t="s">
        <v>15648</v>
      </c>
      <c r="C854" s="16">
        <v>14</v>
      </c>
      <c r="D854" s="17">
        <f>tab_SATLISTE[[#This Row],[Leihgeräte]]*350</f>
        <v>4900</v>
      </c>
      <c r="E854" s="16">
        <v>3</v>
      </c>
      <c r="F854" s="30">
        <f>tab_SATLISTE[[#This Row],[Lehrergeräte]]*1000</f>
        <v>3000</v>
      </c>
      <c r="G854" s="3" t="str">
        <f>IF(MID(tab_SATLISTE[[#This Row],[SAT-ID]],2,1)="x","x",LEFT(tab_SATLISTE[[#This Row],[SAT-ID]]))</f>
        <v>2</v>
      </c>
      <c r="H854" t="s">
        <v>17008</v>
      </c>
      <c r="I854" t="s">
        <v>17519</v>
      </c>
      <c r="J854" s="3">
        <f>COUNTIFS(tab_SCHULLISTE[TKZ],tab_SATLISTE[[#This Row],[SAT-ID]])</f>
        <v>1</v>
      </c>
    </row>
    <row r="855" spans="1:10" ht="15.9" customHeight="1" x14ac:dyDescent="0.3">
      <c r="A855" s="3" t="s">
        <v>2543</v>
      </c>
      <c r="B855" s="15" t="s">
        <v>15649</v>
      </c>
      <c r="C855" s="16">
        <v>54</v>
      </c>
      <c r="D855" s="17">
        <f>tab_SATLISTE[[#This Row],[Leihgeräte]]*350</f>
        <v>18900</v>
      </c>
      <c r="E855" s="16">
        <v>8</v>
      </c>
      <c r="F855" s="30">
        <f>tab_SATLISTE[[#This Row],[Lehrergeräte]]*1000</f>
        <v>8000</v>
      </c>
      <c r="G855" s="3" t="str">
        <f>IF(MID(tab_SATLISTE[[#This Row],[SAT-ID]],2,1)="x","x",LEFT(tab_SATLISTE[[#This Row],[SAT-ID]]))</f>
        <v>2</v>
      </c>
      <c r="H855" t="s">
        <v>17008</v>
      </c>
      <c r="I855" t="s">
        <v>17520</v>
      </c>
      <c r="J855" s="3">
        <f>COUNTIFS(tab_SCHULLISTE[TKZ],tab_SATLISTE[[#This Row],[SAT-ID]])</f>
        <v>1</v>
      </c>
    </row>
    <row r="856" spans="1:10" ht="15.9" customHeight="1" x14ac:dyDescent="0.3">
      <c r="A856" s="3" t="s">
        <v>2544</v>
      </c>
      <c r="B856" s="15" t="s">
        <v>15650</v>
      </c>
      <c r="C856" s="16">
        <v>44</v>
      </c>
      <c r="D856" s="17">
        <f>tab_SATLISTE[[#This Row],[Leihgeräte]]*350</f>
        <v>15400</v>
      </c>
      <c r="E856" s="16">
        <v>10</v>
      </c>
      <c r="F856" s="30">
        <f>tab_SATLISTE[[#This Row],[Lehrergeräte]]*1000</f>
        <v>10000</v>
      </c>
      <c r="G856" s="3" t="str">
        <f>IF(MID(tab_SATLISTE[[#This Row],[SAT-ID]],2,1)="x","x",LEFT(tab_SATLISTE[[#This Row],[SAT-ID]]))</f>
        <v>2</v>
      </c>
      <c r="H856" t="s">
        <v>17008</v>
      </c>
      <c r="I856" t="s">
        <v>17521</v>
      </c>
      <c r="J856" s="3">
        <f>COUNTIFS(tab_SCHULLISTE[TKZ],tab_SATLISTE[[#This Row],[SAT-ID]])</f>
        <v>2</v>
      </c>
    </row>
    <row r="857" spans="1:10" ht="15.9" customHeight="1" x14ac:dyDescent="0.3">
      <c r="A857" s="3" t="s">
        <v>2545</v>
      </c>
      <c r="B857" s="15" t="s">
        <v>15651</v>
      </c>
      <c r="C857" s="16">
        <v>12</v>
      </c>
      <c r="D857" s="17">
        <f>tab_SATLISTE[[#This Row],[Leihgeräte]]*350</f>
        <v>4200</v>
      </c>
      <c r="E857" s="16">
        <v>3</v>
      </c>
      <c r="F857" s="30">
        <f>tab_SATLISTE[[#This Row],[Lehrergeräte]]*1000</f>
        <v>3000</v>
      </c>
      <c r="G857" s="3" t="str">
        <f>IF(MID(tab_SATLISTE[[#This Row],[SAT-ID]],2,1)="x","x",LEFT(tab_SATLISTE[[#This Row],[SAT-ID]]))</f>
        <v>2</v>
      </c>
      <c r="H857" t="s">
        <v>17008</v>
      </c>
      <c r="I857" t="s">
        <v>17522</v>
      </c>
      <c r="J857" s="3">
        <f>COUNTIFS(tab_SCHULLISTE[TKZ],tab_SATLISTE[[#This Row],[SAT-ID]])</f>
        <v>1</v>
      </c>
    </row>
    <row r="858" spans="1:10" ht="15.9" customHeight="1" x14ac:dyDescent="0.3">
      <c r="A858" s="3" t="s">
        <v>2546</v>
      </c>
      <c r="B858" s="15" t="s">
        <v>15652</v>
      </c>
      <c r="C858" s="16">
        <v>54</v>
      </c>
      <c r="D858" s="17">
        <f>tab_SATLISTE[[#This Row],[Leihgeräte]]*350</f>
        <v>18900</v>
      </c>
      <c r="E858" s="16">
        <v>13</v>
      </c>
      <c r="F858" s="30">
        <f>tab_SATLISTE[[#This Row],[Lehrergeräte]]*1000</f>
        <v>13000</v>
      </c>
      <c r="G858" s="3" t="str">
        <f>IF(MID(tab_SATLISTE[[#This Row],[SAT-ID]],2,1)="x","x",LEFT(tab_SATLISTE[[#This Row],[SAT-ID]]))</f>
        <v>2</v>
      </c>
      <c r="H858" t="s">
        <v>23</v>
      </c>
      <c r="I858" t="s">
        <v>17523</v>
      </c>
      <c r="J858" s="3">
        <f>COUNTIFS(tab_SCHULLISTE[TKZ],tab_SATLISTE[[#This Row],[SAT-ID]])</f>
        <v>2</v>
      </c>
    </row>
    <row r="859" spans="1:10" ht="15.9" customHeight="1" x14ac:dyDescent="0.3">
      <c r="A859" s="3" t="s">
        <v>2547</v>
      </c>
      <c r="B859" s="15" t="s">
        <v>15653</v>
      </c>
      <c r="C859" s="16">
        <v>24</v>
      </c>
      <c r="D859" s="17">
        <f>tab_SATLISTE[[#This Row],[Leihgeräte]]*350</f>
        <v>8400</v>
      </c>
      <c r="E859" s="16">
        <v>5</v>
      </c>
      <c r="F859" s="30">
        <f>tab_SATLISTE[[#This Row],[Lehrergeräte]]*1000</f>
        <v>5000</v>
      </c>
      <c r="G859" s="3" t="str">
        <f>IF(MID(tab_SATLISTE[[#This Row],[SAT-ID]],2,1)="x","x",LEFT(tab_SATLISTE[[#This Row],[SAT-ID]]))</f>
        <v>2</v>
      </c>
      <c r="H859" t="s">
        <v>17009</v>
      </c>
      <c r="I859" t="s">
        <v>17524</v>
      </c>
      <c r="J859" s="3">
        <f>COUNTIFS(tab_SCHULLISTE[TKZ],tab_SATLISTE[[#This Row],[SAT-ID]])</f>
        <v>1</v>
      </c>
    </row>
    <row r="860" spans="1:10" ht="15.9" customHeight="1" x14ac:dyDescent="0.3">
      <c r="A860" s="3" t="s">
        <v>2548</v>
      </c>
      <c r="B860" s="15" t="s">
        <v>15654</v>
      </c>
      <c r="C860" s="16">
        <v>25</v>
      </c>
      <c r="D860" s="17">
        <f>tab_SATLISTE[[#This Row],[Leihgeräte]]*350</f>
        <v>8750</v>
      </c>
      <c r="E860" s="16">
        <v>6</v>
      </c>
      <c r="F860" s="30">
        <f>tab_SATLISTE[[#This Row],[Lehrergeräte]]*1000</f>
        <v>6000</v>
      </c>
      <c r="G860" s="3" t="str">
        <f>IF(MID(tab_SATLISTE[[#This Row],[SAT-ID]],2,1)="x","x",LEFT(tab_SATLISTE[[#This Row],[SAT-ID]]))</f>
        <v>2</v>
      </c>
      <c r="H860" t="s">
        <v>17008</v>
      </c>
      <c r="I860" t="s">
        <v>17524</v>
      </c>
      <c r="J860" s="3">
        <f>COUNTIFS(tab_SCHULLISTE[TKZ],tab_SATLISTE[[#This Row],[SAT-ID]])</f>
        <v>1</v>
      </c>
    </row>
    <row r="861" spans="1:10" ht="15.9" customHeight="1" x14ac:dyDescent="0.3">
      <c r="A861" s="3" t="s">
        <v>2549</v>
      </c>
      <c r="B861" s="15" t="s">
        <v>15655</v>
      </c>
      <c r="C861" s="16">
        <v>55</v>
      </c>
      <c r="D861" s="17">
        <f>tab_SATLISTE[[#This Row],[Leihgeräte]]*350</f>
        <v>19250</v>
      </c>
      <c r="E861" s="16">
        <v>9</v>
      </c>
      <c r="F861" s="30">
        <f>tab_SATLISTE[[#This Row],[Lehrergeräte]]*1000</f>
        <v>9000</v>
      </c>
      <c r="G861" s="3" t="str">
        <f>IF(MID(tab_SATLISTE[[#This Row],[SAT-ID]],2,1)="x","x",LEFT(tab_SATLISTE[[#This Row],[SAT-ID]]))</f>
        <v>2</v>
      </c>
      <c r="H861" t="s">
        <v>17008</v>
      </c>
      <c r="I861" t="s">
        <v>17432</v>
      </c>
      <c r="J861" s="3">
        <f>COUNTIFS(tab_SCHULLISTE[TKZ],tab_SATLISTE[[#This Row],[SAT-ID]])</f>
        <v>2</v>
      </c>
    </row>
    <row r="862" spans="1:10" ht="15.9" customHeight="1" x14ac:dyDescent="0.3">
      <c r="A862" s="3" t="s">
        <v>2550</v>
      </c>
      <c r="B862" s="15" t="s">
        <v>15656</v>
      </c>
      <c r="C862" s="16">
        <v>19</v>
      </c>
      <c r="D862" s="17">
        <f>tab_SATLISTE[[#This Row],[Leihgeräte]]*350</f>
        <v>6650</v>
      </c>
      <c r="E862" s="16">
        <v>5</v>
      </c>
      <c r="F862" s="30">
        <f>tab_SATLISTE[[#This Row],[Lehrergeräte]]*1000</f>
        <v>5000</v>
      </c>
      <c r="G862" s="3" t="str">
        <f>IF(MID(tab_SATLISTE[[#This Row],[SAT-ID]],2,1)="x","x",LEFT(tab_SATLISTE[[#This Row],[SAT-ID]]))</f>
        <v>2</v>
      </c>
      <c r="H862" t="s">
        <v>17008</v>
      </c>
      <c r="I862" t="s">
        <v>17525</v>
      </c>
      <c r="J862" s="3">
        <f>COUNTIFS(tab_SCHULLISTE[TKZ],tab_SATLISTE[[#This Row],[SAT-ID]])</f>
        <v>1</v>
      </c>
    </row>
    <row r="863" spans="1:10" ht="15.9" customHeight="1" x14ac:dyDescent="0.3">
      <c r="A863" s="3" t="s">
        <v>2551</v>
      </c>
      <c r="B863" s="15" t="s">
        <v>15657</v>
      </c>
      <c r="C863" s="16">
        <v>32</v>
      </c>
      <c r="D863" s="17">
        <f>tab_SATLISTE[[#This Row],[Leihgeräte]]*350</f>
        <v>11200</v>
      </c>
      <c r="E863" s="16">
        <v>9</v>
      </c>
      <c r="F863" s="30">
        <f>tab_SATLISTE[[#This Row],[Lehrergeräte]]*1000</f>
        <v>9000</v>
      </c>
      <c r="G863" s="3" t="str">
        <f>IF(MID(tab_SATLISTE[[#This Row],[SAT-ID]],2,1)="x","x",LEFT(tab_SATLISTE[[#This Row],[SAT-ID]]))</f>
        <v>2</v>
      </c>
      <c r="H863" t="s">
        <v>23</v>
      </c>
      <c r="I863" t="s">
        <v>17526</v>
      </c>
      <c r="J863" s="3">
        <f>COUNTIFS(tab_SCHULLISTE[TKZ],tab_SATLISTE[[#This Row],[SAT-ID]])</f>
        <v>1</v>
      </c>
    </row>
    <row r="864" spans="1:10" ht="15.9" customHeight="1" x14ac:dyDescent="0.3">
      <c r="A864" s="3" t="s">
        <v>2552</v>
      </c>
      <c r="B864" s="15" t="s">
        <v>15658</v>
      </c>
      <c r="C864" s="16">
        <v>17</v>
      </c>
      <c r="D864" s="17">
        <f>tab_SATLISTE[[#This Row],[Leihgeräte]]*350</f>
        <v>5950</v>
      </c>
      <c r="E864" s="16">
        <v>4</v>
      </c>
      <c r="F864" s="30">
        <f>tab_SATLISTE[[#This Row],[Lehrergeräte]]*1000</f>
        <v>4000</v>
      </c>
      <c r="G864" s="3" t="str">
        <f>IF(MID(tab_SATLISTE[[#This Row],[SAT-ID]],2,1)="x","x",LEFT(tab_SATLISTE[[#This Row],[SAT-ID]]))</f>
        <v>2</v>
      </c>
      <c r="H864" t="s">
        <v>17008</v>
      </c>
      <c r="I864" t="s">
        <v>17451</v>
      </c>
      <c r="J864" s="3">
        <f>COUNTIFS(tab_SCHULLISTE[TKZ],tab_SATLISTE[[#This Row],[SAT-ID]])</f>
        <v>1</v>
      </c>
    </row>
    <row r="865" spans="1:10" ht="15.9" customHeight="1" x14ac:dyDescent="0.3">
      <c r="A865" s="3" t="s">
        <v>2553</v>
      </c>
      <c r="B865" s="15" t="s">
        <v>15659</v>
      </c>
      <c r="C865" s="16">
        <v>26</v>
      </c>
      <c r="D865" s="17">
        <f>tab_SATLISTE[[#This Row],[Leihgeräte]]*350</f>
        <v>9100</v>
      </c>
      <c r="E865" s="16">
        <v>4</v>
      </c>
      <c r="F865" s="30">
        <f>tab_SATLISTE[[#This Row],[Lehrergeräte]]*1000</f>
        <v>4000</v>
      </c>
      <c r="G865" s="3" t="str">
        <f>IF(MID(tab_SATLISTE[[#This Row],[SAT-ID]],2,1)="x","x",LEFT(tab_SATLISTE[[#This Row],[SAT-ID]]))</f>
        <v>2</v>
      </c>
      <c r="H865" t="s">
        <v>23</v>
      </c>
      <c r="I865" t="s">
        <v>17527</v>
      </c>
      <c r="J865" s="3">
        <f>COUNTIFS(tab_SCHULLISTE[TKZ],tab_SATLISTE[[#This Row],[SAT-ID]])</f>
        <v>1</v>
      </c>
    </row>
    <row r="866" spans="1:10" ht="15.9" customHeight="1" x14ac:dyDescent="0.3">
      <c r="A866" s="3" t="s">
        <v>2554</v>
      </c>
      <c r="B866" s="15" t="s">
        <v>15660</v>
      </c>
      <c r="C866" s="16">
        <v>31</v>
      </c>
      <c r="D866" s="17">
        <f>tab_SATLISTE[[#This Row],[Leihgeräte]]*350</f>
        <v>10850</v>
      </c>
      <c r="E866" s="16">
        <v>3</v>
      </c>
      <c r="F866" s="30">
        <f>tab_SATLISTE[[#This Row],[Lehrergeräte]]*1000</f>
        <v>3000</v>
      </c>
      <c r="G866" s="3" t="str">
        <f>IF(MID(tab_SATLISTE[[#This Row],[SAT-ID]],2,1)="x","x",LEFT(tab_SATLISTE[[#This Row],[SAT-ID]]))</f>
        <v>2</v>
      </c>
      <c r="H866" t="s">
        <v>23</v>
      </c>
      <c r="I866" t="s">
        <v>17528</v>
      </c>
      <c r="J866" s="3">
        <f>COUNTIFS(tab_SCHULLISTE[TKZ],tab_SATLISTE[[#This Row],[SAT-ID]])</f>
        <v>1</v>
      </c>
    </row>
    <row r="867" spans="1:10" ht="15.9" customHeight="1" x14ac:dyDescent="0.3">
      <c r="A867" s="3" t="s">
        <v>2555</v>
      </c>
      <c r="B867" s="15" t="s">
        <v>15661</v>
      </c>
      <c r="C867" s="16">
        <v>23</v>
      </c>
      <c r="D867" s="17">
        <f>tab_SATLISTE[[#This Row],[Leihgeräte]]*350</f>
        <v>8050</v>
      </c>
      <c r="E867" s="16">
        <v>6</v>
      </c>
      <c r="F867" s="30">
        <f>tab_SATLISTE[[#This Row],[Lehrergeräte]]*1000</f>
        <v>6000</v>
      </c>
      <c r="G867" s="3" t="str">
        <f>IF(MID(tab_SATLISTE[[#This Row],[SAT-ID]],2,1)="x","x",LEFT(tab_SATLISTE[[#This Row],[SAT-ID]]))</f>
        <v>2</v>
      </c>
      <c r="H867" t="s">
        <v>17008</v>
      </c>
      <c r="I867" t="s">
        <v>17529</v>
      </c>
      <c r="J867" s="3">
        <f>COUNTIFS(tab_SCHULLISTE[TKZ],tab_SATLISTE[[#This Row],[SAT-ID]])</f>
        <v>1</v>
      </c>
    </row>
    <row r="868" spans="1:10" ht="15.9" customHeight="1" x14ac:dyDescent="0.3">
      <c r="A868" s="3" t="s">
        <v>2556</v>
      </c>
      <c r="B868" s="15" t="s">
        <v>15662</v>
      </c>
      <c r="C868" s="16">
        <v>20</v>
      </c>
      <c r="D868" s="17">
        <f>tab_SATLISTE[[#This Row],[Leihgeräte]]*350</f>
        <v>7000</v>
      </c>
      <c r="E868" s="16">
        <v>7</v>
      </c>
      <c r="F868" s="30">
        <f>tab_SATLISTE[[#This Row],[Lehrergeräte]]*1000</f>
        <v>7000</v>
      </c>
      <c r="G868" s="3" t="str">
        <f>IF(MID(tab_SATLISTE[[#This Row],[SAT-ID]],2,1)="x","x",LEFT(tab_SATLISTE[[#This Row],[SAT-ID]]))</f>
        <v>2</v>
      </c>
      <c r="H868" t="s">
        <v>17008</v>
      </c>
      <c r="I868" t="s">
        <v>17530</v>
      </c>
      <c r="J868" s="3">
        <f>COUNTIFS(tab_SCHULLISTE[TKZ],tab_SATLISTE[[#This Row],[SAT-ID]])</f>
        <v>1</v>
      </c>
    </row>
    <row r="869" spans="1:10" ht="15.9" customHeight="1" x14ac:dyDescent="0.3">
      <c r="A869" s="3" t="s">
        <v>2557</v>
      </c>
      <c r="B869" s="15" t="s">
        <v>15663</v>
      </c>
      <c r="C869" s="16">
        <v>13</v>
      </c>
      <c r="D869" s="17">
        <f>tab_SATLISTE[[#This Row],[Leihgeräte]]*350</f>
        <v>4550</v>
      </c>
      <c r="E869" s="16">
        <v>4</v>
      </c>
      <c r="F869" s="30">
        <f>tab_SATLISTE[[#This Row],[Lehrergeräte]]*1000</f>
        <v>4000</v>
      </c>
      <c r="G869" s="3" t="str">
        <f>IF(MID(tab_SATLISTE[[#This Row],[SAT-ID]],2,1)="x","x",LEFT(tab_SATLISTE[[#This Row],[SAT-ID]]))</f>
        <v>2</v>
      </c>
      <c r="H869" t="s">
        <v>23</v>
      </c>
      <c r="I869" t="s">
        <v>17491</v>
      </c>
      <c r="J869" s="3">
        <f>COUNTIFS(tab_SCHULLISTE[TKZ],tab_SATLISTE[[#This Row],[SAT-ID]])</f>
        <v>1</v>
      </c>
    </row>
    <row r="870" spans="1:10" ht="15.9" customHeight="1" x14ac:dyDescent="0.3">
      <c r="A870" s="3" t="s">
        <v>2558</v>
      </c>
      <c r="B870" s="15" t="s">
        <v>15664</v>
      </c>
      <c r="C870" s="16">
        <v>42</v>
      </c>
      <c r="D870" s="17">
        <f>tab_SATLISTE[[#This Row],[Leihgeräte]]*350</f>
        <v>14700</v>
      </c>
      <c r="E870" s="16">
        <v>10</v>
      </c>
      <c r="F870" s="30">
        <f>tab_SATLISTE[[#This Row],[Lehrergeräte]]*1000</f>
        <v>10000</v>
      </c>
      <c r="G870" s="3" t="str">
        <f>IF(MID(tab_SATLISTE[[#This Row],[SAT-ID]],2,1)="x","x",LEFT(tab_SATLISTE[[#This Row],[SAT-ID]]))</f>
        <v>2</v>
      </c>
      <c r="H870" t="s">
        <v>23</v>
      </c>
      <c r="I870" t="s">
        <v>17531</v>
      </c>
      <c r="J870" s="3">
        <f>COUNTIFS(tab_SCHULLISTE[TKZ],tab_SATLISTE[[#This Row],[SAT-ID]])</f>
        <v>2</v>
      </c>
    </row>
    <row r="871" spans="1:10" ht="15.9" customHeight="1" x14ac:dyDescent="0.3">
      <c r="A871" s="3" t="s">
        <v>2559</v>
      </c>
      <c r="B871" s="15" t="s">
        <v>15665</v>
      </c>
      <c r="C871" s="16">
        <v>24</v>
      </c>
      <c r="D871" s="17">
        <f>tab_SATLISTE[[#This Row],[Leihgeräte]]*350</f>
        <v>8400</v>
      </c>
      <c r="E871" s="16">
        <v>8</v>
      </c>
      <c r="F871" s="30">
        <f>tab_SATLISTE[[#This Row],[Lehrergeräte]]*1000</f>
        <v>8000</v>
      </c>
      <c r="G871" s="3" t="str">
        <f>IF(MID(tab_SATLISTE[[#This Row],[SAT-ID]],2,1)="x","x",LEFT(tab_SATLISTE[[#This Row],[SAT-ID]]))</f>
        <v>2</v>
      </c>
      <c r="H871" t="s">
        <v>17008</v>
      </c>
      <c r="I871" t="s">
        <v>17532</v>
      </c>
      <c r="J871" s="3">
        <f>COUNTIFS(tab_SCHULLISTE[TKZ],tab_SATLISTE[[#This Row],[SAT-ID]])</f>
        <v>1</v>
      </c>
    </row>
    <row r="872" spans="1:10" ht="15.9" customHeight="1" x14ac:dyDescent="0.3">
      <c r="A872" s="3" t="s">
        <v>2560</v>
      </c>
      <c r="B872" s="15" t="s">
        <v>15666</v>
      </c>
      <c r="C872" s="16">
        <v>133</v>
      </c>
      <c r="D872" s="17">
        <f>tab_SATLISTE[[#This Row],[Leihgeräte]]*350</f>
        <v>46550</v>
      </c>
      <c r="E872" s="16">
        <v>25</v>
      </c>
      <c r="F872" s="30">
        <f>tab_SATLISTE[[#This Row],[Lehrergeräte]]*1000</f>
        <v>25000</v>
      </c>
      <c r="G872" s="3" t="str">
        <f>IF(MID(tab_SATLISTE[[#This Row],[SAT-ID]],2,1)="x","x",LEFT(tab_SATLISTE[[#This Row],[SAT-ID]]))</f>
        <v>2</v>
      </c>
      <c r="H872" t="s">
        <v>17010</v>
      </c>
      <c r="I872" t="s">
        <v>17533</v>
      </c>
      <c r="J872" s="3">
        <f>COUNTIFS(tab_SCHULLISTE[TKZ],tab_SATLISTE[[#This Row],[SAT-ID]])</f>
        <v>2</v>
      </c>
    </row>
    <row r="873" spans="1:10" ht="15.9" customHeight="1" x14ac:dyDescent="0.3">
      <c r="A873" s="3" t="s">
        <v>2561</v>
      </c>
      <c r="B873" s="15" t="s">
        <v>15667</v>
      </c>
      <c r="C873" s="16">
        <v>15</v>
      </c>
      <c r="D873" s="17">
        <f>tab_SATLISTE[[#This Row],[Leihgeräte]]*350</f>
        <v>5250</v>
      </c>
      <c r="E873" s="16">
        <v>2</v>
      </c>
      <c r="F873" s="30">
        <f>tab_SATLISTE[[#This Row],[Lehrergeräte]]*1000</f>
        <v>2000</v>
      </c>
      <c r="G873" s="3" t="str">
        <f>IF(MID(tab_SATLISTE[[#This Row],[SAT-ID]],2,1)="x","x",LEFT(tab_SATLISTE[[#This Row],[SAT-ID]]))</f>
        <v>2</v>
      </c>
      <c r="H873" t="s">
        <v>17008</v>
      </c>
      <c r="I873" t="s">
        <v>17534</v>
      </c>
      <c r="J873" s="3">
        <f>COUNTIFS(tab_SCHULLISTE[TKZ],tab_SATLISTE[[#This Row],[SAT-ID]])</f>
        <v>1</v>
      </c>
    </row>
    <row r="874" spans="1:10" ht="15.9" customHeight="1" x14ac:dyDescent="0.3">
      <c r="A874" s="3" t="s">
        <v>2562</v>
      </c>
      <c r="B874" s="15" t="s">
        <v>15668</v>
      </c>
      <c r="C874" s="16">
        <v>74</v>
      </c>
      <c r="D874" s="17">
        <f>tab_SATLISTE[[#This Row],[Leihgeräte]]*350</f>
        <v>25900</v>
      </c>
      <c r="E874" s="16">
        <v>10</v>
      </c>
      <c r="F874" s="30">
        <f>tab_SATLISTE[[#This Row],[Lehrergeräte]]*1000</f>
        <v>10000</v>
      </c>
      <c r="G874" s="3" t="str">
        <f>IF(MID(tab_SATLISTE[[#This Row],[SAT-ID]],2,1)="x","x",LEFT(tab_SATLISTE[[#This Row],[SAT-ID]]))</f>
        <v>2</v>
      </c>
      <c r="H874" t="s">
        <v>17008</v>
      </c>
      <c r="I874" t="s">
        <v>17535</v>
      </c>
      <c r="J874" s="3">
        <f>COUNTIFS(tab_SCHULLISTE[TKZ],tab_SATLISTE[[#This Row],[SAT-ID]])</f>
        <v>2</v>
      </c>
    </row>
    <row r="875" spans="1:10" ht="15.9" customHeight="1" x14ac:dyDescent="0.3">
      <c r="A875" s="3" t="s">
        <v>2563</v>
      </c>
      <c r="B875" s="15" t="s">
        <v>15669</v>
      </c>
      <c r="C875" s="16">
        <v>16</v>
      </c>
      <c r="D875" s="17">
        <f>tab_SATLISTE[[#This Row],[Leihgeräte]]*350</f>
        <v>5600</v>
      </c>
      <c r="E875" s="16">
        <v>6</v>
      </c>
      <c r="F875" s="30">
        <f>tab_SATLISTE[[#This Row],[Lehrergeräte]]*1000</f>
        <v>6000</v>
      </c>
      <c r="G875" s="3" t="str">
        <f>IF(MID(tab_SATLISTE[[#This Row],[SAT-ID]],2,1)="x","x",LEFT(tab_SATLISTE[[#This Row],[SAT-ID]]))</f>
        <v>2</v>
      </c>
      <c r="H875" t="s">
        <v>17008</v>
      </c>
      <c r="I875" t="s">
        <v>17536</v>
      </c>
      <c r="J875" s="3">
        <f>COUNTIFS(tab_SCHULLISTE[TKZ],tab_SATLISTE[[#This Row],[SAT-ID]])</f>
        <v>1</v>
      </c>
    </row>
    <row r="876" spans="1:10" ht="15.9" customHeight="1" x14ac:dyDescent="0.3">
      <c r="A876" s="3" t="s">
        <v>2564</v>
      </c>
      <c r="B876" s="15" t="s">
        <v>1189</v>
      </c>
      <c r="C876" s="16">
        <v>28</v>
      </c>
      <c r="D876" s="17">
        <f>tab_SATLISTE[[#This Row],[Leihgeräte]]*350</f>
        <v>9800</v>
      </c>
      <c r="E876" s="16">
        <v>7</v>
      </c>
      <c r="F876" s="30">
        <f>tab_SATLISTE[[#This Row],[Lehrergeräte]]*1000</f>
        <v>7000</v>
      </c>
      <c r="G876" s="3" t="str">
        <f>IF(MID(tab_SATLISTE[[#This Row],[SAT-ID]],2,1)="x","x",LEFT(tab_SATLISTE[[#This Row],[SAT-ID]]))</f>
        <v>2</v>
      </c>
      <c r="H876" t="s">
        <v>17008</v>
      </c>
      <c r="I876" t="s">
        <v>17537</v>
      </c>
      <c r="J876" s="3">
        <f>COUNTIFS(tab_SCHULLISTE[TKZ],tab_SATLISTE[[#This Row],[SAT-ID]])</f>
        <v>1</v>
      </c>
    </row>
    <row r="877" spans="1:10" ht="15.9" customHeight="1" x14ac:dyDescent="0.3">
      <c r="A877" s="3" t="s">
        <v>2565</v>
      </c>
      <c r="B877" s="15" t="s">
        <v>15670</v>
      </c>
      <c r="C877" s="16">
        <v>22</v>
      </c>
      <c r="D877" s="17">
        <f>tab_SATLISTE[[#This Row],[Leihgeräte]]*350</f>
        <v>7700</v>
      </c>
      <c r="E877" s="16">
        <v>5</v>
      </c>
      <c r="F877" s="30">
        <f>tab_SATLISTE[[#This Row],[Lehrergeräte]]*1000</f>
        <v>5000</v>
      </c>
      <c r="G877" s="3" t="str">
        <f>IF(MID(tab_SATLISTE[[#This Row],[SAT-ID]],2,1)="x","x",LEFT(tab_SATLISTE[[#This Row],[SAT-ID]]))</f>
        <v>2</v>
      </c>
      <c r="H877" t="s">
        <v>17009</v>
      </c>
      <c r="I877" t="s">
        <v>17538</v>
      </c>
      <c r="J877" s="3">
        <f>COUNTIFS(tab_SCHULLISTE[TKZ],tab_SATLISTE[[#This Row],[SAT-ID]])</f>
        <v>1</v>
      </c>
    </row>
    <row r="878" spans="1:10" ht="15.9" customHeight="1" x14ac:dyDescent="0.3">
      <c r="A878" s="3" t="s">
        <v>2566</v>
      </c>
      <c r="B878" s="15" t="s">
        <v>15777</v>
      </c>
      <c r="C878" s="16">
        <v>12</v>
      </c>
      <c r="D878" s="17">
        <f>tab_SATLISTE[[#This Row],[Leihgeräte]]*350</f>
        <v>4200</v>
      </c>
      <c r="E878" s="16">
        <v>8</v>
      </c>
      <c r="F878" s="30">
        <f>tab_SATLISTE[[#This Row],[Lehrergeräte]]*1000</f>
        <v>8000</v>
      </c>
      <c r="G878" s="3" t="str">
        <f>IF(MID(tab_SATLISTE[[#This Row],[SAT-ID]],2,1)="x","x",LEFT(tab_SATLISTE[[#This Row],[SAT-ID]]))</f>
        <v>2</v>
      </c>
      <c r="H878" t="s">
        <v>17008</v>
      </c>
      <c r="I878" t="s">
        <v>17542</v>
      </c>
      <c r="J878" s="3">
        <f>COUNTIFS(tab_SCHULLISTE[TKZ],tab_SATLISTE[[#This Row],[SAT-ID]])</f>
        <v>1</v>
      </c>
    </row>
    <row r="879" spans="1:10" ht="15.9" customHeight="1" x14ac:dyDescent="0.3">
      <c r="A879" s="3" t="s">
        <v>2567</v>
      </c>
      <c r="B879" s="15" t="s">
        <v>15671</v>
      </c>
      <c r="C879" s="16">
        <v>24</v>
      </c>
      <c r="D879" s="17">
        <f>tab_SATLISTE[[#This Row],[Leihgeräte]]*350</f>
        <v>8400</v>
      </c>
      <c r="E879" s="16">
        <v>4</v>
      </c>
      <c r="F879" s="30">
        <f>tab_SATLISTE[[#This Row],[Lehrergeräte]]*1000</f>
        <v>4000</v>
      </c>
      <c r="G879" s="3" t="str">
        <f>IF(MID(tab_SATLISTE[[#This Row],[SAT-ID]],2,1)="x","x",LEFT(tab_SATLISTE[[#This Row],[SAT-ID]]))</f>
        <v>2</v>
      </c>
      <c r="H879" t="s">
        <v>23</v>
      </c>
      <c r="I879" t="s">
        <v>17539</v>
      </c>
      <c r="J879" s="3">
        <f>COUNTIFS(tab_SCHULLISTE[TKZ],tab_SATLISTE[[#This Row],[SAT-ID]])</f>
        <v>1</v>
      </c>
    </row>
    <row r="880" spans="1:10" ht="15.9" customHeight="1" x14ac:dyDescent="0.3">
      <c r="A880" s="3" t="s">
        <v>2568</v>
      </c>
      <c r="B880" s="15" t="s">
        <v>15672</v>
      </c>
      <c r="C880" s="16">
        <v>13</v>
      </c>
      <c r="D880" s="17">
        <f>tab_SATLISTE[[#This Row],[Leihgeräte]]*350</f>
        <v>4550</v>
      </c>
      <c r="E880" s="16">
        <v>3</v>
      </c>
      <c r="F880" s="30">
        <f>tab_SATLISTE[[#This Row],[Lehrergeräte]]*1000</f>
        <v>3000</v>
      </c>
      <c r="G880" s="3" t="str">
        <f>IF(MID(tab_SATLISTE[[#This Row],[SAT-ID]],2,1)="x","x",LEFT(tab_SATLISTE[[#This Row],[SAT-ID]]))</f>
        <v>2</v>
      </c>
      <c r="H880" t="s">
        <v>23</v>
      </c>
      <c r="I880" t="s">
        <v>17472</v>
      </c>
      <c r="J880" s="3">
        <f>COUNTIFS(tab_SCHULLISTE[TKZ],tab_SATLISTE[[#This Row],[SAT-ID]])</f>
        <v>1</v>
      </c>
    </row>
    <row r="881" spans="1:10" ht="15.9" customHeight="1" x14ac:dyDescent="0.3">
      <c r="A881" s="3" t="s">
        <v>2569</v>
      </c>
      <c r="B881" s="15" t="s">
        <v>15673</v>
      </c>
      <c r="C881" s="16">
        <v>24</v>
      </c>
      <c r="D881" s="17">
        <f>tab_SATLISTE[[#This Row],[Leihgeräte]]*350</f>
        <v>8400</v>
      </c>
      <c r="E881" s="16">
        <v>7</v>
      </c>
      <c r="F881" s="30">
        <f>tab_SATLISTE[[#This Row],[Lehrergeräte]]*1000</f>
        <v>7000</v>
      </c>
      <c r="G881" s="3" t="str">
        <f>IF(MID(tab_SATLISTE[[#This Row],[SAT-ID]],2,1)="x","x",LEFT(tab_SATLISTE[[#This Row],[SAT-ID]]))</f>
        <v>2</v>
      </c>
      <c r="H881" t="s">
        <v>23</v>
      </c>
      <c r="I881" t="s">
        <v>17540</v>
      </c>
      <c r="J881" s="3">
        <f>COUNTIFS(tab_SCHULLISTE[TKZ],tab_SATLISTE[[#This Row],[SAT-ID]])</f>
        <v>1</v>
      </c>
    </row>
    <row r="882" spans="1:10" ht="15.9" customHeight="1" x14ac:dyDescent="0.3">
      <c r="A882" s="3" t="s">
        <v>2570</v>
      </c>
      <c r="B882" s="15" t="s">
        <v>1181</v>
      </c>
      <c r="C882" s="16">
        <v>52</v>
      </c>
      <c r="D882" s="17">
        <f>tab_SATLISTE[[#This Row],[Leihgeräte]]*350</f>
        <v>18200</v>
      </c>
      <c r="E882" s="16">
        <v>11</v>
      </c>
      <c r="F882" s="30">
        <f>tab_SATLISTE[[#This Row],[Lehrergeräte]]*1000</f>
        <v>11000</v>
      </c>
      <c r="G882" s="3" t="str">
        <f>IF(MID(tab_SATLISTE[[#This Row],[SAT-ID]],2,1)="x","x",LEFT(tab_SATLISTE[[#This Row],[SAT-ID]]))</f>
        <v>2</v>
      </c>
      <c r="H882" t="s">
        <v>17008</v>
      </c>
      <c r="I882" t="s">
        <v>17534</v>
      </c>
      <c r="J882" s="3">
        <f>COUNTIFS(tab_SCHULLISTE[TKZ],tab_SATLISTE[[#This Row],[SAT-ID]])</f>
        <v>2</v>
      </c>
    </row>
    <row r="883" spans="1:10" ht="15.9" customHeight="1" x14ac:dyDescent="0.3">
      <c r="A883" s="3" t="s">
        <v>2571</v>
      </c>
      <c r="B883" s="15" t="s">
        <v>15674</v>
      </c>
      <c r="C883" s="16">
        <v>42</v>
      </c>
      <c r="D883" s="17">
        <f>tab_SATLISTE[[#This Row],[Leihgeräte]]*350</f>
        <v>14700</v>
      </c>
      <c r="E883" s="16">
        <v>11</v>
      </c>
      <c r="F883" s="30">
        <f>tab_SATLISTE[[#This Row],[Lehrergeräte]]*1000</f>
        <v>11000</v>
      </c>
      <c r="G883" s="3" t="str">
        <f>IF(MID(tab_SATLISTE[[#This Row],[SAT-ID]],2,1)="x","x",LEFT(tab_SATLISTE[[#This Row],[SAT-ID]]))</f>
        <v>2</v>
      </c>
      <c r="H883" t="s">
        <v>17008</v>
      </c>
      <c r="I883" t="s">
        <v>17541</v>
      </c>
      <c r="J883" s="3">
        <f>COUNTIFS(tab_SCHULLISTE[TKZ],tab_SATLISTE[[#This Row],[SAT-ID]])</f>
        <v>1</v>
      </c>
    </row>
    <row r="884" spans="1:10" ht="15.9" customHeight="1" x14ac:dyDescent="0.3">
      <c r="A884" s="3" t="s">
        <v>2572</v>
      </c>
      <c r="B884" s="15" t="s">
        <v>15675</v>
      </c>
      <c r="C884" s="16">
        <v>53</v>
      </c>
      <c r="D884" s="17">
        <f>tab_SATLISTE[[#This Row],[Leihgeräte]]*350</f>
        <v>18550</v>
      </c>
      <c r="E884" s="16">
        <v>13</v>
      </c>
      <c r="F884" s="30">
        <f>tab_SATLISTE[[#This Row],[Lehrergeräte]]*1000</f>
        <v>13000</v>
      </c>
      <c r="G884" s="3" t="str">
        <f>IF(MID(tab_SATLISTE[[#This Row],[SAT-ID]],2,1)="x","x",LEFT(tab_SATLISTE[[#This Row],[SAT-ID]]))</f>
        <v>2</v>
      </c>
      <c r="H884" t="s">
        <v>17010</v>
      </c>
      <c r="I884" t="s">
        <v>17541</v>
      </c>
      <c r="J884" s="3">
        <f>COUNTIFS(tab_SCHULLISTE[TKZ],tab_SATLISTE[[#This Row],[SAT-ID]])</f>
        <v>1</v>
      </c>
    </row>
    <row r="885" spans="1:10" ht="15.9" customHeight="1" x14ac:dyDescent="0.3">
      <c r="A885" s="3" t="s">
        <v>2573</v>
      </c>
      <c r="B885" s="15" t="s">
        <v>15676</v>
      </c>
      <c r="C885" s="16">
        <v>13</v>
      </c>
      <c r="D885" s="17">
        <f>tab_SATLISTE[[#This Row],[Leihgeräte]]*350</f>
        <v>4550</v>
      </c>
      <c r="E885" s="16">
        <v>3</v>
      </c>
      <c r="F885" s="30">
        <f>tab_SATLISTE[[#This Row],[Lehrergeräte]]*1000</f>
        <v>3000</v>
      </c>
      <c r="G885" s="3" t="str">
        <f>IF(MID(tab_SATLISTE[[#This Row],[SAT-ID]],2,1)="x","x",LEFT(tab_SATLISTE[[#This Row],[SAT-ID]]))</f>
        <v>2</v>
      </c>
      <c r="H885" t="s">
        <v>23</v>
      </c>
      <c r="I885" t="s">
        <v>17542</v>
      </c>
      <c r="J885" s="3">
        <f>COUNTIFS(tab_SCHULLISTE[TKZ],tab_SATLISTE[[#This Row],[SAT-ID]])</f>
        <v>1</v>
      </c>
    </row>
    <row r="886" spans="1:10" ht="15.9" customHeight="1" x14ac:dyDescent="0.3">
      <c r="A886" s="3" t="s">
        <v>2574</v>
      </c>
      <c r="B886" s="15" t="s">
        <v>15677</v>
      </c>
      <c r="C886" s="16">
        <v>16</v>
      </c>
      <c r="D886" s="17">
        <f>tab_SATLISTE[[#This Row],[Leihgeräte]]*350</f>
        <v>5600</v>
      </c>
      <c r="E886" s="16">
        <v>4</v>
      </c>
      <c r="F886" s="30">
        <f>tab_SATLISTE[[#This Row],[Lehrergeräte]]*1000</f>
        <v>4000</v>
      </c>
      <c r="G886" s="3" t="str">
        <f>IF(MID(tab_SATLISTE[[#This Row],[SAT-ID]],2,1)="x","x",LEFT(tab_SATLISTE[[#This Row],[SAT-ID]]))</f>
        <v>2</v>
      </c>
      <c r="H886" t="s">
        <v>17009</v>
      </c>
      <c r="I886" t="s">
        <v>17543</v>
      </c>
      <c r="J886" s="3">
        <f>COUNTIFS(tab_SCHULLISTE[TKZ],tab_SATLISTE[[#This Row],[SAT-ID]])</f>
        <v>1</v>
      </c>
    </row>
    <row r="887" spans="1:10" ht="15.9" customHeight="1" x14ac:dyDescent="0.3">
      <c r="A887" s="3" t="s">
        <v>2575</v>
      </c>
      <c r="B887" s="15" t="s">
        <v>15678</v>
      </c>
      <c r="C887" s="16">
        <v>46</v>
      </c>
      <c r="D887" s="17">
        <f>tab_SATLISTE[[#This Row],[Leihgeräte]]*350</f>
        <v>16100</v>
      </c>
      <c r="E887" s="16">
        <v>9</v>
      </c>
      <c r="F887" s="30">
        <f>tab_SATLISTE[[#This Row],[Lehrergeräte]]*1000</f>
        <v>9000</v>
      </c>
      <c r="G887" s="3" t="str">
        <f>IF(MID(tab_SATLISTE[[#This Row],[SAT-ID]],2,1)="x","x",LEFT(tab_SATLISTE[[#This Row],[SAT-ID]]))</f>
        <v>2</v>
      </c>
      <c r="H887" t="s">
        <v>17008</v>
      </c>
      <c r="I887" t="s">
        <v>17544</v>
      </c>
      <c r="J887" s="3">
        <f>COUNTIFS(tab_SCHULLISTE[TKZ],tab_SATLISTE[[#This Row],[SAT-ID]])</f>
        <v>2</v>
      </c>
    </row>
    <row r="888" spans="1:10" ht="15.9" customHeight="1" x14ac:dyDescent="0.3">
      <c r="A888" s="3" t="s">
        <v>2576</v>
      </c>
      <c r="B888" s="15" t="s">
        <v>15679</v>
      </c>
      <c r="C888" s="16">
        <v>420</v>
      </c>
      <c r="D888" s="17">
        <f>tab_SATLISTE[[#This Row],[Leihgeräte]]*350</f>
        <v>147000</v>
      </c>
      <c r="E888" s="16">
        <v>87</v>
      </c>
      <c r="F888" s="30">
        <f>tab_SATLISTE[[#This Row],[Lehrergeräte]]*1000</f>
        <v>87000</v>
      </c>
      <c r="G888" s="3" t="str">
        <f>IF(MID(tab_SATLISTE[[#This Row],[SAT-ID]],2,1)="x","x",LEFT(tab_SATLISTE[[#This Row],[SAT-ID]]))</f>
        <v>2</v>
      </c>
      <c r="H888" t="s">
        <v>17008</v>
      </c>
      <c r="I888" t="s">
        <v>17410</v>
      </c>
      <c r="J888" s="3">
        <f>COUNTIFS(tab_SCHULLISTE[TKZ],tab_SATLISTE[[#This Row],[SAT-ID]])</f>
        <v>10</v>
      </c>
    </row>
    <row r="889" spans="1:10" ht="15.9" customHeight="1" x14ac:dyDescent="0.3">
      <c r="A889" s="3" t="s">
        <v>2577</v>
      </c>
      <c r="B889" s="15" t="s">
        <v>15680</v>
      </c>
      <c r="C889" s="16">
        <v>866</v>
      </c>
      <c r="D889" s="17">
        <f>tab_SATLISTE[[#This Row],[Leihgeräte]]*350</f>
        <v>303100</v>
      </c>
      <c r="E889" s="16">
        <v>217</v>
      </c>
      <c r="F889" s="30">
        <f>tab_SATLISTE[[#This Row],[Lehrergeräte]]*1000</f>
        <v>217000</v>
      </c>
      <c r="G889" s="3" t="str">
        <f>IF(MID(tab_SATLISTE[[#This Row],[SAT-ID]],2,1)="x","x",LEFT(tab_SATLISTE[[#This Row],[SAT-ID]]))</f>
        <v>2</v>
      </c>
      <c r="H889" t="s">
        <v>17010</v>
      </c>
      <c r="I889" t="s">
        <v>17410</v>
      </c>
      <c r="J889" s="3">
        <f>COUNTIFS(tab_SCHULLISTE[TKZ],tab_SATLISTE[[#This Row],[SAT-ID]])</f>
        <v>19</v>
      </c>
    </row>
    <row r="890" spans="1:10" ht="15.9" customHeight="1" x14ac:dyDescent="0.3">
      <c r="A890" s="3" t="s">
        <v>2578</v>
      </c>
      <c r="B890" s="15" t="s">
        <v>15681</v>
      </c>
      <c r="C890" s="16">
        <v>695</v>
      </c>
      <c r="D890" s="17">
        <f>tab_SATLISTE[[#This Row],[Leihgeräte]]*350</f>
        <v>243250</v>
      </c>
      <c r="E890" s="16">
        <v>140</v>
      </c>
      <c r="F890" s="30">
        <f>tab_SATLISTE[[#This Row],[Lehrergeräte]]*1000</f>
        <v>140000</v>
      </c>
      <c r="G890" s="3" t="str">
        <f>IF(MID(tab_SATLISTE[[#This Row],[SAT-ID]],2,1)="x","x",LEFT(tab_SATLISTE[[#This Row],[SAT-ID]]))</f>
        <v>2</v>
      </c>
      <c r="H890" t="s">
        <v>10474</v>
      </c>
      <c r="I890" t="s">
        <v>18494</v>
      </c>
      <c r="J890" s="3">
        <f>COUNTIFS(tab_SCHULLISTE[TKZ],tab_SATLISTE[[#This Row],[SAT-ID]])</f>
        <v>9</v>
      </c>
    </row>
    <row r="891" spans="1:10" ht="15.9" customHeight="1" x14ac:dyDescent="0.3">
      <c r="A891" s="3" t="s">
        <v>2579</v>
      </c>
      <c r="B891" s="15" t="s">
        <v>15682</v>
      </c>
      <c r="C891" s="16">
        <v>18</v>
      </c>
      <c r="D891" s="17">
        <f>tab_SATLISTE[[#This Row],[Leihgeräte]]*350</f>
        <v>6300</v>
      </c>
      <c r="E891" s="16">
        <v>2</v>
      </c>
      <c r="F891" s="30">
        <f>tab_SATLISTE[[#This Row],[Lehrergeräte]]*1000</f>
        <v>2000</v>
      </c>
      <c r="G891" s="3" t="str">
        <f>IF(MID(tab_SATLISTE[[#This Row],[SAT-ID]],2,1)="x","x",LEFT(tab_SATLISTE[[#This Row],[SAT-ID]]))</f>
        <v>2</v>
      </c>
      <c r="H891" t="s">
        <v>17008</v>
      </c>
      <c r="I891" t="s">
        <v>17545</v>
      </c>
      <c r="J891" s="3">
        <f>COUNTIFS(tab_SCHULLISTE[TKZ],tab_SATLISTE[[#This Row],[SAT-ID]])</f>
        <v>1</v>
      </c>
    </row>
    <row r="892" spans="1:10" ht="15.9" customHeight="1" x14ac:dyDescent="0.3">
      <c r="A892" s="3" t="s">
        <v>2632</v>
      </c>
      <c r="B892" s="15" t="s">
        <v>18895</v>
      </c>
      <c r="C892" s="16">
        <v>18</v>
      </c>
      <c r="D892" s="17">
        <f>tab_SATLISTE[[#This Row],[Leihgeräte]]*350</f>
        <v>6300</v>
      </c>
      <c r="E892" s="16">
        <v>6</v>
      </c>
      <c r="F892" s="30">
        <f>tab_SATLISTE[[#This Row],[Lehrergeräte]]*1000</f>
        <v>6000</v>
      </c>
      <c r="G892" s="3" t="str">
        <f>IF(MID(tab_SATLISTE[[#This Row],[SAT-ID]],2,1)="x","x",LEFT(tab_SATLISTE[[#This Row],[SAT-ID]]))</f>
        <v>2</v>
      </c>
      <c r="H892" t="s">
        <v>17008</v>
      </c>
      <c r="I892" t="s">
        <v>17579</v>
      </c>
      <c r="J892" s="3">
        <f>COUNTIFS(tab_SCHULLISTE[TKZ],tab_SATLISTE[[#This Row],[SAT-ID]])</f>
        <v>1</v>
      </c>
    </row>
    <row r="893" spans="1:10" ht="15.9" customHeight="1" x14ac:dyDescent="0.3">
      <c r="A893" s="3" t="s">
        <v>2580</v>
      </c>
      <c r="B893" s="15" t="s">
        <v>15683</v>
      </c>
      <c r="C893" s="16">
        <v>17</v>
      </c>
      <c r="D893" s="17">
        <f>tab_SATLISTE[[#This Row],[Leihgeräte]]*350</f>
        <v>5950</v>
      </c>
      <c r="E893" s="16">
        <v>3</v>
      </c>
      <c r="F893" s="30">
        <f>tab_SATLISTE[[#This Row],[Lehrergeräte]]*1000</f>
        <v>3000</v>
      </c>
      <c r="G893" s="3" t="str">
        <f>IF(MID(tab_SATLISTE[[#This Row],[SAT-ID]],2,1)="x","x",LEFT(tab_SATLISTE[[#This Row],[SAT-ID]]))</f>
        <v>2</v>
      </c>
      <c r="H893" t="s">
        <v>17008</v>
      </c>
      <c r="I893" t="s">
        <v>17546</v>
      </c>
      <c r="J893" s="3">
        <f>COUNTIFS(tab_SCHULLISTE[TKZ],tab_SATLISTE[[#This Row],[SAT-ID]])</f>
        <v>1</v>
      </c>
    </row>
    <row r="894" spans="1:10" ht="15.9" customHeight="1" x14ac:dyDescent="0.3">
      <c r="A894" s="3" t="s">
        <v>2581</v>
      </c>
      <c r="B894" s="15" t="s">
        <v>15684</v>
      </c>
      <c r="C894" s="16">
        <v>13</v>
      </c>
      <c r="D894" s="17">
        <f>tab_SATLISTE[[#This Row],[Leihgeräte]]*350</f>
        <v>4550</v>
      </c>
      <c r="E894" s="16">
        <v>5</v>
      </c>
      <c r="F894" s="30">
        <f>tab_SATLISTE[[#This Row],[Lehrergeräte]]*1000</f>
        <v>5000</v>
      </c>
      <c r="G894" s="3" t="str">
        <f>IF(MID(tab_SATLISTE[[#This Row],[SAT-ID]],2,1)="x","x",LEFT(tab_SATLISTE[[#This Row],[SAT-ID]]))</f>
        <v>2</v>
      </c>
      <c r="H894" t="s">
        <v>23</v>
      </c>
      <c r="I894" t="s">
        <v>17547</v>
      </c>
      <c r="J894" s="3">
        <f>COUNTIFS(tab_SCHULLISTE[TKZ],tab_SATLISTE[[#This Row],[SAT-ID]])</f>
        <v>1</v>
      </c>
    </row>
    <row r="895" spans="1:10" ht="15.9" customHeight="1" x14ac:dyDescent="0.3">
      <c r="A895" s="3" t="s">
        <v>2582</v>
      </c>
      <c r="B895" s="15" t="s">
        <v>15685</v>
      </c>
      <c r="C895" s="16">
        <v>33</v>
      </c>
      <c r="D895" s="17">
        <f>tab_SATLISTE[[#This Row],[Leihgeräte]]*350</f>
        <v>11550</v>
      </c>
      <c r="E895" s="16">
        <v>7</v>
      </c>
      <c r="F895" s="30">
        <f>tab_SATLISTE[[#This Row],[Lehrergeräte]]*1000</f>
        <v>7000</v>
      </c>
      <c r="G895" s="3" t="str">
        <f>IF(MID(tab_SATLISTE[[#This Row],[SAT-ID]],2,1)="x","x",LEFT(tab_SATLISTE[[#This Row],[SAT-ID]]))</f>
        <v>2</v>
      </c>
      <c r="H895" t="s">
        <v>17008</v>
      </c>
      <c r="I895" t="s">
        <v>17548</v>
      </c>
      <c r="J895" s="3">
        <f>COUNTIFS(tab_SCHULLISTE[TKZ],tab_SATLISTE[[#This Row],[SAT-ID]])</f>
        <v>2</v>
      </c>
    </row>
    <row r="896" spans="1:10" ht="15.9" customHeight="1" x14ac:dyDescent="0.3">
      <c r="A896" s="3" t="s">
        <v>2583</v>
      </c>
      <c r="B896" s="15" t="s">
        <v>15686</v>
      </c>
      <c r="C896" s="16">
        <v>65</v>
      </c>
      <c r="D896" s="17">
        <f>tab_SATLISTE[[#This Row],[Leihgeräte]]*350</f>
        <v>22750</v>
      </c>
      <c r="E896" s="16">
        <v>10</v>
      </c>
      <c r="F896" s="30">
        <f>tab_SATLISTE[[#This Row],[Lehrergeräte]]*1000</f>
        <v>10000</v>
      </c>
      <c r="G896" s="3" t="str">
        <f>IF(MID(tab_SATLISTE[[#This Row],[SAT-ID]],2,1)="x","x",LEFT(tab_SATLISTE[[#This Row],[SAT-ID]]))</f>
        <v>2</v>
      </c>
      <c r="H896" t="s">
        <v>17010</v>
      </c>
      <c r="I896" t="s">
        <v>17549</v>
      </c>
      <c r="J896" s="3">
        <f>COUNTIFS(tab_SCHULLISTE[TKZ],tab_SATLISTE[[#This Row],[SAT-ID]])</f>
        <v>1</v>
      </c>
    </row>
    <row r="897" spans="1:10" ht="15.9" customHeight="1" x14ac:dyDescent="0.3">
      <c r="A897" s="3" t="s">
        <v>2584</v>
      </c>
      <c r="B897" s="15" t="s">
        <v>15687</v>
      </c>
      <c r="C897" s="16">
        <v>83</v>
      </c>
      <c r="D897" s="17">
        <f>tab_SATLISTE[[#This Row],[Leihgeräte]]*350</f>
        <v>29050</v>
      </c>
      <c r="E897" s="16">
        <v>18</v>
      </c>
      <c r="F897" s="30">
        <f>tab_SATLISTE[[#This Row],[Lehrergeräte]]*1000</f>
        <v>18000</v>
      </c>
      <c r="G897" s="3" t="str">
        <f>IF(MID(tab_SATLISTE[[#This Row],[SAT-ID]],2,1)="x","x",LEFT(tab_SATLISTE[[#This Row],[SAT-ID]]))</f>
        <v>2</v>
      </c>
      <c r="H897" t="s">
        <v>17010</v>
      </c>
      <c r="I897" t="s">
        <v>17549</v>
      </c>
      <c r="J897" s="3">
        <f>COUNTIFS(tab_SCHULLISTE[TKZ],tab_SATLISTE[[#This Row],[SAT-ID]])</f>
        <v>1</v>
      </c>
    </row>
    <row r="898" spans="1:10" ht="15.9" customHeight="1" x14ac:dyDescent="0.3">
      <c r="A898" s="3" t="s">
        <v>2585</v>
      </c>
      <c r="B898" s="15" t="s">
        <v>15688</v>
      </c>
      <c r="C898" s="16">
        <v>56</v>
      </c>
      <c r="D898" s="17">
        <f>tab_SATLISTE[[#This Row],[Leihgeräte]]*350</f>
        <v>19600</v>
      </c>
      <c r="E898" s="16">
        <v>9</v>
      </c>
      <c r="F898" s="30">
        <f>tab_SATLISTE[[#This Row],[Lehrergeräte]]*1000</f>
        <v>9000</v>
      </c>
      <c r="G898" s="3" t="str">
        <f>IF(MID(tab_SATLISTE[[#This Row],[SAT-ID]],2,1)="x","x",LEFT(tab_SATLISTE[[#This Row],[SAT-ID]]))</f>
        <v>2</v>
      </c>
      <c r="H898" t="s">
        <v>17008</v>
      </c>
      <c r="I898" t="s">
        <v>17550</v>
      </c>
      <c r="J898" s="3">
        <f>COUNTIFS(tab_SCHULLISTE[TKZ],tab_SATLISTE[[#This Row],[SAT-ID]])</f>
        <v>2</v>
      </c>
    </row>
    <row r="899" spans="1:10" ht="15.9" customHeight="1" x14ac:dyDescent="0.3">
      <c r="A899" s="3" t="s">
        <v>2586</v>
      </c>
      <c r="B899" s="15" t="s">
        <v>15689</v>
      </c>
      <c r="C899" s="16">
        <v>56</v>
      </c>
      <c r="D899" s="17">
        <f>tab_SATLISTE[[#This Row],[Leihgeräte]]*350</f>
        <v>19600</v>
      </c>
      <c r="E899" s="16">
        <v>14</v>
      </c>
      <c r="F899" s="30">
        <f>tab_SATLISTE[[#This Row],[Lehrergeräte]]*1000</f>
        <v>14000</v>
      </c>
      <c r="G899" s="3" t="str">
        <f>IF(MID(tab_SATLISTE[[#This Row],[SAT-ID]],2,1)="x","x",LEFT(tab_SATLISTE[[#This Row],[SAT-ID]]))</f>
        <v>2</v>
      </c>
      <c r="H899" t="s">
        <v>17009</v>
      </c>
      <c r="I899" t="s">
        <v>17551</v>
      </c>
      <c r="J899" s="3">
        <f>COUNTIFS(tab_SCHULLISTE[TKZ],tab_SATLISTE[[#This Row],[SAT-ID]])</f>
        <v>2</v>
      </c>
    </row>
    <row r="900" spans="1:10" ht="15.9" customHeight="1" x14ac:dyDescent="0.3">
      <c r="A900" s="3" t="s">
        <v>2587</v>
      </c>
      <c r="B900" s="15" t="s">
        <v>15690</v>
      </c>
      <c r="C900" s="16">
        <v>56</v>
      </c>
      <c r="D900" s="17">
        <f>tab_SATLISTE[[#This Row],[Leihgeräte]]*350</f>
        <v>19600</v>
      </c>
      <c r="E900" s="16">
        <v>13</v>
      </c>
      <c r="F900" s="30">
        <f>tab_SATLISTE[[#This Row],[Lehrergeräte]]*1000</f>
        <v>13000</v>
      </c>
      <c r="G900" s="3" t="str">
        <f>IF(MID(tab_SATLISTE[[#This Row],[SAT-ID]],2,1)="x","x",LEFT(tab_SATLISTE[[#This Row],[SAT-ID]]))</f>
        <v>2</v>
      </c>
      <c r="H900" t="s">
        <v>17008</v>
      </c>
      <c r="I900" t="s">
        <v>17552</v>
      </c>
      <c r="J900" s="3">
        <f>COUNTIFS(tab_SCHULLISTE[TKZ],tab_SATLISTE[[#This Row],[SAT-ID]])</f>
        <v>1</v>
      </c>
    </row>
    <row r="901" spans="1:10" ht="15.9" customHeight="1" x14ac:dyDescent="0.3">
      <c r="A901" s="3" t="s">
        <v>2588</v>
      </c>
      <c r="B901" s="15" t="s">
        <v>15691</v>
      </c>
      <c r="C901" s="16">
        <v>78</v>
      </c>
      <c r="D901" s="17">
        <f>tab_SATLISTE[[#This Row],[Leihgeräte]]*350</f>
        <v>27300</v>
      </c>
      <c r="E901" s="16">
        <v>17</v>
      </c>
      <c r="F901" s="30">
        <f>tab_SATLISTE[[#This Row],[Lehrergeräte]]*1000</f>
        <v>17000</v>
      </c>
      <c r="G901" s="3" t="str">
        <f>IF(MID(tab_SATLISTE[[#This Row],[SAT-ID]],2,1)="x","x",LEFT(tab_SATLISTE[[#This Row],[SAT-ID]]))</f>
        <v>2</v>
      </c>
      <c r="H901" t="s">
        <v>17010</v>
      </c>
      <c r="I901" t="s">
        <v>17552</v>
      </c>
      <c r="J901" s="3">
        <f>COUNTIFS(tab_SCHULLISTE[TKZ],tab_SATLISTE[[#This Row],[SAT-ID]])</f>
        <v>1</v>
      </c>
    </row>
    <row r="902" spans="1:10" ht="15.9" customHeight="1" x14ac:dyDescent="0.3">
      <c r="A902" s="3" t="s">
        <v>2589</v>
      </c>
      <c r="B902" s="15" t="s">
        <v>15692</v>
      </c>
      <c r="C902" s="16">
        <v>68</v>
      </c>
      <c r="D902" s="17">
        <f>tab_SATLISTE[[#This Row],[Leihgeräte]]*350</f>
        <v>23800</v>
      </c>
      <c r="E902" s="16">
        <v>9</v>
      </c>
      <c r="F902" s="30">
        <f>tab_SATLISTE[[#This Row],[Lehrergeräte]]*1000</f>
        <v>9000</v>
      </c>
      <c r="G902" s="3" t="str">
        <f>IF(MID(tab_SATLISTE[[#This Row],[SAT-ID]],2,1)="x","x",LEFT(tab_SATLISTE[[#This Row],[SAT-ID]]))</f>
        <v>2</v>
      </c>
      <c r="H902" t="s">
        <v>17008</v>
      </c>
      <c r="I902" t="s">
        <v>17553</v>
      </c>
      <c r="J902" s="3">
        <f>COUNTIFS(tab_SCHULLISTE[TKZ],tab_SATLISTE[[#This Row],[SAT-ID]])</f>
        <v>1</v>
      </c>
    </row>
    <row r="903" spans="1:10" ht="15.9" customHeight="1" x14ac:dyDescent="0.3">
      <c r="A903" s="3" t="s">
        <v>2590</v>
      </c>
      <c r="B903" s="15" t="s">
        <v>15693</v>
      </c>
      <c r="C903" s="16">
        <v>105</v>
      </c>
      <c r="D903" s="17">
        <f>tab_SATLISTE[[#This Row],[Leihgeräte]]*350</f>
        <v>36750</v>
      </c>
      <c r="E903" s="16">
        <v>23</v>
      </c>
      <c r="F903" s="30">
        <f>tab_SATLISTE[[#This Row],[Lehrergeräte]]*1000</f>
        <v>23000</v>
      </c>
      <c r="G903" s="3" t="str">
        <f>IF(MID(tab_SATLISTE[[#This Row],[SAT-ID]],2,1)="x","x",LEFT(tab_SATLISTE[[#This Row],[SAT-ID]]))</f>
        <v>2</v>
      </c>
      <c r="H903" t="s">
        <v>17010</v>
      </c>
      <c r="I903" t="s">
        <v>17553</v>
      </c>
      <c r="J903" s="3">
        <f>COUNTIFS(tab_SCHULLISTE[TKZ],tab_SATLISTE[[#This Row],[SAT-ID]])</f>
        <v>2</v>
      </c>
    </row>
    <row r="904" spans="1:10" ht="15.9" customHeight="1" x14ac:dyDescent="0.3">
      <c r="A904" s="3" t="s">
        <v>2591</v>
      </c>
      <c r="B904" s="15" t="s">
        <v>15694</v>
      </c>
      <c r="C904" s="16">
        <v>20</v>
      </c>
      <c r="D904" s="17">
        <f>tab_SATLISTE[[#This Row],[Leihgeräte]]*350</f>
        <v>7000</v>
      </c>
      <c r="E904" s="16">
        <v>2</v>
      </c>
      <c r="F904" s="30">
        <f>tab_SATLISTE[[#This Row],[Lehrergeräte]]*1000</f>
        <v>2000</v>
      </c>
      <c r="G904" s="3" t="str">
        <f>IF(MID(tab_SATLISTE[[#This Row],[SAT-ID]],2,1)="x","x",LEFT(tab_SATLISTE[[#This Row],[SAT-ID]]))</f>
        <v>2</v>
      </c>
      <c r="H904" t="s">
        <v>17008</v>
      </c>
      <c r="I904" t="s">
        <v>17554</v>
      </c>
      <c r="J904" s="3">
        <f>COUNTIFS(tab_SCHULLISTE[TKZ],tab_SATLISTE[[#This Row],[SAT-ID]])</f>
        <v>1</v>
      </c>
    </row>
    <row r="905" spans="1:10" ht="15.9" customHeight="1" x14ac:dyDescent="0.3">
      <c r="A905" s="3" t="s">
        <v>2592</v>
      </c>
      <c r="B905" s="15" t="s">
        <v>15695</v>
      </c>
      <c r="C905" s="16">
        <v>14</v>
      </c>
      <c r="D905" s="17">
        <f>tab_SATLISTE[[#This Row],[Leihgeräte]]*350</f>
        <v>4900</v>
      </c>
      <c r="E905" s="16">
        <v>2</v>
      </c>
      <c r="F905" s="30">
        <f>tab_SATLISTE[[#This Row],[Lehrergeräte]]*1000</f>
        <v>2000</v>
      </c>
      <c r="G905" s="3" t="str">
        <f>IF(MID(tab_SATLISTE[[#This Row],[SAT-ID]],2,1)="x","x",LEFT(tab_SATLISTE[[#This Row],[SAT-ID]]))</f>
        <v>2</v>
      </c>
      <c r="H905" t="s">
        <v>23</v>
      </c>
      <c r="I905" t="s">
        <v>17555</v>
      </c>
      <c r="J905" s="3">
        <f>COUNTIFS(tab_SCHULLISTE[TKZ],tab_SATLISTE[[#This Row],[SAT-ID]])</f>
        <v>1</v>
      </c>
    </row>
    <row r="906" spans="1:10" ht="15.9" customHeight="1" x14ac:dyDescent="0.3">
      <c r="A906" s="3" t="s">
        <v>2593</v>
      </c>
      <c r="B906" s="15" t="s">
        <v>15696</v>
      </c>
      <c r="C906" s="16">
        <v>13</v>
      </c>
      <c r="D906" s="17">
        <f>tab_SATLISTE[[#This Row],[Leihgeräte]]*350</f>
        <v>4550</v>
      </c>
      <c r="E906" s="16">
        <v>3</v>
      </c>
      <c r="F906" s="30">
        <f>tab_SATLISTE[[#This Row],[Lehrergeräte]]*1000</f>
        <v>3000</v>
      </c>
      <c r="G906" s="3" t="str">
        <f>IF(MID(tab_SATLISTE[[#This Row],[SAT-ID]],2,1)="x","x",LEFT(tab_SATLISTE[[#This Row],[SAT-ID]]))</f>
        <v>2</v>
      </c>
      <c r="H906" t="s">
        <v>23</v>
      </c>
      <c r="I906" t="s">
        <v>17556</v>
      </c>
      <c r="J906" s="3">
        <f>COUNTIFS(tab_SCHULLISTE[TKZ],tab_SATLISTE[[#This Row],[SAT-ID]])</f>
        <v>1</v>
      </c>
    </row>
    <row r="907" spans="1:10" ht="15.9" customHeight="1" x14ac:dyDescent="0.3">
      <c r="A907" s="3" t="s">
        <v>2594</v>
      </c>
      <c r="B907" s="15" t="s">
        <v>15697</v>
      </c>
      <c r="C907" s="16">
        <v>56</v>
      </c>
      <c r="D907" s="17">
        <f>tab_SATLISTE[[#This Row],[Leihgeräte]]*350</f>
        <v>19600</v>
      </c>
      <c r="E907" s="16">
        <v>13</v>
      </c>
      <c r="F907" s="30">
        <f>tab_SATLISTE[[#This Row],[Lehrergeräte]]*1000</f>
        <v>13000</v>
      </c>
      <c r="G907" s="3" t="str">
        <f>IF(MID(tab_SATLISTE[[#This Row],[SAT-ID]],2,1)="x","x",LEFT(tab_SATLISTE[[#This Row],[SAT-ID]]))</f>
        <v>2</v>
      </c>
      <c r="H907" t="s">
        <v>17008</v>
      </c>
      <c r="I907" t="s">
        <v>17547</v>
      </c>
      <c r="J907" s="3">
        <f>COUNTIFS(tab_SCHULLISTE[TKZ],tab_SATLISTE[[#This Row],[SAT-ID]])</f>
        <v>2</v>
      </c>
    </row>
    <row r="908" spans="1:10" ht="15.9" customHeight="1" x14ac:dyDescent="0.3">
      <c r="A908" s="3" t="s">
        <v>2595</v>
      </c>
      <c r="B908" s="15" t="s">
        <v>15698</v>
      </c>
      <c r="C908" s="16">
        <v>23</v>
      </c>
      <c r="D908" s="17">
        <f>tab_SATLISTE[[#This Row],[Leihgeräte]]*350</f>
        <v>8050</v>
      </c>
      <c r="E908" s="16">
        <v>7</v>
      </c>
      <c r="F908" s="30">
        <f>tab_SATLISTE[[#This Row],[Lehrergeräte]]*1000</f>
        <v>7000</v>
      </c>
      <c r="G908" s="3" t="str">
        <f>IF(MID(tab_SATLISTE[[#This Row],[SAT-ID]],2,1)="x","x",LEFT(tab_SATLISTE[[#This Row],[SAT-ID]]))</f>
        <v>2</v>
      </c>
      <c r="H908" t="s">
        <v>17008</v>
      </c>
      <c r="I908" t="s">
        <v>17557</v>
      </c>
      <c r="J908" s="3">
        <f>COUNTIFS(tab_SCHULLISTE[TKZ],tab_SATLISTE[[#This Row],[SAT-ID]])</f>
        <v>2</v>
      </c>
    </row>
    <row r="909" spans="1:10" ht="15.9" customHeight="1" x14ac:dyDescent="0.3">
      <c r="A909" s="3" t="s">
        <v>2596</v>
      </c>
      <c r="B909" s="15" t="s">
        <v>15699</v>
      </c>
      <c r="C909" s="16">
        <v>12</v>
      </c>
      <c r="D909" s="17">
        <f>tab_SATLISTE[[#This Row],[Leihgeräte]]*350</f>
        <v>4200</v>
      </c>
      <c r="E909" s="16">
        <v>3</v>
      </c>
      <c r="F909" s="30">
        <f>tab_SATLISTE[[#This Row],[Lehrergeräte]]*1000</f>
        <v>3000</v>
      </c>
      <c r="G909" s="3" t="str">
        <f>IF(MID(tab_SATLISTE[[#This Row],[SAT-ID]],2,1)="x","x",LEFT(tab_SATLISTE[[#This Row],[SAT-ID]]))</f>
        <v>2</v>
      </c>
      <c r="H909" t="s">
        <v>23</v>
      </c>
      <c r="I909" t="s">
        <v>17558</v>
      </c>
      <c r="J909" s="3">
        <f>COUNTIFS(tab_SCHULLISTE[TKZ],tab_SATLISTE[[#This Row],[SAT-ID]])</f>
        <v>1</v>
      </c>
    </row>
    <row r="910" spans="1:10" ht="15.9" customHeight="1" x14ac:dyDescent="0.3">
      <c r="A910" s="3" t="s">
        <v>2597</v>
      </c>
      <c r="B910" s="15" t="s">
        <v>15700</v>
      </c>
      <c r="C910" s="16">
        <v>655</v>
      </c>
      <c r="D910" s="17">
        <f>tab_SATLISTE[[#This Row],[Leihgeräte]]*350</f>
        <v>229250</v>
      </c>
      <c r="E910" s="16">
        <v>149</v>
      </c>
      <c r="F910" s="30">
        <f>tab_SATLISTE[[#This Row],[Lehrergeräte]]*1000</f>
        <v>149000</v>
      </c>
      <c r="G910" s="3" t="str">
        <f>IF(MID(tab_SATLISTE[[#This Row],[SAT-ID]],2,1)="x","x",LEFT(tab_SATLISTE[[#This Row],[SAT-ID]]))</f>
        <v>2</v>
      </c>
      <c r="H910" t="s">
        <v>10474</v>
      </c>
      <c r="I910" t="s">
        <v>18495</v>
      </c>
      <c r="J910" s="3">
        <f>COUNTIFS(tab_SCHULLISTE[TKZ],tab_SATLISTE[[#This Row],[SAT-ID]])</f>
        <v>13</v>
      </c>
    </row>
    <row r="911" spans="1:10" ht="15.9" customHeight="1" x14ac:dyDescent="0.3">
      <c r="A911" s="3" t="s">
        <v>2598</v>
      </c>
      <c r="B911" s="15" t="s">
        <v>18896</v>
      </c>
      <c r="C911" s="16">
        <v>39</v>
      </c>
      <c r="D911" s="17">
        <f>tab_SATLISTE[[#This Row],[Leihgeräte]]*350</f>
        <v>13650</v>
      </c>
      <c r="E911" s="16">
        <v>10</v>
      </c>
      <c r="F911" s="30">
        <f>tab_SATLISTE[[#This Row],[Lehrergeräte]]*1000</f>
        <v>10000</v>
      </c>
      <c r="G911" s="3" t="str">
        <f>IF(MID(tab_SATLISTE[[#This Row],[SAT-ID]],2,1)="x","x",LEFT(tab_SATLISTE[[#This Row],[SAT-ID]]))</f>
        <v>2</v>
      </c>
      <c r="H911" t="s">
        <v>17008</v>
      </c>
      <c r="I911" t="s">
        <v>17519</v>
      </c>
      <c r="J911" s="3">
        <f>COUNTIFS(tab_SCHULLISTE[TKZ],tab_SATLISTE[[#This Row],[SAT-ID]])</f>
        <v>1</v>
      </c>
    </row>
    <row r="912" spans="1:10" ht="15.9" customHeight="1" x14ac:dyDescent="0.3">
      <c r="A912" s="3" t="s">
        <v>2599</v>
      </c>
      <c r="B912" s="15" t="s">
        <v>15701</v>
      </c>
      <c r="C912" s="16">
        <v>57</v>
      </c>
      <c r="D912" s="17">
        <f>tab_SATLISTE[[#This Row],[Leihgeräte]]*350</f>
        <v>19950</v>
      </c>
      <c r="E912" s="16">
        <v>15</v>
      </c>
      <c r="F912" s="30">
        <f>tab_SATLISTE[[#This Row],[Lehrergeräte]]*1000</f>
        <v>15000</v>
      </c>
      <c r="G912" s="3" t="str">
        <f>IF(MID(tab_SATLISTE[[#This Row],[SAT-ID]],2,1)="x","x",LEFT(tab_SATLISTE[[#This Row],[SAT-ID]]))</f>
        <v>2</v>
      </c>
      <c r="H912" t="s">
        <v>17010</v>
      </c>
      <c r="I912" t="s">
        <v>17519</v>
      </c>
      <c r="J912" s="3">
        <f>COUNTIFS(tab_SCHULLISTE[TKZ],tab_SATLISTE[[#This Row],[SAT-ID]])</f>
        <v>1</v>
      </c>
    </row>
    <row r="913" spans="1:10" ht="15.9" customHeight="1" x14ac:dyDescent="0.3">
      <c r="A913" s="3" t="s">
        <v>2600</v>
      </c>
      <c r="B913" s="15" t="s">
        <v>15702</v>
      </c>
      <c r="C913" s="16">
        <v>77</v>
      </c>
      <c r="D913" s="17">
        <f>tab_SATLISTE[[#This Row],[Leihgeräte]]*350</f>
        <v>26950</v>
      </c>
      <c r="E913" s="16">
        <v>20</v>
      </c>
      <c r="F913" s="30">
        <f>tab_SATLISTE[[#This Row],[Lehrergeräte]]*1000</f>
        <v>20000</v>
      </c>
      <c r="G913" s="3" t="str">
        <f>IF(MID(tab_SATLISTE[[#This Row],[SAT-ID]],2,1)="x","x",LEFT(tab_SATLISTE[[#This Row],[SAT-ID]]))</f>
        <v>2</v>
      </c>
      <c r="H913" t="s">
        <v>17009</v>
      </c>
      <c r="I913" t="s">
        <v>17559</v>
      </c>
      <c r="J913" s="3">
        <f>COUNTIFS(tab_SCHULLISTE[TKZ],tab_SATLISTE[[#This Row],[SAT-ID]])</f>
        <v>2</v>
      </c>
    </row>
    <row r="914" spans="1:10" ht="15.9" customHeight="1" x14ac:dyDescent="0.3">
      <c r="A914" s="3" t="s">
        <v>2601</v>
      </c>
      <c r="B914" s="15" t="s">
        <v>15703</v>
      </c>
      <c r="C914" s="16">
        <v>8</v>
      </c>
      <c r="D914" s="17">
        <f>tab_SATLISTE[[#This Row],[Leihgeräte]]*350</f>
        <v>2800</v>
      </c>
      <c r="E914" s="16">
        <v>1</v>
      </c>
      <c r="F914" s="30">
        <f>tab_SATLISTE[[#This Row],[Lehrergeräte]]*1000</f>
        <v>1000</v>
      </c>
      <c r="G914" s="3" t="str">
        <f>IF(MID(tab_SATLISTE[[#This Row],[SAT-ID]],2,1)="x","x",LEFT(tab_SATLISTE[[#This Row],[SAT-ID]]))</f>
        <v>2</v>
      </c>
      <c r="H914" t="s">
        <v>23</v>
      </c>
      <c r="I914" t="s">
        <v>17560</v>
      </c>
      <c r="J914" s="3">
        <f>COUNTIFS(tab_SCHULLISTE[TKZ],tab_SATLISTE[[#This Row],[SAT-ID]])</f>
        <v>1</v>
      </c>
    </row>
    <row r="915" spans="1:10" ht="15.9" customHeight="1" x14ac:dyDescent="0.3">
      <c r="A915" s="3" t="s">
        <v>2602</v>
      </c>
      <c r="B915" s="15" t="s">
        <v>15704</v>
      </c>
      <c r="C915" s="16">
        <v>62</v>
      </c>
      <c r="D915" s="17">
        <f>tab_SATLISTE[[#This Row],[Leihgeräte]]*350</f>
        <v>21700</v>
      </c>
      <c r="E915" s="16">
        <v>13</v>
      </c>
      <c r="F915" s="30">
        <f>tab_SATLISTE[[#This Row],[Lehrergeräte]]*1000</f>
        <v>13000</v>
      </c>
      <c r="G915" s="3" t="str">
        <f>IF(MID(tab_SATLISTE[[#This Row],[SAT-ID]],2,1)="x","x",LEFT(tab_SATLISTE[[#This Row],[SAT-ID]]))</f>
        <v>2</v>
      </c>
      <c r="H915" t="s">
        <v>17010</v>
      </c>
      <c r="I915" t="s">
        <v>17561</v>
      </c>
      <c r="J915" s="3">
        <f>COUNTIFS(tab_SCHULLISTE[TKZ],tab_SATLISTE[[#This Row],[SAT-ID]])</f>
        <v>2</v>
      </c>
    </row>
    <row r="916" spans="1:10" ht="15.9" customHeight="1" x14ac:dyDescent="0.3">
      <c r="A916" s="3" t="s">
        <v>2603</v>
      </c>
      <c r="B916" s="15" t="s">
        <v>15705</v>
      </c>
      <c r="C916" s="16">
        <v>18</v>
      </c>
      <c r="D916" s="17">
        <f>tab_SATLISTE[[#This Row],[Leihgeräte]]*350</f>
        <v>6300</v>
      </c>
      <c r="E916" s="16">
        <v>2</v>
      </c>
      <c r="F916" s="30">
        <f>tab_SATLISTE[[#This Row],[Lehrergeräte]]*1000</f>
        <v>2000</v>
      </c>
      <c r="G916" s="3" t="str">
        <f>IF(MID(tab_SATLISTE[[#This Row],[SAT-ID]],2,1)="x","x",LEFT(tab_SATLISTE[[#This Row],[SAT-ID]]))</f>
        <v>2</v>
      </c>
      <c r="H916" t="s">
        <v>23</v>
      </c>
      <c r="I916" t="s">
        <v>17562</v>
      </c>
      <c r="J916" s="3">
        <f>COUNTIFS(tab_SCHULLISTE[TKZ],tab_SATLISTE[[#This Row],[SAT-ID]])</f>
        <v>1</v>
      </c>
    </row>
    <row r="917" spans="1:10" ht="15.9" customHeight="1" x14ac:dyDescent="0.3">
      <c r="A917" s="3" t="s">
        <v>2604</v>
      </c>
      <c r="B917" s="15" t="s">
        <v>15706</v>
      </c>
      <c r="C917" s="16">
        <v>9</v>
      </c>
      <c r="D917" s="17">
        <f>tab_SATLISTE[[#This Row],[Leihgeräte]]*350</f>
        <v>3150</v>
      </c>
      <c r="E917" s="16">
        <v>5</v>
      </c>
      <c r="F917" s="30">
        <f>tab_SATLISTE[[#This Row],[Lehrergeräte]]*1000</f>
        <v>5000</v>
      </c>
      <c r="G917" s="3" t="str">
        <f>IF(MID(tab_SATLISTE[[#This Row],[SAT-ID]],2,1)="x","x",LEFT(tab_SATLISTE[[#This Row],[SAT-ID]]))</f>
        <v>2</v>
      </c>
      <c r="H917" t="s">
        <v>17008</v>
      </c>
      <c r="I917" t="s">
        <v>17562</v>
      </c>
      <c r="J917" s="3">
        <f>COUNTIFS(tab_SCHULLISTE[TKZ],tab_SATLISTE[[#This Row],[SAT-ID]])</f>
        <v>1</v>
      </c>
    </row>
    <row r="918" spans="1:10" ht="15.9" customHeight="1" x14ac:dyDescent="0.3">
      <c r="A918" s="3" t="s">
        <v>2605</v>
      </c>
      <c r="B918" s="15" t="s">
        <v>15707</v>
      </c>
      <c r="C918" s="16">
        <v>10</v>
      </c>
      <c r="D918" s="17">
        <f>tab_SATLISTE[[#This Row],[Leihgeräte]]*350</f>
        <v>3500</v>
      </c>
      <c r="E918" s="16">
        <v>4</v>
      </c>
      <c r="F918" s="30">
        <f>tab_SATLISTE[[#This Row],[Lehrergeräte]]*1000</f>
        <v>4000</v>
      </c>
      <c r="G918" s="3" t="str">
        <f>IF(MID(tab_SATLISTE[[#This Row],[SAT-ID]],2,1)="x","x",LEFT(tab_SATLISTE[[#This Row],[SAT-ID]]))</f>
        <v>2</v>
      </c>
      <c r="H918" t="s">
        <v>23</v>
      </c>
      <c r="I918" t="s">
        <v>17563</v>
      </c>
      <c r="J918" s="3">
        <f>COUNTIFS(tab_SCHULLISTE[TKZ],tab_SATLISTE[[#This Row],[SAT-ID]])</f>
        <v>1</v>
      </c>
    </row>
    <row r="919" spans="1:10" ht="15.9" customHeight="1" x14ac:dyDescent="0.3">
      <c r="A919" s="3" t="s">
        <v>2606</v>
      </c>
      <c r="B919" s="15" t="s">
        <v>4200</v>
      </c>
      <c r="C919" s="16">
        <v>24</v>
      </c>
      <c r="D919" s="17">
        <f>tab_SATLISTE[[#This Row],[Leihgeräte]]*350</f>
        <v>8400</v>
      </c>
      <c r="E919" s="16">
        <v>11</v>
      </c>
      <c r="F919" s="30">
        <f>tab_SATLISTE[[#This Row],[Lehrergeräte]]*1000</f>
        <v>11000</v>
      </c>
      <c r="G919" s="3" t="str">
        <f>IF(MID(tab_SATLISTE[[#This Row],[SAT-ID]],2,1)="x","x",LEFT(tab_SATLISTE[[#This Row],[SAT-ID]]))</f>
        <v>2</v>
      </c>
      <c r="H919" t="s">
        <v>17009</v>
      </c>
      <c r="I919" t="s">
        <v>17564</v>
      </c>
      <c r="J919" s="3">
        <f>COUNTIFS(tab_SCHULLISTE[TKZ],tab_SATLISTE[[#This Row],[SAT-ID]])</f>
        <v>1</v>
      </c>
    </row>
    <row r="920" spans="1:10" ht="15.9" customHeight="1" x14ac:dyDescent="0.3">
      <c r="A920" s="3" t="s">
        <v>2607</v>
      </c>
      <c r="B920" s="15" t="s">
        <v>15708</v>
      </c>
      <c r="C920" s="16">
        <v>31</v>
      </c>
      <c r="D920" s="17">
        <f>tab_SATLISTE[[#This Row],[Leihgeräte]]*350</f>
        <v>10850</v>
      </c>
      <c r="E920" s="16">
        <v>15</v>
      </c>
      <c r="F920" s="30">
        <f>tab_SATLISTE[[#This Row],[Lehrergeräte]]*1000</f>
        <v>15000</v>
      </c>
      <c r="G920" s="3" t="str">
        <f>IF(MID(tab_SATLISTE[[#This Row],[SAT-ID]],2,1)="x","x",LEFT(tab_SATLISTE[[#This Row],[SAT-ID]]))</f>
        <v>2</v>
      </c>
      <c r="H920" t="s">
        <v>23</v>
      </c>
      <c r="I920" t="s">
        <v>17565</v>
      </c>
      <c r="J920" s="3">
        <f>COUNTIFS(tab_SCHULLISTE[TKZ],tab_SATLISTE[[#This Row],[SAT-ID]])</f>
        <v>2</v>
      </c>
    </row>
    <row r="921" spans="1:10" ht="15.9" customHeight="1" x14ac:dyDescent="0.3">
      <c r="A921" s="3" t="s">
        <v>2608</v>
      </c>
      <c r="B921" s="15" t="s">
        <v>15709</v>
      </c>
      <c r="C921" s="16">
        <v>20</v>
      </c>
      <c r="D921" s="17">
        <f>tab_SATLISTE[[#This Row],[Leihgeräte]]*350</f>
        <v>7000</v>
      </c>
      <c r="E921" s="16">
        <v>3</v>
      </c>
      <c r="F921" s="30">
        <f>tab_SATLISTE[[#This Row],[Lehrergeräte]]*1000</f>
        <v>3000</v>
      </c>
      <c r="G921" s="3" t="str">
        <f>IF(MID(tab_SATLISTE[[#This Row],[SAT-ID]],2,1)="x","x",LEFT(tab_SATLISTE[[#This Row],[SAT-ID]]))</f>
        <v>2</v>
      </c>
      <c r="H921" t="s">
        <v>23</v>
      </c>
      <c r="I921" t="s">
        <v>17566</v>
      </c>
      <c r="J921" s="3">
        <f>COUNTIFS(tab_SCHULLISTE[TKZ],tab_SATLISTE[[#This Row],[SAT-ID]])</f>
        <v>1</v>
      </c>
    </row>
    <row r="922" spans="1:10" ht="15.9" customHeight="1" x14ac:dyDescent="0.3">
      <c r="A922" s="3" t="s">
        <v>2609</v>
      </c>
      <c r="B922" s="15" t="s">
        <v>15710</v>
      </c>
      <c r="C922" s="16">
        <v>20</v>
      </c>
      <c r="D922" s="17">
        <f>tab_SATLISTE[[#This Row],[Leihgeräte]]*350</f>
        <v>7000</v>
      </c>
      <c r="E922" s="16">
        <v>13</v>
      </c>
      <c r="F922" s="30">
        <f>tab_SATLISTE[[#This Row],[Lehrergeräte]]*1000</f>
        <v>13000</v>
      </c>
      <c r="G922" s="3" t="str">
        <f>IF(MID(tab_SATLISTE[[#This Row],[SAT-ID]],2,1)="x","x",LEFT(tab_SATLISTE[[#This Row],[SAT-ID]]))</f>
        <v>2</v>
      </c>
      <c r="H922" t="s">
        <v>10474</v>
      </c>
      <c r="I922" t="s">
        <v>17457</v>
      </c>
      <c r="J922" s="3">
        <f>COUNTIFS(tab_SCHULLISTE[TKZ],tab_SATLISTE[[#This Row],[SAT-ID]])</f>
        <v>2</v>
      </c>
    </row>
    <row r="923" spans="1:10" ht="15.9" customHeight="1" x14ac:dyDescent="0.3">
      <c r="A923" s="3" t="s">
        <v>2610</v>
      </c>
      <c r="B923" s="15" t="s">
        <v>15711</v>
      </c>
      <c r="C923" s="16">
        <v>930</v>
      </c>
      <c r="D923" s="17">
        <f>tab_SATLISTE[[#This Row],[Leihgeräte]]*350</f>
        <v>325500</v>
      </c>
      <c r="E923" s="16">
        <v>180</v>
      </c>
      <c r="F923" s="30">
        <f>tab_SATLISTE[[#This Row],[Lehrergeräte]]*1000</f>
        <v>180000</v>
      </c>
      <c r="G923" s="3" t="str">
        <f>IF(MID(tab_SATLISTE[[#This Row],[SAT-ID]],2,1)="x","x",LEFT(tab_SATLISTE[[#This Row],[SAT-ID]]))</f>
        <v>2</v>
      </c>
      <c r="H923" t="s">
        <v>10474</v>
      </c>
      <c r="I923" t="s">
        <v>18496</v>
      </c>
      <c r="J923" s="3">
        <f>COUNTIFS(tab_SCHULLISTE[TKZ],tab_SATLISTE[[#This Row],[SAT-ID]])</f>
        <v>14</v>
      </c>
    </row>
    <row r="924" spans="1:10" ht="15.9" customHeight="1" x14ac:dyDescent="0.3">
      <c r="A924" s="3" t="s">
        <v>2611</v>
      </c>
      <c r="B924" s="15" t="s">
        <v>15712</v>
      </c>
      <c r="C924" s="16">
        <v>89</v>
      </c>
      <c r="D924" s="17">
        <f>tab_SATLISTE[[#This Row],[Leihgeräte]]*350</f>
        <v>31150</v>
      </c>
      <c r="E924" s="16">
        <v>13</v>
      </c>
      <c r="F924" s="30">
        <f>tab_SATLISTE[[#This Row],[Lehrergeräte]]*1000</f>
        <v>13000</v>
      </c>
      <c r="G924" s="3" t="str">
        <f>IF(MID(tab_SATLISTE[[#This Row],[SAT-ID]],2,1)="x","x",LEFT(tab_SATLISTE[[#This Row],[SAT-ID]]))</f>
        <v>2</v>
      </c>
      <c r="H924" t="s">
        <v>17010</v>
      </c>
      <c r="I924" t="s">
        <v>17567</v>
      </c>
      <c r="J924" s="3">
        <f>COUNTIFS(tab_SCHULLISTE[TKZ],tab_SATLISTE[[#This Row],[SAT-ID]])</f>
        <v>2</v>
      </c>
    </row>
    <row r="925" spans="1:10" ht="15.9" customHeight="1" x14ac:dyDescent="0.3">
      <c r="A925" s="3" t="s">
        <v>2612</v>
      </c>
      <c r="B925" s="15" t="s">
        <v>15713</v>
      </c>
      <c r="C925" s="16">
        <v>33</v>
      </c>
      <c r="D925" s="17">
        <f>tab_SATLISTE[[#This Row],[Leihgeräte]]*350</f>
        <v>11550</v>
      </c>
      <c r="E925" s="16">
        <v>7</v>
      </c>
      <c r="F925" s="30">
        <f>tab_SATLISTE[[#This Row],[Lehrergeräte]]*1000</f>
        <v>7000</v>
      </c>
      <c r="G925" s="3" t="str">
        <f>IF(MID(tab_SATLISTE[[#This Row],[SAT-ID]],2,1)="x","x",LEFT(tab_SATLISTE[[#This Row],[SAT-ID]]))</f>
        <v>2</v>
      </c>
      <c r="H925" t="s">
        <v>17008</v>
      </c>
      <c r="I925" t="s">
        <v>17568</v>
      </c>
      <c r="J925" s="3">
        <f>COUNTIFS(tab_SCHULLISTE[TKZ],tab_SATLISTE[[#This Row],[SAT-ID]])</f>
        <v>1</v>
      </c>
    </row>
    <row r="926" spans="1:10" ht="15.9" customHeight="1" x14ac:dyDescent="0.3">
      <c r="A926" s="3" t="s">
        <v>2613</v>
      </c>
      <c r="B926" s="15" t="s">
        <v>15714</v>
      </c>
      <c r="C926" s="16">
        <v>21</v>
      </c>
      <c r="D926" s="17">
        <f>tab_SATLISTE[[#This Row],[Leihgeräte]]*350</f>
        <v>7350</v>
      </c>
      <c r="E926" s="16">
        <v>3</v>
      </c>
      <c r="F926" s="30">
        <f>tab_SATLISTE[[#This Row],[Lehrergeräte]]*1000</f>
        <v>3000</v>
      </c>
      <c r="G926" s="3" t="str">
        <f>IF(MID(tab_SATLISTE[[#This Row],[SAT-ID]],2,1)="x","x",LEFT(tab_SATLISTE[[#This Row],[SAT-ID]]))</f>
        <v>2</v>
      </c>
      <c r="H926" t="s">
        <v>17008</v>
      </c>
      <c r="I926" t="s">
        <v>17568</v>
      </c>
      <c r="J926" s="3">
        <f>COUNTIFS(tab_SCHULLISTE[TKZ],tab_SATLISTE[[#This Row],[SAT-ID]])</f>
        <v>1</v>
      </c>
    </row>
    <row r="927" spans="1:10" ht="15.9" customHeight="1" x14ac:dyDescent="0.3">
      <c r="A927" s="3" t="s">
        <v>2614</v>
      </c>
      <c r="B927" s="15" t="s">
        <v>15715</v>
      </c>
      <c r="C927" s="16">
        <v>16</v>
      </c>
      <c r="D927" s="17">
        <f>tab_SATLISTE[[#This Row],[Leihgeräte]]*350</f>
        <v>5600</v>
      </c>
      <c r="E927" s="16">
        <v>3</v>
      </c>
      <c r="F927" s="30">
        <f>tab_SATLISTE[[#This Row],[Lehrergeräte]]*1000</f>
        <v>3000</v>
      </c>
      <c r="G927" s="3" t="str">
        <f>IF(MID(tab_SATLISTE[[#This Row],[SAT-ID]],2,1)="x","x",LEFT(tab_SATLISTE[[#This Row],[SAT-ID]]))</f>
        <v>2</v>
      </c>
      <c r="H927" t="s">
        <v>23</v>
      </c>
      <c r="I927" t="s">
        <v>17569</v>
      </c>
      <c r="J927" s="3">
        <f>COUNTIFS(tab_SCHULLISTE[TKZ],tab_SATLISTE[[#This Row],[SAT-ID]])</f>
        <v>1</v>
      </c>
    </row>
    <row r="928" spans="1:10" ht="15.9" customHeight="1" x14ac:dyDescent="0.3">
      <c r="A928" s="3" t="s">
        <v>2615</v>
      </c>
      <c r="B928" s="15" t="s">
        <v>15716</v>
      </c>
      <c r="C928" s="16">
        <v>21</v>
      </c>
      <c r="D928" s="17">
        <f>tab_SATLISTE[[#This Row],[Leihgeräte]]*350</f>
        <v>7350</v>
      </c>
      <c r="E928" s="16">
        <v>6</v>
      </c>
      <c r="F928" s="30">
        <f>tab_SATLISTE[[#This Row],[Lehrergeräte]]*1000</f>
        <v>6000</v>
      </c>
      <c r="G928" s="3" t="str">
        <f>IF(MID(tab_SATLISTE[[#This Row],[SAT-ID]],2,1)="x","x",LEFT(tab_SATLISTE[[#This Row],[SAT-ID]]))</f>
        <v>2</v>
      </c>
      <c r="H928" t="s">
        <v>17008</v>
      </c>
      <c r="I928" t="s">
        <v>17478</v>
      </c>
      <c r="J928" s="3">
        <f>COUNTIFS(tab_SCHULLISTE[TKZ],tab_SATLISTE[[#This Row],[SAT-ID]])</f>
        <v>1</v>
      </c>
    </row>
    <row r="929" spans="1:10" ht="15.9" customHeight="1" x14ac:dyDescent="0.3">
      <c r="A929" s="3" t="s">
        <v>2616</v>
      </c>
      <c r="B929" s="15" t="s">
        <v>15717</v>
      </c>
      <c r="C929" s="16">
        <v>33</v>
      </c>
      <c r="D929" s="17">
        <f>tab_SATLISTE[[#This Row],[Leihgeräte]]*350</f>
        <v>11550</v>
      </c>
      <c r="E929" s="16">
        <v>5</v>
      </c>
      <c r="F929" s="30">
        <f>tab_SATLISTE[[#This Row],[Lehrergeräte]]*1000</f>
        <v>5000</v>
      </c>
      <c r="G929" s="3" t="str">
        <f>IF(MID(tab_SATLISTE[[#This Row],[SAT-ID]],2,1)="x","x",LEFT(tab_SATLISTE[[#This Row],[SAT-ID]]))</f>
        <v>2</v>
      </c>
      <c r="H929" t="s">
        <v>17008</v>
      </c>
      <c r="I929" t="s">
        <v>17478</v>
      </c>
      <c r="J929" s="3">
        <f>COUNTIFS(tab_SCHULLISTE[TKZ],tab_SATLISTE[[#This Row],[SAT-ID]])</f>
        <v>1</v>
      </c>
    </row>
    <row r="930" spans="1:10" ht="15.9" customHeight="1" x14ac:dyDescent="0.3">
      <c r="A930" s="3" t="s">
        <v>2617</v>
      </c>
      <c r="B930" s="15" t="s">
        <v>15718</v>
      </c>
      <c r="C930" s="16">
        <v>40</v>
      </c>
      <c r="D930" s="17">
        <f>tab_SATLISTE[[#This Row],[Leihgeräte]]*350</f>
        <v>14000</v>
      </c>
      <c r="E930" s="16">
        <v>8</v>
      </c>
      <c r="F930" s="30">
        <f>tab_SATLISTE[[#This Row],[Lehrergeräte]]*1000</f>
        <v>8000</v>
      </c>
      <c r="G930" s="3" t="str">
        <f>IF(MID(tab_SATLISTE[[#This Row],[SAT-ID]],2,1)="x","x",LEFT(tab_SATLISTE[[#This Row],[SAT-ID]]))</f>
        <v>2</v>
      </c>
      <c r="H930" t="s">
        <v>17008</v>
      </c>
      <c r="I930" t="s">
        <v>17570</v>
      </c>
      <c r="J930" s="3">
        <f>COUNTIFS(tab_SCHULLISTE[TKZ],tab_SATLISTE[[#This Row],[SAT-ID]])</f>
        <v>1</v>
      </c>
    </row>
    <row r="931" spans="1:10" ht="15.9" customHeight="1" x14ac:dyDescent="0.3">
      <c r="A931" s="3" t="s">
        <v>2618</v>
      </c>
      <c r="B931" s="15" t="s">
        <v>15719</v>
      </c>
      <c r="C931" s="16">
        <v>20</v>
      </c>
      <c r="D931" s="17">
        <f>tab_SATLISTE[[#This Row],[Leihgeräte]]*350</f>
        <v>7000</v>
      </c>
      <c r="E931" s="16">
        <v>5</v>
      </c>
      <c r="F931" s="30">
        <f>tab_SATLISTE[[#This Row],[Lehrergeräte]]*1000</f>
        <v>5000</v>
      </c>
      <c r="G931" s="3" t="str">
        <f>IF(MID(tab_SATLISTE[[#This Row],[SAT-ID]],2,1)="x","x",LEFT(tab_SATLISTE[[#This Row],[SAT-ID]]))</f>
        <v>2</v>
      </c>
      <c r="H931" t="s">
        <v>17008</v>
      </c>
      <c r="I931" t="s">
        <v>17570</v>
      </c>
      <c r="J931" s="3">
        <f>COUNTIFS(tab_SCHULLISTE[TKZ],tab_SATLISTE[[#This Row],[SAT-ID]])</f>
        <v>1</v>
      </c>
    </row>
    <row r="932" spans="1:10" ht="15.9" customHeight="1" x14ac:dyDescent="0.3">
      <c r="A932" s="3" t="s">
        <v>2619</v>
      </c>
      <c r="B932" s="15" t="s">
        <v>15720</v>
      </c>
      <c r="C932" s="16">
        <v>68</v>
      </c>
      <c r="D932" s="17">
        <f>tab_SATLISTE[[#This Row],[Leihgeräte]]*350</f>
        <v>23800</v>
      </c>
      <c r="E932" s="16">
        <v>14</v>
      </c>
      <c r="F932" s="30">
        <f>tab_SATLISTE[[#This Row],[Lehrergeräte]]*1000</f>
        <v>14000</v>
      </c>
      <c r="G932" s="3" t="str">
        <f>IF(MID(tab_SATLISTE[[#This Row],[SAT-ID]],2,1)="x","x",LEFT(tab_SATLISTE[[#This Row],[SAT-ID]]))</f>
        <v>2</v>
      </c>
      <c r="H932" t="s">
        <v>17008</v>
      </c>
      <c r="I932" t="s">
        <v>17571</v>
      </c>
      <c r="J932" s="3">
        <f>COUNTIFS(tab_SCHULLISTE[TKZ],tab_SATLISTE[[#This Row],[SAT-ID]])</f>
        <v>2</v>
      </c>
    </row>
    <row r="933" spans="1:10" ht="15.9" customHeight="1" x14ac:dyDescent="0.3">
      <c r="A933" s="3" t="s">
        <v>2620</v>
      </c>
      <c r="B933" s="15" t="s">
        <v>15721</v>
      </c>
      <c r="C933" s="16">
        <v>20</v>
      </c>
      <c r="D933" s="17">
        <f>tab_SATLISTE[[#This Row],[Leihgeräte]]*350</f>
        <v>7000</v>
      </c>
      <c r="E933" s="16">
        <v>3</v>
      </c>
      <c r="F933" s="30">
        <f>tab_SATLISTE[[#This Row],[Lehrergeräte]]*1000</f>
        <v>3000</v>
      </c>
      <c r="G933" s="3" t="str">
        <f>IF(MID(tab_SATLISTE[[#This Row],[SAT-ID]],2,1)="x","x",LEFT(tab_SATLISTE[[#This Row],[SAT-ID]]))</f>
        <v>2</v>
      </c>
      <c r="H933" t="s">
        <v>23</v>
      </c>
      <c r="I933" t="s">
        <v>17426</v>
      </c>
      <c r="J933" s="3">
        <f>COUNTIFS(tab_SCHULLISTE[TKZ],tab_SATLISTE[[#This Row],[SAT-ID]])</f>
        <v>1</v>
      </c>
    </row>
    <row r="934" spans="1:10" ht="15.9" customHeight="1" x14ac:dyDescent="0.3">
      <c r="A934" s="3" t="s">
        <v>2621</v>
      </c>
      <c r="B934" s="15" t="s">
        <v>15722</v>
      </c>
      <c r="C934" s="16">
        <v>41</v>
      </c>
      <c r="D934" s="17">
        <f>tab_SATLISTE[[#This Row],[Leihgeräte]]*350</f>
        <v>14350</v>
      </c>
      <c r="E934" s="16">
        <v>13</v>
      </c>
      <c r="F934" s="30">
        <f>tab_SATLISTE[[#This Row],[Lehrergeräte]]*1000</f>
        <v>13000</v>
      </c>
      <c r="G934" s="3" t="str">
        <f>IF(MID(tab_SATLISTE[[#This Row],[SAT-ID]],2,1)="x","x",LEFT(tab_SATLISTE[[#This Row],[SAT-ID]]))</f>
        <v>2</v>
      </c>
      <c r="H934" t="s">
        <v>23</v>
      </c>
      <c r="I934" t="s">
        <v>17572</v>
      </c>
      <c r="J934" s="3">
        <f>COUNTIFS(tab_SCHULLISTE[TKZ],tab_SATLISTE[[#This Row],[SAT-ID]])</f>
        <v>3</v>
      </c>
    </row>
    <row r="935" spans="1:10" ht="15.9" customHeight="1" x14ac:dyDescent="0.3">
      <c r="A935" s="3" t="s">
        <v>2622</v>
      </c>
      <c r="B935" s="15" t="s">
        <v>18897</v>
      </c>
      <c r="C935" s="16">
        <v>12</v>
      </c>
      <c r="D935" s="17">
        <f>tab_SATLISTE[[#This Row],[Leihgeräte]]*350</f>
        <v>4200</v>
      </c>
      <c r="E935" s="16">
        <v>4</v>
      </c>
      <c r="F935" s="30">
        <f>tab_SATLISTE[[#This Row],[Lehrergeräte]]*1000</f>
        <v>4000</v>
      </c>
      <c r="G935" s="3" t="str">
        <f>IF(MID(tab_SATLISTE[[#This Row],[SAT-ID]],2,1)="x","x",LEFT(tab_SATLISTE[[#This Row],[SAT-ID]]))</f>
        <v>2</v>
      </c>
      <c r="H935" t="s">
        <v>23</v>
      </c>
      <c r="I935" t="s">
        <v>17573</v>
      </c>
      <c r="J935" s="3">
        <f>COUNTIFS(tab_SCHULLISTE[TKZ],tab_SATLISTE[[#This Row],[SAT-ID]])</f>
        <v>1</v>
      </c>
    </row>
    <row r="936" spans="1:10" ht="15.9" customHeight="1" x14ac:dyDescent="0.3">
      <c r="A936" s="3" t="s">
        <v>2623</v>
      </c>
      <c r="B936" s="15" t="s">
        <v>15723</v>
      </c>
      <c r="C936" s="16">
        <v>28</v>
      </c>
      <c r="D936" s="17">
        <f>tab_SATLISTE[[#This Row],[Leihgeräte]]*350</f>
        <v>9800</v>
      </c>
      <c r="E936" s="16">
        <v>6</v>
      </c>
      <c r="F936" s="30">
        <f>tab_SATLISTE[[#This Row],[Lehrergeräte]]*1000</f>
        <v>6000</v>
      </c>
      <c r="G936" s="3" t="str">
        <f>IF(MID(tab_SATLISTE[[#This Row],[SAT-ID]],2,1)="x","x",LEFT(tab_SATLISTE[[#This Row],[SAT-ID]]))</f>
        <v>2</v>
      </c>
      <c r="H936" t="s">
        <v>17009</v>
      </c>
      <c r="I936" t="s">
        <v>17574</v>
      </c>
      <c r="J936" s="3">
        <f>COUNTIFS(tab_SCHULLISTE[TKZ],tab_SATLISTE[[#This Row],[SAT-ID]])</f>
        <v>1</v>
      </c>
    </row>
    <row r="937" spans="1:10" ht="15.9" customHeight="1" x14ac:dyDescent="0.3">
      <c r="A937" s="3" t="s">
        <v>2624</v>
      </c>
      <c r="B937" s="15" t="s">
        <v>15724</v>
      </c>
      <c r="C937" s="16">
        <v>19</v>
      </c>
      <c r="D937" s="17">
        <f>tab_SATLISTE[[#This Row],[Leihgeräte]]*350</f>
        <v>6650</v>
      </c>
      <c r="E937" s="16">
        <v>6</v>
      </c>
      <c r="F937" s="30">
        <f>tab_SATLISTE[[#This Row],[Lehrergeräte]]*1000</f>
        <v>6000</v>
      </c>
      <c r="G937" s="3" t="str">
        <f>IF(MID(tab_SATLISTE[[#This Row],[SAT-ID]],2,1)="x","x",LEFT(tab_SATLISTE[[#This Row],[SAT-ID]]))</f>
        <v>2</v>
      </c>
      <c r="H937" t="s">
        <v>17008</v>
      </c>
      <c r="I937" t="s">
        <v>17574</v>
      </c>
      <c r="J937" s="3">
        <f>COUNTIFS(tab_SCHULLISTE[TKZ],tab_SATLISTE[[#This Row],[SAT-ID]])</f>
        <v>1</v>
      </c>
    </row>
    <row r="938" spans="1:10" ht="15.9" customHeight="1" x14ac:dyDescent="0.3">
      <c r="A938" s="3" t="s">
        <v>2625</v>
      </c>
      <c r="B938" s="15" t="s">
        <v>15725</v>
      </c>
      <c r="C938" s="16">
        <v>14</v>
      </c>
      <c r="D938" s="17">
        <f>tab_SATLISTE[[#This Row],[Leihgeräte]]*350</f>
        <v>4900</v>
      </c>
      <c r="E938" s="16">
        <v>2</v>
      </c>
      <c r="F938" s="30">
        <f>tab_SATLISTE[[#This Row],[Lehrergeräte]]*1000</f>
        <v>2000</v>
      </c>
      <c r="G938" s="3" t="str">
        <f>IF(MID(tab_SATLISTE[[#This Row],[SAT-ID]],2,1)="x","x",LEFT(tab_SATLISTE[[#This Row],[SAT-ID]]))</f>
        <v>2</v>
      </c>
      <c r="H938" t="s">
        <v>17008</v>
      </c>
      <c r="I938" t="s">
        <v>17404</v>
      </c>
      <c r="J938" s="3">
        <f>COUNTIFS(tab_SCHULLISTE[TKZ],tab_SATLISTE[[#This Row],[SAT-ID]])</f>
        <v>1</v>
      </c>
    </row>
    <row r="939" spans="1:10" ht="15.9" customHeight="1" x14ac:dyDescent="0.3">
      <c r="A939" s="3" t="s">
        <v>2626</v>
      </c>
      <c r="B939" s="15" t="s">
        <v>15726</v>
      </c>
      <c r="C939" s="16">
        <v>24</v>
      </c>
      <c r="D939" s="17">
        <f>tab_SATLISTE[[#This Row],[Leihgeräte]]*350</f>
        <v>8400</v>
      </c>
      <c r="E939" s="16">
        <v>8</v>
      </c>
      <c r="F939" s="30">
        <f>tab_SATLISTE[[#This Row],[Lehrergeräte]]*1000</f>
        <v>8000</v>
      </c>
      <c r="G939" s="3" t="str">
        <f>IF(MID(tab_SATLISTE[[#This Row],[SAT-ID]],2,1)="x","x",LEFT(tab_SATLISTE[[#This Row],[SAT-ID]]))</f>
        <v>2</v>
      </c>
      <c r="H939" t="s">
        <v>17008</v>
      </c>
      <c r="I939" t="s">
        <v>17495</v>
      </c>
      <c r="J939" s="3">
        <f>COUNTIFS(tab_SCHULLISTE[TKZ],tab_SATLISTE[[#This Row],[SAT-ID]])</f>
        <v>1</v>
      </c>
    </row>
    <row r="940" spans="1:10" ht="15.9" customHeight="1" x14ac:dyDescent="0.3">
      <c r="A940" s="3" t="s">
        <v>2627</v>
      </c>
      <c r="B940" s="15" t="s">
        <v>15727</v>
      </c>
      <c r="C940" s="16">
        <v>38</v>
      </c>
      <c r="D940" s="17">
        <f>tab_SATLISTE[[#This Row],[Leihgeräte]]*350</f>
        <v>13300</v>
      </c>
      <c r="E940" s="16">
        <v>8</v>
      </c>
      <c r="F940" s="30">
        <f>tab_SATLISTE[[#This Row],[Lehrergeräte]]*1000</f>
        <v>8000</v>
      </c>
      <c r="G940" s="3" t="str">
        <f>IF(MID(tab_SATLISTE[[#This Row],[SAT-ID]],2,1)="x","x",LEFT(tab_SATLISTE[[#This Row],[SAT-ID]]))</f>
        <v>2</v>
      </c>
      <c r="H940" t="s">
        <v>17008</v>
      </c>
      <c r="I940" t="s">
        <v>17537</v>
      </c>
      <c r="J940" s="3">
        <f>COUNTIFS(tab_SCHULLISTE[TKZ],tab_SATLISTE[[#This Row],[SAT-ID]])</f>
        <v>2</v>
      </c>
    </row>
    <row r="941" spans="1:10" ht="15.9" customHeight="1" x14ac:dyDescent="0.3">
      <c r="A941" s="3" t="s">
        <v>2628</v>
      </c>
      <c r="B941" s="15" t="s">
        <v>15728</v>
      </c>
      <c r="C941" s="16">
        <v>63</v>
      </c>
      <c r="D941" s="17">
        <f>tab_SATLISTE[[#This Row],[Leihgeräte]]*350</f>
        <v>22050</v>
      </c>
      <c r="E941" s="16">
        <v>16</v>
      </c>
      <c r="F941" s="30">
        <f>tab_SATLISTE[[#This Row],[Lehrergeräte]]*1000</f>
        <v>16000</v>
      </c>
      <c r="G941" s="3" t="str">
        <f>IF(MID(tab_SATLISTE[[#This Row],[SAT-ID]],2,1)="x","x",LEFT(tab_SATLISTE[[#This Row],[SAT-ID]]))</f>
        <v>2</v>
      </c>
      <c r="H941" t="s">
        <v>17008</v>
      </c>
      <c r="I941" t="s">
        <v>17575</v>
      </c>
      <c r="J941" s="3">
        <f>COUNTIFS(tab_SCHULLISTE[TKZ],tab_SATLISTE[[#This Row],[SAT-ID]])</f>
        <v>2</v>
      </c>
    </row>
    <row r="942" spans="1:10" ht="15.9" customHeight="1" x14ac:dyDescent="0.3">
      <c r="A942" s="3" t="s">
        <v>2629</v>
      </c>
      <c r="B942" s="15" t="s">
        <v>15729</v>
      </c>
      <c r="C942" s="16">
        <v>97</v>
      </c>
      <c r="D942" s="17">
        <f>tab_SATLISTE[[#This Row],[Leihgeräte]]*350</f>
        <v>33950</v>
      </c>
      <c r="E942" s="16">
        <v>25</v>
      </c>
      <c r="F942" s="30">
        <f>tab_SATLISTE[[#This Row],[Lehrergeräte]]*1000</f>
        <v>25000</v>
      </c>
      <c r="G942" s="3" t="str">
        <f>IF(MID(tab_SATLISTE[[#This Row],[SAT-ID]],2,1)="x","x",LEFT(tab_SATLISTE[[#This Row],[SAT-ID]]))</f>
        <v>2</v>
      </c>
      <c r="H942" t="s">
        <v>17010</v>
      </c>
      <c r="I942" t="s">
        <v>17576</v>
      </c>
      <c r="J942" s="3">
        <f>COUNTIFS(tab_SCHULLISTE[TKZ],tab_SATLISTE[[#This Row],[SAT-ID]])</f>
        <v>2</v>
      </c>
    </row>
    <row r="943" spans="1:10" ht="15.9" customHeight="1" x14ac:dyDescent="0.3">
      <c r="A943" s="3" t="s">
        <v>2630</v>
      </c>
      <c r="B943" s="15" t="s">
        <v>15730</v>
      </c>
      <c r="C943" s="16">
        <v>28</v>
      </c>
      <c r="D943" s="17">
        <f>tab_SATLISTE[[#This Row],[Leihgeräte]]*350</f>
        <v>9800</v>
      </c>
      <c r="E943" s="16">
        <v>6</v>
      </c>
      <c r="F943" s="30">
        <f>tab_SATLISTE[[#This Row],[Lehrergeräte]]*1000</f>
        <v>6000</v>
      </c>
      <c r="G943" s="3" t="str">
        <f>IF(MID(tab_SATLISTE[[#This Row],[SAT-ID]],2,1)="x","x",LEFT(tab_SATLISTE[[#This Row],[SAT-ID]]))</f>
        <v>2</v>
      </c>
      <c r="H943" t="s">
        <v>23</v>
      </c>
      <c r="I943" t="s">
        <v>17577</v>
      </c>
      <c r="J943" s="3">
        <f>COUNTIFS(tab_SCHULLISTE[TKZ],tab_SATLISTE[[#This Row],[SAT-ID]])</f>
        <v>1</v>
      </c>
    </row>
    <row r="944" spans="1:10" ht="15.9" customHeight="1" x14ac:dyDescent="0.3">
      <c r="A944" s="3" t="s">
        <v>2631</v>
      </c>
      <c r="B944" s="15" t="s">
        <v>15731</v>
      </c>
      <c r="C944" s="16">
        <v>26</v>
      </c>
      <c r="D944" s="17">
        <f>tab_SATLISTE[[#This Row],[Leihgeräte]]*350</f>
        <v>9100</v>
      </c>
      <c r="E944" s="16">
        <v>8</v>
      </c>
      <c r="F944" s="30">
        <f>tab_SATLISTE[[#This Row],[Lehrergeräte]]*1000</f>
        <v>8000</v>
      </c>
      <c r="G944" s="3" t="str">
        <f>IF(MID(tab_SATLISTE[[#This Row],[SAT-ID]],2,1)="x","x",LEFT(tab_SATLISTE[[#This Row],[SAT-ID]]))</f>
        <v>2</v>
      </c>
      <c r="H944" t="s">
        <v>17008</v>
      </c>
      <c r="I944" t="s">
        <v>17578</v>
      </c>
      <c r="J944" s="3">
        <f>COUNTIFS(tab_SCHULLISTE[TKZ],tab_SATLISTE[[#This Row],[SAT-ID]])</f>
        <v>1</v>
      </c>
    </row>
    <row r="945" spans="1:10" ht="15.9" customHeight="1" x14ac:dyDescent="0.3">
      <c r="A945" s="3" t="s">
        <v>2633</v>
      </c>
      <c r="B945" s="15" t="s">
        <v>15732</v>
      </c>
      <c r="C945" s="16">
        <v>11</v>
      </c>
      <c r="D945" s="17">
        <f>tab_SATLISTE[[#This Row],[Leihgeräte]]*350</f>
        <v>3850</v>
      </c>
      <c r="E945" s="16">
        <v>2</v>
      </c>
      <c r="F945" s="30">
        <f>tab_SATLISTE[[#This Row],[Lehrergeräte]]*1000</f>
        <v>2000</v>
      </c>
      <c r="G945" s="3" t="str">
        <f>IF(MID(tab_SATLISTE[[#This Row],[SAT-ID]],2,1)="x","x",LEFT(tab_SATLISTE[[#This Row],[SAT-ID]]))</f>
        <v>2</v>
      </c>
      <c r="H945" t="s">
        <v>23</v>
      </c>
      <c r="I945" t="s">
        <v>17558</v>
      </c>
      <c r="J945" s="3">
        <f>COUNTIFS(tab_SCHULLISTE[TKZ],tab_SATLISTE[[#This Row],[SAT-ID]])</f>
        <v>1</v>
      </c>
    </row>
    <row r="946" spans="1:10" ht="15.9" customHeight="1" x14ac:dyDescent="0.3">
      <c r="A946" s="3" t="s">
        <v>2634</v>
      </c>
      <c r="B946" s="15" t="s">
        <v>15733</v>
      </c>
      <c r="C946" s="16">
        <v>21</v>
      </c>
      <c r="D946" s="17">
        <f>tab_SATLISTE[[#This Row],[Leihgeräte]]*350</f>
        <v>7350</v>
      </c>
      <c r="E946" s="16">
        <v>6</v>
      </c>
      <c r="F946" s="30">
        <f>tab_SATLISTE[[#This Row],[Lehrergeräte]]*1000</f>
        <v>6000</v>
      </c>
      <c r="G946" s="3" t="str">
        <f>IF(MID(tab_SATLISTE[[#This Row],[SAT-ID]],2,1)="x","x",LEFT(tab_SATLISTE[[#This Row],[SAT-ID]]))</f>
        <v>2</v>
      </c>
      <c r="H946" t="s">
        <v>23</v>
      </c>
      <c r="I946" t="s">
        <v>17580</v>
      </c>
      <c r="J946" s="3">
        <f>COUNTIFS(tab_SCHULLISTE[TKZ],tab_SATLISTE[[#This Row],[SAT-ID]])</f>
        <v>1</v>
      </c>
    </row>
    <row r="947" spans="1:10" ht="15.9" customHeight="1" x14ac:dyDescent="0.3">
      <c r="A947" s="3" t="s">
        <v>2635</v>
      </c>
      <c r="B947" s="15" t="s">
        <v>15734</v>
      </c>
      <c r="C947" s="16">
        <v>17</v>
      </c>
      <c r="D947" s="17">
        <f>tab_SATLISTE[[#This Row],[Leihgeräte]]*350</f>
        <v>5950</v>
      </c>
      <c r="E947" s="16">
        <v>7</v>
      </c>
      <c r="F947" s="30">
        <f>tab_SATLISTE[[#This Row],[Lehrergeräte]]*1000</f>
        <v>7000</v>
      </c>
      <c r="G947" s="3" t="str">
        <f>IF(MID(tab_SATLISTE[[#This Row],[SAT-ID]],2,1)="x","x",LEFT(tab_SATLISTE[[#This Row],[SAT-ID]]))</f>
        <v>2</v>
      </c>
      <c r="H947" t="s">
        <v>23</v>
      </c>
      <c r="I947" t="s">
        <v>17581</v>
      </c>
      <c r="J947" s="3">
        <f>COUNTIFS(tab_SCHULLISTE[TKZ],tab_SATLISTE[[#This Row],[SAT-ID]])</f>
        <v>1</v>
      </c>
    </row>
    <row r="948" spans="1:10" ht="15.9" customHeight="1" x14ac:dyDescent="0.3">
      <c r="A948" s="3" t="s">
        <v>2636</v>
      </c>
      <c r="B948" s="15" t="s">
        <v>15735</v>
      </c>
      <c r="C948" s="16">
        <v>49</v>
      </c>
      <c r="D948" s="17">
        <f>tab_SATLISTE[[#This Row],[Leihgeräte]]*350</f>
        <v>17150</v>
      </c>
      <c r="E948" s="16">
        <v>12</v>
      </c>
      <c r="F948" s="30">
        <f>tab_SATLISTE[[#This Row],[Lehrergeräte]]*1000</f>
        <v>12000</v>
      </c>
      <c r="G948" s="3" t="str">
        <f>IF(MID(tab_SATLISTE[[#This Row],[SAT-ID]],2,1)="x","x",LEFT(tab_SATLISTE[[#This Row],[SAT-ID]]))</f>
        <v>2</v>
      </c>
      <c r="H948" t="s">
        <v>17008</v>
      </c>
      <c r="I948" t="s">
        <v>17582</v>
      </c>
      <c r="J948" s="3">
        <f>COUNTIFS(tab_SCHULLISTE[TKZ],tab_SATLISTE[[#This Row],[SAT-ID]])</f>
        <v>2</v>
      </c>
    </row>
    <row r="949" spans="1:10" ht="15.9" customHeight="1" x14ac:dyDescent="0.3">
      <c r="A949" s="3" t="s">
        <v>2637</v>
      </c>
      <c r="B949" s="15" t="s">
        <v>15736</v>
      </c>
      <c r="C949" s="16">
        <v>875</v>
      </c>
      <c r="D949" s="17">
        <f>tab_SATLISTE[[#This Row],[Leihgeräte]]*350</f>
        <v>306250</v>
      </c>
      <c r="E949" s="16">
        <v>187</v>
      </c>
      <c r="F949" s="30">
        <f>tab_SATLISTE[[#This Row],[Lehrergeräte]]*1000</f>
        <v>187000</v>
      </c>
      <c r="G949" s="3" t="str">
        <f>IF(MID(tab_SATLISTE[[#This Row],[SAT-ID]],2,1)="x","x",LEFT(tab_SATLISTE[[#This Row],[SAT-ID]]))</f>
        <v>2</v>
      </c>
      <c r="H949" t="s">
        <v>17010</v>
      </c>
      <c r="I949" t="s">
        <v>17583</v>
      </c>
      <c r="J949" s="3">
        <f>COUNTIFS(tab_SCHULLISTE[TKZ],tab_SATLISTE[[#This Row],[SAT-ID]])</f>
        <v>15</v>
      </c>
    </row>
    <row r="950" spans="1:10" ht="15.9" customHeight="1" x14ac:dyDescent="0.3">
      <c r="A950" s="3" t="s">
        <v>2638</v>
      </c>
      <c r="B950" s="15" t="s">
        <v>15737</v>
      </c>
      <c r="C950" s="16">
        <v>355</v>
      </c>
      <c r="D950" s="17">
        <f>tab_SATLISTE[[#This Row],[Leihgeräte]]*350</f>
        <v>124250</v>
      </c>
      <c r="E950" s="16">
        <v>77</v>
      </c>
      <c r="F950" s="30">
        <f>tab_SATLISTE[[#This Row],[Lehrergeräte]]*1000</f>
        <v>77000</v>
      </c>
      <c r="G950" s="3" t="str">
        <f>IF(MID(tab_SATLISTE[[#This Row],[SAT-ID]],2,1)="x","x",LEFT(tab_SATLISTE[[#This Row],[SAT-ID]]))</f>
        <v>2</v>
      </c>
      <c r="H950" t="s">
        <v>17008</v>
      </c>
      <c r="I950" t="s">
        <v>17583</v>
      </c>
      <c r="J950" s="3">
        <f>COUNTIFS(tab_SCHULLISTE[TKZ],tab_SATLISTE[[#This Row],[SAT-ID]])</f>
        <v>10</v>
      </c>
    </row>
    <row r="951" spans="1:10" ht="15.9" customHeight="1" x14ac:dyDescent="0.3">
      <c r="A951" s="3" t="s">
        <v>2639</v>
      </c>
      <c r="B951" s="15" t="s">
        <v>15738</v>
      </c>
      <c r="C951" s="16">
        <v>445</v>
      </c>
      <c r="D951" s="17">
        <f>tab_SATLISTE[[#This Row],[Leihgeräte]]*350</f>
        <v>155750</v>
      </c>
      <c r="E951" s="16">
        <v>104</v>
      </c>
      <c r="F951" s="30">
        <f>tab_SATLISTE[[#This Row],[Lehrergeräte]]*1000</f>
        <v>104000</v>
      </c>
      <c r="G951" s="3" t="str">
        <f>IF(MID(tab_SATLISTE[[#This Row],[SAT-ID]],2,1)="x","x",LEFT(tab_SATLISTE[[#This Row],[SAT-ID]]))</f>
        <v>2</v>
      </c>
      <c r="H951" t="s">
        <v>10474</v>
      </c>
      <c r="I951" t="s">
        <v>18497</v>
      </c>
      <c r="J951" s="3">
        <f>COUNTIFS(tab_SCHULLISTE[TKZ],tab_SATLISTE[[#This Row],[SAT-ID]])</f>
        <v>8</v>
      </c>
    </row>
    <row r="952" spans="1:10" ht="15.9" customHeight="1" x14ac:dyDescent="0.3">
      <c r="A952" s="3" t="s">
        <v>2640</v>
      </c>
      <c r="B952" s="15" t="s">
        <v>15739</v>
      </c>
      <c r="C952" s="16">
        <v>12</v>
      </c>
      <c r="D952" s="17">
        <f>tab_SATLISTE[[#This Row],[Leihgeräte]]*350</f>
        <v>4200</v>
      </c>
      <c r="E952" s="16">
        <v>4</v>
      </c>
      <c r="F952" s="30">
        <f>tab_SATLISTE[[#This Row],[Lehrergeräte]]*1000</f>
        <v>4000</v>
      </c>
      <c r="G952" s="3" t="str">
        <f>IF(MID(tab_SATLISTE[[#This Row],[SAT-ID]],2,1)="x","x",LEFT(tab_SATLISTE[[#This Row],[SAT-ID]]))</f>
        <v>2</v>
      </c>
      <c r="H952" t="s">
        <v>23</v>
      </c>
      <c r="I952" t="s">
        <v>17584</v>
      </c>
      <c r="J952" s="3">
        <f>COUNTIFS(tab_SCHULLISTE[TKZ],tab_SATLISTE[[#This Row],[SAT-ID]])</f>
        <v>1</v>
      </c>
    </row>
    <row r="953" spans="1:10" ht="15.9" customHeight="1" x14ac:dyDescent="0.3">
      <c r="A953" s="3" t="s">
        <v>2641</v>
      </c>
      <c r="B953" s="15" t="s">
        <v>15740</v>
      </c>
      <c r="C953" s="16">
        <v>8</v>
      </c>
      <c r="D953" s="17">
        <f>tab_SATLISTE[[#This Row],[Leihgeräte]]*350</f>
        <v>2800</v>
      </c>
      <c r="E953" s="16">
        <v>1</v>
      </c>
      <c r="F953" s="30">
        <f>tab_SATLISTE[[#This Row],[Lehrergeräte]]*1000</f>
        <v>1000</v>
      </c>
      <c r="G953" s="3" t="str">
        <f>IF(MID(tab_SATLISTE[[#This Row],[SAT-ID]],2,1)="x","x",LEFT(tab_SATLISTE[[#This Row],[SAT-ID]]))</f>
        <v>2</v>
      </c>
      <c r="H953" t="s">
        <v>17009</v>
      </c>
      <c r="I953" t="s">
        <v>17560</v>
      </c>
      <c r="J953" s="3">
        <f>COUNTIFS(tab_SCHULLISTE[TKZ],tab_SATLISTE[[#This Row],[SAT-ID]])</f>
        <v>1</v>
      </c>
    </row>
    <row r="954" spans="1:10" ht="15.9" customHeight="1" x14ac:dyDescent="0.3">
      <c r="A954" s="3" t="s">
        <v>2642</v>
      </c>
      <c r="B954" s="15" t="s">
        <v>15741</v>
      </c>
      <c r="C954" s="16">
        <v>31</v>
      </c>
      <c r="D954" s="17">
        <f>tab_SATLISTE[[#This Row],[Leihgeräte]]*350</f>
        <v>10850</v>
      </c>
      <c r="E954" s="16">
        <v>12</v>
      </c>
      <c r="F954" s="30">
        <f>tab_SATLISTE[[#This Row],[Lehrergeräte]]*1000</f>
        <v>12000</v>
      </c>
      <c r="G954" s="3" t="str">
        <f>IF(MID(tab_SATLISTE[[#This Row],[SAT-ID]],2,1)="x","x",LEFT(tab_SATLISTE[[#This Row],[SAT-ID]]))</f>
        <v>2</v>
      </c>
      <c r="H954" t="s">
        <v>17008</v>
      </c>
      <c r="I954" t="s">
        <v>17560</v>
      </c>
      <c r="J954" s="3">
        <f>COUNTIFS(tab_SCHULLISTE[TKZ],tab_SATLISTE[[#This Row],[SAT-ID]])</f>
        <v>2</v>
      </c>
    </row>
    <row r="955" spans="1:10" ht="15.9" customHeight="1" x14ac:dyDescent="0.3">
      <c r="A955" s="3" t="s">
        <v>2643</v>
      </c>
      <c r="B955" s="15" t="s">
        <v>15742</v>
      </c>
      <c r="C955" s="16">
        <v>33</v>
      </c>
      <c r="D955" s="17">
        <f>tab_SATLISTE[[#This Row],[Leihgeräte]]*350</f>
        <v>11550</v>
      </c>
      <c r="E955" s="16">
        <v>14</v>
      </c>
      <c r="F955" s="30">
        <f>tab_SATLISTE[[#This Row],[Lehrergeräte]]*1000</f>
        <v>14000</v>
      </c>
      <c r="G955" s="3" t="str">
        <f>IF(MID(tab_SATLISTE[[#This Row],[SAT-ID]],2,1)="x","x",LEFT(tab_SATLISTE[[#This Row],[SAT-ID]]))</f>
        <v>2</v>
      </c>
      <c r="H955" t="s">
        <v>17008</v>
      </c>
      <c r="I955" t="s">
        <v>17585</v>
      </c>
      <c r="J955" s="3">
        <f>COUNTIFS(tab_SCHULLISTE[TKZ],tab_SATLISTE[[#This Row],[SAT-ID]])</f>
        <v>2</v>
      </c>
    </row>
    <row r="956" spans="1:10" ht="15.9" customHeight="1" x14ac:dyDescent="0.3">
      <c r="A956" s="3" t="s">
        <v>2644</v>
      </c>
      <c r="B956" s="15" t="s">
        <v>15743</v>
      </c>
      <c r="C956" s="16">
        <v>11</v>
      </c>
      <c r="D956" s="17">
        <f>tab_SATLISTE[[#This Row],[Leihgeräte]]*350</f>
        <v>3850</v>
      </c>
      <c r="E956" s="16">
        <v>3</v>
      </c>
      <c r="F956" s="30">
        <f>tab_SATLISTE[[#This Row],[Lehrergeräte]]*1000</f>
        <v>3000</v>
      </c>
      <c r="G956" s="3" t="str">
        <f>IF(MID(tab_SATLISTE[[#This Row],[SAT-ID]],2,1)="x","x",LEFT(tab_SATLISTE[[#This Row],[SAT-ID]]))</f>
        <v>2</v>
      </c>
      <c r="H956" t="s">
        <v>23</v>
      </c>
      <c r="I956" t="s">
        <v>17586</v>
      </c>
      <c r="J956" s="3">
        <f>COUNTIFS(tab_SCHULLISTE[TKZ],tab_SATLISTE[[#This Row],[SAT-ID]])</f>
        <v>1</v>
      </c>
    </row>
    <row r="957" spans="1:10" ht="15.9" customHeight="1" x14ac:dyDescent="0.3">
      <c r="A957" s="3" t="s">
        <v>2645</v>
      </c>
      <c r="B957" s="15" t="s">
        <v>15744</v>
      </c>
      <c r="C957" s="16">
        <v>14</v>
      </c>
      <c r="D957" s="17">
        <f>tab_SATLISTE[[#This Row],[Leihgeräte]]*350</f>
        <v>4900</v>
      </c>
      <c r="E957" s="16">
        <v>4</v>
      </c>
      <c r="F957" s="30">
        <f>tab_SATLISTE[[#This Row],[Lehrergeräte]]*1000</f>
        <v>4000</v>
      </c>
      <c r="G957" s="3" t="str">
        <f>IF(MID(tab_SATLISTE[[#This Row],[SAT-ID]],2,1)="x","x",LEFT(tab_SATLISTE[[#This Row],[SAT-ID]]))</f>
        <v>2</v>
      </c>
      <c r="H957" t="s">
        <v>23</v>
      </c>
      <c r="I957" t="s">
        <v>17571</v>
      </c>
      <c r="J957" s="3">
        <f>COUNTIFS(tab_SCHULLISTE[TKZ],tab_SATLISTE[[#This Row],[SAT-ID]])</f>
        <v>1</v>
      </c>
    </row>
    <row r="958" spans="1:10" ht="15.9" customHeight="1" x14ac:dyDescent="0.3">
      <c r="A958" s="3" t="s">
        <v>2646</v>
      </c>
      <c r="B958" s="15" t="s">
        <v>15745</v>
      </c>
      <c r="C958" s="16">
        <v>35</v>
      </c>
      <c r="D958" s="17">
        <f>tab_SATLISTE[[#This Row],[Leihgeräte]]*350</f>
        <v>12250</v>
      </c>
      <c r="E958" s="16">
        <v>8</v>
      </c>
      <c r="F958" s="30">
        <f>tab_SATLISTE[[#This Row],[Lehrergeräte]]*1000</f>
        <v>8000</v>
      </c>
      <c r="G958" s="3" t="str">
        <f>IF(MID(tab_SATLISTE[[#This Row],[SAT-ID]],2,1)="x","x",LEFT(tab_SATLISTE[[#This Row],[SAT-ID]]))</f>
        <v>2</v>
      </c>
      <c r="H958" t="s">
        <v>17008</v>
      </c>
      <c r="I958" t="s">
        <v>17587</v>
      </c>
      <c r="J958" s="3">
        <f>COUNTIFS(tab_SCHULLISTE[TKZ],tab_SATLISTE[[#This Row],[SAT-ID]])</f>
        <v>1</v>
      </c>
    </row>
    <row r="959" spans="1:10" ht="15.9" customHeight="1" x14ac:dyDescent="0.3">
      <c r="A959" s="3" t="s">
        <v>2647</v>
      </c>
      <c r="B959" s="15" t="s">
        <v>15746</v>
      </c>
      <c r="C959" s="16">
        <v>25</v>
      </c>
      <c r="D959" s="17">
        <f>tab_SATLISTE[[#This Row],[Leihgeräte]]*350</f>
        <v>8750</v>
      </c>
      <c r="E959" s="16">
        <v>4</v>
      </c>
      <c r="F959" s="30">
        <f>tab_SATLISTE[[#This Row],[Lehrergeräte]]*1000</f>
        <v>4000</v>
      </c>
      <c r="G959" s="3" t="str">
        <f>IF(MID(tab_SATLISTE[[#This Row],[SAT-ID]],2,1)="x","x",LEFT(tab_SATLISTE[[#This Row],[SAT-ID]]))</f>
        <v>2</v>
      </c>
      <c r="H959" t="s">
        <v>23</v>
      </c>
      <c r="I959" t="s">
        <v>17588</v>
      </c>
      <c r="J959" s="3">
        <f>COUNTIFS(tab_SCHULLISTE[TKZ],tab_SATLISTE[[#This Row],[SAT-ID]])</f>
        <v>1</v>
      </c>
    </row>
    <row r="960" spans="1:10" ht="15.9" customHeight="1" x14ac:dyDescent="0.3">
      <c r="A960" s="3" t="s">
        <v>2648</v>
      </c>
      <c r="B960" s="15" t="s">
        <v>15747</v>
      </c>
      <c r="C960" s="16">
        <v>38</v>
      </c>
      <c r="D960" s="17">
        <f>tab_SATLISTE[[#This Row],[Leihgeräte]]*350</f>
        <v>13300</v>
      </c>
      <c r="E960" s="16">
        <v>7</v>
      </c>
      <c r="F960" s="30">
        <f>tab_SATLISTE[[#This Row],[Lehrergeräte]]*1000</f>
        <v>7000</v>
      </c>
      <c r="G960" s="3" t="str">
        <f>IF(MID(tab_SATLISTE[[#This Row],[SAT-ID]],2,1)="x","x",LEFT(tab_SATLISTE[[#This Row],[SAT-ID]]))</f>
        <v>2</v>
      </c>
      <c r="H960" t="s">
        <v>23</v>
      </c>
      <c r="I960" t="s">
        <v>17589</v>
      </c>
      <c r="J960" s="3">
        <f>COUNTIFS(tab_SCHULLISTE[TKZ],tab_SATLISTE[[#This Row],[SAT-ID]])</f>
        <v>2</v>
      </c>
    </row>
    <row r="961" spans="1:10" ht="15.9" customHeight="1" x14ac:dyDescent="0.3">
      <c r="A961" s="3" t="s">
        <v>2649</v>
      </c>
      <c r="B961" s="15" t="s">
        <v>15748</v>
      </c>
      <c r="C961" s="16">
        <v>25</v>
      </c>
      <c r="D961" s="17">
        <f>tab_SATLISTE[[#This Row],[Leihgeräte]]*350</f>
        <v>8750</v>
      </c>
      <c r="E961" s="16">
        <v>5</v>
      </c>
      <c r="F961" s="30">
        <f>tab_SATLISTE[[#This Row],[Lehrergeräte]]*1000</f>
        <v>5000</v>
      </c>
      <c r="G961" s="3" t="str">
        <f>IF(MID(tab_SATLISTE[[#This Row],[SAT-ID]],2,1)="x","x",LEFT(tab_SATLISTE[[#This Row],[SAT-ID]]))</f>
        <v>2</v>
      </c>
      <c r="H961" t="s">
        <v>17008</v>
      </c>
      <c r="I961" t="s">
        <v>17589</v>
      </c>
      <c r="J961" s="3">
        <f>COUNTIFS(tab_SCHULLISTE[TKZ],tab_SATLISTE[[#This Row],[SAT-ID]])</f>
        <v>1</v>
      </c>
    </row>
    <row r="962" spans="1:10" ht="15.9" customHeight="1" x14ac:dyDescent="0.3">
      <c r="A962" s="3" t="s">
        <v>2650</v>
      </c>
      <c r="B962" s="15" t="s">
        <v>15749</v>
      </c>
      <c r="C962" s="16">
        <v>42</v>
      </c>
      <c r="D962" s="17">
        <f>tab_SATLISTE[[#This Row],[Leihgeräte]]*350</f>
        <v>14700</v>
      </c>
      <c r="E962" s="16">
        <v>12</v>
      </c>
      <c r="F962" s="30">
        <f>tab_SATLISTE[[#This Row],[Lehrergeräte]]*1000</f>
        <v>12000</v>
      </c>
      <c r="G962" s="3" t="str">
        <f>IF(MID(tab_SATLISTE[[#This Row],[SAT-ID]],2,1)="x","x",LEFT(tab_SATLISTE[[#This Row],[SAT-ID]]))</f>
        <v>2</v>
      </c>
      <c r="H962" t="s">
        <v>17008</v>
      </c>
      <c r="I962" t="s">
        <v>17590</v>
      </c>
      <c r="J962" s="3">
        <f>COUNTIFS(tab_SCHULLISTE[TKZ],tab_SATLISTE[[#This Row],[SAT-ID]])</f>
        <v>2</v>
      </c>
    </row>
    <row r="963" spans="1:10" ht="15.9" customHeight="1" x14ac:dyDescent="0.3">
      <c r="A963" s="3" t="s">
        <v>2651</v>
      </c>
      <c r="B963" s="15" t="s">
        <v>15750</v>
      </c>
      <c r="C963" s="16">
        <v>15</v>
      </c>
      <c r="D963" s="17">
        <f>tab_SATLISTE[[#This Row],[Leihgeräte]]*350</f>
        <v>5250</v>
      </c>
      <c r="E963" s="16">
        <v>3</v>
      </c>
      <c r="F963" s="30">
        <f>tab_SATLISTE[[#This Row],[Lehrergeräte]]*1000</f>
        <v>3000</v>
      </c>
      <c r="G963" s="3" t="str">
        <f>IF(MID(tab_SATLISTE[[#This Row],[SAT-ID]],2,1)="x","x",LEFT(tab_SATLISTE[[#This Row],[SAT-ID]]))</f>
        <v>2</v>
      </c>
      <c r="H963" t="s">
        <v>17008</v>
      </c>
      <c r="I963" t="s">
        <v>17575</v>
      </c>
      <c r="J963" s="3">
        <f>COUNTIFS(tab_SCHULLISTE[TKZ],tab_SATLISTE[[#This Row],[SAT-ID]])</f>
        <v>1</v>
      </c>
    </row>
    <row r="964" spans="1:10" ht="15.9" customHeight="1" x14ac:dyDescent="0.3">
      <c r="A964" s="3" t="s">
        <v>2652</v>
      </c>
      <c r="B964" s="15" t="s">
        <v>15751</v>
      </c>
      <c r="C964" s="16">
        <v>43</v>
      </c>
      <c r="D964" s="17">
        <f>tab_SATLISTE[[#This Row],[Leihgeräte]]*350</f>
        <v>15050</v>
      </c>
      <c r="E964" s="16">
        <v>9</v>
      </c>
      <c r="F964" s="30">
        <f>tab_SATLISTE[[#This Row],[Lehrergeräte]]*1000</f>
        <v>9000</v>
      </c>
      <c r="G964" s="3" t="str">
        <f>IF(MID(tab_SATLISTE[[#This Row],[SAT-ID]],2,1)="x","x",LEFT(tab_SATLISTE[[#This Row],[SAT-ID]]))</f>
        <v>2</v>
      </c>
      <c r="H964" t="s">
        <v>17009</v>
      </c>
      <c r="I964" t="s">
        <v>17591</v>
      </c>
      <c r="J964" s="3">
        <f>COUNTIFS(tab_SCHULLISTE[TKZ],tab_SATLISTE[[#This Row],[SAT-ID]])</f>
        <v>2</v>
      </c>
    </row>
    <row r="965" spans="1:10" ht="15.9" customHeight="1" x14ac:dyDescent="0.3">
      <c r="A965" s="3" t="s">
        <v>2653</v>
      </c>
      <c r="B965" s="15" t="s">
        <v>15752</v>
      </c>
      <c r="C965" s="16">
        <v>17</v>
      </c>
      <c r="D965" s="17">
        <f>tab_SATLISTE[[#This Row],[Leihgeräte]]*350</f>
        <v>5950</v>
      </c>
      <c r="E965" s="16">
        <v>4</v>
      </c>
      <c r="F965" s="30">
        <f>tab_SATLISTE[[#This Row],[Lehrergeräte]]*1000</f>
        <v>4000</v>
      </c>
      <c r="G965" s="3" t="str">
        <f>IF(MID(tab_SATLISTE[[#This Row],[SAT-ID]],2,1)="x","x",LEFT(tab_SATLISTE[[#This Row],[SAT-ID]]))</f>
        <v>2</v>
      </c>
      <c r="H965" t="s">
        <v>17008</v>
      </c>
      <c r="I965" t="s">
        <v>17592</v>
      </c>
      <c r="J965" s="3">
        <f>COUNTIFS(tab_SCHULLISTE[TKZ],tab_SATLISTE[[#This Row],[SAT-ID]])</f>
        <v>1</v>
      </c>
    </row>
    <row r="966" spans="1:10" ht="15.9" customHeight="1" x14ac:dyDescent="0.3">
      <c r="A966" s="3" t="s">
        <v>2654</v>
      </c>
      <c r="B966" s="15" t="s">
        <v>15753</v>
      </c>
      <c r="C966" s="16">
        <v>96</v>
      </c>
      <c r="D966" s="17">
        <f>tab_SATLISTE[[#This Row],[Leihgeräte]]*350</f>
        <v>33600</v>
      </c>
      <c r="E966" s="16">
        <v>26</v>
      </c>
      <c r="F966" s="30">
        <f>tab_SATLISTE[[#This Row],[Lehrergeräte]]*1000</f>
        <v>26000</v>
      </c>
      <c r="G966" s="3" t="str">
        <f>IF(MID(tab_SATLISTE[[#This Row],[SAT-ID]],2,1)="x","x",LEFT(tab_SATLISTE[[#This Row],[SAT-ID]]))</f>
        <v>2</v>
      </c>
      <c r="H966" t="s">
        <v>17008</v>
      </c>
      <c r="I966" t="s">
        <v>17593</v>
      </c>
      <c r="J966" s="3">
        <f>COUNTIFS(tab_SCHULLISTE[TKZ],tab_SATLISTE[[#This Row],[SAT-ID]])</f>
        <v>3</v>
      </c>
    </row>
    <row r="967" spans="1:10" ht="15.9" customHeight="1" x14ac:dyDescent="0.3">
      <c r="A967" s="3" t="s">
        <v>2655</v>
      </c>
      <c r="B967" s="15" t="s">
        <v>15754</v>
      </c>
      <c r="C967" s="16">
        <v>61</v>
      </c>
      <c r="D967" s="17">
        <f>tab_SATLISTE[[#This Row],[Leihgeräte]]*350</f>
        <v>21350</v>
      </c>
      <c r="E967" s="16">
        <v>9</v>
      </c>
      <c r="F967" s="30">
        <f>tab_SATLISTE[[#This Row],[Lehrergeräte]]*1000</f>
        <v>9000</v>
      </c>
      <c r="G967" s="3" t="str">
        <f>IF(MID(tab_SATLISTE[[#This Row],[SAT-ID]],2,1)="x","x",LEFT(tab_SATLISTE[[#This Row],[SAT-ID]]))</f>
        <v>2</v>
      </c>
      <c r="H967" t="s">
        <v>17008</v>
      </c>
      <c r="I967" t="s">
        <v>17546</v>
      </c>
      <c r="J967" s="3">
        <f>COUNTIFS(tab_SCHULLISTE[TKZ],tab_SATLISTE[[#This Row],[SAT-ID]])</f>
        <v>2</v>
      </c>
    </row>
    <row r="968" spans="1:10" ht="15.9" customHeight="1" x14ac:dyDescent="0.3">
      <c r="A968" s="3" t="s">
        <v>2657</v>
      </c>
      <c r="B968" s="15" t="s">
        <v>15755</v>
      </c>
      <c r="C968" s="16">
        <v>42</v>
      </c>
      <c r="D968" s="17">
        <f>tab_SATLISTE[[#This Row],[Leihgeräte]]*350</f>
        <v>14700</v>
      </c>
      <c r="E968" s="16">
        <v>9</v>
      </c>
      <c r="F968" s="30">
        <f>tab_SATLISTE[[#This Row],[Lehrergeräte]]*1000</f>
        <v>9000</v>
      </c>
      <c r="G968" s="3" t="str">
        <f>IF(MID(tab_SATLISTE[[#This Row],[SAT-ID]],2,1)="x","x",LEFT(tab_SATLISTE[[#This Row],[SAT-ID]]))</f>
        <v>2</v>
      </c>
      <c r="H968" t="s">
        <v>17008</v>
      </c>
      <c r="I968" t="s">
        <v>17594</v>
      </c>
      <c r="J968" s="3">
        <f>COUNTIFS(tab_SCHULLISTE[TKZ],tab_SATLISTE[[#This Row],[SAT-ID]])</f>
        <v>1</v>
      </c>
    </row>
    <row r="969" spans="1:10" ht="15.9" customHeight="1" x14ac:dyDescent="0.3">
      <c r="A969" s="3" t="s">
        <v>2656</v>
      </c>
      <c r="B969" s="15" t="s">
        <v>4201</v>
      </c>
      <c r="C969" s="16">
        <v>44</v>
      </c>
      <c r="D969" s="17">
        <f>tab_SATLISTE[[#This Row],[Leihgeräte]]*350</f>
        <v>15400</v>
      </c>
      <c r="E969" s="16">
        <v>8</v>
      </c>
      <c r="F969" s="30">
        <f>tab_SATLISTE[[#This Row],[Lehrergeräte]]*1000</f>
        <v>8000</v>
      </c>
      <c r="G969" s="3" t="str">
        <f>IF(MID(tab_SATLISTE[[#This Row],[SAT-ID]],2,1)="x","x",LEFT(tab_SATLISTE[[#This Row],[SAT-ID]]))</f>
        <v>2</v>
      </c>
      <c r="H969" t="s">
        <v>17010</v>
      </c>
      <c r="I969" t="s">
        <v>17594</v>
      </c>
      <c r="J969" s="3">
        <f>COUNTIFS(tab_SCHULLISTE[TKZ],tab_SATLISTE[[#This Row],[SAT-ID]])</f>
        <v>1</v>
      </c>
    </row>
    <row r="970" spans="1:10" ht="15.9" customHeight="1" x14ac:dyDescent="0.3">
      <c r="A970" s="3" t="s">
        <v>2658</v>
      </c>
      <c r="B970" s="15" t="s">
        <v>15756</v>
      </c>
      <c r="C970" s="16">
        <v>157</v>
      </c>
      <c r="D970" s="17">
        <f>tab_SATLISTE[[#This Row],[Leihgeräte]]*350</f>
        <v>54950</v>
      </c>
      <c r="E970" s="16">
        <v>30</v>
      </c>
      <c r="F970" s="30">
        <f>tab_SATLISTE[[#This Row],[Lehrergeräte]]*1000</f>
        <v>30000</v>
      </c>
      <c r="G970" s="3" t="str">
        <f>IF(MID(tab_SATLISTE[[#This Row],[SAT-ID]],2,1)="x","x",LEFT(tab_SATLISTE[[#This Row],[SAT-ID]]))</f>
        <v>2</v>
      </c>
      <c r="H970" t="s">
        <v>17010</v>
      </c>
      <c r="I970" t="s">
        <v>17595</v>
      </c>
      <c r="J970" s="3">
        <f>COUNTIFS(tab_SCHULLISTE[TKZ],tab_SATLISTE[[#This Row],[SAT-ID]])</f>
        <v>2</v>
      </c>
    </row>
    <row r="971" spans="1:10" ht="15.9" customHeight="1" x14ac:dyDescent="0.3">
      <c r="A971" s="3" t="s">
        <v>2659</v>
      </c>
      <c r="B971" s="15" t="s">
        <v>15757</v>
      </c>
      <c r="C971" s="16">
        <v>18</v>
      </c>
      <c r="D971" s="17">
        <f>tab_SATLISTE[[#This Row],[Leihgeräte]]*350</f>
        <v>6300</v>
      </c>
      <c r="E971" s="16">
        <v>7</v>
      </c>
      <c r="F971" s="30">
        <f>tab_SATLISTE[[#This Row],[Lehrergeräte]]*1000</f>
        <v>7000</v>
      </c>
      <c r="G971" s="3" t="str">
        <f>IF(MID(tab_SATLISTE[[#This Row],[SAT-ID]],2,1)="x","x",LEFT(tab_SATLISTE[[#This Row],[SAT-ID]]))</f>
        <v>2</v>
      </c>
      <c r="H971" t="s">
        <v>23</v>
      </c>
      <c r="I971" t="s">
        <v>17596</v>
      </c>
      <c r="J971" s="3">
        <f>COUNTIFS(tab_SCHULLISTE[TKZ],tab_SATLISTE[[#This Row],[SAT-ID]])</f>
        <v>1</v>
      </c>
    </row>
    <row r="972" spans="1:10" ht="15.9" customHeight="1" x14ac:dyDescent="0.3">
      <c r="A972" s="3" t="s">
        <v>2660</v>
      </c>
      <c r="B972" s="15" t="s">
        <v>15758</v>
      </c>
      <c r="C972" s="16">
        <v>111</v>
      </c>
      <c r="D972" s="17">
        <f>tab_SATLISTE[[#This Row],[Leihgeräte]]*350</f>
        <v>38850</v>
      </c>
      <c r="E972" s="16">
        <v>24</v>
      </c>
      <c r="F972" s="30">
        <f>tab_SATLISTE[[#This Row],[Lehrergeräte]]*1000</f>
        <v>24000</v>
      </c>
      <c r="G972" s="3" t="str">
        <f>IF(MID(tab_SATLISTE[[#This Row],[SAT-ID]],2,1)="x","x",LEFT(tab_SATLISTE[[#This Row],[SAT-ID]]))</f>
        <v>2</v>
      </c>
      <c r="H972" t="s">
        <v>17010</v>
      </c>
      <c r="I972" t="s">
        <v>17597</v>
      </c>
      <c r="J972" s="3">
        <f>COUNTIFS(tab_SCHULLISTE[TKZ],tab_SATLISTE[[#This Row],[SAT-ID]])</f>
        <v>3</v>
      </c>
    </row>
    <row r="973" spans="1:10" ht="15.9" customHeight="1" x14ac:dyDescent="0.3">
      <c r="A973" s="3" t="s">
        <v>2661</v>
      </c>
      <c r="B973" s="15" t="s">
        <v>15759</v>
      </c>
      <c r="C973" s="16">
        <v>78</v>
      </c>
      <c r="D973" s="17">
        <f>tab_SATLISTE[[#This Row],[Leihgeräte]]*350</f>
        <v>27300</v>
      </c>
      <c r="E973" s="16">
        <v>17</v>
      </c>
      <c r="F973" s="30">
        <f>tab_SATLISTE[[#This Row],[Lehrergeräte]]*1000</f>
        <v>17000</v>
      </c>
      <c r="G973" s="3" t="str">
        <f>IF(MID(tab_SATLISTE[[#This Row],[SAT-ID]],2,1)="x","x",LEFT(tab_SATLISTE[[#This Row],[SAT-ID]]))</f>
        <v>2</v>
      </c>
      <c r="H973" t="s">
        <v>17008</v>
      </c>
      <c r="I973" t="s">
        <v>17597</v>
      </c>
      <c r="J973" s="3">
        <f>COUNTIFS(tab_SCHULLISTE[TKZ],tab_SATLISTE[[#This Row],[SAT-ID]])</f>
        <v>1</v>
      </c>
    </row>
    <row r="974" spans="1:10" ht="15.9" customHeight="1" x14ac:dyDescent="0.3">
      <c r="A974" s="3" t="s">
        <v>2662</v>
      </c>
      <c r="B974" s="15" t="s">
        <v>15760</v>
      </c>
      <c r="C974" s="16">
        <v>12</v>
      </c>
      <c r="D974" s="17">
        <f>tab_SATLISTE[[#This Row],[Leihgeräte]]*350</f>
        <v>4200</v>
      </c>
      <c r="E974" s="16">
        <v>3</v>
      </c>
      <c r="F974" s="30">
        <f>tab_SATLISTE[[#This Row],[Lehrergeräte]]*1000</f>
        <v>3000</v>
      </c>
      <c r="G974" s="3" t="str">
        <f>IF(MID(tab_SATLISTE[[#This Row],[SAT-ID]],2,1)="x","x",LEFT(tab_SATLISTE[[#This Row],[SAT-ID]]))</f>
        <v>2</v>
      </c>
      <c r="H974" t="s">
        <v>17011</v>
      </c>
      <c r="I974" t="s">
        <v>17425</v>
      </c>
      <c r="J974" s="3">
        <f>COUNTIFS(tab_SCHULLISTE[TKZ],tab_SATLISTE[[#This Row],[SAT-ID]])</f>
        <v>1</v>
      </c>
    </row>
    <row r="975" spans="1:10" ht="15.9" customHeight="1" x14ac:dyDescent="0.3">
      <c r="A975" s="3" t="s">
        <v>2663</v>
      </c>
      <c r="B975" s="15" t="s">
        <v>15761</v>
      </c>
      <c r="C975" s="16">
        <v>98</v>
      </c>
      <c r="D975" s="17">
        <f>tab_SATLISTE[[#This Row],[Leihgeräte]]*350</f>
        <v>34300</v>
      </c>
      <c r="E975" s="16">
        <v>23</v>
      </c>
      <c r="F975" s="30">
        <f>tab_SATLISTE[[#This Row],[Lehrergeräte]]*1000</f>
        <v>23000</v>
      </c>
      <c r="G975" s="3" t="str">
        <f>IF(MID(tab_SATLISTE[[#This Row],[SAT-ID]],2,1)="x","x",LEFT(tab_SATLISTE[[#This Row],[SAT-ID]]))</f>
        <v>2</v>
      </c>
      <c r="H975" t="s">
        <v>17010</v>
      </c>
      <c r="I975" t="s">
        <v>17598</v>
      </c>
      <c r="J975" s="3">
        <f>COUNTIFS(tab_SCHULLISTE[TKZ],tab_SATLISTE[[#This Row],[SAT-ID]])</f>
        <v>5</v>
      </c>
    </row>
    <row r="976" spans="1:10" ht="15.9" customHeight="1" x14ac:dyDescent="0.3">
      <c r="A976" s="3" t="s">
        <v>2664</v>
      </c>
      <c r="B976" s="15" t="s">
        <v>15762</v>
      </c>
      <c r="C976" s="16">
        <v>20</v>
      </c>
      <c r="D976" s="17">
        <f>tab_SATLISTE[[#This Row],[Leihgeräte]]*350</f>
        <v>7000</v>
      </c>
      <c r="E976" s="16">
        <v>4</v>
      </c>
      <c r="F976" s="30">
        <f>tab_SATLISTE[[#This Row],[Lehrergeräte]]*1000</f>
        <v>4000</v>
      </c>
      <c r="G976" s="3" t="str">
        <f>IF(MID(tab_SATLISTE[[#This Row],[SAT-ID]],2,1)="x","x",LEFT(tab_SATLISTE[[#This Row],[SAT-ID]]))</f>
        <v>2</v>
      </c>
      <c r="H976" t="s">
        <v>17008</v>
      </c>
      <c r="I976" t="s">
        <v>17542</v>
      </c>
      <c r="J976" s="3">
        <f>COUNTIFS(tab_SCHULLISTE[TKZ],tab_SATLISTE[[#This Row],[SAT-ID]])</f>
        <v>1</v>
      </c>
    </row>
    <row r="977" spans="1:10" ht="15.9" customHeight="1" x14ac:dyDescent="0.3">
      <c r="A977" s="3" t="s">
        <v>2665</v>
      </c>
      <c r="B977" s="15" t="s">
        <v>15763</v>
      </c>
      <c r="C977" s="16">
        <v>62</v>
      </c>
      <c r="D977" s="17">
        <f>tab_SATLISTE[[#This Row],[Leihgeräte]]*350</f>
        <v>21700</v>
      </c>
      <c r="E977" s="16">
        <v>12</v>
      </c>
      <c r="F977" s="30">
        <f>tab_SATLISTE[[#This Row],[Lehrergeräte]]*1000</f>
        <v>12000</v>
      </c>
      <c r="G977" s="3" t="str">
        <f>IF(MID(tab_SATLISTE[[#This Row],[SAT-ID]],2,1)="x","x",LEFT(tab_SATLISTE[[#This Row],[SAT-ID]]))</f>
        <v>2</v>
      </c>
      <c r="H977" t="s">
        <v>17009</v>
      </c>
      <c r="I977" t="s">
        <v>17599</v>
      </c>
      <c r="J977" s="3">
        <f>COUNTIFS(tab_SCHULLISTE[TKZ],tab_SATLISTE[[#This Row],[SAT-ID]])</f>
        <v>2</v>
      </c>
    </row>
    <row r="978" spans="1:10" ht="15.9" customHeight="1" x14ac:dyDescent="0.3">
      <c r="A978" s="3" t="s">
        <v>2666</v>
      </c>
      <c r="B978" s="15" t="s">
        <v>15764</v>
      </c>
      <c r="C978" s="16">
        <v>33</v>
      </c>
      <c r="D978" s="17">
        <f>tab_SATLISTE[[#This Row],[Leihgeräte]]*350</f>
        <v>11550</v>
      </c>
      <c r="E978" s="16">
        <v>6</v>
      </c>
      <c r="F978" s="30">
        <f>tab_SATLISTE[[#This Row],[Lehrergeräte]]*1000</f>
        <v>6000</v>
      </c>
      <c r="G978" s="3" t="str">
        <f>IF(MID(tab_SATLISTE[[#This Row],[SAT-ID]],2,1)="x","x",LEFT(tab_SATLISTE[[#This Row],[SAT-ID]]))</f>
        <v>2</v>
      </c>
      <c r="H978" t="s">
        <v>17009</v>
      </c>
      <c r="I978" t="s">
        <v>17600</v>
      </c>
      <c r="J978" s="3">
        <f>COUNTIFS(tab_SCHULLISTE[TKZ],tab_SATLISTE[[#This Row],[SAT-ID]])</f>
        <v>1</v>
      </c>
    </row>
    <row r="979" spans="1:10" ht="15.9" customHeight="1" x14ac:dyDescent="0.3">
      <c r="A979" s="3" t="s">
        <v>2667</v>
      </c>
      <c r="B979" s="15" t="s">
        <v>15765</v>
      </c>
      <c r="C979" s="16">
        <v>15</v>
      </c>
      <c r="D979" s="17">
        <f>tab_SATLISTE[[#This Row],[Leihgeräte]]*350</f>
        <v>5250</v>
      </c>
      <c r="E979" s="16">
        <v>3</v>
      </c>
      <c r="F979" s="30">
        <f>tab_SATLISTE[[#This Row],[Lehrergeräte]]*1000</f>
        <v>3000</v>
      </c>
      <c r="G979" s="3" t="str">
        <f>IF(MID(tab_SATLISTE[[#This Row],[SAT-ID]],2,1)="x","x",LEFT(tab_SATLISTE[[#This Row],[SAT-ID]]))</f>
        <v>2</v>
      </c>
      <c r="H979" t="s">
        <v>23</v>
      </c>
      <c r="I979" t="s">
        <v>17472</v>
      </c>
      <c r="J979" s="3">
        <f>COUNTIFS(tab_SCHULLISTE[TKZ],tab_SATLISTE[[#This Row],[SAT-ID]])</f>
        <v>1</v>
      </c>
    </row>
    <row r="980" spans="1:10" ht="15.9" customHeight="1" x14ac:dyDescent="0.3">
      <c r="A980" s="3" t="s">
        <v>2668</v>
      </c>
      <c r="B980" s="15" t="s">
        <v>15766</v>
      </c>
      <c r="C980" s="16">
        <v>37</v>
      </c>
      <c r="D980" s="17">
        <f>tab_SATLISTE[[#This Row],[Leihgeräte]]*350</f>
        <v>12950</v>
      </c>
      <c r="E980" s="16">
        <v>13</v>
      </c>
      <c r="F980" s="30">
        <f>tab_SATLISTE[[#This Row],[Lehrergeräte]]*1000</f>
        <v>13000</v>
      </c>
      <c r="G980" s="3" t="str">
        <f>IF(MID(tab_SATLISTE[[#This Row],[SAT-ID]],2,1)="x","x",LEFT(tab_SATLISTE[[#This Row],[SAT-ID]]))</f>
        <v>2</v>
      </c>
      <c r="H980" t="s">
        <v>23</v>
      </c>
      <c r="I980" t="s">
        <v>17601</v>
      </c>
      <c r="J980" s="3">
        <f>COUNTIFS(tab_SCHULLISTE[TKZ],tab_SATLISTE[[#This Row],[SAT-ID]])</f>
        <v>2</v>
      </c>
    </row>
    <row r="981" spans="1:10" ht="15.9" customHeight="1" x14ac:dyDescent="0.3">
      <c r="A981" s="3" t="s">
        <v>2669</v>
      </c>
      <c r="B981" s="15" t="s">
        <v>15767</v>
      </c>
      <c r="C981" s="16">
        <v>10</v>
      </c>
      <c r="D981" s="17">
        <f>tab_SATLISTE[[#This Row],[Leihgeräte]]*350</f>
        <v>3500</v>
      </c>
      <c r="E981" s="16">
        <v>2</v>
      </c>
      <c r="F981" s="30">
        <f>tab_SATLISTE[[#This Row],[Lehrergeräte]]*1000</f>
        <v>2000</v>
      </c>
      <c r="G981" s="3" t="str">
        <f>IF(MID(tab_SATLISTE[[#This Row],[SAT-ID]],2,1)="x","x",LEFT(tab_SATLISTE[[#This Row],[SAT-ID]]))</f>
        <v>2</v>
      </c>
      <c r="H981" t="s">
        <v>23</v>
      </c>
      <c r="I981" t="s">
        <v>17602</v>
      </c>
      <c r="J981" s="3">
        <f>COUNTIFS(tab_SCHULLISTE[TKZ],tab_SATLISTE[[#This Row],[SAT-ID]])</f>
        <v>1</v>
      </c>
    </row>
    <row r="982" spans="1:10" ht="15.9" customHeight="1" x14ac:dyDescent="0.3">
      <c r="A982" s="3" t="s">
        <v>2670</v>
      </c>
      <c r="B982" s="15" t="s">
        <v>15768</v>
      </c>
      <c r="C982" s="16">
        <v>31</v>
      </c>
      <c r="D982" s="17">
        <f>tab_SATLISTE[[#This Row],[Leihgeräte]]*350</f>
        <v>10850</v>
      </c>
      <c r="E982" s="16">
        <v>5</v>
      </c>
      <c r="F982" s="30">
        <f>tab_SATLISTE[[#This Row],[Lehrergeräte]]*1000</f>
        <v>5000</v>
      </c>
      <c r="G982" s="3" t="str">
        <f>IF(MID(tab_SATLISTE[[#This Row],[SAT-ID]],2,1)="x","x",LEFT(tab_SATLISTE[[#This Row],[SAT-ID]]))</f>
        <v>2</v>
      </c>
      <c r="H982" t="s">
        <v>17009</v>
      </c>
      <c r="I982" t="s">
        <v>17603</v>
      </c>
      <c r="J982" s="3">
        <f>COUNTIFS(tab_SCHULLISTE[TKZ],tab_SATLISTE[[#This Row],[SAT-ID]])</f>
        <v>1</v>
      </c>
    </row>
    <row r="983" spans="1:10" ht="15.9" customHeight="1" x14ac:dyDescent="0.3">
      <c r="A983" s="3" t="s">
        <v>2671</v>
      </c>
      <c r="B983" s="15" t="s">
        <v>15769</v>
      </c>
      <c r="C983" s="16">
        <v>19</v>
      </c>
      <c r="D983" s="17">
        <f>tab_SATLISTE[[#This Row],[Leihgeräte]]*350</f>
        <v>6650</v>
      </c>
      <c r="E983" s="16">
        <v>4</v>
      </c>
      <c r="F983" s="30">
        <f>tab_SATLISTE[[#This Row],[Lehrergeräte]]*1000</f>
        <v>4000</v>
      </c>
      <c r="G983" s="3" t="str">
        <f>IF(MID(tab_SATLISTE[[#This Row],[SAT-ID]],2,1)="x","x",LEFT(tab_SATLISTE[[#This Row],[SAT-ID]]))</f>
        <v>2</v>
      </c>
      <c r="H983" t="s">
        <v>17009</v>
      </c>
      <c r="I983" t="s">
        <v>17604</v>
      </c>
      <c r="J983" s="3">
        <f>COUNTIFS(tab_SCHULLISTE[TKZ],tab_SATLISTE[[#This Row],[SAT-ID]])</f>
        <v>1</v>
      </c>
    </row>
    <row r="984" spans="1:10" ht="15.9" customHeight="1" x14ac:dyDescent="0.3">
      <c r="A984" s="3" t="s">
        <v>2672</v>
      </c>
      <c r="B984" s="15" t="s">
        <v>15770</v>
      </c>
      <c r="C984" s="16">
        <v>19</v>
      </c>
      <c r="D984" s="17">
        <f>tab_SATLISTE[[#This Row],[Leihgeräte]]*350</f>
        <v>6650</v>
      </c>
      <c r="E984" s="16">
        <v>7</v>
      </c>
      <c r="F984" s="30">
        <f>tab_SATLISTE[[#This Row],[Lehrergeräte]]*1000</f>
        <v>7000</v>
      </c>
      <c r="G984" s="3" t="str">
        <f>IF(MID(tab_SATLISTE[[#This Row],[SAT-ID]],2,1)="x","x",LEFT(tab_SATLISTE[[#This Row],[SAT-ID]]))</f>
        <v>2</v>
      </c>
      <c r="H984" t="s">
        <v>17008</v>
      </c>
      <c r="I984" t="s">
        <v>17604</v>
      </c>
      <c r="J984" s="3">
        <f>COUNTIFS(tab_SCHULLISTE[TKZ],tab_SATLISTE[[#This Row],[SAT-ID]])</f>
        <v>1</v>
      </c>
    </row>
    <row r="985" spans="1:10" ht="15.9" customHeight="1" x14ac:dyDescent="0.3">
      <c r="A985" s="3" t="s">
        <v>2673</v>
      </c>
      <c r="B985" s="15" t="s">
        <v>15771</v>
      </c>
      <c r="C985" s="16">
        <v>13</v>
      </c>
      <c r="D985" s="17">
        <f>tab_SATLISTE[[#This Row],[Leihgeräte]]*350</f>
        <v>4550</v>
      </c>
      <c r="E985" s="16">
        <v>3</v>
      </c>
      <c r="F985" s="30">
        <f>tab_SATLISTE[[#This Row],[Lehrergeräte]]*1000</f>
        <v>3000</v>
      </c>
      <c r="G985" s="3" t="str">
        <f>IF(MID(tab_SATLISTE[[#This Row],[SAT-ID]],2,1)="x","x",LEFT(tab_SATLISTE[[#This Row],[SAT-ID]]))</f>
        <v>2</v>
      </c>
      <c r="H985" t="s">
        <v>23</v>
      </c>
      <c r="I985" t="s">
        <v>17605</v>
      </c>
      <c r="J985" s="3">
        <f>COUNTIFS(tab_SCHULLISTE[TKZ],tab_SATLISTE[[#This Row],[SAT-ID]])</f>
        <v>1</v>
      </c>
    </row>
    <row r="986" spans="1:10" ht="15.9" customHeight="1" x14ac:dyDescent="0.3">
      <c r="A986" s="3" t="s">
        <v>2674</v>
      </c>
      <c r="B986" s="15" t="s">
        <v>15772</v>
      </c>
      <c r="C986" s="16">
        <v>9</v>
      </c>
      <c r="D986" s="17">
        <f>tab_SATLISTE[[#This Row],[Leihgeräte]]*350</f>
        <v>3150</v>
      </c>
      <c r="E986" s="16">
        <v>2</v>
      </c>
      <c r="F986" s="30">
        <f>tab_SATLISTE[[#This Row],[Lehrergeräte]]*1000</f>
        <v>2000</v>
      </c>
      <c r="G986" s="3" t="str">
        <f>IF(MID(tab_SATLISTE[[#This Row],[SAT-ID]],2,1)="x","x",LEFT(tab_SATLISTE[[#This Row],[SAT-ID]]))</f>
        <v>2</v>
      </c>
      <c r="H986" t="s">
        <v>23</v>
      </c>
      <c r="I986" t="s">
        <v>17590</v>
      </c>
      <c r="J986" s="3">
        <f>COUNTIFS(tab_SCHULLISTE[TKZ],tab_SATLISTE[[#This Row],[SAT-ID]])</f>
        <v>1</v>
      </c>
    </row>
    <row r="987" spans="1:10" ht="15.9" customHeight="1" x14ac:dyDescent="0.3">
      <c r="A987" s="3" t="s">
        <v>2675</v>
      </c>
      <c r="B987" s="15" t="s">
        <v>15773</v>
      </c>
      <c r="C987" s="16">
        <v>18</v>
      </c>
      <c r="D987" s="17">
        <f>tab_SATLISTE[[#This Row],[Leihgeräte]]*350</f>
        <v>6300</v>
      </c>
      <c r="E987" s="16">
        <v>1</v>
      </c>
      <c r="F987" s="30">
        <f>tab_SATLISTE[[#This Row],[Lehrergeräte]]*1000</f>
        <v>1000</v>
      </c>
      <c r="G987" s="3" t="str">
        <f>IF(MID(tab_SATLISTE[[#This Row],[SAT-ID]],2,1)="x","x",LEFT(tab_SATLISTE[[#This Row],[SAT-ID]]))</f>
        <v>2</v>
      </c>
      <c r="H987" t="s">
        <v>17009</v>
      </c>
      <c r="I987" t="s">
        <v>17606</v>
      </c>
      <c r="J987" s="3">
        <f>COUNTIFS(tab_SCHULLISTE[TKZ],tab_SATLISTE[[#This Row],[SAT-ID]])</f>
        <v>1</v>
      </c>
    </row>
    <row r="988" spans="1:10" ht="15.9" customHeight="1" x14ac:dyDescent="0.3">
      <c r="A988" s="3" t="s">
        <v>2676</v>
      </c>
      <c r="B988" s="15" t="s">
        <v>1188</v>
      </c>
      <c r="C988" s="16">
        <v>14</v>
      </c>
      <c r="D988" s="17">
        <f>tab_SATLISTE[[#This Row],[Leihgeräte]]*350</f>
        <v>4900</v>
      </c>
      <c r="E988" s="16">
        <v>2</v>
      </c>
      <c r="F988" s="30">
        <f>tab_SATLISTE[[#This Row],[Lehrergeräte]]*1000</f>
        <v>2000</v>
      </c>
      <c r="G988" s="3" t="str">
        <f>IF(MID(tab_SATLISTE[[#This Row],[SAT-ID]],2,1)="x","x",LEFT(tab_SATLISTE[[#This Row],[SAT-ID]]))</f>
        <v>2</v>
      </c>
      <c r="H988" t="s">
        <v>17008</v>
      </c>
      <c r="I988" t="s">
        <v>17606</v>
      </c>
      <c r="J988" s="3">
        <f>COUNTIFS(tab_SCHULLISTE[TKZ],tab_SATLISTE[[#This Row],[SAT-ID]])</f>
        <v>1</v>
      </c>
    </row>
    <row r="989" spans="1:10" ht="15.9" customHeight="1" x14ac:dyDescent="0.3">
      <c r="A989" s="3" t="s">
        <v>2677</v>
      </c>
      <c r="B989" s="15" t="s">
        <v>15774</v>
      </c>
      <c r="C989" s="16">
        <v>15</v>
      </c>
      <c r="D989" s="17">
        <f>tab_SATLISTE[[#This Row],[Leihgeräte]]*350</f>
        <v>5250</v>
      </c>
      <c r="E989" s="16">
        <v>5</v>
      </c>
      <c r="F989" s="30">
        <f>tab_SATLISTE[[#This Row],[Lehrergeräte]]*1000</f>
        <v>5000</v>
      </c>
      <c r="G989" s="3" t="str">
        <f>IF(MID(tab_SATLISTE[[#This Row],[SAT-ID]],2,1)="x","x",LEFT(tab_SATLISTE[[#This Row],[SAT-ID]]))</f>
        <v>2</v>
      </c>
      <c r="H989" t="s">
        <v>23</v>
      </c>
      <c r="I989" t="s">
        <v>17607</v>
      </c>
      <c r="J989" s="3">
        <f>COUNTIFS(tab_SCHULLISTE[TKZ],tab_SATLISTE[[#This Row],[SAT-ID]])</f>
        <v>1</v>
      </c>
    </row>
    <row r="990" spans="1:10" ht="15.9" customHeight="1" x14ac:dyDescent="0.3">
      <c r="A990" s="3" t="s">
        <v>2678</v>
      </c>
      <c r="B990" s="15" t="s">
        <v>15775</v>
      </c>
      <c r="C990" s="16">
        <v>36</v>
      </c>
      <c r="D990" s="17">
        <f>tab_SATLISTE[[#This Row],[Leihgeräte]]*350</f>
        <v>12600</v>
      </c>
      <c r="E990" s="16">
        <v>9</v>
      </c>
      <c r="F990" s="30">
        <f>tab_SATLISTE[[#This Row],[Lehrergeräte]]*1000</f>
        <v>9000</v>
      </c>
      <c r="G990" s="3" t="str">
        <f>IF(MID(tab_SATLISTE[[#This Row],[SAT-ID]],2,1)="x","x",LEFT(tab_SATLISTE[[#This Row],[SAT-ID]]))</f>
        <v>2</v>
      </c>
      <c r="H990" t="s">
        <v>17008</v>
      </c>
      <c r="I990" t="s">
        <v>17608</v>
      </c>
      <c r="J990" s="3">
        <f>COUNTIFS(tab_SCHULLISTE[TKZ],tab_SATLISTE[[#This Row],[SAT-ID]])</f>
        <v>1</v>
      </c>
    </row>
    <row r="991" spans="1:10" ht="15.9" customHeight="1" x14ac:dyDescent="0.3">
      <c r="A991" s="3" t="s">
        <v>2679</v>
      </c>
      <c r="B991" s="15" t="s">
        <v>15776</v>
      </c>
      <c r="C991" s="16">
        <v>50</v>
      </c>
      <c r="D991" s="17">
        <f>tab_SATLISTE[[#This Row],[Leihgeräte]]*350</f>
        <v>17500</v>
      </c>
      <c r="E991" s="16">
        <v>9</v>
      </c>
      <c r="F991" s="30">
        <f>tab_SATLISTE[[#This Row],[Lehrergeräte]]*1000</f>
        <v>9000</v>
      </c>
      <c r="G991" s="3" t="str">
        <f>IF(MID(tab_SATLISTE[[#This Row],[SAT-ID]],2,1)="x","x",LEFT(tab_SATLISTE[[#This Row],[SAT-ID]]))</f>
        <v>2</v>
      </c>
      <c r="H991" t="s">
        <v>17010</v>
      </c>
      <c r="I991" t="s">
        <v>17608</v>
      </c>
      <c r="J991" s="3">
        <f>COUNTIFS(tab_SCHULLISTE[TKZ],tab_SATLISTE[[#This Row],[SAT-ID]])</f>
        <v>1</v>
      </c>
    </row>
    <row r="992" spans="1:10" ht="15.9" customHeight="1" x14ac:dyDescent="0.3">
      <c r="A992" s="3" t="s">
        <v>2682</v>
      </c>
      <c r="B992" s="15" t="s">
        <v>992</v>
      </c>
      <c r="C992" s="16">
        <v>31</v>
      </c>
      <c r="D992" s="17">
        <f>tab_SATLISTE[[#This Row],[Leihgeräte]]*350</f>
        <v>10850</v>
      </c>
      <c r="E992" s="16">
        <v>7</v>
      </c>
      <c r="F992" s="30">
        <f>tab_SATLISTE[[#This Row],[Lehrergeräte]]*1000</f>
        <v>7000</v>
      </c>
      <c r="G992" s="3" t="str">
        <f>IF(MID(tab_SATLISTE[[#This Row],[SAT-ID]],2,1)="x","x",LEFT(tab_SATLISTE[[#This Row],[SAT-ID]]))</f>
        <v>2</v>
      </c>
      <c r="H992" t="s">
        <v>17014</v>
      </c>
      <c r="I992" t="s">
        <v>17609</v>
      </c>
      <c r="J992" s="3">
        <f>COUNTIFS(tab_SCHULLISTE[TKZ],tab_SATLISTE[[#This Row],[SAT-ID]])</f>
        <v>1</v>
      </c>
    </row>
    <row r="993" spans="1:10" ht="15.9" customHeight="1" x14ac:dyDescent="0.3">
      <c r="A993" s="3" t="s">
        <v>2683</v>
      </c>
      <c r="B993" s="15" t="s">
        <v>15778</v>
      </c>
      <c r="C993" s="16">
        <v>12</v>
      </c>
      <c r="D993" s="17">
        <f>tab_SATLISTE[[#This Row],[Leihgeräte]]*350</f>
        <v>4200</v>
      </c>
      <c r="E993" s="16">
        <v>8</v>
      </c>
      <c r="F993" s="30">
        <f>tab_SATLISTE[[#This Row],[Lehrergeräte]]*1000</f>
        <v>8000</v>
      </c>
      <c r="G993" s="3" t="str">
        <f>IF(MID(tab_SATLISTE[[#This Row],[SAT-ID]],2,1)="x","x",LEFT(tab_SATLISTE[[#This Row],[SAT-ID]]))</f>
        <v>2</v>
      </c>
      <c r="H993" t="s">
        <v>17014</v>
      </c>
      <c r="I993" t="s">
        <v>17568</v>
      </c>
      <c r="J993" s="3">
        <f>COUNTIFS(tab_SCHULLISTE[TKZ],tab_SATLISTE[[#This Row],[SAT-ID]])</f>
        <v>1</v>
      </c>
    </row>
    <row r="994" spans="1:10" ht="15.9" customHeight="1" x14ac:dyDescent="0.3">
      <c r="A994" s="3" t="s">
        <v>2684</v>
      </c>
      <c r="B994" s="15" t="s">
        <v>49</v>
      </c>
      <c r="C994" s="16">
        <v>28</v>
      </c>
      <c r="D994" s="17">
        <f>tab_SATLISTE[[#This Row],[Leihgeräte]]*350</f>
        <v>9800</v>
      </c>
      <c r="E994" s="16">
        <v>12</v>
      </c>
      <c r="F994" s="30">
        <f>tab_SATLISTE[[#This Row],[Lehrergeräte]]*1000</f>
        <v>12000</v>
      </c>
      <c r="G994" s="3" t="str">
        <f>IF(MID(tab_SATLISTE[[#This Row],[SAT-ID]],2,1)="x","x",LEFT(tab_SATLISTE[[#This Row],[SAT-ID]]))</f>
        <v>2</v>
      </c>
      <c r="H994" t="s">
        <v>17014</v>
      </c>
      <c r="I994" t="s">
        <v>17479</v>
      </c>
      <c r="J994" s="3">
        <f>COUNTIFS(tab_SCHULLISTE[TKZ],tab_SATLISTE[[#This Row],[SAT-ID]])</f>
        <v>3</v>
      </c>
    </row>
    <row r="995" spans="1:10" ht="15.9" customHeight="1" x14ac:dyDescent="0.3">
      <c r="A995" s="3" t="s">
        <v>2685</v>
      </c>
      <c r="B995" s="15" t="s">
        <v>18898</v>
      </c>
      <c r="C995" s="16">
        <v>25</v>
      </c>
      <c r="D995" s="17">
        <f>tab_SATLISTE[[#This Row],[Leihgeräte]]*350</f>
        <v>8750</v>
      </c>
      <c r="E995" s="16">
        <v>22</v>
      </c>
      <c r="F995" s="30">
        <f>tab_SATLISTE[[#This Row],[Lehrergeräte]]*1000</f>
        <v>22000</v>
      </c>
      <c r="G995" s="3" t="str">
        <f>IF(MID(tab_SATLISTE[[#This Row],[SAT-ID]],2,1)="x","x",LEFT(tab_SATLISTE[[#This Row],[SAT-ID]]))</f>
        <v>2</v>
      </c>
      <c r="H995" t="s">
        <v>17014</v>
      </c>
      <c r="I995" t="s">
        <v>17610</v>
      </c>
      <c r="J995" s="3">
        <f>COUNTIFS(tab_SCHULLISTE[TKZ],tab_SATLISTE[[#This Row],[SAT-ID]])</f>
        <v>2</v>
      </c>
    </row>
    <row r="996" spans="1:10" ht="15.9" customHeight="1" x14ac:dyDescent="0.3">
      <c r="A996" s="3" t="s">
        <v>2686</v>
      </c>
      <c r="B996" s="15" t="s">
        <v>15779</v>
      </c>
      <c r="C996" s="16">
        <v>12</v>
      </c>
      <c r="D996" s="17">
        <f>tab_SATLISTE[[#This Row],[Leihgeräte]]*350</f>
        <v>4200</v>
      </c>
      <c r="E996" s="16">
        <v>5</v>
      </c>
      <c r="F996" s="30">
        <f>tab_SATLISTE[[#This Row],[Lehrergeräte]]*1000</f>
        <v>5000</v>
      </c>
      <c r="G996" s="3" t="str">
        <f>IF(MID(tab_SATLISTE[[#This Row],[SAT-ID]],2,1)="x","x",LEFT(tab_SATLISTE[[#This Row],[SAT-ID]]))</f>
        <v>2</v>
      </c>
      <c r="H996" t="s">
        <v>17014</v>
      </c>
      <c r="I996" t="s">
        <v>17441</v>
      </c>
      <c r="J996" s="3">
        <f>COUNTIFS(tab_SCHULLISTE[TKZ],tab_SATLISTE[[#This Row],[SAT-ID]])</f>
        <v>1</v>
      </c>
    </row>
    <row r="997" spans="1:10" ht="15.9" customHeight="1" x14ac:dyDescent="0.3">
      <c r="A997" s="3" t="s">
        <v>2687</v>
      </c>
      <c r="B997" s="15" t="s">
        <v>15780</v>
      </c>
      <c r="C997" s="16">
        <v>75</v>
      </c>
      <c r="D997" s="17">
        <f>tab_SATLISTE[[#This Row],[Leihgeräte]]*350</f>
        <v>26250</v>
      </c>
      <c r="E997" s="16">
        <v>13</v>
      </c>
      <c r="F997" s="30">
        <f>tab_SATLISTE[[#This Row],[Lehrergeräte]]*1000</f>
        <v>13000</v>
      </c>
      <c r="G997" s="3" t="str">
        <f>IF(MID(tab_SATLISTE[[#This Row],[SAT-ID]],2,1)="x","x",LEFT(tab_SATLISTE[[#This Row],[SAT-ID]]))</f>
        <v>2</v>
      </c>
      <c r="H997" t="s">
        <v>17014</v>
      </c>
      <c r="I997" t="s">
        <v>17564</v>
      </c>
      <c r="J997" s="3">
        <f>COUNTIFS(tab_SCHULLISTE[TKZ],tab_SATLISTE[[#This Row],[SAT-ID]])</f>
        <v>1</v>
      </c>
    </row>
    <row r="998" spans="1:10" ht="15.9" customHeight="1" x14ac:dyDescent="0.3">
      <c r="A998" s="3" t="s">
        <v>2688</v>
      </c>
      <c r="B998" s="15" t="s">
        <v>15781</v>
      </c>
      <c r="C998" s="16">
        <v>70</v>
      </c>
      <c r="D998" s="17">
        <f>tab_SATLISTE[[#This Row],[Leihgeräte]]*350</f>
        <v>24500</v>
      </c>
      <c r="E998" s="16">
        <v>11</v>
      </c>
      <c r="F998" s="30">
        <f>tab_SATLISTE[[#This Row],[Lehrergeräte]]*1000</f>
        <v>11000</v>
      </c>
      <c r="G998" s="3" t="str">
        <f>IF(MID(tab_SATLISTE[[#This Row],[SAT-ID]],2,1)="x","x",LEFT(tab_SATLISTE[[#This Row],[SAT-ID]]))</f>
        <v>2</v>
      </c>
      <c r="H998" t="s">
        <v>17014</v>
      </c>
      <c r="I998" t="s">
        <v>17524</v>
      </c>
      <c r="J998" s="3">
        <f>COUNTIFS(tab_SCHULLISTE[TKZ],tab_SATLISTE[[#This Row],[SAT-ID]])</f>
        <v>1</v>
      </c>
    </row>
    <row r="999" spans="1:10" ht="15.9" customHeight="1" x14ac:dyDescent="0.3">
      <c r="A999" s="3" t="s">
        <v>2689</v>
      </c>
      <c r="B999" s="15" t="s">
        <v>15782</v>
      </c>
      <c r="C999" s="16">
        <v>111</v>
      </c>
      <c r="D999" s="17">
        <f>tab_SATLISTE[[#This Row],[Leihgeräte]]*350</f>
        <v>38850</v>
      </c>
      <c r="E999" s="16">
        <v>27</v>
      </c>
      <c r="F999" s="30">
        <f>tab_SATLISTE[[#This Row],[Lehrergeräte]]*1000</f>
        <v>27000</v>
      </c>
      <c r="G999" s="3" t="str">
        <f>IF(MID(tab_SATLISTE[[#This Row],[SAT-ID]],2,1)="x","x",LEFT(tab_SATLISTE[[#This Row],[SAT-ID]]))</f>
        <v>2</v>
      </c>
      <c r="H999" t="s">
        <v>17014</v>
      </c>
      <c r="I999" t="s">
        <v>17609</v>
      </c>
      <c r="J999" s="3">
        <f>COUNTIFS(tab_SCHULLISTE[TKZ],tab_SATLISTE[[#This Row],[SAT-ID]])</f>
        <v>1</v>
      </c>
    </row>
    <row r="1000" spans="1:10" ht="15.9" customHeight="1" x14ac:dyDescent="0.3">
      <c r="A1000" s="3" t="s">
        <v>2690</v>
      </c>
      <c r="B1000" s="15" t="s">
        <v>15783</v>
      </c>
      <c r="C1000" s="16">
        <v>60</v>
      </c>
      <c r="D1000" s="17">
        <f>tab_SATLISTE[[#This Row],[Leihgeräte]]*350</f>
        <v>21000</v>
      </c>
      <c r="E1000" s="16">
        <v>8</v>
      </c>
      <c r="F1000" s="30">
        <f>tab_SATLISTE[[#This Row],[Lehrergeräte]]*1000</f>
        <v>8000</v>
      </c>
      <c r="G1000" s="3" t="str">
        <f>IF(MID(tab_SATLISTE[[#This Row],[SAT-ID]],2,1)="x","x",LEFT(tab_SATLISTE[[#This Row],[SAT-ID]]))</f>
        <v>2</v>
      </c>
      <c r="H1000" t="s">
        <v>17014</v>
      </c>
      <c r="I1000" t="s">
        <v>17597</v>
      </c>
      <c r="J1000" s="3">
        <f>COUNTIFS(tab_SCHULLISTE[TKZ],tab_SATLISTE[[#This Row],[SAT-ID]])</f>
        <v>1</v>
      </c>
    </row>
    <row r="1001" spans="1:10" ht="15.9" customHeight="1" x14ac:dyDescent="0.3">
      <c r="A1001" s="3" t="s">
        <v>2691</v>
      </c>
      <c r="B1001" s="15" t="s">
        <v>50</v>
      </c>
      <c r="C1001" s="16">
        <v>10</v>
      </c>
      <c r="D1001" s="17">
        <f>tab_SATLISTE[[#This Row],[Leihgeräte]]*350</f>
        <v>3500</v>
      </c>
      <c r="E1001" s="16">
        <v>21</v>
      </c>
      <c r="F1001" s="30">
        <f>tab_SATLISTE[[#This Row],[Lehrergeräte]]*1000</f>
        <v>21000</v>
      </c>
      <c r="G1001" s="3" t="str">
        <f>IF(MID(tab_SATLISTE[[#This Row],[SAT-ID]],2,1)="x","x",LEFT(tab_SATLISTE[[#This Row],[SAT-ID]]))</f>
        <v>2</v>
      </c>
      <c r="H1001" t="s">
        <v>17014</v>
      </c>
      <c r="I1001" t="s">
        <v>17054</v>
      </c>
      <c r="J1001" s="3">
        <f>COUNTIFS(tab_SCHULLISTE[TKZ],tab_SATLISTE[[#This Row],[SAT-ID]])</f>
        <v>2</v>
      </c>
    </row>
    <row r="1002" spans="1:10" ht="15.9" customHeight="1" x14ac:dyDescent="0.3">
      <c r="A1002" s="3" t="s">
        <v>2692</v>
      </c>
      <c r="B1002" s="15" t="s">
        <v>223</v>
      </c>
      <c r="C1002" s="16">
        <v>10</v>
      </c>
      <c r="D1002" s="17">
        <f>tab_SATLISTE[[#This Row],[Leihgeräte]]*350</f>
        <v>3500</v>
      </c>
      <c r="E1002" s="16">
        <v>5</v>
      </c>
      <c r="F1002" s="30">
        <f>tab_SATLISTE[[#This Row],[Lehrergeräte]]*1000</f>
        <v>5000</v>
      </c>
      <c r="G1002" s="3" t="str">
        <f>IF(MID(tab_SATLISTE[[#This Row],[SAT-ID]],2,1)="x","x",LEFT(tab_SATLISTE[[#This Row],[SAT-ID]]))</f>
        <v>2</v>
      </c>
      <c r="H1002" t="s">
        <v>17014</v>
      </c>
      <c r="I1002" t="s">
        <v>17533</v>
      </c>
      <c r="J1002" s="3">
        <f>COUNTIFS(tab_SCHULLISTE[TKZ],tab_SATLISTE[[#This Row],[SAT-ID]])</f>
        <v>1</v>
      </c>
    </row>
    <row r="1003" spans="1:10" ht="15.9" customHeight="1" x14ac:dyDescent="0.3">
      <c r="A1003" s="3" t="s">
        <v>2693</v>
      </c>
      <c r="B1003" s="15" t="s">
        <v>210</v>
      </c>
      <c r="C1003" s="16">
        <v>18</v>
      </c>
      <c r="D1003" s="17">
        <f>tab_SATLISTE[[#This Row],[Leihgeräte]]*350</f>
        <v>6300</v>
      </c>
      <c r="E1003" s="16">
        <v>16</v>
      </c>
      <c r="F1003" s="30">
        <f>tab_SATLISTE[[#This Row],[Lehrergeräte]]*1000</f>
        <v>16000</v>
      </c>
      <c r="G1003" s="3" t="str">
        <f>IF(MID(tab_SATLISTE[[#This Row],[SAT-ID]],2,1)="x","x",LEFT(tab_SATLISTE[[#This Row],[SAT-ID]]))</f>
        <v>2</v>
      </c>
      <c r="H1003" t="s">
        <v>17014</v>
      </c>
      <c r="I1003" t="s">
        <v>17418</v>
      </c>
      <c r="J1003" s="3">
        <f>COUNTIFS(tab_SCHULLISTE[TKZ],tab_SATLISTE[[#This Row],[SAT-ID]])</f>
        <v>2</v>
      </c>
    </row>
    <row r="1004" spans="1:10" ht="15.9" customHeight="1" x14ac:dyDescent="0.3">
      <c r="A1004" s="3" t="s">
        <v>2694</v>
      </c>
      <c r="B1004" s="15" t="s">
        <v>15784</v>
      </c>
      <c r="C1004" s="16">
        <v>161</v>
      </c>
      <c r="D1004" s="17">
        <f>tab_SATLISTE[[#This Row],[Leihgeräte]]*350</f>
        <v>56350</v>
      </c>
      <c r="E1004" s="16">
        <v>50</v>
      </c>
      <c r="F1004" s="30">
        <f>tab_SATLISTE[[#This Row],[Lehrergeräte]]*1000</f>
        <v>50000</v>
      </c>
      <c r="G1004" s="3" t="str">
        <f>IF(MID(tab_SATLISTE[[#This Row],[SAT-ID]],2,1)="x","x",LEFT(tab_SATLISTE[[#This Row],[SAT-ID]]))</f>
        <v>2</v>
      </c>
      <c r="H1004" t="s">
        <v>17014</v>
      </c>
      <c r="I1004" t="s">
        <v>17410</v>
      </c>
      <c r="J1004" s="3">
        <f>COUNTIFS(tab_SCHULLISTE[TKZ],tab_SATLISTE[[#This Row],[SAT-ID]])</f>
        <v>7</v>
      </c>
    </row>
    <row r="1005" spans="1:10" ht="15.9" customHeight="1" x14ac:dyDescent="0.3">
      <c r="A1005" s="3" t="s">
        <v>2695</v>
      </c>
      <c r="B1005" s="15" t="s">
        <v>15785</v>
      </c>
      <c r="C1005" s="16">
        <v>16</v>
      </c>
      <c r="D1005" s="17">
        <f>tab_SATLISTE[[#This Row],[Leihgeräte]]*350</f>
        <v>5600</v>
      </c>
      <c r="E1005" s="16">
        <v>15</v>
      </c>
      <c r="F1005" s="30">
        <f>tab_SATLISTE[[#This Row],[Lehrergeräte]]*1000</f>
        <v>15000</v>
      </c>
      <c r="G1005" s="3" t="str">
        <f>IF(MID(tab_SATLISTE[[#This Row],[SAT-ID]],2,1)="x","x",LEFT(tab_SATLISTE[[#This Row],[SAT-ID]]))</f>
        <v>2</v>
      </c>
      <c r="H1005" t="s">
        <v>17014</v>
      </c>
      <c r="I1005" t="s">
        <v>17418</v>
      </c>
      <c r="J1005" s="3">
        <f>COUNTIFS(tab_SCHULLISTE[TKZ],tab_SATLISTE[[#This Row],[SAT-ID]])</f>
        <v>2</v>
      </c>
    </row>
    <row r="1006" spans="1:10" ht="15.9" customHeight="1" x14ac:dyDescent="0.3">
      <c r="A1006" s="3" t="s">
        <v>14905</v>
      </c>
      <c r="B1006" s="15" t="s">
        <v>15816</v>
      </c>
      <c r="C1006" s="16">
        <v>3</v>
      </c>
      <c r="D1006" s="17">
        <f>tab_SATLISTE[[#This Row],[Leihgeräte]]*350</f>
        <v>1050</v>
      </c>
      <c r="E1006" s="16">
        <v>20</v>
      </c>
      <c r="F1006" s="30">
        <f>tab_SATLISTE[[#This Row],[Lehrergeräte]]*1000</f>
        <v>20000</v>
      </c>
      <c r="G1006" s="3" t="str">
        <f>IF(MID(tab_SATLISTE[[#This Row],[SAT-ID]],2,1)="x","x",LEFT(tab_SATLISTE[[#This Row],[SAT-ID]]))</f>
        <v>2</v>
      </c>
      <c r="H1006" t="s">
        <v>17014</v>
      </c>
      <c r="I1006" t="s">
        <v>17441</v>
      </c>
      <c r="J1006" s="3">
        <f>COUNTIFS(tab_SCHULLISTE[TKZ],tab_SATLISTE[[#This Row],[SAT-ID]])</f>
        <v>1</v>
      </c>
    </row>
    <row r="1007" spans="1:10" ht="15.9" customHeight="1" x14ac:dyDescent="0.3">
      <c r="A1007" s="3" t="s">
        <v>2696</v>
      </c>
      <c r="B1007" s="15" t="s">
        <v>15786</v>
      </c>
      <c r="C1007" s="16">
        <v>118</v>
      </c>
      <c r="D1007" s="17">
        <f>tab_SATLISTE[[#This Row],[Leihgeräte]]*350</f>
        <v>41300</v>
      </c>
      <c r="E1007" s="16">
        <v>26</v>
      </c>
      <c r="F1007" s="30">
        <f>tab_SATLISTE[[#This Row],[Lehrergeräte]]*1000</f>
        <v>26000</v>
      </c>
      <c r="G1007" s="3" t="str">
        <f>IF(MID(tab_SATLISTE[[#This Row],[SAT-ID]],2,1)="x","x",LEFT(tab_SATLISTE[[#This Row],[SAT-ID]]))</f>
        <v>2</v>
      </c>
      <c r="H1007" t="s">
        <v>17014</v>
      </c>
      <c r="I1007" t="s">
        <v>17410</v>
      </c>
      <c r="J1007" s="3">
        <f>COUNTIFS(tab_SCHULLISTE[TKZ],tab_SATLISTE[[#This Row],[SAT-ID]])</f>
        <v>2</v>
      </c>
    </row>
    <row r="1008" spans="1:10" ht="15.9" customHeight="1" x14ac:dyDescent="0.3">
      <c r="A1008" s="3" t="s">
        <v>2697</v>
      </c>
      <c r="B1008" s="15" t="s">
        <v>1426</v>
      </c>
      <c r="C1008" s="16">
        <v>101</v>
      </c>
      <c r="D1008" s="17">
        <f>tab_SATLISTE[[#This Row],[Leihgeräte]]*350</f>
        <v>35350</v>
      </c>
      <c r="E1008" s="16">
        <v>20</v>
      </c>
      <c r="F1008" s="30">
        <f>tab_SATLISTE[[#This Row],[Lehrergeräte]]*1000</f>
        <v>20000</v>
      </c>
      <c r="G1008" s="3" t="str">
        <f>IF(MID(tab_SATLISTE[[#This Row],[SAT-ID]],2,1)="x","x",LEFT(tab_SATLISTE[[#This Row],[SAT-ID]]))</f>
        <v>2</v>
      </c>
      <c r="H1008" t="s">
        <v>17014</v>
      </c>
      <c r="I1008" t="s">
        <v>17536</v>
      </c>
      <c r="J1008" s="3">
        <f>COUNTIFS(tab_SCHULLISTE[TKZ],tab_SATLISTE[[#This Row],[SAT-ID]])</f>
        <v>1</v>
      </c>
    </row>
    <row r="1009" spans="1:10" ht="15.9" customHeight="1" x14ac:dyDescent="0.3">
      <c r="A1009" s="3" t="s">
        <v>6949</v>
      </c>
      <c r="B1009" s="15" t="s">
        <v>10448</v>
      </c>
      <c r="C1009" s="16">
        <v>16</v>
      </c>
      <c r="D1009" s="17">
        <f>tab_SATLISTE[[#This Row],[Leihgeräte]]*350</f>
        <v>5600</v>
      </c>
      <c r="E1009" s="16">
        <v>8</v>
      </c>
      <c r="F1009" s="30">
        <f>tab_SATLISTE[[#This Row],[Lehrergeräte]]*1000</f>
        <v>8000</v>
      </c>
      <c r="G1009" s="3" t="str">
        <f>IF(MID(tab_SATLISTE[[#This Row],[SAT-ID]],2,1)="x","x",LEFT(tab_SATLISTE[[#This Row],[SAT-ID]]))</f>
        <v>2</v>
      </c>
      <c r="H1009" t="s">
        <v>17014</v>
      </c>
      <c r="I1009" t="s">
        <v>17418</v>
      </c>
      <c r="J1009" s="3">
        <f>COUNTIFS(tab_SCHULLISTE[TKZ],tab_SATLISTE[[#This Row],[SAT-ID]])</f>
        <v>2</v>
      </c>
    </row>
    <row r="1010" spans="1:10" ht="15.9" customHeight="1" x14ac:dyDescent="0.3">
      <c r="A1010" s="3" t="s">
        <v>2699</v>
      </c>
      <c r="B1010" s="15" t="s">
        <v>15404</v>
      </c>
      <c r="C1010" s="16">
        <v>102</v>
      </c>
      <c r="D1010" s="17">
        <f>tab_SATLISTE[[#This Row],[Leihgeräte]]*350</f>
        <v>35700</v>
      </c>
      <c r="E1010" s="16">
        <v>22</v>
      </c>
      <c r="F1010" s="30">
        <f>tab_SATLISTE[[#This Row],[Lehrergeräte]]*1000</f>
        <v>22000</v>
      </c>
      <c r="G1010" s="3" t="str">
        <f>IF(MID(tab_SATLISTE[[#This Row],[SAT-ID]],2,1)="x","x",LEFT(tab_SATLISTE[[#This Row],[SAT-ID]]))</f>
        <v>2</v>
      </c>
      <c r="H1010" t="s">
        <v>17014</v>
      </c>
      <c r="I1010" t="s">
        <v>17054</v>
      </c>
      <c r="J1010" s="3">
        <f>COUNTIFS(tab_SCHULLISTE[TKZ],tab_SATLISTE[[#This Row],[SAT-ID]])</f>
        <v>1</v>
      </c>
    </row>
    <row r="1011" spans="1:10" ht="15.9" customHeight="1" x14ac:dyDescent="0.3">
      <c r="A1011" s="3" t="s">
        <v>2700</v>
      </c>
      <c r="B1011" s="15" t="s">
        <v>15788</v>
      </c>
      <c r="C1011" s="16">
        <v>44</v>
      </c>
      <c r="D1011" s="17">
        <f>tab_SATLISTE[[#This Row],[Leihgeräte]]*350</f>
        <v>15400</v>
      </c>
      <c r="E1011" s="16">
        <v>7</v>
      </c>
      <c r="F1011" s="30">
        <f>tab_SATLISTE[[#This Row],[Lehrergeräte]]*1000</f>
        <v>7000</v>
      </c>
      <c r="G1011" s="3" t="str">
        <f>IF(MID(tab_SATLISTE[[#This Row],[SAT-ID]],2,1)="x","x",LEFT(tab_SATLISTE[[#This Row],[SAT-ID]]))</f>
        <v>2</v>
      </c>
      <c r="H1011" t="s">
        <v>17014</v>
      </c>
      <c r="I1011" t="s">
        <v>17410</v>
      </c>
      <c r="J1011" s="3">
        <f>COUNTIFS(tab_SCHULLISTE[TKZ],tab_SATLISTE[[#This Row],[SAT-ID]])</f>
        <v>1</v>
      </c>
    </row>
    <row r="1012" spans="1:10" ht="15.9" customHeight="1" x14ac:dyDescent="0.3">
      <c r="A1012" s="3" t="s">
        <v>2701</v>
      </c>
      <c r="B1012" s="15" t="s">
        <v>15789</v>
      </c>
      <c r="C1012" s="16">
        <v>45</v>
      </c>
      <c r="D1012" s="17">
        <f>tab_SATLISTE[[#This Row],[Leihgeräte]]*350</f>
        <v>15750</v>
      </c>
      <c r="E1012" s="16">
        <v>25</v>
      </c>
      <c r="F1012" s="30">
        <f>tab_SATLISTE[[#This Row],[Lehrergeräte]]*1000</f>
        <v>25000</v>
      </c>
      <c r="G1012" s="3" t="str">
        <f>IF(MID(tab_SATLISTE[[#This Row],[SAT-ID]],2,1)="x","x",LEFT(tab_SATLISTE[[#This Row],[SAT-ID]]))</f>
        <v>2</v>
      </c>
      <c r="H1012" t="s">
        <v>17014</v>
      </c>
      <c r="I1012" t="s">
        <v>17441</v>
      </c>
      <c r="J1012" s="3">
        <f>COUNTIFS(tab_SCHULLISTE[TKZ],tab_SATLISTE[[#This Row],[SAT-ID]])</f>
        <v>2</v>
      </c>
    </row>
    <row r="1013" spans="1:10" ht="15.9" customHeight="1" x14ac:dyDescent="0.3">
      <c r="A1013" s="3" t="s">
        <v>2702</v>
      </c>
      <c r="B1013" s="15" t="s">
        <v>15790</v>
      </c>
      <c r="C1013" s="16">
        <v>15</v>
      </c>
      <c r="D1013" s="17">
        <f>tab_SATLISTE[[#This Row],[Leihgeräte]]*350</f>
        <v>5250</v>
      </c>
      <c r="E1013" s="16">
        <v>7</v>
      </c>
      <c r="F1013" s="30">
        <f>tab_SATLISTE[[#This Row],[Lehrergeräte]]*1000</f>
        <v>7000</v>
      </c>
      <c r="G1013" s="3" t="str">
        <f>IF(MID(tab_SATLISTE[[#This Row],[SAT-ID]],2,1)="x","x",LEFT(tab_SATLISTE[[#This Row],[SAT-ID]]))</f>
        <v>2</v>
      </c>
      <c r="H1013" t="s">
        <v>17014</v>
      </c>
      <c r="I1013" t="s">
        <v>17492</v>
      </c>
      <c r="J1013" s="3">
        <f>COUNTIFS(tab_SCHULLISTE[TKZ],tab_SATLISTE[[#This Row],[SAT-ID]])</f>
        <v>2</v>
      </c>
    </row>
    <row r="1014" spans="1:10" ht="15.9" customHeight="1" x14ac:dyDescent="0.3">
      <c r="A1014" s="3" t="s">
        <v>2703</v>
      </c>
      <c r="B1014" s="15" t="s">
        <v>4202</v>
      </c>
      <c r="C1014" s="16">
        <v>70</v>
      </c>
      <c r="D1014" s="17">
        <f>tab_SATLISTE[[#This Row],[Leihgeräte]]*350</f>
        <v>24500</v>
      </c>
      <c r="E1014" s="16">
        <v>16</v>
      </c>
      <c r="F1014" s="30">
        <f>tab_SATLISTE[[#This Row],[Lehrergeräte]]*1000</f>
        <v>16000</v>
      </c>
      <c r="G1014" s="3" t="str">
        <f>IF(MID(tab_SATLISTE[[#This Row],[SAT-ID]],2,1)="x","x",LEFT(tab_SATLISTE[[#This Row],[SAT-ID]]))</f>
        <v>2</v>
      </c>
      <c r="H1014" t="s">
        <v>17014</v>
      </c>
      <c r="I1014" t="s">
        <v>17426</v>
      </c>
      <c r="J1014" s="3">
        <f>COUNTIFS(tab_SCHULLISTE[TKZ],tab_SATLISTE[[#This Row],[SAT-ID]])</f>
        <v>3</v>
      </c>
    </row>
    <row r="1015" spans="1:10" ht="15.9" customHeight="1" x14ac:dyDescent="0.3">
      <c r="A1015" s="3" t="s">
        <v>2704</v>
      </c>
      <c r="B1015" s="15" t="s">
        <v>15791</v>
      </c>
      <c r="C1015" s="16">
        <v>17</v>
      </c>
      <c r="D1015" s="17">
        <f>tab_SATLISTE[[#This Row],[Leihgeräte]]*350</f>
        <v>5950</v>
      </c>
      <c r="E1015" s="16">
        <v>8</v>
      </c>
      <c r="F1015" s="30">
        <f>tab_SATLISTE[[#This Row],[Lehrergeräte]]*1000</f>
        <v>8000</v>
      </c>
      <c r="G1015" s="3" t="str">
        <f>IF(MID(tab_SATLISTE[[#This Row],[SAT-ID]],2,1)="x","x",LEFT(tab_SATLISTE[[#This Row],[SAT-ID]]))</f>
        <v>2</v>
      </c>
      <c r="H1015" t="s">
        <v>17014</v>
      </c>
      <c r="I1015" t="s">
        <v>17612</v>
      </c>
      <c r="J1015" s="3">
        <f>COUNTIFS(tab_SCHULLISTE[TKZ],tab_SATLISTE[[#This Row],[SAT-ID]])</f>
        <v>1</v>
      </c>
    </row>
    <row r="1016" spans="1:10" ht="15.9" customHeight="1" x14ac:dyDescent="0.3">
      <c r="A1016" s="3" t="s">
        <v>14888</v>
      </c>
      <c r="B1016" s="15" t="s">
        <v>15421</v>
      </c>
      <c r="C1016" s="16">
        <v>20</v>
      </c>
      <c r="D1016" s="17">
        <f>tab_SATLISTE[[#This Row],[Leihgeräte]]*350</f>
        <v>7000</v>
      </c>
      <c r="E1016" s="16">
        <v>22</v>
      </c>
      <c r="F1016" s="30">
        <f>tab_SATLISTE[[#This Row],[Lehrergeräte]]*1000</f>
        <v>22000</v>
      </c>
      <c r="G1016" s="3" t="str">
        <f>IF(MID(tab_SATLISTE[[#This Row],[SAT-ID]],2,1)="x","x",LEFT(tab_SATLISTE[[#This Row],[SAT-ID]]))</f>
        <v>2</v>
      </c>
      <c r="H1016" t="s">
        <v>17014</v>
      </c>
      <c r="I1016" t="s">
        <v>17405</v>
      </c>
      <c r="J1016" s="3">
        <f>COUNTIFS(tab_SCHULLISTE[TKZ],tab_SATLISTE[[#This Row],[SAT-ID]])</f>
        <v>2</v>
      </c>
    </row>
    <row r="1017" spans="1:10" ht="15.9" customHeight="1" x14ac:dyDescent="0.3">
      <c r="A1017" s="3" t="s">
        <v>2705</v>
      </c>
      <c r="B1017" s="15" t="s">
        <v>218</v>
      </c>
      <c r="C1017" s="16">
        <v>18</v>
      </c>
      <c r="D1017" s="17">
        <f>tab_SATLISTE[[#This Row],[Leihgeräte]]*350</f>
        <v>6300</v>
      </c>
      <c r="E1017" s="16">
        <v>8</v>
      </c>
      <c r="F1017" s="30">
        <f>tab_SATLISTE[[#This Row],[Lehrergeräte]]*1000</f>
        <v>8000</v>
      </c>
      <c r="G1017" s="3" t="str">
        <f>IF(MID(tab_SATLISTE[[#This Row],[SAT-ID]],2,1)="x","x",LEFT(tab_SATLISTE[[#This Row],[SAT-ID]]))</f>
        <v>2</v>
      </c>
      <c r="H1017" t="s">
        <v>17014</v>
      </c>
      <c r="I1017" t="s">
        <v>17425</v>
      </c>
      <c r="J1017" s="3">
        <f>COUNTIFS(tab_SCHULLISTE[TKZ],tab_SATLISTE[[#This Row],[SAT-ID]])</f>
        <v>2</v>
      </c>
    </row>
    <row r="1018" spans="1:10" ht="15.9" customHeight="1" x14ac:dyDescent="0.3">
      <c r="A1018" s="3" t="s">
        <v>2706</v>
      </c>
      <c r="B1018" s="15" t="s">
        <v>15792</v>
      </c>
      <c r="C1018" s="16">
        <v>5</v>
      </c>
      <c r="D1018" s="17">
        <f>tab_SATLISTE[[#This Row],[Leihgeräte]]*350</f>
        <v>1750</v>
      </c>
      <c r="E1018" s="16">
        <v>4</v>
      </c>
      <c r="F1018" s="30">
        <f>tab_SATLISTE[[#This Row],[Lehrergeräte]]*1000</f>
        <v>4000</v>
      </c>
      <c r="G1018" s="3" t="str">
        <f>IF(MID(tab_SATLISTE[[#This Row],[SAT-ID]],2,1)="x","x",LEFT(tab_SATLISTE[[#This Row],[SAT-ID]]))</f>
        <v>2</v>
      </c>
      <c r="H1018" t="s">
        <v>17014</v>
      </c>
      <c r="I1018" t="s">
        <v>17613</v>
      </c>
      <c r="J1018" s="3">
        <f>COUNTIFS(tab_SCHULLISTE[TKZ],tab_SATLISTE[[#This Row],[SAT-ID]])</f>
        <v>1</v>
      </c>
    </row>
    <row r="1019" spans="1:10" ht="15.9" customHeight="1" x14ac:dyDescent="0.3">
      <c r="A1019" s="3" t="s">
        <v>2707</v>
      </c>
      <c r="B1019" s="15" t="s">
        <v>15793</v>
      </c>
      <c r="C1019" s="16">
        <v>485</v>
      </c>
      <c r="D1019" s="17">
        <f>tab_SATLISTE[[#This Row],[Leihgeräte]]*350</f>
        <v>169750</v>
      </c>
      <c r="E1019" s="16">
        <v>128</v>
      </c>
      <c r="F1019" s="30">
        <f>tab_SATLISTE[[#This Row],[Lehrergeräte]]*1000</f>
        <v>128000</v>
      </c>
      <c r="G1019" s="3" t="str">
        <f>IF(MID(tab_SATLISTE[[#This Row],[SAT-ID]],2,1)="x","x",LEFT(tab_SATLISTE[[#This Row],[SAT-ID]]))</f>
        <v>2</v>
      </c>
      <c r="H1019" t="s">
        <v>17014</v>
      </c>
      <c r="I1019" t="s">
        <v>17418</v>
      </c>
      <c r="J1019" s="3">
        <f>COUNTIFS(tab_SCHULLISTE[TKZ],tab_SATLISTE[[#This Row],[SAT-ID]])</f>
        <v>9</v>
      </c>
    </row>
    <row r="1020" spans="1:10" ht="15.9" customHeight="1" x14ac:dyDescent="0.3">
      <c r="A1020" s="3" t="s">
        <v>2708</v>
      </c>
      <c r="B1020" s="15" t="s">
        <v>205</v>
      </c>
      <c r="C1020" s="16">
        <v>13</v>
      </c>
      <c r="D1020" s="17">
        <f>tab_SATLISTE[[#This Row],[Leihgeräte]]*350</f>
        <v>4550</v>
      </c>
      <c r="E1020" s="16">
        <v>9</v>
      </c>
      <c r="F1020" s="30">
        <f>tab_SATLISTE[[#This Row],[Lehrergeräte]]*1000</f>
        <v>9000</v>
      </c>
      <c r="G1020" s="3" t="str">
        <f>IF(MID(tab_SATLISTE[[#This Row],[SAT-ID]],2,1)="x","x",LEFT(tab_SATLISTE[[#This Row],[SAT-ID]]))</f>
        <v>2</v>
      </c>
      <c r="H1020" t="s">
        <v>17014</v>
      </c>
      <c r="I1020" t="s">
        <v>17468</v>
      </c>
      <c r="J1020" s="3">
        <f>COUNTIFS(tab_SCHULLISTE[TKZ],tab_SATLISTE[[#This Row],[SAT-ID]])</f>
        <v>1</v>
      </c>
    </row>
    <row r="1021" spans="1:10" ht="15.9" customHeight="1" x14ac:dyDescent="0.3">
      <c r="A1021" s="3" t="s">
        <v>2709</v>
      </c>
      <c r="B1021" s="15" t="s">
        <v>18890</v>
      </c>
      <c r="C1021" s="16">
        <v>11</v>
      </c>
      <c r="D1021" s="17">
        <f>tab_SATLISTE[[#This Row],[Leihgeräte]]*350</f>
        <v>3850</v>
      </c>
      <c r="E1021" s="16">
        <v>8</v>
      </c>
      <c r="F1021" s="30">
        <f>tab_SATLISTE[[#This Row],[Lehrergeräte]]*1000</f>
        <v>8000</v>
      </c>
      <c r="G1021" s="3" t="str">
        <f>IF(MID(tab_SATLISTE[[#This Row],[SAT-ID]],2,1)="x","x",LEFT(tab_SATLISTE[[#This Row],[SAT-ID]]))</f>
        <v>2</v>
      </c>
      <c r="H1021" t="s">
        <v>17014</v>
      </c>
      <c r="I1021" t="s">
        <v>17410</v>
      </c>
      <c r="J1021" s="3">
        <f>COUNTIFS(tab_SCHULLISTE[TKZ],tab_SATLISTE[[#This Row],[SAT-ID]])</f>
        <v>1</v>
      </c>
    </row>
    <row r="1022" spans="1:10" ht="15.9" customHeight="1" x14ac:dyDescent="0.3">
      <c r="A1022" s="3" t="s">
        <v>2698</v>
      </c>
      <c r="B1022" s="15" t="s">
        <v>15787</v>
      </c>
      <c r="C1022" s="16">
        <v>14</v>
      </c>
      <c r="D1022" s="17">
        <f>tab_SATLISTE[[#This Row],[Leihgeräte]]*350</f>
        <v>4900</v>
      </c>
      <c r="E1022" s="16">
        <v>16</v>
      </c>
      <c r="F1022" s="30">
        <f>tab_SATLISTE[[#This Row],[Lehrergeräte]]*1000</f>
        <v>16000</v>
      </c>
      <c r="G1022" s="3" t="str">
        <f>IF(MID(tab_SATLISTE[[#This Row],[SAT-ID]],2,1)="x","x",LEFT(tab_SATLISTE[[#This Row],[SAT-ID]]))</f>
        <v>2</v>
      </c>
      <c r="H1022" t="s">
        <v>17014</v>
      </c>
      <c r="I1022" t="s">
        <v>17583</v>
      </c>
      <c r="J1022" s="3">
        <f>COUNTIFS(tab_SCHULLISTE[TKZ],tab_SATLISTE[[#This Row],[SAT-ID]])</f>
        <v>2</v>
      </c>
    </row>
    <row r="1023" spans="1:10" ht="15.9" customHeight="1" x14ac:dyDescent="0.3">
      <c r="A1023" s="3" t="s">
        <v>2710</v>
      </c>
      <c r="B1023" s="15" t="s">
        <v>15794</v>
      </c>
      <c r="C1023" s="16">
        <v>5</v>
      </c>
      <c r="D1023" s="17">
        <f>tab_SATLISTE[[#This Row],[Leihgeräte]]*350</f>
        <v>1750</v>
      </c>
      <c r="E1023" s="16">
        <v>2</v>
      </c>
      <c r="F1023" s="30">
        <f>tab_SATLISTE[[#This Row],[Lehrergeräte]]*1000</f>
        <v>2000</v>
      </c>
      <c r="G1023" s="3" t="str">
        <f>IF(MID(tab_SATLISTE[[#This Row],[SAT-ID]],2,1)="x","x",LEFT(tab_SATLISTE[[#This Row],[SAT-ID]]))</f>
        <v>2</v>
      </c>
      <c r="H1023" t="s">
        <v>17014</v>
      </c>
      <c r="I1023" t="s">
        <v>17410</v>
      </c>
      <c r="J1023" s="3">
        <f>COUNTIFS(tab_SCHULLISTE[TKZ],tab_SATLISTE[[#This Row],[SAT-ID]])</f>
        <v>1</v>
      </c>
    </row>
    <row r="1024" spans="1:10" ht="15.9" customHeight="1" x14ac:dyDescent="0.3">
      <c r="A1024" s="3" t="s">
        <v>2711</v>
      </c>
      <c r="B1024" s="15" t="s">
        <v>502</v>
      </c>
      <c r="C1024" s="16">
        <v>14</v>
      </c>
      <c r="D1024" s="17">
        <f>tab_SATLISTE[[#This Row],[Leihgeräte]]*350</f>
        <v>4900</v>
      </c>
      <c r="E1024" s="16">
        <v>6</v>
      </c>
      <c r="F1024" s="30">
        <f>tab_SATLISTE[[#This Row],[Lehrergeräte]]*1000</f>
        <v>6000</v>
      </c>
      <c r="G1024" s="3" t="str">
        <f>IF(MID(tab_SATLISTE[[#This Row],[SAT-ID]],2,1)="x","x",LEFT(tab_SATLISTE[[#This Row],[SAT-ID]]))</f>
        <v>2</v>
      </c>
      <c r="H1024" t="s">
        <v>17014</v>
      </c>
      <c r="I1024" t="s">
        <v>17517</v>
      </c>
      <c r="J1024" s="3">
        <f>COUNTIFS(tab_SCHULLISTE[TKZ],tab_SATLISTE[[#This Row],[SAT-ID]])</f>
        <v>1</v>
      </c>
    </row>
    <row r="1025" spans="1:10" ht="15.9" customHeight="1" x14ac:dyDescent="0.3">
      <c r="A1025" s="3" t="s">
        <v>2712</v>
      </c>
      <c r="B1025" s="15" t="s">
        <v>15795</v>
      </c>
      <c r="C1025" s="16">
        <v>23</v>
      </c>
      <c r="D1025" s="17">
        <f>tab_SATLISTE[[#This Row],[Leihgeräte]]*350</f>
        <v>8050</v>
      </c>
      <c r="E1025" s="16">
        <v>5</v>
      </c>
      <c r="F1025" s="30">
        <f>tab_SATLISTE[[#This Row],[Lehrergeräte]]*1000</f>
        <v>5000</v>
      </c>
      <c r="G1025" s="3" t="str">
        <f>IF(MID(tab_SATLISTE[[#This Row],[SAT-ID]],2,1)="x","x",LEFT(tab_SATLISTE[[#This Row],[SAT-ID]]))</f>
        <v>2</v>
      </c>
      <c r="H1025" t="s">
        <v>17014</v>
      </c>
      <c r="I1025" t="s">
        <v>17468</v>
      </c>
      <c r="J1025" s="3">
        <f>COUNTIFS(tab_SCHULLISTE[TKZ],tab_SATLISTE[[#This Row],[SAT-ID]])</f>
        <v>1</v>
      </c>
    </row>
    <row r="1026" spans="1:10" ht="15.9" customHeight="1" x14ac:dyDescent="0.3">
      <c r="A1026" s="3" t="s">
        <v>14907</v>
      </c>
      <c r="B1026" s="15" t="s">
        <v>18899</v>
      </c>
      <c r="C1026" s="16">
        <v>1</v>
      </c>
      <c r="D1026" s="17">
        <f>tab_SATLISTE[[#This Row],[Leihgeräte]]*350</f>
        <v>350</v>
      </c>
      <c r="E1026" s="16">
        <v>2</v>
      </c>
      <c r="F1026" s="30">
        <f>tab_SATLISTE[[#This Row],[Lehrergeräte]]*1000</f>
        <v>2000</v>
      </c>
      <c r="G1026" s="3" t="str">
        <f>IF(MID(tab_SATLISTE[[#This Row],[SAT-ID]],2,1)="x","x",LEFT(tab_SATLISTE[[#This Row],[SAT-ID]]))</f>
        <v>2</v>
      </c>
      <c r="H1026" t="s">
        <v>17014</v>
      </c>
      <c r="I1026" t="s">
        <v>17447</v>
      </c>
      <c r="J1026" s="3">
        <f>COUNTIFS(tab_SCHULLISTE[TKZ],tab_SATLISTE[[#This Row],[SAT-ID]])</f>
        <v>1</v>
      </c>
    </row>
    <row r="1027" spans="1:10" ht="15.9" customHeight="1" x14ac:dyDescent="0.3">
      <c r="A1027" s="3" t="s">
        <v>2713</v>
      </c>
      <c r="B1027" s="15" t="s">
        <v>47</v>
      </c>
      <c r="C1027" s="16">
        <v>82</v>
      </c>
      <c r="D1027" s="17">
        <f>tab_SATLISTE[[#This Row],[Leihgeräte]]*350</f>
        <v>28700</v>
      </c>
      <c r="E1027" s="16">
        <v>50</v>
      </c>
      <c r="F1027" s="30">
        <f>tab_SATLISTE[[#This Row],[Lehrergeräte]]*1000</f>
        <v>50000</v>
      </c>
      <c r="G1027" s="3" t="str">
        <f>IF(MID(tab_SATLISTE[[#This Row],[SAT-ID]],2,1)="x","x",LEFT(tab_SATLISTE[[#This Row],[SAT-ID]]))</f>
        <v>2</v>
      </c>
      <c r="H1027" t="s">
        <v>17014</v>
      </c>
      <c r="I1027" t="s">
        <v>17340</v>
      </c>
      <c r="J1027" s="3">
        <f>COUNTIFS(tab_SCHULLISTE[TKZ],tab_SATLISTE[[#This Row],[SAT-ID]])</f>
        <v>8</v>
      </c>
    </row>
    <row r="1028" spans="1:10" ht="15.9" customHeight="1" x14ac:dyDescent="0.3">
      <c r="A1028" s="3" t="s">
        <v>2714</v>
      </c>
      <c r="B1028" s="15" t="s">
        <v>15796</v>
      </c>
      <c r="C1028" s="16">
        <v>10</v>
      </c>
      <c r="D1028" s="17">
        <f>tab_SATLISTE[[#This Row],[Leihgeräte]]*350</f>
        <v>3500</v>
      </c>
      <c r="E1028" s="16">
        <v>3</v>
      </c>
      <c r="F1028" s="30">
        <f>tab_SATLISTE[[#This Row],[Lehrergeräte]]*1000</f>
        <v>3000</v>
      </c>
      <c r="G1028" s="3" t="str">
        <f>IF(MID(tab_SATLISTE[[#This Row],[SAT-ID]],2,1)="x","x",LEFT(tab_SATLISTE[[#This Row],[SAT-ID]]))</f>
        <v>2</v>
      </c>
      <c r="H1028" t="s">
        <v>17014</v>
      </c>
      <c r="I1028" t="s">
        <v>17568</v>
      </c>
      <c r="J1028" s="3">
        <f>COUNTIFS(tab_SCHULLISTE[TKZ],tab_SATLISTE[[#This Row],[SAT-ID]])</f>
        <v>1</v>
      </c>
    </row>
    <row r="1029" spans="1:10" ht="15.9" customHeight="1" x14ac:dyDescent="0.3">
      <c r="A1029" s="3" t="s">
        <v>2715</v>
      </c>
      <c r="B1029" s="15" t="s">
        <v>15797</v>
      </c>
      <c r="C1029" s="16">
        <v>56</v>
      </c>
      <c r="D1029" s="17">
        <f>tab_SATLISTE[[#This Row],[Leihgeräte]]*350</f>
        <v>19600</v>
      </c>
      <c r="E1029" s="16">
        <v>11</v>
      </c>
      <c r="F1029" s="30">
        <f>tab_SATLISTE[[#This Row],[Lehrergeräte]]*1000</f>
        <v>11000</v>
      </c>
      <c r="G1029" s="3" t="str">
        <f>IF(MID(tab_SATLISTE[[#This Row],[SAT-ID]],2,1)="x","x",LEFT(tab_SATLISTE[[#This Row],[SAT-ID]]))</f>
        <v>2</v>
      </c>
      <c r="H1029" t="s">
        <v>17014</v>
      </c>
      <c r="I1029" t="s">
        <v>17453</v>
      </c>
      <c r="J1029" s="3">
        <f>COUNTIFS(tab_SCHULLISTE[TKZ],tab_SATLISTE[[#This Row],[SAT-ID]])</f>
        <v>1</v>
      </c>
    </row>
    <row r="1030" spans="1:10" ht="15.9" customHeight="1" x14ac:dyDescent="0.3">
      <c r="A1030" s="3" t="s">
        <v>2716</v>
      </c>
      <c r="B1030" s="15" t="s">
        <v>15798</v>
      </c>
      <c r="C1030" s="16">
        <v>28</v>
      </c>
      <c r="D1030" s="17">
        <f>tab_SATLISTE[[#This Row],[Leihgeräte]]*350</f>
        <v>9800</v>
      </c>
      <c r="E1030" s="16">
        <v>15</v>
      </c>
      <c r="F1030" s="30">
        <f>tab_SATLISTE[[#This Row],[Lehrergeräte]]*1000</f>
        <v>15000</v>
      </c>
      <c r="G1030" s="3" t="str">
        <f>IF(MID(tab_SATLISTE[[#This Row],[SAT-ID]],2,1)="x","x",LEFT(tab_SATLISTE[[#This Row],[SAT-ID]]))</f>
        <v>2</v>
      </c>
      <c r="H1030" t="s">
        <v>17014</v>
      </c>
      <c r="I1030" t="s">
        <v>17512</v>
      </c>
      <c r="J1030" s="3">
        <f>COUNTIFS(tab_SCHULLISTE[TKZ],tab_SATLISTE[[#This Row],[SAT-ID]])</f>
        <v>1</v>
      </c>
    </row>
    <row r="1031" spans="1:10" ht="15.9" customHeight="1" x14ac:dyDescent="0.3">
      <c r="A1031" s="3" t="s">
        <v>2717</v>
      </c>
      <c r="B1031" s="15" t="s">
        <v>15799</v>
      </c>
      <c r="C1031" s="16">
        <v>31</v>
      </c>
      <c r="D1031" s="17">
        <f>tab_SATLISTE[[#This Row],[Leihgeräte]]*350</f>
        <v>10850</v>
      </c>
      <c r="E1031" s="16">
        <v>4</v>
      </c>
      <c r="F1031" s="30">
        <f>tab_SATLISTE[[#This Row],[Lehrergeräte]]*1000</f>
        <v>4000</v>
      </c>
      <c r="G1031" s="3" t="str">
        <f>IF(MID(tab_SATLISTE[[#This Row],[SAT-ID]],2,1)="x","x",LEFT(tab_SATLISTE[[#This Row],[SAT-ID]]))</f>
        <v>2</v>
      </c>
      <c r="H1031" t="s">
        <v>17014</v>
      </c>
      <c r="I1031" t="s">
        <v>17519</v>
      </c>
      <c r="J1031" s="3">
        <f>COUNTIFS(tab_SCHULLISTE[TKZ],tab_SATLISTE[[#This Row],[SAT-ID]])</f>
        <v>1</v>
      </c>
    </row>
    <row r="1032" spans="1:10" ht="15.9" customHeight="1" x14ac:dyDescent="0.3">
      <c r="A1032" s="3" t="s">
        <v>2718</v>
      </c>
      <c r="B1032" s="15" t="s">
        <v>15458</v>
      </c>
      <c r="C1032" s="16">
        <v>27</v>
      </c>
      <c r="D1032" s="17">
        <f>tab_SATLISTE[[#This Row],[Leihgeräte]]*350</f>
        <v>9450</v>
      </c>
      <c r="E1032" s="16">
        <v>20</v>
      </c>
      <c r="F1032" s="30">
        <f>tab_SATLISTE[[#This Row],[Lehrergeräte]]*1000</f>
        <v>20000</v>
      </c>
      <c r="G1032" s="3" t="str">
        <f>IF(MID(tab_SATLISTE[[#This Row],[SAT-ID]],2,1)="x","x",LEFT(tab_SATLISTE[[#This Row],[SAT-ID]]))</f>
        <v>2</v>
      </c>
      <c r="H1032" t="s">
        <v>17014</v>
      </c>
      <c r="I1032" t="s">
        <v>17614</v>
      </c>
      <c r="J1032" s="3">
        <f>COUNTIFS(tab_SCHULLISTE[TKZ],tab_SATLISTE[[#This Row],[SAT-ID]])</f>
        <v>1</v>
      </c>
    </row>
    <row r="1033" spans="1:10" ht="15.9" customHeight="1" x14ac:dyDescent="0.3">
      <c r="A1033" s="3" t="s">
        <v>2719</v>
      </c>
      <c r="B1033" s="15" t="s">
        <v>15461</v>
      </c>
      <c r="C1033" s="16">
        <v>297</v>
      </c>
      <c r="D1033" s="17">
        <f>tab_SATLISTE[[#This Row],[Leihgeräte]]*350</f>
        <v>103950</v>
      </c>
      <c r="E1033" s="16">
        <v>49</v>
      </c>
      <c r="F1033" s="30">
        <f>tab_SATLISTE[[#This Row],[Lehrergeräte]]*1000</f>
        <v>49000</v>
      </c>
      <c r="G1033" s="3" t="str">
        <f>IF(MID(tab_SATLISTE[[#This Row],[SAT-ID]],2,1)="x","x",LEFT(tab_SATLISTE[[#This Row],[SAT-ID]]))</f>
        <v>2</v>
      </c>
      <c r="H1033" t="s">
        <v>17014</v>
      </c>
      <c r="I1033" t="s">
        <v>17410</v>
      </c>
      <c r="J1033" s="3">
        <f>COUNTIFS(tab_SCHULLISTE[TKZ],tab_SATLISTE[[#This Row],[SAT-ID]])</f>
        <v>3</v>
      </c>
    </row>
    <row r="1034" spans="1:10" ht="15.9" customHeight="1" x14ac:dyDescent="0.3">
      <c r="A1034" s="3" t="s">
        <v>2720</v>
      </c>
      <c r="B1034" s="15" t="s">
        <v>15800</v>
      </c>
      <c r="C1034" s="16">
        <v>124</v>
      </c>
      <c r="D1034" s="17">
        <f>tab_SATLISTE[[#This Row],[Leihgeräte]]*350</f>
        <v>43400</v>
      </c>
      <c r="E1034" s="16">
        <v>22</v>
      </c>
      <c r="F1034" s="30">
        <f>tab_SATLISTE[[#This Row],[Lehrergeräte]]*1000</f>
        <v>22000</v>
      </c>
      <c r="G1034" s="3" t="str">
        <f>IF(MID(tab_SATLISTE[[#This Row],[SAT-ID]],2,1)="x","x",LEFT(tab_SATLISTE[[#This Row],[SAT-ID]]))</f>
        <v>2</v>
      </c>
      <c r="H1034" t="s">
        <v>17014</v>
      </c>
      <c r="I1034" t="s">
        <v>17471</v>
      </c>
      <c r="J1034" s="3">
        <f>COUNTIFS(tab_SCHULLISTE[TKZ],tab_SATLISTE[[#This Row],[SAT-ID]])</f>
        <v>1</v>
      </c>
    </row>
    <row r="1035" spans="1:10" ht="15.9" customHeight="1" x14ac:dyDescent="0.3">
      <c r="A1035" s="3" t="s">
        <v>2721</v>
      </c>
      <c r="B1035" s="15" t="s">
        <v>1061</v>
      </c>
      <c r="C1035" s="16">
        <v>31</v>
      </c>
      <c r="D1035" s="17">
        <f>tab_SATLISTE[[#This Row],[Leihgeräte]]*350</f>
        <v>10850</v>
      </c>
      <c r="E1035" s="16">
        <v>6</v>
      </c>
      <c r="F1035" s="30">
        <f>tab_SATLISTE[[#This Row],[Lehrergeräte]]*1000</f>
        <v>6000</v>
      </c>
      <c r="G1035" s="3" t="str">
        <f>IF(MID(tab_SATLISTE[[#This Row],[SAT-ID]],2,1)="x","x",LEFT(tab_SATLISTE[[#This Row],[SAT-ID]]))</f>
        <v>2</v>
      </c>
      <c r="H1035" t="s">
        <v>17014</v>
      </c>
      <c r="I1035" t="s">
        <v>17512</v>
      </c>
      <c r="J1035" s="3">
        <f>COUNTIFS(tab_SCHULLISTE[TKZ],tab_SATLISTE[[#This Row],[SAT-ID]])</f>
        <v>1</v>
      </c>
    </row>
    <row r="1036" spans="1:10" ht="15.9" customHeight="1" x14ac:dyDescent="0.3">
      <c r="A1036" s="3" t="s">
        <v>2722</v>
      </c>
      <c r="B1036" s="15" t="s">
        <v>15801</v>
      </c>
      <c r="C1036" s="16">
        <v>33</v>
      </c>
      <c r="D1036" s="17">
        <f>tab_SATLISTE[[#This Row],[Leihgeräte]]*350</f>
        <v>11550</v>
      </c>
      <c r="E1036" s="16">
        <v>12</v>
      </c>
      <c r="F1036" s="30">
        <f>tab_SATLISTE[[#This Row],[Lehrergeräte]]*1000</f>
        <v>12000</v>
      </c>
      <c r="G1036" s="3" t="str">
        <f>IF(MID(tab_SATLISTE[[#This Row],[SAT-ID]],2,1)="x","x",LEFT(tab_SATLISTE[[#This Row],[SAT-ID]]))</f>
        <v>2</v>
      </c>
      <c r="H1036" t="s">
        <v>17014</v>
      </c>
      <c r="I1036" t="s">
        <v>17568</v>
      </c>
      <c r="J1036" s="3">
        <f>COUNTIFS(tab_SCHULLISTE[TKZ],tab_SATLISTE[[#This Row],[SAT-ID]])</f>
        <v>1</v>
      </c>
    </row>
    <row r="1037" spans="1:10" ht="15.9" customHeight="1" x14ac:dyDescent="0.3">
      <c r="A1037" s="3" t="s">
        <v>2723</v>
      </c>
      <c r="B1037" s="15" t="s">
        <v>15802</v>
      </c>
      <c r="C1037" s="16">
        <v>8</v>
      </c>
      <c r="D1037" s="17">
        <f>tab_SATLISTE[[#This Row],[Leihgeräte]]*350</f>
        <v>2800</v>
      </c>
      <c r="E1037" s="16">
        <v>5</v>
      </c>
      <c r="F1037" s="30">
        <f>tab_SATLISTE[[#This Row],[Lehrergeräte]]*1000</f>
        <v>5000</v>
      </c>
      <c r="G1037" s="3" t="str">
        <f>IF(MID(tab_SATLISTE[[#This Row],[SAT-ID]],2,1)="x","x",LEFT(tab_SATLISTE[[#This Row],[SAT-ID]]))</f>
        <v>2</v>
      </c>
      <c r="H1037" t="s">
        <v>17014</v>
      </c>
      <c r="I1037" t="s">
        <v>17447</v>
      </c>
      <c r="J1037" s="3">
        <f>COUNTIFS(tab_SCHULLISTE[TKZ],tab_SATLISTE[[#This Row],[SAT-ID]])</f>
        <v>1</v>
      </c>
    </row>
    <row r="1038" spans="1:10" ht="15.9" customHeight="1" x14ac:dyDescent="0.3">
      <c r="A1038" s="3" t="s">
        <v>2724</v>
      </c>
      <c r="B1038" s="15" t="s">
        <v>1067</v>
      </c>
      <c r="C1038" s="16">
        <v>4</v>
      </c>
      <c r="D1038" s="17">
        <f>tab_SATLISTE[[#This Row],[Leihgeräte]]*350</f>
        <v>1400</v>
      </c>
      <c r="E1038" s="16">
        <v>2</v>
      </c>
      <c r="F1038" s="30">
        <f>tab_SATLISTE[[#This Row],[Lehrergeräte]]*1000</f>
        <v>2000</v>
      </c>
      <c r="G1038" s="3" t="str">
        <f>IF(MID(tab_SATLISTE[[#This Row],[SAT-ID]],2,1)="x","x",LEFT(tab_SATLISTE[[#This Row],[SAT-ID]]))</f>
        <v>2</v>
      </c>
      <c r="H1038" t="s">
        <v>17014</v>
      </c>
      <c r="I1038" t="s">
        <v>17468</v>
      </c>
      <c r="J1038" s="3">
        <f>COUNTIFS(tab_SCHULLISTE[TKZ],tab_SATLISTE[[#This Row],[SAT-ID]])</f>
        <v>1</v>
      </c>
    </row>
    <row r="1039" spans="1:10" ht="15.9" customHeight="1" x14ac:dyDescent="0.3">
      <c r="A1039" s="3" t="s">
        <v>2725</v>
      </c>
      <c r="B1039" s="15" t="s">
        <v>1058</v>
      </c>
      <c r="C1039" s="16">
        <v>36</v>
      </c>
      <c r="D1039" s="17">
        <f>tab_SATLISTE[[#This Row],[Leihgeräte]]*350</f>
        <v>12600</v>
      </c>
      <c r="E1039" s="16">
        <v>9</v>
      </c>
      <c r="F1039" s="30">
        <f>tab_SATLISTE[[#This Row],[Lehrergeräte]]*1000</f>
        <v>9000</v>
      </c>
      <c r="G1039" s="3" t="str">
        <f>IF(MID(tab_SATLISTE[[#This Row],[SAT-ID]],2,1)="x","x",LEFT(tab_SATLISTE[[#This Row],[SAT-ID]]))</f>
        <v>2</v>
      </c>
      <c r="H1039" t="s">
        <v>17014</v>
      </c>
      <c r="I1039" t="s">
        <v>17457</v>
      </c>
      <c r="J1039" s="3">
        <f>COUNTIFS(tab_SCHULLISTE[TKZ],tab_SATLISTE[[#This Row],[SAT-ID]])</f>
        <v>1</v>
      </c>
    </row>
    <row r="1040" spans="1:10" ht="15.9" customHeight="1" x14ac:dyDescent="0.3">
      <c r="A1040" s="3" t="s">
        <v>2726</v>
      </c>
      <c r="B1040" s="15" t="s">
        <v>558</v>
      </c>
      <c r="C1040" s="16">
        <v>48</v>
      </c>
      <c r="D1040" s="17">
        <f>tab_SATLISTE[[#This Row],[Leihgeräte]]*350</f>
        <v>16800</v>
      </c>
      <c r="E1040" s="16">
        <v>7</v>
      </c>
      <c r="F1040" s="30">
        <f>tab_SATLISTE[[#This Row],[Lehrergeräte]]*1000</f>
        <v>7000</v>
      </c>
      <c r="G1040" s="3" t="str">
        <f>IF(MID(tab_SATLISTE[[#This Row],[SAT-ID]],2,1)="x","x",LEFT(tab_SATLISTE[[#This Row],[SAT-ID]]))</f>
        <v>2</v>
      </c>
      <c r="H1040" t="s">
        <v>17014</v>
      </c>
      <c r="I1040" t="s">
        <v>17410</v>
      </c>
      <c r="J1040" s="3">
        <f>COUNTIFS(tab_SCHULLISTE[TKZ],tab_SATLISTE[[#This Row],[SAT-ID]])</f>
        <v>1</v>
      </c>
    </row>
    <row r="1041" spans="1:10" ht="15.9" customHeight="1" x14ac:dyDescent="0.3">
      <c r="A1041" s="3" t="s">
        <v>2727</v>
      </c>
      <c r="B1041" s="15" t="s">
        <v>1064</v>
      </c>
      <c r="C1041" s="16">
        <v>28</v>
      </c>
      <c r="D1041" s="17">
        <f>tab_SATLISTE[[#This Row],[Leihgeräte]]*350</f>
        <v>9800</v>
      </c>
      <c r="E1041" s="16">
        <v>7</v>
      </c>
      <c r="F1041" s="30">
        <f>tab_SATLISTE[[#This Row],[Lehrergeräte]]*1000</f>
        <v>7000</v>
      </c>
      <c r="G1041" s="3" t="str">
        <f>IF(MID(tab_SATLISTE[[#This Row],[SAT-ID]],2,1)="x","x",LEFT(tab_SATLISTE[[#This Row],[SAT-ID]]))</f>
        <v>2</v>
      </c>
      <c r="H1041" t="s">
        <v>17014</v>
      </c>
      <c r="I1041" t="s">
        <v>17597</v>
      </c>
      <c r="J1041" s="3">
        <f>COUNTIFS(tab_SCHULLISTE[TKZ],tab_SATLISTE[[#This Row],[SAT-ID]])</f>
        <v>1</v>
      </c>
    </row>
    <row r="1042" spans="1:10" ht="15.9" customHeight="1" x14ac:dyDescent="0.3">
      <c r="A1042" s="3" t="s">
        <v>2728</v>
      </c>
      <c r="B1042" s="15" t="s">
        <v>15803</v>
      </c>
      <c r="C1042" s="16">
        <v>8</v>
      </c>
      <c r="D1042" s="17">
        <f>tab_SATLISTE[[#This Row],[Leihgeräte]]*350</f>
        <v>2800</v>
      </c>
      <c r="E1042" s="16">
        <v>2</v>
      </c>
      <c r="F1042" s="30">
        <f>tab_SATLISTE[[#This Row],[Lehrergeräte]]*1000</f>
        <v>2000</v>
      </c>
      <c r="G1042" s="3" t="str">
        <f>IF(MID(tab_SATLISTE[[#This Row],[SAT-ID]],2,1)="x","x",LEFT(tab_SATLISTE[[#This Row],[SAT-ID]]))</f>
        <v>2</v>
      </c>
      <c r="H1042" t="s">
        <v>17014</v>
      </c>
      <c r="I1042" t="s">
        <v>17456</v>
      </c>
      <c r="J1042" s="3">
        <f>COUNTIFS(tab_SCHULLISTE[TKZ],tab_SATLISTE[[#This Row],[SAT-ID]])</f>
        <v>1</v>
      </c>
    </row>
    <row r="1043" spans="1:10" ht="15.9" customHeight="1" x14ac:dyDescent="0.3">
      <c r="A1043" s="3" t="s">
        <v>2729</v>
      </c>
      <c r="B1043" s="15" t="s">
        <v>15804</v>
      </c>
      <c r="C1043" s="16">
        <v>11</v>
      </c>
      <c r="D1043" s="17">
        <f>tab_SATLISTE[[#This Row],[Leihgeräte]]*350</f>
        <v>3850</v>
      </c>
      <c r="E1043" s="16">
        <v>11</v>
      </c>
      <c r="F1043" s="30">
        <f>tab_SATLISTE[[#This Row],[Lehrergeräte]]*1000</f>
        <v>11000</v>
      </c>
      <c r="G1043" s="3" t="str">
        <f>IF(MID(tab_SATLISTE[[#This Row],[SAT-ID]],2,1)="x","x",LEFT(tab_SATLISTE[[#This Row],[SAT-ID]]))</f>
        <v>2</v>
      </c>
      <c r="H1043" t="s">
        <v>17014</v>
      </c>
      <c r="I1043" t="s">
        <v>17468</v>
      </c>
      <c r="J1043" s="3">
        <f>COUNTIFS(tab_SCHULLISTE[TKZ],tab_SATLISTE[[#This Row],[SAT-ID]])</f>
        <v>1</v>
      </c>
    </row>
    <row r="1044" spans="1:10" ht="15.9" customHeight="1" x14ac:dyDescent="0.3">
      <c r="A1044" s="3" t="s">
        <v>2730</v>
      </c>
      <c r="B1044" s="15" t="s">
        <v>994</v>
      </c>
      <c r="C1044" s="16">
        <v>52</v>
      </c>
      <c r="D1044" s="17">
        <f>tab_SATLISTE[[#This Row],[Leihgeräte]]*350</f>
        <v>18200</v>
      </c>
      <c r="E1044" s="16">
        <v>12</v>
      </c>
      <c r="F1044" s="30">
        <f>tab_SATLISTE[[#This Row],[Lehrergeräte]]*1000</f>
        <v>12000</v>
      </c>
      <c r="G1044" s="3" t="str">
        <f>IF(MID(tab_SATLISTE[[#This Row],[SAT-ID]],2,1)="x","x",LEFT(tab_SATLISTE[[#This Row],[SAT-ID]]))</f>
        <v>2</v>
      </c>
      <c r="H1044" t="s">
        <v>17014</v>
      </c>
      <c r="I1044" t="s">
        <v>17534</v>
      </c>
      <c r="J1044" s="3">
        <f>COUNTIFS(tab_SCHULLISTE[TKZ],tab_SATLISTE[[#This Row],[SAT-ID]])</f>
        <v>1</v>
      </c>
    </row>
    <row r="1045" spans="1:10" ht="15.9" customHeight="1" x14ac:dyDescent="0.3">
      <c r="A1045" s="3" t="s">
        <v>2731</v>
      </c>
      <c r="B1045" s="15" t="s">
        <v>206</v>
      </c>
      <c r="C1045" s="16">
        <v>52</v>
      </c>
      <c r="D1045" s="17">
        <f>tab_SATLISTE[[#This Row],[Leihgeräte]]*350</f>
        <v>18200</v>
      </c>
      <c r="E1045" s="16">
        <v>26</v>
      </c>
      <c r="F1045" s="30">
        <f>tab_SATLISTE[[#This Row],[Lehrergeräte]]*1000</f>
        <v>26000</v>
      </c>
      <c r="G1045" s="3" t="str">
        <f>IF(MID(tab_SATLISTE[[#This Row],[SAT-ID]],2,1)="x","x",LEFT(tab_SATLISTE[[#This Row],[SAT-ID]]))</f>
        <v>2</v>
      </c>
      <c r="H1045" t="s">
        <v>17014</v>
      </c>
      <c r="I1045" t="s">
        <v>17410</v>
      </c>
      <c r="J1045" s="3">
        <f>COUNTIFS(tab_SCHULLISTE[TKZ],tab_SATLISTE[[#This Row],[SAT-ID]])</f>
        <v>4</v>
      </c>
    </row>
    <row r="1046" spans="1:10" ht="15.9" customHeight="1" x14ac:dyDescent="0.3">
      <c r="A1046" s="3" t="s">
        <v>2732</v>
      </c>
      <c r="B1046" s="15" t="s">
        <v>18900</v>
      </c>
      <c r="C1046" s="16">
        <v>25</v>
      </c>
      <c r="D1046" s="17">
        <f>tab_SATLISTE[[#This Row],[Leihgeräte]]*350</f>
        <v>8750</v>
      </c>
      <c r="E1046" s="16">
        <v>7</v>
      </c>
      <c r="F1046" s="30">
        <f>tab_SATLISTE[[#This Row],[Lehrergeräte]]*1000</f>
        <v>7000</v>
      </c>
      <c r="G1046" s="3" t="str">
        <f>IF(MID(tab_SATLISTE[[#This Row],[SAT-ID]],2,1)="x","x",LEFT(tab_SATLISTE[[#This Row],[SAT-ID]]))</f>
        <v>2</v>
      </c>
      <c r="H1046" t="s">
        <v>17014</v>
      </c>
      <c r="I1046" t="s">
        <v>17583</v>
      </c>
      <c r="J1046" s="3">
        <f>COUNTIFS(tab_SCHULLISTE[TKZ],tab_SATLISTE[[#This Row],[SAT-ID]])</f>
        <v>1</v>
      </c>
    </row>
    <row r="1047" spans="1:10" ht="15.9" customHeight="1" x14ac:dyDescent="0.3">
      <c r="A1047" s="3" t="s">
        <v>2733</v>
      </c>
      <c r="B1047" s="15" t="s">
        <v>15806</v>
      </c>
      <c r="C1047" s="16">
        <v>25</v>
      </c>
      <c r="D1047" s="17">
        <f>tab_SATLISTE[[#This Row],[Leihgeräte]]*350</f>
        <v>8750</v>
      </c>
      <c r="E1047" s="16">
        <v>9</v>
      </c>
      <c r="F1047" s="30">
        <f>tab_SATLISTE[[#This Row],[Lehrergeräte]]*1000</f>
        <v>9000</v>
      </c>
      <c r="G1047" s="3" t="str">
        <f>IF(MID(tab_SATLISTE[[#This Row],[SAT-ID]],2,1)="x","x",LEFT(tab_SATLISTE[[#This Row],[SAT-ID]]))</f>
        <v>2</v>
      </c>
      <c r="H1047" t="s">
        <v>17014</v>
      </c>
      <c r="I1047" t="s">
        <v>17410</v>
      </c>
      <c r="J1047" s="3">
        <f>COUNTIFS(tab_SCHULLISTE[TKZ],tab_SATLISTE[[#This Row],[SAT-ID]])</f>
        <v>1</v>
      </c>
    </row>
    <row r="1048" spans="1:10" ht="15.9" customHeight="1" x14ac:dyDescent="0.3">
      <c r="A1048" s="3" t="s">
        <v>2734</v>
      </c>
      <c r="B1048" s="15" t="s">
        <v>15807</v>
      </c>
      <c r="C1048" s="16">
        <v>35</v>
      </c>
      <c r="D1048" s="17">
        <f>tab_SATLISTE[[#This Row],[Leihgeräte]]*350</f>
        <v>12250</v>
      </c>
      <c r="E1048" s="16">
        <v>12</v>
      </c>
      <c r="F1048" s="30">
        <f>tab_SATLISTE[[#This Row],[Lehrergeräte]]*1000</f>
        <v>12000</v>
      </c>
      <c r="G1048" s="3" t="str">
        <f>IF(MID(tab_SATLISTE[[#This Row],[SAT-ID]],2,1)="x","x",LEFT(tab_SATLISTE[[#This Row],[SAT-ID]]))</f>
        <v>2</v>
      </c>
      <c r="H1048" t="s">
        <v>17014</v>
      </c>
      <c r="I1048" t="s">
        <v>17441</v>
      </c>
      <c r="J1048" s="3">
        <f>COUNTIFS(tab_SCHULLISTE[TKZ],tab_SATLISTE[[#This Row],[SAT-ID]])</f>
        <v>1</v>
      </c>
    </row>
    <row r="1049" spans="1:10" ht="15.9" customHeight="1" x14ac:dyDescent="0.3">
      <c r="A1049" s="3" t="s">
        <v>2735</v>
      </c>
      <c r="B1049" s="15" t="s">
        <v>15808</v>
      </c>
      <c r="C1049" s="16">
        <v>378</v>
      </c>
      <c r="D1049" s="17">
        <f>tab_SATLISTE[[#This Row],[Leihgeräte]]*350</f>
        <v>132300</v>
      </c>
      <c r="E1049" s="16">
        <v>64</v>
      </c>
      <c r="F1049" s="30">
        <f>tab_SATLISTE[[#This Row],[Lehrergeräte]]*1000</f>
        <v>64000</v>
      </c>
      <c r="G1049" s="3" t="str">
        <f>IF(MID(tab_SATLISTE[[#This Row],[SAT-ID]],2,1)="x","x",LEFT(tab_SATLISTE[[#This Row],[SAT-ID]]))</f>
        <v>2</v>
      </c>
      <c r="H1049" t="s">
        <v>17014</v>
      </c>
      <c r="I1049" t="s">
        <v>17418</v>
      </c>
      <c r="J1049" s="3">
        <f>COUNTIFS(tab_SCHULLISTE[TKZ],tab_SATLISTE[[#This Row],[SAT-ID]])</f>
        <v>5</v>
      </c>
    </row>
    <row r="1050" spans="1:10" ht="15.9" customHeight="1" x14ac:dyDescent="0.3">
      <c r="A1050" s="3" t="s">
        <v>2736</v>
      </c>
      <c r="B1050" s="15" t="s">
        <v>15809</v>
      </c>
      <c r="C1050" s="16">
        <v>292</v>
      </c>
      <c r="D1050" s="17">
        <f>tab_SATLISTE[[#This Row],[Leihgeräte]]*350</f>
        <v>102200</v>
      </c>
      <c r="E1050" s="16">
        <v>51</v>
      </c>
      <c r="F1050" s="30">
        <f>tab_SATLISTE[[#This Row],[Lehrergeräte]]*1000</f>
        <v>51000</v>
      </c>
      <c r="G1050" s="3" t="str">
        <f>IF(MID(tab_SATLISTE[[#This Row],[SAT-ID]],2,1)="x","x",LEFT(tab_SATLISTE[[#This Row],[SAT-ID]]))</f>
        <v>2</v>
      </c>
      <c r="H1050" t="s">
        <v>17014</v>
      </c>
      <c r="I1050" t="s">
        <v>17441</v>
      </c>
      <c r="J1050" s="3">
        <f>COUNTIFS(tab_SCHULLISTE[TKZ],tab_SATLISTE[[#This Row],[SAT-ID]])</f>
        <v>4</v>
      </c>
    </row>
    <row r="1051" spans="1:10" ht="15.9" customHeight="1" x14ac:dyDescent="0.3">
      <c r="A1051" s="3" t="s">
        <v>10438</v>
      </c>
      <c r="B1051" s="15" t="s">
        <v>15510</v>
      </c>
      <c r="C1051" s="16">
        <v>63</v>
      </c>
      <c r="D1051" s="17">
        <f>tab_SATLISTE[[#This Row],[Leihgeräte]]*350</f>
        <v>22050</v>
      </c>
      <c r="E1051" s="16">
        <v>13</v>
      </c>
      <c r="F1051" s="30">
        <f>tab_SATLISTE[[#This Row],[Lehrergeräte]]*1000</f>
        <v>13000</v>
      </c>
      <c r="G1051" s="3" t="str">
        <f>IF(MID(tab_SATLISTE[[#This Row],[SAT-ID]],2,1)="x","x",LEFT(tab_SATLISTE[[#This Row],[SAT-ID]]))</f>
        <v>2</v>
      </c>
      <c r="H1051" t="s">
        <v>17014</v>
      </c>
      <c r="I1051" t="s">
        <v>17025</v>
      </c>
      <c r="J1051" s="3">
        <f>COUNTIFS(tab_SCHULLISTE[TKZ],tab_SATLISTE[[#This Row],[SAT-ID]])</f>
        <v>2</v>
      </c>
    </row>
    <row r="1052" spans="1:10" ht="15.9" customHeight="1" x14ac:dyDescent="0.3">
      <c r="A1052" s="3" t="s">
        <v>2737</v>
      </c>
      <c r="B1052" s="15" t="s">
        <v>15810</v>
      </c>
      <c r="C1052" s="16">
        <v>187</v>
      </c>
      <c r="D1052" s="17">
        <f>tab_SATLISTE[[#This Row],[Leihgeräte]]*350</f>
        <v>65450</v>
      </c>
      <c r="E1052" s="16">
        <v>42</v>
      </c>
      <c r="F1052" s="30">
        <f>tab_SATLISTE[[#This Row],[Lehrergeräte]]*1000</f>
        <v>42000</v>
      </c>
      <c r="G1052" s="3" t="str">
        <f>IF(MID(tab_SATLISTE[[#This Row],[SAT-ID]],2,1)="x","x",LEFT(tab_SATLISTE[[#This Row],[SAT-ID]]))</f>
        <v>2</v>
      </c>
      <c r="H1052" t="s">
        <v>17014</v>
      </c>
      <c r="I1052" t="s">
        <v>17583</v>
      </c>
      <c r="J1052" s="3">
        <f>COUNTIFS(tab_SCHULLISTE[TKZ],tab_SATLISTE[[#This Row],[SAT-ID]])</f>
        <v>3</v>
      </c>
    </row>
    <row r="1053" spans="1:10" ht="15.9" customHeight="1" x14ac:dyDescent="0.3">
      <c r="A1053" s="3" t="s">
        <v>2738</v>
      </c>
      <c r="B1053" s="15" t="s">
        <v>15811</v>
      </c>
      <c r="C1053" s="16">
        <v>59</v>
      </c>
      <c r="D1053" s="17">
        <f>tab_SATLISTE[[#This Row],[Leihgeräte]]*350</f>
        <v>20650</v>
      </c>
      <c r="E1053" s="16">
        <v>16</v>
      </c>
      <c r="F1053" s="30">
        <f>tab_SATLISTE[[#This Row],[Lehrergeräte]]*1000</f>
        <v>16000</v>
      </c>
      <c r="G1053" s="3" t="str">
        <f>IF(MID(tab_SATLISTE[[#This Row],[SAT-ID]],2,1)="x","x",LEFT(tab_SATLISTE[[#This Row],[SAT-ID]]))</f>
        <v>2</v>
      </c>
      <c r="H1053" t="s">
        <v>17014</v>
      </c>
      <c r="I1053" t="s">
        <v>17597</v>
      </c>
      <c r="J1053" s="3">
        <f>COUNTIFS(tab_SCHULLISTE[TKZ],tab_SATLISTE[[#This Row],[SAT-ID]])</f>
        <v>2</v>
      </c>
    </row>
    <row r="1054" spans="1:10" ht="15.9" customHeight="1" x14ac:dyDescent="0.3">
      <c r="A1054" s="3" t="s">
        <v>2739</v>
      </c>
      <c r="B1054" s="15" t="s">
        <v>15812</v>
      </c>
      <c r="C1054" s="16">
        <v>66</v>
      </c>
      <c r="D1054" s="17">
        <f>tab_SATLISTE[[#This Row],[Leihgeräte]]*350</f>
        <v>23100</v>
      </c>
      <c r="E1054" s="16">
        <v>22</v>
      </c>
      <c r="F1054" s="30">
        <f>tab_SATLISTE[[#This Row],[Lehrergeräte]]*1000</f>
        <v>22000</v>
      </c>
      <c r="G1054" s="3" t="str">
        <f>IF(MID(tab_SATLISTE[[#This Row],[SAT-ID]],2,1)="x","x",LEFT(tab_SATLISTE[[#This Row],[SAT-ID]]))</f>
        <v>2</v>
      </c>
      <c r="H1054" t="s">
        <v>17014</v>
      </c>
      <c r="I1054" t="s">
        <v>17441</v>
      </c>
      <c r="J1054" s="3">
        <f>COUNTIFS(tab_SCHULLISTE[TKZ],tab_SATLISTE[[#This Row],[SAT-ID]])</f>
        <v>1</v>
      </c>
    </row>
    <row r="1055" spans="1:10" ht="15.9" customHeight="1" x14ac:dyDescent="0.3">
      <c r="A1055" s="3" t="s">
        <v>2740</v>
      </c>
      <c r="B1055" s="15" t="s">
        <v>491</v>
      </c>
      <c r="C1055" s="16">
        <v>9</v>
      </c>
      <c r="D1055" s="17">
        <f>tab_SATLISTE[[#This Row],[Leihgeräte]]*350</f>
        <v>3150</v>
      </c>
      <c r="E1055" s="16">
        <v>21</v>
      </c>
      <c r="F1055" s="30">
        <f>tab_SATLISTE[[#This Row],[Lehrergeräte]]*1000</f>
        <v>21000</v>
      </c>
      <c r="G1055" s="3" t="str">
        <f>IF(MID(tab_SATLISTE[[#This Row],[SAT-ID]],2,1)="x","x",LEFT(tab_SATLISTE[[#This Row],[SAT-ID]]))</f>
        <v>2</v>
      </c>
      <c r="H1055" t="s">
        <v>17014</v>
      </c>
      <c r="I1055" t="s">
        <v>17410</v>
      </c>
      <c r="J1055" s="3">
        <f>COUNTIFS(tab_SCHULLISTE[TKZ],tab_SATLISTE[[#This Row],[SAT-ID]])</f>
        <v>1</v>
      </c>
    </row>
    <row r="1056" spans="1:10" ht="15.9" customHeight="1" x14ac:dyDescent="0.3">
      <c r="A1056" s="3" t="s">
        <v>2741</v>
      </c>
      <c r="B1056" s="15" t="s">
        <v>198</v>
      </c>
      <c r="C1056" s="16">
        <v>15</v>
      </c>
      <c r="D1056" s="17">
        <f>tab_SATLISTE[[#This Row],[Leihgeräte]]*350</f>
        <v>5250</v>
      </c>
      <c r="E1056" s="16">
        <v>3</v>
      </c>
      <c r="F1056" s="30">
        <f>tab_SATLISTE[[#This Row],[Lehrergeräte]]*1000</f>
        <v>3000</v>
      </c>
      <c r="G1056" s="3" t="str">
        <f>IF(MID(tab_SATLISTE[[#This Row],[SAT-ID]],2,1)="x","x",LEFT(tab_SATLISTE[[#This Row],[SAT-ID]]))</f>
        <v>2</v>
      </c>
      <c r="H1056" t="s">
        <v>17014</v>
      </c>
      <c r="I1056" t="s">
        <v>17054</v>
      </c>
      <c r="J1056" s="3">
        <f>COUNTIFS(tab_SCHULLISTE[TKZ],tab_SATLISTE[[#This Row],[SAT-ID]])</f>
        <v>1</v>
      </c>
    </row>
    <row r="1057" spans="1:10" ht="15.9" customHeight="1" x14ac:dyDescent="0.3">
      <c r="A1057" s="3" t="s">
        <v>2742</v>
      </c>
      <c r="B1057" s="15" t="s">
        <v>15813</v>
      </c>
      <c r="C1057" s="16">
        <v>29</v>
      </c>
      <c r="D1057" s="17">
        <f>tab_SATLISTE[[#This Row],[Leihgeräte]]*350</f>
        <v>10150</v>
      </c>
      <c r="E1057" s="16">
        <v>37</v>
      </c>
      <c r="F1057" s="30">
        <f>tab_SATLISTE[[#This Row],[Lehrergeräte]]*1000</f>
        <v>37000</v>
      </c>
      <c r="G1057" s="3" t="str">
        <f>IF(MID(tab_SATLISTE[[#This Row],[SAT-ID]],2,1)="x","x",LEFT(tab_SATLISTE[[#This Row],[SAT-ID]]))</f>
        <v>2</v>
      </c>
      <c r="H1057" t="s">
        <v>17014</v>
      </c>
      <c r="I1057" t="s">
        <v>17441</v>
      </c>
      <c r="J1057" s="3">
        <f>COUNTIFS(tab_SCHULLISTE[TKZ],tab_SATLISTE[[#This Row],[SAT-ID]])</f>
        <v>3</v>
      </c>
    </row>
    <row r="1058" spans="1:10" ht="15.9" customHeight="1" x14ac:dyDescent="0.3">
      <c r="A1058" s="3" t="s">
        <v>2743</v>
      </c>
      <c r="B1058" s="15" t="s">
        <v>15814</v>
      </c>
      <c r="C1058" s="16">
        <v>40</v>
      </c>
      <c r="D1058" s="17">
        <f>tab_SATLISTE[[#This Row],[Leihgeräte]]*350</f>
        <v>14000</v>
      </c>
      <c r="E1058" s="16">
        <v>20</v>
      </c>
      <c r="F1058" s="30">
        <f>tab_SATLISTE[[#This Row],[Lehrergeräte]]*1000</f>
        <v>20000</v>
      </c>
      <c r="G1058" s="3" t="str">
        <f>IF(MID(tab_SATLISTE[[#This Row],[SAT-ID]],2,1)="x","x",LEFT(tab_SATLISTE[[#This Row],[SAT-ID]]))</f>
        <v>2</v>
      </c>
      <c r="H1058" t="s">
        <v>17014</v>
      </c>
      <c r="I1058" t="s">
        <v>17436</v>
      </c>
      <c r="J1058" s="3">
        <f>COUNTIFS(tab_SCHULLISTE[TKZ],tab_SATLISTE[[#This Row],[SAT-ID]])</f>
        <v>2</v>
      </c>
    </row>
    <row r="1059" spans="1:10" ht="15.9" customHeight="1" x14ac:dyDescent="0.3">
      <c r="A1059" s="46" t="s">
        <v>2744</v>
      </c>
      <c r="B1059" s="47" t="s">
        <v>15815</v>
      </c>
      <c r="C1059" s="18">
        <v>17</v>
      </c>
      <c r="D1059" s="17">
        <f>tab_SATLISTE[[#This Row],[Leihgeräte]]*350</f>
        <v>5950</v>
      </c>
      <c r="E1059" s="16">
        <v>7</v>
      </c>
      <c r="F1059" s="31">
        <f>tab_SATLISTE[[#This Row],[Lehrergeräte]]*1000</f>
        <v>7000</v>
      </c>
      <c r="G1059" s="46" t="str">
        <f>IF(MID(tab_SATLISTE[[#This Row],[SAT-ID]],2,1)="x","x",LEFT(tab_SATLISTE[[#This Row],[SAT-ID]]))</f>
        <v>2</v>
      </c>
      <c r="H1059" t="s">
        <v>17014</v>
      </c>
      <c r="I1059" t="s">
        <v>17597</v>
      </c>
      <c r="J1059" s="3">
        <f>COUNTIFS(tab_SCHULLISTE[TKZ],tab_SATLISTE[[#This Row],[SAT-ID]])</f>
        <v>1</v>
      </c>
    </row>
    <row r="1060" spans="1:10" ht="15.9" customHeight="1" x14ac:dyDescent="0.3">
      <c r="A1060" s="3" t="s">
        <v>2745</v>
      </c>
      <c r="B1060" s="15" t="s">
        <v>1191</v>
      </c>
      <c r="C1060" s="16">
        <v>106</v>
      </c>
      <c r="D1060" s="17">
        <f>tab_SATLISTE[[#This Row],[Leihgeräte]]*350</f>
        <v>37100</v>
      </c>
      <c r="E1060" s="16">
        <v>18</v>
      </c>
      <c r="F1060" s="30">
        <f>tab_SATLISTE[[#This Row],[Lehrergeräte]]*1000</f>
        <v>18000</v>
      </c>
      <c r="G1060" s="128" t="str">
        <f>IF(MID(tab_SATLISTE[[#This Row],[SAT-ID]],2,1)="x","x",LEFT(tab_SATLISTE[[#This Row],[SAT-ID]]))</f>
        <v>3</v>
      </c>
      <c r="H1060" t="s">
        <v>17008</v>
      </c>
      <c r="I1060" t="s">
        <v>17615</v>
      </c>
      <c r="J1060" s="3">
        <f>COUNTIFS(tab_SCHULLISTE[TKZ],tab_SATLISTE[[#This Row],[SAT-ID]])</f>
        <v>2</v>
      </c>
    </row>
    <row r="1061" spans="1:10" ht="15.9" customHeight="1" x14ac:dyDescent="0.3">
      <c r="A1061" s="3" t="s">
        <v>2746</v>
      </c>
      <c r="B1061" s="15" t="s">
        <v>15817</v>
      </c>
      <c r="C1061" s="16">
        <v>5</v>
      </c>
      <c r="D1061" s="17">
        <f>tab_SATLISTE[[#This Row],[Leihgeräte]]*350</f>
        <v>1750</v>
      </c>
      <c r="E1061" s="16">
        <v>2</v>
      </c>
      <c r="F1061" s="30">
        <f>tab_SATLISTE[[#This Row],[Lehrergeräte]]*1000</f>
        <v>2000</v>
      </c>
      <c r="G1061" s="3" t="str">
        <f>IF(MID(tab_SATLISTE[[#This Row],[SAT-ID]],2,1)="x","x",LEFT(tab_SATLISTE[[#This Row],[SAT-ID]]))</f>
        <v>3</v>
      </c>
      <c r="H1061" t="s">
        <v>23</v>
      </c>
      <c r="I1061" t="s">
        <v>17616</v>
      </c>
      <c r="J1061" s="3">
        <f>COUNTIFS(tab_SCHULLISTE[TKZ],tab_SATLISTE[[#This Row],[SAT-ID]])</f>
        <v>1</v>
      </c>
    </row>
    <row r="1062" spans="1:10" ht="15.9" customHeight="1" x14ac:dyDescent="0.3">
      <c r="A1062" s="3" t="s">
        <v>2747</v>
      </c>
      <c r="B1062" s="15" t="s">
        <v>1197</v>
      </c>
      <c r="C1062" s="16">
        <v>31</v>
      </c>
      <c r="D1062" s="17">
        <f>tab_SATLISTE[[#This Row],[Leihgeräte]]*350</f>
        <v>10850</v>
      </c>
      <c r="E1062" s="16">
        <v>4</v>
      </c>
      <c r="F1062" s="30">
        <f>tab_SATLISTE[[#This Row],[Lehrergeräte]]*1000</f>
        <v>4000</v>
      </c>
      <c r="G1062" s="3" t="str">
        <f>IF(MID(tab_SATLISTE[[#This Row],[SAT-ID]],2,1)="x","x",LEFT(tab_SATLISTE[[#This Row],[SAT-ID]]))</f>
        <v>3</v>
      </c>
      <c r="H1062" t="s">
        <v>17008</v>
      </c>
      <c r="I1062" t="s">
        <v>17617</v>
      </c>
      <c r="J1062" s="3">
        <f>COUNTIFS(tab_SCHULLISTE[TKZ],tab_SATLISTE[[#This Row],[SAT-ID]])</f>
        <v>1</v>
      </c>
    </row>
    <row r="1063" spans="1:10" ht="15.9" customHeight="1" x14ac:dyDescent="0.3">
      <c r="A1063" s="3" t="s">
        <v>2748</v>
      </c>
      <c r="B1063" s="15" t="s">
        <v>1196</v>
      </c>
      <c r="C1063" s="16">
        <v>21</v>
      </c>
      <c r="D1063" s="17">
        <f>tab_SATLISTE[[#This Row],[Leihgeräte]]*350</f>
        <v>7350</v>
      </c>
      <c r="E1063" s="16">
        <v>7</v>
      </c>
      <c r="F1063" s="30">
        <f>tab_SATLISTE[[#This Row],[Lehrergeräte]]*1000</f>
        <v>7000</v>
      </c>
      <c r="G1063" s="3" t="str">
        <f>IF(MID(tab_SATLISTE[[#This Row],[SAT-ID]],2,1)="x","x",LEFT(tab_SATLISTE[[#This Row],[SAT-ID]]))</f>
        <v>3</v>
      </c>
      <c r="H1063" t="s">
        <v>17008</v>
      </c>
      <c r="I1063" t="s">
        <v>17617</v>
      </c>
      <c r="J1063" s="3">
        <f>COUNTIFS(tab_SCHULLISTE[TKZ],tab_SATLISTE[[#This Row],[SAT-ID]])</f>
        <v>1</v>
      </c>
    </row>
    <row r="1064" spans="1:10" ht="15.9" customHeight="1" x14ac:dyDescent="0.3">
      <c r="A1064" s="3" t="s">
        <v>2749</v>
      </c>
      <c r="B1064" s="15" t="s">
        <v>18901</v>
      </c>
      <c r="C1064" s="16">
        <v>10</v>
      </c>
      <c r="D1064" s="17">
        <f>tab_SATLISTE[[#This Row],[Leihgeräte]]*350</f>
        <v>3500</v>
      </c>
      <c r="E1064" s="16">
        <v>2</v>
      </c>
      <c r="F1064" s="30">
        <f>tab_SATLISTE[[#This Row],[Lehrergeräte]]*1000</f>
        <v>2000</v>
      </c>
      <c r="G1064" s="3" t="str">
        <f>IF(MID(tab_SATLISTE[[#This Row],[SAT-ID]],2,1)="x","x",LEFT(tab_SATLISTE[[#This Row],[SAT-ID]]))</f>
        <v>3</v>
      </c>
      <c r="H1064" t="s">
        <v>17008</v>
      </c>
      <c r="I1064" t="s">
        <v>17618</v>
      </c>
      <c r="J1064" s="3">
        <f>COUNTIFS(tab_SCHULLISTE[TKZ],tab_SATLISTE[[#This Row],[SAT-ID]])</f>
        <v>1</v>
      </c>
    </row>
    <row r="1065" spans="1:10" ht="15.9" customHeight="1" x14ac:dyDescent="0.3">
      <c r="A1065" s="3" t="s">
        <v>2750</v>
      </c>
      <c r="B1065" s="15" t="s">
        <v>15818</v>
      </c>
      <c r="C1065" s="16">
        <v>18</v>
      </c>
      <c r="D1065" s="17">
        <f>tab_SATLISTE[[#This Row],[Leihgeräte]]*350</f>
        <v>6300</v>
      </c>
      <c r="E1065" s="16">
        <v>3</v>
      </c>
      <c r="F1065" s="30">
        <f>tab_SATLISTE[[#This Row],[Lehrergeräte]]*1000</f>
        <v>3000</v>
      </c>
      <c r="G1065" s="3" t="str">
        <f>IF(MID(tab_SATLISTE[[#This Row],[SAT-ID]],2,1)="x","x",LEFT(tab_SATLISTE[[#This Row],[SAT-ID]]))</f>
        <v>3</v>
      </c>
      <c r="H1065" t="s">
        <v>17008</v>
      </c>
      <c r="I1065" t="s">
        <v>17619</v>
      </c>
      <c r="J1065" s="3">
        <f>COUNTIFS(tab_SCHULLISTE[TKZ],tab_SATLISTE[[#This Row],[SAT-ID]])</f>
        <v>1</v>
      </c>
    </row>
    <row r="1066" spans="1:10" ht="15.9" customHeight="1" x14ac:dyDescent="0.3">
      <c r="A1066" s="3" t="s">
        <v>2751</v>
      </c>
      <c r="B1066" s="15" t="s">
        <v>15819</v>
      </c>
      <c r="C1066" s="16">
        <v>911</v>
      </c>
      <c r="D1066" s="17">
        <f>tab_SATLISTE[[#This Row],[Leihgeräte]]*350</f>
        <v>318850</v>
      </c>
      <c r="E1066" s="16">
        <v>187</v>
      </c>
      <c r="F1066" s="30">
        <f>tab_SATLISTE[[#This Row],[Lehrergeräte]]*1000</f>
        <v>187000</v>
      </c>
      <c r="G1066" s="3" t="str">
        <f>IF(MID(tab_SATLISTE[[#This Row],[SAT-ID]],2,1)="x","x",LEFT(tab_SATLISTE[[#This Row],[SAT-ID]]))</f>
        <v>3</v>
      </c>
      <c r="H1066" t="s">
        <v>17010</v>
      </c>
      <c r="I1066" t="s">
        <v>17620</v>
      </c>
      <c r="J1066" s="3">
        <f>COUNTIFS(tab_SCHULLISTE[TKZ],tab_SATLISTE[[#This Row],[SAT-ID]])</f>
        <v>16</v>
      </c>
    </row>
    <row r="1067" spans="1:10" ht="15.9" customHeight="1" x14ac:dyDescent="0.3">
      <c r="A1067" s="3" t="s">
        <v>2752</v>
      </c>
      <c r="B1067" s="15" t="s">
        <v>15820</v>
      </c>
      <c r="C1067" s="16">
        <v>303</v>
      </c>
      <c r="D1067" s="17">
        <f>tab_SATLISTE[[#This Row],[Leihgeräte]]*350</f>
        <v>106050</v>
      </c>
      <c r="E1067" s="16">
        <v>71</v>
      </c>
      <c r="F1067" s="30">
        <f>tab_SATLISTE[[#This Row],[Lehrergeräte]]*1000</f>
        <v>71000</v>
      </c>
      <c r="G1067" s="3" t="str">
        <f>IF(MID(tab_SATLISTE[[#This Row],[SAT-ID]],2,1)="x","x",LEFT(tab_SATLISTE[[#This Row],[SAT-ID]]))</f>
        <v>3</v>
      </c>
      <c r="H1067" t="s">
        <v>10474</v>
      </c>
      <c r="I1067" t="s">
        <v>18498</v>
      </c>
      <c r="J1067" s="3">
        <f>COUNTIFS(tab_SCHULLISTE[TKZ],tab_SATLISTE[[#This Row],[SAT-ID]])</f>
        <v>8</v>
      </c>
    </row>
    <row r="1068" spans="1:10" ht="15.9" customHeight="1" x14ac:dyDescent="0.3">
      <c r="A1068" s="3" t="s">
        <v>2753</v>
      </c>
      <c r="B1068" s="15" t="s">
        <v>15821</v>
      </c>
      <c r="C1068" s="16">
        <v>13</v>
      </c>
      <c r="D1068" s="17">
        <f>tab_SATLISTE[[#This Row],[Leihgeräte]]*350</f>
        <v>4550</v>
      </c>
      <c r="E1068" s="16">
        <v>1</v>
      </c>
      <c r="F1068" s="30">
        <f>tab_SATLISTE[[#This Row],[Lehrergeräte]]*1000</f>
        <v>1000</v>
      </c>
      <c r="G1068" s="3" t="str">
        <f>IF(MID(tab_SATLISTE[[#This Row],[SAT-ID]],2,1)="x","x",LEFT(tab_SATLISTE[[#This Row],[SAT-ID]]))</f>
        <v>3</v>
      </c>
      <c r="H1068" t="s">
        <v>23</v>
      </c>
      <c r="I1068" t="s">
        <v>17621</v>
      </c>
      <c r="J1068" s="3">
        <f>COUNTIFS(tab_SCHULLISTE[TKZ],tab_SATLISTE[[#This Row],[SAT-ID]])</f>
        <v>1</v>
      </c>
    </row>
    <row r="1069" spans="1:10" ht="15.9" customHeight="1" x14ac:dyDescent="0.3">
      <c r="A1069" s="3" t="s">
        <v>2754</v>
      </c>
      <c r="B1069" s="15" t="s">
        <v>15822</v>
      </c>
      <c r="C1069" s="16">
        <v>16</v>
      </c>
      <c r="D1069" s="17">
        <f>tab_SATLISTE[[#This Row],[Leihgeräte]]*350</f>
        <v>5600</v>
      </c>
      <c r="E1069" s="16">
        <v>3</v>
      </c>
      <c r="F1069" s="30">
        <f>tab_SATLISTE[[#This Row],[Lehrergeräte]]*1000</f>
        <v>3000</v>
      </c>
      <c r="G1069" s="3" t="str">
        <f>IF(MID(tab_SATLISTE[[#This Row],[SAT-ID]],2,1)="x","x",LEFT(tab_SATLISTE[[#This Row],[SAT-ID]]))</f>
        <v>3</v>
      </c>
      <c r="H1069" t="s">
        <v>17008</v>
      </c>
      <c r="I1069" t="s">
        <v>17622</v>
      </c>
      <c r="J1069" s="3">
        <f>COUNTIFS(tab_SCHULLISTE[TKZ],tab_SATLISTE[[#This Row],[SAT-ID]])</f>
        <v>1</v>
      </c>
    </row>
    <row r="1070" spans="1:10" ht="15.9" customHeight="1" x14ac:dyDescent="0.3">
      <c r="A1070" s="3" t="s">
        <v>2755</v>
      </c>
      <c r="B1070" s="15" t="s">
        <v>15823</v>
      </c>
      <c r="C1070" s="16">
        <v>14</v>
      </c>
      <c r="D1070" s="17">
        <f>tab_SATLISTE[[#This Row],[Leihgeräte]]*350</f>
        <v>4900</v>
      </c>
      <c r="E1070" s="16">
        <v>4</v>
      </c>
      <c r="F1070" s="30">
        <f>tab_SATLISTE[[#This Row],[Lehrergeräte]]*1000</f>
        <v>4000</v>
      </c>
      <c r="G1070" s="3" t="str">
        <f>IF(MID(tab_SATLISTE[[#This Row],[SAT-ID]],2,1)="x","x",LEFT(tab_SATLISTE[[#This Row],[SAT-ID]]))</f>
        <v>3</v>
      </c>
      <c r="H1070" t="s">
        <v>23</v>
      </c>
      <c r="I1070" t="s">
        <v>17623</v>
      </c>
      <c r="J1070" s="3">
        <f>COUNTIFS(tab_SCHULLISTE[TKZ],tab_SATLISTE[[#This Row],[SAT-ID]])</f>
        <v>1</v>
      </c>
    </row>
    <row r="1071" spans="1:10" ht="15.9" customHeight="1" x14ac:dyDescent="0.3">
      <c r="A1071" s="3" t="s">
        <v>2756</v>
      </c>
      <c r="B1071" s="15" t="s">
        <v>15824</v>
      </c>
      <c r="C1071" s="16">
        <v>90</v>
      </c>
      <c r="D1071" s="17">
        <f>tab_SATLISTE[[#This Row],[Leihgeräte]]*350</f>
        <v>31500</v>
      </c>
      <c r="E1071" s="16">
        <v>18</v>
      </c>
      <c r="F1071" s="30">
        <f>tab_SATLISTE[[#This Row],[Lehrergeräte]]*1000</f>
        <v>18000</v>
      </c>
      <c r="G1071" s="3" t="str">
        <f>IF(MID(tab_SATLISTE[[#This Row],[SAT-ID]],2,1)="x","x",LEFT(tab_SATLISTE[[#This Row],[SAT-ID]]))</f>
        <v>3</v>
      </c>
      <c r="H1071" t="s">
        <v>17010</v>
      </c>
      <c r="I1071" t="s">
        <v>17624</v>
      </c>
      <c r="J1071" s="3">
        <f>COUNTIFS(tab_SCHULLISTE[TKZ],tab_SATLISTE[[#This Row],[SAT-ID]])</f>
        <v>2</v>
      </c>
    </row>
    <row r="1072" spans="1:10" ht="15.9" customHeight="1" x14ac:dyDescent="0.3">
      <c r="A1072" s="3" t="s">
        <v>2757</v>
      </c>
      <c r="B1072" s="15" t="s">
        <v>15825</v>
      </c>
      <c r="C1072" s="16">
        <v>22</v>
      </c>
      <c r="D1072" s="17">
        <f>tab_SATLISTE[[#This Row],[Leihgeräte]]*350</f>
        <v>7700</v>
      </c>
      <c r="E1072" s="16">
        <v>5</v>
      </c>
      <c r="F1072" s="30">
        <f>tab_SATLISTE[[#This Row],[Lehrergeräte]]*1000</f>
        <v>5000</v>
      </c>
      <c r="G1072" s="3" t="str">
        <f>IF(MID(tab_SATLISTE[[#This Row],[SAT-ID]],2,1)="x","x",LEFT(tab_SATLISTE[[#This Row],[SAT-ID]]))</f>
        <v>3</v>
      </c>
      <c r="H1072" t="s">
        <v>17008</v>
      </c>
      <c r="I1072" t="s">
        <v>17625</v>
      </c>
      <c r="J1072" s="3">
        <f>COUNTIFS(tab_SCHULLISTE[TKZ],tab_SATLISTE[[#This Row],[SAT-ID]])</f>
        <v>1</v>
      </c>
    </row>
    <row r="1073" spans="1:10" ht="15.9" customHeight="1" x14ac:dyDescent="0.3">
      <c r="A1073" s="3" t="s">
        <v>2758</v>
      </c>
      <c r="B1073" s="15" t="s">
        <v>15826</v>
      </c>
      <c r="C1073" s="16">
        <v>10</v>
      </c>
      <c r="D1073" s="17">
        <f>tab_SATLISTE[[#This Row],[Leihgeräte]]*350</f>
        <v>3500</v>
      </c>
      <c r="E1073" s="16">
        <v>3</v>
      </c>
      <c r="F1073" s="30">
        <f>tab_SATLISTE[[#This Row],[Lehrergeräte]]*1000</f>
        <v>3000</v>
      </c>
      <c r="G1073" s="3" t="str">
        <f>IF(MID(tab_SATLISTE[[#This Row],[SAT-ID]],2,1)="x","x",LEFT(tab_SATLISTE[[#This Row],[SAT-ID]]))</f>
        <v>3</v>
      </c>
      <c r="H1073" t="s">
        <v>23</v>
      </c>
      <c r="I1073" t="s">
        <v>17618</v>
      </c>
      <c r="J1073" s="3">
        <f>COUNTIFS(tab_SCHULLISTE[TKZ],tab_SATLISTE[[#This Row],[SAT-ID]])</f>
        <v>1</v>
      </c>
    </row>
    <row r="1074" spans="1:10" ht="15.9" customHeight="1" x14ac:dyDescent="0.3">
      <c r="A1074" s="3" t="s">
        <v>2759</v>
      </c>
      <c r="B1074" s="15" t="s">
        <v>15827</v>
      </c>
      <c r="C1074" s="16">
        <v>52</v>
      </c>
      <c r="D1074" s="17">
        <f>tab_SATLISTE[[#This Row],[Leihgeräte]]*350</f>
        <v>18200</v>
      </c>
      <c r="E1074" s="16">
        <v>12</v>
      </c>
      <c r="F1074" s="30">
        <f>tab_SATLISTE[[#This Row],[Lehrergeräte]]*1000</f>
        <v>12000</v>
      </c>
      <c r="G1074" s="3" t="str">
        <f>IF(MID(tab_SATLISTE[[#This Row],[SAT-ID]],2,1)="x","x",LEFT(tab_SATLISTE[[#This Row],[SAT-ID]]))</f>
        <v>3</v>
      </c>
      <c r="H1074" t="s">
        <v>17008</v>
      </c>
      <c r="I1074" t="s">
        <v>17626</v>
      </c>
      <c r="J1074" s="3">
        <f>COUNTIFS(tab_SCHULLISTE[TKZ],tab_SATLISTE[[#This Row],[SAT-ID]])</f>
        <v>1</v>
      </c>
    </row>
    <row r="1075" spans="1:10" ht="15.9" customHeight="1" x14ac:dyDescent="0.3">
      <c r="A1075" s="3" t="s">
        <v>2760</v>
      </c>
      <c r="B1075" s="15" t="s">
        <v>15828</v>
      </c>
      <c r="C1075" s="16">
        <v>41</v>
      </c>
      <c r="D1075" s="17">
        <f>tab_SATLISTE[[#This Row],[Leihgeräte]]*350</f>
        <v>14350</v>
      </c>
      <c r="E1075" s="16">
        <v>11</v>
      </c>
      <c r="F1075" s="30">
        <f>tab_SATLISTE[[#This Row],[Lehrergeräte]]*1000</f>
        <v>11000</v>
      </c>
      <c r="G1075" s="3" t="str">
        <f>IF(MID(tab_SATLISTE[[#This Row],[SAT-ID]],2,1)="x","x",LEFT(tab_SATLISTE[[#This Row],[SAT-ID]]))</f>
        <v>3</v>
      </c>
      <c r="H1075" t="s">
        <v>17010</v>
      </c>
      <c r="I1075" t="s">
        <v>17627</v>
      </c>
      <c r="J1075" s="3">
        <f>COUNTIFS(tab_SCHULLISTE[TKZ],tab_SATLISTE[[#This Row],[SAT-ID]])</f>
        <v>1</v>
      </c>
    </row>
    <row r="1076" spans="1:10" ht="15.9" customHeight="1" x14ac:dyDescent="0.3">
      <c r="A1076" s="3" t="s">
        <v>2761</v>
      </c>
      <c r="B1076" s="15" t="s">
        <v>15829</v>
      </c>
      <c r="C1076" s="16">
        <v>41</v>
      </c>
      <c r="D1076" s="17">
        <f>tab_SATLISTE[[#This Row],[Leihgeräte]]*350</f>
        <v>14350</v>
      </c>
      <c r="E1076" s="16">
        <v>6</v>
      </c>
      <c r="F1076" s="30">
        <f>tab_SATLISTE[[#This Row],[Lehrergeräte]]*1000</f>
        <v>6000</v>
      </c>
      <c r="G1076" s="3" t="str">
        <f>IF(MID(tab_SATLISTE[[#This Row],[SAT-ID]],2,1)="x","x",LEFT(tab_SATLISTE[[#This Row],[SAT-ID]]))</f>
        <v>3</v>
      </c>
      <c r="H1076" t="s">
        <v>17008</v>
      </c>
      <c r="I1076" t="s">
        <v>17628</v>
      </c>
      <c r="J1076" s="3">
        <f>COUNTIFS(tab_SCHULLISTE[TKZ],tab_SATLISTE[[#This Row],[SAT-ID]])</f>
        <v>1</v>
      </c>
    </row>
    <row r="1077" spans="1:10" ht="15.9" customHeight="1" x14ac:dyDescent="0.3">
      <c r="A1077" s="3" t="s">
        <v>2762</v>
      </c>
      <c r="B1077" s="15" t="s">
        <v>15830</v>
      </c>
      <c r="C1077" s="16">
        <v>16</v>
      </c>
      <c r="D1077" s="17">
        <f>tab_SATLISTE[[#This Row],[Leihgeräte]]*350</f>
        <v>5600</v>
      </c>
      <c r="E1077" s="16">
        <v>3</v>
      </c>
      <c r="F1077" s="30">
        <f>tab_SATLISTE[[#This Row],[Lehrergeräte]]*1000</f>
        <v>3000</v>
      </c>
      <c r="G1077" s="3" t="str">
        <f>IF(MID(tab_SATLISTE[[#This Row],[SAT-ID]],2,1)="x","x",LEFT(tab_SATLISTE[[#This Row],[SAT-ID]]))</f>
        <v>3</v>
      </c>
      <c r="H1077" t="s">
        <v>17010</v>
      </c>
      <c r="I1077" t="s">
        <v>17629</v>
      </c>
      <c r="J1077" s="3">
        <f>COUNTIFS(tab_SCHULLISTE[TKZ],tab_SATLISTE[[#This Row],[SAT-ID]])</f>
        <v>1</v>
      </c>
    </row>
    <row r="1078" spans="1:10" ht="15.9" customHeight="1" x14ac:dyDescent="0.3">
      <c r="A1078" s="3" t="s">
        <v>2763</v>
      </c>
      <c r="B1078" s="15" t="s">
        <v>15831</v>
      </c>
      <c r="C1078" s="16">
        <v>21</v>
      </c>
      <c r="D1078" s="17">
        <f>tab_SATLISTE[[#This Row],[Leihgeräte]]*350</f>
        <v>7350</v>
      </c>
      <c r="E1078" s="16">
        <v>7</v>
      </c>
      <c r="F1078" s="30">
        <f>tab_SATLISTE[[#This Row],[Lehrergeräte]]*1000</f>
        <v>7000</v>
      </c>
      <c r="G1078" s="3" t="str">
        <f>IF(MID(tab_SATLISTE[[#This Row],[SAT-ID]],2,1)="x","x",LEFT(tab_SATLISTE[[#This Row],[SAT-ID]]))</f>
        <v>3</v>
      </c>
      <c r="H1078" t="s">
        <v>23</v>
      </c>
      <c r="I1078" t="s">
        <v>17630</v>
      </c>
      <c r="J1078" s="3">
        <f>COUNTIFS(tab_SCHULLISTE[TKZ],tab_SATLISTE[[#This Row],[SAT-ID]])</f>
        <v>1</v>
      </c>
    </row>
    <row r="1079" spans="1:10" ht="15.9" customHeight="1" x14ac:dyDescent="0.3">
      <c r="A1079" s="3" t="s">
        <v>2764</v>
      </c>
      <c r="B1079" s="15" t="s">
        <v>15832</v>
      </c>
      <c r="C1079" s="16">
        <v>36</v>
      </c>
      <c r="D1079" s="17">
        <f>tab_SATLISTE[[#This Row],[Leihgeräte]]*350</f>
        <v>12600</v>
      </c>
      <c r="E1079" s="16">
        <v>5</v>
      </c>
      <c r="F1079" s="30">
        <f>tab_SATLISTE[[#This Row],[Lehrergeräte]]*1000</f>
        <v>5000</v>
      </c>
      <c r="G1079" s="3" t="str">
        <f>IF(MID(tab_SATLISTE[[#This Row],[SAT-ID]],2,1)="x","x",LEFT(tab_SATLISTE[[#This Row],[SAT-ID]]))</f>
        <v>3</v>
      </c>
      <c r="H1079" t="s">
        <v>17009</v>
      </c>
      <c r="I1079" t="s">
        <v>17631</v>
      </c>
      <c r="J1079" s="3">
        <f>COUNTIFS(tab_SCHULLISTE[TKZ],tab_SATLISTE[[#This Row],[SAT-ID]])</f>
        <v>1</v>
      </c>
    </row>
    <row r="1080" spans="1:10" ht="15.9" customHeight="1" x14ac:dyDescent="0.3">
      <c r="A1080" s="3" t="s">
        <v>2765</v>
      </c>
      <c r="B1080" s="15" t="s">
        <v>15833</v>
      </c>
      <c r="C1080" s="16">
        <v>84</v>
      </c>
      <c r="D1080" s="17">
        <f>tab_SATLISTE[[#This Row],[Leihgeräte]]*350</f>
        <v>29400</v>
      </c>
      <c r="E1080" s="16">
        <v>12</v>
      </c>
      <c r="F1080" s="30">
        <f>tab_SATLISTE[[#This Row],[Lehrergeräte]]*1000</f>
        <v>12000</v>
      </c>
      <c r="G1080" s="3" t="str">
        <f>IF(MID(tab_SATLISTE[[#This Row],[SAT-ID]],2,1)="x","x",LEFT(tab_SATLISTE[[#This Row],[SAT-ID]]))</f>
        <v>3</v>
      </c>
      <c r="H1080" t="s">
        <v>17010</v>
      </c>
      <c r="I1080" t="s">
        <v>17632</v>
      </c>
      <c r="J1080" s="3">
        <f>COUNTIFS(tab_SCHULLISTE[TKZ],tab_SATLISTE[[#This Row],[SAT-ID]])</f>
        <v>3</v>
      </c>
    </row>
    <row r="1081" spans="1:10" ht="15.9" customHeight="1" x14ac:dyDescent="0.3">
      <c r="A1081" s="3" t="s">
        <v>2766</v>
      </c>
      <c r="B1081" s="15" t="s">
        <v>15834</v>
      </c>
      <c r="C1081" s="16">
        <v>79</v>
      </c>
      <c r="D1081" s="17">
        <f>tab_SATLISTE[[#This Row],[Leihgeräte]]*350</f>
        <v>27650</v>
      </c>
      <c r="E1081" s="16">
        <v>16</v>
      </c>
      <c r="F1081" s="30">
        <f>tab_SATLISTE[[#This Row],[Lehrergeräte]]*1000</f>
        <v>16000</v>
      </c>
      <c r="G1081" s="3" t="str">
        <f>IF(MID(tab_SATLISTE[[#This Row],[SAT-ID]],2,1)="x","x",LEFT(tab_SATLISTE[[#This Row],[SAT-ID]]))</f>
        <v>3</v>
      </c>
      <c r="H1081" t="s">
        <v>23</v>
      </c>
      <c r="I1081" t="s">
        <v>17633</v>
      </c>
      <c r="J1081" s="3">
        <f>COUNTIFS(tab_SCHULLISTE[TKZ],tab_SATLISTE[[#This Row],[SAT-ID]])</f>
        <v>3</v>
      </c>
    </row>
    <row r="1082" spans="1:10" ht="15.9" customHeight="1" x14ac:dyDescent="0.3">
      <c r="A1082" s="3" t="s">
        <v>2767</v>
      </c>
      <c r="B1082" s="15" t="s">
        <v>15835</v>
      </c>
      <c r="C1082" s="16">
        <v>35</v>
      </c>
      <c r="D1082" s="17">
        <f>tab_SATLISTE[[#This Row],[Leihgeräte]]*350</f>
        <v>12250</v>
      </c>
      <c r="E1082" s="16">
        <v>6</v>
      </c>
      <c r="F1082" s="30">
        <f>tab_SATLISTE[[#This Row],[Lehrergeräte]]*1000</f>
        <v>6000</v>
      </c>
      <c r="G1082" s="3" t="str">
        <f>IF(MID(tab_SATLISTE[[#This Row],[SAT-ID]],2,1)="x","x",LEFT(tab_SATLISTE[[#This Row],[SAT-ID]]))</f>
        <v>3</v>
      </c>
      <c r="H1082" t="s">
        <v>17008</v>
      </c>
      <c r="I1082" t="s">
        <v>17634</v>
      </c>
      <c r="J1082" s="3">
        <f>COUNTIFS(tab_SCHULLISTE[TKZ],tab_SATLISTE[[#This Row],[SAT-ID]])</f>
        <v>2</v>
      </c>
    </row>
    <row r="1083" spans="1:10" ht="15.9" customHeight="1" x14ac:dyDescent="0.3">
      <c r="A1083" s="3" t="s">
        <v>2768</v>
      </c>
      <c r="B1083" s="15" t="s">
        <v>15836</v>
      </c>
      <c r="C1083" s="16">
        <v>31</v>
      </c>
      <c r="D1083" s="17">
        <f>tab_SATLISTE[[#This Row],[Leihgeräte]]*350</f>
        <v>10850</v>
      </c>
      <c r="E1083" s="16">
        <v>3</v>
      </c>
      <c r="F1083" s="30">
        <f>tab_SATLISTE[[#This Row],[Lehrergeräte]]*1000</f>
        <v>3000</v>
      </c>
      <c r="G1083" s="3" t="str">
        <f>IF(MID(tab_SATLISTE[[#This Row],[SAT-ID]],2,1)="x","x",LEFT(tab_SATLISTE[[#This Row],[SAT-ID]]))</f>
        <v>3</v>
      </c>
      <c r="H1083" t="s">
        <v>23</v>
      </c>
      <c r="I1083" t="s">
        <v>17635</v>
      </c>
      <c r="J1083" s="3">
        <f>COUNTIFS(tab_SCHULLISTE[TKZ],tab_SATLISTE[[#This Row],[SAT-ID]])</f>
        <v>1</v>
      </c>
    </row>
    <row r="1084" spans="1:10" ht="15.9" customHeight="1" x14ac:dyDescent="0.3">
      <c r="A1084" s="3" t="s">
        <v>2769</v>
      </c>
      <c r="B1084" s="15" t="s">
        <v>4203</v>
      </c>
      <c r="C1084" s="16">
        <v>175</v>
      </c>
      <c r="D1084" s="17">
        <f>tab_SATLISTE[[#This Row],[Leihgeräte]]*350</f>
        <v>61250</v>
      </c>
      <c r="E1084" s="16">
        <v>36</v>
      </c>
      <c r="F1084" s="30">
        <f>tab_SATLISTE[[#This Row],[Lehrergeräte]]*1000</f>
        <v>36000</v>
      </c>
      <c r="G1084" s="3" t="str">
        <f>IF(MID(tab_SATLISTE[[#This Row],[SAT-ID]],2,1)="x","x",LEFT(tab_SATLISTE[[#This Row],[SAT-ID]]))</f>
        <v>3</v>
      </c>
      <c r="H1084" t="s">
        <v>17008</v>
      </c>
      <c r="I1084" t="s">
        <v>17620</v>
      </c>
      <c r="J1084" s="3">
        <f>COUNTIFS(tab_SCHULLISTE[TKZ],tab_SATLISTE[[#This Row],[SAT-ID]])</f>
        <v>2</v>
      </c>
    </row>
    <row r="1085" spans="1:10" ht="15.9" customHeight="1" x14ac:dyDescent="0.3">
      <c r="A1085" s="3" t="s">
        <v>2770</v>
      </c>
      <c r="B1085" s="15" t="s">
        <v>15837</v>
      </c>
      <c r="C1085" s="16">
        <v>83</v>
      </c>
      <c r="D1085" s="17">
        <f>tab_SATLISTE[[#This Row],[Leihgeräte]]*350</f>
        <v>29050</v>
      </c>
      <c r="E1085" s="16">
        <v>31</v>
      </c>
      <c r="F1085" s="30">
        <f>tab_SATLISTE[[#This Row],[Lehrergeräte]]*1000</f>
        <v>31000</v>
      </c>
      <c r="G1085" s="3" t="str">
        <f>IF(MID(tab_SATLISTE[[#This Row],[SAT-ID]],2,1)="x","x",LEFT(tab_SATLISTE[[#This Row],[SAT-ID]]))</f>
        <v>3</v>
      </c>
      <c r="H1085" t="s">
        <v>17013</v>
      </c>
      <c r="I1085" t="s">
        <v>17418</v>
      </c>
      <c r="J1085" s="3">
        <f>COUNTIFS(tab_SCHULLISTE[TKZ],tab_SATLISTE[[#This Row],[SAT-ID]])</f>
        <v>3</v>
      </c>
    </row>
    <row r="1086" spans="1:10" ht="15.9" customHeight="1" x14ac:dyDescent="0.3">
      <c r="A1086" s="3" t="s">
        <v>2771</v>
      </c>
      <c r="B1086" s="15" t="s">
        <v>15838</v>
      </c>
      <c r="C1086" s="16">
        <v>27</v>
      </c>
      <c r="D1086" s="17">
        <f>tab_SATLISTE[[#This Row],[Leihgeräte]]*350</f>
        <v>9450</v>
      </c>
      <c r="E1086" s="16">
        <v>7</v>
      </c>
      <c r="F1086" s="30">
        <f>tab_SATLISTE[[#This Row],[Lehrergeräte]]*1000</f>
        <v>7000</v>
      </c>
      <c r="G1086" s="3" t="str">
        <f>IF(MID(tab_SATLISTE[[#This Row],[SAT-ID]],2,1)="x","x",LEFT(tab_SATLISTE[[#This Row],[SAT-ID]]))</f>
        <v>3</v>
      </c>
      <c r="H1086" t="s">
        <v>23</v>
      </c>
      <c r="I1086" t="s">
        <v>17636</v>
      </c>
      <c r="J1086" s="3">
        <f>COUNTIFS(tab_SCHULLISTE[TKZ],tab_SATLISTE[[#This Row],[SAT-ID]])</f>
        <v>1</v>
      </c>
    </row>
    <row r="1087" spans="1:10" ht="15.9" customHeight="1" x14ac:dyDescent="0.3">
      <c r="A1087" s="3" t="s">
        <v>2772</v>
      </c>
      <c r="B1087" s="15" t="s">
        <v>15839</v>
      </c>
      <c r="C1087" s="16">
        <v>22</v>
      </c>
      <c r="D1087" s="17">
        <f>tab_SATLISTE[[#This Row],[Leihgeräte]]*350</f>
        <v>7700</v>
      </c>
      <c r="E1087" s="16">
        <v>6</v>
      </c>
      <c r="F1087" s="30">
        <f>tab_SATLISTE[[#This Row],[Lehrergeräte]]*1000</f>
        <v>6000</v>
      </c>
      <c r="G1087" s="3" t="str">
        <f>IF(MID(tab_SATLISTE[[#This Row],[SAT-ID]],2,1)="x","x",LEFT(tab_SATLISTE[[#This Row],[SAT-ID]]))</f>
        <v>3</v>
      </c>
      <c r="H1087" t="s">
        <v>17009</v>
      </c>
      <c r="I1087" t="s">
        <v>17637</v>
      </c>
      <c r="J1087" s="3">
        <f>COUNTIFS(tab_SCHULLISTE[TKZ],tab_SATLISTE[[#This Row],[SAT-ID]])</f>
        <v>1</v>
      </c>
    </row>
    <row r="1088" spans="1:10" ht="15.9" customHeight="1" x14ac:dyDescent="0.3">
      <c r="A1088" s="3" t="s">
        <v>2773</v>
      </c>
      <c r="B1088" s="15" t="s">
        <v>15840</v>
      </c>
      <c r="C1088" s="16">
        <v>16</v>
      </c>
      <c r="D1088" s="17">
        <f>tab_SATLISTE[[#This Row],[Leihgeräte]]*350</f>
        <v>5600</v>
      </c>
      <c r="E1088" s="16">
        <v>3</v>
      </c>
      <c r="F1088" s="30">
        <f>tab_SATLISTE[[#This Row],[Lehrergeräte]]*1000</f>
        <v>3000</v>
      </c>
      <c r="G1088" s="3" t="str">
        <f>IF(MID(tab_SATLISTE[[#This Row],[SAT-ID]],2,1)="x","x",LEFT(tab_SATLISTE[[#This Row],[SAT-ID]]))</f>
        <v>3</v>
      </c>
      <c r="H1088" t="s">
        <v>23</v>
      </c>
      <c r="I1088" t="s">
        <v>17638</v>
      </c>
      <c r="J1088" s="3">
        <f>COUNTIFS(tab_SCHULLISTE[TKZ],tab_SATLISTE[[#This Row],[SAT-ID]])</f>
        <v>1</v>
      </c>
    </row>
    <row r="1089" spans="1:10" ht="15.9" customHeight="1" x14ac:dyDescent="0.3">
      <c r="A1089" s="3" t="s">
        <v>2774</v>
      </c>
      <c r="B1089" s="15" t="s">
        <v>15841</v>
      </c>
      <c r="C1089" s="16">
        <v>27</v>
      </c>
      <c r="D1089" s="17">
        <f>tab_SATLISTE[[#This Row],[Leihgeräte]]*350</f>
        <v>9450</v>
      </c>
      <c r="E1089" s="16">
        <v>4</v>
      </c>
      <c r="F1089" s="30">
        <f>tab_SATLISTE[[#This Row],[Lehrergeräte]]*1000</f>
        <v>4000</v>
      </c>
      <c r="G1089" s="3" t="str">
        <f>IF(MID(tab_SATLISTE[[#This Row],[SAT-ID]],2,1)="x","x",LEFT(tab_SATLISTE[[#This Row],[SAT-ID]]))</f>
        <v>3</v>
      </c>
      <c r="H1089" t="s">
        <v>17009</v>
      </c>
      <c r="I1089" t="s">
        <v>17639</v>
      </c>
      <c r="J1089" s="3">
        <f>COUNTIFS(tab_SCHULLISTE[TKZ],tab_SATLISTE[[#This Row],[SAT-ID]])</f>
        <v>1</v>
      </c>
    </row>
    <row r="1090" spans="1:10" ht="15.9" customHeight="1" x14ac:dyDescent="0.3">
      <c r="A1090" s="3" t="s">
        <v>2775</v>
      </c>
      <c r="B1090" s="15" t="s">
        <v>15842</v>
      </c>
      <c r="C1090" s="16">
        <v>18</v>
      </c>
      <c r="D1090" s="17">
        <f>tab_SATLISTE[[#This Row],[Leihgeräte]]*350</f>
        <v>6300</v>
      </c>
      <c r="E1090" s="16">
        <v>3</v>
      </c>
      <c r="F1090" s="30">
        <f>tab_SATLISTE[[#This Row],[Lehrergeräte]]*1000</f>
        <v>3000</v>
      </c>
      <c r="G1090" s="3" t="str">
        <f>IF(MID(tab_SATLISTE[[#This Row],[SAT-ID]],2,1)="x","x",LEFT(tab_SATLISTE[[#This Row],[SAT-ID]]))</f>
        <v>3</v>
      </c>
      <c r="H1090" t="s">
        <v>17008</v>
      </c>
      <c r="I1090" t="s">
        <v>17639</v>
      </c>
      <c r="J1090" s="3">
        <f>COUNTIFS(tab_SCHULLISTE[TKZ],tab_SATLISTE[[#This Row],[SAT-ID]])</f>
        <v>1</v>
      </c>
    </row>
    <row r="1091" spans="1:10" ht="15.9" customHeight="1" x14ac:dyDescent="0.3">
      <c r="A1091" s="3" t="s">
        <v>2776</v>
      </c>
      <c r="B1091" s="15" t="s">
        <v>15843</v>
      </c>
      <c r="C1091" s="16">
        <v>162</v>
      </c>
      <c r="D1091" s="17">
        <f>tab_SATLISTE[[#This Row],[Leihgeräte]]*350</f>
        <v>56700</v>
      </c>
      <c r="E1091" s="16">
        <v>29</v>
      </c>
      <c r="F1091" s="30">
        <f>tab_SATLISTE[[#This Row],[Lehrergeräte]]*1000</f>
        <v>29000</v>
      </c>
      <c r="G1091" s="3" t="str">
        <f>IF(MID(tab_SATLISTE[[#This Row],[SAT-ID]],2,1)="x","x",LEFT(tab_SATLISTE[[#This Row],[SAT-ID]]))</f>
        <v>3</v>
      </c>
      <c r="H1091" t="s">
        <v>17010</v>
      </c>
      <c r="I1091" t="s">
        <v>17640</v>
      </c>
      <c r="J1091" s="3">
        <f>COUNTIFS(tab_SCHULLISTE[TKZ],tab_SATLISTE[[#This Row],[SAT-ID]])</f>
        <v>2</v>
      </c>
    </row>
    <row r="1092" spans="1:10" ht="15.9" customHeight="1" x14ac:dyDescent="0.3">
      <c r="A1092" s="3" t="s">
        <v>2777</v>
      </c>
      <c r="B1092" s="15" t="s">
        <v>15844</v>
      </c>
      <c r="C1092" s="16">
        <v>83</v>
      </c>
      <c r="D1092" s="17">
        <f>tab_SATLISTE[[#This Row],[Leihgeräte]]*350</f>
        <v>29050</v>
      </c>
      <c r="E1092" s="16">
        <v>15</v>
      </c>
      <c r="F1092" s="30">
        <f>tab_SATLISTE[[#This Row],[Lehrergeräte]]*1000</f>
        <v>15000</v>
      </c>
      <c r="G1092" s="3" t="str">
        <f>IF(MID(tab_SATLISTE[[#This Row],[SAT-ID]],2,1)="x","x",LEFT(tab_SATLISTE[[#This Row],[SAT-ID]]))</f>
        <v>3</v>
      </c>
      <c r="H1092" t="s">
        <v>17008</v>
      </c>
      <c r="I1092" t="s">
        <v>17641</v>
      </c>
      <c r="J1092" s="3">
        <f>COUNTIFS(tab_SCHULLISTE[TKZ],tab_SATLISTE[[#This Row],[SAT-ID]])</f>
        <v>1</v>
      </c>
    </row>
    <row r="1093" spans="1:10" ht="15.9" customHeight="1" x14ac:dyDescent="0.3">
      <c r="A1093" s="3" t="s">
        <v>2778</v>
      </c>
      <c r="B1093" s="15" t="s">
        <v>15845</v>
      </c>
      <c r="C1093" s="16">
        <v>1038</v>
      </c>
      <c r="D1093" s="17">
        <f>tab_SATLISTE[[#This Row],[Leihgeräte]]*350</f>
        <v>363300</v>
      </c>
      <c r="E1093" s="16">
        <v>207</v>
      </c>
      <c r="F1093" s="30">
        <f>tab_SATLISTE[[#This Row],[Lehrergeräte]]*1000</f>
        <v>207000</v>
      </c>
      <c r="G1093" s="3" t="str">
        <f>IF(MID(tab_SATLISTE[[#This Row],[SAT-ID]],2,1)="x","x",LEFT(tab_SATLISTE[[#This Row],[SAT-ID]]))</f>
        <v>3</v>
      </c>
      <c r="H1093" t="s">
        <v>10474</v>
      </c>
      <c r="I1093" t="s">
        <v>18499</v>
      </c>
      <c r="J1093" s="3">
        <f>COUNTIFS(tab_SCHULLISTE[TKZ],tab_SATLISTE[[#This Row],[SAT-ID]])</f>
        <v>15</v>
      </c>
    </row>
    <row r="1094" spans="1:10" ht="15.9" customHeight="1" x14ac:dyDescent="0.3">
      <c r="A1094" s="3" t="s">
        <v>2779</v>
      </c>
      <c r="B1094" s="15" t="s">
        <v>15846</v>
      </c>
      <c r="C1094" s="16">
        <v>94</v>
      </c>
      <c r="D1094" s="17">
        <f>tab_SATLISTE[[#This Row],[Leihgeräte]]*350</f>
        <v>32900</v>
      </c>
      <c r="E1094" s="16">
        <v>22</v>
      </c>
      <c r="F1094" s="30">
        <f>tab_SATLISTE[[#This Row],[Lehrergeräte]]*1000</f>
        <v>22000</v>
      </c>
      <c r="G1094" s="3" t="str">
        <f>IF(MID(tab_SATLISTE[[#This Row],[SAT-ID]],2,1)="x","x",LEFT(tab_SATLISTE[[#This Row],[SAT-ID]]))</f>
        <v>3</v>
      </c>
      <c r="H1094" t="s">
        <v>17010</v>
      </c>
      <c r="I1094" t="s">
        <v>17641</v>
      </c>
      <c r="J1094" s="3">
        <f>COUNTIFS(tab_SCHULLISTE[TKZ],tab_SATLISTE[[#This Row],[SAT-ID]])</f>
        <v>4</v>
      </c>
    </row>
    <row r="1095" spans="1:10" ht="15.9" customHeight="1" x14ac:dyDescent="0.3">
      <c r="A1095" s="3" t="s">
        <v>2780</v>
      </c>
      <c r="B1095" s="15" t="s">
        <v>15847</v>
      </c>
      <c r="C1095" s="16">
        <v>18</v>
      </c>
      <c r="D1095" s="17">
        <f>tab_SATLISTE[[#This Row],[Leihgeräte]]*350</f>
        <v>6300</v>
      </c>
      <c r="E1095" s="16">
        <v>3</v>
      </c>
      <c r="F1095" s="30">
        <f>tab_SATLISTE[[#This Row],[Lehrergeräte]]*1000</f>
        <v>3000</v>
      </c>
      <c r="G1095" s="3" t="str">
        <f>IF(MID(tab_SATLISTE[[#This Row],[SAT-ID]],2,1)="x","x",LEFT(tab_SATLISTE[[#This Row],[SAT-ID]]))</f>
        <v>3</v>
      </c>
      <c r="H1095" t="s">
        <v>23</v>
      </c>
      <c r="I1095" t="s">
        <v>17626</v>
      </c>
      <c r="J1095" s="3">
        <f>COUNTIFS(tab_SCHULLISTE[TKZ],tab_SATLISTE[[#This Row],[SAT-ID]])</f>
        <v>1</v>
      </c>
    </row>
    <row r="1096" spans="1:10" ht="15.9" customHeight="1" x14ac:dyDescent="0.3">
      <c r="A1096" s="3" t="s">
        <v>2781</v>
      </c>
      <c r="B1096" s="15" t="s">
        <v>15848</v>
      </c>
      <c r="C1096" s="16">
        <v>61</v>
      </c>
      <c r="D1096" s="17">
        <f>tab_SATLISTE[[#This Row],[Leihgeräte]]*350</f>
        <v>21350</v>
      </c>
      <c r="E1096" s="16">
        <v>14</v>
      </c>
      <c r="F1096" s="30">
        <f>tab_SATLISTE[[#This Row],[Lehrergeräte]]*1000</f>
        <v>14000</v>
      </c>
      <c r="G1096" s="3" t="str">
        <f>IF(MID(tab_SATLISTE[[#This Row],[SAT-ID]],2,1)="x","x",LEFT(tab_SATLISTE[[#This Row],[SAT-ID]]))</f>
        <v>3</v>
      </c>
      <c r="H1096" t="s">
        <v>23</v>
      </c>
      <c r="I1096" t="s">
        <v>17642</v>
      </c>
      <c r="J1096" s="3">
        <f>COUNTIFS(tab_SCHULLISTE[TKZ],tab_SATLISTE[[#This Row],[SAT-ID]])</f>
        <v>2</v>
      </c>
    </row>
    <row r="1097" spans="1:10" ht="15.9" customHeight="1" x14ac:dyDescent="0.3">
      <c r="A1097" s="3" t="s">
        <v>2782</v>
      </c>
      <c r="B1097" s="15" t="s">
        <v>15849</v>
      </c>
      <c r="C1097" s="16">
        <v>21</v>
      </c>
      <c r="D1097" s="17">
        <f>tab_SATLISTE[[#This Row],[Leihgeräte]]*350</f>
        <v>7350</v>
      </c>
      <c r="E1097" s="16">
        <v>6</v>
      </c>
      <c r="F1097" s="30">
        <f>tab_SATLISTE[[#This Row],[Lehrergeräte]]*1000</f>
        <v>6000</v>
      </c>
      <c r="G1097" s="3" t="str">
        <f>IF(MID(tab_SATLISTE[[#This Row],[SAT-ID]],2,1)="x","x",LEFT(tab_SATLISTE[[#This Row],[SAT-ID]]))</f>
        <v>3</v>
      </c>
      <c r="H1097" t="s">
        <v>17008</v>
      </c>
      <c r="I1097" t="s">
        <v>17643</v>
      </c>
      <c r="J1097" s="3">
        <f>COUNTIFS(tab_SCHULLISTE[TKZ],tab_SATLISTE[[#This Row],[SAT-ID]])</f>
        <v>1</v>
      </c>
    </row>
    <row r="1098" spans="1:10" ht="15.9" customHeight="1" x14ac:dyDescent="0.3">
      <c r="A1098" s="3" t="s">
        <v>2783</v>
      </c>
      <c r="B1098" s="15" t="s">
        <v>15850</v>
      </c>
      <c r="C1098" s="16">
        <v>9</v>
      </c>
      <c r="D1098" s="17">
        <f>tab_SATLISTE[[#This Row],[Leihgeräte]]*350</f>
        <v>3150</v>
      </c>
      <c r="E1098" s="16">
        <v>2</v>
      </c>
      <c r="F1098" s="30">
        <f>tab_SATLISTE[[#This Row],[Lehrergeräte]]*1000</f>
        <v>2000</v>
      </c>
      <c r="G1098" s="3" t="str">
        <f>IF(MID(tab_SATLISTE[[#This Row],[SAT-ID]],2,1)="x","x",LEFT(tab_SATLISTE[[#This Row],[SAT-ID]]))</f>
        <v>3</v>
      </c>
      <c r="H1098" t="s">
        <v>23</v>
      </c>
      <c r="I1098" t="s">
        <v>17644</v>
      </c>
      <c r="J1098" s="3">
        <f>COUNTIFS(tab_SCHULLISTE[TKZ],tab_SATLISTE[[#This Row],[SAT-ID]])</f>
        <v>1</v>
      </c>
    </row>
    <row r="1099" spans="1:10" ht="15.9" customHeight="1" x14ac:dyDescent="0.3">
      <c r="A1099" s="3" t="s">
        <v>2784</v>
      </c>
      <c r="B1099" s="15" t="s">
        <v>15851</v>
      </c>
      <c r="C1099" s="16">
        <v>68</v>
      </c>
      <c r="D1099" s="17">
        <f>tab_SATLISTE[[#This Row],[Leihgeräte]]*350</f>
        <v>23800</v>
      </c>
      <c r="E1099" s="16">
        <v>14</v>
      </c>
      <c r="F1099" s="30">
        <f>tab_SATLISTE[[#This Row],[Lehrergeräte]]*1000</f>
        <v>14000</v>
      </c>
      <c r="G1099" s="3" t="str">
        <f>IF(MID(tab_SATLISTE[[#This Row],[SAT-ID]],2,1)="x","x",LEFT(tab_SATLISTE[[#This Row],[SAT-ID]]))</f>
        <v>3</v>
      </c>
      <c r="H1099" t="s">
        <v>17010</v>
      </c>
      <c r="I1099" t="s">
        <v>17645</v>
      </c>
      <c r="J1099" s="3">
        <f>COUNTIFS(tab_SCHULLISTE[TKZ],tab_SATLISTE[[#This Row],[SAT-ID]])</f>
        <v>2</v>
      </c>
    </row>
    <row r="1100" spans="1:10" ht="15.9" customHeight="1" x14ac:dyDescent="0.3">
      <c r="A1100" s="3" t="s">
        <v>2785</v>
      </c>
      <c r="B1100" s="15" t="s">
        <v>15852</v>
      </c>
      <c r="C1100" s="16">
        <v>29</v>
      </c>
      <c r="D1100" s="17">
        <f>tab_SATLISTE[[#This Row],[Leihgeräte]]*350</f>
        <v>10150</v>
      </c>
      <c r="E1100" s="16">
        <v>9</v>
      </c>
      <c r="F1100" s="30">
        <f>tab_SATLISTE[[#This Row],[Lehrergeräte]]*1000</f>
        <v>9000</v>
      </c>
      <c r="G1100" s="3" t="str">
        <f>IF(MID(tab_SATLISTE[[#This Row],[SAT-ID]],2,1)="x","x",LEFT(tab_SATLISTE[[#This Row],[SAT-ID]]))</f>
        <v>3</v>
      </c>
      <c r="H1100" t="s">
        <v>17009</v>
      </c>
      <c r="I1100" t="s">
        <v>17618</v>
      </c>
      <c r="J1100" s="3">
        <f>COUNTIFS(tab_SCHULLISTE[TKZ],tab_SATLISTE[[#This Row],[SAT-ID]])</f>
        <v>1</v>
      </c>
    </row>
    <row r="1101" spans="1:10" ht="15.9" customHeight="1" x14ac:dyDescent="0.3">
      <c r="A1101" s="3" t="s">
        <v>2786</v>
      </c>
      <c r="B1101" s="15" t="s">
        <v>15853</v>
      </c>
      <c r="C1101" s="16">
        <v>17</v>
      </c>
      <c r="D1101" s="17">
        <f>tab_SATLISTE[[#This Row],[Leihgeräte]]*350</f>
        <v>5950</v>
      </c>
      <c r="E1101" s="16">
        <v>4</v>
      </c>
      <c r="F1101" s="30">
        <f>tab_SATLISTE[[#This Row],[Lehrergeräte]]*1000</f>
        <v>4000</v>
      </c>
      <c r="G1101" s="3" t="str">
        <f>IF(MID(tab_SATLISTE[[#This Row],[SAT-ID]],2,1)="x","x",LEFT(tab_SATLISTE[[#This Row],[SAT-ID]]))</f>
        <v>3</v>
      </c>
      <c r="H1101" t="s">
        <v>23</v>
      </c>
      <c r="I1101" t="s">
        <v>17646</v>
      </c>
      <c r="J1101" s="3">
        <f>COUNTIFS(tab_SCHULLISTE[TKZ],tab_SATLISTE[[#This Row],[SAT-ID]])</f>
        <v>1</v>
      </c>
    </row>
    <row r="1102" spans="1:10" ht="15.9" customHeight="1" x14ac:dyDescent="0.3">
      <c r="A1102" s="3" t="s">
        <v>2787</v>
      </c>
      <c r="B1102" s="15" t="s">
        <v>15854</v>
      </c>
      <c r="C1102" s="16">
        <v>14</v>
      </c>
      <c r="D1102" s="17">
        <f>tab_SATLISTE[[#This Row],[Leihgeräte]]*350</f>
        <v>4900</v>
      </c>
      <c r="E1102" s="16">
        <v>3</v>
      </c>
      <c r="F1102" s="30">
        <f>tab_SATLISTE[[#This Row],[Lehrergeräte]]*1000</f>
        <v>3000</v>
      </c>
      <c r="G1102" s="3" t="str">
        <f>IF(MID(tab_SATLISTE[[#This Row],[SAT-ID]],2,1)="x","x",LEFT(tab_SATLISTE[[#This Row],[SAT-ID]]))</f>
        <v>3</v>
      </c>
      <c r="H1102" t="s">
        <v>23</v>
      </c>
      <c r="I1102" t="s">
        <v>17647</v>
      </c>
      <c r="J1102" s="3">
        <f>COUNTIFS(tab_SCHULLISTE[TKZ],tab_SATLISTE[[#This Row],[SAT-ID]])</f>
        <v>1</v>
      </c>
    </row>
    <row r="1103" spans="1:10" ht="15.9" customHeight="1" x14ac:dyDescent="0.3">
      <c r="A1103" s="3" t="s">
        <v>2788</v>
      </c>
      <c r="B1103" s="15" t="s">
        <v>15855</v>
      </c>
      <c r="C1103" s="16">
        <v>23</v>
      </c>
      <c r="D1103" s="17">
        <f>tab_SATLISTE[[#This Row],[Leihgeräte]]*350</f>
        <v>8050</v>
      </c>
      <c r="E1103" s="16">
        <v>3</v>
      </c>
      <c r="F1103" s="30">
        <f>tab_SATLISTE[[#This Row],[Lehrergeräte]]*1000</f>
        <v>3000</v>
      </c>
      <c r="G1103" s="3" t="str">
        <f>IF(MID(tab_SATLISTE[[#This Row],[SAT-ID]],2,1)="x","x",LEFT(tab_SATLISTE[[#This Row],[SAT-ID]]))</f>
        <v>3</v>
      </c>
      <c r="H1103" t="s">
        <v>17008</v>
      </c>
      <c r="I1103" t="s">
        <v>17648</v>
      </c>
      <c r="J1103" s="3">
        <f>COUNTIFS(tab_SCHULLISTE[TKZ],tab_SATLISTE[[#This Row],[SAT-ID]])</f>
        <v>1</v>
      </c>
    </row>
    <row r="1104" spans="1:10" ht="15.9" customHeight="1" x14ac:dyDescent="0.3">
      <c r="A1104" s="3" t="s">
        <v>2789</v>
      </c>
      <c r="B1104" s="15" t="s">
        <v>15856</v>
      </c>
      <c r="C1104" s="16">
        <v>45</v>
      </c>
      <c r="D1104" s="17">
        <f>tab_SATLISTE[[#This Row],[Leihgeräte]]*350</f>
        <v>15750</v>
      </c>
      <c r="E1104" s="16">
        <v>8</v>
      </c>
      <c r="F1104" s="30">
        <f>tab_SATLISTE[[#This Row],[Lehrergeräte]]*1000</f>
        <v>8000</v>
      </c>
      <c r="G1104" s="3" t="str">
        <f>IF(MID(tab_SATLISTE[[#This Row],[SAT-ID]],2,1)="x","x",LEFT(tab_SATLISTE[[#This Row],[SAT-ID]]))</f>
        <v>3</v>
      </c>
      <c r="H1104" t="s">
        <v>17008</v>
      </c>
      <c r="I1104" t="s">
        <v>17649</v>
      </c>
      <c r="J1104" s="3">
        <f>COUNTIFS(tab_SCHULLISTE[TKZ],tab_SATLISTE[[#This Row],[SAT-ID]])</f>
        <v>2</v>
      </c>
    </row>
    <row r="1105" spans="1:10" ht="15.9" customHeight="1" x14ac:dyDescent="0.3">
      <c r="A1105" s="3" t="s">
        <v>2790</v>
      </c>
      <c r="B1105" s="15" t="s">
        <v>15857</v>
      </c>
      <c r="C1105" s="16">
        <v>48</v>
      </c>
      <c r="D1105" s="17">
        <f>tab_SATLISTE[[#This Row],[Leihgeräte]]*350</f>
        <v>16800</v>
      </c>
      <c r="E1105" s="16">
        <v>10</v>
      </c>
      <c r="F1105" s="30">
        <f>tab_SATLISTE[[#This Row],[Lehrergeräte]]*1000</f>
        <v>10000</v>
      </c>
      <c r="G1105" s="3" t="str">
        <f>IF(MID(tab_SATLISTE[[#This Row],[SAT-ID]],2,1)="x","x",LEFT(tab_SATLISTE[[#This Row],[SAT-ID]]))</f>
        <v>3</v>
      </c>
      <c r="H1105" t="s">
        <v>17008</v>
      </c>
      <c r="I1105" t="s">
        <v>17619</v>
      </c>
      <c r="J1105" s="3">
        <f>COUNTIFS(tab_SCHULLISTE[TKZ],tab_SATLISTE[[#This Row],[SAT-ID]])</f>
        <v>2</v>
      </c>
    </row>
    <row r="1106" spans="1:10" ht="15.9" customHeight="1" x14ac:dyDescent="0.3">
      <c r="A1106" s="3" t="s">
        <v>2791</v>
      </c>
      <c r="B1106" s="15" t="s">
        <v>15858</v>
      </c>
      <c r="C1106" s="16">
        <v>21</v>
      </c>
      <c r="D1106" s="17">
        <f>tab_SATLISTE[[#This Row],[Leihgeräte]]*350</f>
        <v>7350</v>
      </c>
      <c r="E1106" s="16">
        <v>5</v>
      </c>
      <c r="F1106" s="30">
        <f>tab_SATLISTE[[#This Row],[Lehrergeräte]]*1000</f>
        <v>5000</v>
      </c>
      <c r="G1106" s="3" t="str">
        <f>IF(MID(tab_SATLISTE[[#This Row],[SAT-ID]],2,1)="x","x",LEFT(tab_SATLISTE[[#This Row],[SAT-ID]]))</f>
        <v>3</v>
      </c>
      <c r="H1106" t="s">
        <v>17009</v>
      </c>
      <c r="I1106" t="s">
        <v>17650</v>
      </c>
      <c r="J1106" s="3">
        <f>COUNTIFS(tab_SCHULLISTE[TKZ],tab_SATLISTE[[#This Row],[SAT-ID]])</f>
        <v>1</v>
      </c>
    </row>
    <row r="1107" spans="1:10" ht="15.9" customHeight="1" x14ac:dyDescent="0.3">
      <c r="A1107" s="3" t="s">
        <v>2792</v>
      </c>
      <c r="B1107" s="15" t="s">
        <v>15859</v>
      </c>
      <c r="C1107" s="16">
        <v>16</v>
      </c>
      <c r="D1107" s="17">
        <f>tab_SATLISTE[[#This Row],[Leihgeräte]]*350</f>
        <v>5600</v>
      </c>
      <c r="E1107" s="16">
        <v>3</v>
      </c>
      <c r="F1107" s="30">
        <f>tab_SATLISTE[[#This Row],[Lehrergeräte]]*1000</f>
        <v>3000</v>
      </c>
      <c r="G1107" s="3" t="str">
        <f>IF(MID(tab_SATLISTE[[#This Row],[SAT-ID]],2,1)="x","x",LEFT(tab_SATLISTE[[#This Row],[SAT-ID]]))</f>
        <v>3</v>
      </c>
      <c r="H1107" t="s">
        <v>17009</v>
      </c>
      <c r="I1107" t="s">
        <v>17651</v>
      </c>
      <c r="J1107" s="3">
        <f>COUNTIFS(tab_SCHULLISTE[TKZ],tab_SATLISTE[[#This Row],[SAT-ID]])</f>
        <v>1</v>
      </c>
    </row>
    <row r="1108" spans="1:10" ht="15.9" customHeight="1" x14ac:dyDescent="0.3">
      <c r="A1108" s="3" t="s">
        <v>2793</v>
      </c>
      <c r="B1108" s="15" t="s">
        <v>15860</v>
      </c>
      <c r="C1108" s="16">
        <v>19</v>
      </c>
      <c r="D1108" s="17">
        <f>tab_SATLISTE[[#This Row],[Leihgeräte]]*350</f>
        <v>6650</v>
      </c>
      <c r="E1108" s="16">
        <v>7</v>
      </c>
      <c r="F1108" s="30">
        <f>tab_SATLISTE[[#This Row],[Lehrergeräte]]*1000</f>
        <v>7000</v>
      </c>
      <c r="G1108" s="3" t="str">
        <f>IF(MID(tab_SATLISTE[[#This Row],[SAT-ID]],2,1)="x","x",LEFT(tab_SATLISTE[[#This Row],[SAT-ID]]))</f>
        <v>3</v>
      </c>
      <c r="H1108" t="s">
        <v>17008</v>
      </c>
      <c r="I1108" t="s">
        <v>17652</v>
      </c>
      <c r="J1108" s="3">
        <f>COUNTIFS(tab_SCHULLISTE[TKZ],tab_SATLISTE[[#This Row],[SAT-ID]])</f>
        <v>1</v>
      </c>
    </row>
    <row r="1109" spans="1:10" ht="15.9" customHeight="1" x14ac:dyDescent="0.3">
      <c r="A1109" s="3" t="s">
        <v>2794</v>
      </c>
      <c r="B1109" s="15" t="s">
        <v>15861</v>
      </c>
      <c r="C1109" s="16">
        <v>7</v>
      </c>
      <c r="D1109" s="17">
        <f>tab_SATLISTE[[#This Row],[Leihgeräte]]*350</f>
        <v>2450</v>
      </c>
      <c r="E1109" s="16">
        <v>1</v>
      </c>
      <c r="F1109" s="30">
        <f>tab_SATLISTE[[#This Row],[Lehrergeräte]]*1000</f>
        <v>1000</v>
      </c>
      <c r="G1109" s="3" t="str">
        <f>IF(MID(tab_SATLISTE[[#This Row],[SAT-ID]],2,1)="x","x",LEFT(tab_SATLISTE[[#This Row],[SAT-ID]]))</f>
        <v>3</v>
      </c>
      <c r="H1109" t="s">
        <v>17008</v>
      </c>
      <c r="I1109" t="s">
        <v>17653</v>
      </c>
      <c r="J1109" s="3">
        <f>COUNTIFS(tab_SCHULLISTE[TKZ],tab_SATLISTE[[#This Row],[SAT-ID]])</f>
        <v>1</v>
      </c>
    </row>
    <row r="1110" spans="1:10" ht="15.9" customHeight="1" x14ac:dyDescent="0.3">
      <c r="A1110" s="3" t="s">
        <v>2795</v>
      </c>
      <c r="B1110" s="15" t="s">
        <v>15862</v>
      </c>
      <c r="C1110" s="16">
        <v>25</v>
      </c>
      <c r="D1110" s="17">
        <f>tab_SATLISTE[[#This Row],[Leihgeräte]]*350</f>
        <v>8750</v>
      </c>
      <c r="E1110" s="16">
        <v>6</v>
      </c>
      <c r="F1110" s="30">
        <f>tab_SATLISTE[[#This Row],[Lehrergeräte]]*1000</f>
        <v>6000</v>
      </c>
      <c r="G1110" s="3" t="str">
        <f>IF(MID(tab_SATLISTE[[#This Row],[SAT-ID]],2,1)="x","x",LEFT(tab_SATLISTE[[#This Row],[SAT-ID]]))</f>
        <v>3</v>
      </c>
      <c r="H1110" t="s">
        <v>23</v>
      </c>
      <c r="I1110" t="s">
        <v>17654</v>
      </c>
      <c r="J1110" s="3">
        <f>COUNTIFS(tab_SCHULLISTE[TKZ],tab_SATLISTE[[#This Row],[SAT-ID]])</f>
        <v>1</v>
      </c>
    </row>
    <row r="1111" spans="1:10" ht="15.9" customHeight="1" x14ac:dyDescent="0.3">
      <c r="A1111" s="3" t="s">
        <v>2796</v>
      </c>
      <c r="B1111" s="15" t="s">
        <v>15863</v>
      </c>
      <c r="C1111" s="16">
        <v>7</v>
      </c>
      <c r="D1111" s="17">
        <f>tab_SATLISTE[[#This Row],[Leihgeräte]]*350</f>
        <v>2450</v>
      </c>
      <c r="E1111" s="16">
        <v>3</v>
      </c>
      <c r="F1111" s="30">
        <f>tab_SATLISTE[[#This Row],[Lehrergeräte]]*1000</f>
        <v>3000</v>
      </c>
      <c r="G1111" s="3" t="str">
        <f>IF(MID(tab_SATLISTE[[#This Row],[SAT-ID]],2,1)="x","x",LEFT(tab_SATLISTE[[#This Row],[SAT-ID]]))</f>
        <v>3</v>
      </c>
      <c r="H1111" t="s">
        <v>17008</v>
      </c>
      <c r="I1111" t="s">
        <v>17654</v>
      </c>
      <c r="J1111" s="3">
        <f>COUNTIFS(tab_SCHULLISTE[TKZ],tab_SATLISTE[[#This Row],[SAT-ID]])</f>
        <v>1</v>
      </c>
    </row>
    <row r="1112" spans="1:10" ht="15.9" customHeight="1" x14ac:dyDescent="0.3">
      <c r="A1112" s="3" t="s">
        <v>2797</v>
      </c>
      <c r="B1112" s="15" t="s">
        <v>15864</v>
      </c>
      <c r="C1112" s="16">
        <v>27</v>
      </c>
      <c r="D1112" s="17">
        <f>tab_SATLISTE[[#This Row],[Leihgeräte]]*350</f>
        <v>9450</v>
      </c>
      <c r="E1112" s="16">
        <v>3</v>
      </c>
      <c r="F1112" s="30">
        <f>tab_SATLISTE[[#This Row],[Lehrergeräte]]*1000</f>
        <v>3000</v>
      </c>
      <c r="G1112" s="3" t="str">
        <f>IF(MID(tab_SATLISTE[[#This Row],[SAT-ID]],2,1)="x","x",LEFT(tab_SATLISTE[[#This Row],[SAT-ID]]))</f>
        <v>3</v>
      </c>
      <c r="H1112" t="s">
        <v>17008</v>
      </c>
      <c r="I1112" t="s">
        <v>17655</v>
      </c>
      <c r="J1112" s="3">
        <f>COUNTIFS(tab_SCHULLISTE[TKZ],tab_SATLISTE[[#This Row],[SAT-ID]])</f>
        <v>1</v>
      </c>
    </row>
    <row r="1113" spans="1:10" ht="15.9" customHeight="1" x14ac:dyDescent="0.3">
      <c r="A1113" s="3" t="s">
        <v>2798</v>
      </c>
      <c r="B1113" s="15" t="s">
        <v>1193</v>
      </c>
      <c r="C1113" s="16">
        <v>29</v>
      </c>
      <c r="D1113" s="17">
        <f>tab_SATLISTE[[#This Row],[Leihgeräte]]*350</f>
        <v>10150</v>
      </c>
      <c r="E1113" s="16">
        <v>5</v>
      </c>
      <c r="F1113" s="30">
        <f>tab_SATLISTE[[#This Row],[Lehrergeräte]]*1000</f>
        <v>5000</v>
      </c>
      <c r="G1113" s="3" t="str">
        <f>IF(MID(tab_SATLISTE[[#This Row],[SAT-ID]],2,1)="x","x",LEFT(tab_SATLISTE[[#This Row],[SAT-ID]]))</f>
        <v>3</v>
      </c>
      <c r="H1113" t="s">
        <v>17008</v>
      </c>
      <c r="I1113" t="s">
        <v>17656</v>
      </c>
      <c r="J1113" s="3">
        <f>COUNTIFS(tab_SCHULLISTE[TKZ],tab_SATLISTE[[#This Row],[SAT-ID]])</f>
        <v>1</v>
      </c>
    </row>
    <row r="1114" spans="1:10" ht="15.9" customHeight="1" x14ac:dyDescent="0.3">
      <c r="A1114" s="3" t="s">
        <v>2799</v>
      </c>
      <c r="B1114" s="15" t="s">
        <v>1201</v>
      </c>
      <c r="C1114" s="16">
        <v>15</v>
      </c>
      <c r="D1114" s="17">
        <f>tab_SATLISTE[[#This Row],[Leihgeräte]]*350</f>
        <v>5250</v>
      </c>
      <c r="E1114" s="16">
        <v>4</v>
      </c>
      <c r="F1114" s="30">
        <f>tab_SATLISTE[[#This Row],[Lehrergeräte]]*1000</f>
        <v>4000</v>
      </c>
      <c r="G1114" s="3" t="str">
        <f>IF(MID(tab_SATLISTE[[#This Row],[SAT-ID]],2,1)="x","x",LEFT(tab_SATLISTE[[#This Row],[SAT-ID]]))</f>
        <v>3</v>
      </c>
      <c r="H1114" t="s">
        <v>17008</v>
      </c>
      <c r="I1114" t="s">
        <v>17656</v>
      </c>
      <c r="J1114" s="3">
        <f>COUNTIFS(tab_SCHULLISTE[TKZ],tab_SATLISTE[[#This Row],[SAT-ID]])</f>
        <v>1</v>
      </c>
    </row>
    <row r="1115" spans="1:10" ht="15.9" customHeight="1" x14ac:dyDescent="0.3">
      <c r="A1115" s="3" t="s">
        <v>2800</v>
      </c>
      <c r="B1115" s="15" t="s">
        <v>15865</v>
      </c>
      <c r="C1115" s="16">
        <v>20</v>
      </c>
      <c r="D1115" s="17">
        <f>tab_SATLISTE[[#This Row],[Leihgeräte]]*350</f>
        <v>7000</v>
      </c>
      <c r="E1115" s="16">
        <v>7</v>
      </c>
      <c r="F1115" s="30">
        <f>tab_SATLISTE[[#This Row],[Lehrergeräte]]*1000</f>
        <v>7000</v>
      </c>
      <c r="G1115" s="3" t="str">
        <f>IF(MID(tab_SATLISTE[[#This Row],[SAT-ID]],2,1)="x","x",LEFT(tab_SATLISTE[[#This Row],[SAT-ID]]))</f>
        <v>3</v>
      </c>
      <c r="H1115" t="s">
        <v>17009</v>
      </c>
      <c r="I1115" t="s">
        <v>17657</v>
      </c>
      <c r="J1115" s="3">
        <f>COUNTIFS(tab_SCHULLISTE[TKZ],tab_SATLISTE[[#This Row],[SAT-ID]])</f>
        <v>1</v>
      </c>
    </row>
    <row r="1116" spans="1:10" ht="15.9" customHeight="1" x14ac:dyDescent="0.3">
      <c r="A1116" s="3" t="s">
        <v>2801</v>
      </c>
      <c r="B1116" s="15" t="s">
        <v>15866</v>
      </c>
      <c r="C1116" s="16">
        <v>7</v>
      </c>
      <c r="D1116" s="17">
        <f>tab_SATLISTE[[#This Row],[Leihgeräte]]*350</f>
        <v>2450</v>
      </c>
      <c r="E1116" s="16">
        <v>3</v>
      </c>
      <c r="F1116" s="30">
        <f>tab_SATLISTE[[#This Row],[Lehrergeräte]]*1000</f>
        <v>3000</v>
      </c>
      <c r="G1116" s="3" t="str">
        <f>IF(MID(tab_SATLISTE[[#This Row],[SAT-ID]],2,1)="x","x",LEFT(tab_SATLISTE[[#This Row],[SAT-ID]]))</f>
        <v>3</v>
      </c>
      <c r="H1116" t="s">
        <v>23</v>
      </c>
      <c r="I1116" t="s">
        <v>17658</v>
      </c>
      <c r="J1116" s="3">
        <f>COUNTIFS(tab_SCHULLISTE[TKZ],tab_SATLISTE[[#This Row],[SAT-ID]])</f>
        <v>1</v>
      </c>
    </row>
    <row r="1117" spans="1:10" ht="15.9" customHeight="1" x14ac:dyDescent="0.3">
      <c r="A1117" s="3" t="s">
        <v>2802</v>
      </c>
      <c r="B1117" s="15" t="s">
        <v>15867</v>
      </c>
      <c r="C1117" s="16">
        <v>15</v>
      </c>
      <c r="D1117" s="17">
        <f>tab_SATLISTE[[#This Row],[Leihgeräte]]*350</f>
        <v>5250</v>
      </c>
      <c r="E1117" s="16">
        <v>3</v>
      </c>
      <c r="F1117" s="30">
        <f>tab_SATLISTE[[#This Row],[Lehrergeräte]]*1000</f>
        <v>3000</v>
      </c>
      <c r="G1117" s="3" t="str">
        <f>IF(MID(tab_SATLISTE[[#This Row],[SAT-ID]],2,1)="x","x",LEFT(tab_SATLISTE[[#This Row],[SAT-ID]]))</f>
        <v>3</v>
      </c>
      <c r="H1117" t="s">
        <v>17009</v>
      </c>
      <c r="I1117" t="s">
        <v>17659</v>
      </c>
      <c r="J1117" s="3">
        <f>COUNTIFS(tab_SCHULLISTE[TKZ],tab_SATLISTE[[#This Row],[SAT-ID]])</f>
        <v>1</v>
      </c>
    </row>
    <row r="1118" spans="1:10" ht="15.9" customHeight="1" x14ac:dyDescent="0.3">
      <c r="A1118" s="3" t="s">
        <v>2803</v>
      </c>
      <c r="B1118" s="15" t="s">
        <v>15868</v>
      </c>
      <c r="C1118" s="16">
        <v>23</v>
      </c>
      <c r="D1118" s="17">
        <f>tab_SATLISTE[[#This Row],[Leihgeräte]]*350</f>
        <v>8050</v>
      </c>
      <c r="E1118" s="16">
        <v>2</v>
      </c>
      <c r="F1118" s="30">
        <f>tab_SATLISTE[[#This Row],[Lehrergeräte]]*1000</f>
        <v>2000</v>
      </c>
      <c r="G1118" s="3" t="str">
        <f>IF(MID(tab_SATLISTE[[#This Row],[SAT-ID]],2,1)="x","x",LEFT(tab_SATLISTE[[#This Row],[SAT-ID]]))</f>
        <v>3</v>
      </c>
      <c r="H1118" t="s">
        <v>23</v>
      </c>
      <c r="I1118" t="s">
        <v>17660</v>
      </c>
      <c r="J1118" s="3">
        <f>COUNTIFS(tab_SCHULLISTE[TKZ],tab_SATLISTE[[#This Row],[SAT-ID]])</f>
        <v>1</v>
      </c>
    </row>
    <row r="1119" spans="1:10" ht="15.9" customHeight="1" x14ac:dyDescent="0.3">
      <c r="A1119" s="3" t="s">
        <v>2804</v>
      </c>
      <c r="B1119" s="15" t="s">
        <v>15869</v>
      </c>
      <c r="C1119" s="16">
        <v>88</v>
      </c>
      <c r="D1119" s="17">
        <f>tab_SATLISTE[[#This Row],[Leihgeräte]]*350</f>
        <v>30800</v>
      </c>
      <c r="E1119" s="16">
        <v>17</v>
      </c>
      <c r="F1119" s="30">
        <f>tab_SATLISTE[[#This Row],[Lehrergeräte]]*1000</f>
        <v>17000</v>
      </c>
      <c r="G1119" s="3" t="str">
        <f>IF(MID(tab_SATLISTE[[#This Row],[SAT-ID]],2,1)="x","x",LEFT(tab_SATLISTE[[#This Row],[SAT-ID]]))</f>
        <v>3</v>
      </c>
      <c r="H1119" t="s">
        <v>17010</v>
      </c>
      <c r="I1119" t="s">
        <v>17661</v>
      </c>
      <c r="J1119" s="3">
        <f>COUNTIFS(tab_SCHULLISTE[TKZ],tab_SATLISTE[[#This Row],[SAT-ID]])</f>
        <v>3</v>
      </c>
    </row>
    <row r="1120" spans="1:10" ht="15.9" customHeight="1" x14ac:dyDescent="0.3">
      <c r="A1120" s="3" t="s">
        <v>2805</v>
      </c>
      <c r="B1120" s="15" t="s">
        <v>15870</v>
      </c>
      <c r="C1120" s="16">
        <v>5</v>
      </c>
      <c r="D1120" s="17">
        <f>tab_SATLISTE[[#This Row],[Leihgeräte]]*350</f>
        <v>1750</v>
      </c>
      <c r="E1120" s="16">
        <v>5</v>
      </c>
      <c r="F1120" s="30">
        <f>tab_SATLISTE[[#This Row],[Lehrergeräte]]*1000</f>
        <v>5000</v>
      </c>
      <c r="G1120" s="3" t="str">
        <f>IF(MID(tab_SATLISTE[[#This Row],[SAT-ID]],2,1)="x","x",LEFT(tab_SATLISTE[[#This Row],[SAT-ID]]))</f>
        <v>3</v>
      </c>
      <c r="H1120" t="s">
        <v>23</v>
      </c>
      <c r="I1120" t="s">
        <v>17662</v>
      </c>
      <c r="J1120" s="3">
        <f>COUNTIFS(tab_SCHULLISTE[TKZ],tab_SATLISTE[[#This Row],[SAT-ID]])</f>
        <v>1</v>
      </c>
    </row>
    <row r="1121" spans="1:10" ht="15.9" customHeight="1" x14ac:dyDescent="0.3">
      <c r="A1121" s="3" t="s">
        <v>2806</v>
      </c>
      <c r="B1121" s="15" t="s">
        <v>15871</v>
      </c>
      <c r="C1121" s="16">
        <v>42</v>
      </c>
      <c r="D1121" s="17">
        <f>tab_SATLISTE[[#This Row],[Leihgeräte]]*350</f>
        <v>14700</v>
      </c>
      <c r="E1121" s="16">
        <v>10</v>
      </c>
      <c r="F1121" s="30">
        <f>tab_SATLISTE[[#This Row],[Lehrergeräte]]*1000</f>
        <v>10000</v>
      </c>
      <c r="G1121" s="3" t="str">
        <f>IF(MID(tab_SATLISTE[[#This Row],[SAT-ID]],2,1)="x","x",LEFT(tab_SATLISTE[[#This Row],[SAT-ID]]))</f>
        <v>3</v>
      </c>
      <c r="H1121" t="s">
        <v>17008</v>
      </c>
      <c r="I1121" t="s">
        <v>17663</v>
      </c>
      <c r="J1121" s="3">
        <f>COUNTIFS(tab_SCHULLISTE[TKZ],tab_SATLISTE[[#This Row],[SAT-ID]])</f>
        <v>1</v>
      </c>
    </row>
    <row r="1122" spans="1:10" ht="15.9" customHeight="1" x14ac:dyDescent="0.3">
      <c r="A1122" s="3" t="s">
        <v>2807</v>
      </c>
      <c r="B1122" s="15" t="s">
        <v>15872</v>
      </c>
      <c r="C1122" s="16">
        <v>53</v>
      </c>
      <c r="D1122" s="17">
        <f>tab_SATLISTE[[#This Row],[Leihgeräte]]*350</f>
        <v>18550</v>
      </c>
      <c r="E1122" s="16">
        <v>10</v>
      </c>
      <c r="F1122" s="30">
        <f>tab_SATLISTE[[#This Row],[Lehrergeräte]]*1000</f>
        <v>10000</v>
      </c>
      <c r="G1122" s="3" t="str">
        <f>IF(MID(tab_SATLISTE[[#This Row],[SAT-ID]],2,1)="x","x",LEFT(tab_SATLISTE[[#This Row],[SAT-ID]]))</f>
        <v>3</v>
      </c>
      <c r="H1122" t="s">
        <v>17010</v>
      </c>
      <c r="I1122" t="s">
        <v>17663</v>
      </c>
      <c r="J1122" s="3">
        <f>COUNTIFS(tab_SCHULLISTE[TKZ],tab_SATLISTE[[#This Row],[SAT-ID]])</f>
        <v>1</v>
      </c>
    </row>
    <row r="1123" spans="1:10" ht="15.9" customHeight="1" x14ac:dyDescent="0.3">
      <c r="A1123" s="3" t="s">
        <v>2808</v>
      </c>
      <c r="B1123" s="15" t="s">
        <v>15873</v>
      </c>
      <c r="C1123" s="16">
        <v>57</v>
      </c>
      <c r="D1123" s="17">
        <f>tab_SATLISTE[[#This Row],[Leihgeräte]]*350</f>
        <v>19950</v>
      </c>
      <c r="E1123" s="16">
        <v>14</v>
      </c>
      <c r="F1123" s="30">
        <f>tab_SATLISTE[[#This Row],[Lehrergeräte]]*1000</f>
        <v>14000</v>
      </c>
      <c r="G1123" s="3" t="str">
        <f>IF(MID(tab_SATLISTE[[#This Row],[SAT-ID]],2,1)="x","x",LEFT(tab_SATLISTE[[#This Row],[SAT-ID]]))</f>
        <v>3</v>
      </c>
      <c r="H1123" t="s">
        <v>17010</v>
      </c>
      <c r="I1123" t="s">
        <v>17664</v>
      </c>
      <c r="J1123" s="3">
        <f>COUNTIFS(tab_SCHULLISTE[TKZ],tab_SATLISTE[[#This Row],[SAT-ID]])</f>
        <v>2</v>
      </c>
    </row>
    <row r="1124" spans="1:10" ht="15.9" customHeight="1" x14ac:dyDescent="0.3">
      <c r="A1124" s="3" t="s">
        <v>2809</v>
      </c>
      <c r="B1124" s="15" t="s">
        <v>15874</v>
      </c>
      <c r="C1124" s="16">
        <v>5</v>
      </c>
      <c r="D1124" s="17">
        <f>tab_SATLISTE[[#This Row],[Leihgeräte]]*350</f>
        <v>1750</v>
      </c>
      <c r="E1124" s="16">
        <v>4</v>
      </c>
      <c r="F1124" s="30">
        <f>tab_SATLISTE[[#This Row],[Lehrergeräte]]*1000</f>
        <v>4000</v>
      </c>
      <c r="G1124" s="3" t="str">
        <f>IF(MID(tab_SATLISTE[[#This Row],[SAT-ID]],2,1)="x","x",LEFT(tab_SATLISTE[[#This Row],[SAT-ID]]))</f>
        <v>3</v>
      </c>
      <c r="H1124" t="s">
        <v>23</v>
      </c>
      <c r="I1124" t="s">
        <v>17665</v>
      </c>
      <c r="J1124" s="3">
        <f>COUNTIFS(tab_SCHULLISTE[TKZ],tab_SATLISTE[[#This Row],[SAT-ID]])</f>
        <v>1</v>
      </c>
    </row>
    <row r="1125" spans="1:10" ht="15.9" customHeight="1" x14ac:dyDescent="0.3">
      <c r="A1125" s="3" t="s">
        <v>2810</v>
      </c>
      <c r="B1125" s="15" t="s">
        <v>15875</v>
      </c>
      <c r="C1125" s="16">
        <v>13</v>
      </c>
      <c r="D1125" s="17">
        <f>tab_SATLISTE[[#This Row],[Leihgeräte]]*350</f>
        <v>4550</v>
      </c>
      <c r="E1125" s="16">
        <v>4</v>
      </c>
      <c r="F1125" s="30">
        <f>tab_SATLISTE[[#This Row],[Lehrergeräte]]*1000</f>
        <v>4000</v>
      </c>
      <c r="G1125" s="3" t="str">
        <f>IF(MID(tab_SATLISTE[[#This Row],[SAT-ID]],2,1)="x","x",LEFT(tab_SATLISTE[[#This Row],[SAT-ID]]))</f>
        <v>3</v>
      </c>
      <c r="H1125" t="s">
        <v>23</v>
      </c>
      <c r="I1125" t="s">
        <v>17666</v>
      </c>
      <c r="J1125" s="3">
        <f>COUNTIFS(tab_SCHULLISTE[TKZ],tab_SATLISTE[[#This Row],[SAT-ID]])</f>
        <v>1</v>
      </c>
    </row>
    <row r="1126" spans="1:10" ht="15.9" customHeight="1" x14ac:dyDescent="0.3">
      <c r="A1126" s="3" t="s">
        <v>2811</v>
      </c>
      <c r="B1126" s="15" t="s">
        <v>15876</v>
      </c>
      <c r="C1126" s="16">
        <v>65</v>
      </c>
      <c r="D1126" s="17">
        <f>tab_SATLISTE[[#This Row],[Leihgeräte]]*350</f>
        <v>22750</v>
      </c>
      <c r="E1126" s="16">
        <v>11</v>
      </c>
      <c r="F1126" s="30">
        <f>tab_SATLISTE[[#This Row],[Lehrergeräte]]*1000</f>
        <v>11000</v>
      </c>
      <c r="G1126" s="3" t="str">
        <f>IF(MID(tab_SATLISTE[[#This Row],[SAT-ID]],2,1)="x","x",LEFT(tab_SATLISTE[[#This Row],[SAT-ID]]))</f>
        <v>3</v>
      </c>
      <c r="H1126" t="s">
        <v>17011</v>
      </c>
      <c r="I1126" t="s">
        <v>17667</v>
      </c>
      <c r="J1126" s="3">
        <f>COUNTIFS(tab_SCHULLISTE[TKZ],tab_SATLISTE[[#This Row],[SAT-ID]])</f>
        <v>2</v>
      </c>
    </row>
    <row r="1127" spans="1:10" ht="15.9" customHeight="1" x14ac:dyDescent="0.3">
      <c r="A1127" s="3" t="s">
        <v>2812</v>
      </c>
      <c r="B1127" s="15" t="s">
        <v>15877</v>
      </c>
      <c r="C1127" s="16">
        <v>96</v>
      </c>
      <c r="D1127" s="17">
        <f>tab_SATLISTE[[#This Row],[Leihgeräte]]*350</f>
        <v>33600</v>
      </c>
      <c r="E1127" s="16">
        <v>15</v>
      </c>
      <c r="F1127" s="30">
        <f>tab_SATLISTE[[#This Row],[Lehrergeräte]]*1000</f>
        <v>15000</v>
      </c>
      <c r="G1127" s="3" t="str">
        <f>IF(MID(tab_SATLISTE[[#This Row],[SAT-ID]],2,1)="x","x",LEFT(tab_SATLISTE[[#This Row],[SAT-ID]]))</f>
        <v>3</v>
      </c>
      <c r="H1127" t="s">
        <v>17010</v>
      </c>
      <c r="I1127" t="s">
        <v>17668</v>
      </c>
      <c r="J1127" s="3">
        <f>COUNTIFS(tab_SCHULLISTE[TKZ],tab_SATLISTE[[#This Row],[SAT-ID]])</f>
        <v>2</v>
      </c>
    </row>
    <row r="1128" spans="1:10" ht="15.9" customHeight="1" x14ac:dyDescent="0.3">
      <c r="A1128" s="3" t="s">
        <v>2813</v>
      </c>
      <c r="B1128" s="15" t="s">
        <v>15878</v>
      </c>
      <c r="C1128" s="16">
        <v>39</v>
      </c>
      <c r="D1128" s="17">
        <f>tab_SATLISTE[[#This Row],[Leihgeräte]]*350</f>
        <v>13650</v>
      </c>
      <c r="E1128" s="16">
        <v>11</v>
      </c>
      <c r="F1128" s="30">
        <f>tab_SATLISTE[[#This Row],[Lehrergeräte]]*1000</f>
        <v>11000</v>
      </c>
      <c r="G1128" s="3" t="str">
        <f>IF(MID(tab_SATLISTE[[#This Row],[SAT-ID]],2,1)="x","x",LEFT(tab_SATLISTE[[#This Row],[SAT-ID]]))</f>
        <v>3</v>
      </c>
      <c r="H1128" t="s">
        <v>17010</v>
      </c>
      <c r="I1128" t="s">
        <v>17669</v>
      </c>
      <c r="J1128" s="3">
        <f>COUNTIFS(tab_SCHULLISTE[TKZ],tab_SATLISTE[[#This Row],[SAT-ID]])</f>
        <v>3</v>
      </c>
    </row>
    <row r="1129" spans="1:10" ht="15.9" customHeight="1" x14ac:dyDescent="0.3">
      <c r="A1129" s="3" t="s">
        <v>2814</v>
      </c>
      <c r="B1129" s="15" t="s">
        <v>15879</v>
      </c>
      <c r="C1129" s="16">
        <v>8</v>
      </c>
      <c r="D1129" s="17">
        <f>tab_SATLISTE[[#This Row],[Leihgeräte]]*350</f>
        <v>2800</v>
      </c>
      <c r="E1129" s="16">
        <v>3</v>
      </c>
      <c r="F1129" s="30">
        <f>tab_SATLISTE[[#This Row],[Lehrergeräte]]*1000</f>
        <v>3000</v>
      </c>
      <c r="G1129" s="3" t="str">
        <f>IF(MID(tab_SATLISTE[[#This Row],[SAT-ID]],2,1)="x","x",LEFT(tab_SATLISTE[[#This Row],[SAT-ID]]))</f>
        <v>3</v>
      </c>
      <c r="H1129" t="s">
        <v>17009</v>
      </c>
      <c r="I1129" t="s">
        <v>17670</v>
      </c>
      <c r="J1129" s="3">
        <f>COUNTIFS(tab_SCHULLISTE[TKZ],tab_SATLISTE[[#This Row],[SAT-ID]])</f>
        <v>1</v>
      </c>
    </row>
    <row r="1130" spans="1:10" ht="15.9" customHeight="1" x14ac:dyDescent="0.3">
      <c r="A1130" s="3" t="s">
        <v>2815</v>
      </c>
      <c r="B1130" s="15" t="s">
        <v>15880</v>
      </c>
      <c r="C1130" s="16">
        <v>17</v>
      </c>
      <c r="D1130" s="17">
        <f>tab_SATLISTE[[#This Row],[Leihgeräte]]*350</f>
        <v>5950</v>
      </c>
      <c r="E1130" s="16">
        <v>3</v>
      </c>
      <c r="F1130" s="30">
        <f>tab_SATLISTE[[#This Row],[Lehrergeräte]]*1000</f>
        <v>3000</v>
      </c>
      <c r="G1130" s="3" t="str">
        <f>IF(MID(tab_SATLISTE[[#This Row],[SAT-ID]],2,1)="x","x",LEFT(tab_SATLISTE[[#This Row],[SAT-ID]]))</f>
        <v>3</v>
      </c>
      <c r="H1130" t="s">
        <v>17009</v>
      </c>
      <c r="I1130" t="s">
        <v>17671</v>
      </c>
      <c r="J1130" s="3">
        <f>COUNTIFS(tab_SCHULLISTE[TKZ],tab_SATLISTE[[#This Row],[SAT-ID]])</f>
        <v>1</v>
      </c>
    </row>
    <row r="1131" spans="1:10" ht="15.9" customHeight="1" x14ac:dyDescent="0.3">
      <c r="A1131" s="3" t="s">
        <v>2816</v>
      </c>
      <c r="B1131" s="15" t="s">
        <v>15881</v>
      </c>
      <c r="C1131" s="16">
        <v>15</v>
      </c>
      <c r="D1131" s="17">
        <f>tab_SATLISTE[[#This Row],[Leihgeräte]]*350</f>
        <v>5250</v>
      </c>
      <c r="E1131" s="16">
        <v>3</v>
      </c>
      <c r="F1131" s="30">
        <f>tab_SATLISTE[[#This Row],[Lehrergeräte]]*1000</f>
        <v>3000</v>
      </c>
      <c r="G1131" s="3" t="str">
        <f>IF(MID(tab_SATLISTE[[#This Row],[SAT-ID]],2,1)="x","x",LEFT(tab_SATLISTE[[#This Row],[SAT-ID]]))</f>
        <v>3</v>
      </c>
      <c r="H1131" t="s">
        <v>17008</v>
      </c>
      <c r="I1131" t="s">
        <v>17672</v>
      </c>
      <c r="J1131" s="3">
        <f>COUNTIFS(tab_SCHULLISTE[TKZ],tab_SATLISTE[[#This Row],[SAT-ID]])</f>
        <v>1</v>
      </c>
    </row>
    <row r="1132" spans="1:10" ht="15.9" customHeight="1" x14ac:dyDescent="0.3">
      <c r="A1132" s="3" t="s">
        <v>2817</v>
      </c>
      <c r="B1132" s="15" t="s">
        <v>15882</v>
      </c>
      <c r="C1132" s="16">
        <v>22</v>
      </c>
      <c r="D1132" s="17">
        <f>tab_SATLISTE[[#This Row],[Leihgeräte]]*350</f>
        <v>7700</v>
      </c>
      <c r="E1132" s="16">
        <v>6</v>
      </c>
      <c r="F1132" s="30">
        <f>tab_SATLISTE[[#This Row],[Lehrergeräte]]*1000</f>
        <v>6000</v>
      </c>
      <c r="G1132" s="3" t="str">
        <f>IF(MID(tab_SATLISTE[[#This Row],[SAT-ID]],2,1)="x","x",LEFT(tab_SATLISTE[[#This Row],[SAT-ID]]))</f>
        <v>3</v>
      </c>
      <c r="H1132" t="s">
        <v>17008</v>
      </c>
      <c r="I1132" t="s">
        <v>17673</v>
      </c>
      <c r="J1132" s="3">
        <f>COUNTIFS(tab_SCHULLISTE[TKZ],tab_SATLISTE[[#This Row],[SAT-ID]])</f>
        <v>1</v>
      </c>
    </row>
    <row r="1133" spans="1:10" ht="15.9" customHeight="1" x14ac:dyDescent="0.3">
      <c r="A1133" s="3" t="s">
        <v>2818</v>
      </c>
      <c r="B1133" s="15" t="s">
        <v>15883</v>
      </c>
      <c r="C1133" s="16">
        <v>13</v>
      </c>
      <c r="D1133" s="17">
        <f>tab_SATLISTE[[#This Row],[Leihgeräte]]*350</f>
        <v>4550</v>
      </c>
      <c r="E1133" s="16">
        <v>6</v>
      </c>
      <c r="F1133" s="30">
        <f>tab_SATLISTE[[#This Row],[Lehrergeräte]]*1000</f>
        <v>6000</v>
      </c>
      <c r="G1133" s="3" t="str">
        <f>IF(MID(tab_SATLISTE[[#This Row],[SAT-ID]],2,1)="x","x",LEFT(tab_SATLISTE[[#This Row],[SAT-ID]]))</f>
        <v>3</v>
      </c>
      <c r="H1133" t="s">
        <v>23</v>
      </c>
      <c r="I1133" t="s">
        <v>17674</v>
      </c>
      <c r="J1133" s="3">
        <f>COUNTIFS(tab_SCHULLISTE[TKZ],tab_SATLISTE[[#This Row],[SAT-ID]])</f>
        <v>1</v>
      </c>
    </row>
    <row r="1134" spans="1:10" ht="15.9" customHeight="1" x14ac:dyDescent="0.3">
      <c r="A1134" s="3" t="s">
        <v>2819</v>
      </c>
      <c r="B1134" s="15" t="s">
        <v>15884</v>
      </c>
      <c r="C1134" s="16">
        <v>45</v>
      </c>
      <c r="D1134" s="17">
        <f>tab_SATLISTE[[#This Row],[Leihgeräte]]*350</f>
        <v>15750</v>
      </c>
      <c r="E1134" s="16">
        <v>11</v>
      </c>
      <c r="F1134" s="30">
        <f>tab_SATLISTE[[#This Row],[Lehrergeräte]]*1000</f>
        <v>11000</v>
      </c>
      <c r="G1134" s="3" t="str">
        <f>IF(MID(tab_SATLISTE[[#This Row],[SAT-ID]],2,1)="x","x",LEFT(tab_SATLISTE[[#This Row],[SAT-ID]]))</f>
        <v>3</v>
      </c>
      <c r="H1134" t="s">
        <v>17008</v>
      </c>
      <c r="I1134" t="s">
        <v>17675</v>
      </c>
      <c r="J1134" s="3">
        <f>COUNTIFS(tab_SCHULLISTE[TKZ],tab_SATLISTE[[#This Row],[SAT-ID]])</f>
        <v>2</v>
      </c>
    </row>
    <row r="1135" spans="1:10" ht="15.9" customHeight="1" x14ac:dyDescent="0.3">
      <c r="A1135" s="3" t="s">
        <v>2820</v>
      </c>
      <c r="B1135" s="15" t="s">
        <v>15885</v>
      </c>
      <c r="C1135" s="16">
        <v>16</v>
      </c>
      <c r="D1135" s="17">
        <f>tab_SATLISTE[[#This Row],[Leihgeräte]]*350</f>
        <v>5600</v>
      </c>
      <c r="E1135" s="16">
        <v>3</v>
      </c>
      <c r="F1135" s="30">
        <f>tab_SATLISTE[[#This Row],[Lehrergeräte]]*1000</f>
        <v>3000</v>
      </c>
      <c r="G1135" s="3" t="str">
        <f>IF(MID(tab_SATLISTE[[#This Row],[SAT-ID]],2,1)="x","x",LEFT(tab_SATLISTE[[#This Row],[SAT-ID]]))</f>
        <v>3</v>
      </c>
      <c r="H1135" t="s">
        <v>17009</v>
      </c>
      <c r="I1135" t="s">
        <v>17676</v>
      </c>
      <c r="J1135" s="3">
        <f>COUNTIFS(tab_SCHULLISTE[TKZ],tab_SATLISTE[[#This Row],[SAT-ID]])</f>
        <v>1</v>
      </c>
    </row>
    <row r="1136" spans="1:10" ht="15.9" customHeight="1" x14ac:dyDescent="0.3">
      <c r="A1136" s="3" t="s">
        <v>2821</v>
      </c>
      <c r="B1136" s="15" t="s">
        <v>15886</v>
      </c>
      <c r="C1136" s="16">
        <v>45</v>
      </c>
      <c r="D1136" s="17">
        <f>tab_SATLISTE[[#This Row],[Leihgeräte]]*350</f>
        <v>15750</v>
      </c>
      <c r="E1136" s="16">
        <v>10</v>
      </c>
      <c r="F1136" s="30">
        <f>tab_SATLISTE[[#This Row],[Lehrergeräte]]*1000</f>
        <v>10000</v>
      </c>
      <c r="G1136" s="3" t="str">
        <f>IF(MID(tab_SATLISTE[[#This Row],[SAT-ID]],2,1)="x","x",LEFT(tab_SATLISTE[[#This Row],[SAT-ID]]))</f>
        <v>3</v>
      </c>
      <c r="H1136" t="s">
        <v>17008</v>
      </c>
      <c r="I1136" t="s">
        <v>17677</v>
      </c>
      <c r="J1136" s="3">
        <f>COUNTIFS(tab_SCHULLISTE[TKZ],tab_SATLISTE[[#This Row],[SAT-ID]])</f>
        <v>1</v>
      </c>
    </row>
    <row r="1137" spans="1:10" ht="15.9" customHeight="1" x14ac:dyDescent="0.3">
      <c r="A1137" s="3" t="s">
        <v>2822</v>
      </c>
      <c r="B1137" s="15" t="s">
        <v>15887</v>
      </c>
      <c r="C1137" s="16">
        <v>24</v>
      </c>
      <c r="D1137" s="17">
        <f>tab_SATLISTE[[#This Row],[Leihgeräte]]*350</f>
        <v>8400</v>
      </c>
      <c r="E1137" s="16">
        <v>6</v>
      </c>
      <c r="F1137" s="30">
        <f>tab_SATLISTE[[#This Row],[Lehrergeräte]]*1000</f>
        <v>6000</v>
      </c>
      <c r="G1137" s="3" t="str">
        <f>IF(MID(tab_SATLISTE[[#This Row],[SAT-ID]],2,1)="x","x",LEFT(tab_SATLISTE[[#This Row],[SAT-ID]]))</f>
        <v>3</v>
      </c>
      <c r="H1137" t="s">
        <v>17008</v>
      </c>
      <c r="I1137" t="s">
        <v>17677</v>
      </c>
      <c r="J1137" s="3">
        <f>COUNTIFS(tab_SCHULLISTE[TKZ],tab_SATLISTE[[#This Row],[SAT-ID]])</f>
        <v>1</v>
      </c>
    </row>
    <row r="1138" spans="1:10" ht="15.9" customHeight="1" x14ac:dyDescent="0.3">
      <c r="A1138" s="3" t="s">
        <v>2823</v>
      </c>
      <c r="B1138" s="15" t="s">
        <v>15888</v>
      </c>
      <c r="C1138" s="16">
        <v>24</v>
      </c>
      <c r="D1138" s="17">
        <f>tab_SATLISTE[[#This Row],[Leihgeräte]]*350</f>
        <v>8400</v>
      </c>
      <c r="E1138" s="16">
        <v>7</v>
      </c>
      <c r="F1138" s="30">
        <f>tab_SATLISTE[[#This Row],[Lehrergeräte]]*1000</f>
        <v>7000</v>
      </c>
      <c r="G1138" s="3" t="str">
        <f>IF(MID(tab_SATLISTE[[#This Row],[SAT-ID]],2,1)="x","x",LEFT(tab_SATLISTE[[#This Row],[SAT-ID]]))</f>
        <v>3</v>
      </c>
      <c r="H1138" t="s">
        <v>23</v>
      </c>
      <c r="I1138" t="s">
        <v>17678</v>
      </c>
      <c r="J1138" s="3">
        <f>COUNTIFS(tab_SCHULLISTE[TKZ],tab_SATLISTE[[#This Row],[SAT-ID]])</f>
        <v>2</v>
      </c>
    </row>
    <row r="1139" spans="1:10" ht="15.9" customHeight="1" x14ac:dyDescent="0.3">
      <c r="A1139" s="3" t="s">
        <v>2824</v>
      </c>
      <c r="B1139" s="15" t="s">
        <v>155</v>
      </c>
      <c r="C1139" s="16">
        <v>13</v>
      </c>
      <c r="D1139" s="17">
        <f>tab_SATLISTE[[#This Row],[Leihgeräte]]*350</f>
        <v>4550</v>
      </c>
      <c r="E1139" s="16">
        <v>15</v>
      </c>
      <c r="F1139" s="30">
        <f>tab_SATLISTE[[#This Row],[Lehrergeräte]]*1000</f>
        <v>15000</v>
      </c>
      <c r="G1139" s="3" t="str">
        <f>IF(MID(tab_SATLISTE[[#This Row],[SAT-ID]],2,1)="x","x",LEFT(tab_SATLISTE[[#This Row],[SAT-ID]]))</f>
        <v>3</v>
      </c>
      <c r="H1139" t="s">
        <v>10474</v>
      </c>
      <c r="I1139" t="s">
        <v>17679</v>
      </c>
      <c r="J1139" s="3">
        <f>COUNTIFS(tab_SCHULLISTE[TKZ],tab_SATLISTE[[#This Row],[SAT-ID]])</f>
        <v>2</v>
      </c>
    </row>
    <row r="1140" spans="1:10" ht="15.9" customHeight="1" x14ac:dyDescent="0.3">
      <c r="A1140" s="3" t="s">
        <v>2825</v>
      </c>
      <c r="B1140" s="15" t="s">
        <v>15889</v>
      </c>
      <c r="C1140" s="16">
        <v>15</v>
      </c>
      <c r="D1140" s="17">
        <f>tab_SATLISTE[[#This Row],[Leihgeräte]]*350</f>
        <v>5250</v>
      </c>
      <c r="E1140" s="16">
        <v>3</v>
      </c>
      <c r="F1140" s="30">
        <f>tab_SATLISTE[[#This Row],[Lehrergeräte]]*1000</f>
        <v>3000</v>
      </c>
      <c r="G1140" s="3" t="str">
        <f>IF(MID(tab_SATLISTE[[#This Row],[SAT-ID]],2,1)="x","x",LEFT(tab_SATLISTE[[#This Row],[SAT-ID]]))</f>
        <v>3</v>
      </c>
      <c r="H1140" t="s">
        <v>17008</v>
      </c>
      <c r="I1140" t="s">
        <v>17680</v>
      </c>
      <c r="J1140" s="3">
        <f>COUNTIFS(tab_SCHULLISTE[TKZ],tab_SATLISTE[[#This Row],[SAT-ID]])</f>
        <v>1</v>
      </c>
    </row>
    <row r="1141" spans="1:10" ht="15.9" customHeight="1" x14ac:dyDescent="0.3">
      <c r="A1141" s="3" t="s">
        <v>2826</v>
      </c>
      <c r="B1141" s="15" t="s">
        <v>15890</v>
      </c>
      <c r="C1141" s="16">
        <v>12</v>
      </c>
      <c r="D1141" s="17">
        <f>tab_SATLISTE[[#This Row],[Leihgeräte]]*350</f>
        <v>4200</v>
      </c>
      <c r="E1141" s="16">
        <v>3</v>
      </c>
      <c r="F1141" s="30">
        <f>tab_SATLISTE[[#This Row],[Lehrergeräte]]*1000</f>
        <v>3000</v>
      </c>
      <c r="G1141" s="3" t="str">
        <f>IF(MID(tab_SATLISTE[[#This Row],[SAT-ID]],2,1)="x","x",LEFT(tab_SATLISTE[[#This Row],[SAT-ID]]))</f>
        <v>3</v>
      </c>
      <c r="H1141" t="s">
        <v>17009</v>
      </c>
      <c r="I1141" t="s">
        <v>17681</v>
      </c>
      <c r="J1141" s="3">
        <f>COUNTIFS(tab_SCHULLISTE[TKZ],tab_SATLISTE[[#This Row],[SAT-ID]])</f>
        <v>1</v>
      </c>
    </row>
    <row r="1142" spans="1:10" ht="15.9" customHeight="1" x14ac:dyDescent="0.3">
      <c r="A1142" s="3" t="s">
        <v>2827</v>
      </c>
      <c r="B1142" s="15" t="s">
        <v>15891</v>
      </c>
      <c r="C1142" s="16">
        <v>18</v>
      </c>
      <c r="D1142" s="17">
        <f>tab_SATLISTE[[#This Row],[Leihgeräte]]*350</f>
        <v>6300</v>
      </c>
      <c r="E1142" s="16">
        <v>3</v>
      </c>
      <c r="F1142" s="30">
        <f>tab_SATLISTE[[#This Row],[Lehrergeräte]]*1000</f>
        <v>3000</v>
      </c>
      <c r="G1142" s="3" t="str">
        <f>IF(MID(tab_SATLISTE[[#This Row],[SAT-ID]],2,1)="x","x",LEFT(tab_SATLISTE[[#This Row],[SAT-ID]]))</f>
        <v>3</v>
      </c>
      <c r="H1142" t="s">
        <v>17008</v>
      </c>
      <c r="I1142" t="s">
        <v>17682</v>
      </c>
      <c r="J1142" s="3">
        <f>COUNTIFS(tab_SCHULLISTE[TKZ],tab_SATLISTE[[#This Row],[SAT-ID]])</f>
        <v>1</v>
      </c>
    </row>
    <row r="1143" spans="1:10" ht="15.9" customHeight="1" x14ac:dyDescent="0.3">
      <c r="A1143" s="3" t="s">
        <v>2828</v>
      </c>
      <c r="B1143" s="15" t="s">
        <v>15892</v>
      </c>
      <c r="C1143" s="16">
        <v>17</v>
      </c>
      <c r="D1143" s="17">
        <f>tab_SATLISTE[[#This Row],[Leihgeräte]]*350</f>
        <v>5950</v>
      </c>
      <c r="E1143" s="16">
        <v>1</v>
      </c>
      <c r="F1143" s="30">
        <f>tab_SATLISTE[[#This Row],[Lehrergeräte]]*1000</f>
        <v>1000</v>
      </c>
      <c r="G1143" s="3" t="str">
        <f>IF(MID(tab_SATLISTE[[#This Row],[SAT-ID]],2,1)="x","x",LEFT(tab_SATLISTE[[#This Row],[SAT-ID]]))</f>
        <v>3</v>
      </c>
      <c r="H1143" t="s">
        <v>23</v>
      </c>
      <c r="I1143" t="s">
        <v>17683</v>
      </c>
      <c r="J1143" s="3">
        <f>COUNTIFS(tab_SCHULLISTE[TKZ],tab_SATLISTE[[#This Row],[SAT-ID]])</f>
        <v>1</v>
      </c>
    </row>
    <row r="1144" spans="1:10" ht="15.9" customHeight="1" x14ac:dyDescent="0.3">
      <c r="A1144" s="3" t="s">
        <v>2829</v>
      </c>
      <c r="B1144" s="15" t="s">
        <v>15893</v>
      </c>
      <c r="C1144" s="16">
        <v>107</v>
      </c>
      <c r="D1144" s="17">
        <f>tab_SATLISTE[[#This Row],[Leihgeräte]]*350</f>
        <v>37450</v>
      </c>
      <c r="E1144" s="16">
        <v>29</v>
      </c>
      <c r="F1144" s="30">
        <f>tab_SATLISTE[[#This Row],[Lehrergeräte]]*1000</f>
        <v>29000</v>
      </c>
      <c r="G1144" s="3" t="str">
        <f>IF(MID(tab_SATLISTE[[#This Row],[SAT-ID]],2,1)="x","x",LEFT(tab_SATLISTE[[#This Row],[SAT-ID]]))</f>
        <v>3</v>
      </c>
      <c r="H1144" t="s">
        <v>23</v>
      </c>
      <c r="I1144" t="s">
        <v>17684</v>
      </c>
      <c r="J1144" s="3">
        <f>COUNTIFS(tab_SCHULLISTE[TKZ],tab_SATLISTE[[#This Row],[SAT-ID]])</f>
        <v>2</v>
      </c>
    </row>
    <row r="1145" spans="1:10" ht="15.9" customHeight="1" x14ac:dyDescent="0.3">
      <c r="A1145" s="3" t="s">
        <v>2830</v>
      </c>
      <c r="B1145" s="15" t="s">
        <v>15894</v>
      </c>
      <c r="C1145" s="16">
        <v>55</v>
      </c>
      <c r="D1145" s="17">
        <f>tab_SATLISTE[[#This Row],[Leihgeräte]]*350</f>
        <v>19250</v>
      </c>
      <c r="E1145" s="16">
        <v>12</v>
      </c>
      <c r="F1145" s="30">
        <f>tab_SATLISTE[[#This Row],[Lehrergeräte]]*1000</f>
        <v>12000</v>
      </c>
      <c r="G1145" s="3" t="str">
        <f>IF(MID(tab_SATLISTE[[#This Row],[SAT-ID]],2,1)="x","x",LEFT(tab_SATLISTE[[#This Row],[SAT-ID]]))</f>
        <v>3</v>
      </c>
      <c r="H1145" t="s">
        <v>17008</v>
      </c>
      <c r="I1145" t="s">
        <v>17643</v>
      </c>
      <c r="J1145" s="3">
        <f>COUNTIFS(tab_SCHULLISTE[TKZ],tab_SATLISTE[[#This Row],[SAT-ID]])</f>
        <v>2</v>
      </c>
    </row>
    <row r="1146" spans="1:10" ht="15.9" customHeight="1" x14ac:dyDescent="0.3">
      <c r="A1146" s="3" t="s">
        <v>2831</v>
      </c>
      <c r="B1146" s="15" t="s">
        <v>15895</v>
      </c>
      <c r="C1146" s="16">
        <v>39</v>
      </c>
      <c r="D1146" s="17">
        <f>tab_SATLISTE[[#This Row],[Leihgeräte]]*350</f>
        <v>13650</v>
      </c>
      <c r="E1146" s="16">
        <v>13</v>
      </c>
      <c r="F1146" s="30">
        <f>tab_SATLISTE[[#This Row],[Lehrergeräte]]*1000</f>
        <v>13000</v>
      </c>
      <c r="G1146" s="3" t="str">
        <f>IF(MID(tab_SATLISTE[[#This Row],[SAT-ID]],2,1)="x","x",LEFT(tab_SATLISTE[[#This Row],[SAT-ID]]))</f>
        <v>3</v>
      </c>
      <c r="H1146" t="s">
        <v>17008</v>
      </c>
      <c r="I1146" t="s">
        <v>17685</v>
      </c>
      <c r="J1146" s="3">
        <f>COUNTIFS(tab_SCHULLISTE[TKZ],tab_SATLISTE[[#This Row],[SAT-ID]])</f>
        <v>2</v>
      </c>
    </row>
    <row r="1147" spans="1:10" ht="15.9" customHeight="1" x14ac:dyDescent="0.3">
      <c r="A1147" s="3" t="s">
        <v>2832</v>
      </c>
      <c r="B1147" s="15" t="s">
        <v>15896</v>
      </c>
      <c r="C1147" s="16">
        <v>109</v>
      </c>
      <c r="D1147" s="17">
        <f>tab_SATLISTE[[#This Row],[Leihgeräte]]*350</f>
        <v>38150</v>
      </c>
      <c r="E1147" s="16">
        <v>26</v>
      </c>
      <c r="F1147" s="30">
        <f>tab_SATLISTE[[#This Row],[Lehrergeräte]]*1000</f>
        <v>26000</v>
      </c>
      <c r="G1147" s="3" t="str">
        <f>IF(MID(tab_SATLISTE[[#This Row],[SAT-ID]],2,1)="x","x",LEFT(tab_SATLISTE[[#This Row],[SAT-ID]]))</f>
        <v>3</v>
      </c>
      <c r="H1147" t="s">
        <v>17009</v>
      </c>
      <c r="I1147" t="s">
        <v>17686</v>
      </c>
      <c r="J1147" s="3">
        <f>COUNTIFS(tab_SCHULLISTE[TKZ],tab_SATLISTE[[#This Row],[SAT-ID]])</f>
        <v>3</v>
      </c>
    </row>
    <row r="1148" spans="1:10" ht="15.9" customHeight="1" x14ac:dyDescent="0.3">
      <c r="A1148" s="3" t="s">
        <v>2833</v>
      </c>
      <c r="B1148" s="15" t="s">
        <v>15897</v>
      </c>
      <c r="C1148" s="16">
        <v>52</v>
      </c>
      <c r="D1148" s="17">
        <f>tab_SATLISTE[[#This Row],[Leihgeräte]]*350</f>
        <v>18200</v>
      </c>
      <c r="E1148" s="16">
        <v>11</v>
      </c>
      <c r="F1148" s="30">
        <f>tab_SATLISTE[[#This Row],[Lehrergeräte]]*1000</f>
        <v>11000</v>
      </c>
      <c r="G1148" s="3" t="str">
        <f>IF(MID(tab_SATLISTE[[#This Row],[SAT-ID]],2,1)="x","x",LEFT(tab_SATLISTE[[#This Row],[SAT-ID]]))</f>
        <v>3</v>
      </c>
      <c r="H1148" t="s">
        <v>17009</v>
      </c>
      <c r="I1148" t="s">
        <v>17687</v>
      </c>
      <c r="J1148" s="3">
        <f>COUNTIFS(tab_SCHULLISTE[TKZ],tab_SATLISTE[[#This Row],[SAT-ID]])</f>
        <v>2</v>
      </c>
    </row>
    <row r="1149" spans="1:10" ht="15.9" customHeight="1" x14ac:dyDescent="0.3">
      <c r="A1149" s="3" t="s">
        <v>2834</v>
      </c>
      <c r="B1149" s="15" t="s">
        <v>15898</v>
      </c>
      <c r="C1149" s="16">
        <v>9</v>
      </c>
      <c r="D1149" s="17">
        <f>tab_SATLISTE[[#This Row],[Leihgeräte]]*350</f>
        <v>3150</v>
      </c>
      <c r="E1149" s="16">
        <v>2</v>
      </c>
      <c r="F1149" s="30">
        <f>tab_SATLISTE[[#This Row],[Lehrergeräte]]*1000</f>
        <v>2000</v>
      </c>
      <c r="G1149" s="3" t="str">
        <f>IF(MID(tab_SATLISTE[[#This Row],[SAT-ID]],2,1)="x","x",LEFT(tab_SATLISTE[[#This Row],[SAT-ID]]))</f>
        <v>3</v>
      </c>
      <c r="H1149" t="s">
        <v>23</v>
      </c>
      <c r="I1149" t="s">
        <v>17688</v>
      </c>
      <c r="J1149" s="3">
        <f>COUNTIFS(tab_SCHULLISTE[TKZ],tab_SATLISTE[[#This Row],[SAT-ID]])</f>
        <v>1</v>
      </c>
    </row>
    <row r="1150" spans="1:10" ht="15.9" customHeight="1" x14ac:dyDescent="0.3">
      <c r="A1150" s="3" t="s">
        <v>2835</v>
      </c>
      <c r="B1150" s="15" t="s">
        <v>15899</v>
      </c>
      <c r="C1150" s="16">
        <v>8</v>
      </c>
      <c r="D1150" s="17">
        <f>tab_SATLISTE[[#This Row],[Leihgeräte]]*350</f>
        <v>2800</v>
      </c>
      <c r="E1150" s="16">
        <v>3</v>
      </c>
      <c r="F1150" s="30">
        <f>tab_SATLISTE[[#This Row],[Lehrergeräte]]*1000</f>
        <v>3000</v>
      </c>
      <c r="G1150" s="3" t="str">
        <f>IF(MID(tab_SATLISTE[[#This Row],[SAT-ID]],2,1)="x","x",LEFT(tab_SATLISTE[[#This Row],[SAT-ID]]))</f>
        <v>3</v>
      </c>
      <c r="H1150" t="s">
        <v>23</v>
      </c>
      <c r="I1150" t="s">
        <v>17689</v>
      </c>
      <c r="J1150" s="3">
        <f>COUNTIFS(tab_SCHULLISTE[TKZ],tab_SATLISTE[[#This Row],[SAT-ID]])</f>
        <v>1</v>
      </c>
    </row>
    <row r="1151" spans="1:10" ht="15.9" customHeight="1" x14ac:dyDescent="0.3">
      <c r="A1151" s="3" t="s">
        <v>2836</v>
      </c>
      <c r="B1151" s="15" t="s">
        <v>15900</v>
      </c>
      <c r="C1151" s="16">
        <v>23</v>
      </c>
      <c r="D1151" s="17">
        <f>tab_SATLISTE[[#This Row],[Leihgeräte]]*350</f>
        <v>8050</v>
      </c>
      <c r="E1151" s="16">
        <v>5</v>
      </c>
      <c r="F1151" s="30">
        <f>tab_SATLISTE[[#This Row],[Lehrergeräte]]*1000</f>
        <v>5000</v>
      </c>
      <c r="G1151" s="3" t="str">
        <f>IF(MID(tab_SATLISTE[[#This Row],[SAT-ID]],2,1)="x","x",LEFT(tab_SATLISTE[[#This Row],[SAT-ID]]))</f>
        <v>3</v>
      </c>
      <c r="H1151" t="s">
        <v>17009</v>
      </c>
      <c r="I1151" t="s">
        <v>17690</v>
      </c>
      <c r="J1151" s="3">
        <f>COUNTIFS(tab_SCHULLISTE[TKZ],tab_SATLISTE[[#This Row],[SAT-ID]])</f>
        <v>1</v>
      </c>
    </row>
    <row r="1152" spans="1:10" ht="15.9" customHeight="1" x14ac:dyDescent="0.3">
      <c r="A1152" s="3" t="s">
        <v>2837</v>
      </c>
      <c r="B1152" s="15" t="s">
        <v>15901</v>
      </c>
      <c r="C1152" s="16">
        <v>16</v>
      </c>
      <c r="D1152" s="17">
        <f>tab_SATLISTE[[#This Row],[Leihgeräte]]*350</f>
        <v>5600</v>
      </c>
      <c r="E1152" s="16">
        <v>4</v>
      </c>
      <c r="F1152" s="30">
        <f>tab_SATLISTE[[#This Row],[Lehrergeräte]]*1000</f>
        <v>4000</v>
      </c>
      <c r="G1152" s="3" t="str">
        <f>IF(MID(tab_SATLISTE[[#This Row],[SAT-ID]],2,1)="x","x",LEFT(tab_SATLISTE[[#This Row],[SAT-ID]]))</f>
        <v>3</v>
      </c>
      <c r="H1152" t="s">
        <v>17009</v>
      </c>
      <c r="I1152" t="s">
        <v>17691</v>
      </c>
      <c r="J1152" s="3">
        <f>COUNTIFS(tab_SCHULLISTE[TKZ],tab_SATLISTE[[#This Row],[SAT-ID]])</f>
        <v>1</v>
      </c>
    </row>
    <row r="1153" spans="1:10" ht="15.9" customHeight="1" x14ac:dyDescent="0.3">
      <c r="A1153" s="3" t="s">
        <v>2838</v>
      </c>
      <c r="B1153" s="15" t="s">
        <v>15902</v>
      </c>
      <c r="C1153" s="16">
        <v>10</v>
      </c>
      <c r="D1153" s="17">
        <f>tab_SATLISTE[[#This Row],[Leihgeräte]]*350</f>
        <v>3500</v>
      </c>
      <c r="E1153" s="16">
        <v>1</v>
      </c>
      <c r="F1153" s="30">
        <f>tab_SATLISTE[[#This Row],[Lehrergeräte]]*1000</f>
        <v>1000</v>
      </c>
      <c r="G1153" s="3" t="str">
        <f>IF(MID(tab_SATLISTE[[#This Row],[SAT-ID]],2,1)="x","x",LEFT(tab_SATLISTE[[#This Row],[SAT-ID]]))</f>
        <v>3</v>
      </c>
      <c r="H1153" t="s">
        <v>17009</v>
      </c>
      <c r="I1153" t="s">
        <v>17692</v>
      </c>
      <c r="J1153" s="3">
        <f>COUNTIFS(tab_SCHULLISTE[TKZ],tab_SATLISTE[[#This Row],[SAT-ID]])</f>
        <v>1</v>
      </c>
    </row>
    <row r="1154" spans="1:10" ht="15.9" customHeight="1" x14ac:dyDescent="0.3">
      <c r="A1154" s="3" t="s">
        <v>2839</v>
      </c>
      <c r="B1154" s="15" t="s">
        <v>15903</v>
      </c>
      <c r="C1154" s="16">
        <v>17</v>
      </c>
      <c r="D1154" s="17">
        <f>tab_SATLISTE[[#This Row],[Leihgeräte]]*350</f>
        <v>5950</v>
      </c>
      <c r="E1154" s="16">
        <v>5</v>
      </c>
      <c r="F1154" s="30">
        <f>tab_SATLISTE[[#This Row],[Lehrergeräte]]*1000</f>
        <v>5000</v>
      </c>
      <c r="G1154" s="3" t="str">
        <f>IF(MID(tab_SATLISTE[[#This Row],[SAT-ID]],2,1)="x","x",LEFT(tab_SATLISTE[[#This Row],[SAT-ID]]))</f>
        <v>3</v>
      </c>
      <c r="H1154" t="s">
        <v>17009</v>
      </c>
      <c r="I1154" t="s">
        <v>17693</v>
      </c>
      <c r="J1154" s="3">
        <f>COUNTIFS(tab_SCHULLISTE[TKZ],tab_SATLISTE[[#This Row],[SAT-ID]])</f>
        <v>1</v>
      </c>
    </row>
    <row r="1155" spans="1:10" ht="15.9" customHeight="1" x14ac:dyDescent="0.3">
      <c r="A1155" s="3" t="s">
        <v>2840</v>
      </c>
      <c r="B1155" s="15" t="s">
        <v>15904</v>
      </c>
      <c r="C1155" s="16">
        <v>104</v>
      </c>
      <c r="D1155" s="17">
        <f>tab_SATLISTE[[#This Row],[Leihgeräte]]*350</f>
        <v>36400</v>
      </c>
      <c r="E1155" s="16">
        <v>22</v>
      </c>
      <c r="F1155" s="30">
        <f>tab_SATLISTE[[#This Row],[Lehrergeräte]]*1000</f>
        <v>22000</v>
      </c>
      <c r="G1155" s="3" t="str">
        <f>IF(MID(tab_SATLISTE[[#This Row],[SAT-ID]],2,1)="x","x",LEFT(tab_SATLISTE[[#This Row],[SAT-ID]]))</f>
        <v>3</v>
      </c>
      <c r="H1155" t="s">
        <v>17010</v>
      </c>
      <c r="I1155" t="s">
        <v>17694</v>
      </c>
      <c r="J1155" s="3">
        <f>COUNTIFS(tab_SCHULLISTE[TKZ],tab_SATLISTE[[#This Row],[SAT-ID]])</f>
        <v>2</v>
      </c>
    </row>
    <row r="1156" spans="1:10" ht="15.9" customHeight="1" x14ac:dyDescent="0.3">
      <c r="A1156" s="3" t="s">
        <v>2841</v>
      </c>
      <c r="B1156" s="15" t="s">
        <v>154</v>
      </c>
      <c r="C1156" s="16">
        <v>3</v>
      </c>
      <c r="D1156" s="17">
        <f>tab_SATLISTE[[#This Row],[Leihgeräte]]*350</f>
        <v>1050</v>
      </c>
      <c r="E1156" s="16">
        <v>1</v>
      </c>
      <c r="F1156" s="30">
        <f>tab_SATLISTE[[#This Row],[Lehrergeräte]]*1000</f>
        <v>1000</v>
      </c>
      <c r="G1156" s="3" t="str">
        <f>IF(MID(tab_SATLISTE[[#This Row],[SAT-ID]],2,1)="x","x",LEFT(tab_SATLISTE[[#This Row],[SAT-ID]]))</f>
        <v>3</v>
      </c>
      <c r="H1156" t="s">
        <v>17013</v>
      </c>
      <c r="I1156" t="s">
        <v>17418</v>
      </c>
      <c r="J1156" s="3">
        <f>COUNTIFS(tab_SCHULLISTE[TKZ],tab_SATLISTE[[#This Row],[SAT-ID]])</f>
        <v>1</v>
      </c>
    </row>
    <row r="1157" spans="1:10" ht="15.9" customHeight="1" x14ac:dyDescent="0.3">
      <c r="A1157" s="3" t="s">
        <v>2842</v>
      </c>
      <c r="B1157" s="15" t="s">
        <v>15905</v>
      </c>
      <c r="C1157" s="16">
        <v>15</v>
      </c>
      <c r="D1157" s="17">
        <f>tab_SATLISTE[[#This Row],[Leihgeräte]]*350</f>
        <v>5250</v>
      </c>
      <c r="E1157" s="16">
        <v>5</v>
      </c>
      <c r="F1157" s="30">
        <f>tab_SATLISTE[[#This Row],[Lehrergeräte]]*1000</f>
        <v>5000</v>
      </c>
      <c r="G1157" s="3" t="str">
        <f>IF(MID(tab_SATLISTE[[#This Row],[SAT-ID]],2,1)="x","x",LEFT(tab_SATLISTE[[#This Row],[SAT-ID]]))</f>
        <v>3</v>
      </c>
      <c r="H1157" t="s">
        <v>23</v>
      </c>
      <c r="I1157" t="s">
        <v>17695</v>
      </c>
      <c r="J1157" s="3">
        <f>COUNTIFS(tab_SCHULLISTE[TKZ],tab_SATLISTE[[#This Row],[SAT-ID]])</f>
        <v>1</v>
      </c>
    </row>
    <row r="1158" spans="1:10" ht="15.9" customHeight="1" x14ac:dyDescent="0.3">
      <c r="A1158" s="3" t="s">
        <v>2843</v>
      </c>
      <c r="B1158" s="15" t="s">
        <v>15906</v>
      </c>
      <c r="C1158" s="16">
        <v>37</v>
      </c>
      <c r="D1158" s="17">
        <f>tab_SATLISTE[[#This Row],[Leihgeräte]]*350</f>
        <v>12950</v>
      </c>
      <c r="E1158" s="16">
        <v>8</v>
      </c>
      <c r="F1158" s="30">
        <f>tab_SATLISTE[[#This Row],[Lehrergeräte]]*1000</f>
        <v>8000</v>
      </c>
      <c r="G1158" s="3" t="str">
        <f>IF(MID(tab_SATLISTE[[#This Row],[SAT-ID]],2,1)="x","x",LEFT(tab_SATLISTE[[#This Row],[SAT-ID]]))</f>
        <v>3</v>
      </c>
      <c r="H1158" t="s">
        <v>17008</v>
      </c>
      <c r="I1158" t="s">
        <v>17696</v>
      </c>
      <c r="J1158" s="3">
        <f>COUNTIFS(tab_SCHULLISTE[TKZ],tab_SATLISTE[[#This Row],[SAT-ID]])</f>
        <v>1</v>
      </c>
    </row>
    <row r="1159" spans="1:10" ht="15.9" customHeight="1" x14ac:dyDescent="0.3">
      <c r="A1159" s="3" t="s">
        <v>2844</v>
      </c>
      <c r="B1159" s="15" t="s">
        <v>15907</v>
      </c>
      <c r="C1159" s="16">
        <v>29</v>
      </c>
      <c r="D1159" s="17">
        <f>tab_SATLISTE[[#This Row],[Leihgeräte]]*350</f>
        <v>10150</v>
      </c>
      <c r="E1159" s="16">
        <v>5</v>
      </c>
      <c r="F1159" s="30">
        <f>tab_SATLISTE[[#This Row],[Lehrergeräte]]*1000</f>
        <v>5000</v>
      </c>
      <c r="G1159" s="3" t="str">
        <f>IF(MID(tab_SATLISTE[[#This Row],[SAT-ID]],2,1)="x","x",LEFT(tab_SATLISTE[[#This Row],[SAT-ID]]))</f>
        <v>3</v>
      </c>
      <c r="H1159" t="s">
        <v>23</v>
      </c>
      <c r="I1159" t="s">
        <v>17697</v>
      </c>
      <c r="J1159" s="3">
        <f>COUNTIFS(tab_SCHULLISTE[TKZ],tab_SATLISTE[[#This Row],[SAT-ID]])</f>
        <v>1</v>
      </c>
    </row>
    <row r="1160" spans="1:10" ht="15.9" customHeight="1" x14ac:dyDescent="0.3">
      <c r="A1160" s="3" t="s">
        <v>2845</v>
      </c>
      <c r="B1160" s="15" t="s">
        <v>15908</v>
      </c>
      <c r="C1160" s="16">
        <v>46</v>
      </c>
      <c r="D1160" s="17">
        <f>tab_SATLISTE[[#This Row],[Leihgeräte]]*350</f>
        <v>16100</v>
      </c>
      <c r="E1160" s="16">
        <v>8</v>
      </c>
      <c r="F1160" s="30">
        <f>tab_SATLISTE[[#This Row],[Lehrergeräte]]*1000</f>
        <v>8000</v>
      </c>
      <c r="G1160" s="3" t="str">
        <f>IF(MID(tab_SATLISTE[[#This Row],[SAT-ID]],2,1)="x","x",LEFT(tab_SATLISTE[[#This Row],[SAT-ID]]))</f>
        <v>3</v>
      </c>
      <c r="H1160" t="s">
        <v>17010</v>
      </c>
      <c r="I1160" t="s">
        <v>17698</v>
      </c>
      <c r="J1160" s="3">
        <f>COUNTIFS(tab_SCHULLISTE[TKZ],tab_SATLISTE[[#This Row],[SAT-ID]])</f>
        <v>1</v>
      </c>
    </row>
    <row r="1161" spans="1:10" ht="15.9" customHeight="1" x14ac:dyDescent="0.3">
      <c r="A1161" s="3" t="s">
        <v>2846</v>
      </c>
      <c r="B1161" s="15" t="s">
        <v>15909</v>
      </c>
      <c r="C1161" s="16">
        <v>23</v>
      </c>
      <c r="D1161" s="17">
        <f>tab_SATLISTE[[#This Row],[Leihgeräte]]*350</f>
        <v>8050</v>
      </c>
      <c r="E1161" s="16">
        <v>7</v>
      </c>
      <c r="F1161" s="30">
        <f>tab_SATLISTE[[#This Row],[Lehrergeräte]]*1000</f>
        <v>7000</v>
      </c>
      <c r="G1161" s="3" t="str">
        <f>IF(MID(tab_SATLISTE[[#This Row],[SAT-ID]],2,1)="x","x",LEFT(tab_SATLISTE[[#This Row],[SAT-ID]]))</f>
        <v>3</v>
      </c>
      <c r="H1161" t="s">
        <v>17010</v>
      </c>
      <c r="I1161" t="s">
        <v>17698</v>
      </c>
      <c r="J1161" s="3">
        <f>COUNTIFS(tab_SCHULLISTE[TKZ],tab_SATLISTE[[#This Row],[SAT-ID]])</f>
        <v>1</v>
      </c>
    </row>
    <row r="1162" spans="1:10" ht="15.9" customHeight="1" x14ac:dyDescent="0.3">
      <c r="A1162" s="3" t="s">
        <v>2847</v>
      </c>
      <c r="B1162" s="15" t="s">
        <v>15910</v>
      </c>
      <c r="C1162" s="16">
        <v>13</v>
      </c>
      <c r="D1162" s="17">
        <f>tab_SATLISTE[[#This Row],[Leihgeräte]]*350</f>
        <v>4550</v>
      </c>
      <c r="E1162" s="16">
        <v>2</v>
      </c>
      <c r="F1162" s="30">
        <f>tab_SATLISTE[[#This Row],[Lehrergeräte]]*1000</f>
        <v>2000</v>
      </c>
      <c r="G1162" s="3" t="str">
        <f>IF(MID(tab_SATLISTE[[#This Row],[SAT-ID]],2,1)="x","x",LEFT(tab_SATLISTE[[#This Row],[SAT-ID]]))</f>
        <v>3</v>
      </c>
      <c r="H1162" t="s">
        <v>17009</v>
      </c>
      <c r="I1162" t="s">
        <v>17699</v>
      </c>
      <c r="J1162" s="3">
        <f>COUNTIFS(tab_SCHULLISTE[TKZ],tab_SATLISTE[[#This Row],[SAT-ID]])</f>
        <v>1</v>
      </c>
    </row>
    <row r="1163" spans="1:10" ht="15.9" customHeight="1" x14ac:dyDescent="0.3">
      <c r="A1163" s="3" t="s">
        <v>2848</v>
      </c>
      <c r="B1163" s="15" t="s">
        <v>15911</v>
      </c>
      <c r="C1163" s="16">
        <v>47</v>
      </c>
      <c r="D1163" s="17">
        <f>tab_SATLISTE[[#This Row],[Leihgeräte]]*350</f>
        <v>16450</v>
      </c>
      <c r="E1163" s="16">
        <v>13</v>
      </c>
      <c r="F1163" s="30">
        <f>tab_SATLISTE[[#This Row],[Lehrergeräte]]*1000</f>
        <v>13000</v>
      </c>
      <c r="G1163" s="3" t="str">
        <f>IF(MID(tab_SATLISTE[[#This Row],[SAT-ID]],2,1)="x","x",LEFT(tab_SATLISTE[[#This Row],[SAT-ID]]))</f>
        <v>3</v>
      </c>
      <c r="H1163" t="s">
        <v>23</v>
      </c>
      <c r="I1163" t="s">
        <v>17700</v>
      </c>
      <c r="J1163" s="3">
        <f>COUNTIFS(tab_SCHULLISTE[TKZ],tab_SATLISTE[[#This Row],[SAT-ID]])</f>
        <v>2</v>
      </c>
    </row>
    <row r="1164" spans="1:10" ht="15.9" customHeight="1" x14ac:dyDescent="0.3">
      <c r="A1164" s="3" t="s">
        <v>2849</v>
      </c>
      <c r="B1164" s="15" t="s">
        <v>15912</v>
      </c>
      <c r="C1164" s="16">
        <v>63</v>
      </c>
      <c r="D1164" s="17">
        <f>tab_SATLISTE[[#This Row],[Leihgeräte]]*350</f>
        <v>22050</v>
      </c>
      <c r="E1164" s="16">
        <v>7</v>
      </c>
      <c r="F1164" s="30">
        <f>tab_SATLISTE[[#This Row],[Lehrergeräte]]*1000</f>
        <v>7000</v>
      </c>
      <c r="G1164" s="3" t="str">
        <f>IF(MID(tab_SATLISTE[[#This Row],[SAT-ID]],2,1)="x","x",LEFT(tab_SATLISTE[[#This Row],[SAT-ID]]))</f>
        <v>3</v>
      </c>
      <c r="H1164" t="s">
        <v>17008</v>
      </c>
      <c r="I1164" t="s">
        <v>17701</v>
      </c>
      <c r="J1164" s="3">
        <f>COUNTIFS(tab_SCHULLISTE[TKZ],tab_SATLISTE[[#This Row],[SAT-ID]])</f>
        <v>2</v>
      </c>
    </row>
    <row r="1165" spans="1:10" ht="15.9" customHeight="1" x14ac:dyDescent="0.3">
      <c r="A1165" s="3" t="s">
        <v>2850</v>
      </c>
      <c r="B1165" s="15" t="s">
        <v>18902</v>
      </c>
      <c r="C1165" s="16">
        <v>8</v>
      </c>
      <c r="D1165" s="17">
        <f>tab_SATLISTE[[#This Row],[Leihgeräte]]*350</f>
        <v>2800</v>
      </c>
      <c r="E1165" s="16">
        <v>1</v>
      </c>
      <c r="F1165" s="30">
        <f>tab_SATLISTE[[#This Row],[Lehrergeräte]]*1000</f>
        <v>1000</v>
      </c>
      <c r="G1165" s="3" t="str">
        <f>IF(MID(tab_SATLISTE[[#This Row],[SAT-ID]],2,1)="x","x",LEFT(tab_SATLISTE[[#This Row],[SAT-ID]]))</f>
        <v>3</v>
      </c>
      <c r="H1165" t="s">
        <v>17008</v>
      </c>
      <c r="I1165" t="s">
        <v>17702</v>
      </c>
      <c r="J1165" s="3">
        <f>COUNTIFS(tab_SCHULLISTE[TKZ],tab_SATLISTE[[#This Row],[SAT-ID]])</f>
        <v>1</v>
      </c>
    </row>
    <row r="1166" spans="1:10" ht="15.9" customHeight="1" x14ac:dyDescent="0.3">
      <c r="A1166" s="3" t="s">
        <v>2851</v>
      </c>
      <c r="B1166" s="15" t="s">
        <v>15913</v>
      </c>
      <c r="C1166" s="16">
        <v>32</v>
      </c>
      <c r="D1166" s="17">
        <f>tab_SATLISTE[[#This Row],[Leihgeräte]]*350</f>
        <v>11200</v>
      </c>
      <c r="E1166" s="16">
        <v>14</v>
      </c>
      <c r="F1166" s="30">
        <f>tab_SATLISTE[[#This Row],[Lehrergeräte]]*1000</f>
        <v>14000</v>
      </c>
      <c r="G1166" s="3" t="str">
        <f>IF(MID(tab_SATLISTE[[#This Row],[SAT-ID]],2,1)="x","x",LEFT(tab_SATLISTE[[#This Row],[SAT-ID]]))</f>
        <v>3</v>
      </c>
      <c r="H1166" t="s">
        <v>17008</v>
      </c>
      <c r="I1166" t="s">
        <v>17703</v>
      </c>
      <c r="J1166" s="3">
        <f>COUNTIFS(tab_SCHULLISTE[TKZ],tab_SATLISTE[[#This Row],[SAT-ID]])</f>
        <v>2</v>
      </c>
    </row>
    <row r="1167" spans="1:10" ht="15.9" customHeight="1" x14ac:dyDescent="0.3">
      <c r="A1167" s="3" t="s">
        <v>2852</v>
      </c>
      <c r="B1167" s="15" t="s">
        <v>15914</v>
      </c>
      <c r="C1167" s="16">
        <v>9</v>
      </c>
      <c r="D1167" s="17">
        <f>tab_SATLISTE[[#This Row],[Leihgeräte]]*350</f>
        <v>3150</v>
      </c>
      <c r="E1167" s="16">
        <v>3</v>
      </c>
      <c r="F1167" s="30">
        <f>tab_SATLISTE[[#This Row],[Lehrergeräte]]*1000</f>
        <v>3000</v>
      </c>
      <c r="G1167" s="3" t="str">
        <f>IF(MID(tab_SATLISTE[[#This Row],[SAT-ID]],2,1)="x","x",LEFT(tab_SATLISTE[[#This Row],[SAT-ID]]))</f>
        <v>3</v>
      </c>
      <c r="H1167" t="s">
        <v>17009</v>
      </c>
      <c r="I1167" t="s">
        <v>17644</v>
      </c>
      <c r="J1167" s="3">
        <f>COUNTIFS(tab_SCHULLISTE[TKZ],tab_SATLISTE[[#This Row],[SAT-ID]])</f>
        <v>1</v>
      </c>
    </row>
    <row r="1168" spans="1:10" ht="15.9" customHeight="1" x14ac:dyDescent="0.3">
      <c r="A1168" s="3" t="s">
        <v>2853</v>
      </c>
      <c r="B1168" s="15" t="s">
        <v>15915</v>
      </c>
      <c r="C1168" s="16">
        <v>20</v>
      </c>
      <c r="D1168" s="17">
        <f>tab_SATLISTE[[#This Row],[Leihgeräte]]*350</f>
        <v>7000</v>
      </c>
      <c r="E1168" s="16">
        <v>6</v>
      </c>
      <c r="F1168" s="30">
        <f>tab_SATLISTE[[#This Row],[Lehrergeräte]]*1000</f>
        <v>6000</v>
      </c>
      <c r="G1168" s="3" t="str">
        <f>IF(MID(tab_SATLISTE[[#This Row],[SAT-ID]],2,1)="x","x",LEFT(tab_SATLISTE[[#This Row],[SAT-ID]]))</f>
        <v>3</v>
      </c>
      <c r="H1168" t="s">
        <v>17008</v>
      </c>
      <c r="I1168" t="s">
        <v>17704</v>
      </c>
      <c r="J1168" s="3">
        <f>COUNTIFS(tab_SCHULLISTE[TKZ],tab_SATLISTE[[#This Row],[SAT-ID]])</f>
        <v>1</v>
      </c>
    </row>
    <row r="1169" spans="1:10" ht="15.9" customHeight="1" x14ac:dyDescent="0.3">
      <c r="A1169" s="3" t="s">
        <v>2854</v>
      </c>
      <c r="B1169" s="15" t="s">
        <v>15916</v>
      </c>
      <c r="C1169" s="16">
        <v>340</v>
      </c>
      <c r="D1169" s="17">
        <f>tab_SATLISTE[[#This Row],[Leihgeräte]]*350</f>
        <v>119000</v>
      </c>
      <c r="E1169" s="16">
        <v>70</v>
      </c>
      <c r="F1169" s="30">
        <f>tab_SATLISTE[[#This Row],[Lehrergeräte]]*1000</f>
        <v>70000</v>
      </c>
      <c r="G1169" s="3" t="str">
        <f>IF(MID(tab_SATLISTE[[#This Row],[SAT-ID]],2,1)="x","x",LEFT(tab_SATLISTE[[#This Row],[SAT-ID]]))</f>
        <v>3</v>
      </c>
      <c r="H1169" t="s">
        <v>17010</v>
      </c>
      <c r="I1169" t="s">
        <v>17634</v>
      </c>
      <c r="J1169" s="3">
        <f>COUNTIFS(tab_SCHULLISTE[TKZ],tab_SATLISTE[[#This Row],[SAT-ID]])</f>
        <v>9</v>
      </c>
    </row>
    <row r="1170" spans="1:10" ht="15.9" customHeight="1" x14ac:dyDescent="0.3">
      <c r="A1170" s="3" t="s">
        <v>2855</v>
      </c>
      <c r="B1170" s="15" t="s">
        <v>15917</v>
      </c>
      <c r="C1170" s="16">
        <v>1339</v>
      </c>
      <c r="D1170" s="17">
        <f>tab_SATLISTE[[#This Row],[Leihgeräte]]*350</f>
        <v>468650</v>
      </c>
      <c r="E1170" s="16">
        <v>282</v>
      </c>
      <c r="F1170" s="30">
        <f>tab_SATLISTE[[#This Row],[Lehrergeräte]]*1000</f>
        <v>282000</v>
      </c>
      <c r="G1170" s="3" t="str">
        <f>IF(MID(tab_SATLISTE[[#This Row],[SAT-ID]],2,1)="x","x",LEFT(tab_SATLISTE[[#This Row],[SAT-ID]]))</f>
        <v>3</v>
      </c>
      <c r="H1170" t="s">
        <v>10474</v>
      </c>
      <c r="I1170" t="s">
        <v>18500</v>
      </c>
      <c r="J1170" s="3">
        <f>COUNTIFS(tab_SCHULLISTE[TKZ],tab_SATLISTE[[#This Row],[SAT-ID]])</f>
        <v>15</v>
      </c>
    </row>
    <row r="1171" spans="1:10" ht="15.9" customHeight="1" x14ac:dyDescent="0.3">
      <c r="A1171" s="3" t="s">
        <v>2856</v>
      </c>
      <c r="B1171" s="15" t="s">
        <v>15918</v>
      </c>
      <c r="C1171" s="16">
        <v>53</v>
      </c>
      <c r="D1171" s="17">
        <f>tab_SATLISTE[[#This Row],[Leihgeräte]]*350</f>
        <v>18550</v>
      </c>
      <c r="E1171" s="16">
        <v>15</v>
      </c>
      <c r="F1171" s="30">
        <f>tab_SATLISTE[[#This Row],[Lehrergeräte]]*1000</f>
        <v>15000</v>
      </c>
      <c r="G1171" s="3" t="str">
        <f>IF(MID(tab_SATLISTE[[#This Row],[SAT-ID]],2,1)="x","x",LEFT(tab_SATLISTE[[#This Row],[SAT-ID]]))</f>
        <v>3</v>
      </c>
      <c r="H1171" t="s">
        <v>17008</v>
      </c>
      <c r="I1171" t="s">
        <v>17644</v>
      </c>
      <c r="J1171" s="3">
        <f>COUNTIFS(tab_SCHULLISTE[TKZ],tab_SATLISTE[[#This Row],[SAT-ID]])</f>
        <v>1</v>
      </c>
    </row>
    <row r="1172" spans="1:10" ht="15.9" customHeight="1" x14ac:dyDescent="0.3">
      <c r="A1172" s="3" t="s">
        <v>2857</v>
      </c>
      <c r="B1172" s="15" t="s">
        <v>15919</v>
      </c>
      <c r="C1172" s="16">
        <v>55</v>
      </c>
      <c r="D1172" s="17">
        <f>tab_SATLISTE[[#This Row],[Leihgeräte]]*350</f>
        <v>19250</v>
      </c>
      <c r="E1172" s="16">
        <v>7</v>
      </c>
      <c r="F1172" s="30">
        <f>tab_SATLISTE[[#This Row],[Lehrergeräte]]*1000</f>
        <v>7000</v>
      </c>
      <c r="G1172" s="3" t="str">
        <f>IF(MID(tab_SATLISTE[[#This Row],[SAT-ID]],2,1)="x","x",LEFT(tab_SATLISTE[[#This Row],[SAT-ID]]))</f>
        <v>3</v>
      </c>
      <c r="H1172" t="s">
        <v>17010</v>
      </c>
      <c r="I1172" t="s">
        <v>17644</v>
      </c>
      <c r="J1172" s="3">
        <f>COUNTIFS(tab_SCHULLISTE[TKZ],tab_SATLISTE[[#This Row],[SAT-ID]])</f>
        <v>1</v>
      </c>
    </row>
    <row r="1173" spans="1:10" ht="15.9" customHeight="1" x14ac:dyDescent="0.3">
      <c r="A1173" s="3" t="s">
        <v>2858</v>
      </c>
      <c r="B1173" s="15" t="s">
        <v>15920</v>
      </c>
      <c r="C1173" s="16">
        <v>36</v>
      </c>
      <c r="D1173" s="17">
        <f>tab_SATLISTE[[#This Row],[Leihgeräte]]*350</f>
        <v>12600</v>
      </c>
      <c r="E1173" s="16">
        <v>6</v>
      </c>
      <c r="F1173" s="30">
        <f>tab_SATLISTE[[#This Row],[Lehrergeräte]]*1000</f>
        <v>6000</v>
      </c>
      <c r="G1173" s="3" t="str">
        <f>IF(MID(tab_SATLISTE[[#This Row],[SAT-ID]],2,1)="x","x",LEFT(tab_SATLISTE[[#This Row],[SAT-ID]]))</f>
        <v>3</v>
      </c>
      <c r="H1173" t="s">
        <v>17008</v>
      </c>
      <c r="I1173" t="s">
        <v>17705</v>
      </c>
      <c r="J1173" s="3">
        <f>COUNTIFS(tab_SCHULLISTE[TKZ],tab_SATLISTE[[#This Row],[SAT-ID]])</f>
        <v>1</v>
      </c>
    </row>
    <row r="1174" spans="1:10" ht="15.9" customHeight="1" x14ac:dyDescent="0.3">
      <c r="A1174" s="3" t="s">
        <v>2859</v>
      </c>
      <c r="B1174" s="15" t="s">
        <v>1198</v>
      </c>
      <c r="C1174" s="16">
        <v>47</v>
      </c>
      <c r="D1174" s="17">
        <f>tab_SATLISTE[[#This Row],[Leihgeräte]]*350</f>
        <v>16450</v>
      </c>
      <c r="E1174" s="16">
        <v>13</v>
      </c>
      <c r="F1174" s="30">
        <f>tab_SATLISTE[[#This Row],[Lehrergeräte]]*1000</f>
        <v>13000</v>
      </c>
      <c r="G1174" s="3" t="str">
        <f>IF(MID(tab_SATLISTE[[#This Row],[SAT-ID]],2,1)="x","x",LEFT(tab_SATLISTE[[#This Row],[SAT-ID]]))</f>
        <v>3</v>
      </c>
      <c r="H1174" t="s">
        <v>17008</v>
      </c>
      <c r="I1174" t="s">
        <v>17705</v>
      </c>
      <c r="J1174" s="3">
        <f>COUNTIFS(tab_SCHULLISTE[TKZ],tab_SATLISTE[[#This Row],[SAT-ID]])</f>
        <v>1</v>
      </c>
    </row>
    <row r="1175" spans="1:10" ht="15.9" customHeight="1" x14ac:dyDescent="0.3">
      <c r="A1175" s="3" t="s">
        <v>2860</v>
      </c>
      <c r="B1175" s="15" t="s">
        <v>15921</v>
      </c>
      <c r="C1175" s="16">
        <v>654</v>
      </c>
      <c r="D1175" s="17">
        <f>tab_SATLISTE[[#This Row],[Leihgeräte]]*350</f>
        <v>228900</v>
      </c>
      <c r="E1175" s="16">
        <v>167</v>
      </c>
      <c r="F1175" s="30">
        <f>tab_SATLISTE[[#This Row],[Lehrergeräte]]*1000</f>
        <v>167000</v>
      </c>
      <c r="G1175" s="3" t="str">
        <f>IF(MID(tab_SATLISTE[[#This Row],[SAT-ID]],2,1)="x","x",LEFT(tab_SATLISTE[[#This Row],[SAT-ID]]))</f>
        <v>3</v>
      </c>
      <c r="H1175" t="s">
        <v>10474</v>
      </c>
      <c r="I1175" t="s">
        <v>18501</v>
      </c>
      <c r="J1175" s="3">
        <f>COUNTIFS(tab_SCHULLISTE[TKZ],tab_SATLISTE[[#This Row],[SAT-ID]])</f>
        <v>15</v>
      </c>
    </row>
    <row r="1176" spans="1:10" ht="15.9" customHeight="1" x14ac:dyDescent="0.3">
      <c r="A1176" s="3" t="s">
        <v>2861</v>
      </c>
      <c r="B1176" s="15" t="s">
        <v>15922</v>
      </c>
      <c r="C1176" s="16">
        <v>97</v>
      </c>
      <c r="D1176" s="17">
        <f>tab_SATLISTE[[#This Row],[Leihgeräte]]*350</f>
        <v>33950</v>
      </c>
      <c r="E1176" s="16">
        <v>16</v>
      </c>
      <c r="F1176" s="30">
        <f>tab_SATLISTE[[#This Row],[Lehrergeräte]]*1000</f>
        <v>16000</v>
      </c>
      <c r="G1176" s="3" t="str">
        <f>IF(MID(tab_SATLISTE[[#This Row],[SAT-ID]],2,1)="x","x",LEFT(tab_SATLISTE[[#This Row],[SAT-ID]]))</f>
        <v>3</v>
      </c>
      <c r="H1176" t="s">
        <v>17008</v>
      </c>
      <c r="I1176" t="s">
        <v>17706</v>
      </c>
      <c r="J1176" s="3">
        <f>COUNTIFS(tab_SCHULLISTE[TKZ],tab_SATLISTE[[#This Row],[SAT-ID]])</f>
        <v>1</v>
      </c>
    </row>
    <row r="1177" spans="1:10" ht="15.9" customHeight="1" x14ac:dyDescent="0.3">
      <c r="A1177" s="3" t="s">
        <v>2862</v>
      </c>
      <c r="B1177" s="15" t="s">
        <v>15923</v>
      </c>
      <c r="C1177" s="16">
        <v>95</v>
      </c>
      <c r="D1177" s="17">
        <f>tab_SATLISTE[[#This Row],[Leihgeräte]]*350</f>
        <v>33250</v>
      </c>
      <c r="E1177" s="16">
        <v>19</v>
      </c>
      <c r="F1177" s="30">
        <f>tab_SATLISTE[[#This Row],[Lehrergeräte]]*1000</f>
        <v>19000</v>
      </c>
      <c r="G1177" s="3" t="str">
        <f>IF(MID(tab_SATLISTE[[#This Row],[SAT-ID]],2,1)="x","x",LEFT(tab_SATLISTE[[#This Row],[SAT-ID]]))</f>
        <v>3</v>
      </c>
      <c r="H1177" t="s">
        <v>17010</v>
      </c>
      <c r="I1177" t="s">
        <v>17706</v>
      </c>
      <c r="J1177" s="3">
        <f>COUNTIFS(tab_SCHULLISTE[TKZ],tab_SATLISTE[[#This Row],[SAT-ID]])</f>
        <v>1</v>
      </c>
    </row>
    <row r="1178" spans="1:10" ht="15.9" customHeight="1" x14ac:dyDescent="0.3">
      <c r="A1178" s="3" t="s">
        <v>2863</v>
      </c>
      <c r="B1178" s="15" t="s">
        <v>15924</v>
      </c>
      <c r="C1178" s="16">
        <v>8</v>
      </c>
      <c r="D1178" s="17">
        <f>tab_SATLISTE[[#This Row],[Leihgeräte]]*350</f>
        <v>2800</v>
      </c>
      <c r="E1178" s="16">
        <v>2</v>
      </c>
      <c r="F1178" s="30">
        <f>tab_SATLISTE[[#This Row],[Lehrergeräte]]*1000</f>
        <v>2000</v>
      </c>
      <c r="G1178" s="3" t="str">
        <f>IF(MID(tab_SATLISTE[[#This Row],[SAT-ID]],2,1)="x","x",LEFT(tab_SATLISTE[[#This Row],[SAT-ID]]))</f>
        <v>3</v>
      </c>
      <c r="H1178" t="s">
        <v>23</v>
      </c>
      <c r="I1178" t="s">
        <v>17707</v>
      </c>
      <c r="J1178" s="3">
        <f>COUNTIFS(tab_SCHULLISTE[TKZ],tab_SATLISTE[[#This Row],[SAT-ID]])</f>
        <v>1</v>
      </c>
    </row>
    <row r="1179" spans="1:10" ht="15.9" customHeight="1" x14ac:dyDescent="0.3">
      <c r="A1179" s="3" t="s">
        <v>2864</v>
      </c>
      <c r="B1179" s="15" t="s">
        <v>15925</v>
      </c>
      <c r="C1179" s="16">
        <v>85</v>
      </c>
      <c r="D1179" s="17">
        <f>tab_SATLISTE[[#This Row],[Leihgeräte]]*350</f>
        <v>29750</v>
      </c>
      <c r="E1179" s="16">
        <v>19</v>
      </c>
      <c r="F1179" s="30">
        <f>tab_SATLISTE[[#This Row],[Lehrergeräte]]*1000</f>
        <v>19000</v>
      </c>
      <c r="G1179" s="3" t="str">
        <f>IF(MID(tab_SATLISTE[[#This Row],[SAT-ID]],2,1)="x","x",LEFT(tab_SATLISTE[[#This Row],[SAT-ID]]))</f>
        <v>3</v>
      </c>
      <c r="H1179" t="s">
        <v>17010</v>
      </c>
      <c r="I1179" t="s">
        <v>17708</v>
      </c>
      <c r="J1179" s="3">
        <f>COUNTIFS(tab_SCHULLISTE[TKZ],tab_SATLISTE[[#This Row],[SAT-ID]])</f>
        <v>3</v>
      </c>
    </row>
    <row r="1180" spans="1:10" ht="15.9" customHeight="1" x14ac:dyDescent="0.3">
      <c r="A1180" s="3" t="s">
        <v>2865</v>
      </c>
      <c r="B1180" s="15" t="s">
        <v>15926</v>
      </c>
      <c r="C1180" s="16">
        <v>75</v>
      </c>
      <c r="D1180" s="17">
        <f>tab_SATLISTE[[#This Row],[Leihgeräte]]*350</f>
        <v>26250</v>
      </c>
      <c r="E1180" s="16">
        <v>11</v>
      </c>
      <c r="F1180" s="30">
        <f>tab_SATLISTE[[#This Row],[Lehrergeräte]]*1000</f>
        <v>11000</v>
      </c>
      <c r="G1180" s="3" t="str">
        <f>IF(MID(tab_SATLISTE[[#This Row],[SAT-ID]],2,1)="x","x",LEFT(tab_SATLISTE[[#This Row],[SAT-ID]]))</f>
        <v>3</v>
      </c>
      <c r="H1180" t="s">
        <v>17009</v>
      </c>
      <c r="I1180" t="s">
        <v>17709</v>
      </c>
      <c r="J1180" s="3">
        <f>COUNTIFS(tab_SCHULLISTE[TKZ],tab_SATLISTE[[#This Row],[SAT-ID]])</f>
        <v>2</v>
      </c>
    </row>
    <row r="1181" spans="1:10" ht="15.9" customHeight="1" x14ac:dyDescent="0.3">
      <c r="A1181" s="3" t="s">
        <v>2866</v>
      </c>
      <c r="B1181" s="15" t="s">
        <v>15927</v>
      </c>
      <c r="C1181" s="16">
        <v>58</v>
      </c>
      <c r="D1181" s="17">
        <f>tab_SATLISTE[[#This Row],[Leihgeräte]]*350</f>
        <v>20300</v>
      </c>
      <c r="E1181" s="16">
        <v>10</v>
      </c>
      <c r="F1181" s="30">
        <f>tab_SATLISTE[[#This Row],[Lehrergeräte]]*1000</f>
        <v>10000</v>
      </c>
      <c r="G1181" s="3" t="str">
        <f>IF(MID(tab_SATLISTE[[#This Row],[SAT-ID]],2,1)="x","x",LEFT(tab_SATLISTE[[#This Row],[SAT-ID]]))</f>
        <v>3</v>
      </c>
      <c r="H1181" t="s">
        <v>23</v>
      </c>
      <c r="I1181" t="s">
        <v>17710</v>
      </c>
      <c r="J1181" s="3">
        <f>COUNTIFS(tab_SCHULLISTE[TKZ],tab_SATLISTE[[#This Row],[SAT-ID]])</f>
        <v>1</v>
      </c>
    </row>
    <row r="1182" spans="1:10" ht="15.9" customHeight="1" x14ac:dyDescent="0.3">
      <c r="A1182" s="3" t="s">
        <v>2867</v>
      </c>
      <c r="B1182" s="15" t="s">
        <v>15928</v>
      </c>
      <c r="C1182" s="16">
        <v>48</v>
      </c>
      <c r="D1182" s="17">
        <f>tab_SATLISTE[[#This Row],[Leihgeräte]]*350</f>
        <v>16800</v>
      </c>
      <c r="E1182" s="16">
        <v>14</v>
      </c>
      <c r="F1182" s="30">
        <f>tab_SATLISTE[[#This Row],[Lehrergeräte]]*1000</f>
        <v>14000</v>
      </c>
      <c r="G1182" s="3" t="str">
        <f>IF(MID(tab_SATLISTE[[#This Row],[SAT-ID]],2,1)="x","x",LEFT(tab_SATLISTE[[#This Row],[SAT-ID]]))</f>
        <v>3</v>
      </c>
      <c r="H1182" t="s">
        <v>17008</v>
      </c>
      <c r="I1182" t="s">
        <v>17707</v>
      </c>
      <c r="J1182" s="3">
        <f>COUNTIFS(tab_SCHULLISTE[TKZ],tab_SATLISTE[[#This Row],[SAT-ID]])</f>
        <v>1</v>
      </c>
    </row>
    <row r="1183" spans="1:10" ht="15.9" customHeight="1" x14ac:dyDescent="0.3">
      <c r="A1183" s="3" t="s">
        <v>2868</v>
      </c>
      <c r="B1183" s="15" t="s">
        <v>15929</v>
      </c>
      <c r="C1183" s="16">
        <v>29</v>
      </c>
      <c r="D1183" s="17">
        <f>tab_SATLISTE[[#This Row],[Leihgeräte]]*350</f>
        <v>10150</v>
      </c>
      <c r="E1183" s="16">
        <v>9</v>
      </c>
      <c r="F1183" s="30">
        <f>tab_SATLISTE[[#This Row],[Lehrergeräte]]*1000</f>
        <v>9000</v>
      </c>
      <c r="G1183" s="3" t="str">
        <f>IF(MID(tab_SATLISTE[[#This Row],[SAT-ID]],2,1)="x","x",LEFT(tab_SATLISTE[[#This Row],[SAT-ID]]))</f>
        <v>3</v>
      </c>
      <c r="H1183" t="s">
        <v>17010</v>
      </c>
      <c r="I1183" t="s">
        <v>17707</v>
      </c>
      <c r="J1183" s="3">
        <f>COUNTIFS(tab_SCHULLISTE[TKZ],tab_SATLISTE[[#This Row],[SAT-ID]])</f>
        <v>1</v>
      </c>
    </row>
    <row r="1184" spans="1:10" ht="15.9" customHeight="1" x14ac:dyDescent="0.3">
      <c r="A1184" s="3" t="s">
        <v>2869</v>
      </c>
      <c r="B1184" s="15" t="s">
        <v>15930</v>
      </c>
      <c r="C1184" s="16">
        <v>25</v>
      </c>
      <c r="D1184" s="17">
        <f>tab_SATLISTE[[#This Row],[Leihgeräte]]*350</f>
        <v>8750</v>
      </c>
      <c r="E1184" s="16">
        <v>3</v>
      </c>
      <c r="F1184" s="30">
        <f>tab_SATLISTE[[#This Row],[Lehrergeräte]]*1000</f>
        <v>3000</v>
      </c>
      <c r="G1184" s="3" t="str">
        <f>IF(MID(tab_SATLISTE[[#This Row],[SAT-ID]],2,1)="x","x",LEFT(tab_SATLISTE[[#This Row],[SAT-ID]]))</f>
        <v>3</v>
      </c>
      <c r="H1184" t="s">
        <v>17008</v>
      </c>
      <c r="I1184" t="s">
        <v>17705</v>
      </c>
      <c r="J1184" s="3">
        <f>COUNTIFS(tab_SCHULLISTE[TKZ],tab_SATLISTE[[#This Row],[SAT-ID]])</f>
        <v>1</v>
      </c>
    </row>
    <row r="1185" spans="1:10" ht="15.9" customHeight="1" x14ac:dyDescent="0.3">
      <c r="A1185" s="3" t="s">
        <v>2870</v>
      </c>
      <c r="B1185" s="15" t="s">
        <v>15931</v>
      </c>
      <c r="C1185" s="16">
        <v>55</v>
      </c>
      <c r="D1185" s="17">
        <f>tab_SATLISTE[[#This Row],[Leihgeräte]]*350</f>
        <v>19250</v>
      </c>
      <c r="E1185" s="16">
        <v>12</v>
      </c>
      <c r="F1185" s="30">
        <f>tab_SATLISTE[[#This Row],[Lehrergeräte]]*1000</f>
        <v>12000</v>
      </c>
      <c r="G1185" s="3" t="str">
        <f>IF(MID(tab_SATLISTE[[#This Row],[SAT-ID]],2,1)="x","x",LEFT(tab_SATLISTE[[#This Row],[SAT-ID]]))</f>
        <v>3</v>
      </c>
      <c r="H1185" t="s">
        <v>17008</v>
      </c>
      <c r="I1185" t="s">
        <v>17711</v>
      </c>
      <c r="J1185" s="3">
        <f>COUNTIFS(tab_SCHULLISTE[TKZ],tab_SATLISTE[[#This Row],[SAT-ID]])</f>
        <v>1</v>
      </c>
    </row>
    <row r="1186" spans="1:10" ht="15.9" customHeight="1" x14ac:dyDescent="0.3">
      <c r="A1186" s="3" t="s">
        <v>2871</v>
      </c>
      <c r="B1186" s="15" t="s">
        <v>15932</v>
      </c>
      <c r="C1186" s="16">
        <v>54</v>
      </c>
      <c r="D1186" s="17">
        <f>tab_SATLISTE[[#This Row],[Leihgeräte]]*350</f>
        <v>18900</v>
      </c>
      <c r="E1186" s="16">
        <v>7</v>
      </c>
      <c r="F1186" s="30">
        <f>tab_SATLISTE[[#This Row],[Lehrergeräte]]*1000</f>
        <v>7000</v>
      </c>
      <c r="G1186" s="3" t="str">
        <f>IF(MID(tab_SATLISTE[[#This Row],[SAT-ID]],2,1)="x","x",LEFT(tab_SATLISTE[[#This Row],[SAT-ID]]))</f>
        <v>3</v>
      </c>
      <c r="H1186" t="s">
        <v>17010</v>
      </c>
      <c r="I1186" t="s">
        <v>17711</v>
      </c>
      <c r="J1186" s="3">
        <f>COUNTIFS(tab_SCHULLISTE[TKZ],tab_SATLISTE[[#This Row],[SAT-ID]])</f>
        <v>1</v>
      </c>
    </row>
    <row r="1187" spans="1:10" ht="15.9" customHeight="1" x14ac:dyDescent="0.3">
      <c r="A1187" s="3" t="s">
        <v>2872</v>
      </c>
      <c r="B1187" s="15" t="s">
        <v>15933</v>
      </c>
      <c r="C1187" s="16">
        <v>8</v>
      </c>
      <c r="D1187" s="17">
        <f>tab_SATLISTE[[#This Row],[Leihgeräte]]*350</f>
        <v>2800</v>
      </c>
      <c r="E1187" s="16">
        <v>2</v>
      </c>
      <c r="F1187" s="30">
        <f>tab_SATLISTE[[#This Row],[Lehrergeräte]]*1000</f>
        <v>2000</v>
      </c>
      <c r="G1187" s="3" t="str">
        <f>IF(MID(tab_SATLISTE[[#This Row],[SAT-ID]],2,1)="x","x",LEFT(tab_SATLISTE[[#This Row],[SAT-ID]]))</f>
        <v>3</v>
      </c>
      <c r="H1187" t="s">
        <v>23</v>
      </c>
      <c r="I1187" t="s">
        <v>17698</v>
      </c>
      <c r="J1187" s="3">
        <f>COUNTIFS(tab_SCHULLISTE[TKZ],tab_SATLISTE[[#This Row],[SAT-ID]])</f>
        <v>1</v>
      </c>
    </row>
    <row r="1188" spans="1:10" ht="15.9" customHeight="1" x14ac:dyDescent="0.3">
      <c r="A1188" s="3" t="s">
        <v>2873</v>
      </c>
      <c r="B1188" s="15" t="s">
        <v>15934</v>
      </c>
      <c r="C1188" s="16">
        <v>17</v>
      </c>
      <c r="D1188" s="17">
        <f>tab_SATLISTE[[#This Row],[Leihgeräte]]*350</f>
        <v>5950</v>
      </c>
      <c r="E1188" s="16">
        <v>4</v>
      </c>
      <c r="F1188" s="30">
        <f>tab_SATLISTE[[#This Row],[Lehrergeräte]]*1000</f>
        <v>4000</v>
      </c>
      <c r="G1188" s="3" t="str">
        <f>IF(MID(tab_SATLISTE[[#This Row],[SAT-ID]],2,1)="x","x",LEFT(tab_SATLISTE[[#This Row],[SAT-ID]]))</f>
        <v>3</v>
      </c>
      <c r="H1188" t="s">
        <v>23</v>
      </c>
      <c r="I1188" t="s">
        <v>17712</v>
      </c>
      <c r="J1188" s="3">
        <f>COUNTIFS(tab_SCHULLISTE[TKZ],tab_SATLISTE[[#This Row],[SAT-ID]])</f>
        <v>1</v>
      </c>
    </row>
    <row r="1189" spans="1:10" ht="15.9" customHeight="1" x14ac:dyDescent="0.3">
      <c r="A1189" s="3" t="s">
        <v>2874</v>
      </c>
      <c r="B1189" s="15" t="s">
        <v>15935</v>
      </c>
      <c r="C1189" s="16">
        <v>36</v>
      </c>
      <c r="D1189" s="17">
        <f>tab_SATLISTE[[#This Row],[Leihgeräte]]*350</f>
        <v>12600</v>
      </c>
      <c r="E1189" s="16">
        <v>4</v>
      </c>
      <c r="F1189" s="30">
        <f>tab_SATLISTE[[#This Row],[Lehrergeräte]]*1000</f>
        <v>4000</v>
      </c>
      <c r="G1189" s="3" t="str">
        <f>IF(MID(tab_SATLISTE[[#This Row],[SAT-ID]],2,1)="x","x",LEFT(tab_SATLISTE[[#This Row],[SAT-ID]]))</f>
        <v>3</v>
      </c>
      <c r="H1189" t="s">
        <v>23</v>
      </c>
      <c r="I1189" t="s">
        <v>17713</v>
      </c>
      <c r="J1189" s="3">
        <f>COUNTIFS(tab_SCHULLISTE[TKZ],tab_SATLISTE[[#This Row],[SAT-ID]])</f>
        <v>1</v>
      </c>
    </row>
    <row r="1190" spans="1:10" ht="15.9" customHeight="1" x14ac:dyDescent="0.3">
      <c r="A1190" s="3" t="s">
        <v>2875</v>
      </c>
      <c r="B1190" s="15" t="s">
        <v>1199</v>
      </c>
      <c r="C1190" s="16">
        <v>34</v>
      </c>
      <c r="D1190" s="17">
        <f>tab_SATLISTE[[#This Row],[Leihgeräte]]*350</f>
        <v>11900</v>
      </c>
      <c r="E1190" s="16">
        <v>7</v>
      </c>
      <c r="F1190" s="30">
        <f>tab_SATLISTE[[#This Row],[Lehrergeräte]]*1000</f>
        <v>7000</v>
      </c>
      <c r="G1190" s="3" t="str">
        <f>IF(MID(tab_SATLISTE[[#This Row],[SAT-ID]],2,1)="x","x",LEFT(tab_SATLISTE[[#This Row],[SAT-ID]]))</f>
        <v>3</v>
      </c>
      <c r="H1190" t="s">
        <v>17008</v>
      </c>
      <c r="I1190" t="s">
        <v>17714</v>
      </c>
      <c r="J1190" s="3">
        <f>COUNTIFS(tab_SCHULLISTE[TKZ],tab_SATLISTE[[#This Row],[SAT-ID]])</f>
        <v>1</v>
      </c>
    </row>
    <row r="1191" spans="1:10" ht="15.9" customHeight="1" x14ac:dyDescent="0.3">
      <c r="A1191" s="3" t="s">
        <v>2876</v>
      </c>
      <c r="B1191" s="15" t="s">
        <v>15936</v>
      </c>
      <c r="C1191" s="16">
        <v>21</v>
      </c>
      <c r="D1191" s="17">
        <f>tab_SATLISTE[[#This Row],[Leihgeräte]]*350</f>
        <v>7350</v>
      </c>
      <c r="E1191" s="16">
        <v>7</v>
      </c>
      <c r="F1191" s="30">
        <f>tab_SATLISTE[[#This Row],[Lehrergeräte]]*1000</f>
        <v>7000</v>
      </c>
      <c r="G1191" s="3" t="str">
        <f>IF(MID(tab_SATLISTE[[#This Row],[SAT-ID]],2,1)="x","x",LEFT(tab_SATLISTE[[#This Row],[SAT-ID]]))</f>
        <v>3</v>
      </c>
      <c r="H1191" t="s">
        <v>23</v>
      </c>
      <c r="I1191" t="s">
        <v>17715</v>
      </c>
      <c r="J1191" s="3">
        <f>COUNTIFS(tab_SCHULLISTE[TKZ],tab_SATLISTE[[#This Row],[SAT-ID]])</f>
        <v>1</v>
      </c>
    </row>
    <row r="1192" spans="1:10" ht="15.9" customHeight="1" x14ac:dyDescent="0.3">
      <c r="A1192" s="3" t="s">
        <v>2877</v>
      </c>
      <c r="B1192" s="15" t="s">
        <v>15937</v>
      </c>
      <c r="C1192" s="16">
        <v>54</v>
      </c>
      <c r="D1192" s="17">
        <f>tab_SATLISTE[[#This Row],[Leihgeräte]]*350</f>
        <v>18900</v>
      </c>
      <c r="E1192" s="16">
        <v>11</v>
      </c>
      <c r="F1192" s="30">
        <f>tab_SATLISTE[[#This Row],[Lehrergeräte]]*1000</f>
        <v>11000</v>
      </c>
      <c r="G1192" s="3" t="str">
        <f>IF(MID(tab_SATLISTE[[#This Row],[SAT-ID]],2,1)="x","x",LEFT(tab_SATLISTE[[#This Row],[SAT-ID]]))</f>
        <v>3</v>
      </c>
      <c r="H1192" t="s">
        <v>17011</v>
      </c>
      <c r="I1192" t="s">
        <v>17716</v>
      </c>
      <c r="J1192" s="3">
        <f>COUNTIFS(tab_SCHULLISTE[TKZ],tab_SATLISTE[[#This Row],[SAT-ID]])</f>
        <v>2</v>
      </c>
    </row>
    <row r="1193" spans="1:10" ht="15.9" customHeight="1" x14ac:dyDescent="0.3">
      <c r="A1193" s="3" t="s">
        <v>2878</v>
      </c>
      <c r="B1193" s="15" t="s">
        <v>15938</v>
      </c>
      <c r="C1193" s="16">
        <v>23</v>
      </c>
      <c r="D1193" s="17">
        <f>tab_SATLISTE[[#This Row],[Leihgeräte]]*350</f>
        <v>8050</v>
      </c>
      <c r="E1193" s="16">
        <v>7</v>
      </c>
      <c r="F1193" s="30">
        <f>tab_SATLISTE[[#This Row],[Lehrergeräte]]*1000</f>
        <v>7000</v>
      </c>
      <c r="G1193" s="3" t="str">
        <f>IF(MID(tab_SATLISTE[[#This Row],[SAT-ID]],2,1)="x","x",LEFT(tab_SATLISTE[[#This Row],[SAT-ID]]))</f>
        <v>3</v>
      </c>
      <c r="H1193" t="s">
        <v>23</v>
      </c>
      <c r="I1193" t="s">
        <v>17634</v>
      </c>
      <c r="J1193" s="3">
        <f>COUNTIFS(tab_SCHULLISTE[TKZ],tab_SATLISTE[[#This Row],[SAT-ID]])</f>
        <v>1</v>
      </c>
    </row>
    <row r="1194" spans="1:10" ht="15.9" customHeight="1" x14ac:dyDescent="0.3">
      <c r="A1194" s="3" t="s">
        <v>2879</v>
      </c>
      <c r="B1194" s="15" t="s">
        <v>15939</v>
      </c>
      <c r="C1194" s="16">
        <v>34</v>
      </c>
      <c r="D1194" s="17">
        <f>tab_SATLISTE[[#This Row],[Leihgeräte]]*350</f>
        <v>11900</v>
      </c>
      <c r="E1194" s="16">
        <v>11</v>
      </c>
      <c r="F1194" s="30">
        <f>tab_SATLISTE[[#This Row],[Lehrergeräte]]*1000</f>
        <v>11000</v>
      </c>
      <c r="G1194" s="3" t="str">
        <f>IF(MID(tab_SATLISTE[[#This Row],[SAT-ID]],2,1)="x","x",LEFT(tab_SATLISTE[[#This Row],[SAT-ID]]))</f>
        <v>3</v>
      </c>
      <c r="H1194" t="s">
        <v>23</v>
      </c>
      <c r="I1194" t="s">
        <v>17717</v>
      </c>
      <c r="J1194" s="3">
        <f>COUNTIFS(tab_SCHULLISTE[TKZ],tab_SATLISTE[[#This Row],[SAT-ID]])</f>
        <v>2</v>
      </c>
    </row>
    <row r="1195" spans="1:10" ht="15.9" customHeight="1" x14ac:dyDescent="0.3">
      <c r="A1195" s="3" t="s">
        <v>2880</v>
      </c>
      <c r="B1195" s="15" t="s">
        <v>15940</v>
      </c>
      <c r="C1195" s="16">
        <v>27</v>
      </c>
      <c r="D1195" s="17">
        <f>tab_SATLISTE[[#This Row],[Leihgeräte]]*350</f>
        <v>9450</v>
      </c>
      <c r="E1195" s="16">
        <v>5</v>
      </c>
      <c r="F1195" s="30">
        <f>tab_SATLISTE[[#This Row],[Lehrergeräte]]*1000</f>
        <v>5000</v>
      </c>
      <c r="G1195" s="3" t="str">
        <f>IF(MID(tab_SATLISTE[[#This Row],[SAT-ID]],2,1)="x","x",LEFT(tab_SATLISTE[[#This Row],[SAT-ID]]))</f>
        <v>3</v>
      </c>
      <c r="H1195" t="s">
        <v>17008</v>
      </c>
      <c r="I1195" t="s">
        <v>17718</v>
      </c>
      <c r="J1195" s="3">
        <f>COUNTIFS(tab_SCHULLISTE[TKZ],tab_SATLISTE[[#This Row],[SAT-ID]])</f>
        <v>2</v>
      </c>
    </row>
    <row r="1196" spans="1:10" ht="15.9" customHeight="1" x14ac:dyDescent="0.3">
      <c r="A1196" s="3" t="s">
        <v>2881</v>
      </c>
      <c r="B1196" s="15" t="s">
        <v>15941</v>
      </c>
      <c r="C1196" s="16">
        <v>18</v>
      </c>
      <c r="D1196" s="17">
        <f>tab_SATLISTE[[#This Row],[Leihgeräte]]*350</f>
        <v>6300</v>
      </c>
      <c r="E1196" s="16">
        <v>5</v>
      </c>
      <c r="F1196" s="30">
        <f>tab_SATLISTE[[#This Row],[Lehrergeräte]]*1000</f>
        <v>5000</v>
      </c>
      <c r="G1196" s="3" t="str">
        <f>IF(MID(tab_SATLISTE[[#This Row],[SAT-ID]],2,1)="x","x",LEFT(tab_SATLISTE[[#This Row],[SAT-ID]]))</f>
        <v>3</v>
      </c>
      <c r="H1196" t="s">
        <v>17009</v>
      </c>
      <c r="I1196" t="s">
        <v>17719</v>
      </c>
      <c r="J1196" s="3">
        <f>COUNTIFS(tab_SCHULLISTE[TKZ],tab_SATLISTE[[#This Row],[SAT-ID]])</f>
        <v>1</v>
      </c>
    </row>
    <row r="1197" spans="1:10" ht="15.9" customHeight="1" x14ac:dyDescent="0.3">
      <c r="A1197" s="3" t="s">
        <v>2882</v>
      </c>
      <c r="B1197" s="15" t="s">
        <v>15942</v>
      </c>
      <c r="C1197" s="16">
        <v>26</v>
      </c>
      <c r="D1197" s="17">
        <f>tab_SATLISTE[[#This Row],[Leihgeräte]]*350</f>
        <v>9100</v>
      </c>
      <c r="E1197" s="16">
        <v>7</v>
      </c>
      <c r="F1197" s="30">
        <f>tab_SATLISTE[[#This Row],[Lehrergeräte]]*1000</f>
        <v>7000</v>
      </c>
      <c r="G1197" s="3" t="str">
        <f>IF(MID(tab_SATLISTE[[#This Row],[SAT-ID]],2,1)="x","x",LEFT(tab_SATLISTE[[#This Row],[SAT-ID]]))</f>
        <v>3</v>
      </c>
      <c r="H1197" t="s">
        <v>23</v>
      </c>
      <c r="I1197" t="s">
        <v>17720</v>
      </c>
      <c r="J1197" s="3">
        <f>COUNTIFS(tab_SCHULLISTE[TKZ],tab_SATLISTE[[#This Row],[SAT-ID]])</f>
        <v>1</v>
      </c>
    </row>
    <row r="1198" spans="1:10" ht="15.9" customHeight="1" x14ac:dyDescent="0.3">
      <c r="A1198" s="3" t="s">
        <v>2883</v>
      </c>
      <c r="B1198" s="15" t="s">
        <v>15943</v>
      </c>
      <c r="C1198" s="16">
        <v>56</v>
      </c>
      <c r="D1198" s="17">
        <f>tab_SATLISTE[[#This Row],[Leihgeräte]]*350</f>
        <v>19600</v>
      </c>
      <c r="E1198" s="16">
        <v>11</v>
      </c>
      <c r="F1198" s="30">
        <f>tab_SATLISTE[[#This Row],[Lehrergeräte]]*1000</f>
        <v>11000</v>
      </c>
      <c r="G1198" s="3" t="str">
        <f>IF(MID(tab_SATLISTE[[#This Row],[SAT-ID]],2,1)="x","x",LEFT(tab_SATLISTE[[#This Row],[SAT-ID]]))</f>
        <v>3</v>
      </c>
      <c r="H1198" t="s">
        <v>17009</v>
      </c>
      <c r="I1198" t="s">
        <v>17721</v>
      </c>
      <c r="J1198" s="3">
        <f>COUNTIFS(tab_SCHULLISTE[TKZ],tab_SATLISTE[[#This Row],[SAT-ID]])</f>
        <v>1</v>
      </c>
    </row>
    <row r="1199" spans="1:10" ht="15.9" customHeight="1" x14ac:dyDescent="0.3">
      <c r="A1199" s="3" t="s">
        <v>2884</v>
      </c>
      <c r="B1199" s="15" t="s">
        <v>15944</v>
      </c>
      <c r="C1199" s="16">
        <v>40</v>
      </c>
      <c r="D1199" s="17">
        <f>tab_SATLISTE[[#This Row],[Leihgeräte]]*350</f>
        <v>14000</v>
      </c>
      <c r="E1199" s="16">
        <v>6</v>
      </c>
      <c r="F1199" s="30">
        <f>tab_SATLISTE[[#This Row],[Lehrergeräte]]*1000</f>
        <v>6000</v>
      </c>
      <c r="G1199" s="3" t="str">
        <f>IF(MID(tab_SATLISTE[[#This Row],[SAT-ID]],2,1)="x","x",LEFT(tab_SATLISTE[[#This Row],[SAT-ID]]))</f>
        <v>3</v>
      </c>
      <c r="H1199" t="s">
        <v>17008</v>
      </c>
      <c r="I1199" t="s">
        <v>17721</v>
      </c>
      <c r="J1199" s="3">
        <f>COUNTIFS(tab_SCHULLISTE[TKZ],tab_SATLISTE[[#This Row],[SAT-ID]])</f>
        <v>1</v>
      </c>
    </row>
    <row r="1200" spans="1:10" ht="15.9" customHeight="1" x14ac:dyDescent="0.3">
      <c r="A1200" s="3" t="s">
        <v>2885</v>
      </c>
      <c r="B1200" s="15" t="s">
        <v>15945</v>
      </c>
      <c r="C1200" s="16">
        <v>44</v>
      </c>
      <c r="D1200" s="17">
        <f>tab_SATLISTE[[#This Row],[Leihgeräte]]*350</f>
        <v>15400</v>
      </c>
      <c r="E1200" s="16">
        <v>10</v>
      </c>
      <c r="F1200" s="30">
        <f>tab_SATLISTE[[#This Row],[Lehrergeräte]]*1000</f>
        <v>10000</v>
      </c>
      <c r="G1200" s="3" t="str">
        <f>IF(MID(tab_SATLISTE[[#This Row],[SAT-ID]],2,1)="x","x",LEFT(tab_SATLISTE[[#This Row],[SAT-ID]]))</f>
        <v>3</v>
      </c>
      <c r="H1200" t="s">
        <v>17008</v>
      </c>
      <c r="I1200" t="s">
        <v>17722</v>
      </c>
      <c r="J1200" s="3">
        <f>COUNTIFS(tab_SCHULLISTE[TKZ],tab_SATLISTE[[#This Row],[SAT-ID]])</f>
        <v>2</v>
      </c>
    </row>
    <row r="1201" spans="1:10" ht="15.9" customHeight="1" x14ac:dyDescent="0.3">
      <c r="A1201" s="3" t="s">
        <v>2886</v>
      </c>
      <c r="B1201" s="15" t="s">
        <v>15946</v>
      </c>
      <c r="C1201" s="16">
        <v>13</v>
      </c>
      <c r="D1201" s="17">
        <f>tab_SATLISTE[[#This Row],[Leihgeräte]]*350</f>
        <v>4550</v>
      </c>
      <c r="E1201" s="16">
        <v>3</v>
      </c>
      <c r="F1201" s="30">
        <f>tab_SATLISTE[[#This Row],[Lehrergeräte]]*1000</f>
        <v>3000</v>
      </c>
      <c r="G1201" s="3" t="str">
        <f>IF(MID(tab_SATLISTE[[#This Row],[SAT-ID]],2,1)="x","x",LEFT(tab_SATLISTE[[#This Row],[SAT-ID]]))</f>
        <v>3</v>
      </c>
      <c r="H1201" t="s">
        <v>23</v>
      </c>
      <c r="I1201" t="s">
        <v>17705</v>
      </c>
      <c r="J1201" s="3">
        <f>COUNTIFS(tab_SCHULLISTE[TKZ],tab_SATLISTE[[#This Row],[SAT-ID]])</f>
        <v>1</v>
      </c>
    </row>
    <row r="1202" spans="1:10" ht="15.9" customHeight="1" x14ac:dyDescent="0.3">
      <c r="A1202" s="3" t="s">
        <v>2887</v>
      </c>
      <c r="B1202" s="15" t="s">
        <v>15947</v>
      </c>
      <c r="C1202" s="16">
        <v>35</v>
      </c>
      <c r="D1202" s="17">
        <f>tab_SATLISTE[[#This Row],[Leihgeräte]]*350</f>
        <v>12250</v>
      </c>
      <c r="E1202" s="16">
        <v>4</v>
      </c>
      <c r="F1202" s="30">
        <f>tab_SATLISTE[[#This Row],[Lehrergeräte]]*1000</f>
        <v>4000</v>
      </c>
      <c r="G1202" s="3" t="str">
        <f>IF(MID(tab_SATLISTE[[#This Row],[SAT-ID]],2,1)="x","x",LEFT(tab_SATLISTE[[#This Row],[SAT-ID]]))</f>
        <v>3</v>
      </c>
      <c r="H1202" t="s">
        <v>17009</v>
      </c>
      <c r="I1202" t="s">
        <v>17723</v>
      </c>
      <c r="J1202" s="3">
        <f>COUNTIFS(tab_SCHULLISTE[TKZ],tab_SATLISTE[[#This Row],[SAT-ID]])</f>
        <v>1</v>
      </c>
    </row>
    <row r="1203" spans="1:10" ht="15.9" customHeight="1" x14ac:dyDescent="0.3">
      <c r="A1203" s="3" t="s">
        <v>2888</v>
      </c>
      <c r="B1203" s="15" t="s">
        <v>15948</v>
      </c>
      <c r="C1203" s="16">
        <v>50</v>
      </c>
      <c r="D1203" s="17">
        <f>tab_SATLISTE[[#This Row],[Leihgeräte]]*350</f>
        <v>17500</v>
      </c>
      <c r="E1203" s="16">
        <v>8</v>
      </c>
      <c r="F1203" s="30">
        <f>tab_SATLISTE[[#This Row],[Lehrergeräte]]*1000</f>
        <v>8000</v>
      </c>
      <c r="G1203" s="3" t="str">
        <f>IF(MID(tab_SATLISTE[[#This Row],[SAT-ID]],2,1)="x","x",LEFT(tab_SATLISTE[[#This Row],[SAT-ID]]))</f>
        <v>3</v>
      </c>
      <c r="H1203" t="s">
        <v>17008</v>
      </c>
      <c r="I1203" t="s">
        <v>17620</v>
      </c>
      <c r="J1203" s="3">
        <f>COUNTIFS(tab_SCHULLISTE[TKZ],tab_SATLISTE[[#This Row],[SAT-ID]])</f>
        <v>1</v>
      </c>
    </row>
    <row r="1204" spans="1:10" ht="15.9" customHeight="1" x14ac:dyDescent="0.3">
      <c r="A1204" s="3" t="s">
        <v>2889</v>
      </c>
      <c r="B1204" s="15" t="s">
        <v>15949</v>
      </c>
      <c r="C1204" s="16">
        <v>3034</v>
      </c>
      <c r="D1204" s="17">
        <f>tab_SATLISTE[[#This Row],[Leihgeräte]]*350</f>
        <v>1061900</v>
      </c>
      <c r="E1204" s="16">
        <v>663</v>
      </c>
      <c r="F1204" s="30">
        <f>tab_SATLISTE[[#This Row],[Lehrergeräte]]*1000</f>
        <v>663000</v>
      </c>
      <c r="G1204" s="3" t="str">
        <f>IF(MID(tab_SATLISTE[[#This Row],[SAT-ID]],2,1)="x","x",LEFT(tab_SATLISTE[[#This Row],[SAT-ID]]))</f>
        <v>3</v>
      </c>
      <c r="H1204" t="s">
        <v>17010</v>
      </c>
      <c r="I1204" t="s">
        <v>17418</v>
      </c>
      <c r="J1204" s="3">
        <f>COUNTIFS(tab_SCHULLISTE[TKZ],tab_SATLISTE[[#This Row],[SAT-ID]])</f>
        <v>39</v>
      </c>
    </row>
    <row r="1205" spans="1:10" ht="15.9" customHeight="1" x14ac:dyDescent="0.3">
      <c r="A1205" s="3" t="s">
        <v>2890</v>
      </c>
      <c r="B1205" s="15" t="s">
        <v>15950</v>
      </c>
      <c r="C1205" s="16">
        <v>989</v>
      </c>
      <c r="D1205" s="17">
        <f>tab_SATLISTE[[#This Row],[Leihgeräte]]*350</f>
        <v>346150</v>
      </c>
      <c r="E1205" s="16">
        <v>207</v>
      </c>
      <c r="F1205" s="30">
        <f>tab_SATLISTE[[#This Row],[Lehrergeräte]]*1000</f>
        <v>207000</v>
      </c>
      <c r="G1205" s="3" t="str">
        <f>IF(MID(tab_SATLISTE[[#This Row],[SAT-ID]],2,1)="x","x",LEFT(tab_SATLISTE[[#This Row],[SAT-ID]]))</f>
        <v>3</v>
      </c>
      <c r="H1205" t="s">
        <v>10474</v>
      </c>
      <c r="I1205" t="s">
        <v>18502</v>
      </c>
      <c r="J1205" s="3">
        <f>COUNTIFS(tab_SCHULLISTE[TKZ],tab_SATLISTE[[#This Row],[SAT-ID]])</f>
        <v>15</v>
      </c>
    </row>
    <row r="1206" spans="1:10" ht="15.9" customHeight="1" x14ac:dyDescent="0.3">
      <c r="A1206" s="3" t="s">
        <v>2891</v>
      </c>
      <c r="B1206" s="15" t="s">
        <v>15951</v>
      </c>
      <c r="C1206" s="16">
        <v>169</v>
      </c>
      <c r="D1206" s="17">
        <f>tab_SATLISTE[[#This Row],[Leihgeräte]]*350</f>
        <v>59150</v>
      </c>
      <c r="E1206" s="16">
        <v>34</v>
      </c>
      <c r="F1206" s="30">
        <f>tab_SATLISTE[[#This Row],[Lehrergeräte]]*1000</f>
        <v>34000</v>
      </c>
      <c r="G1206" s="3" t="str">
        <f>IF(MID(tab_SATLISTE[[#This Row],[SAT-ID]],2,1)="x","x",LEFT(tab_SATLISTE[[#This Row],[SAT-ID]]))</f>
        <v>3</v>
      </c>
      <c r="H1206" t="s">
        <v>17009</v>
      </c>
      <c r="I1206" t="s">
        <v>17724</v>
      </c>
      <c r="J1206" s="3">
        <f>COUNTIFS(tab_SCHULLISTE[TKZ],tab_SATLISTE[[#This Row],[SAT-ID]])</f>
        <v>5</v>
      </c>
    </row>
    <row r="1207" spans="1:10" ht="15.9" customHeight="1" x14ac:dyDescent="0.3">
      <c r="A1207" s="3" t="s">
        <v>2892</v>
      </c>
      <c r="B1207" s="15" t="s">
        <v>15952</v>
      </c>
      <c r="C1207" s="16">
        <v>11</v>
      </c>
      <c r="D1207" s="17">
        <f>tab_SATLISTE[[#This Row],[Leihgeräte]]*350</f>
        <v>3850</v>
      </c>
      <c r="E1207" s="16">
        <v>4</v>
      </c>
      <c r="F1207" s="30">
        <f>tab_SATLISTE[[#This Row],[Lehrergeräte]]*1000</f>
        <v>4000</v>
      </c>
      <c r="G1207" s="3" t="str">
        <f>IF(MID(tab_SATLISTE[[#This Row],[SAT-ID]],2,1)="x","x",LEFT(tab_SATLISTE[[#This Row],[SAT-ID]]))</f>
        <v>3</v>
      </c>
      <c r="H1207" t="s">
        <v>23</v>
      </c>
      <c r="I1207" t="s">
        <v>17654</v>
      </c>
      <c r="J1207" s="3">
        <f>COUNTIFS(tab_SCHULLISTE[TKZ],tab_SATLISTE[[#This Row],[SAT-ID]])</f>
        <v>1</v>
      </c>
    </row>
    <row r="1208" spans="1:10" ht="15.9" customHeight="1" x14ac:dyDescent="0.3">
      <c r="A1208" s="3" t="s">
        <v>2893</v>
      </c>
      <c r="B1208" s="15" t="s">
        <v>15953</v>
      </c>
      <c r="C1208" s="16">
        <v>24</v>
      </c>
      <c r="D1208" s="17">
        <f>tab_SATLISTE[[#This Row],[Leihgeräte]]*350</f>
        <v>8400</v>
      </c>
      <c r="E1208" s="16">
        <v>2</v>
      </c>
      <c r="F1208" s="30">
        <f>tab_SATLISTE[[#This Row],[Lehrergeräte]]*1000</f>
        <v>2000</v>
      </c>
      <c r="G1208" s="3" t="str">
        <f>IF(MID(tab_SATLISTE[[#This Row],[SAT-ID]],2,1)="x","x",LEFT(tab_SATLISTE[[#This Row],[SAT-ID]]))</f>
        <v>3</v>
      </c>
      <c r="H1208" t="s">
        <v>17008</v>
      </c>
      <c r="I1208" t="s">
        <v>17725</v>
      </c>
      <c r="J1208" s="3">
        <f>COUNTIFS(tab_SCHULLISTE[TKZ],tab_SATLISTE[[#This Row],[SAT-ID]])</f>
        <v>1</v>
      </c>
    </row>
    <row r="1209" spans="1:10" ht="15.9" customHeight="1" x14ac:dyDescent="0.3">
      <c r="A1209" s="3" t="s">
        <v>2894</v>
      </c>
      <c r="B1209" s="15" t="s">
        <v>15954</v>
      </c>
      <c r="C1209" s="16">
        <v>8</v>
      </c>
      <c r="D1209" s="17">
        <f>tab_SATLISTE[[#This Row],[Leihgeräte]]*350</f>
        <v>2800</v>
      </c>
      <c r="E1209" s="16">
        <v>2</v>
      </c>
      <c r="F1209" s="30">
        <f>tab_SATLISTE[[#This Row],[Lehrergeräte]]*1000</f>
        <v>2000</v>
      </c>
      <c r="G1209" s="3" t="str">
        <f>IF(MID(tab_SATLISTE[[#This Row],[SAT-ID]],2,1)="x","x",LEFT(tab_SATLISTE[[#This Row],[SAT-ID]]))</f>
        <v>3</v>
      </c>
      <c r="H1209" t="s">
        <v>23</v>
      </c>
      <c r="I1209" t="s">
        <v>17726</v>
      </c>
      <c r="J1209" s="3">
        <f>COUNTIFS(tab_SCHULLISTE[TKZ],tab_SATLISTE[[#This Row],[SAT-ID]])</f>
        <v>1</v>
      </c>
    </row>
    <row r="1210" spans="1:10" ht="15.9" customHeight="1" x14ac:dyDescent="0.3">
      <c r="A1210" s="3" t="s">
        <v>2895</v>
      </c>
      <c r="B1210" s="15" t="s">
        <v>15955</v>
      </c>
      <c r="C1210" s="16">
        <v>147</v>
      </c>
      <c r="D1210" s="17">
        <f>tab_SATLISTE[[#This Row],[Leihgeräte]]*350</f>
        <v>51450</v>
      </c>
      <c r="E1210" s="16">
        <v>29</v>
      </c>
      <c r="F1210" s="30">
        <f>tab_SATLISTE[[#This Row],[Lehrergeräte]]*1000</f>
        <v>29000</v>
      </c>
      <c r="G1210" s="3" t="str">
        <f>IF(MID(tab_SATLISTE[[#This Row],[SAT-ID]],2,1)="x","x",LEFT(tab_SATLISTE[[#This Row],[SAT-ID]]))</f>
        <v>3</v>
      </c>
      <c r="H1210" t="s">
        <v>17010</v>
      </c>
      <c r="I1210" t="s">
        <v>17727</v>
      </c>
      <c r="J1210" s="3">
        <f>COUNTIFS(tab_SCHULLISTE[TKZ],tab_SATLISTE[[#This Row],[SAT-ID]])</f>
        <v>3</v>
      </c>
    </row>
    <row r="1211" spans="1:10" ht="15.9" customHeight="1" x14ac:dyDescent="0.3">
      <c r="A1211" s="3" t="s">
        <v>2896</v>
      </c>
      <c r="B1211" s="15" t="s">
        <v>15956</v>
      </c>
      <c r="C1211" s="16">
        <v>17</v>
      </c>
      <c r="D1211" s="17">
        <f>tab_SATLISTE[[#This Row],[Leihgeräte]]*350</f>
        <v>5950</v>
      </c>
      <c r="E1211" s="16">
        <v>6</v>
      </c>
      <c r="F1211" s="30">
        <f>tab_SATLISTE[[#This Row],[Lehrergeräte]]*1000</f>
        <v>6000</v>
      </c>
      <c r="G1211" s="3" t="str">
        <f>IF(MID(tab_SATLISTE[[#This Row],[SAT-ID]],2,1)="x","x",LEFT(tab_SATLISTE[[#This Row],[SAT-ID]]))</f>
        <v>3</v>
      </c>
      <c r="H1211" t="s">
        <v>17008</v>
      </c>
      <c r="I1211" t="s">
        <v>17728</v>
      </c>
      <c r="J1211" s="3">
        <f>COUNTIFS(tab_SCHULLISTE[TKZ],tab_SATLISTE[[#This Row],[SAT-ID]])</f>
        <v>1</v>
      </c>
    </row>
    <row r="1212" spans="1:10" ht="15.9" customHeight="1" x14ac:dyDescent="0.3">
      <c r="A1212" s="3" t="s">
        <v>2897</v>
      </c>
      <c r="B1212" s="15" t="s">
        <v>15957</v>
      </c>
      <c r="C1212" s="16">
        <v>15</v>
      </c>
      <c r="D1212" s="17">
        <f>tab_SATLISTE[[#This Row],[Leihgeräte]]*350</f>
        <v>5250</v>
      </c>
      <c r="E1212" s="16">
        <v>2</v>
      </c>
      <c r="F1212" s="30">
        <f>tab_SATLISTE[[#This Row],[Lehrergeräte]]*1000</f>
        <v>2000</v>
      </c>
      <c r="G1212" s="3" t="str">
        <f>IF(MID(tab_SATLISTE[[#This Row],[SAT-ID]],2,1)="x","x",LEFT(tab_SATLISTE[[#This Row],[SAT-ID]]))</f>
        <v>3</v>
      </c>
      <c r="H1212" t="s">
        <v>23</v>
      </c>
      <c r="I1212" t="s">
        <v>17729</v>
      </c>
      <c r="J1212" s="3">
        <f>COUNTIFS(tab_SCHULLISTE[TKZ],tab_SATLISTE[[#This Row],[SAT-ID]])</f>
        <v>1</v>
      </c>
    </row>
    <row r="1213" spans="1:10" ht="15.9" customHeight="1" x14ac:dyDescent="0.3">
      <c r="A1213" s="3" t="s">
        <v>2898</v>
      </c>
      <c r="B1213" s="15" t="s">
        <v>15958</v>
      </c>
      <c r="C1213" s="16">
        <v>68</v>
      </c>
      <c r="D1213" s="17">
        <f>tab_SATLISTE[[#This Row],[Leihgeräte]]*350</f>
        <v>23800</v>
      </c>
      <c r="E1213" s="16">
        <v>11</v>
      </c>
      <c r="F1213" s="30">
        <f>tab_SATLISTE[[#This Row],[Lehrergeräte]]*1000</f>
        <v>11000</v>
      </c>
      <c r="G1213" s="3" t="str">
        <f>IF(MID(tab_SATLISTE[[#This Row],[SAT-ID]],2,1)="x","x",LEFT(tab_SATLISTE[[#This Row],[SAT-ID]]))</f>
        <v>3</v>
      </c>
      <c r="H1213" t="s">
        <v>17009</v>
      </c>
      <c r="I1213" t="s">
        <v>17730</v>
      </c>
      <c r="J1213" s="3">
        <f>COUNTIFS(tab_SCHULLISTE[TKZ],tab_SATLISTE[[#This Row],[SAT-ID]])</f>
        <v>2</v>
      </c>
    </row>
    <row r="1214" spans="1:10" ht="15.9" customHeight="1" x14ac:dyDescent="0.3">
      <c r="A1214" s="3" t="s">
        <v>2899</v>
      </c>
      <c r="B1214" s="15" t="s">
        <v>15959</v>
      </c>
      <c r="C1214" s="16">
        <v>13</v>
      </c>
      <c r="D1214" s="17">
        <f>tab_SATLISTE[[#This Row],[Leihgeräte]]*350</f>
        <v>4550</v>
      </c>
      <c r="E1214" s="16">
        <v>3</v>
      </c>
      <c r="F1214" s="30">
        <f>tab_SATLISTE[[#This Row],[Lehrergeräte]]*1000</f>
        <v>3000</v>
      </c>
      <c r="G1214" s="3" t="str">
        <f>IF(MID(tab_SATLISTE[[#This Row],[SAT-ID]],2,1)="x","x",LEFT(tab_SATLISTE[[#This Row],[SAT-ID]]))</f>
        <v>3</v>
      </c>
      <c r="H1214" t="s">
        <v>23</v>
      </c>
      <c r="I1214" t="s">
        <v>17731</v>
      </c>
      <c r="J1214" s="3">
        <f>COUNTIFS(tab_SCHULLISTE[TKZ],tab_SATLISTE[[#This Row],[SAT-ID]])</f>
        <v>1</v>
      </c>
    </row>
    <row r="1215" spans="1:10" ht="15.9" customHeight="1" x14ac:dyDescent="0.3">
      <c r="A1215" s="3" t="s">
        <v>2900</v>
      </c>
      <c r="B1215" s="15" t="s">
        <v>15960</v>
      </c>
      <c r="C1215" s="16">
        <v>13</v>
      </c>
      <c r="D1215" s="17">
        <f>tab_SATLISTE[[#This Row],[Leihgeräte]]*350</f>
        <v>4550</v>
      </c>
      <c r="E1215" s="16">
        <v>5</v>
      </c>
      <c r="F1215" s="30">
        <f>tab_SATLISTE[[#This Row],[Lehrergeräte]]*1000</f>
        <v>5000</v>
      </c>
      <c r="G1215" s="3" t="str">
        <f>IF(MID(tab_SATLISTE[[#This Row],[SAT-ID]],2,1)="x","x",LEFT(tab_SATLISTE[[#This Row],[SAT-ID]]))</f>
        <v>3</v>
      </c>
      <c r="H1215" t="s">
        <v>17008</v>
      </c>
      <c r="I1215" t="s">
        <v>17732</v>
      </c>
      <c r="J1215" s="3">
        <f>COUNTIFS(tab_SCHULLISTE[TKZ],tab_SATLISTE[[#This Row],[SAT-ID]])</f>
        <v>1</v>
      </c>
    </row>
    <row r="1216" spans="1:10" ht="15.9" customHeight="1" x14ac:dyDescent="0.3">
      <c r="A1216" s="3" t="s">
        <v>2901</v>
      </c>
      <c r="B1216" s="15" t="s">
        <v>15961</v>
      </c>
      <c r="C1216" s="16">
        <v>9</v>
      </c>
      <c r="D1216" s="17">
        <f>tab_SATLISTE[[#This Row],[Leihgeräte]]*350</f>
        <v>3150</v>
      </c>
      <c r="E1216" s="16">
        <v>2</v>
      </c>
      <c r="F1216" s="30">
        <f>tab_SATLISTE[[#This Row],[Lehrergeräte]]*1000</f>
        <v>2000</v>
      </c>
      <c r="G1216" s="3" t="str">
        <f>IF(MID(tab_SATLISTE[[#This Row],[SAT-ID]],2,1)="x","x",LEFT(tab_SATLISTE[[#This Row],[SAT-ID]]))</f>
        <v>3</v>
      </c>
      <c r="H1216" t="s">
        <v>23</v>
      </c>
      <c r="I1216" t="s">
        <v>17733</v>
      </c>
      <c r="J1216" s="3">
        <f>COUNTIFS(tab_SCHULLISTE[TKZ],tab_SATLISTE[[#This Row],[SAT-ID]])</f>
        <v>1</v>
      </c>
    </row>
    <row r="1217" spans="1:10" ht="15.9" customHeight="1" x14ac:dyDescent="0.3">
      <c r="A1217" s="3" t="s">
        <v>2902</v>
      </c>
      <c r="B1217" s="15" t="s">
        <v>15962</v>
      </c>
      <c r="C1217" s="16">
        <v>17</v>
      </c>
      <c r="D1217" s="17">
        <f>tab_SATLISTE[[#This Row],[Leihgeräte]]*350</f>
        <v>5950</v>
      </c>
      <c r="E1217" s="16">
        <v>3</v>
      </c>
      <c r="F1217" s="30">
        <f>tab_SATLISTE[[#This Row],[Lehrergeräte]]*1000</f>
        <v>3000</v>
      </c>
      <c r="G1217" s="3" t="str">
        <f>IF(MID(tab_SATLISTE[[#This Row],[SAT-ID]],2,1)="x","x",LEFT(tab_SATLISTE[[#This Row],[SAT-ID]]))</f>
        <v>3</v>
      </c>
      <c r="H1217" t="s">
        <v>17008</v>
      </c>
      <c r="I1217" t="s">
        <v>17733</v>
      </c>
      <c r="J1217" s="3">
        <f>COUNTIFS(tab_SCHULLISTE[TKZ],tab_SATLISTE[[#This Row],[SAT-ID]])</f>
        <v>1</v>
      </c>
    </row>
    <row r="1218" spans="1:10" ht="15.9" customHeight="1" x14ac:dyDescent="0.3">
      <c r="A1218" s="3" t="s">
        <v>2903</v>
      </c>
      <c r="B1218" s="15" t="s">
        <v>15963</v>
      </c>
      <c r="C1218" s="16">
        <v>13</v>
      </c>
      <c r="D1218" s="17">
        <f>tab_SATLISTE[[#This Row],[Leihgeräte]]*350</f>
        <v>4550</v>
      </c>
      <c r="E1218" s="16">
        <v>3</v>
      </c>
      <c r="F1218" s="30">
        <f>tab_SATLISTE[[#This Row],[Lehrergeräte]]*1000</f>
        <v>3000</v>
      </c>
      <c r="G1218" s="3" t="str">
        <f>IF(MID(tab_SATLISTE[[#This Row],[SAT-ID]],2,1)="x","x",LEFT(tab_SATLISTE[[#This Row],[SAT-ID]]))</f>
        <v>3</v>
      </c>
      <c r="H1218" t="s">
        <v>17009</v>
      </c>
      <c r="I1218" t="s">
        <v>17734</v>
      </c>
      <c r="J1218" s="3">
        <f>COUNTIFS(tab_SCHULLISTE[TKZ],tab_SATLISTE[[#This Row],[SAT-ID]])</f>
        <v>1</v>
      </c>
    </row>
    <row r="1219" spans="1:10" ht="15.9" customHeight="1" x14ac:dyDescent="0.3">
      <c r="A1219" s="3" t="s">
        <v>2904</v>
      </c>
      <c r="B1219" s="15" t="s">
        <v>15964</v>
      </c>
      <c r="C1219" s="16">
        <v>35</v>
      </c>
      <c r="D1219" s="17">
        <f>tab_SATLISTE[[#This Row],[Leihgeräte]]*350</f>
        <v>12250</v>
      </c>
      <c r="E1219" s="16">
        <v>11</v>
      </c>
      <c r="F1219" s="30">
        <f>tab_SATLISTE[[#This Row],[Lehrergeräte]]*1000</f>
        <v>11000</v>
      </c>
      <c r="G1219" s="3" t="str">
        <f>IF(MID(tab_SATLISTE[[#This Row],[SAT-ID]],2,1)="x","x",LEFT(tab_SATLISTE[[#This Row],[SAT-ID]]))</f>
        <v>3</v>
      </c>
      <c r="H1219" t="s">
        <v>17010</v>
      </c>
      <c r="I1219" t="s">
        <v>17735</v>
      </c>
      <c r="J1219" s="3">
        <f>COUNTIFS(tab_SCHULLISTE[TKZ],tab_SATLISTE[[#This Row],[SAT-ID]])</f>
        <v>2</v>
      </c>
    </row>
    <row r="1220" spans="1:10" ht="15.9" customHeight="1" x14ac:dyDescent="0.3">
      <c r="A1220" s="3" t="s">
        <v>2905</v>
      </c>
      <c r="B1220" s="15" t="s">
        <v>15965</v>
      </c>
      <c r="C1220" s="16">
        <v>13</v>
      </c>
      <c r="D1220" s="17">
        <f>tab_SATLISTE[[#This Row],[Leihgeräte]]*350</f>
        <v>4550</v>
      </c>
      <c r="E1220" s="16">
        <v>2</v>
      </c>
      <c r="F1220" s="30">
        <f>tab_SATLISTE[[#This Row],[Lehrergeräte]]*1000</f>
        <v>2000</v>
      </c>
      <c r="G1220" s="3" t="str">
        <f>IF(MID(tab_SATLISTE[[#This Row],[SAT-ID]],2,1)="x","x",LEFT(tab_SATLISTE[[#This Row],[SAT-ID]]))</f>
        <v>3</v>
      </c>
      <c r="H1220" t="s">
        <v>17011</v>
      </c>
      <c r="I1220" t="s">
        <v>17736</v>
      </c>
      <c r="J1220" s="3">
        <f>COUNTIFS(tab_SCHULLISTE[TKZ],tab_SATLISTE[[#This Row],[SAT-ID]])</f>
        <v>1</v>
      </c>
    </row>
    <row r="1221" spans="1:10" ht="15.9" customHeight="1" x14ac:dyDescent="0.3">
      <c r="A1221" s="3" t="s">
        <v>2906</v>
      </c>
      <c r="B1221" s="15" t="s">
        <v>15966</v>
      </c>
      <c r="C1221" s="16">
        <v>13</v>
      </c>
      <c r="D1221" s="17">
        <f>tab_SATLISTE[[#This Row],[Leihgeräte]]*350</f>
        <v>4550</v>
      </c>
      <c r="E1221" s="16">
        <v>4</v>
      </c>
      <c r="F1221" s="30">
        <f>tab_SATLISTE[[#This Row],[Lehrergeräte]]*1000</f>
        <v>4000</v>
      </c>
      <c r="G1221" s="3" t="str">
        <f>IF(MID(tab_SATLISTE[[#This Row],[SAT-ID]],2,1)="x","x",LEFT(tab_SATLISTE[[#This Row],[SAT-ID]]))</f>
        <v>3</v>
      </c>
      <c r="H1221" t="s">
        <v>23</v>
      </c>
      <c r="I1221" t="s">
        <v>17737</v>
      </c>
      <c r="J1221" s="3">
        <f>COUNTIFS(tab_SCHULLISTE[TKZ],tab_SATLISTE[[#This Row],[SAT-ID]])</f>
        <v>1</v>
      </c>
    </row>
    <row r="1222" spans="1:10" ht="15.9" customHeight="1" x14ac:dyDescent="0.3">
      <c r="A1222" s="3" t="s">
        <v>2907</v>
      </c>
      <c r="B1222" s="15" t="s">
        <v>15967</v>
      </c>
      <c r="C1222" s="16">
        <v>22</v>
      </c>
      <c r="D1222" s="17">
        <f>tab_SATLISTE[[#This Row],[Leihgeräte]]*350</f>
        <v>7700</v>
      </c>
      <c r="E1222" s="16">
        <v>6</v>
      </c>
      <c r="F1222" s="30">
        <f>tab_SATLISTE[[#This Row],[Lehrergeräte]]*1000</f>
        <v>6000</v>
      </c>
      <c r="G1222" s="3" t="str">
        <f>IF(MID(tab_SATLISTE[[#This Row],[SAT-ID]],2,1)="x","x",LEFT(tab_SATLISTE[[#This Row],[SAT-ID]]))</f>
        <v>3</v>
      </c>
      <c r="H1222" t="s">
        <v>23</v>
      </c>
      <c r="I1222" t="s">
        <v>17738</v>
      </c>
      <c r="J1222" s="3">
        <f>COUNTIFS(tab_SCHULLISTE[TKZ],tab_SATLISTE[[#This Row],[SAT-ID]])</f>
        <v>1</v>
      </c>
    </row>
    <row r="1223" spans="1:10" ht="15.9" customHeight="1" x14ac:dyDescent="0.3">
      <c r="A1223" s="3" t="s">
        <v>2908</v>
      </c>
      <c r="B1223" s="15" t="s">
        <v>15968</v>
      </c>
      <c r="C1223" s="16">
        <v>275</v>
      </c>
      <c r="D1223" s="17">
        <f>tab_SATLISTE[[#This Row],[Leihgeräte]]*350</f>
        <v>96250</v>
      </c>
      <c r="E1223" s="16">
        <v>67</v>
      </c>
      <c r="F1223" s="30">
        <f>tab_SATLISTE[[#This Row],[Lehrergeräte]]*1000</f>
        <v>67000</v>
      </c>
      <c r="G1223" s="3" t="str">
        <f>IF(MID(tab_SATLISTE[[#This Row],[SAT-ID]],2,1)="x","x",LEFT(tab_SATLISTE[[#This Row],[SAT-ID]]))</f>
        <v>3</v>
      </c>
      <c r="H1223" t="s">
        <v>17010</v>
      </c>
      <c r="I1223" t="s">
        <v>17739</v>
      </c>
      <c r="J1223" s="3">
        <f>COUNTIFS(tab_SCHULLISTE[TKZ],tab_SATLISTE[[#This Row],[SAT-ID]])</f>
        <v>8</v>
      </c>
    </row>
    <row r="1224" spans="1:10" ht="15.9" customHeight="1" x14ac:dyDescent="0.3">
      <c r="A1224" s="3" t="s">
        <v>2909</v>
      </c>
      <c r="B1224" s="15" t="s">
        <v>15969</v>
      </c>
      <c r="C1224" s="16">
        <v>1427</v>
      </c>
      <c r="D1224" s="17">
        <f>tab_SATLISTE[[#This Row],[Leihgeräte]]*350</f>
        <v>499450</v>
      </c>
      <c r="E1224" s="16">
        <v>278</v>
      </c>
      <c r="F1224" s="30">
        <f>tab_SATLISTE[[#This Row],[Lehrergeräte]]*1000</f>
        <v>278000</v>
      </c>
      <c r="G1224" s="3" t="str">
        <f>IF(MID(tab_SATLISTE[[#This Row],[SAT-ID]],2,1)="x","x",LEFT(tab_SATLISTE[[#This Row],[SAT-ID]]))</f>
        <v>3</v>
      </c>
      <c r="H1224" t="s">
        <v>10474</v>
      </c>
      <c r="I1224" t="s">
        <v>18503</v>
      </c>
      <c r="J1224" s="3">
        <f>COUNTIFS(tab_SCHULLISTE[TKZ],tab_SATLISTE[[#This Row],[SAT-ID]])</f>
        <v>21</v>
      </c>
    </row>
    <row r="1225" spans="1:10" ht="15.9" customHeight="1" x14ac:dyDescent="0.3">
      <c r="A1225" s="3" t="s">
        <v>2910</v>
      </c>
      <c r="B1225" s="15" t="s">
        <v>15970</v>
      </c>
      <c r="C1225" s="16">
        <v>73</v>
      </c>
      <c r="D1225" s="17">
        <f>tab_SATLISTE[[#This Row],[Leihgeräte]]*350</f>
        <v>25550</v>
      </c>
      <c r="E1225" s="16">
        <v>15</v>
      </c>
      <c r="F1225" s="30">
        <f>tab_SATLISTE[[#This Row],[Lehrergeräte]]*1000</f>
        <v>15000</v>
      </c>
      <c r="G1225" s="3" t="str">
        <f>IF(MID(tab_SATLISTE[[#This Row],[SAT-ID]],2,1)="x","x",LEFT(tab_SATLISTE[[#This Row],[SAT-ID]]))</f>
        <v>3</v>
      </c>
      <c r="H1225" t="s">
        <v>17011</v>
      </c>
      <c r="I1225" t="s">
        <v>17740</v>
      </c>
      <c r="J1225" s="3">
        <f>COUNTIFS(tab_SCHULLISTE[TKZ],tab_SATLISTE[[#This Row],[SAT-ID]])</f>
        <v>2</v>
      </c>
    </row>
    <row r="1226" spans="1:10" ht="15.9" customHeight="1" x14ac:dyDescent="0.3">
      <c r="A1226" s="3" t="s">
        <v>2911</v>
      </c>
      <c r="B1226" s="15" t="s">
        <v>15971</v>
      </c>
      <c r="C1226" s="16">
        <v>7</v>
      </c>
      <c r="D1226" s="17">
        <f>tab_SATLISTE[[#This Row],[Leihgeräte]]*350</f>
        <v>2450</v>
      </c>
      <c r="E1226" s="16">
        <v>3</v>
      </c>
      <c r="F1226" s="30">
        <f>tab_SATLISTE[[#This Row],[Lehrergeräte]]*1000</f>
        <v>3000</v>
      </c>
      <c r="G1226" s="3" t="str">
        <f>IF(MID(tab_SATLISTE[[#This Row],[SAT-ID]],2,1)="x","x",LEFT(tab_SATLISTE[[#This Row],[SAT-ID]]))</f>
        <v>3</v>
      </c>
      <c r="H1226" t="s">
        <v>17009</v>
      </c>
      <c r="I1226" t="s">
        <v>17644</v>
      </c>
      <c r="J1226" s="3">
        <f>COUNTIFS(tab_SCHULLISTE[TKZ],tab_SATLISTE[[#This Row],[SAT-ID]])</f>
        <v>1</v>
      </c>
    </row>
    <row r="1227" spans="1:10" ht="15.9" customHeight="1" x14ac:dyDescent="0.3">
      <c r="A1227" s="3" t="s">
        <v>2912</v>
      </c>
      <c r="B1227" s="15" t="s">
        <v>15972</v>
      </c>
      <c r="C1227" s="16">
        <v>21</v>
      </c>
      <c r="D1227" s="17">
        <f>tab_SATLISTE[[#This Row],[Leihgeräte]]*350</f>
        <v>7350</v>
      </c>
      <c r="E1227" s="16">
        <v>2</v>
      </c>
      <c r="F1227" s="30">
        <f>tab_SATLISTE[[#This Row],[Lehrergeräte]]*1000</f>
        <v>2000</v>
      </c>
      <c r="G1227" s="3" t="str">
        <f>IF(MID(tab_SATLISTE[[#This Row],[SAT-ID]],2,1)="x","x",LEFT(tab_SATLISTE[[#This Row],[SAT-ID]]))</f>
        <v>3</v>
      </c>
      <c r="H1227" t="s">
        <v>23</v>
      </c>
      <c r="I1227" t="s">
        <v>17634</v>
      </c>
      <c r="J1227" s="3">
        <f>COUNTIFS(tab_SCHULLISTE[TKZ],tab_SATLISTE[[#This Row],[SAT-ID]])</f>
        <v>1</v>
      </c>
    </row>
    <row r="1228" spans="1:10" ht="15.9" customHeight="1" x14ac:dyDescent="0.3">
      <c r="A1228" s="3" t="s">
        <v>2913</v>
      </c>
      <c r="B1228" s="15" t="s">
        <v>15973</v>
      </c>
      <c r="C1228" s="16">
        <v>62</v>
      </c>
      <c r="D1228" s="17">
        <f>tab_SATLISTE[[#This Row],[Leihgeräte]]*350</f>
        <v>21700</v>
      </c>
      <c r="E1228" s="16">
        <v>12</v>
      </c>
      <c r="F1228" s="30">
        <f>tab_SATLISTE[[#This Row],[Lehrergeräte]]*1000</f>
        <v>12000</v>
      </c>
      <c r="G1228" s="3" t="str">
        <f>IF(MID(tab_SATLISTE[[#This Row],[SAT-ID]],2,1)="x","x",LEFT(tab_SATLISTE[[#This Row],[SAT-ID]]))</f>
        <v>3</v>
      </c>
      <c r="H1228" t="s">
        <v>23</v>
      </c>
      <c r="I1228" t="s">
        <v>17741</v>
      </c>
      <c r="J1228" s="3">
        <f>COUNTIFS(tab_SCHULLISTE[TKZ],tab_SATLISTE[[#This Row],[SAT-ID]])</f>
        <v>2</v>
      </c>
    </row>
    <row r="1229" spans="1:10" ht="15.9" customHeight="1" x14ac:dyDescent="0.3">
      <c r="A1229" s="3" t="s">
        <v>2914</v>
      </c>
      <c r="B1229" s="15" t="s">
        <v>15974</v>
      </c>
      <c r="C1229" s="16">
        <v>55</v>
      </c>
      <c r="D1229" s="17">
        <f>tab_SATLISTE[[#This Row],[Leihgeräte]]*350</f>
        <v>19250</v>
      </c>
      <c r="E1229" s="16">
        <v>8</v>
      </c>
      <c r="F1229" s="30">
        <f>tab_SATLISTE[[#This Row],[Lehrergeräte]]*1000</f>
        <v>8000</v>
      </c>
      <c r="G1229" s="3" t="str">
        <f>IF(MID(tab_SATLISTE[[#This Row],[SAT-ID]],2,1)="x","x",LEFT(tab_SATLISTE[[#This Row],[SAT-ID]]))</f>
        <v>3</v>
      </c>
      <c r="H1229" t="s">
        <v>23</v>
      </c>
      <c r="I1229" t="s">
        <v>17742</v>
      </c>
      <c r="J1229" s="3">
        <f>COUNTIFS(tab_SCHULLISTE[TKZ],tab_SATLISTE[[#This Row],[SAT-ID]])</f>
        <v>1</v>
      </c>
    </row>
    <row r="1230" spans="1:10" ht="15.9" customHeight="1" x14ac:dyDescent="0.3">
      <c r="A1230" s="3" t="s">
        <v>2915</v>
      </c>
      <c r="B1230" s="15" t="s">
        <v>15975</v>
      </c>
      <c r="C1230" s="16">
        <v>28</v>
      </c>
      <c r="D1230" s="17">
        <f>tab_SATLISTE[[#This Row],[Leihgeräte]]*350</f>
        <v>9800</v>
      </c>
      <c r="E1230" s="16">
        <v>6</v>
      </c>
      <c r="F1230" s="30">
        <f>tab_SATLISTE[[#This Row],[Lehrergeräte]]*1000</f>
        <v>6000</v>
      </c>
      <c r="G1230" s="3" t="str">
        <f>IF(MID(tab_SATLISTE[[#This Row],[SAT-ID]],2,1)="x","x",LEFT(tab_SATLISTE[[#This Row],[SAT-ID]]))</f>
        <v>3</v>
      </c>
      <c r="H1230" t="s">
        <v>17008</v>
      </c>
      <c r="I1230" t="s">
        <v>17743</v>
      </c>
      <c r="J1230" s="3">
        <f>COUNTIFS(tab_SCHULLISTE[TKZ],tab_SATLISTE[[#This Row],[SAT-ID]])</f>
        <v>1</v>
      </c>
    </row>
    <row r="1231" spans="1:10" ht="15.9" customHeight="1" x14ac:dyDescent="0.3">
      <c r="A1231" s="3" t="s">
        <v>2916</v>
      </c>
      <c r="B1231" s="15" t="s">
        <v>15976</v>
      </c>
      <c r="C1231" s="16">
        <v>11</v>
      </c>
      <c r="D1231" s="17">
        <f>tab_SATLISTE[[#This Row],[Leihgeräte]]*350</f>
        <v>3850</v>
      </c>
      <c r="E1231" s="16">
        <v>2</v>
      </c>
      <c r="F1231" s="30">
        <f>tab_SATLISTE[[#This Row],[Lehrergeräte]]*1000</f>
        <v>2000</v>
      </c>
      <c r="G1231" s="3" t="str">
        <f>IF(MID(tab_SATLISTE[[#This Row],[SAT-ID]],2,1)="x","x",LEFT(tab_SATLISTE[[#This Row],[SAT-ID]]))</f>
        <v>3</v>
      </c>
      <c r="H1231" t="s">
        <v>23</v>
      </c>
      <c r="I1231" t="s">
        <v>17744</v>
      </c>
      <c r="J1231" s="3">
        <f>COUNTIFS(tab_SCHULLISTE[TKZ],tab_SATLISTE[[#This Row],[SAT-ID]])</f>
        <v>1</v>
      </c>
    </row>
    <row r="1232" spans="1:10" ht="15.9" customHeight="1" x14ac:dyDescent="0.3">
      <c r="A1232" s="3" t="s">
        <v>2917</v>
      </c>
      <c r="B1232" s="15" t="s">
        <v>15977</v>
      </c>
      <c r="C1232" s="16">
        <v>185</v>
      </c>
      <c r="D1232" s="17">
        <f>tab_SATLISTE[[#This Row],[Leihgeräte]]*350</f>
        <v>64750</v>
      </c>
      <c r="E1232" s="16">
        <v>34</v>
      </c>
      <c r="F1232" s="30">
        <f>tab_SATLISTE[[#This Row],[Lehrergeräte]]*1000</f>
        <v>34000</v>
      </c>
      <c r="G1232" s="3" t="str">
        <f>IF(MID(tab_SATLISTE[[#This Row],[SAT-ID]],2,1)="x","x",LEFT(tab_SATLISTE[[#This Row],[SAT-ID]]))</f>
        <v>3</v>
      </c>
      <c r="H1232" t="s">
        <v>17010</v>
      </c>
      <c r="I1232" t="s">
        <v>17679</v>
      </c>
      <c r="J1232" s="3">
        <f>COUNTIFS(tab_SCHULLISTE[TKZ],tab_SATLISTE[[#This Row],[SAT-ID]])</f>
        <v>3</v>
      </c>
    </row>
    <row r="1233" spans="1:10" ht="15.9" customHeight="1" x14ac:dyDescent="0.3">
      <c r="A1233" s="3" t="s">
        <v>2918</v>
      </c>
      <c r="B1233" s="15" t="s">
        <v>15978</v>
      </c>
      <c r="C1233" s="16">
        <v>22</v>
      </c>
      <c r="D1233" s="17">
        <f>tab_SATLISTE[[#This Row],[Leihgeräte]]*350</f>
        <v>7700</v>
      </c>
      <c r="E1233" s="16">
        <v>7</v>
      </c>
      <c r="F1233" s="30">
        <f>tab_SATLISTE[[#This Row],[Lehrergeräte]]*1000</f>
        <v>7000</v>
      </c>
      <c r="G1233" s="3" t="str">
        <f>IF(MID(tab_SATLISTE[[#This Row],[SAT-ID]],2,1)="x","x",LEFT(tab_SATLISTE[[#This Row],[SAT-ID]]))</f>
        <v>3</v>
      </c>
      <c r="H1233" t="s">
        <v>17008</v>
      </c>
      <c r="I1233" t="s">
        <v>17745</v>
      </c>
      <c r="J1233" s="3">
        <f>COUNTIFS(tab_SCHULLISTE[TKZ],tab_SATLISTE[[#This Row],[SAT-ID]])</f>
        <v>1</v>
      </c>
    </row>
    <row r="1234" spans="1:10" ht="15.9" customHeight="1" x14ac:dyDescent="0.3">
      <c r="A1234" s="3" t="s">
        <v>2919</v>
      </c>
      <c r="B1234" s="15" t="s">
        <v>15979</v>
      </c>
      <c r="C1234" s="16">
        <v>9</v>
      </c>
      <c r="D1234" s="17">
        <f>tab_SATLISTE[[#This Row],[Leihgeräte]]*350</f>
        <v>3150</v>
      </c>
      <c r="E1234" s="16">
        <v>2</v>
      </c>
      <c r="F1234" s="30">
        <f>tab_SATLISTE[[#This Row],[Lehrergeräte]]*1000</f>
        <v>2000</v>
      </c>
      <c r="G1234" s="3" t="str">
        <f>IF(MID(tab_SATLISTE[[#This Row],[SAT-ID]],2,1)="x","x",LEFT(tab_SATLISTE[[#This Row],[SAT-ID]]))</f>
        <v>3</v>
      </c>
      <c r="H1234" t="s">
        <v>23</v>
      </c>
      <c r="I1234" t="s">
        <v>17746</v>
      </c>
      <c r="J1234" s="3">
        <f>COUNTIFS(tab_SCHULLISTE[TKZ],tab_SATLISTE[[#This Row],[SAT-ID]])</f>
        <v>1</v>
      </c>
    </row>
    <row r="1235" spans="1:10" ht="15.9" customHeight="1" x14ac:dyDescent="0.3">
      <c r="A1235" s="3" t="s">
        <v>2920</v>
      </c>
      <c r="B1235" s="15" t="s">
        <v>15980</v>
      </c>
      <c r="C1235" s="16">
        <v>44</v>
      </c>
      <c r="D1235" s="17">
        <f>tab_SATLISTE[[#This Row],[Leihgeräte]]*350</f>
        <v>15400</v>
      </c>
      <c r="E1235" s="16">
        <v>7</v>
      </c>
      <c r="F1235" s="30">
        <f>tab_SATLISTE[[#This Row],[Lehrergeräte]]*1000</f>
        <v>7000</v>
      </c>
      <c r="G1235" s="3" t="str">
        <f>IF(MID(tab_SATLISTE[[#This Row],[SAT-ID]],2,1)="x","x",LEFT(tab_SATLISTE[[#This Row],[SAT-ID]]))</f>
        <v>3</v>
      </c>
      <c r="H1235" t="s">
        <v>23</v>
      </c>
      <c r="I1235" t="s">
        <v>17747</v>
      </c>
      <c r="J1235" s="3">
        <f>COUNTIFS(tab_SCHULLISTE[TKZ],tab_SATLISTE[[#This Row],[SAT-ID]])</f>
        <v>1</v>
      </c>
    </row>
    <row r="1236" spans="1:10" ht="15.9" customHeight="1" x14ac:dyDescent="0.3">
      <c r="A1236" s="3" t="s">
        <v>2921</v>
      </c>
      <c r="B1236" s="15" t="s">
        <v>15981</v>
      </c>
      <c r="C1236" s="16">
        <v>71</v>
      </c>
      <c r="D1236" s="17">
        <f>tab_SATLISTE[[#This Row],[Leihgeräte]]*350</f>
        <v>24850</v>
      </c>
      <c r="E1236" s="16">
        <v>14</v>
      </c>
      <c r="F1236" s="30">
        <f>tab_SATLISTE[[#This Row],[Lehrergeräte]]*1000</f>
        <v>14000</v>
      </c>
      <c r="G1236" s="3" t="str">
        <f>IF(MID(tab_SATLISTE[[#This Row],[SAT-ID]],2,1)="x","x",LEFT(tab_SATLISTE[[#This Row],[SAT-ID]]))</f>
        <v>3</v>
      </c>
      <c r="H1236" t="s">
        <v>17010</v>
      </c>
      <c r="I1236" t="s">
        <v>17748</v>
      </c>
      <c r="J1236" s="3">
        <f>COUNTIFS(tab_SCHULLISTE[TKZ],tab_SATLISTE[[#This Row],[SAT-ID]])</f>
        <v>2</v>
      </c>
    </row>
    <row r="1237" spans="1:10" ht="15.9" customHeight="1" x14ac:dyDescent="0.3">
      <c r="A1237" s="3" t="s">
        <v>2922</v>
      </c>
      <c r="B1237" s="15" t="s">
        <v>15982</v>
      </c>
      <c r="C1237" s="16">
        <v>15</v>
      </c>
      <c r="D1237" s="17">
        <f>tab_SATLISTE[[#This Row],[Leihgeräte]]*350</f>
        <v>5250</v>
      </c>
      <c r="E1237" s="16">
        <v>3</v>
      </c>
      <c r="F1237" s="30">
        <f>tab_SATLISTE[[#This Row],[Lehrergeräte]]*1000</f>
        <v>3000</v>
      </c>
      <c r="G1237" s="3" t="str">
        <f>IF(MID(tab_SATLISTE[[#This Row],[SAT-ID]],2,1)="x","x",LEFT(tab_SATLISTE[[#This Row],[SAT-ID]]))</f>
        <v>3</v>
      </c>
      <c r="H1237" t="s">
        <v>17008</v>
      </c>
      <c r="I1237" t="s">
        <v>17707</v>
      </c>
      <c r="J1237" s="3">
        <f>COUNTIFS(tab_SCHULLISTE[TKZ],tab_SATLISTE[[#This Row],[SAT-ID]])</f>
        <v>1</v>
      </c>
    </row>
    <row r="1238" spans="1:10" ht="15.9" customHeight="1" x14ac:dyDescent="0.3">
      <c r="A1238" s="3" t="s">
        <v>2923</v>
      </c>
      <c r="B1238" s="15" t="s">
        <v>15983</v>
      </c>
      <c r="C1238" s="16">
        <v>28</v>
      </c>
      <c r="D1238" s="17">
        <f>tab_SATLISTE[[#This Row],[Leihgeräte]]*350</f>
        <v>9800</v>
      </c>
      <c r="E1238" s="16">
        <v>6</v>
      </c>
      <c r="F1238" s="30">
        <f>tab_SATLISTE[[#This Row],[Lehrergeräte]]*1000</f>
        <v>6000</v>
      </c>
      <c r="G1238" s="3" t="str">
        <f>IF(MID(tab_SATLISTE[[#This Row],[SAT-ID]],2,1)="x","x",LEFT(tab_SATLISTE[[#This Row],[SAT-ID]]))</f>
        <v>3</v>
      </c>
      <c r="H1238" t="s">
        <v>23</v>
      </c>
      <c r="I1238" t="s">
        <v>17749</v>
      </c>
      <c r="J1238" s="3">
        <f>COUNTIFS(tab_SCHULLISTE[TKZ],tab_SATLISTE[[#This Row],[SAT-ID]])</f>
        <v>1</v>
      </c>
    </row>
    <row r="1239" spans="1:10" ht="15.9" customHeight="1" x14ac:dyDescent="0.3">
      <c r="A1239" s="3" t="s">
        <v>2924</v>
      </c>
      <c r="B1239" s="15" t="s">
        <v>15984</v>
      </c>
      <c r="C1239" s="16">
        <v>13</v>
      </c>
      <c r="D1239" s="17">
        <f>tab_SATLISTE[[#This Row],[Leihgeräte]]*350</f>
        <v>4550</v>
      </c>
      <c r="E1239" s="16">
        <v>4</v>
      </c>
      <c r="F1239" s="30">
        <f>tab_SATLISTE[[#This Row],[Lehrergeräte]]*1000</f>
        <v>4000</v>
      </c>
      <c r="G1239" s="3" t="str">
        <f>IF(MID(tab_SATLISTE[[#This Row],[SAT-ID]],2,1)="x","x",LEFT(tab_SATLISTE[[#This Row],[SAT-ID]]))</f>
        <v>3</v>
      </c>
      <c r="H1239" t="s">
        <v>17011</v>
      </c>
      <c r="I1239" t="s">
        <v>17750</v>
      </c>
      <c r="J1239" s="3">
        <f>COUNTIFS(tab_SCHULLISTE[TKZ],tab_SATLISTE[[#This Row],[SAT-ID]])</f>
        <v>1</v>
      </c>
    </row>
    <row r="1240" spans="1:10" ht="15.9" customHeight="1" x14ac:dyDescent="0.3">
      <c r="A1240" s="3" t="s">
        <v>2925</v>
      </c>
      <c r="B1240" s="15" t="s">
        <v>15985</v>
      </c>
      <c r="C1240" s="16">
        <v>503</v>
      </c>
      <c r="D1240" s="17">
        <f>tab_SATLISTE[[#This Row],[Leihgeräte]]*350</f>
        <v>176050</v>
      </c>
      <c r="E1240" s="16">
        <v>102</v>
      </c>
      <c r="F1240" s="30">
        <f>tab_SATLISTE[[#This Row],[Lehrergeräte]]*1000</f>
        <v>102000</v>
      </c>
      <c r="G1240" s="3" t="str">
        <f>IF(MID(tab_SATLISTE[[#This Row],[SAT-ID]],2,1)="x","x",LEFT(tab_SATLISTE[[#This Row],[SAT-ID]]))</f>
        <v>3</v>
      </c>
      <c r="H1240" t="s">
        <v>10474</v>
      </c>
      <c r="I1240" t="s">
        <v>18504</v>
      </c>
      <c r="J1240" s="3">
        <f>COUNTIFS(tab_SCHULLISTE[TKZ],tab_SATLISTE[[#This Row],[SAT-ID]])</f>
        <v>10</v>
      </c>
    </row>
    <row r="1241" spans="1:10" ht="15.9" customHeight="1" x14ac:dyDescent="0.3">
      <c r="A1241" s="3" t="s">
        <v>2926</v>
      </c>
      <c r="B1241" s="15" t="s">
        <v>15986</v>
      </c>
      <c r="C1241" s="16">
        <v>85</v>
      </c>
      <c r="D1241" s="17">
        <f>tab_SATLISTE[[#This Row],[Leihgeräte]]*350</f>
        <v>29750</v>
      </c>
      <c r="E1241" s="16">
        <v>18</v>
      </c>
      <c r="F1241" s="30">
        <f>tab_SATLISTE[[#This Row],[Lehrergeräte]]*1000</f>
        <v>18000</v>
      </c>
      <c r="G1241" s="3" t="str">
        <f>IF(MID(tab_SATLISTE[[#This Row],[SAT-ID]],2,1)="x","x",LEFT(tab_SATLISTE[[#This Row],[SAT-ID]]))</f>
        <v>3</v>
      </c>
      <c r="H1241" t="s">
        <v>17010</v>
      </c>
      <c r="I1241" t="s">
        <v>17751</v>
      </c>
      <c r="J1241" s="3">
        <f>COUNTIFS(tab_SCHULLISTE[TKZ],tab_SATLISTE[[#This Row],[SAT-ID]])</f>
        <v>2</v>
      </c>
    </row>
    <row r="1242" spans="1:10" ht="15.9" customHeight="1" x14ac:dyDescent="0.3">
      <c r="A1242" s="3" t="s">
        <v>2927</v>
      </c>
      <c r="B1242" s="15" t="s">
        <v>15987</v>
      </c>
      <c r="C1242" s="16">
        <v>27</v>
      </c>
      <c r="D1242" s="17">
        <f>tab_SATLISTE[[#This Row],[Leihgeräte]]*350</f>
        <v>9450</v>
      </c>
      <c r="E1242" s="16">
        <v>5</v>
      </c>
      <c r="F1242" s="30">
        <f>tab_SATLISTE[[#This Row],[Lehrergeräte]]*1000</f>
        <v>5000</v>
      </c>
      <c r="G1242" s="3" t="str">
        <f>IF(MID(tab_SATLISTE[[#This Row],[SAT-ID]],2,1)="x","x",LEFT(tab_SATLISTE[[#This Row],[SAT-ID]]))</f>
        <v>3</v>
      </c>
      <c r="H1242" t="s">
        <v>23</v>
      </c>
      <c r="I1242" t="s">
        <v>17752</v>
      </c>
      <c r="J1242" s="3">
        <f>COUNTIFS(tab_SCHULLISTE[TKZ],tab_SATLISTE[[#This Row],[SAT-ID]])</f>
        <v>1</v>
      </c>
    </row>
    <row r="1243" spans="1:10" ht="15.9" customHeight="1" x14ac:dyDescent="0.3">
      <c r="A1243" s="3" t="s">
        <v>2928</v>
      </c>
      <c r="B1243" s="15" t="s">
        <v>15988</v>
      </c>
      <c r="C1243" s="16">
        <v>6</v>
      </c>
      <c r="D1243" s="17">
        <f>tab_SATLISTE[[#This Row],[Leihgeräte]]*350</f>
        <v>2100</v>
      </c>
      <c r="E1243" s="16">
        <v>2</v>
      </c>
      <c r="F1243" s="30">
        <f>tab_SATLISTE[[#This Row],[Lehrergeräte]]*1000</f>
        <v>2000</v>
      </c>
      <c r="G1243" s="3" t="str">
        <f>IF(MID(tab_SATLISTE[[#This Row],[SAT-ID]],2,1)="x","x",LEFT(tab_SATLISTE[[#This Row],[SAT-ID]]))</f>
        <v>3</v>
      </c>
      <c r="H1243" t="s">
        <v>23</v>
      </c>
      <c r="I1243" t="s">
        <v>17753</v>
      </c>
      <c r="J1243" s="3">
        <f>COUNTIFS(tab_SCHULLISTE[TKZ],tab_SATLISTE[[#This Row],[SAT-ID]])</f>
        <v>1</v>
      </c>
    </row>
    <row r="1244" spans="1:10" ht="15.9" customHeight="1" x14ac:dyDescent="0.3">
      <c r="A1244" s="3" t="s">
        <v>2929</v>
      </c>
      <c r="B1244" s="15" t="s">
        <v>15989</v>
      </c>
      <c r="C1244" s="16">
        <v>46</v>
      </c>
      <c r="D1244" s="17">
        <f>tab_SATLISTE[[#This Row],[Leihgeräte]]*350</f>
        <v>16100</v>
      </c>
      <c r="E1244" s="16">
        <v>13</v>
      </c>
      <c r="F1244" s="30">
        <f>tab_SATLISTE[[#This Row],[Lehrergeräte]]*1000</f>
        <v>13000</v>
      </c>
      <c r="G1244" s="3" t="str">
        <f>IF(MID(tab_SATLISTE[[#This Row],[SAT-ID]],2,1)="x","x",LEFT(tab_SATLISTE[[#This Row],[SAT-ID]]))</f>
        <v>3</v>
      </c>
      <c r="H1244" t="s">
        <v>17008</v>
      </c>
      <c r="I1244" t="s">
        <v>17754</v>
      </c>
      <c r="J1244" s="3">
        <f>COUNTIFS(tab_SCHULLISTE[TKZ],tab_SATLISTE[[#This Row],[SAT-ID]])</f>
        <v>2</v>
      </c>
    </row>
    <row r="1245" spans="1:10" ht="15.9" customHeight="1" x14ac:dyDescent="0.3">
      <c r="A1245" s="3" t="s">
        <v>2930</v>
      </c>
      <c r="B1245" s="15" t="s">
        <v>15990</v>
      </c>
      <c r="C1245" s="16">
        <v>48</v>
      </c>
      <c r="D1245" s="17">
        <f>tab_SATLISTE[[#This Row],[Leihgeräte]]*350</f>
        <v>16800</v>
      </c>
      <c r="E1245" s="16">
        <v>10</v>
      </c>
      <c r="F1245" s="30">
        <f>tab_SATLISTE[[#This Row],[Lehrergeräte]]*1000</f>
        <v>10000</v>
      </c>
      <c r="G1245" s="3" t="str">
        <f>IF(MID(tab_SATLISTE[[#This Row],[SAT-ID]],2,1)="x","x",LEFT(tab_SATLISTE[[#This Row],[SAT-ID]]))</f>
        <v>3</v>
      </c>
      <c r="H1245" t="s">
        <v>17010</v>
      </c>
      <c r="I1245" t="s">
        <v>17755</v>
      </c>
      <c r="J1245" s="3">
        <f>COUNTIFS(tab_SCHULLISTE[TKZ],tab_SATLISTE[[#This Row],[SAT-ID]])</f>
        <v>2</v>
      </c>
    </row>
    <row r="1246" spans="1:10" ht="15.9" customHeight="1" x14ac:dyDescent="0.3">
      <c r="A1246" s="3" t="s">
        <v>2931</v>
      </c>
      <c r="B1246" s="15" t="s">
        <v>15991</v>
      </c>
      <c r="C1246" s="16">
        <v>60</v>
      </c>
      <c r="D1246" s="17">
        <f>tab_SATLISTE[[#This Row],[Leihgeräte]]*350</f>
        <v>21000</v>
      </c>
      <c r="E1246" s="16">
        <v>12</v>
      </c>
      <c r="F1246" s="30">
        <f>tab_SATLISTE[[#This Row],[Lehrergeräte]]*1000</f>
        <v>12000</v>
      </c>
      <c r="G1246" s="3" t="str">
        <f>IF(MID(tab_SATLISTE[[#This Row],[SAT-ID]],2,1)="x","x",LEFT(tab_SATLISTE[[#This Row],[SAT-ID]]))</f>
        <v>3</v>
      </c>
      <c r="H1246" t="s">
        <v>17010</v>
      </c>
      <c r="I1246" t="s">
        <v>17756</v>
      </c>
      <c r="J1246" s="3">
        <f>COUNTIFS(tab_SCHULLISTE[TKZ],tab_SATLISTE[[#This Row],[SAT-ID]])</f>
        <v>2</v>
      </c>
    </row>
    <row r="1247" spans="1:10" ht="15.9" customHeight="1" x14ac:dyDescent="0.3">
      <c r="A1247" s="3" t="s">
        <v>2932</v>
      </c>
      <c r="B1247" s="15" t="s">
        <v>15992</v>
      </c>
      <c r="C1247" s="16">
        <v>92</v>
      </c>
      <c r="D1247" s="17">
        <f>tab_SATLISTE[[#This Row],[Leihgeräte]]*350</f>
        <v>32200</v>
      </c>
      <c r="E1247" s="16">
        <v>16</v>
      </c>
      <c r="F1247" s="30">
        <f>tab_SATLISTE[[#This Row],[Lehrergeräte]]*1000</f>
        <v>16000</v>
      </c>
      <c r="G1247" s="3" t="str">
        <f>IF(MID(tab_SATLISTE[[#This Row],[SAT-ID]],2,1)="x","x",LEFT(tab_SATLISTE[[#This Row],[SAT-ID]]))</f>
        <v>3</v>
      </c>
      <c r="H1247" t="s">
        <v>17010</v>
      </c>
      <c r="I1247" t="s">
        <v>17757</v>
      </c>
      <c r="J1247" s="3">
        <f>COUNTIFS(tab_SCHULLISTE[TKZ],tab_SATLISTE[[#This Row],[SAT-ID]])</f>
        <v>2</v>
      </c>
    </row>
    <row r="1248" spans="1:10" ht="15.9" customHeight="1" x14ac:dyDescent="0.3">
      <c r="A1248" s="3" t="s">
        <v>2933</v>
      </c>
      <c r="B1248" s="15" t="s">
        <v>15993</v>
      </c>
      <c r="C1248" s="16">
        <v>51</v>
      </c>
      <c r="D1248" s="17">
        <f>tab_SATLISTE[[#This Row],[Leihgeräte]]*350</f>
        <v>17850</v>
      </c>
      <c r="E1248" s="16">
        <v>15</v>
      </c>
      <c r="F1248" s="30">
        <f>tab_SATLISTE[[#This Row],[Lehrergeräte]]*1000</f>
        <v>15000</v>
      </c>
      <c r="G1248" s="3" t="str">
        <f>IF(MID(tab_SATLISTE[[#This Row],[SAT-ID]],2,1)="x","x",LEFT(tab_SATLISTE[[#This Row],[SAT-ID]]))</f>
        <v>3</v>
      </c>
      <c r="H1248" t="s">
        <v>17008</v>
      </c>
      <c r="I1248" t="s">
        <v>17744</v>
      </c>
      <c r="J1248" s="3">
        <f>COUNTIFS(tab_SCHULLISTE[TKZ],tab_SATLISTE[[#This Row],[SAT-ID]])</f>
        <v>2</v>
      </c>
    </row>
    <row r="1249" spans="1:10" ht="15.9" customHeight="1" x14ac:dyDescent="0.3">
      <c r="A1249" s="3" t="s">
        <v>2934</v>
      </c>
      <c r="B1249" s="15" t="s">
        <v>1192</v>
      </c>
      <c r="C1249" s="16">
        <v>27</v>
      </c>
      <c r="D1249" s="17">
        <f>tab_SATLISTE[[#This Row],[Leihgeräte]]*350</f>
        <v>9450</v>
      </c>
      <c r="E1249" s="16">
        <v>9</v>
      </c>
      <c r="F1249" s="30">
        <f>tab_SATLISTE[[#This Row],[Lehrergeräte]]*1000</f>
        <v>9000</v>
      </c>
      <c r="G1249" s="3" t="str">
        <f>IF(MID(tab_SATLISTE[[#This Row],[SAT-ID]],2,1)="x","x",LEFT(tab_SATLISTE[[#This Row],[SAT-ID]]))</f>
        <v>3</v>
      </c>
      <c r="H1249" t="s">
        <v>17008</v>
      </c>
      <c r="I1249" t="s">
        <v>17758</v>
      </c>
      <c r="J1249" s="3">
        <f>COUNTIFS(tab_SCHULLISTE[TKZ],tab_SATLISTE[[#This Row],[SAT-ID]])</f>
        <v>1</v>
      </c>
    </row>
    <row r="1250" spans="1:10" ht="15.9" customHeight="1" x14ac:dyDescent="0.3">
      <c r="A1250" s="3" t="s">
        <v>2935</v>
      </c>
      <c r="B1250" s="15" t="s">
        <v>15994</v>
      </c>
      <c r="C1250" s="16">
        <v>11</v>
      </c>
      <c r="D1250" s="17">
        <f>tab_SATLISTE[[#This Row],[Leihgeräte]]*350</f>
        <v>3850</v>
      </c>
      <c r="E1250" s="16">
        <v>2</v>
      </c>
      <c r="F1250" s="30">
        <f>tab_SATLISTE[[#This Row],[Lehrergeräte]]*1000</f>
        <v>2000</v>
      </c>
      <c r="G1250" s="3" t="str">
        <f>IF(MID(tab_SATLISTE[[#This Row],[SAT-ID]],2,1)="x","x",LEFT(tab_SATLISTE[[#This Row],[SAT-ID]]))</f>
        <v>3</v>
      </c>
      <c r="H1250" t="s">
        <v>17009</v>
      </c>
      <c r="I1250" t="s">
        <v>17759</v>
      </c>
      <c r="J1250" s="3">
        <f>COUNTIFS(tab_SCHULLISTE[TKZ],tab_SATLISTE[[#This Row],[SAT-ID]])</f>
        <v>1</v>
      </c>
    </row>
    <row r="1251" spans="1:10" ht="15.9" customHeight="1" x14ac:dyDescent="0.3">
      <c r="A1251" s="3" t="s">
        <v>2936</v>
      </c>
      <c r="B1251" s="15" t="s">
        <v>18903</v>
      </c>
      <c r="C1251" s="16">
        <v>28</v>
      </c>
      <c r="D1251" s="17">
        <f>tab_SATLISTE[[#This Row],[Leihgeräte]]*350</f>
        <v>9800</v>
      </c>
      <c r="E1251" s="16">
        <v>7</v>
      </c>
      <c r="F1251" s="30">
        <f>tab_SATLISTE[[#This Row],[Lehrergeräte]]*1000</f>
        <v>7000</v>
      </c>
      <c r="G1251" s="3" t="str">
        <f>IF(MID(tab_SATLISTE[[#This Row],[SAT-ID]],2,1)="x","x",LEFT(tab_SATLISTE[[#This Row],[SAT-ID]]))</f>
        <v>3</v>
      </c>
      <c r="H1251" t="s">
        <v>17008</v>
      </c>
      <c r="I1251" t="s">
        <v>17760</v>
      </c>
      <c r="J1251" s="3">
        <f>COUNTIFS(tab_SCHULLISTE[TKZ],tab_SATLISTE[[#This Row],[SAT-ID]])</f>
        <v>2</v>
      </c>
    </row>
    <row r="1252" spans="1:10" ht="15.9" customHeight="1" x14ac:dyDescent="0.3">
      <c r="A1252" s="3" t="s">
        <v>2937</v>
      </c>
      <c r="B1252" s="15" t="s">
        <v>15995</v>
      </c>
      <c r="C1252" s="16">
        <v>30</v>
      </c>
      <c r="D1252" s="17">
        <f>tab_SATLISTE[[#This Row],[Leihgeräte]]*350</f>
        <v>10500</v>
      </c>
      <c r="E1252" s="16">
        <v>4</v>
      </c>
      <c r="F1252" s="30">
        <f>tab_SATLISTE[[#This Row],[Lehrergeräte]]*1000</f>
        <v>4000</v>
      </c>
      <c r="G1252" s="3" t="str">
        <f>IF(MID(tab_SATLISTE[[#This Row],[SAT-ID]],2,1)="x","x",LEFT(tab_SATLISTE[[#This Row],[SAT-ID]]))</f>
        <v>3</v>
      </c>
      <c r="H1252" t="s">
        <v>17008</v>
      </c>
      <c r="I1252" t="s">
        <v>17761</v>
      </c>
      <c r="J1252" s="3">
        <f>COUNTIFS(tab_SCHULLISTE[TKZ],tab_SATLISTE[[#This Row],[SAT-ID]])</f>
        <v>2</v>
      </c>
    </row>
    <row r="1253" spans="1:10" ht="15.9" customHeight="1" x14ac:dyDescent="0.3">
      <c r="A1253" s="3" t="s">
        <v>2938</v>
      </c>
      <c r="B1253" s="15" t="s">
        <v>15996</v>
      </c>
      <c r="C1253" s="16">
        <v>27</v>
      </c>
      <c r="D1253" s="17">
        <f>tab_SATLISTE[[#This Row],[Leihgeräte]]*350</f>
        <v>9450</v>
      </c>
      <c r="E1253" s="16">
        <v>5</v>
      </c>
      <c r="F1253" s="30">
        <f>tab_SATLISTE[[#This Row],[Lehrergeräte]]*1000</f>
        <v>5000</v>
      </c>
      <c r="G1253" s="3" t="str">
        <f>IF(MID(tab_SATLISTE[[#This Row],[SAT-ID]],2,1)="x","x",LEFT(tab_SATLISTE[[#This Row],[SAT-ID]]))</f>
        <v>3</v>
      </c>
      <c r="H1253" t="s">
        <v>17010</v>
      </c>
      <c r="I1253" t="s">
        <v>17762</v>
      </c>
      <c r="J1253" s="3">
        <f>COUNTIFS(tab_SCHULLISTE[TKZ],tab_SATLISTE[[#This Row],[SAT-ID]])</f>
        <v>1</v>
      </c>
    </row>
    <row r="1254" spans="1:10" ht="15.9" customHeight="1" x14ac:dyDescent="0.3">
      <c r="A1254" s="3" t="s">
        <v>2939</v>
      </c>
      <c r="B1254" s="15" t="s">
        <v>15997</v>
      </c>
      <c r="C1254" s="16">
        <v>71</v>
      </c>
      <c r="D1254" s="17">
        <f>tab_SATLISTE[[#This Row],[Leihgeräte]]*350</f>
        <v>24850</v>
      </c>
      <c r="E1254" s="16">
        <v>15</v>
      </c>
      <c r="F1254" s="30">
        <f>tab_SATLISTE[[#This Row],[Lehrergeräte]]*1000</f>
        <v>15000</v>
      </c>
      <c r="G1254" s="3" t="str">
        <f>IF(MID(tab_SATLISTE[[#This Row],[SAT-ID]],2,1)="x","x",LEFT(tab_SATLISTE[[#This Row],[SAT-ID]]))</f>
        <v>3</v>
      </c>
      <c r="H1254" t="s">
        <v>17010</v>
      </c>
      <c r="I1254" t="s">
        <v>17763</v>
      </c>
      <c r="J1254" s="3">
        <f>COUNTIFS(tab_SCHULLISTE[TKZ],tab_SATLISTE[[#This Row],[SAT-ID]])</f>
        <v>3</v>
      </c>
    </row>
    <row r="1255" spans="1:10" ht="15.9" customHeight="1" x14ac:dyDescent="0.3">
      <c r="A1255" s="3" t="s">
        <v>2940</v>
      </c>
      <c r="B1255" s="15" t="s">
        <v>15998</v>
      </c>
      <c r="C1255" s="16">
        <v>32</v>
      </c>
      <c r="D1255" s="17">
        <f>tab_SATLISTE[[#This Row],[Leihgeräte]]*350</f>
        <v>11200</v>
      </c>
      <c r="E1255" s="16">
        <v>10</v>
      </c>
      <c r="F1255" s="30">
        <f>tab_SATLISTE[[#This Row],[Lehrergeräte]]*1000</f>
        <v>10000</v>
      </c>
      <c r="G1255" s="3" t="str">
        <f>IF(MID(tab_SATLISTE[[#This Row],[SAT-ID]],2,1)="x","x",LEFT(tab_SATLISTE[[#This Row],[SAT-ID]]))</f>
        <v>3</v>
      </c>
      <c r="H1255" t="s">
        <v>17008</v>
      </c>
      <c r="I1255" t="s">
        <v>17764</v>
      </c>
      <c r="J1255" s="3">
        <f>COUNTIFS(tab_SCHULLISTE[TKZ],tab_SATLISTE[[#This Row],[SAT-ID]])</f>
        <v>1</v>
      </c>
    </row>
    <row r="1256" spans="1:10" ht="15.9" customHeight="1" x14ac:dyDescent="0.3">
      <c r="A1256" s="3" t="s">
        <v>2941</v>
      </c>
      <c r="B1256" s="15" t="s">
        <v>15999</v>
      </c>
      <c r="C1256" s="16">
        <v>41</v>
      </c>
      <c r="D1256" s="17">
        <f>tab_SATLISTE[[#This Row],[Leihgeräte]]*350</f>
        <v>14350</v>
      </c>
      <c r="E1256" s="16">
        <v>7</v>
      </c>
      <c r="F1256" s="30">
        <f>tab_SATLISTE[[#This Row],[Lehrergeräte]]*1000</f>
        <v>7000</v>
      </c>
      <c r="G1256" s="3" t="str">
        <f>IF(MID(tab_SATLISTE[[#This Row],[SAT-ID]],2,1)="x","x",LEFT(tab_SATLISTE[[#This Row],[SAT-ID]]))</f>
        <v>3</v>
      </c>
      <c r="H1256" t="s">
        <v>17010</v>
      </c>
      <c r="I1256" t="s">
        <v>17764</v>
      </c>
      <c r="J1256" s="3">
        <f>COUNTIFS(tab_SCHULLISTE[TKZ],tab_SATLISTE[[#This Row],[SAT-ID]])</f>
        <v>1</v>
      </c>
    </row>
    <row r="1257" spans="1:10" ht="15.9" customHeight="1" x14ac:dyDescent="0.3">
      <c r="A1257" s="3" t="s">
        <v>2942</v>
      </c>
      <c r="B1257" s="15" t="s">
        <v>16000</v>
      </c>
      <c r="C1257" s="16">
        <v>15</v>
      </c>
      <c r="D1257" s="17">
        <f>tab_SATLISTE[[#This Row],[Leihgeräte]]*350</f>
        <v>5250</v>
      </c>
      <c r="E1257" s="16">
        <v>5</v>
      </c>
      <c r="F1257" s="30">
        <f>tab_SATLISTE[[#This Row],[Lehrergeräte]]*1000</f>
        <v>5000</v>
      </c>
      <c r="G1257" s="3" t="str">
        <f>IF(MID(tab_SATLISTE[[#This Row],[SAT-ID]],2,1)="x","x",LEFT(tab_SATLISTE[[#This Row],[SAT-ID]]))</f>
        <v>3</v>
      </c>
      <c r="H1257" t="s">
        <v>17009</v>
      </c>
      <c r="I1257" t="s">
        <v>17765</v>
      </c>
      <c r="J1257" s="3">
        <f>COUNTIFS(tab_SCHULLISTE[TKZ],tab_SATLISTE[[#This Row],[SAT-ID]])</f>
        <v>1</v>
      </c>
    </row>
    <row r="1258" spans="1:10" ht="15.9" customHeight="1" x14ac:dyDescent="0.3">
      <c r="A1258" s="3" t="s">
        <v>2943</v>
      </c>
      <c r="B1258" s="15" t="s">
        <v>16001</v>
      </c>
      <c r="C1258" s="16">
        <v>1245</v>
      </c>
      <c r="D1258" s="17">
        <f>tab_SATLISTE[[#This Row],[Leihgeräte]]*350</f>
        <v>435750</v>
      </c>
      <c r="E1258" s="16">
        <v>259</v>
      </c>
      <c r="F1258" s="30">
        <f>tab_SATLISTE[[#This Row],[Lehrergeräte]]*1000</f>
        <v>259000</v>
      </c>
      <c r="G1258" s="3" t="str">
        <f>IF(MID(tab_SATLISTE[[#This Row],[SAT-ID]],2,1)="x","x",LEFT(tab_SATLISTE[[#This Row],[SAT-ID]]))</f>
        <v>3</v>
      </c>
      <c r="H1258" t="s">
        <v>17010</v>
      </c>
      <c r="I1258" t="s">
        <v>17766</v>
      </c>
      <c r="J1258" s="3">
        <f>COUNTIFS(tab_SCHULLISTE[TKZ],tab_SATLISTE[[#This Row],[SAT-ID]])</f>
        <v>21</v>
      </c>
    </row>
    <row r="1259" spans="1:10" ht="15.9" customHeight="1" x14ac:dyDescent="0.3">
      <c r="A1259" s="3" t="s">
        <v>2944</v>
      </c>
      <c r="B1259" s="15" t="s">
        <v>16002</v>
      </c>
      <c r="C1259" s="16">
        <v>19</v>
      </c>
      <c r="D1259" s="17">
        <f>tab_SATLISTE[[#This Row],[Leihgeräte]]*350</f>
        <v>6650</v>
      </c>
      <c r="E1259" s="16">
        <v>3</v>
      </c>
      <c r="F1259" s="30">
        <f>tab_SATLISTE[[#This Row],[Lehrergeräte]]*1000</f>
        <v>3000</v>
      </c>
      <c r="G1259" s="3" t="str">
        <f>IF(MID(tab_SATLISTE[[#This Row],[SAT-ID]],2,1)="x","x",LEFT(tab_SATLISTE[[#This Row],[SAT-ID]]))</f>
        <v>3</v>
      </c>
      <c r="H1259" t="s">
        <v>18944</v>
      </c>
      <c r="I1259" t="s">
        <v>17767</v>
      </c>
      <c r="J1259" s="3">
        <f>COUNTIFS(tab_SCHULLISTE[TKZ],tab_SATLISTE[[#This Row],[SAT-ID]])</f>
        <v>1</v>
      </c>
    </row>
    <row r="1260" spans="1:10" ht="15.9" customHeight="1" x14ac:dyDescent="0.3">
      <c r="A1260" s="3" t="s">
        <v>2945</v>
      </c>
      <c r="B1260" s="15" t="s">
        <v>16003</v>
      </c>
      <c r="C1260" s="16">
        <v>36</v>
      </c>
      <c r="D1260" s="17">
        <f>tab_SATLISTE[[#This Row],[Leihgeräte]]*350</f>
        <v>12600</v>
      </c>
      <c r="E1260" s="16">
        <v>13</v>
      </c>
      <c r="F1260" s="30">
        <f>tab_SATLISTE[[#This Row],[Lehrergeräte]]*1000</f>
        <v>13000</v>
      </c>
      <c r="G1260" s="3" t="str">
        <f>IF(MID(tab_SATLISTE[[#This Row],[SAT-ID]],2,1)="x","x",LEFT(tab_SATLISTE[[#This Row],[SAT-ID]]))</f>
        <v>3</v>
      </c>
      <c r="H1260" t="s">
        <v>23</v>
      </c>
      <c r="I1260" t="s">
        <v>17652</v>
      </c>
      <c r="J1260" s="3">
        <f>COUNTIFS(tab_SCHULLISTE[TKZ],tab_SATLISTE[[#This Row],[SAT-ID]])</f>
        <v>2</v>
      </c>
    </row>
    <row r="1261" spans="1:10" ht="15.9" customHeight="1" x14ac:dyDescent="0.3">
      <c r="A1261" s="3" t="s">
        <v>2946</v>
      </c>
      <c r="B1261" s="15" t="s">
        <v>16004</v>
      </c>
      <c r="C1261" s="16">
        <v>79</v>
      </c>
      <c r="D1261" s="17">
        <f>tab_SATLISTE[[#This Row],[Leihgeräte]]*350</f>
        <v>27650</v>
      </c>
      <c r="E1261" s="16">
        <v>20</v>
      </c>
      <c r="F1261" s="30">
        <f>tab_SATLISTE[[#This Row],[Lehrergeräte]]*1000</f>
        <v>20000</v>
      </c>
      <c r="G1261" s="3" t="str">
        <f>IF(MID(tab_SATLISTE[[#This Row],[SAT-ID]],2,1)="x","x",LEFT(tab_SATLISTE[[#This Row],[SAT-ID]]))</f>
        <v>3</v>
      </c>
      <c r="H1261" t="s">
        <v>23</v>
      </c>
      <c r="I1261" t="s">
        <v>17768</v>
      </c>
      <c r="J1261" s="3">
        <f>COUNTIFS(tab_SCHULLISTE[TKZ],tab_SATLISTE[[#This Row],[SAT-ID]])</f>
        <v>3</v>
      </c>
    </row>
    <row r="1262" spans="1:10" ht="15.9" customHeight="1" x14ac:dyDescent="0.3">
      <c r="A1262" s="3" t="s">
        <v>2947</v>
      </c>
      <c r="B1262" s="15" t="s">
        <v>16005</v>
      </c>
      <c r="C1262" s="16">
        <v>28</v>
      </c>
      <c r="D1262" s="17">
        <f>tab_SATLISTE[[#This Row],[Leihgeräte]]*350</f>
        <v>9800</v>
      </c>
      <c r="E1262" s="16">
        <v>5</v>
      </c>
      <c r="F1262" s="30">
        <f>tab_SATLISTE[[#This Row],[Lehrergeräte]]*1000</f>
        <v>5000</v>
      </c>
      <c r="G1262" s="3" t="str">
        <f>IF(MID(tab_SATLISTE[[#This Row],[SAT-ID]],2,1)="x","x",LEFT(tab_SATLISTE[[#This Row],[SAT-ID]]))</f>
        <v>3</v>
      </c>
      <c r="H1262" t="s">
        <v>23</v>
      </c>
      <c r="I1262" t="s">
        <v>17769</v>
      </c>
      <c r="J1262" s="3">
        <f>COUNTIFS(tab_SCHULLISTE[TKZ],tab_SATLISTE[[#This Row],[SAT-ID]])</f>
        <v>1</v>
      </c>
    </row>
    <row r="1263" spans="1:10" ht="15.9" customHeight="1" x14ac:dyDescent="0.3">
      <c r="A1263" s="3" t="s">
        <v>2948</v>
      </c>
      <c r="B1263" s="15" t="s">
        <v>16006</v>
      </c>
      <c r="C1263" s="16">
        <v>29</v>
      </c>
      <c r="D1263" s="17">
        <f>tab_SATLISTE[[#This Row],[Leihgeräte]]*350</f>
        <v>10150</v>
      </c>
      <c r="E1263" s="16">
        <v>8</v>
      </c>
      <c r="F1263" s="30">
        <f>tab_SATLISTE[[#This Row],[Lehrergeräte]]*1000</f>
        <v>8000</v>
      </c>
      <c r="G1263" s="3" t="str">
        <f>IF(MID(tab_SATLISTE[[#This Row],[SAT-ID]],2,1)="x","x",LEFT(tab_SATLISTE[[#This Row],[SAT-ID]]))</f>
        <v>3</v>
      </c>
      <c r="H1263" t="s">
        <v>17008</v>
      </c>
      <c r="I1263" t="s">
        <v>17653</v>
      </c>
      <c r="J1263" s="3">
        <f>COUNTIFS(tab_SCHULLISTE[TKZ],tab_SATLISTE[[#This Row],[SAT-ID]])</f>
        <v>1</v>
      </c>
    </row>
    <row r="1264" spans="1:10" ht="15.9" customHeight="1" x14ac:dyDescent="0.3">
      <c r="A1264" s="3" t="s">
        <v>2949</v>
      </c>
      <c r="B1264" s="15" t="s">
        <v>16007</v>
      </c>
      <c r="C1264" s="16">
        <v>16</v>
      </c>
      <c r="D1264" s="17">
        <f>tab_SATLISTE[[#This Row],[Leihgeräte]]*350</f>
        <v>5600</v>
      </c>
      <c r="E1264" s="16">
        <v>2</v>
      </c>
      <c r="F1264" s="30">
        <f>tab_SATLISTE[[#This Row],[Lehrergeräte]]*1000</f>
        <v>2000</v>
      </c>
      <c r="G1264" s="3" t="str">
        <f>IF(MID(tab_SATLISTE[[#This Row],[SAT-ID]],2,1)="x","x",LEFT(tab_SATLISTE[[#This Row],[SAT-ID]]))</f>
        <v>3</v>
      </c>
      <c r="H1264" t="s">
        <v>17008</v>
      </c>
      <c r="I1264" t="s">
        <v>17653</v>
      </c>
      <c r="J1264" s="3">
        <f>COUNTIFS(tab_SCHULLISTE[TKZ],tab_SATLISTE[[#This Row],[SAT-ID]])</f>
        <v>1</v>
      </c>
    </row>
    <row r="1265" spans="1:10" ht="15.9" customHeight="1" x14ac:dyDescent="0.3">
      <c r="A1265" s="3" t="s">
        <v>2950</v>
      </c>
      <c r="B1265" s="15" t="s">
        <v>16008</v>
      </c>
      <c r="C1265" s="16">
        <v>51</v>
      </c>
      <c r="D1265" s="17">
        <f>tab_SATLISTE[[#This Row],[Leihgeräte]]*350</f>
        <v>17850</v>
      </c>
      <c r="E1265" s="16">
        <v>11</v>
      </c>
      <c r="F1265" s="30">
        <f>tab_SATLISTE[[#This Row],[Lehrergeräte]]*1000</f>
        <v>11000</v>
      </c>
      <c r="G1265" s="3" t="str">
        <f>IF(MID(tab_SATLISTE[[#This Row],[SAT-ID]],2,1)="x","x",LEFT(tab_SATLISTE[[#This Row],[SAT-ID]]))</f>
        <v>3</v>
      </c>
      <c r="H1265" t="s">
        <v>17010</v>
      </c>
      <c r="I1265" t="s">
        <v>17770</v>
      </c>
      <c r="J1265" s="3">
        <f>COUNTIFS(tab_SCHULLISTE[TKZ],tab_SATLISTE[[#This Row],[SAT-ID]])</f>
        <v>2</v>
      </c>
    </row>
    <row r="1266" spans="1:10" ht="15.9" customHeight="1" x14ac:dyDescent="0.3">
      <c r="A1266" s="3" t="s">
        <v>2951</v>
      </c>
      <c r="B1266" s="15" t="s">
        <v>16009</v>
      </c>
      <c r="C1266" s="16">
        <v>13</v>
      </c>
      <c r="D1266" s="17">
        <f>tab_SATLISTE[[#This Row],[Leihgeräte]]*350</f>
        <v>4550</v>
      </c>
      <c r="E1266" s="16">
        <v>2</v>
      </c>
      <c r="F1266" s="30">
        <f>tab_SATLISTE[[#This Row],[Lehrergeräte]]*1000</f>
        <v>2000</v>
      </c>
      <c r="G1266" s="3" t="str">
        <f>IF(MID(tab_SATLISTE[[#This Row],[SAT-ID]],2,1)="x","x",LEFT(tab_SATLISTE[[#This Row],[SAT-ID]]))</f>
        <v>3</v>
      </c>
      <c r="H1266" t="s">
        <v>17008</v>
      </c>
      <c r="I1266" t="s">
        <v>17707</v>
      </c>
      <c r="J1266" s="3">
        <f>COUNTIFS(tab_SCHULLISTE[TKZ],tab_SATLISTE[[#This Row],[SAT-ID]])</f>
        <v>1</v>
      </c>
    </row>
    <row r="1267" spans="1:10" ht="15.9" customHeight="1" x14ac:dyDescent="0.3">
      <c r="A1267" s="3" t="s">
        <v>2952</v>
      </c>
      <c r="B1267" s="15" t="s">
        <v>16010</v>
      </c>
      <c r="C1267" s="16">
        <v>15</v>
      </c>
      <c r="D1267" s="17">
        <f>tab_SATLISTE[[#This Row],[Leihgeräte]]*350</f>
        <v>5250</v>
      </c>
      <c r="E1267" s="16">
        <v>3</v>
      </c>
      <c r="F1267" s="30">
        <f>tab_SATLISTE[[#This Row],[Lehrergeräte]]*1000</f>
        <v>3000</v>
      </c>
      <c r="G1267" s="3" t="str">
        <f>IF(MID(tab_SATLISTE[[#This Row],[SAT-ID]],2,1)="x","x",LEFT(tab_SATLISTE[[#This Row],[SAT-ID]]))</f>
        <v>3</v>
      </c>
      <c r="H1267" t="s">
        <v>17008</v>
      </c>
      <c r="I1267" t="s">
        <v>17771</v>
      </c>
      <c r="J1267" s="3">
        <f>COUNTIFS(tab_SCHULLISTE[TKZ],tab_SATLISTE[[#This Row],[SAT-ID]])</f>
        <v>1</v>
      </c>
    </row>
    <row r="1268" spans="1:10" ht="15.9" customHeight="1" x14ac:dyDescent="0.3">
      <c r="A1268" s="3" t="s">
        <v>2953</v>
      </c>
      <c r="B1268" s="15" t="s">
        <v>16011</v>
      </c>
      <c r="C1268" s="16">
        <v>50</v>
      </c>
      <c r="D1268" s="17">
        <f>tab_SATLISTE[[#This Row],[Leihgeräte]]*350</f>
        <v>17500</v>
      </c>
      <c r="E1268" s="16">
        <v>12</v>
      </c>
      <c r="F1268" s="30">
        <f>tab_SATLISTE[[#This Row],[Lehrergeräte]]*1000</f>
        <v>12000</v>
      </c>
      <c r="G1268" s="3" t="str">
        <f>IF(MID(tab_SATLISTE[[#This Row],[SAT-ID]],2,1)="x","x",LEFT(tab_SATLISTE[[#This Row],[SAT-ID]]))</f>
        <v>3</v>
      </c>
      <c r="H1268" t="s">
        <v>17008</v>
      </c>
      <c r="I1268" t="s">
        <v>17772</v>
      </c>
      <c r="J1268" s="3">
        <f>COUNTIFS(tab_SCHULLISTE[TKZ],tab_SATLISTE[[#This Row],[SAT-ID]])</f>
        <v>1</v>
      </c>
    </row>
    <row r="1269" spans="1:10" ht="15.9" customHeight="1" x14ac:dyDescent="0.3">
      <c r="A1269" s="3" t="s">
        <v>2954</v>
      </c>
      <c r="B1269" s="15" t="s">
        <v>16012</v>
      </c>
      <c r="C1269" s="16">
        <v>41</v>
      </c>
      <c r="D1269" s="17">
        <f>tab_SATLISTE[[#This Row],[Leihgeräte]]*350</f>
        <v>14350</v>
      </c>
      <c r="E1269" s="16">
        <v>10</v>
      </c>
      <c r="F1269" s="30">
        <f>tab_SATLISTE[[#This Row],[Lehrergeräte]]*1000</f>
        <v>10000</v>
      </c>
      <c r="G1269" s="3" t="str">
        <f>IF(MID(tab_SATLISTE[[#This Row],[SAT-ID]],2,1)="x","x",LEFT(tab_SATLISTE[[#This Row],[SAT-ID]]))</f>
        <v>3</v>
      </c>
      <c r="H1269" t="s">
        <v>17008</v>
      </c>
      <c r="I1269" t="s">
        <v>17638</v>
      </c>
      <c r="J1269" s="3">
        <f>COUNTIFS(tab_SCHULLISTE[TKZ],tab_SATLISTE[[#This Row],[SAT-ID]])</f>
        <v>1</v>
      </c>
    </row>
    <row r="1270" spans="1:10" ht="15.9" customHeight="1" x14ac:dyDescent="0.3">
      <c r="A1270" s="3" t="s">
        <v>2955</v>
      </c>
      <c r="B1270" s="15" t="s">
        <v>16013</v>
      </c>
      <c r="C1270" s="16">
        <v>34</v>
      </c>
      <c r="D1270" s="17">
        <f>tab_SATLISTE[[#This Row],[Leihgeräte]]*350</f>
        <v>11900</v>
      </c>
      <c r="E1270" s="16">
        <v>8</v>
      </c>
      <c r="F1270" s="30">
        <f>tab_SATLISTE[[#This Row],[Lehrergeräte]]*1000</f>
        <v>8000</v>
      </c>
      <c r="G1270" s="3" t="str">
        <f>IF(MID(tab_SATLISTE[[#This Row],[SAT-ID]],2,1)="x","x",LEFT(tab_SATLISTE[[#This Row],[SAT-ID]]))</f>
        <v>3</v>
      </c>
      <c r="H1270" t="s">
        <v>23</v>
      </c>
      <c r="I1270" t="s">
        <v>17773</v>
      </c>
      <c r="J1270" s="3">
        <f>COUNTIFS(tab_SCHULLISTE[TKZ],tab_SATLISTE[[#This Row],[SAT-ID]])</f>
        <v>1</v>
      </c>
    </row>
    <row r="1271" spans="1:10" ht="15.9" customHeight="1" x14ac:dyDescent="0.3">
      <c r="A1271" s="3" t="s">
        <v>2956</v>
      </c>
      <c r="B1271" s="15" t="s">
        <v>16014</v>
      </c>
      <c r="C1271" s="16">
        <v>13</v>
      </c>
      <c r="D1271" s="17">
        <f>tab_SATLISTE[[#This Row],[Leihgeräte]]*350</f>
        <v>4550</v>
      </c>
      <c r="E1271" s="16">
        <v>2</v>
      </c>
      <c r="F1271" s="30">
        <f>tab_SATLISTE[[#This Row],[Lehrergeräte]]*1000</f>
        <v>2000</v>
      </c>
      <c r="G1271" s="3" t="str">
        <f>IF(MID(tab_SATLISTE[[#This Row],[SAT-ID]],2,1)="x","x",LEFT(tab_SATLISTE[[#This Row],[SAT-ID]]))</f>
        <v>3</v>
      </c>
      <c r="H1271" t="s">
        <v>23</v>
      </c>
      <c r="I1271" t="s">
        <v>17774</v>
      </c>
      <c r="J1271" s="3">
        <f>COUNTIFS(tab_SCHULLISTE[TKZ],tab_SATLISTE[[#This Row],[SAT-ID]])</f>
        <v>1</v>
      </c>
    </row>
    <row r="1272" spans="1:10" ht="15.9" customHeight="1" x14ac:dyDescent="0.3">
      <c r="A1272" s="3" t="s">
        <v>2959</v>
      </c>
      <c r="B1272" s="15" t="s">
        <v>18904</v>
      </c>
      <c r="C1272" s="16">
        <v>10</v>
      </c>
      <c r="D1272" s="17">
        <f>tab_SATLISTE[[#This Row],[Leihgeräte]]*350</f>
        <v>3500</v>
      </c>
      <c r="E1272" s="16">
        <v>12</v>
      </c>
      <c r="F1272" s="30">
        <f>tab_SATLISTE[[#This Row],[Lehrergeräte]]*1000</f>
        <v>12000</v>
      </c>
      <c r="G1272" s="3" t="str">
        <f>IF(MID(tab_SATLISTE[[#This Row],[SAT-ID]],2,1)="x","x",LEFT(tab_SATLISTE[[#This Row],[SAT-ID]]))</f>
        <v>3</v>
      </c>
      <c r="H1272" t="s">
        <v>17014</v>
      </c>
      <c r="I1272" t="s">
        <v>17418</v>
      </c>
      <c r="J1272" s="3">
        <f>COUNTIFS(tab_SCHULLISTE[TKZ],tab_SATLISTE[[#This Row],[SAT-ID]])</f>
        <v>1</v>
      </c>
    </row>
    <row r="1273" spans="1:10" ht="15.9" customHeight="1" x14ac:dyDescent="0.3">
      <c r="A1273" s="3" t="s">
        <v>2960</v>
      </c>
      <c r="B1273" s="15" t="s">
        <v>18898</v>
      </c>
      <c r="C1273" s="16">
        <v>24</v>
      </c>
      <c r="D1273" s="17">
        <f>tab_SATLISTE[[#This Row],[Leihgeräte]]*350</f>
        <v>8400</v>
      </c>
      <c r="E1273" s="16">
        <v>24</v>
      </c>
      <c r="F1273" s="30">
        <f>tab_SATLISTE[[#This Row],[Lehrergeräte]]*1000</f>
        <v>24000</v>
      </c>
      <c r="G1273" s="3" t="str">
        <f>IF(MID(tab_SATLISTE[[#This Row],[SAT-ID]],2,1)="x","x",LEFT(tab_SATLISTE[[#This Row],[SAT-ID]]))</f>
        <v>3</v>
      </c>
      <c r="H1273" t="s">
        <v>17014</v>
      </c>
      <c r="I1273" t="s">
        <v>17610</v>
      </c>
      <c r="J1273" s="3">
        <f>COUNTIFS(tab_SCHULLISTE[TKZ],tab_SATLISTE[[#This Row],[SAT-ID]])</f>
        <v>3</v>
      </c>
    </row>
    <row r="1274" spans="1:10" ht="15.9" customHeight="1" x14ac:dyDescent="0.3">
      <c r="A1274" s="3" t="s">
        <v>2961</v>
      </c>
      <c r="B1274" s="15" t="s">
        <v>240</v>
      </c>
      <c r="C1274" s="16">
        <v>67</v>
      </c>
      <c r="D1274" s="17">
        <f>tab_SATLISTE[[#This Row],[Leihgeräte]]*350</f>
        <v>23450</v>
      </c>
      <c r="E1274" s="16">
        <v>40</v>
      </c>
      <c r="F1274" s="30">
        <f>tab_SATLISTE[[#This Row],[Lehrergeräte]]*1000</f>
        <v>40000</v>
      </c>
      <c r="G1274" s="3" t="str">
        <f>IF(MID(tab_SATLISTE[[#This Row],[SAT-ID]],2,1)="x","x",LEFT(tab_SATLISTE[[#This Row],[SAT-ID]]))</f>
        <v>3</v>
      </c>
      <c r="H1274" t="s">
        <v>17014</v>
      </c>
      <c r="I1274" t="s">
        <v>17418</v>
      </c>
      <c r="J1274" s="3">
        <f>COUNTIFS(tab_SCHULLISTE[TKZ],tab_SATLISTE[[#This Row],[SAT-ID]])</f>
        <v>5</v>
      </c>
    </row>
    <row r="1275" spans="1:10" ht="15.9" customHeight="1" x14ac:dyDescent="0.3">
      <c r="A1275" s="3" t="s">
        <v>2962</v>
      </c>
      <c r="B1275" s="15" t="s">
        <v>16015</v>
      </c>
      <c r="C1275" s="16">
        <v>18</v>
      </c>
      <c r="D1275" s="17">
        <f>tab_SATLISTE[[#This Row],[Leihgeräte]]*350</f>
        <v>6300</v>
      </c>
      <c r="E1275" s="16">
        <v>14</v>
      </c>
      <c r="F1275" s="30">
        <f>tab_SATLISTE[[#This Row],[Lehrergeräte]]*1000</f>
        <v>14000</v>
      </c>
      <c r="G1275" s="3" t="str">
        <f>IF(MID(tab_SATLISTE[[#This Row],[SAT-ID]],2,1)="x","x",LEFT(tab_SATLISTE[[#This Row],[SAT-ID]]))</f>
        <v>3</v>
      </c>
      <c r="H1275" t="s">
        <v>17014</v>
      </c>
      <c r="I1275" t="s">
        <v>17418</v>
      </c>
      <c r="J1275" s="3">
        <f>COUNTIFS(tab_SCHULLISTE[TKZ],tab_SATLISTE[[#This Row],[SAT-ID]])</f>
        <v>2</v>
      </c>
    </row>
    <row r="1276" spans="1:10" ht="15.9" customHeight="1" x14ac:dyDescent="0.3">
      <c r="A1276" s="3" t="s">
        <v>2963</v>
      </c>
      <c r="B1276" s="15" t="s">
        <v>16016</v>
      </c>
      <c r="C1276" s="16">
        <v>35</v>
      </c>
      <c r="D1276" s="17">
        <f>tab_SATLISTE[[#This Row],[Leihgeräte]]*350</f>
        <v>12250</v>
      </c>
      <c r="E1276" s="16">
        <v>21</v>
      </c>
      <c r="F1276" s="30">
        <f>tab_SATLISTE[[#This Row],[Lehrergeräte]]*1000</f>
        <v>21000</v>
      </c>
      <c r="G1276" s="3" t="str">
        <f>IF(MID(tab_SATLISTE[[#This Row],[SAT-ID]],2,1)="x","x",LEFT(tab_SATLISTE[[#This Row],[SAT-ID]]))</f>
        <v>3</v>
      </c>
      <c r="H1276" t="s">
        <v>17014</v>
      </c>
      <c r="I1276" t="s">
        <v>17418</v>
      </c>
      <c r="J1276" s="3">
        <f>COUNTIFS(tab_SCHULLISTE[TKZ],tab_SATLISTE[[#This Row],[SAT-ID]])</f>
        <v>2</v>
      </c>
    </row>
    <row r="1277" spans="1:10" ht="15.9" customHeight="1" x14ac:dyDescent="0.3">
      <c r="A1277" s="3" t="s">
        <v>2964</v>
      </c>
      <c r="B1277" s="15" t="s">
        <v>50</v>
      </c>
      <c r="C1277" s="16">
        <v>30</v>
      </c>
      <c r="D1277" s="17">
        <f>tab_SATLISTE[[#This Row],[Leihgeräte]]*350</f>
        <v>10500</v>
      </c>
      <c r="E1277" s="16">
        <v>32</v>
      </c>
      <c r="F1277" s="30">
        <f>tab_SATLISTE[[#This Row],[Lehrergeräte]]*1000</f>
        <v>32000</v>
      </c>
      <c r="G1277" s="3" t="str">
        <f>IF(MID(tab_SATLISTE[[#This Row],[SAT-ID]],2,1)="x","x",LEFT(tab_SATLISTE[[#This Row],[SAT-ID]]))</f>
        <v>3</v>
      </c>
      <c r="H1277" t="s">
        <v>17014</v>
      </c>
      <c r="I1277" t="s">
        <v>17054</v>
      </c>
      <c r="J1277" s="3">
        <f>COUNTIFS(tab_SCHULLISTE[TKZ],tab_SATLISTE[[#This Row],[SAT-ID]])</f>
        <v>5</v>
      </c>
    </row>
    <row r="1278" spans="1:10" ht="15.9" customHeight="1" x14ac:dyDescent="0.3">
      <c r="A1278" s="3" t="s">
        <v>2965</v>
      </c>
      <c r="B1278" s="15" t="s">
        <v>18905</v>
      </c>
      <c r="C1278" s="16">
        <v>7</v>
      </c>
      <c r="D1278" s="17">
        <f>tab_SATLISTE[[#This Row],[Leihgeräte]]*350</f>
        <v>2450</v>
      </c>
      <c r="E1278" s="16">
        <v>3</v>
      </c>
      <c r="F1278" s="30">
        <f>tab_SATLISTE[[#This Row],[Lehrergeräte]]*1000</f>
        <v>3000</v>
      </c>
      <c r="G1278" s="3" t="str">
        <f>IF(MID(tab_SATLISTE[[#This Row],[SAT-ID]],2,1)="x","x",LEFT(tab_SATLISTE[[#This Row],[SAT-ID]]))</f>
        <v>3</v>
      </c>
      <c r="H1278" t="s">
        <v>17014</v>
      </c>
      <c r="I1278" t="s">
        <v>17634</v>
      </c>
      <c r="J1278" s="3">
        <f>COUNTIFS(tab_SCHULLISTE[TKZ],tab_SATLISTE[[#This Row],[SAT-ID]])</f>
        <v>1</v>
      </c>
    </row>
    <row r="1279" spans="1:10" ht="15.9" customHeight="1" x14ac:dyDescent="0.3">
      <c r="A1279" s="3" t="s">
        <v>2966</v>
      </c>
      <c r="B1279" s="15" t="s">
        <v>1673</v>
      </c>
      <c r="C1279" s="16">
        <v>7</v>
      </c>
      <c r="D1279" s="17">
        <f>tab_SATLISTE[[#This Row],[Leihgeräte]]*350</f>
        <v>2450</v>
      </c>
      <c r="E1279" s="16">
        <v>15</v>
      </c>
      <c r="F1279" s="30">
        <f>tab_SATLISTE[[#This Row],[Lehrergeräte]]*1000</f>
        <v>15000</v>
      </c>
      <c r="G1279" s="3" t="str">
        <f>IF(MID(tab_SATLISTE[[#This Row],[SAT-ID]],2,1)="x","x",LEFT(tab_SATLISTE[[#This Row],[SAT-ID]]))</f>
        <v>3</v>
      </c>
      <c r="H1279" t="s">
        <v>17014</v>
      </c>
      <c r="I1279" t="s">
        <v>17649</v>
      </c>
      <c r="J1279" s="3">
        <f>COUNTIFS(tab_SCHULLISTE[TKZ],tab_SATLISTE[[#This Row],[SAT-ID]])</f>
        <v>3</v>
      </c>
    </row>
    <row r="1280" spans="1:10" ht="15.9" customHeight="1" x14ac:dyDescent="0.3">
      <c r="A1280" s="3" t="s">
        <v>2967</v>
      </c>
      <c r="B1280" s="15" t="s">
        <v>237</v>
      </c>
      <c r="C1280" s="16">
        <v>42</v>
      </c>
      <c r="D1280" s="17">
        <f>tab_SATLISTE[[#This Row],[Leihgeräte]]*350</f>
        <v>14700</v>
      </c>
      <c r="E1280" s="16">
        <v>38</v>
      </c>
      <c r="F1280" s="30">
        <f>tab_SATLISTE[[#This Row],[Lehrergeräte]]*1000</f>
        <v>38000</v>
      </c>
      <c r="G1280" s="3" t="str">
        <f>IF(MID(tab_SATLISTE[[#This Row],[SAT-ID]],2,1)="x","x",LEFT(tab_SATLISTE[[#This Row],[SAT-ID]]))</f>
        <v>3</v>
      </c>
      <c r="H1280" t="s">
        <v>17014</v>
      </c>
      <c r="I1280" t="s">
        <v>17418</v>
      </c>
      <c r="J1280" s="3">
        <f>COUNTIFS(tab_SCHULLISTE[TKZ],tab_SATLISTE[[#This Row],[SAT-ID]])</f>
        <v>4</v>
      </c>
    </row>
    <row r="1281" spans="1:10" ht="15.9" customHeight="1" x14ac:dyDescent="0.3">
      <c r="A1281" s="3" t="s">
        <v>2968</v>
      </c>
      <c r="B1281" s="15" t="s">
        <v>15388</v>
      </c>
      <c r="C1281" s="16">
        <v>33</v>
      </c>
      <c r="D1281" s="17">
        <f>tab_SATLISTE[[#This Row],[Leihgeräte]]*350</f>
        <v>11550</v>
      </c>
      <c r="E1281" s="16">
        <v>12</v>
      </c>
      <c r="F1281" s="30">
        <f>tab_SATLISTE[[#This Row],[Lehrergeräte]]*1000</f>
        <v>12000</v>
      </c>
      <c r="G1281" s="3" t="str">
        <f>IF(MID(tab_SATLISTE[[#This Row],[SAT-ID]],2,1)="x","x",LEFT(tab_SATLISTE[[#This Row],[SAT-ID]]))</f>
        <v>3</v>
      </c>
      <c r="H1281" t="s">
        <v>17014</v>
      </c>
      <c r="I1281" t="s">
        <v>17401</v>
      </c>
      <c r="J1281" s="3">
        <f>COUNTIFS(tab_SCHULLISTE[TKZ],tab_SATLISTE[[#This Row],[SAT-ID]])</f>
        <v>1</v>
      </c>
    </row>
    <row r="1282" spans="1:10" ht="15.9" customHeight="1" x14ac:dyDescent="0.3">
      <c r="A1282" s="3" t="s">
        <v>2969</v>
      </c>
      <c r="B1282" s="15" t="s">
        <v>15785</v>
      </c>
      <c r="C1282" s="16">
        <v>116</v>
      </c>
      <c r="D1282" s="17">
        <f>tab_SATLISTE[[#This Row],[Leihgeräte]]*350</f>
        <v>40600</v>
      </c>
      <c r="E1282" s="16">
        <v>54</v>
      </c>
      <c r="F1282" s="30">
        <f>tab_SATLISTE[[#This Row],[Lehrergeräte]]*1000</f>
        <v>54000</v>
      </c>
      <c r="G1282" s="3" t="str">
        <f>IF(MID(tab_SATLISTE[[#This Row],[SAT-ID]],2,1)="x","x",LEFT(tab_SATLISTE[[#This Row],[SAT-ID]]))</f>
        <v>3</v>
      </c>
      <c r="H1282" t="s">
        <v>17014</v>
      </c>
      <c r="I1282" t="s">
        <v>17418</v>
      </c>
      <c r="J1282" s="3">
        <f>COUNTIFS(tab_SCHULLISTE[TKZ],tab_SATLISTE[[#This Row],[SAT-ID]])</f>
        <v>6</v>
      </c>
    </row>
    <row r="1283" spans="1:10" ht="15.9" customHeight="1" x14ac:dyDescent="0.3">
      <c r="A1283" s="3" t="s">
        <v>2970</v>
      </c>
      <c r="B1283" s="15" t="s">
        <v>10448</v>
      </c>
      <c r="C1283" s="16">
        <v>83</v>
      </c>
      <c r="D1283" s="17">
        <f>tab_SATLISTE[[#This Row],[Leihgeräte]]*350</f>
        <v>29050</v>
      </c>
      <c r="E1283" s="16">
        <v>37</v>
      </c>
      <c r="F1283" s="30">
        <f>tab_SATLISTE[[#This Row],[Lehrergeräte]]*1000</f>
        <v>37000</v>
      </c>
      <c r="G1283" s="3" t="str">
        <f>IF(MID(tab_SATLISTE[[#This Row],[SAT-ID]],2,1)="x","x",LEFT(tab_SATLISTE[[#This Row],[SAT-ID]]))</f>
        <v>3</v>
      </c>
      <c r="H1283" t="s">
        <v>17014</v>
      </c>
      <c r="I1283" t="s">
        <v>17418</v>
      </c>
      <c r="J1283" s="3">
        <f>COUNTIFS(tab_SCHULLISTE[TKZ],tab_SATLISTE[[#This Row],[SAT-ID]])</f>
        <v>6</v>
      </c>
    </row>
    <row r="1284" spans="1:10" ht="15.9" customHeight="1" x14ac:dyDescent="0.3">
      <c r="A1284" s="3" t="s">
        <v>2971</v>
      </c>
      <c r="B1284" s="15" t="s">
        <v>16017</v>
      </c>
      <c r="C1284" s="16">
        <v>80</v>
      </c>
      <c r="D1284" s="17">
        <f>tab_SATLISTE[[#This Row],[Leihgeräte]]*350</f>
        <v>28000</v>
      </c>
      <c r="E1284" s="16">
        <v>36</v>
      </c>
      <c r="F1284" s="30">
        <f>tab_SATLISTE[[#This Row],[Lehrergeräte]]*1000</f>
        <v>36000</v>
      </c>
      <c r="G1284" s="3" t="str">
        <f>IF(MID(tab_SATLISTE[[#This Row],[SAT-ID]],2,1)="x","x",LEFT(tab_SATLISTE[[#This Row],[SAT-ID]]))</f>
        <v>3</v>
      </c>
      <c r="H1284" t="s">
        <v>17014</v>
      </c>
      <c r="I1284" t="s">
        <v>17739</v>
      </c>
      <c r="J1284" s="3">
        <f>COUNTIFS(tab_SCHULLISTE[TKZ],tab_SATLISTE[[#This Row],[SAT-ID]])</f>
        <v>6</v>
      </c>
    </row>
    <row r="1285" spans="1:10" ht="15.9" customHeight="1" x14ac:dyDescent="0.3">
      <c r="A1285" s="3" t="s">
        <v>2972</v>
      </c>
      <c r="B1285" s="15" t="s">
        <v>16018</v>
      </c>
      <c r="C1285" s="16">
        <v>85</v>
      </c>
      <c r="D1285" s="17">
        <f>tab_SATLISTE[[#This Row],[Leihgeräte]]*350</f>
        <v>29750</v>
      </c>
      <c r="E1285" s="16">
        <v>39</v>
      </c>
      <c r="F1285" s="30">
        <f>tab_SATLISTE[[#This Row],[Lehrergeräte]]*1000</f>
        <v>39000</v>
      </c>
      <c r="G1285" s="3" t="str">
        <f>IF(MID(tab_SATLISTE[[#This Row],[SAT-ID]],2,1)="x","x",LEFT(tab_SATLISTE[[#This Row],[SAT-ID]]))</f>
        <v>3</v>
      </c>
      <c r="H1285" t="s">
        <v>17014</v>
      </c>
      <c r="I1285" t="s">
        <v>17724</v>
      </c>
      <c r="J1285" s="3">
        <f>COUNTIFS(tab_SCHULLISTE[TKZ],tab_SATLISTE[[#This Row],[SAT-ID]])</f>
        <v>3</v>
      </c>
    </row>
    <row r="1286" spans="1:10" ht="15.9" customHeight="1" x14ac:dyDescent="0.3">
      <c r="A1286" s="3" t="s">
        <v>2973</v>
      </c>
      <c r="B1286" s="15" t="s">
        <v>16019</v>
      </c>
      <c r="C1286" s="16">
        <v>40</v>
      </c>
      <c r="D1286" s="17">
        <f>tab_SATLISTE[[#This Row],[Leihgeräte]]*350</f>
        <v>14000</v>
      </c>
      <c r="E1286" s="16">
        <v>9</v>
      </c>
      <c r="F1286" s="30">
        <f>tab_SATLISTE[[#This Row],[Lehrergeräte]]*1000</f>
        <v>9000</v>
      </c>
      <c r="G1286" s="3" t="str">
        <f>IF(MID(tab_SATLISTE[[#This Row],[SAT-ID]],2,1)="x","x",LEFT(tab_SATLISTE[[#This Row],[SAT-ID]]))</f>
        <v>3</v>
      </c>
      <c r="H1286" t="s">
        <v>17014</v>
      </c>
      <c r="I1286" t="s">
        <v>17418</v>
      </c>
      <c r="J1286" s="3">
        <f>COUNTIFS(tab_SCHULLISTE[TKZ],tab_SATLISTE[[#This Row],[SAT-ID]])</f>
        <v>1</v>
      </c>
    </row>
    <row r="1287" spans="1:10" ht="15.9" customHeight="1" x14ac:dyDescent="0.3">
      <c r="A1287" s="3" t="s">
        <v>2974</v>
      </c>
      <c r="B1287" s="15" t="s">
        <v>16020</v>
      </c>
      <c r="C1287" s="16">
        <v>12</v>
      </c>
      <c r="D1287" s="17">
        <f>tab_SATLISTE[[#This Row],[Leihgeräte]]*350</f>
        <v>4200</v>
      </c>
      <c r="E1287" s="16">
        <v>4</v>
      </c>
      <c r="F1287" s="30">
        <f>tab_SATLISTE[[#This Row],[Lehrergeräte]]*1000</f>
        <v>4000</v>
      </c>
      <c r="G1287" s="3" t="str">
        <f>IF(MID(tab_SATLISTE[[#This Row],[SAT-ID]],2,1)="x","x",LEFT(tab_SATLISTE[[#This Row],[SAT-ID]]))</f>
        <v>3</v>
      </c>
      <c r="H1287" t="s">
        <v>17014</v>
      </c>
      <c r="I1287" t="s">
        <v>17418</v>
      </c>
      <c r="J1287" s="3">
        <f>COUNTIFS(tab_SCHULLISTE[TKZ],tab_SATLISTE[[#This Row],[SAT-ID]])</f>
        <v>1</v>
      </c>
    </row>
    <row r="1288" spans="1:10" ht="15.9" customHeight="1" x14ac:dyDescent="0.3">
      <c r="A1288" s="3" t="s">
        <v>2975</v>
      </c>
      <c r="B1288" s="15" t="s">
        <v>1073</v>
      </c>
      <c r="C1288" s="16">
        <v>6</v>
      </c>
      <c r="D1288" s="17">
        <f>tab_SATLISTE[[#This Row],[Leihgeräte]]*350</f>
        <v>2100</v>
      </c>
      <c r="E1288" s="16">
        <v>2</v>
      </c>
      <c r="F1288" s="30">
        <f>tab_SATLISTE[[#This Row],[Lehrergeräte]]*1000</f>
        <v>2000</v>
      </c>
      <c r="G1288" s="3" t="str">
        <f>IF(MID(tab_SATLISTE[[#This Row],[SAT-ID]],2,1)="x","x",LEFT(tab_SATLISTE[[#This Row],[SAT-ID]]))</f>
        <v>3</v>
      </c>
      <c r="H1288" t="s">
        <v>17014</v>
      </c>
      <c r="I1288" t="s">
        <v>17766</v>
      </c>
      <c r="J1288" s="3">
        <f>COUNTIFS(tab_SCHULLISTE[TKZ],tab_SATLISTE[[#This Row],[SAT-ID]])</f>
        <v>1</v>
      </c>
    </row>
    <row r="1289" spans="1:10" ht="15.9" customHeight="1" x14ac:dyDescent="0.3">
      <c r="A1289" s="3" t="s">
        <v>2976</v>
      </c>
      <c r="B1289" s="15" t="s">
        <v>26</v>
      </c>
      <c r="C1289" s="16">
        <v>11</v>
      </c>
      <c r="D1289" s="17">
        <f>tab_SATLISTE[[#This Row],[Leihgeräte]]*350</f>
        <v>3850</v>
      </c>
      <c r="E1289" s="16">
        <v>5</v>
      </c>
      <c r="F1289" s="30">
        <f>tab_SATLISTE[[#This Row],[Lehrergeräte]]*1000</f>
        <v>5000</v>
      </c>
      <c r="G1289" s="3" t="str">
        <f>IF(MID(tab_SATLISTE[[#This Row],[SAT-ID]],2,1)="x","x",LEFT(tab_SATLISTE[[#This Row],[SAT-ID]]))</f>
        <v>3</v>
      </c>
      <c r="H1289" t="s">
        <v>17014</v>
      </c>
      <c r="I1289" t="s">
        <v>17418</v>
      </c>
      <c r="J1289" s="3">
        <f>COUNTIFS(tab_SCHULLISTE[TKZ],tab_SATLISTE[[#This Row],[SAT-ID]])</f>
        <v>1</v>
      </c>
    </row>
    <row r="1290" spans="1:10" ht="15.9" customHeight="1" x14ac:dyDescent="0.3">
      <c r="A1290" s="3" t="s">
        <v>2977</v>
      </c>
      <c r="B1290" s="15" t="s">
        <v>622</v>
      </c>
      <c r="C1290" s="16">
        <v>52</v>
      </c>
      <c r="D1290" s="17">
        <f>tab_SATLISTE[[#This Row],[Leihgeräte]]*350</f>
        <v>18200</v>
      </c>
      <c r="E1290" s="16">
        <v>11</v>
      </c>
      <c r="F1290" s="30">
        <f>tab_SATLISTE[[#This Row],[Lehrergeräte]]*1000</f>
        <v>11000</v>
      </c>
      <c r="G1290" s="3" t="str">
        <f>IF(MID(tab_SATLISTE[[#This Row],[SAT-ID]],2,1)="x","x",LEFT(tab_SATLISTE[[#This Row],[SAT-ID]]))</f>
        <v>3</v>
      </c>
      <c r="H1290" t="s">
        <v>17014</v>
      </c>
      <c r="I1290" t="s">
        <v>17775</v>
      </c>
      <c r="J1290" s="3">
        <f>COUNTIFS(tab_SCHULLISTE[TKZ],tab_SATLISTE[[#This Row],[SAT-ID]])</f>
        <v>1</v>
      </c>
    </row>
    <row r="1291" spans="1:10" ht="15.9" customHeight="1" x14ac:dyDescent="0.3">
      <c r="A1291" s="3" t="s">
        <v>2978</v>
      </c>
      <c r="B1291" s="15" t="s">
        <v>16021</v>
      </c>
      <c r="C1291" s="16">
        <v>20</v>
      </c>
      <c r="D1291" s="17">
        <f>tab_SATLISTE[[#This Row],[Leihgeräte]]*350</f>
        <v>7000</v>
      </c>
      <c r="E1291" s="16">
        <v>12</v>
      </c>
      <c r="F1291" s="30">
        <f>tab_SATLISTE[[#This Row],[Lehrergeräte]]*1000</f>
        <v>12000</v>
      </c>
      <c r="G1291" s="3" t="str">
        <f>IF(MID(tab_SATLISTE[[#This Row],[SAT-ID]],2,1)="x","x",LEFT(tab_SATLISTE[[#This Row],[SAT-ID]]))</f>
        <v>3</v>
      </c>
      <c r="H1291" t="s">
        <v>17014</v>
      </c>
      <c r="I1291" t="s">
        <v>17675</v>
      </c>
      <c r="J1291" s="3">
        <f>COUNTIFS(tab_SCHULLISTE[TKZ],tab_SATLISTE[[#This Row],[SAT-ID]])</f>
        <v>2</v>
      </c>
    </row>
    <row r="1292" spans="1:10" ht="15.9" customHeight="1" x14ac:dyDescent="0.3">
      <c r="A1292" s="3" t="s">
        <v>14897</v>
      </c>
      <c r="B1292" s="15" t="s">
        <v>218</v>
      </c>
      <c r="C1292" s="16">
        <v>13</v>
      </c>
      <c r="D1292" s="17">
        <f>tab_SATLISTE[[#This Row],[Leihgeräte]]*350</f>
        <v>4550</v>
      </c>
      <c r="E1292" s="16">
        <v>20</v>
      </c>
      <c r="F1292" s="30">
        <f>tab_SATLISTE[[#This Row],[Lehrergeräte]]*1000</f>
        <v>20000</v>
      </c>
      <c r="G1292" s="3" t="str">
        <f>IF(MID(tab_SATLISTE[[#This Row],[SAT-ID]],2,1)="x","x",LEFT(tab_SATLISTE[[#This Row],[SAT-ID]]))</f>
        <v>3</v>
      </c>
      <c r="H1292" t="s">
        <v>17014</v>
      </c>
      <c r="I1292" t="s">
        <v>17418</v>
      </c>
      <c r="J1292" s="3">
        <f>COUNTIFS(tab_SCHULLISTE[TKZ],tab_SATLISTE[[#This Row],[SAT-ID]])</f>
        <v>1</v>
      </c>
    </row>
    <row r="1293" spans="1:10" ht="15.9" customHeight="1" x14ac:dyDescent="0.3">
      <c r="A1293" s="3" t="s">
        <v>2979</v>
      </c>
      <c r="B1293" s="15" t="s">
        <v>231</v>
      </c>
      <c r="C1293" s="16">
        <v>14</v>
      </c>
      <c r="D1293" s="17">
        <f>tab_SATLISTE[[#This Row],[Leihgeräte]]*350</f>
        <v>4900</v>
      </c>
      <c r="E1293" s="16">
        <v>17</v>
      </c>
      <c r="F1293" s="30">
        <f>tab_SATLISTE[[#This Row],[Lehrergeräte]]*1000</f>
        <v>17000</v>
      </c>
      <c r="G1293" s="3" t="str">
        <f>IF(MID(tab_SATLISTE[[#This Row],[SAT-ID]],2,1)="x","x",LEFT(tab_SATLISTE[[#This Row],[SAT-ID]]))</f>
        <v>3</v>
      </c>
      <c r="H1293" t="s">
        <v>17014</v>
      </c>
      <c r="I1293" t="s">
        <v>17620</v>
      </c>
      <c r="J1293" s="3">
        <f>COUNTIFS(tab_SCHULLISTE[TKZ],tab_SATLISTE[[#This Row],[SAT-ID]])</f>
        <v>2</v>
      </c>
    </row>
    <row r="1294" spans="1:10" ht="15.9" customHeight="1" x14ac:dyDescent="0.3">
      <c r="A1294" s="3" t="s">
        <v>14909</v>
      </c>
      <c r="B1294" s="15" t="s">
        <v>18906</v>
      </c>
      <c r="C1294" s="16">
        <v>1</v>
      </c>
      <c r="D1294" s="17">
        <f>tab_SATLISTE[[#This Row],[Leihgeräte]]*350</f>
        <v>350</v>
      </c>
      <c r="E1294" s="16">
        <v>3</v>
      </c>
      <c r="F1294" s="30">
        <f>tab_SATLISTE[[#This Row],[Lehrergeräte]]*1000</f>
        <v>3000</v>
      </c>
      <c r="G1294" s="3" t="str">
        <f>IF(MID(tab_SATLISTE[[#This Row],[SAT-ID]],2,1)="x","x",LEFT(tab_SATLISTE[[#This Row],[SAT-ID]]))</f>
        <v>3</v>
      </c>
      <c r="H1294" t="s">
        <v>17014</v>
      </c>
      <c r="I1294" t="s">
        <v>17418</v>
      </c>
      <c r="J1294" s="3">
        <f>COUNTIFS(tab_SCHULLISTE[TKZ],tab_SATLISTE[[#This Row],[SAT-ID]])</f>
        <v>1</v>
      </c>
    </row>
    <row r="1295" spans="1:10" ht="15.9" customHeight="1" x14ac:dyDescent="0.3">
      <c r="A1295" s="3" t="s">
        <v>2980</v>
      </c>
      <c r="B1295" s="15" t="s">
        <v>15793</v>
      </c>
      <c r="C1295" s="16">
        <v>323</v>
      </c>
      <c r="D1295" s="17">
        <f>tab_SATLISTE[[#This Row],[Leihgeräte]]*350</f>
        <v>113050</v>
      </c>
      <c r="E1295" s="16">
        <v>72</v>
      </c>
      <c r="F1295" s="30">
        <f>tab_SATLISTE[[#This Row],[Lehrergeräte]]*1000</f>
        <v>72000</v>
      </c>
      <c r="G1295" s="3" t="str">
        <f>IF(MID(tab_SATLISTE[[#This Row],[SAT-ID]],2,1)="x","x",LEFT(tab_SATLISTE[[#This Row],[SAT-ID]]))</f>
        <v>3</v>
      </c>
      <c r="H1295" t="s">
        <v>17014</v>
      </c>
      <c r="I1295" t="s">
        <v>17418</v>
      </c>
      <c r="J1295" s="3">
        <f>COUNTIFS(tab_SCHULLISTE[TKZ],tab_SATLISTE[[#This Row],[SAT-ID]])</f>
        <v>7</v>
      </c>
    </row>
    <row r="1296" spans="1:10" ht="15.9" customHeight="1" x14ac:dyDescent="0.3">
      <c r="A1296" s="3" t="s">
        <v>2981</v>
      </c>
      <c r="B1296" s="15" t="s">
        <v>16022</v>
      </c>
      <c r="C1296" s="16">
        <v>41</v>
      </c>
      <c r="D1296" s="17">
        <f>tab_SATLISTE[[#This Row],[Leihgeräte]]*350</f>
        <v>14350</v>
      </c>
      <c r="E1296" s="16">
        <v>31</v>
      </c>
      <c r="F1296" s="30">
        <f>tab_SATLISTE[[#This Row],[Lehrergeräte]]*1000</f>
        <v>31000</v>
      </c>
      <c r="G1296" s="3" t="str">
        <f>IF(MID(tab_SATLISTE[[#This Row],[SAT-ID]],2,1)="x","x",LEFT(tab_SATLISTE[[#This Row],[SAT-ID]]))</f>
        <v>3</v>
      </c>
      <c r="H1296" t="s">
        <v>17014</v>
      </c>
      <c r="I1296" t="s">
        <v>17766</v>
      </c>
      <c r="J1296" s="3">
        <f>COUNTIFS(tab_SCHULLISTE[TKZ],tab_SATLISTE[[#This Row],[SAT-ID]])</f>
        <v>3</v>
      </c>
    </row>
    <row r="1297" spans="1:10" ht="15.9" customHeight="1" x14ac:dyDescent="0.3">
      <c r="A1297" s="3" t="s">
        <v>2982</v>
      </c>
      <c r="B1297" s="15" t="s">
        <v>18907</v>
      </c>
      <c r="C1297" s="16">
        <v>17</v>
      </c>
      <c r="D1297" s="17">
        <f>tab_SATLISTE[[#This Row],[Leihgeräte]]*350</f>
        <v>5950</v>
      </c>
      <c r="E1297" s="16">
        <v>13</v>
      </c>
      <c r="F1297" s="30">
        <f>tab_SATLISTE[[#This Row],[Lehrergeräte]]*1000</f>
        <v>13000</v>
      </c>
      <c r="G1297" s="3" t="str">
        <f>IF(MID(tab_SATLISTE[[#This Row],[SAT-ID]],2,1)="x","x",LEFT(tab_SATLISTE[[#This Row],[SAT-ID]]))</f>
        <v>3</v>
      </c>
      <c r="H1297" t="s">
        <v>17010</v>
      </c>
      <c r="I1297" t="s">
        <v>17620</v>
      </c>
      <c r="J1297" s="3">
        <f>COUNTIFS(tab_SCHULLISTE[TKZ],tab_SATLISTE[[#This Row],[SAT-ID]])</f>
        <v>2</v>
      </c>
    </row>
    <row r="1298" spans="1:10" ht="15.9" customHeight="1" x14ac:dyDescent="0.3">
      <c r="A1298" s="3" t="s">
        <v>2983</v>
      </c>
      <c r="B1298" s="15" t="s">
        <v>496</v>
      </c>
      <c r="C1298" s="16">
        <v>53</v>
      </c>
      <c r="D1298" s="17">
        <f>tab_SATLISTE[[#This Row],[Leihgeräte]]*350</f>
        <v>18550</v>
      </c>
      <c r="E1298" s="16">
        <v>10</v>
      </c>
      <c r="F1298" s="30">
        <f>tab_SATLISTE[[#This Row],[Lehrergeräte]]*1000</f>
        <v>10000</v>
      </c>
      <c r="G1298" s="3" t="str">
        <f>IF(MID(tab_SATLISTE[[#This Row],[SAT-ID]],2,1)="x","x",LEFT(tab_SATLISTE[[#This Row],[SAT-ID]]))</f>
        <v>3</v>
      </c>
      <c r="H1298" t="s">
        <v>17014</v>
      </c>
      <c r="I1298" t="s">
        <v>17054</v>
      </c>
      <c r="J1298" s="3">
        <f>COUNTIFS(tab_SCHULLISTE[TKZ],tab_SATLISTE[[#This Row],[SAT-ID]])</f>
        <v>1</v>
      </c>
    </row>
    <row r="1299" spans="1:10" ht="15.9" customHeight="1" x14ac:dyDescent="0.3">
      <c r="A1299" s="3" t="s">
        <v>2985</v>
      </c>
      <c r="B1299" s="15" t="s">
        <v>1671</v>
      </c>
      <c r="C1299" s="16">
        <v>63</v>
      </c>
      <c r="D1299" s="17">
        <f>tab_SATLISTE[[#This Row],[Leihgeräte]]*350</f>
        <v>22050</v>
      </c>
      <c r="E1299" s="16">
        <v>6</v>
      </c>
      <c r="F1299" s="30">
        <f>tab_SATLISTE[[#This Row],[Lehrergeräte]]*1000</f>
        <v>6000</v>
      </c>
      <c r="G1299" s="3" t="str">
        <f>IF(MID(tab_SATLISTE[[#This Row],[SAT-ID]],2,1)="x","x",LEFT(tab_SATLISTE[[#This Row],[SAT-ID]]))</f>
        <v>3</v>
      </c>
      <c r="H1299" t="s">
        <v>17014</v>
      </c>
      <c r="I1299" t="s">
        <v>17620</v>
      </c>
      <c r="J1299" s="3">
        <f>COUNTIFS(tab_SCHULLISTE[TKZ],tab_SATLISTE[[#This Row],[SAT-ID]])</f>
        <v>1</v>
      </c>
    </row>
    <row r="1300" spans="1:10" ht="15.9" customHeight="1" x14ac:dyDescent="0.3">
      <c r="A1300" s="3" t="s">
        <v>2984</v>
      </c>
      <c r="B1300" s="15" t="s">
        <v>16023</v>
      </c>
      <c r="C1300" s="16">
        <v>45</v>
      </c>
      <c r="D1300" s="17">
        <f>tab_SATLISTE[[#This Row],[Leihgeräte]]*350</f>
        <v>15750</v>
      </c>
      <c r="E1300" s="16">
        <v>7</v>
      </c>
      <c r="F1300" s="30">
        <f>tab_SATLISTE[[#This Row],[Lehrergeräte]]*1000</f>
        <v>7000</v>
      </c>
      <c r="G1300" s="3" t="str">
        <f>IF(MID(tab_SATLISTE[[#This Row],[SAT-ID]],2,1)="x","x",LEFT(tab_SATLISTE[[#This Row],[SAT-ID]]))</f>
        <v>3</v>
      </c>
      <c r="H1300" t="s">
        <v>17014</v>
      </c>
      <c r="I1300" t="s">
        <v>17634</v>
      </c>
      <c r="J1300" s="3">
        <f>COUNTIFS(tab_SCHULLISTE[TKZ],tab_SATLISTE[[#This Row],[SAT-ID]])</f>
        <v>1</v>
      </c>
    </row>
    <row r="1301" spans="1:10" ht="15.9" customHeight="1" x14ac:dyDescent="0.3">
      <c r="A1301" s="3" t="s">
        <v>2986</v>
      </c>
      <c r="B1301" s="15" t="s">
        <v>16024</v>
      </c>
      <c r="C1301" s="16">
        <v>23</v>
      </c>
      <c r="D1301" s="17">
        <f>tab_SATLISTE[[#This Row],[Leihgeräte]]*350</f>
        <v>8050</v>
      </c>
      <c r="E1301" s="16">
        <v>5</v>
      </c>
      <c r="F1301" s="30">
        <f>tab_SATLISTE[[#This Row],[Lehrergeräte]]*1000</f>
        <v>5000</v>
      </c>
      <c r="G1301" s="3" t="str">
        <f>IF(MID(tab_SATLISTE[[#This Row],[SAT-ID]],2,1)="x","x",LEFT(tab_SATLISTE[[#This Row],[SAT-ID]]))</f>
        <v>3</v>
      </c>
      <c r="H1301" t="s">
        <v>17014</v>
      </c>
      <c r="I1301" t="s">
        <v>17698</v>
      </c>
      <c r="J1301" s="3">
        <f>COUNTIFS(tab_SCHULLISTE[TKZ],tab_SATLISTE[[#This Row],[SAT-ID]])</f>
        <v>1</v>
      </c>
    </row>
    <row r="1302" spans="1:10" ht="15.9" customHeight="1" x14ac:dyDescent="0.3">
      <c r="A1302" s="3" t="s">
        <v>2987</v>
      </c>
      <c r="B1302" s="15" t="s">
        <v>227</v>
      </c>
      <c r="C1302" s="16">
        <v>14</v>
      </c>
      <c r="D1302" s="17">
        <f>tab_SATLISTE[[#This Row],[Leihgeräte]]*350</f>
        <v>4900</v>
      </c>
      <c r="E1302" s="16">
        <v>6</v>
      </c>
      <c r="F1302" s="30">
        <f>tab_SATLISTE[[#This Row],[Lehrergeräte]]*1000</f>
        <v>6000</v>
      </c>
      <c r="G1302" s="3" t="str">
        <f>IF(MID(tab_SATLISTE[[#This Row],[SAT-ID]],2,1)="x","x",LEFT(tab_SATLISTE[[#This Row],[SAT-ID]]))</f>
        <v>3</v>
      </c>
      <c r="H1302" t="s">
        <v>17014</v>
      </c>
      <c r="I1302" t="s">
        <v>17724</v>
      </c>
      <c r="J1302" s="3">
        <f>COUNTIFS(tab_SCHULLISTE[TKZ],tab_SATLISTE[[#This Row],[SAT-ID]])</f>
        <v>1</v>
      </c>
    </row>
    <row r="1303" spans="1:10" ht="15.9" customHeight="1" x14ac:dyDescent="0.3">
      <c r="A1303" s="3" t="s">
        <v>2988</v>
      </c>
      <c r="B1303" s="15" t="s">
        <v>1077</v>
      </c>
      <c r="C1303" s="16">
        <v>28</v>
      </c>
      <c r="D1303" s="17">
        <f>tab_SATLISTE[[#This Row],[Leihgeräte]]*350</f>
        <v>9800</v>
      </c>
      <c r="E1303" s="16">
        <v>5</v>
      </c>
      <c r="F1303" s="30">
        <f>tab_SATLISTE[[#This Row],[Lehrergeräte]]*1000</f>
        <v>5000</v>
      </c>
      <c r="G1303" s="3" t="str">
        <f>IF(MID(tab_SATLISTE[[#This Row],[SAT-ID]],2,1)="x","x",LEFT(tab_SATLISTE[[#This Row],[SAT-ID]]))</f>
        <v>3</v>
      </c>
      <c r="H1303" t="s">
        <v>17014</v>
      </c>
      <c r="I1303" t="s">
        <v>17620</v>
      </c>
      <c r="J1303" s="3">
        <f>COUNTIFS(tab_SCHULLISTE[TKZ],tab_SATLISTE[[#This Row],[SAT-ID]])</f>
        <v>1</v>
      </c>
    </row>
    <row r="1304" spans="1:10" ht="15.9" customHeight="1" x14ac:dyDescent="0.3">
      <c r="A1304" s="3" t="s">
        <v>2997</v>
      </c>
      <c r="B1304" s="15" t="s">
        <v>4204</v>
      </c>
      <c r="C1304" s="16">
        <v>61</v>
      </c>
      <c r="D1304" s="17">
        <f>tab_SATLISTE[[#This Row],[Leihgeräte]]*350</f>
        <v>21350</v>
      </c>
      <c r="E1304" s="16">
        <v>23</v>
      </c>
      <c r="F1304" s="30">
        <f>tab_SATLISTE[[#This Row],[Lehrergeräte]]*1000</f>
        <v>23000</v>
      </c>
      <c r="G1304" s="3" t="str">
        <f>IF(MID(tab_SATLISTE[[#This Row],[SAT-ID]],2,1)="x","x",LEFT(tab_SATLISTE[[#This Row],[SAT-ID]]))</f>
        <v>3</v>
      </c>
      <c r="H1304" t="s">
        <v>17014</v>
      </c>
      <c r="I1304" t="s">
        <v>17418</v>
      </c>
      <c r="J1304" s="3">
        <f>COUNTIFS(tab_SCHULLISTE[TKZ],tab_SATLISTE[[#This Row],[SAT-ID]])</f>
        <v>3</v>
      </c>
    </row>
    <row r="1305" spans="1:10" ht="15.9" customHeight="1" x14ac:dyDescent="0.3">
      <c r="A1305" s="3" t="s">
        <v>2989</v>
      </c>
      <c r="B1305" s="15" t="s">
        <v>1075</v>
      </c>
      <c r="C1305" s="16">
        <v>27</v>
      </c>
      <c r="D1305" s="17">
        <f>tab_SATLISTE[[#This Row],[Leihgeräte]]*350</f>
        <v>9450</v>
      </c>
      <c r="E1305" s="16">
        <v>8</v>
      </c>
      <c r="F1305" s="30">
        <f>tab_SATLISTE[[#This Row],[Lehrergeräte]]*1000</f>
        <v>8000</v>
      </c>
      <c r="G1305" s="3" t="str">
        <f>IF(MID(tab_SATLISTE[[#This Row],[SAT-ID]],2,1)="x","x",LEFT(tab_SATLISTE[[#This Row],[SAT-ID]]))</f>
        <v>3</v>
      </c>
      <c r="H1305" t="s">
        <v>17014</v>
      </c>
      <c r="I1305" t="s">
        <v>17745</v>
      </c>
      <c r="J1305" s="3">
        <f>COUNTIFS(tab_SCHULLISTE[TKZ],tab_SATLISTE[[#This Row],[SAT-ID]])</f>
        <v>2</v>
      </c>
    </row>
    <row r="1306" spans="1:10" ht="15.9" customHeight="1" x14ac:dyDescent="0.3">
      <c r="A1306" s="3" t="s">
        <v>2990</v>
      </c>
      <c r="B1306" s="15" t="s">
        <v>15803</v>
      </c>
      <c r="C1306" s="16">
        <v>8</v>
      </c>
      <c r="D1306" s="17">
        <f>tab_SATLISTE[[#This Row],[Leihgeräte]]*350</f>
        <v>2800</v>
      </c>
      <c r="E1306" s="16">
        <v>2</v>
      </c>
      <c r="F1306" s="30">
        <f>tab_SATLISTE[[#This Row],[Lehrergeräte]]*1000</f>
        <v>2000</v>
      </c>
      <c r="G1306" s="3" t="str">
        <f>IF(MID(tab_SATLISTE[[#This Row],[SAT-ID]],2,1)="x","x",LEFT(tab_SATLISTE[[#This Row],[SAT-ID]]))</f>
        <v>3</v>
      </c>
      <c r="H1306" t="s">
        <v>17014</v>
      </c>
      <c r="I1306" t="s">
        <v>17776</v>
      </c>
      <c r="J1306" s="3">
        <f>COUNTIFS(tab_SCHULLISTE[TKZ],tab_SATLISTE[[#This Row],[SAT-ID]])</f>
        <v>1</v>
      </c>
    </row>
    <row r="1307" spans="1:10" ht="15.9" customHeight="1" x14ac:dyDescent="0.3">
      <c r="A1307" s="3" t="s">
        <v>2991</v>
      </c>
      <c r="B1307" s="15" t="s">
        <v>18908</v>
      </c>
      <c r="C1307" s="16">
        <v>14</v>
      </c>
      <c r="D1307" s="17">
        <f>tab_SATLISTE[[#This Row],[Leihgeräte]]*350</f>
        <v>4900</v>
      </c>
      <c r="E1307" s="16">
        <v>3</v>
      </c>
      <c r="F1307" s="30">
        <f>tab_SATLISTE[[#This Row],[Lehrergeräte]]*1000</f>
        <v>3000</v>
      </c>
      <c r="G1307" s="3" t="str">
        <f>IF(MID(tab_SATLISTE[[#This Row],[SAT-ID]],2,1)="x","x",LEFT(tab_SATLISTE[[#This Row],[SAT-ID]]))</f>
        <v>3</v>
      </c>
      <c r="H1307" t="s">
        <v>17014</v>
      </c>
      <c r="I1307" t="s">
        <v>17700</v>
      </c>
      <c r="J1307" s="3">
        <f>COUNTIFS(tab_SCHULLISTE[TKZ],tab_SATLISTE[[#This Row],[SAT-ID]])</f>
        <v>1</v>
      </c>
    </row>
    <row r="1308" spans="1:10" ht="15.9" customHeight="1" x14ac:dyDescent="0.3">
      <c r="A1308" s="3" t="s">
        <v>2992</v>
      </c>
      <c r="B1308" s="15" t="s">
        <v>16025</v>
      </c>
      <c r="C1308" s="16">
        <v>17</v>
      </c>
      <c r="D1308" s="17">
        <f>tab_SATLISTE[[#This Row],[Leihgeräte]]*350</f>
        <v>5950</v>
      </c>
      <c r="E1308" s="16">
        <v>3</v>
      </c>
      <c r="F1308" s="30">
        <f>tab_SATLISTE[[#This Row],[Lehrergeräte]]*1000</f>
        <v>3000</v>
      </c>
      <c r="G1308" s="3" t="str">
        <f>IF(MID(tab_SATLISTE[[#This Row],[SAT-ID]],2,1)="x","x",LEFT(tab_SATLISTE[[#This Row],[SAT-ID]]))</f>
        <v>3</v>
      </c>
      <c r="H1308" t="s">
        <v>17014</v>
      </c>
      <c r="I1308" t="s">
        <v>17737</v>
      </c>
      <c r="J1308" s="3">
        <f>COUNTIFS(tab_SCHULLISTE[TKZ],tab_SATLISTE[[#This Row],[SAT-ID]])</f>
        <v>1</v>
      </c>
    </row>
    <row r="1309" spans="1:10" ht="15.9" customHeight="1" x14ac:dyDescent="0.3">
      <c r="A1309" s="3" t="s">
        <v>2993</v>
      </c>
      <c r="B1309" s="15" t="s">
        <v>16026</v>
      </c>
      <c r="C1309" s="16">
        <v>8</v>
      </c>
      <c r="D1309" s="17">
        <f>tab_SATLISTE[[#This Row],[Leihgeräte]]*350</f>
        <v>2800</v>
      </c>
      <c r="E1309" s="16">
        <v>5</v>
      </c>
      <c r="F1309" s="30">
        <f>tab_SATLISTE[[#This Row],[Lehrergeräte]]*1000</f>
        <v>5000</v>
      </c>
      <c r="G1309" s="3" t="str">
        <f>IF(MID(tab_SATLISTE[[#This Row],[SAT-ID]],2,1)="x","x",LEFT(tab_SATLISTE[[#This Row],[SAT-ID]]))</f>
        <v>3</v>
      </c>
      <c r="H1309" t="s">
        <v>17014</v>
      </c>
      <c r="I1309" t="s">
        <v>17418</v>
      </c>
      <c r="J1309" s="3">
        <f>COUNTIFS(tab_SCHULLISTE[TKZ],tab_SATLISTE[[#This Row],[SAT-ID]])</f>
        <v>1</v>
      </c>
    </row>
    <row r="1310" spans="1:10" ht="15.9" customHeight="1" x14ac:dyDescent="0.3">
      <c r="A1310" s="3" t="s">
        <v>14895</v>
      </c>
      <c r="B1310" s="15" t="s">
        <v>18909</v>
      </c>
      <c r="C1310" s="16">
        <v>38</v>
      </c>
      <c r="D1310" s="17">
        <f>tab_SATLISTE[[#This Row],[Leihgeräte]]*350</f>
        <v>13300</v>
      </c>
      <c r="E1310" s="16">
        <v>21</v>
      </c>
      <c r="F1310" s="30">
        <f>tab_SATLISTE[[#This Row],[Lehrergeräte]]*1000</f>
        <v>21000</v>
      </c>
      <c r="G1310" s="3" t="str">
        <f>IF(MID(tab_SATLISTE[[#This Row],[SAT-ID]],2,1)="x","x",LEFT(tab_SATLISTE[[#This Row],[SAT-ID]]))</f>
        <v>3</v>
      </c>
      <c r="H1310" t="s">
        <v>17014</v>
      </c>
      <c r="I1310" t="s">
        <v>17634</v>
      </c>
      <c r="J1310" s="3">
        <f>COUNTIFS(tab_SCHULLISTE[TKZ],tab_SATLISTE[[#This Row],[SAT-ID]])</f>
        <v>2</v>
      </c>
    </row>
    <row r="1311" spans="1:10" ht="15.9" customHeight="1" x14ac:dyDescent="0.3">
      <c r="A1311" s="3" t="s">
        <v>14886</v>
      </c>
      <c r="B1311" s="15" t="s">
        <v>18539</v>
      </c>
      <c r="C1311" s="16">
        <v>14</v>
      </c>
      <c r="D1311" s="17">
        <f>tab_SATLISTE[[#This Row],[Leihgeräte]]*350</f>
        <v>4900</v>
      </c>
      <c r="E1311" s="16">
        <v>2</v>
      </c>
      <c r="F1311" s="30">
        <f>tab_SATLISTE[[#This Row],[Lehrergeräte]]*1000</f>
        <v>2000</v>
      </c>
      <c r="G1311" s="3" t="str">
        <f>IF(MID(tab_SATLISTE[[#This Row],[SAT-ID]],2,1)="x","x",LEFT(tab_SATLISTE[[#This Row],[SAT-ID]]))</f>
        <v>3</v>
      </c>
      <c r="H1311" t="s">
        <v>17014</v>
      </c>
      <c r="I1311" t="s">
        <v>17634</v>
      </c>
      <c r="J1311" s="3">
        <f>COUNTIFS(tab_SCHULLISTE[TKZ],tab_SATLISTE[[#This Row],[SAT-ID]])</f>
        <v>1</v>
      </c>
    </row>
    <row r="1312" spans="1:10" ht="15.9" customHeight="1" x14ac:dyDescent="0.3">
      <c r="A1312" s="3" t="s">
        <v>2994</v>
      </c>
      <c r="B1312" s="15" t="s">
        <v>16027</v>
      </c>
      <c r="C1312" s="16">
        <v>11</v>
      </c>
      <c r="D1312" s="17">
        <f>tab_SATLISTE[[#This Row],[Leihgeräte]]*350</f>
        <v>3850</v>
      </c>
      <c r="E1312" s="16">
        <v>16</v>
      </c>
      <c r="F1312" s="30">
        <f>tab_SATLISTE[[#This Row],[Lehrergeräte]]*1000</f>
        <v>16000</v>
      </c>
      <c r="G1312" s="3" t="str">
        <f>IF(MID(tab_SATLISTE[[#This Row],[SAT-ID]],2,1)="x","x",LEFT(tab_SATLISTE[[#This Row],[SAT-ID]]))</f>
        <v>3</v>
      </c>
      <c r="H1312" t="s">
        <v>17014</v>
      </c>
      <c r="I1312" t="s">
        <v>17739</v>
      </c>
      <c r="J1312" s="3">
        <f>COUNTIFS(tab_SCHULLISTE[TKZ],tab_SATLISTE[[#This Row],[SAT-ID]])</f>
        <v>2</v>
      </c>
    </row>
    <row r="1313" spans="1:10" ht="15.9" customHeight="1" x14ac:dyDescent="0.3">
      <c r="A1313" s="3" t="s">
        <v>2995</v>
      </c>
      <c r="B1313" s="15" t="s">
        <v>16028</v>
      </c>
      <c r="C1313" s="16">
        <v>45</v>
      </c>
      <c r="D1313" s="17">
        <f>tab_SATLISTE[[#This Row],[Leihgeräte]]*350</f>
        <v>15750</v>
      </c>
      <c r="E1313" s="16">
        <v>16</v>
      </c>
      <c r="F1313" s="30">
        <f>tab_SATLISTE[[#This Row],[Lehrergeräte]]*1000</f>
        <v>16000</v>
      </c>
      <c r="G1313" s="3" t="str">
        <f>IF(MID(tab_SATLISTE[[#This Row],[SAT-ID]],2,1)="x","x",LEFT(tab_SATLISTE[[#This Row],[SAT-ID]]))</f>
        <v>3</v>
      </c>
      <c r="H1313" t="s">
        <v>17014</v>
      </c>
      <c r="I1313" t="s">
        <v>17418</v>
      </c>
      <c r="J1313" s="3">
        <f>COUNTIFS(tab_SCHULLISTE[TKZ],tab_SATLISTE[[#This Row],[SAT-ID]])</f>
        <v>2</v>
      </c>
    </row>
    <row r="1314" spans="1:10" ht="15.9" customHeight="1" x14ac:dyDescent="0.3">
      <c r="A1314" s="3" t="s">
        <v>2996</v>
      </c>
      <c r="B1314" s="15" t="s">
        <v>15805</v>
      </c>
      <c r="C1314" s="16">
        <v>211</v>
      </c>
      <c r="D1314" s="17">
        <f>tab_SATLISTE[[#This Row],[Leihgeräte]]*350</f>
        <v>73850</v>
      </c>
      <c r="E1314" s="16">
        <v>40</v>
      </c>
      <c r="F1314" s="30">
        <f>tab_SATLISTE[[#This Row],[Lehrergeräte]]*1000</f>
        <v>40000</v>
      </c>
      <c r="G1314" s="3" t="str">
        <f>IF(MID(tab_SATLISTE[[#This Row],[SAT-ID]],2,1)="x","x",LEFT(tab_SATLISTE[[#This Row],[SAT-ID]]))</f>
        <v>3</v>
      </c>
      <c r="H1314" t="s">
        <v>17014</v>
      </c>
      <c r="I1314" t="s">
        <v>17418</v>
      </c>
      <c r="J1314" s="3">
        <f>COUNTIFS(tab_SCHULLISTE[TKZ],tab_SATLISTE[[#This Row],[SAT-ID]])</f>
        <v>4</v>
      </c>
    </row>
    <row r="1315" spans="1:10" ht="15.9" customHeight="1" x14ac:dyDescent="0.3">
      <c r="A1315" s="3" t="s">
        <v>14896</v>
      </c>
      <c r="B1315" s="15" t="s">
        <v>16030</v>
      </c>
      <c r="C1315" s="16">
        <v>17</v>
      </c>
      <c r="D1315" s="17">
        <f>tab_SATLISTE[[#This Row],[Leihgeräte]]*350</f>
        <v>5950</v>
      </c>
      <c r="E1315" s="16">
        <v>28</v>
      </c>
      <c r="F1315" s="30">
        <f>tab_SATLISTE[[#This Row],[Lehrergeräte]]*1000</f>
        <v>28000</v>
      </c>
      <c r="G1315" s="3" t="str">
        <f>IF(MID(tab_SATLISTE[[#This Row],[SAT-ID]],2,1)="x","x",LEFT(tab_SATLISTE[[#This Row],[SAT-ID]]))</f>
        <v>3</v>
      </c>
      <c r="H1315" t="s">
        <v>17014</v>
      </c>
      <c r="I1315" t="s">
        <v>17418</v>
      </c>
      <c r="J1315" s="3">
        <f>COUNTIFS(tab_SCHULLISTE[TKZ],tab_SATLISTE[[#This Row],[SAT-ID]])</f>
        <v>1</v>
      </c>
    </row>
    <row r="1316" spans="1:10" ht="15.9" customHeight="1" x14ac:dyDescent="0.3">
      <c r="A1316" s="3" t="s">
        <v>2998</v>
      </c>
      <c r="B1316" s="15" t="s">
        <v>4205</v>
      </c>
      <c r="C1316" s="16">
        <v>14</v>
      </c>
      <c r="D1316" s="17">
        <f>tab_SATLISTE[[#This Row],[Leihgeräte]]*350</f>
        <v>4900</v>
      </c>
      <c r="E1316" s="16">
        <v>6</v>
      </c>
      <c r="F1316" s="30">
        <f>tab_SATLISTE[[#This Row],[Lehrergeräte]]*1000</f>
        <v>6000</v>
      </c>
      <c r="G1316" s="3" t="str">
        <f>IF(MID(tab_SATLISTE[[#This Row],[SAT-ID]],2,1)="x","x",LEFT(tab_SATLISTE[[#This Row],[SAT-ID]]))</f>
        <v>3</v>
      </c>
      <c r="H1316" t="s">
        <v>17014</v>
      </c>
      <c r="I1316" t="s">
        <v>17412</v>
      </c>
      <c r="J1316" s="3">
        <f>COUNTIFS(tab_SCHULLISTE[TKZ],tab_SATLISTE[[#This Row],[SAT-ID]])</f>
        <v>1</v>
      </c>
    </row>
    <row r="1317" spans="1:10" ht="15.9" customHeight="1" x14ac:dyDescent="0.3">
      <c r="A1317" s="3" t="s">
        <v>2999</v>
      </c>
      <c r="B1317" s="15" t="s">
        <v>1670</v>
      </c>
      <c r="C1317" s="16">
        <v>13</v>
      </c>
      <c r="D1317" s="17">
        <f>tab_SATLISTE[[#This Row],[Leihgeräte]]*350</f>
        <v>4550</v>
      </c>
      <c r="E1317" s="16">
        <v>11</v>
      </c>
      <c r="F1317" s="30">
        <f>tab_SATLISTE[[#This Row],[Lehrergeräte]]*1000</f>
        <v>11000</v>
      </c>
      <c r="G1317" s="3" t="str">
        <f>IF(MID(tab_SATLISTE[[#This Row],[SAT-ID]],2,1)="x","x",LEFT(tab_SATLISTE[[#This Row],[SAT-ID]]))</f>
        <v>3</v>
      </c>
      <c r="H1317" t="s">
        <v>17014</v>
      </c>
      <c r="I1317" t="s">
        <v>17641</v>
      </c>
      <c r="J1317" s="3">
        <f>COUNTIFS(tab_SCHULLISTE[TKZ],tab_SATLISTE[[#This Row],[SAT-ID]])</f>
        <v>2</v>
      </c>
    </row>
    <row r="1318" spans="1:10" ht="15.9" customHeight="1" x14ac:dyDescent="0.3">
      <c r="A1318" s="3" t="s">
        <v>3000</v>
      </c>
      <c r="B1318" s="15" t="s">
        <v>18910</v>
      </c>
      <c r="C1318" s="16">
        <v>155</v>
      </c>
      <c r="D1318" s="17">
        <f>tab_SATLISTE[[#This Row],[Leihgeräte]]*350</f>
        <v>54250</v>
      </c>
      <c r="E1318" s="16">
        <v>19</v>
      </c>
      <c r="F1318" s="30">
        <f>tab_SATLISTE[[#This Row],[Lehrergeräte]]*1000</f>
        <v>19000</v>
      </c>
      <c r="G1318" s="3" t="str">
        <f>IF(MID(tab_SATLISTE[[#This Row],[SAT-ID]],2,1)="x","x",LEFT(tab_SATLISTE[[#This Row],[SAT-ID]]))</f>
        <v>3</v>
      </c>
      <c r="H1318" t="s">
        <v>17014</v>
      </c>
      <c r="I1318" t="s">
        <v>17664</v>
      </c>
      <c r="J1318" s="3">
        <f>COUNTIFS(tab_SCHULLISTE[TKZ],tab_SATLISTE[[#This Row],[SAT-ID]])</f>
        <v>1</v>
      </c>
    </row>
    <row r="1319" spans="1:10" ht="15.9" customHeight="1" x14ac:dyDescent="0.3">
      <c r="A1319" s="3" t="s">
        <v>3001</v>
      </c>
      <c r="B1319" s="15" t="s">
        <v>15808</v>
      </c>
      <c r="C1319" s="16">
        <v>572</v>
      </c>
      <c r="D1319" s="17">
        <f>tab_SATLISTE[[#This Row],[Leihgeräte]]*350</f>
        <v>200200</v>
      </c>
      <c r="E1319" s="16">
        <v>86</v>
      </c>
      <c r="F1319" s="30">
        <f>tab_SATLISTE[[#This Row],[Lehrergeräte]]*1000</f>
        <v>86000</v>
      </c>
      <c r="G1319" s="3" t="str">
        <f>IF(MID(tab_SATLISTE[[#This Row],[SAT-ID]],2,1)="x","x",LEFT(tab_SATLISTE[[#This Row],[SAT-ID]]))</f>
        <v>3</v>
      </c>
      <c r="H1319" t="s">
        <v>17014</v>
      </c>
      <c r="I1319" t="s">
        <v>17418</v>
      </c>
      <c r="J1319" s="3">
        <f>COUNTIFS(tab_SCHULLISTE[TKZ],tab_SATLISTE[[#This Row],[SAT-ID]])</f>
        <v>8</v>
      </c>
    </row>
    <row r="1320" spans="1:10" ht="15.9" customHeight="1" x14ac:dyDescent="0.3">
      <c r="A1320" s="3" t="s">
        <v>3002</v>
      </c>
      <c r="B1320" s="15" t="s">
        <v>15510</v>
      </c>
      <c r="C1320" s="16">
        <v>21</v>
      </c>
      <c r="D1320" s="17">
        <f>tab_SATLISTE[[#This Row],[Leihgeräte]]*350</f>
        <v>7350</v>
      </c>
      <c r="E1320" s="16">
        <v>5</v>
      </c>
      <c r="F1320" s="30">
        <f>tab_SATLISTE[[#This Row],[Lehrergeräte]]*1000</f>
        <v>5000</v>
      </c>
      <c r="G1320" s="3" t="str">
        <f>IF(MID(tab_SATLISTE[[#This Row],[SAT-ID]],2,1)="x","x",LEFT(tab_SATLISTE[[#This Row],[SAT-ID]]))</f>
        <v>3</v>
      </c>
      <c r="H1320" t="s">
        <v>17014</v>
      </c>
      <c r="I1320" t="s">
        <v>17025</v>
      </c>
      <c r="J1320" s="3">
        <f>COUNTIFS(tab_SCHULLISTE[TKZ],tab_SATLISTE[[#This Row],[SAT-ID]])</f>
        <v>1</v>
      </c>
    </row>
    <row r="1321" spans="1:10" ht="15.9" customHeight="1" x14ac:dyDescent="0.3">
      <c r="A1321" s="3" t="s">
        <v>3003</v>
      </c>
      <c r="B1321" s="15" t="s">
        <v>15511</v>
      </c>
      <c r="C1321" s="16">
        <v>38</v>
      </c>
      <c r="D1321" s="17">
        <f>tab_SATLISTE[[#This Row],[Leihgeräte]]*350</f>
        <v>13300</v>
      </c>
      <c r="E1321" s="16">
        <v>19</v>
      </c>
      <c r="F1321" s="30">
        <f>tab_SATLISTE[[#This Row],[Lehrergeräte]]*1000</f>
        <v>19000</v>
      </c>
      <c r="G1321" s="3" t="str">
        <f>IF(MID(tab_SATLISTE[[#This Row],[SAT-ID]],2,1)="x","x",LEFT(tab_SATLISTE[[#This Row],[SAT-ID]]))</f>
        <v>3</v>
      </c>
      <c r="H1321" t="s">
        <v>17014</v>
      </c>
      <c r="I1321" t="s">
        <v>17415</v>
      </c>
      <c r="J1321" s="3">
        <f>COUNTIFS(tab_SCHULLISTE[TKZ],tab_SATLISTE[[#This Row],[SAT-ID]])</f>
        <v>2</v>
      </c>
    </row>
    <row r="1322" spans="1:10" ht="15.9" customHeight="1" x14ac:dyDescent="0.3">
      <c r="A1322" s="3" t="s">
        <v>3004</v>
      </c>
      <c r="B1322" s="15" t="s">
        <v>997</v>
      </c>
      <c r="C1322" s="16">
        <v>78</v>
      </c>
      <c r="D1322" s="17">
        <f>tab_SATLISTE[[#This Row],[Leihgeräte]]*350</f>
        <v>27300</v>
      </c>
      <c r="E1322" s="16">
        <v>26</v>
      </c>
      <c r="F1322" s="30">
        <f>tab_SATLISTE[[#This Row],[Lehrergeräte]]*1000</f>
        <v>26000</v>
      </c>
      <c r="G1322" s="3" t="str">
        <f>IF(MID(tab_SATLISTE[[#This Row],[SAT-ID]],2,1)="x","x",LEFT(tab_SATLISTE[[#This Row],[SAT-ID]]))</f>
        <v>3</v>
      </c>
      <c r="H1322" t="s">
        <v>17014</v>
      </c>
      <c r="I1322" t="s">
        <v>17418</v>
      </c>
      <c r="J1322" s="3">
        <f>COUNTIFS(tab_SCHULLISTE[TKZ],tab_SATLISTE[[#This Row],[SAT-ID]])</f>
        <v>2</v>
      </c>
    </row>
    <row r="1323" spans="1:10" ht="15.9" customHeight="1" x14ac:dyDescent="0.3">
      <c r="A1323" s="3" t="s">
        <v>3005</v>
      </c>
      <c r="B1323" s="15" t="s">
        <v>18911</v>
      </c>
      <c r="C1323" s="16">
        <v>11</v>
      </c>
      <c r="D1323" s="17">
        <f>tab_SATLISTE[[#This Row],[Leihgeräte]]*350</f>
        <v>3850</v>
      </c>
      <c r="E1323" s="16">
        <v>2</v>
      </c>
      <c r="F1323" s="30">
        <f>tab_SATLISTE[[#This Row],[Lehrergeräte]]*1000</f>
        <v>2000</v>
      </c>
      <c r="G1323" s="3" t="str">
        <f>IF(MID(tab_SATLISTE[[#This Row],[SAT-ID]],2,1)="x","x",LEFT(tab_SATLISTE[[#This Row],[SAT-ID]]))</f>
        <v>3</v>
      </c>
      <c r="H1323" t="s">
        <v>17014</v>
      </c>
      <c r="I1323" t="s">
        <v>17634</v>
      </c>
      <c r="J1323" s="3">
        <f>COUNTIFS(tab_SCHULLISTE[TKZ],tab_SATLISTE[[#This Row],[SAT-ID]])</f>
        <v>1</v>
      </c>
    </row>
    <row r="1324" spans="1:10" ht="15.9" customHeight="1" x14ac:dyDescent="0.3">
      <c r="A1324" s="3" t="s">
        <v>3006</v>
      </c>
      <c r="B1324" s="15" t="s">
        <v>18912</v>
      </c>
      <c r="C1324" s="16">
        <v>57</v>
      </c>
      <c r="D1324" s="17">
        <f>tab_SATLISTE[[#This Row],[Leihgeräte]]*350</f>
        <v>19950</v>
      </c>
      <c r="E1324" s="16">
        <v>37</v>
      </c>
      <c r="F1324" s="30">
        <f>tab_SATLISTE[[#This Row],[Lehrergeräte]]*1000</f>
        <v>37000</v>
      </c>
      <c r="G1324" s="3" t="str">
        <f>IF(MID(tab_SATLISTE[[#This Row],[SAT-ID]],2,1)="x","x",LEFT(tab_SATLISTE[[#This Row],[SAT-ID]]))</f>
        <v>3</v>
      </c>
      <c r="H1324" t="s">
        <v>17014</v>
      </c>
      <c r="I1324" t="s">
        <v>17641</v>
      </c>
      <c r="J1324" s="3">
        <f>COUNTIFS(tab_SCHULLISTE[TKZ],tab_SATLISTE[[#This Row],[SAT-ID]])</f>
        <v>5</v>
      </c>
    </row>
    <row r="1325" spans="1:10" ht="15.9" customHeight="1" x14ac:dyDescent="0.3">
      <c r="A1325" s="3" t="s">
        <v>3007</v>
      </c>
      <c r="B1325" s="15" t="s">
        <v>16029</v>
      </c>
      <c r="C1325" s="16">
        <v>49</v>
      </c>
      <c r="D1325" s="17">
        <f>tab_SATLISTE[[#This Row],[Leihgeräte]]*350</f>
        <v>17150</v>
      </c>
      <c r="E1325" s="16">
        <v>7</v>
      </c>
      <c r="F1325" s="30">
        <f>tab_SATLISTE[[#This Row],[Lehrergeräte]]*1000</f>
        <v>7000</v>
      </c>
      <c r="G1325" s="3" t="str">
        <f>IF(MID(tab_SATLISTE[[#This Row],[SAT-ID]],2,1)="x","x",LEFT(tab_SATLISTE[[#This Row],[SAT-ID]]))</f>
        <v>3</v>
      </c>
      <c r="H1325" t="s">
        <v>17014</v>
      </c>
      <c r="I1325" t="s">
        <v>17764</v>
      </c>
      <c r="J1325" s="3">
        <f>COUNTIFS(tab_SCHULLISTE[TKZ],tab_SATLISTE[[#This Row],[SAT-ID]])</f>
        <v>1</v>
      </c>
    </row>
    <row r="1326" spans="1:10" ht="15.9" customHeight="1" x14ac:dyDescent="0.3">
      <c r="A1326" s="3" t="s">
        <v>3008</v>
      </c>
      <c r="B1326" s="15" t="s">
        <v>16032</v>
      </c>
      <c r="C1326" s="16">
        <v>23</v>
      </c>
      <c r="D1326" s="17">
        <f>tab_SATLISTE[[#This Row],[Leihgeräte]]*350</f>
        <v>8050</v>
      </c>
      <c r="E1326" s="16">
        <v>3</v>
      </c>
      <c r="F1326" s="30">
        <f>tab_SATLISTE[[#This Row],[Lehrergeräte]]*1000</f>
        <v>3000</v>
      </c>
      <c r="G1326" s="3" t="str">
        <f>IF(MID(tab_SATLISTE[[#This Row],[SAT-ID]],2,1)="x","x",LEFT(tab_SATLISTE[[#This Row],[SAT-ID]]))</f>
        <v>4</v>
      </c>
      <c r="H1326" t="s">
        <v>23</v>
      </c>
      <c r="I1326" t="s">
        <v>17777</v>
      </c>
      <c r="J1326" s="3">
        <f>COUNTIFS(tab_SCHULLISTE[TKZ],tab_SATLISTE[[#This Row],[SAT-ID]])</f>
        <v>1</v>
      </c>
    </row>
    <row r="1327" spans="1:10" ht="15.9" customHeight="1" x14ac:dyDescent="0.3">
      <c r="A1327" s="3" t="s">
        <v>18580</v>
      </c>
      <c r="B1327" s="15" t="s">
        <v>18581</v>
      </c>
      <c r="C1327" s="16">
        <v>17</v>
      </c>
      <c r="D1327" s="17">
        <f>tab_SATLISTE[[#This Row],[Leihgeräte]]*350</f>
        <v>5950</v>
      </c>
      <c r="E1327" s="16">
        <v>5</v>
      </c>
      <c r="F1327" s="30">
        <f>tab_SATLISTE[[#This Row],[Lehrergeräte]]*1000</f>
        <v>5000</v>
      </c>
      <c r="G1327" s="3" t="str">
        <f>IF(MID(tab_SATLISTE[[#This Row],[SAT-ID]],2,1)="x","x",LEFT(tab_SATLISTE[[#This Row],[SAT-ID]]))</f>
        <v>4</v>
      </c>
      <c r="H1327" t="s">
        <v>23</v>
      </c>
      <c r="I1327" t="s">
        <v>17778</v>
      </c>
      <c r="J1327" s="3">
        <f>COUNTIFS(tab_SCHULLISTE[TKZ],tab_SATLISTE[[#This Row],[SAT-ID]])</f>
        <v>1</v>
      </c>
    </row>
    <row r="1328" spans="1:10" ht="15.9" customHeight="1" x14ac:dyDescent="0.3">
      <c r="A1328" s="3" t="s">
        <v>3009</v>
      </c>
      <c r="B1328" s="15" t="s">
        <v>16033</v>
      </c>
      <c r="C1328" s="16">
        <v>33</v>
      </c>
      <c r="D1328" s="17">
        <f>tab_SATLISTE[[#This Row],[Leihgeräte]]*350</f>
        <v>11550</v>
      </c>
      <c r="E1328" s="16">
        <v>4</v>
      </c>
      <c r="F1328" s="30">
        <f>tab_SATLISTE[[#This Row],[Lehrergeräte]]*1000</f>
        <v>4000</v>
      </c>
      <c r="G1328" s="3" t="str">
        <f>IF(MID(tab_SATLISTE[[#This Row],[SAT-ID]],2,1)="x","x",LEFT(tab_SATLISTE[[#This Row],[SAT-ID]]))</f>
        <v>4</v>
      </c>
      <c r="H1328" t="s">
        <v>23</v>
      </c>
      <c r="I1328" t="s">
        <v>17779</v>
      </c>
      <c r="J1328" s="3">
        <f>COUNTIFS(tab_SCHULLISTE[TKZ],tab_SATLISTE[[#This Row],[SAT-ID]])</f>
        <v>1</v>
      </c>
    </row>
    <row r="1329" spans="1:10" ht="15.9" customHeight="1" x14ac:dyDescent="0.3">
      <c r="A1329" s="3" t="s">
        <v>3010</v>
      </c>
      <c r="B1329" s="15" t="s">
        <v>16034</v>
      </c>
      <c r="C1329" s="16">
        <v>38</v>
      </c>
      <c r="D1329" s="17">
        <f>tab_SATLISTE[[#This Row],[Leihgeräte]]*350</f>
        <v>13300</v>
      </c>
      <c r="E1329" s="16">
        <v>5</v>
      </c>
      <c r="F1329" s="30">
        <f>tab_SATLISTE[[#This Row],[Lehrergeräte]]*1000</f>
        <v>5000</v>
      </c>
      <c r="G1329" s="3" t="str">
        <f>IF(MID(tab_SATLISTE[[#This Row],[SAT-ID]],2,1)="x","x",LEFT(tab_SATLISTE[[#This Row],[SAT-ID]]))</f>
        <v>4</v>
      </c>
      <c r="H1329" t="s">
        <v>17008</v>
      </c>
      <c r="I1329" t="s">
        <v>17779</v>
      </c>
      <c r="J1329" s="3">
        <f>COUNTIFS(tab_SCHULLISTE[TKZ],tab_SATLISTE[[#This Row],[SAT-ID]])</f>
        <v>1</v>
      </c>
    </row>
    <row r="1330" spans="1:10" ht="15.9" customHeight="1" x14ac:dyDescent="0.3">
      <c r="A1330" s="3" t="s">
        <v>3011</v>
      </c>
      <c r="B1330" s="15" t="s">
        <v>16035</v>
      </c>
      <c r="C1330" s="16">
        <v>26</v>
      </c>
      <c r="D1330" s="17">
        <f>tab_SATLISTE[[#This Row],[Leihgeräte]]*350</f>
        <v>9100</v>
      </c>
      <c r="E1330" s="16">
        <v>7</v>
      </c>
      <c r="F1330" s="30">
        <f>tab_SATLISTE[[#This Row],[Lehrergeräte]]*1000</f>
        <v>7000</v>
      </c>
      <c r="G1330" s="3" t="str">
        <f>IF(MID(tab_SATLISTE[[#This Row],[SAT-ID]],2,1)="x","x",LEFT(tab_SATLISTE[[#This Row],[SAT-ID]]))</f>
        <v>4</v>
      </c>
      <c r="H1330" t="s">
        <v>17010</v>
      </c>
      <c r="I1330" t="s">
        <v>17780</v>
      </c>
      <c r="J1330" s="3">
        <f>COUNTIFS(tab_SCHULLISTE[TKZ],tab_SATLISTE[[#This Row],[SAT-ID]])</f>
        <v>1</v>
      </c>
    </row>
    <row r="1331" spans="1:10" ht="15.9" customHeight="1" x14ac:dyDescent="0.3">
      <c r="A1331" s="3" t="s">
        <v>3013</v>
      </c>
      <c r="B1331" s="15" t="s">
        <v>16037</v>
      </c>
      <c r="C1331" s="16">
        <v>38</v>
      </c>
      <c r="D1331" s="17">
        <f>tab_SATLISTE[[#This Row],[Leihgeräte]]*350</f>
        <v>13300</v>
      </c>
      <c r="E1331" s="16">
        <v>7</v>
      </c>
      <c r="F1331" s="30">
        <f>tab_SATLISTE[[#This Row],[Lehrergeräte]]*1000</f>
        <v>7000</v>
      </c>
      <c r="G1331" s="3" t="str">
        <f>IF(MID(tab_SATLISTE[[#This Row],[SAT-ID]],2,1)="x","x",LEFT(tab_SATLISTE[[#This Row],[SAT-ID]]))</f>
        <v>4</v>
      </c>
      <c r="H1331" t="s">
        <v>17008</v>
      </c>
      <c r="I1331" t="s">
        <v>17781</v>
      </c>
      <c r="J1331" s="3">
        <f>COUNTIFS(tab_SCHULLISTE[TKZ],tab_SATLISTE[[#This Row],[SAT-ID]])</f>
        <v>1</v>
      </c>
    </row>
    <row r="1332" spans="1:10" ht="15.9" customHeight="1" x14ac:dyDescent="0.3">
      <c r="A1332" s="3" t="s">
        <v>3012</v>
      </c>
      <c r="B1332" s="15" t="s">
        <v>16036</v>
      </c>
      <c r="C1332" s="16">
        <v>25</v>
      </c>
      <c r="D1332" s="17">
        <f>tab_SATLISTE[[#This Row],[Leihgeräte]]*350</f>
        <v>8750</v>
      </c>
      <c r="E1332" s="16">
        <v>6</v>
      </c>
      <c r="F1332" s="30">
        <f>tab_SATLISTE[[#This Row],[Lehrergeräte]]*1000</f>
        <v>6000</v>
      </c>
      <c r="G1332" s="3" t="str">
        <f>IF(MID(tab_SATLISTE[[#This Row],[SAT-ID]],2,1)="x","x",LEFT(tab_SATLISTE[[#This Row],[SAT-ID]]))</f>
        <v>4</v>
      </c>
      <c r="H1332" t="s">
        <v>17010</v>
      </c>
      <c r="I1332" t="s">
        <v>17781</v>
      </c>
      <c r="J1332" s="3">
        <f>COUNTIFS(tab_SCHULLISTE[TKZ],tab_SATLISTE[[#This Row],[SAT-ID]])</f>
        <v>1</v>
      </c>
    </row>
    <row r="1333" spans="1:10" ht="15.9" customHeight="1" x14ac:dyDescent="0.3">
      <c r="A1333" s="3" t="s">
        <v>3014</v>
      </c>
      <c r="B1333" s="15" t="s">
        <v>16038</v>
      </c>
      <c r="C1333" s="16">
        <v>53</v>
      </c>
      <c r="D1333" s="17">
        <f>tab_SATLISTE[[#This Row],[Leihgeräte]]*350</f>
        <v>18550</v>
      </c>
      <c r="E1333" s="16">
        <v>7</v>
      </c>
      <c r="F1333" s="30">
        <f>tab_SATLISTE[[#This Row],[Lehrergeräte]]*1000</f>
        <v>7000</v>
      </c>
      <c r="G1333" s="3" t="str">
        <f>IF(MID(tab_SATLISTE[[#This Row],[SAT-ID]],2,1)="x","x",LEFT(tab_SATLISTE[[#This Row],[SAT-ID]]))</f>
        <v>4</v>
      </c>
      <c r="H1333" t="s">
        <v>17010</v>
      </c>
      <c r="I1333" t="s">
        <v>17782</v>
      </c>
      <c r="J1333" s="3">
        <f>COUNTIFS(tab_SCHULLISTE[TKZ],tab_SATLISTE[[#This Row],[SAT-ID]])</f>
        <v>2</v>
      </c>
    </row>
    <row r="1334" spans="1:10" ht="15.9" customHeight="1" x14ac:dyDescent="0.3">
      <c r="A1334" s="3" t="s">
        <v>3015</v>
      </c>
      <c r="B1334" s="15" t="s">
        <v>16039</v>
      </c>
      <c r="C1334" s="16">
        <v>92</v>
      </c>
      <c r="D1334" s="17">
        <f>tab_SATLISTE[[#This Row],[Leihgeräte]]*350</f>
        <v>32200</v>
      </c>
      <c r="E1334" s="16">
        <v>21</v>
      </c>
      <c r="F1334" s="30">
        <f>tab_SATLISTE[[#This Row],[Lehrergeräte]]*1000</f>
        <v>21000</v>
      </c>
      <c r="G1334" s="3" t="str">
        <f>IF(MID(tab_SATLISTE[[#This Row],[SAT-ID]],2,1)="x","x",LEFT(tab_SATLISTE[[#This Row],[SAT-ID]]))</f>
        <v>4</v>
      </c>
      <c r="H1334" t="s">
        <v>17010</v>
      </c>
      <c r="I1334" t="s">
        <v>17783</v>
      </c>
      <c r="J1334" s="3">
        <f>COUNTIFS(tab_SCHULLISTE[TKZ],tab_SATLISTE[[#This Row],[SAT-ID]])</f>
        <v>3</v>
      </c>
    </row>
    <row r="1335" spans="1:10" ht="15.9" customHeight="1" x14ac:dyDescent="0.3">
      <c r="A1335" s="3" t="s">
        <v>3016</v>
      </c>
      <c r="B1335" s="15" t="s">
        <v>16040</v>
      </c>
      <c r="C1335" s="16">
        <v>17</v>
      </c>
      <c r="D1335" s="17">
        <f>tab_SATLISTE[[#This Row],[Leihgeräte]]*350</f>
        <v>5950</v>
      </c>
      <c r="E1335" s="16">
        <v>4</v>
      </c>
      <c r="F1335" s="30">
        <f>tab_SATLISTE[[#This Row],[Lehrergeräte]]*1000</f>
        <v>4000</v>
      </c>
      <c r="G1335" s="3" t="str">
        <f>IF(MID(tab_SATLISTE[[#This Row],[SAT-ID]],2,1)="x","x",LEFT(tab_SATLISTE[[#This Row],[SAT-ID]]))</f>
        <v>4</v>
      </c>
      <c r="H1335" t="s">
        <v>17008</v>
      </c>
      <c r="I1335" t="s">
        <v>17784</v>
      </c>
      <c r="J1335" s="3">
        <f>COUNTIFS(tab_SCHULLISTE[TKZ],tab_SATLISTE[[#This Row],[SAT-ID]])</f>
        <v>1</v>
      </c>
    </row>
    <row r="1336" spans="1:10" ht="15.9" customHeight="1" x14ac:dyDescent="0.3">
      <c r="A1336" s="3" t="s">
        <v>3017</v>
      </c>
      <c r="B1336" s="15" t="s">
        <v>16041</v>
      </c>
      <c r="C1336" s="16">
        <v>752</v>
      </c>
      <c r="D1336" s="17">
        <f>tab_SATLISTE[[#This Row],[Leihgeräte]]*350</f>
        <v>263200</v>
      </c>
      <c r="E1336" s="16">
        <v>151</v>
      </c>
      <c r="F1336" s="30">
        <f>tab_SATLISTE[[#This Row],[Lehrergeräte]]*1000</f>
        <v>151000</v>
      </c>
      <c r="G1336" s="3" t="str">
        <f>IF(MID(tab_SATLISTE[[#This Row],[SAT-ID]],2,1)="x","x",LEFT(tab_SATLISTE[[#This Row],[SAT-ID]]))</f>
        <v>4</v>
      </c>
      <c r="H1336" t="s">
        <v>17010</v>
      </c>
      <c r="I1336" t="s">
        <v>17611</v>
      </c>
      <c r="J1336" s="3">
        <f>COUNTIFS(tab_SCHULLISTE[TKZ],tab_SATLISTE[[#This Row],[SAT-ID]])</f>
        <v>20</v>
      </c>
    </row>
    <row r="1337" spans="1:10" ht="15.9" customHeight="1" x14ac:dyDescent="0.3">
      <c r="A1337" s="3" t="s">
        <v>3018</v>
      </c>
      <c r="B1337" s="15" t="s">
        <v>16042</v>
      </c>
      <c r="C1337" s="16">
        <v>349</v>
      </c>
      <c r="D1337" s="17">
        <f>tab_SATLISTE[[#This Row],[Leihgeräte]]*350</f>
        <v>122150</v>
      </c>
      <c r="E1337" s="16">
        <v>66</v>
      </c>
      <c r="F1337" s="30">
        <f>tab_SATLISTE[[#This Row],[Lehrergeräte]]*1000</f>
        <v>66000</v>
      </c>
      <c r="G1337" s="3" t="str">
        <f>IF(MID(tab_SATLISTE[[#This Row],[SAT-ID]],2,1)="x","x",LEFT(tab_SATLISTE[[#This Row],[SAT-ID]]))</f>
        <v>4</v>
      </c>
      <c r="H1337" t="s">
        <v>10474</v>
      </c>
      <c r="I1337" t="s">
        <v>18505</v>
      </c>
      <c r="J1337" s="3">
        <f>COUNTIFS(tab_SCHULLISTE[TKZ],tab_SATLISTE[[#This Row],[SAT-ID]])</f>
        <v>4</v>
      </c>
    </row>
    <row r="1338" spans="1:10" ht="15.9" customHeight="1" x14ac:dyDescent="0.3">
      <c r="A1338" s="3" t="s">
        <v>3019</v>
      </c>
      <c r="B1338" s="15" t="s">
        <v>16043</v>
      </c>
      <c r="C1338" s="16">
        <v>88</v>
      </c>
      <c r="D1338" s="17">
        <f>tab_SATLISTE[[#This Row],[Leihgeräte]]*350</f>
        <v>30800</v>
      </c>
      <c r="E1338" s="16">
        <v>18</v>
      </c>
      <c r="F1338" s="30">
        <f>tab_SATLISTE[[#This Row],[Lehrergeräte]]*1000</f>
        <v>18000</v>
      </c>
      <c r="G1338" s="3" t="str">
        <f>IF(MID(tab_SATLISTE[[#This Row],[SAT-ID]],2,1)="x","x",LEFT(tab_SATLISTE[[#This Row],[SAT-ID]]))</f>
        <v>4</v>
      </c>
      <c r="H1338" t="s">
        <v>17011</v>
      </c>
      <c r="I1338" t="s">
        <v>17785</v>
      </c>
      <c r="J1338" s="3">
        <f>COUNTIFS(tab_SCHULLISTE[TKZ],tab_SATLISTE[[#This Row],[SAT-ID]])</f>
        <v>2</v>
      </c>
    </row>
    <row r="1339" spans="1:10" ht="15.9" customHeight="1" x14ac:dyDescent="0.3">
      <c r="A1339" s="3" t="s">
        <v>3020</v>
      </c>
      <c r="B1339" s="15" t="s">
        <v>16044</v>
      </c>
      <c r="C1339" s="16">
        <v>1496</v>
      </c>
      <c r="D1339" s="17">
        <f>tab_SATLISTE[[#This Row],[Leihgeräte]]*350</f>
        <v>523600</v>
      </c>
      <c r="E1339" s="16">
        <v>281</v>
      </c>
      <c r="F1339" s="30">
        <f>tab_SATLISTE[[#This Row],[Lehrergeräte]]*1000</f>
        <v>281000</v>
      </c>
      <c r="G1339" s="3" t="str">
        <f>IF(MID(tab_SATLISTE[[#This Row],[SAT-ID]],2,1)="x","x",LEFT(tab_SATLISTE[[#This Row],[SAT-ID]]))</f>
        <v>4</v>
      </c>
      <c r="H1339" t="s">
        <v>17010</v>
      </c>
      <c r="I1339" t="s">
        <v>17786</v>
      </c>
      <c r="J1339" s="3">
        <f>COUNTIFS(tab_SCHULLISTE[TKZ],tab_SATLISTE[[#This Row],[SAT-ID]])</f>
        <v>23</v>
      </c>
    </row>
    <row r="1340" spans="1:10" ht="15.9" customHeight="1" x14ac:dyDescent="0.3">
      <c r="A1340" s="3" t="s">
        <v>3021</v>
      </c>
      <c r="B1340" s="15" t="s">
        <v>16045</v>
      </c>
      <c r="C1340" s="16">
        <v>337</v>
      </c>
      <c r="D1340" s="17">
        <f>tab_SATLISTE[[#This Row],[Leihgeräte]]*350</f>
        <v>117950</v>
      </c>
      <c r="E1340" s="16">
        <v>92</v>
      </c>
      <c r="F1340" s="30">
        <f>tab_SATLISTE[[#This Row],[Lehrergeräte]]*1000</f>
        <v>92000</v>
      </c>
      <c r="G1340" s="3" t="str">
        <f>IF(MID(tab_SATLISTE[[#This Row],[SAT-ID]],2,1)="x","x",LEFT(tab_SATLISTE[[#This Row],[SAT-ID]]))</f>
        <v>4</v>
      </c>
      <c r="H1340" t="s">
        <v>10474</v>
      </c>
      <c r="I1340" t="s">
        <v>18506</v>
      </c>
      <c r="J1340" s="3">
        <f>COUNTIFS(tab_SCHULLISTE[TKZ],tab_SATLISTE[[#This Row],[SAT-ID]])</f>
        <v>10</v>
      </c>
    </row>
    <row r="1341" spans="1:10" ht="15.9" customHeight="1" x14ac:dyDescent="0.3">
      <c r="A1341" s="3" t="s">
        <v>3022</v>
      </c>
      <c r="B1341" s="15" t="s">
        <v>16046</v>
      </c>
      <c r="C1341" s="16">
        <v>9</v>
      </c>
      <c r="D1341" s="17">
        <f>tab_SATLISTE[[#This Row],[Leihgeräte]]*350</f>
        <v>3150</v>
      </c>
      <c r="E1341" s="16">
        <v>3</v>
      </c>
      <c r="F1341" s="30">
        <f>tab_SATLISTE[[#This Row],[Lehrergeräte]]*1000</f>
        <v>3000</v>
      </c>
      <c r="G1341" s="3" t="str">
        <f>IF(MID(tab_SATLISTE[[#This Row],[SAT-ID]],2,1)="x","x",LEFT(tab_SATLISTE[[#This Row],[SAT-ID]]))</f>
        <v>4</v>
      </c>
      <c r="H1341" t="s">
        <v>23</v>
      </c>
      <c r="I1341" t="s">
        <v>17787</v>
      </c>
      <c r="J1341" s="3">
        <f>COUNTIFS(tab_SCHULLISTE[TKZ],tab_SATLISTE[[#This Row],[SAT-ID]])</f>
        <v>1</v>
      </c>
    </row>
    <row r="1342" spans="1:10" ht="15.9" customHeight="1" x14ac:dyDescent="0.3">
      <c r="A1342" s="3" t="s">
        <v>3023</v>
      </c>
      <c r="B1342" s="15" t="s">
        <v>353</v>
      </c>
      <c r="C1342" s="16">
        <v>8</v>
      </c>
      <c r="D1342" s="17">
        <f>tab_SATLISTE[[#This Row],[Leihgeräte]]*350</f>
        <v>2800</v>
      </c>
      <c r="E1342" s="16">
        <v>6</v>
      </c>
      <c r="F1342" s="30">
        <f>tab_SATLISTE[[#This Row],[Lehrergeräte]]*1000</f>
        <v>6000</v>
      </c>
      <c r="G1342" s="3" t="str">
        <f>IF(MID(tab_SATLISTE[[#This Row],[SAT-ID]],2,1)="x","x",LEFT(tab_SATLISTE[[#This Row],[SAT-ID]]))</f>
        <v>4</v>
      </c>
      <c r="H1342" t="s">
        <v>17008</v>
      </c>
      <c r="I1342" t="s">
        <v>17788</v>
      </c>
      <c r="J1342" s="3">
        <f>COUNTIFS(tab_SCHULLISTE[TKZ],tab_SATLISTE[[#This Row],[SAT-ID]])</f>
        <v>1</v>
      </c>
    </row>
    <row r="1343" spans="1:10" ht="15.9" customHeight="1" x14ac:dyDescent="0.3">
      <c r="A1343" s="3" t="s">
        <v>3024</v>
      </c>
      <c r="B1343" s="15" t="s">
        <v>4206</v>
      </c>
      <c r="C1343" s="16">
        <v>331</v>
      </c>
      <c r="D1343" s="17">
        <f>tab_SATLISTE[[#This Row],[Leihgeräte]]*350</f>
        <v>115850</v>
      </c>
      <c r="E1343" s="16">
        <v>64</v>
      </c>
      <c r="F1343" s="30">
        <f>tab_SATLISTE[[#This Row],[Lehrergeräte]]*1000</f>
        <v>64000</v>
      </c>
      <c r="G1343" s="3" t="str">
        <f>IF(MID(tab_SATLISTE[[#This Row],[SAT-ID]],2,1)="x","x",LEFT(tab_SATLISTE[[#This Row],[SAT-ID]]))</f>
        <v>4</v>
      </c>
      <c r="H1343" t="s">
        <v>17008</v>
      </c>
      <c r="I1343" t="s">
        <v>17611</v>
      </c>
      <c r="J1343" s="3">
        <f>COUNTIFS(tab_SCHULLISTE[TKZ],tab_SATLISTE[[#This Row],[SAT-ID]])</f>
        <v>5</v>
      </c>
    </row>
    <row r="1344" spans="1:10" ht="15.9" customHeight="1" x14ac:dyDescent="0.3">
      <c r="A1344" s="3" t="s">
        <v>3025</v>
      </c>
      <c r="B1344" s="15" t="s">
        <v>16047</v>
      </c>
      <c r="C1344" s="16">
        <v>25</v>
      </c>
      <c r="D1344" s="17">
        <f>tab_SATLISTE[[#This Row],[Leihgeräte]]*350</f>
        <v>8750</v>
      </c>
      <c r="E1344" s="16">
        <v>4</v>
      </c>
      <c r="F1344" s="30">
        <f>tab_SATLISTE[[#This Row],[Lehrergeräte]]*1000</f>
        <v>4000</v>
      </c>
      <c r="G1344" s="3" t="str">
        <f>IF(MID(tab_SATLISTE[[#This Row],[SAT-ID]],2,1)="x","x",LEFT(tab_SATLISTE[[#This Row],[SAT-ID]]))</f>
        <v>4</v>
      </c>
      <c r="H1344" t="s">
        <v>17011</v>
      </c>
      <c r="I1344" t="s">
        <v>17789</v>
      </c>
      <c r="J1344" s="3">
        <f>COUNTIFS(tab_SCHULLISTE[TKZ],tab_SATLISTE[[#This Row],[SAT-ID]])</f>
        <v>1</v>
      </c>
    </row>
    <row r="1345" spans="1:10" ht="15.9" customHeight="1" x14ac:dyDescent="0.3">
      <c r="A1345" s="3" t="s">
        <v>3026</v>
      </c>
      <c r="B1345" s="15" t="s">
        <v>16048</v>
      </c>
      <c r="C1345" s="16">
        <v>75</v>
      </c>
      <c r="D1345" s="17">
        <f>tab_SATLISTE[[#This Row],[Leihgeräte]]*350</f>
        <v>26250</v>
      </c>
      <c r="E1345" s="16">
        <v>15</v>
      </c>
      <c r="F1345" s="30">
        <f>tab_SATLISTE[[#This Row],[Lehrergeräte]]*1000</f>
        <v>15000</v>
      </c>
      <c r="G1345" s="3" t="str">
        <f>IF(MID(tab_SATLISTE[[#This Row],[SAT-ID]],2,1)="x","x",LEFT(tab_SATLISTE[[#This Row],[SAT-ID]]))</f>
        <v>4</v>
      </c>
      <c r="H1345" t="s">
        <v>17013</v>
      </c>
      <c r="I1345" t="s">
        <v>17786</v>
      </c>
      <c r="J1345" s="3">
        <f>COUNTIFS(tab_SCHULLISTE[TKZ],tab_SATLISTE[[#This Row],[SAT-ID]])</f>
        <v>2</v>
      </c>
    </row>
    <row r="1346" spans="1:10" ht="15.9" customHeight="1" x14ac:dyDescent="0.3">
      <c r="A1346" s="3" t="s">
        <v>3027</v>
      </c>
      <c r="B1346" s="15" t="s">
        <v>16049</v>
      </c>
      <c r="C1346" s="16">
        <v>43</v>
      </c>
      <c r="D1346" s="17">
        <f>tab_SATLISTE[[#This Row],[Leihgeräte]]*350</f>
        <v>15050</v>
      </c>
      <c r="E1346" s="16">
        <v>7</v>
      </c>
      <c r="F1346" s="30">
        <f>tab_SATLISTE[[#This Row],[Lehrergeräte]]*1000</f>
        <v>7000</v>
      </c>
      <c r="G1346" s="3" t="str">
        <f>IF(MID(tab_SATLISTE[[#This Row],[SAT-ID]],2,1)="x","x",LEFT(tab_SATLISTE[[#This Row],[SAT-ID]]))</f>
        <v>4</v>
      </c>
      <c r="H1346" t="s">
        <v>23</v>
      </c>
      <c r="I1346" t="s">
        <v>17790</v>
      </c>
      <c r="J1346" s="3">
        <f>COUNTIFS(tab_SCHULLISTE[TKZ],tab_SATLISTE[[#This Row],[SAT-ID]])</f>
        <v>1</v>
      </c>
    </row>
    <row r="1347" spans="1:10" ht="15.9" customHeight="1" x14ac:dyDescent="0.3">
      <c r="A1347" s="3" t="s">
        <v>3028</v>
      </c>
      <c r="B1347" s="15" t="s">
        <v>16050</v>
      </c>
      <c r="C1347" s="16">
        <v>41</v>
      </c>
      <c r="D1347" s="17">
        <f>tab_SATLISTE[[#This Row],[Leihgeräte]]*350</f>
        <v>14350</v>
      </c>
      <c r="E1347" s="16">
        <v>8</v>
      </c>
      <c r="F1347" s="30">
        <f>tab_SATLISTE[[#This Row],[Lehrergeräte]]*1000</f>
        <v>8000</v>
      </c>
      <c r="G1347" s="3" t="str">
        <f>IF(MID(tab_SATLISTE[[#This Row],[SAT-ID]],2,1)="x","x",LEFT(tab_SATLISTE[[#This Row],[SAT-ID]]))</f>
        <v>4</v>
      </c>
      <c r="H1347" t="s">
        <v>23</v>
      </c>
      <c r="I1347" t="s">
        <v>17791</v>
      </c>
      <c r="J1347" s="3">
        <f>COUNTIFS(tab_SCHULLISTE[TKZ],tab_SATLISTE[[#This Row],[SAT-ID]])</f>
        <v>1</v>
      </c>
    </row>
    <row r="1348" spans="1:10" ht="15.9" customHeight="1" x14ac:dyDescent="0.3">
      <c r="A1348" s="3" t="s">
        <v>3029</v>
      </c>
      <c r="B1348" s="15" t="s">
        <v>16051</v>
      </c>
      <c r="C1348" s="16">
        <v>18</v>
      </c>
      <c r="D1348" s="17">
        <f>tab_SATLISTE[[#This Row],[Leihgeräte]]*350</f>
        <v>6300</v>
      </c>
      <c r="E1348" s="16">
        <v>3</v>
      </c>
      <c r="F1348" s="30">
        <f>tab_SATLISTE[[#This Row],[Lehrergeräte]]*1000</f>
        <v>3000</v>
      </c>
      <c r="G1348" s="3" t="str">
        <f>IF(MID(tab_SATLISTE[[#This Row],[SAT-ID]],2,1)="x","x",LEFT(tab_SATLISTE[[#This Row],[SAT-ID]]))</f>
        <v>4</v>
      </c>
      <c r="H1348" t="s">
        <v>17008</v>
      </c>
      <c r="I1348" t="s">
        <v>17791</v>
      </c>
      <c r="J1348" s="3">
        <f>COUNTIFS(tab_SCHULLISTE[TKZ],tab_SATLISTE[[#This Row],[SAT-ID]])</f>
        <v>1</v>
      </c>
    </row>
    <row r="1349" spans="1:10" ht="15.9" customHeight="1" x14ac:dyDescent="0.3">
      <c r="A1349" s="3" t="s">
        <v>3030</v>
      </c>
      <c r="B1349" s="15" t="s">
        <v>16052</v>
      </c>
      <c r="C1349" s="16">
        <v>11</v>
      </c>
      <c r="D1349" s="17">
        <f>tab_SATLISTE[[#This Row],[Leihgeräte]]*350</f>
        <v>3850</v>
      </c>
      <c r="E1349" s="16">
        <v>3</v>
      </c>
      <c r="F1349" s="30">
        <f>tab_SATLISTE[[#This Row],[Lehrergeräte]]*1000</f>
        <v>3000</v>
      </c>
      <c r="G1349" s="3" t="str">
        <f>IF(MID(tab_SATLISTE[[#This Row],[SAT-ID]],2,1)="x","x",LEFT(tab_SATLISTE[[#This Row],[SAT-ID]]))</f>
        <v>4</v>
      </c>
      <c r="H1349" t="s">
        <v>23</v>
      </c>
      <c r="I1349" t="s">
        <v>17792</v>
      </c>
      <c r="J1349" s="3">
        <f>COUNTIFS(tab_SCHULLISTE[TKZ],tab_SATLISTE[[#This Row],[SAT-ID]])</f>
        <v>1</v>
      </c>
    </row>
    <row r="1350" spans="1:10" ht="15.9" customHeight="1" x14ac:dyDescent="0.3">
      <c r="A1350" s="3" t="s">
        <v>3031</v>
      </c>
      <c r="B1350" s="15" t="s">
        <v>16053</v>
      </c>
      <c r="C1350" s="16">
        <v>44</v>
      </c>
      <c r="D1350" s="17">
        <f>tab_SATLISTE[[#This Row],[Leihgeräte]]*350</f>
        <v>15400</v>
      </c>
      <c r="E1350" s="16">
        <v>11</v>
      </c>
      <c r="F1350" s="30">
        <f>tab_SATLISTE[[#This Row],[Lehrergeräte]]*1000</f>
        <v>11000</v>
      </c>
      <c r="G1350" s="3" t="str">
        <f>IF(MID(tab_SATLISTE[[#This Row],[SAT-ID]],2,1)="x","x",LEFT(tab_SATLISTE[[#This Row],[SAT-ID]]))</f>
        <v>4</v>
      </c>
      <c r="H1350" t="s">
        <v>17008</v>
      </c>
      <c r="I1350" t="s">
        <v>17793</v>
      </c>
      <c r="J1350" s="3">
        <f>COUNTIFS(tab_SCHULLISTE[TKZ],tab_SATLISTE[[#This Row],[SAT-ID]])</f>
        <v>2</v>
      </c>
    </row>
    <row r="1351" spans="1:10" ht="15.9" customHeight="1" x14ac:dyDescent="0.3">
      <c r="A1351" s="46" t="s">
        <v>3032</v>
      </c>
      <c r="B1351" s="48" t="s">
        <v>16054</v>
      </c>
      <c r="C1351" s="18">
        <v>45</v>
      </c>
      <c r="D1351" s="17">
        <f>tab_SATLISTE[[#This Row],[Leihgeräte]]*350</f>
        <v>15750</v>
      </c>
      <c r="E1351" s="16">
        <v>4</v>
      </c>
      <c r="F1351" s="30">
        <f>tab_SATLISTE[[#This Row],[Lehrergeräte]]*1000</f>
        <v>4000</v>
      </c>
      <c r="G1351" s="46" t="str">
        <f>IF(MID(tab_SATLISTE[[#This Row],[SAT-ID]],2,1)="x","x",LEFT(tab_SATLISTE[[#This Row],[SAT-ID]]))</f>
        <v>4</v>
      </c>
      <c r="H1351" t="s">
        <v>17009</v>
      </c>
      <c r="I1351" t="s">
        <v>17794</v>
      </c>
      <c r="J1351" s="3">
        <f>COUNTIFS(tab_SCHULLISTE[TKZ],tab_SATLISTE[[#This Row],[SAT-ID]])</f>
        <v>1</v>
      </c>
    </row>
    <row r="1352" spans="1:10" ht="15.9" customHeight="1" x14ac:dyDescent="0.3">
      <c r="A1352" s="3" t="s">
        <v>3033</v>
      </c>
      <c r="B1352" s="15" t="s">
        <v>16055</v>
      </c>
      <c r="C1352" s="16">
        <v>48</v>
      </c>
      <c r="D1352" s="17">
        <f>tab_SATLISTE[[#This Row],[Leihgeräte]]*350</f>
        <v>16800</v>
      </c>
      <c r="E1352" s="16">
        <v>12</v>
      </c>
      <c r="F1352" s="30">
        <f>tab_SATLISTE[[#This Row],[Lehrergeräte]]*1000</f>
        <v>12000</v>
      </c>
      <c r="G1352" s="128" t="str">
        <f>IF(MID(tab_SATLISTE[[#This Row],[SAT-ID]],2,1)="x","x",LEFT(tab_SATLISTE[[#This Row],[SAT-ID]]))</f>
        <v>4</v>
      </c>
      <c r="H1352" t="s">
        <v>17008</v>
      </c>
      <c r="I1352" s="45" t="s">
        <v>17794</v>
      </c>
      <c r="J1352" s="3">
        <f>COUNTIFS(tab_SCHULLISTE[TKZ],tab_SATLISTE[[#This Row],[SAT-ID]])</f>
        <v>1</v>
      </c>
    </row>
    <row r="1353" spans="1:10" ht="15.9" customHeight="1" x14ac:dyDescent="0.3">
      <c r="A1353" s="3" t="s">
        <v>3034</v>
      </c>
      <c r="B1353" s="15" t="s">
        <v>16056</v>
      </c>
      <c r="C1353" s="16">
        <v>36</v>
      </c>
      <c r="D1353" s="17">
        <f>tab_SATLISTE[[#This Row],[Leihgeräte]]*350</f>
        <v>12600</v>
      </c>
      <c r="E1353" s="16">
        <v>5</v>
      </c>
      <c r="F1353" s="30">
        <f>tab_SATLISTE[[#This Row],[Lehrergeräte]]*1000</f>
        <v>5000</v>
      </c>
      <c r="G1353" s="3" t="str">
        <f>IF(MID(tab_SATLISTE[[#This Row],[SAT-ID]],2,1)="x","x",LEFT(tab_SATLISTE[[#This Row],[SAT-ID]]))</f>
        <v>4</v>
      </c>
      <c r="H1353" t="s">
        <v>17010</v>
      </c>
      <c r="I1353" t="s">
        <v>17795</v>
      </c>
      <c r="J1353" s="3">
        <f>COUNTIFS(tab_SCHULLISTE[TKZ],tab_SATLISTE[[#This Row],[SAT-ID]])</f>
        <v>1</v>
      </c>
    </row>
    <row r="1354" spans="1:10" ht="15.9" customHeight="1" x14ac:dyDescent="0.3">
      <c r="A1354" s="3" t="s">
        <v>3035</v>
      </c>
      <c r="B1354" s="15" t="s">
        <v>16057</v>
      </c>
      <c r="C1354" s="16">
        <v>10</v>
      </c>
      <c r="D1354" s="17">
        <f>tab_SATLISTE[[#This Row],[Leihgeräte]]*350</f>
        <v>3500</v>
      </c>
      <c r="E1354" s="16">
        <v>1</v>
      </c>
      <c r="F1354" s="30">
        <f>tab_SATLISTE[[#This Row],[Lehrergeräte]]*1000</f>
        <v>1000</v>
      </c>
      <c r="G1354" s="3" t="str">
        <f>IF(MID(tab_SATLISTE[[#This Row],[SAT-ID]],2,1)="x","x",LEFT(tab_SATLISTE[[#This Row],[SAT-ID]]))</f>
        <v>4</v>
      </c>
      <c r="H1354" t="s">
        <v>17008</v>
      </c>
      <c r="I1354" t="s">
        <v>17796</v>
      </c>
      <c r="J1354" s="3">
        <f>COUNTIFS(tab_SCHULLISTE[TKZ],tab_SATLISTE[[#This Row],[SAT-ID]])</f>
        <v>1</v>
      </c>
    </row>
    <row r="1355" spans="1:10" ht="15.9" customHeight="1" x14ac:dyDescent="0.3">
      <c r="A1355" s="3" t="s">
        <v>3036</v>
      </c>
      <c r="B1355" s="15" t="s">
        <v>18913</v>
      </c>
      <c r="C1355" s="16">
        <v>43</v>
      </c>
      <c r="D1355" s="17">
        <f>tab_SATLISTE[[#This Row],[Leihgeräte]]*350</f>
        <v>15050</v>
      </c>
      <c r="E1355" s="16">
        <v>5</v>
      </c>
      <c r="F1355" s="30">
        <f>tab_SATLISTE[[#This Row],[Lehrergeräte]]*1000</f>
        <v>5000</v>
      </c>
      <c r="G1355" s="3" t="str">
        <f>IF(MID(tab_SATLISTE[[#This Row],[SAT-ID]],2,1)="x","x",LEFT(tab_SATLISTE[[#This Row],[SAT-ID]]))</f>
        <v>4</v>
      </c>
      <c r="H1355" t="s">
        <v>17008</v>
      </c>
      <c r="I1355" t="s">
        <v>17797</v>
      </c>
      <c r="J1355" s="3">
        <f>COUNTIFS(tab_SCHULLISTE[TKZ],tab_SATLISTE[[#This Row],[SAT-ID]])</f>
        <v>1</v>
      </c>
    </row>
    <row r="1356" spans="1:10" ht="15.9" customHeight="1" x14ac:dyDescent="0.3">
      <c r="A1356" s="3" t="s">
        <v>3037</v>
      </c>
      <c r="B1356" s="15" t="s">
        <v>16058</v>
      </c>
      <c r="C1356" s="16">
        <v>1075</v>
      </c>
      <c r="D1356" s="17">
        <f>tab_SATLISTE[[#This Row],[Leihgeräte]]*350</f>
        <v>376250</v>
      </c>
      <c r="E1356" s="16">
        <v>211</v>
      </c>
      <c r="F1356" s="30">
        <f>tab_SATLISTE[[#This Row],[Lehrergeräte]]*1000</f>
        <v>211000</v>
      </c>
      <c r="G1356" s="3" t="str">
        <f>IF(MID(tab_SATLISTE[[#This Row],[SAT-ID]],2,1)="x","x",LEFT(tab_SATLISTE[[#This Row],[SAT-ID]]))</f>
        <v>4</v>
      </c>
      <c r="H1356" t="s">
        <v>17010</v>
      </c>
      <c r="I1356" t="s">
        <v>17798</v>
      </c>
      <c r="J1356" s="3">
        <f>COUNTIFS(tab_SCHULLISTE[TKZ],tab_SATLISTE[[#This Row],[SAT-ID]])</f>
        <v>21</v>
      </c>
    </row>
    <row r="1357" spans="1:10" ht="15.9" customHeight="1" x14ac:dyDescent="0.3">
      <c r="A1357" s="3" t="s">
        <v>3038</v>
      </c>
      <c r="B1357" s="15" t="s">
        <v>16059</v>
      </c>
      <c r="C1357" s="16">
        <v>340</v>
      </c>
      <c r="D1357" s="17">
        <f>tab_SATLISTE[[#This Row],[Leihgeräte]]*350</f>
        <v>119000</v>
      </c>
      <c r="E1357" s="16">
        <v>57</v>
      </c>
      <c r="F1357" s="30">
        <f>tab_SATLISTE[[#This Row],[Lehrergeräte]]*1000</f>
        <v>57000</v>
      </c>
      <c r="G1357" s="3" t="str">
        <f>IF(MID(tab_SATLISTE[[#This Row],[SAT-ID]],2,1)="x","x",LEFT(tab_SATLISTE[[#This Row],[SAT-ID]]))</f>
        <v>4</v>
      </c>
      <c r="H1357" t="s">
        <v>10474</v>
      </c>
      <c r="I1357" t="s">
        <v>18507</v>
      </c>
      <c r="J1357" s="3">
        <f>COUNTIFS(tab_SCHULLISTE[TKZ],tab_SATLISTE[[#This Row],[SAT-ID]])</f>
        <v>5</v>
      </c>
    </row>
    <row r="1358" spans="1:10" ht="15.9" customHeight="1" x14ac:dyDescent="0.3">
      <c r="A1358" s="3" t="s">
        <v>3039</v>
      </c>
      <c r="B1358" s="15" t="s">
        <v>16060</v>
      </c>
      <c r="C1358" s="16">
        <v>39</v>
      </c>
      <c r="D1358" s="17">
        <f>tab_SATLISTE[[#This Row],[Leihgeräte]]*350</f>
        <v>13650</v>
      </c>
      <c r="E1358" s="16">
        <v>7</v>
      </c>
      <c r="F1358" s="30">
        <f>tab_SATLISTE[[#This Row],[Lehrergeräte]]*1000</f>
        <v>7000</v>
      </c>
      <c r="G1358" s="3" t="str">
        <f>IF(MID(tab_SATLISTE[[#This Row],[SAT-ID]],2,1)="x","x",LEFT(tab_SATLISTE[[#This Row],[SAT-ID]]))</f>
        <v>4</v>
      </c>
      <c r="H1358" t="s">
        <v>17008</v>
      </c>
      <c r="I1358" t="s">
        <v>17799</v>
      </c>
      <c r="J1358" s="3">
        <f>COUNTIFS(tab_SCHULLISTE[TKZ],tab_SATLISTE[[#This Row],[SAT-ID]])</f>
        <v>1</v>
      </c>
    </row>
    <row r="1359" spans="1:10" ht="15.9" customHeight="1" x14ac:dyDescent="0.3">
      <c r="A1359" s="3" t="s">
        <v>3040</v>
      </c>
      <c r="B1359" s="15" t="s">
        <v>16061</v>
      </c>
      <c r="C1359" s="16">
        <v>22</v>
      </c>
      <c r="D1359" s="17">
        <f>tab_SATLISTE[[#This Row],[Leihgeräte]]*350</f>
        <v>7700</v>
      </c>
      <c r="E1359" s="16">
        <v>3</v>
      </c>
      <c r="F1359" s="30">
        <f>tab_SATLISTE[[#This Row],[Lehrergeräte]]*1000</f>
        <v>3000</v>
      </c>
      <c r="G1359" s="3" t="str">
        <f>IF(MID(tab_SATLISTE[[#This Row],[SAT-ID]],2,1)="x","x",LEFT(tab_SATLISTE[[#This Row],[SAT-ID]]))</f>
        <v>4</v>
      </c>
      <c r="H1359" t="s">
        <v>23</v>
      </c>
      <c r="I1359" t="s">
        <v>17800</v>
      </c>
      <c r="J1359" s="3">
        <f>COUNTIFS(tab_SCHULLISTE[TKZ],tab_SATLISTE[[#This Row],[SAT-ID]])</f>
        <v>1</v>
      </c>
    </row>
    <row r="1360" spans="1:10" ht="15.9" customHeight="1" x14ac:dyDescent="0.3">
      <c r="A1360" s="3" t="s">
        <v>3041</v>
      </c>
      <c r="B1360" s="15" t="s">
        <v>16062</v>
      </c>
      <c r="C1360" s="16">
        <v>52</v>
      </c>
      <c r="D1360" s="17">
        <f>tab_SATLISTE[[#This Row],[Leihgeräte]]*350</f>
        <v>18200</v>
      </c>
      <c r="E1360" s="16">
        <v>7</v>
      </c>
      <c r="F1360" s="30">
        <f>tab_SATLISTE[[#This Row],[Lehrergeräte]]*1000</f>
        <v>7000</v>
      </c>
      <c r="G1360" s="3" t="str">
        <f>IF(MID(tab_SATLISTE[[#This Row],[SAT-ID]],2,1)="x","x",LEFT(tab_SATLISTE[[#This Row],[SAT-ID]]))</f>
        <v>4</v>
      </c>
      <c r="H1360" t="s">
        <v>23</v>
      </c>
      <c r="I1360" t="s">
        <v>17801</v>
      </c>
      <c r="J1360" s="3">
        <f>COUNTIFS(tab_SCHULLISTE[TKZ],tab_SATLISTE[[#This Row],[SAT-ID]])</f>
        <v>1</v>
      </c>
    </row>
    <row r="1361" spans="1:10" ht="15.9" customHeight="1" x14ac:dyDescent="0.3">
      <c r="A1361" s="3" t="s">
        <v>3042</v>
      </c>
      <c r="B1361" s="15" t="s">
        <v>16063</v>
      </c>
      <c r="C1361" s="16">
        <v>32</v>
      </c>
      <c r="D1361" s="17">
        <f>tab_SATLISTE[[#This Row],[Leihgeräte]]*350</f>
        <v>11200</v>
      </c>
      <c r="E1361" s="16">
        <v>4</v>
      </c>
      <c r="F1361" s="30">
        <f>tab_SATLISTE[[#This Row],[Lehrergeräte]]*1000</f>
        <v>4000</v>
      </c>
      <c r="G1361" s="3" t="str">
        <f>IF(MID(tab_SATLISTE[[#This Row],[SAT-ID]],2,1)="x","x",LEFT(tab_SATLISTE[[#This Row],[SAT-ID]]))</f>
        <v>4</v>
      </c>
      <c r="H1361" t="s">
        <v>17008</v>
      </c>
      <c r="I1361" t="s">
        <v>17802</v>
      </c>
      <c r="J1361" s="3">
        <f>COUNTIFS(tab_SCHULLISTE[TKZ],tab_SATLISTE[[#This Row],[SAT-ID]])</f>
        <v>1</v>
      </c>
    </row>
    <row r="1362" spans="1:10" ht="15.9" customHeight="1" x14ac:dyDescent="0.3">
      <c r="A1362" s="3" t="s">
        <v>3043</v>
      </c>
      <c r="B1362" s="15" t="s">
        <v>16064</v>
      </c>
      <c r="C1362" s="16">
        <v>42</v>
      </c>
      <c r="D1362" s="17">
        <f>tab_SATLISTE[[#This Row],[Leihgeräte]]*350</f>
        <v>14700</v>
      </c>
      <c r="E1362" s="16">
        <v>11</v>
      </c>
      <c r="F1362" s="30">
        <f>tab_SATLISTE[[#This Row],[Lehrergeräte]]*1000</f>
        <v>11000</v>
      </c>
      <c r="G1362" s="3" t="str">
        <f>IF(MID(tab_SATLISTE[[#This Row],[SAT-ID]],2,1)="x","x",LEFT(tab_SATLISTE[[#This Row],[SAT-ID]]))</f>
        <v>4</v>
      </c>
      <c r="H1362" t="s">
        <v>17009</v>
      </c>
      <c r="I1362" t="s">
        <v>17803</v>
      </c>
      <c r="J1362" s="3">
        <f>COUNTIFS(tab_SCHULLISTE[TKZ],tab_SATLISTE[[#This Row],[SAT-ID]])</f>
        <v>1</v>
      </c>
    </row>
    <row r="1363" spans="1:10" ht="15.9" customHeight="1" x14ac:dyDescent="0.3">
      <c r="A1363" s="3" t="s">
        <v>3044</v>
      </c>
      <c r="B1363" s="15" t="s">
        <v>16065</v>
      </c>
      <c r="C1363" s="16">
        <v>98</v>
      </c>
      <c r="D1363" s="17">
        <f>tab_SATLISTE[[#This Row],[Leihgeräte]]*350</f>
        <v>34300</v>
      </c>
      <c r="E1363" s="16">
        <v>20</v>
      </c>
      <c r="F1363" s="30">
        <f>tab_SATLISTE[[#This Row],[Lehrergeräte]]*1000</f>
        <v>20000</v>
      </c>
      <c r="G1363" s="3" t="str">
        <f>IF(MID(tab_SATLISTE[[#This Row],[SAT-ID]],2,1)="x","x",LEFT(tab_SATLISTE[[#This Row],[SAT-ID]]))</f>
        <v>4</v>
      </c>
      <c r="H1363" t="s">
        <v>17008</v>
      </c>
      <c r="I1363" t="s">
        <v>17804</v>
      </c>
      <c r="J1363" s="3">
        <f>COUNTIFS(tab_SCHULLISTE[TKZ],tab_SATLISTE[[#This Row],[SAT-ID]])</f>
        <v>2</v>
      </c>
    </row>
    <row r="1364" spans="1:10" ht="15.9" customHeight="1" x14ac:dyDescent="0.3">
      <c r="A1364" s="3" t="s">
        <v>3045</v>
      </c>
      <c r="B1364" s="15" t="s">
        <v>16066</v>
      </c>
      <c r="C1364" s="16">
        <v>66</v>
      </c>
      <c r="D1364" s="17">
        <f>tab_SATLISTE[[#This Row],[Leihgeräte]]*350</f>
        <v>23100</v>
      </c>
      <c r="E1364" s="16">
        <v>6</v>
      </c>
      <c r="F1364" s="30">
        <f>tab_SATLISTE[[#This Row],[Lehrergeräte]]*1000</f>
        <v>6000</v>
      </c>
      <c r="G1364" s="3" t="str">
        <f>IF(MID(tab_SATLISTE[[#This Row],[SAT-ID]],2,1)="x","x",LEFT(tab_SATLISTE[[#This Row],[SAT-ID]]))</f>
        <v>4</v>
      </c>
      <c r="H1364" t="s">
        <v>23</v>
      </c>
      <c r="I1364" t="s">
        <v>17805</v>
      </c>
      <c r="J1364" s="3">
        <f>COUNTIFS(tab_SCHULLISTE[TKZ],tab_SATLISTE[[#This Row],[SAT-ID]])</f>
        <v>2</v>
      </c>
    </row>
    <row r="1365" spans="1:10" ht="15.9" customHeight="1" x14ac:dyDescent="0.3">
      <c r="A1365" s="3" t="s">
        <v>3046</v>
      </c>
      <c r="B1365" s="15" t="s">
        <v>16067</v>
      </c>
      <c r="C1365" s="16">
        <v>12</v>
      </c>
      <c r="D1365" s="17">
        <f>tab_SATLISTE[[#This Row],[Leihgeräte]]*350</f>
        <v>4200</v>
      </c>
      <c r="E1365" s="16">
        <v>4</v>
      </c>
      <c r="F1365" s="30">
        <f>tab_SATLISTE[[#This Row],[Lehrergeräte]]*1000</f>
        <v>4000</v>
      </c>
      <c r="G1365" s="3" t="str">
        <f>IF(MID(tab_SATLISTE[[#This Row],[SAT-ID]],2,1)="x","x",LEFT(tab_SATLISTE[[#This Row],[SAT-ID]]))</f>
        <v>4</v>
      </c>
      <c r="H1365" t="s">
        <v>17009</v>
      </c>
      <c r="I1365" t="s">
        <v>17806</v>
      </c>
      <c r="J1365" s="3">
        <f>COUNTIFS(tab_SCHULLISTE[TKZ],tab_SATLISTE[[#This Row],[SAT-ID]])</f>
        <v>1</v>
      </c>
    </row>
    <row r="1366" spans="1:10" ht="15.9" customHeight="1" x14ac:dyDescent="0.3">
      <c r="A1366" s="3" t="s">
        <v>3047</v>
      </c>
      <c r="B1366" s="15" t="s">
        <v>16068</v>
      </c>
      <c r="C1366" s="16">
        <v>52</v>
      </c>
      <c r="D1366" s="17">
        <f>tab_SATLISTE[[#This Row],[Leihgeräte]]*350</f>
        <v>18200</v>
      </c>
      <c r="E1366" s="16">
        <v>11</v>
      </c>
      <c r="F1366" s="30">
        <f>tab_SATLISTE[[#This Row],[Lehrergeräte]]*1000</f>
        <v>11000</v>
      </c>
      <c r="G1366" s="3" t="str">
        <f>IF(MID(tab_SATLISTE[[#This Row],[SAT-ID]],2,1)="x","x",LEFT(tab_SATLISTE[[#This Row],[SAT-ID]]))</f>
        <v>4</v>
      </c>
      <c r="H1366" t="s">
        <v>23</v>
      </c>
      <c r="I1366" t="s">
        <v>17807</v>
      </c>
      <c r="J1366" s="3">
        <f>COUNTIFS(tab_SCHULLISTE[TKZ],tab_SATLISTE[[#This Row],[SAT-ID]])</f>
        <v>2</v>
      </c>
    </row>
    <row r="1367" spans="1:10" ht="15.9" customHeight="1" x14ac:dyDescent="0.3">
      <c r="A1367" s="3" t="s">
        <v>3048</v>
      </c>
      <c r="B1367" s="15" t="s">
        <v>16069</v>
      </c>
      <c r="C1367" s="16">
        <v>15</v>
      </c>
      <c r="D1367" s="17">
        <f>tab_SATLISTE[[#This Row],[Leihgeräte]]*350</f>
        <v>5250</v>
      </c>
      <c r="E1367" s="16">
        <v>2</v>
      </c>
      <c r="F1367" s="30">
        <f>tab_SATLISTE[[#This Row],[Lehrergeräte]]*1000</f>
        <v>2000</v>
      </c>
      <c r="G1367" s="3" t="str">
        <f>IF(MID(tab_SATLISTE[[#This Row],[SAT-ID]],2,1)="x","x",LEFT(tab_SATLISTE[[#This Row],[SAT-ID]]))</f>
        <v>4</v>
      </c>
      <c r="H1367" t="s">
        <v>23</v>
      </c>
      <c r="I1367" t="s">
        <v>17808</v>
      </c>
      <c r="J1367" s="3">
        <f>COUNTIFS(tab_SCHULLISTE[TKZ],tab_SATLISTE[[#This Row],[SAT-ID]])</f>
        <v>1</v>
      </c>
    </row>
    <row r="1368" spans="1:10" ht="15.9" customHeight="1" x14ac:dyDescent="0.3">
      <c r="A1368" s="3" t="s">
        <v>3049</v>
      </c>
      <c r="B1368" s="15" t="s">
        <v>16070</v>
      </c>
      <c r="C1368" s="16">
        <v>53</v>
      </c>
      <c r="D1368" s="17">
        <f>tab_SATLISTE[[#This Row],[Leihgeräte]]*350</f>
        <v>18550</v>
      </c>
      <c r="E1368" s="16">
        <v>10</v>
      </c>
      <c r="F1368" s="30">
        <f>tab_SATLISTE[[#This Row],[Lehrergeräte]]*1000</f>
        <v>10000</v>
      </c>
      <c r="G1368" s="3" t="str">
        <f>IF(MID(tab_SATLISTE[[#This Row],[SAT-ID]],2,1)="x","x",LEFT(tab_SATLISTE[[#This Row],[SAT-ID]]))</f>
        <v>4</v>
      </c>
      <c r="H1368" t="s">
        <v>17009</v>
      </c>
      <c r="I1368" t="s">
        <v>17809</v>
      </c>
      <c r="J1368" s="3">
        <f>COUNTIFS(tab_SCHULLISTE[TKZ],tab_SATLISTE[[#This Row],[SAT-ID]])</f>
        <v>2</v>
      </c>
    </row>
    <row r="1369" spans="1:10" ht="15.9" customHeight="1" x14ac:dyDescent="0.3">
      <c r="A1369" s="3" t="s">
        <v>3050</v>
      </c>
      <c r="B1369" s="15" t="s">
        <v>16071</v>
      </c>
      <c r="C1369" s="16">
        <v>14</v>
      </c>
      <c r="D1369" s="17">
        <f>tab_SATLISTE[[#This Row],[Leihgeräte]]*350</f>
        <v>4900</v>
      </c>
      <c r="E1369" s="16">
        <v>4</v>
      </c>
      <c r="F1369" s="30">
        <f>tab_SATLISTE[[#This Row],[Lehrergeräte]]*1000</f>
        <v>4000</v>
      </c>
      <c r="G1369" s="3" t="str">
        <f>IF(MID(tab_SATLISTE[[#This Row],[SAT-ID]],2,1)="x","x",LEFT(tab_SATLISTE[[#This Row],[SAT-ID]]))</f>
        <v>4</v>
      </c>
      <c r="H1369" t="s">
        <v>17009</v>
      </c>
      <c r="I1369" t="s">
        <v>17810</v>
      </c>
      <c r="J1369" s="3">
        <f>COUNTIFS(tab_SCHULLISTE[TKZ],tab_SATLISTE[[#This Row],[SAT-ID]])</f>
        <v>1</v>
      </c>
    </row>
    <row r="1370" spans="1:10" ht="15.9" customHeight="1" x14ac:dyDescent="0.3">
      <c r="A1370" s="3" t="s">
        <v>3051</v>
      </c>
      <c r="B1370" s="15" t="s">
        <v>16072</v>
      </c>
      <c r="C1370" s="16">
        <v>16</v>
      </c>
      <c r="D1370" s="17">
        <f>tab_SATLISTE[[#This Row],[Leihgeräte]]*350</f>
        <v>5600</v>
      </c>
      <c r="E1370" s="16">
        <v>2</v>
      </c>
      <c r="F1370" s="30">
        <f>tab_SATLISTE[[#This Row],[Lehrergeräte]]*1000</f>
        <v>2000</v>
      </c>
      <c r="G1370" s="3" t="str">
        <f>IF(MID(tab_SATLISTE[[#This Row],[SAT-ID]],2,1)="x","x",LEFT(tab_SATLISTE[[#This Row],[SAT-ID]]))</f>
        <v>4</v>
      </c>
      <c r="H1370" t="s">
        <v>17008</v>
      </c>
      <c r="I1370" t="s">
        <v>17811</v>
      </c>
      <c r="J1370" s="3">
        <f>COUNTIFS(tab_SCHULLISTE[TKZ],tab_SATLISTE[[#This Row],[SAT-ID]])</f>
        <v>1</v>
      </c>
    </row>
    <row r="1371" spans="1:10" ht="15.9" customHeight="1" x14ac:dyDescent="0.3">
      <c r="A1371" s="3" t="s">
        <v>3052</v>
      </c>
      <c r="B1371" s="15" t="s">
        <v>16073</v>
      </c>
      <c r="C1371" s="16">
        <v>60</v>
      </c>
      <c r="D1371" s="17">
        <f>tab_SATLISTE[[#This Row],[Leihgeräte]]*350</f>
        <v>21000</v>
      </c>
      <c r="E1371" s="16">
        <v>10</v>
      </c>
      <c r="F1371" s="30">
        <f>tab_SATLISTE[[#This Row],[Lehrergeräte]]*1000</f>
        <v>10000</v>
      </c>
      <c r="G1371" s="3" t="str">
        <f>IF(MID(tab_SATLISTE[[#This Row],[SAT-ID]],2,1)="x","x",LEFT(tab_SATLISTE[[#This Row],[SAT-ID]]))</f>
        <v>4</v>
      </c>
      <c r="H1371" t="s">
        <v>17011</v>
      </c>
      <c r="I1371" t="s">
        <v>17812</v>
      </c>
      <c r="J1371" s="3">
        <f>COUNTIFS(tab_SCHULLISTE[TKZ],tab_SATLISTE[[#This Row],[SAT-ID]])</f>
        <v>2</v>
      </c>
    </row>
    <row r="1372" spans="1:10" ht="15.9" customHeight="1" x14ac:dyDescent="0.3">
      <c r="A1372" s="3" t="s">
        <v>3053</v>
      </c>
      <c r="B1372" s="15" t="s">
        <v>16074</v>
      </c>
      <c r="C1372" s="16">
        <v>16</v>
      </c>
      <c r="D1372" s="17">
        <f>tab_SATLISTE[[#This Row],[Leihgeräte]]*350</f>
        <v>5600</v>
      </c>
      <c r="E1372" s="16">
        <v>3</v>
      </c>
      <c r="F1372" s="30">
        <f>tab_SATLISTE[[#This Row],[Lehrergeräte]]*1000</f>
        <v>3000</v>
      </c>
      <c r="G1372" s="3" t="str">
        <f>IF(MID(tab_SATLISTE[[#This Row],[SAT-ID]],2,1)="x","x",LEFT(tab_SATLISTE[[#This Row],[SAT-ID]]))</f>
        <v>4</v>
      </c>
      <c r="H1372" t="s">
        <v>23</v>
      </c>
      <c r="I1372" t="s">
        <v>17813</v>
      </c>
      <c r="J1372" s="3">
        <f>COUNTIFS(tab_SCHULLISTE[TKZ],tab_SATLISTE[[#This Row],[SAT-ID]])</f>
        <v>1</v>
      </c>
    </row>
    <row r="1373" spans="1:10" ht="15.9" customHeight="1" x14ac:dyDescent="0.3">
      <c r="A1373" s="3" t="s">
        <v>3054</v>
      </c>
      <c r="B1373" s="15" t="s">
        <v>16075</v>
      </c>
      <c r="C1373" s="16">
        <v>311</v>
      </c>
      <c r="D1373" s="17">
        <f>tab_SATLISTE[[#This Row],[Leihgeräte]]*350</f>
        <v>108850</v>
      </c>
      <c r="E1373" s="16">
        <v>75</v>
      </c>
      <c r="F1373" s="30">
        <f>tab_SATLISTE[[#This Row],[Lehrergeräte]]*1000</f>
        <v>75000</v>
      </c>
      <c r="G1373" s="3" t="str">
        <f>IF(MID(tab_SATLISTE[[#This Row],[SAT-ID]],2,1)="x","x",LEFT(tab_SATLISTE[[#This Row],[SAT-ID]]))</f>
        <v>4</v>
      </c>
      <c r="H1373" t="s">
        <v>17010</v>
      </c>
      <c r="I1373" t="s">
        <v>17814</v>
      </c>
      <c r="J1373" s="3">
        <f>COUNTIFS(tab_SCHULLISTE[TKZ],tab_SATLISTE[[#This Row],[SAT-ID]])</f>
        <v>8</v>
      </c>
    </row>
    <row r="1374" spans="1:10" ht="15.9" customHeight="1" x14ac:dyDescent="0.3">
      <c r="A1374" s="3" t="s">
        <v>3055</v>
      </c>
      <c r="B1374" s="15" t="s">
        <v>16076</v>
      </c>
      <c r="C1374" s="16">
        <v>988</v>
      </c>
      <c r="D1374" s="17">
        <f>tab_SATLISTE[[#This Row],[Leihgeräte]]*350</f>
        <v>345800</v>
      </c>
      <c r="E1374" s="16">
        <v>188</v>
      </c>
      <c r="F1374" s="30">
        <f>tab_SATLISTE[[#This Row],[Lehrergeräte]]*1000</f>
        <v>188000</v>
      </c>
      <c r="G1374" s="3" t="str">
        <f>IF(MID(tab_SATLISTE[[#This Row],[SAT-ID]],2,1)="x","x",LEFT(tab_SATLISTE[[#This Row],[SAT-ID]]))</f>
        <v>4</v>
      </c>
      <c r="H1374" t="s">
        <v>10474</v>
      </c>
      <c r="I1374" t="s">
        <v>18508</v>
      </c>
      <c r="J1374" s="3">
        <f>COUNTIFS(tab_SCHULLISTE[TKZ],tab_SATLISTE[[#This Row],[SAT-ID]])</f>
        <v>11</v>
      </c>
    </row>
    <row r="1375" spans="1:10" ht="15.9" customHeight="1" x14ac:dyDescent="0.3">
      <c r="A1375" s="3" t="s">
        <v>3056</v>
      </c>
      <c r="B1375" s="15" t="s">
        <v>16077</v>
      </c>
      <c r="C1375" s="16">
        <v>52</v>
      </c>
      <c r="D1375" s="17">
        <f>tab_SATLISTE[[#This Row],[Leihgeräte]]*350</f>
        <v>18200</v>
      </c>
      <c r="E1375" s="16">
        <v>9</v>
      </c>
      <c r="F1375" s="30">
        <f>tab_SATLISTE[[#This Row],[Lehrergeräte]]*1000</f>
        <v>9000</v>
      </c>
      <c r="G1375" s="3" t="str">
        <f>IF(MID(tab_SATLISTE[[#This Row],[SAT-ID]],2,1)="x","x",LEFT(tab_SATLISTE[[#This Row],[SAT-ID]]))</f>
        <v>4</v>
      </c>
      <c r="H1375" t="s">
        <v>17008</v>
      </c>
      <c r="I1375" t="s">
        <v>17815</v>
      </c>
      <c r="J1375" s="3">
        <f>COUNTIFS(tab_SCHULLISTE[TKZ],tab_SATLISTE[[#This Row],[SAT-ID]])</f>
        <v>1</v>
      </c>
    </row>
    <row r="1376" spans="1:10" ht="15.9" customHeight="1" x14ac:dyDescent="0.3">
      <c r="A1376" s="3" t="s">
        <v>14882</v>
      </c>
      <c r="B1376" s="15" t="s">
        <v>16211</v>
      </c>
      <c r="C1376" s="16">
        <v>18</v>
      </c>
      <c r="D1376" s="17">
        <f>tab_SATLISTE[[#This Row],[Leihgeräte]]*350</f>
        <v>6300</v>
      </c>
      <c r="E1376" s="16">
        <v>5</v>
      </c>
      <c r="F1376" s="30">
        <f>tab_SATLISTE[[#This Row],[Lehrergeräte]]*1000</f>
        <v>5000</v>
      </c>
      <c r="G1376" s="3" t="str">
        <f>IF(MID(tab_SATLISTE[[#This Row],[SAT-ID]],2,1)="x","x",LEFT(tab_SATLISTE[[#This Row],[SAT-ID]]))</f>
        <v>4</v>
      </c>
      <c r="H1376" t="s">
        <v>17008</v>
      </c>
      <c r="I1376" t="s">
        <v>17815</v>
      </c>
      <c r="J1376" s="3">
        <f>COUNTIFS(tab_SCHULLISTE[TKZ],tab_SATLISTE[[#This Row],[SAT-ID]])</f>
        <v>1</v>
      </c>
    </row>
    <row r="1377" spans="1:10" ht="15.9" customHeight="1" x14ac:dyDescent="0.3">
      <c r="A1377" s="3" t="s">
        <v>3057</v>
      </c>
      <c r="B1377" s="15" t="s">
        <v>16078</v>
      </c>
      <c r="C1377" s="16">
        <v>22</v>
      </c>
      <c r="D1377" s="17">
        <f>tab_SATLISTE[[#This Row],[Leihgeräte]]*350</f>
        <v>7700</v>
      </c>
      <c r="E1377" s="16">
        <v>2</v>
      </c>
      <c r="F1377" s="30">
        <f>tab_SATLISTE[[#This Row],[Lehrergeräte]]*1000</f>
        <v>2000</v>
      </c>
      <c r="G1377" s="3" t="str">
        <f>IF(MID(tab_SATLISTE[[#This Row],[SAT-ID]],2,1)="x","x",LEFT(tab_SATLISTE[[#This Row],[SAT-ID]]))</f>
        <v>4</v>
      </c>
      <c r="H1377" t="s">
        <v>17010</v>
      </c>
      <c r="I1377" t="s">
        <v>17816</v>
      </c>
      <c r="J1377" s="3">
        <f>COUNTIFS(tab_SCHULLISTE[TKZ],tab_SATLISTE[[#This Row],[SAT-ID]])</f>
        <v>1</v>
      </c>
    </row>
    <row r="1378" spans="1:10" ht="15.9" customHeight="1" x14ac:dyDescent="0.3">
      <c r="A1378" s="3" t="s">
        <v>3058</v>
      </c>
      <c r="B1378" s="15" t="s">
        <v>16079</v>
      </c>
      <c r="C1378" s="16">
        <v>12</v>
      </c>
      <c r="D1378" s="17">
        <f>tab_SATLISTE[[#This Row],[Leihgeräte]]*350</f>
        <v>4200</v>
      </c>
      <c r="E1378" s="16">
        <v>3</v>
      </c>
      <c r="F1378" s="30">
        <f>tab_SATLISTE[[#This Row],[Lehrergeräte]]*1000</f>
        <v>3000</v>
      </c>
      <c r="G1378" s="3" t="str">
        <f>IF(MID(tab_SATLISTE[[#This Row],[SAT-ID]],2,1)="x","x",LEFT(tab_SATLISTE[[#This Row],[SAT-ID]]))</f>
        <v>4</v>
      </c>
      <c r="H1378" t="s">
        <v>23</v>
      </c>
      <c r="I1378" t="s">
        <v>17817</v>
      </c>
      <c r="J1378" s="3">
        <f>COUNTIFS(tab_SCHULLISTE[TKZ],tab_SATLISTE[[#This Row],[SAT-ID]])</f>
        <v>1</v>
      </c>
    </row>
    <row r="1379" spans="1:10" ht="15.9" customHeight="1" x14ac:dyDescent="0.3">
      <c r="A1379" s="3" t="s">
        <v>3059</v>
      </c>
      <c r="B1379" s="15" t="s">
        <v>16080</v>
      </c>
      <c r="C1379" s="16">
        <v>23</v>
      </c>
      <c r="D1379" s="17">
        <f>tab_SATLISTE[[#This Row],[Leihgeräte]]*350</f>
        <v>8050</v>
      </c>
      <c r="E1379" s="16">
        <v>6</v>
      </c>
      <c r="F1379" s="30">
        <f>tab_SATLISTE[[#This Row],[Lehrergeräte]]*1000</f>
        <v>6000</v>
      </c>
      <c r="G1379" s="3" t="str">
        <f>IF(MID(tab_SATLISTE[[#This Row],[SAT-ID]],2,1)="x","x",LEFT(tab_SATLISTE[[#This Row],[SAT-ID]]))</f>
        <v>4</v>
      </c>
      <c r="H1379" t="s">
        <v>17010</v>
      </c>
      <c r="I1379" t="s">
        <v>17818</v>
      </c>
      <c r="J1379" s="3">
        <f>COUNTIFS(tab_SCHULLISTE[TKZ],tab_SATLISTE[[#This Row],[SAT-ID]])</f>
        <v>1</v>
      </c>
    </row>
    <row r="1380" spans="1:10" ht="15.9" customHeight="1" x14ac:dyDescent="0.3">
      <c r="A1380" s="3" t="s">
        <v>3060</v>
      </c>
      <c r="B1380" s="15" t="s">
        <v>16081</v>
      </c>
      <c r="C1380" s="16">
        <v>56</v>
      </c>
      <c r="D1380" s="17">
        <f>tab_SATLISTE[[#This Row],[Leihgeräte]]*350</f>
        <v>19600</v>
      </c>
      <c r="E1380" s="16">
        <v>16</v>
      </c>
      <c r="F1380" s="30">
        <f>tab_SATLISTE[[#This Row],[Lehrergeräte]]*1000</f>
        <v>16000</v>
      </c>
      <c r="G1380" s="3" t="str">
        <f>IF(MID(tab_SATLISTE[[#This Row],[SAT-ID]],2,1)="x","x",LEFT(tab_SATLISTE[[#This Row],[SAT-ID]]))</f>
        <v>4</v>
      </c>
      <c r="H1380" t="s">
        <v>17008</v>
      </c>
      <c r="I1380" t="s">
        <v>17819</v>
      </c>
      <c r="J1380" s="3">
        <f>COUNTIFS(tab_SCHULLISTE[TKZ],tab_SATLISTE[[#This Row],[SAT-ID]])</f>
        <v>2</v>
      </c>
    </row>
    <row r="1381" spans="1:10" ht="15.9" customHeight="1" x14ac:dyDescent="0.3">
      <c r="A1381" s="3" t="s">
        <v>3061</v>
      </c>
      <c r="B1381" s="15" t="s">
        <v>16082</v>
      </c>
      <c r="C1381" s="16">
        <v>43</v>
      </c>
      <c r="D1381" s="17">
        <f>tab_SATLISTE[[#This Row],[Leihgeräte]]*350</f>
        <v>15050</v>
      </c>
      <c r="E1381" s="16">
        <v>10</v>
      </c>
      <c r="F1381" s="30">
        <f>tab_SATLISTE[[#This Row],[Lehrergeräte]]*1000</f>
        <v>10000</v>
      </c>
      <c r="G1381" s="3" t="str">
        <f>IF(MID(tab_SATLISTE[[#This Row],[SAT-ID]],2,1)="x","x",LEFT(tab_SATLISTE[[#This Row],[SAT-ID]]))</f>
        <v>4</v>
      </c>
      <c r="H1381" t="s">
        <v>17008</v>
      </c>
      <c r="I1381" t="s">
        <v>17820</v>
      </c>
      <c r="J1381" s="3">
        <f>COUNTIFS(tab_SCHULLISTE[TKZ],tab_SATLISTE[[#This Row],[SAT-ID]])</f>
        <v>1</v>
      </c>
    </row>
    <row r="1382" spans="1:10" ht="15.9" customHeight="1" x14ac:dyDescent="0.3">
      <c r="A1382" s="3" t="s">
        <v>3062</v>
      </c>
      <c r="B1382" s="15" t="s">
        <v>16083</v>
      </c>
      <c r="C1382" s="16">
        <v>25</v>
      </c>
      <c r="D1382" s="17">
        <f>tab_SATLISTE[[#This Row],[Leihgeräte]]*350</f>
        <v>8750</v>
      </c>
      <c r="E1382" s="16">
        <v>6</v>
      </c>
      <c r="F1382" s="30">
        <f>tab_SATLISTE[[#This Row],[Lehrergeräte]]*1000</f>
        <v>6000</v>
      </c>
      <c r="G1382" s="3" t="str">
        <f>IF(MID(tab_SATLISTE[[#This Row],[SAT-ID]],2,1)="x","x",LEFT(tab_SATLISTE[[#This Row],[SAT-ID]]))</f>
        <v>4</v>
      </c>
      <c r="H1382" t="s">
        <v>17010</v>
      </c>
      <c r="I1382" t="s">
        <v>17820</v>
      </c>
      <c r="J1382" s="3">
        <f>COUNTIFS(tab_SCHULLISTE[TKZ],tab_SATLISTE[[#This Row],[SAT-ID]])</f>
        <v>1</v>
      </c>
    </row>
    <row r="1383" spans="1:10" ht="15.9" customHeight="1" x14ac:dyDescent="0.3">
      <c r="A1383" s="3" t="s">
        <v>3063</v>
      </c>
      <c r="B1383" s="15" t="s">
        <v>16084</v>
      </c>
      <c r="C1383" s="16">
        <v>17</v>
      </c>
      <c r="D1383" s="17">
        <f>tab_SATLISTE[[#This Row],[Leihgeräte]]*350</f>
        <v>5950</v>
      </c>
      <c r="E1383" s="16">
        <v>3</v>
      </c>
      <c r="F1383" s="30">
        <f>tab_SATLISTE[[#This Row],[Lehrergeräte]]*1000</f>
        <v>3000</v>
      </c>
      <c r="G1383" s="3" t="str">
        <f>IF(MID(tab_SATLISTE[[#This Row],[SAT-ID]],2,1)="x","x",LEFT(tab_SATLISTE[[#This Row],[SAT-ID]]))</f>
        <v>4</v>
      </c>
      <c r="H1383" t="s">
        <v>23</v>
      </c>
      <c r="I1383" t="s">
        <v>17821</v>
      </c>
      <c r="J1383" s="3">
        <f>COUNTIFS(tab_SCHULLISTE[TKZ],tab_SATLISTE[[#This Row],[SAT-ID]])</f>
        <v>1</v>
      </c>
    </row>
    <row r="1384" spans="1:10" ht="15.9" customHeight="1" x14ac:dyDescent="0.3">
      <c r="A1384" s="3" t="s">
        <v>3064</v>
      </c>
      <c r="B1384" s="15" t="s">
        <v>16085</v>
      </c>
      <c r="C1384" s="16">
        <v>22</v>
      </c>
      <c r="D1384" s="17">
        <f>tab_SATLISTE[[#This Row],[Leihgeräte]]*350</f>
        <v>7700</v>
      </c>
      <c r="E1384" s="16">
        <v>3</v>
      </c>
      <c r="F1384" s="30">
        <f>tab_SATLISTE[[#This Row],[Lehrergeräte]]*1000</f>
        <v>3000</v>
      </c>
      <c r="G1384" s="3" t="str">
        <f>IF(MID(tab_SATLISTE[[#This Row],[SAT-ID]],2,1)="x","x",LEFT(tab_SATLISTE[[#This Row],[SAT-ID]]))</f>
        <v>4</v>
      </c>
      <c r="H1384" t="s">
        <v>17011</v>
      </c>
      <c r="I1384" t="s">
        <v>17822</v>
      </c>
      <c r="J1384" s="3">
        <f>COUNTIFS(tab_SCHULLISTE[TKZ],tab_SATLISTE[[#This Row],[SAT-ID]])</f>
        <v>1</v>
      </c>
    </row>
    <row r="1385" spans="1:10" ht="15.9" customHeight="1" x14ac:dyDescent="0.3">
      <c r="A1385" s="3" t="s">
        <v>3065</v>
      </c>
      <c r="B1385" s="15" t="s">
        <v>16086</v>
      </c>
      <c r="C1385" s="16">
        <v>27</v>
      </c>
      <c r="D1385" s="17">
        <f>tab_SATLISTE[[#This Row],[Leihgeräte]]*350</f>
        <v>9450</v>
      </c>
      <c r="E1385" s="16">
        <v>3</v>
      </c>
      <c r="F1385" s="30">
        <f>tab_SATLISTE[[#This Row],[Lehrergeräte]]*1000</f>
        <v>3000</v>
      </c>
      <c r="G1385" s="3" t="str">
        <f>IF(MID(tab_SATLISTE[[#This Row],[SAT-ID]],2,1)="x","x",LEFT(tab_SATLISTE[[#This Row],[SAT-ID]]))</f>
        <v>4</v>
      </c>
      <c r="H1385" t="s">
        <v>23</v>
      </c>
      <c r="I1385" t="s">
        <v>17823</v>
      </c>
      <c r="J1385" s="3">
        <f>COUNTIFS(tab_SCHULLISTE[TKZ],tab_SATLISTE[[#This Row],[SAT-ID]])</f>
        <v>1</v>
      </c>
    </row>
    <row r="1386" spans="1:10" ht="15.9" customHeight="1" x14ac:dyDescent="0.3">
      <c r="A1386" s="3" t="s">
        <v>3066</v>
      </c>
      <c r="B1386" s="15" t="s">
        <v>4207</v>
      </c>
      <c r="C1386" s="16">
        <v>836</v>
      </c>
      <c r="D1386" s="17">
        <f>tab_SATLISTE[[#This Row],[Leihgeräte]]*350</f>
        <v>292600</v>
      </c>
      <c r="E1386" s="16">
        <v>177</v>
      </c>
      <c r="F1386" s="30">
        <f>tab_SATLISTE[[#This Row],[Lehrergeräte]]*1000</f>
        <v>177000</v>
      </c>
      <c r="G1386" s="3" t="str">
        <f>IF(MID(tab_SATLISTE[[#This Row],[SAT-ID]],2,1)="x","x",LEFT(tab_SATLISTE[[#This Row],[SAT-ID]]))</f>
        <v>4</v>
      </c>
      <c r="H1386" t="s">
        <v>17008</v>
      </c>
      <c r="I1386" t="s">
        <v>17611</v>
      </c>
      <c r="J1386" s="3">
        <f>COUNTIFS(tab_SCHULLISTE[TKZ],tab_SATLISTE[[#This Row],[SAT-ID]])</f>
        <v>6</v>
      </c>
    </row>
    <row r="1387" spans="1:10" ht="15.9" customHeight="1" x14ac:dyDescent="0.3">
      <c r="A1387" s="3" t="s">
        <v>3067</v>
      </c>
      <c r="B1387" s="15" t="s">
        <v>16087</v>
      </c>
      <c r="C1387" s="16">
        <v>30</v>
      </c>
      <c r="D1387" s="17">
        <f>tab_SATLISTE[[#This Row],[Leihgeräte]]*350</f>
        <v>10500</v>
      </c>
      <c r="E1387" s="16">
        <v>7</v>
      </c>
      <c r="F1387" s="30">
        <f>tab_SATLISTE[[#This Row],[Lehrergeräte]]*1000</f>
        <v>7000</v>
      </c>
      <c r="G1387" s="3" t="str">
        <f>IF(MID(tab_SATLISTE[[#This Row],[SAT-ID]],2,1)="x","x",LEFT(tab_SATLISTE[[#This Row],[SAT-ID]]))</f>
        <v>4</v>
      </c>
      <c r="H1387" t="s">
        <v>17008</v>
      </c>
      <c r="I1387" t="s">
        <v>17824</v>
      </c>
      <c r="J1387" s="3">
        <f>COUNTIFS(tab_SCHULLISTE[TKZ],tab_SATLISTE[[#This Row],[SAT-ID]])</f>
        <v>1</v>
      </c>
    </row>
    <row r="1388" spans="1:10" ht="15.9" customHeight="1" x14ac:dyDescent="0.3">
      <c r="A1388" s="3" t="s">
        <v>3068</v>
      </c>
      <c r="B1388" s="15" t="s">
        <v>16088</v>
      </c>
      <c r="C1388" s="16">
        <v>73</v>
      </c>
      <c r="D1388" s="17">
        <f>tab_SATLISTE[[#This Row],[Leihgeräte]]*350</f>
        <v>25550</v>
      </c>
      <c r="E1388" s="16">
        <v>13</v>
      </c>
      <c r="F1388" s="30">
        <f>tab_SATLISTE[[#This Row],[Lehrergeräte]]*1000</f>
        <v>13000</v>
      </c>
      <c r="G1388" s="3" t="str">
        <f>IF(MID(tab_SATLISTE[[#This Row],[SAT-ID]],2,1)="x","x",LEFT(tab_SATLISTE[[#This Row],[SAT-ID]]))</f>
        <v>4</v>
      </c>
      <c r="H1388" t="s">
        <v>17010</v>
      </c>
      <c r="I1388" t="s">
        <v>17825</v>
      </c>
      <c r="J1388" s="3">
        <f>COUNTIFS(tab_SCHULLISTE[TKZ],tab_SATLISTE[[#This Row],[SAT-ID]])</f>
        <v>2</v>
      </c>
    </row>
    <row r="1389" spans="1:10" ht="15.9" customHeight="1" x14ac:dyDescent="0.3">
      <c r="A1389" s="3" t="s">
        <v>3069</v>
      </c>
      <c r="B1389" s="15" t="s">
        <v>16089</v>
      </c>
      <c r="C1389" s="16">
        <v>24</v>
      </c>
      <c r="D1389" s="17">
        <f>tab_SATLISTE[[#This Row],[Leihgeräte]]*350</f>
        <v>8400</v>
      </c>
      <c r="E1389" s="16">
        <v>4</v>
      </c>
      <c r="F1389" s="30">
        <f>tab_SATLISTE[[#This Row],[Lehrergeräte]]*1000</f>
        <v>4000</v>
      </c>
      <c r="G1389" s="3" t="str">
        <f>IF(MID(tab_SATLISTE[[#This Row],[SAT-ID]],2,1)="x","x",LEFT(tab_SATLISTE[[#This Row],[SAT-ID]]))</f>
        <v>4</v>
      </c>
      <c r="H1389" t="s">
        <v>23</v>
      </c>
      <c r="I1389" t="s">
        <v>17826</v>
      </c>
      <c r="J1389" s="3">
        <f>COUNTIFS(tab_SCHULLISTE[TKZ],tab_SATLISTE[[#This Row],[SAT-ID]])</f>
        <v>1</v>
      </c>
    </row>
    <row r="1390" spans="1:10" ht="15.9" customHeight="1" x14ac:dyDescent="0.3">
      <c r="A1390" s="3" t="s">
        <v>3070</v>
      </c>
      <c r="B1390" s="15" t="s">
        <v>16090</v>
      </c>
      <c r="C1390" s="16">
        <v>24</v>
      </c>
      <c r="D1390" s="17">
        <f>tab_SATLISTE[[#This Row],[Leihgeräte]]*350</f>
        <v>8400</v>
      </c>
      <c r="E1390" s="16">
        <v>3</v>
      </c>
      <c r="F1390" s="30">
        <f>tab_SATLISTE[[#This Row],[Lehrergeräte]]*1000</f>
        <v>3000</v>
      </c>
      <c r="G1390" s="3" t="str">
        <f>IF(MID(tab_SATLISTE[[#This Row],[SAT-ID]],2,1)="x","x",LEFT(tab_SATLISTE[[#This Row],[SAT-ID]]))</f>
        <v>4</v>
      </c>
      <c r="H1390" t="s">
        <v>17009</v>
      </c>
      <c r="I1390" t="s">
        <v>17827</v>
      </c>
      <c r="J1390" s="3">
        <f>COUNTIFS(tab_SCHULLISTE[TKZ],tab_SATLISTE[[#This Row],[SAT-ID]])</f>
        <v>1</v>
      </c>
    </row>
    <row r="1391" spans="1:10" ht="15.9" customHeight="1" x14ac:dyDescent="0.3">
      <c r="A1391" s="3" t="s">
        <v>3071</v>
      </c>
      <c r="B1391" s="15" t="s">
        <v>16091</v>
      </c>
      <c r="C1391" s="16">
        <v>26</v>
      </c>
      <c r="D1391" s="17">
        <f>tab_SATLISTE[[#This Row],[Leihgeräte]]*350</f>
        <v>9100</v>
      </c>
      <c r="E1391" s="16">
        <v>6</v>
      </c>
      <c r="F1391" s="30">
        <f>tab_SATLISTE[[#This Row],[Lehrergeräte]]*1000</f>
        <v>6000</v>
      </c>
      <c r="G1391" s="3" t="str">
        <f>IF(MID(tab_SATLISTE[[#This Row],[SAT-ID]],2,1)="x","x",LEFT(tab_SATLISTE[[#This Row],[SAT-ID]]))</f>
        <v>4</v>
      </c>
      <c r="H1391" t="s">
        <v>23</v>
      </c>
      <c r="I1391" t="s">
        <v>17828</v>
      </c>
      <c r="J1391" s="3">
        <f>COUNTIFS(tab_SCHULLISTE[TKZ],tab_SATLISTE[[#This Row],[SAT-ID]])</f>
        <v>1</v>
      </c>
    </row>
    <row r="1392" spans="1:10" ht="15.9" customHeight="1" x14ac:dyDescent="0.3">
      <c r="A1392" s="3" t="s">
        <v>3072</v>
      </c>
      <c r="B1392" s="15" t="s">
        <v>16092</v>
      </c>
      <c r="C1392" s="16">
        <v>69</v>
      </c>
      <c r="D1392" s="17">
        <f>tab_SATLISTE[[#This Row],[Leihgeräte]]*350</f>
        <v>24150</v>
      </c>
      <c r="E1392" s="16">
        <v>9</v>
      </c>
      <c r="F1392" s="30">
        <f>tab_SATLISTE[[#This Row],[Lehrergeräte]]*1000</f>
        <v>9000</v>
      </c>
      <c r="G1392" s="3" t="str">
        <f>IF(MID(tab_SATLISTE[[#This Row],[SAT-ID]],2,1)="x","x",LEFT(tab_SATLISTE[[#This Row],[SAT-ID]]))</f>
        <v>4</v>
      </c>
      <c r="H1392" t="s">
        <v>17010</v>
      </c>
      <c r="I1392" t="s">
        <v>17829</v>
      </c>
      <c r="J1392" s="3">
        <f>COUNTIFS(tab_SCHULLISTE[TKZ],tab_SATLISTE[[#This Row],[SAT-ID]])</f>
        <v>2</v>
      </c>
    </row>
    <row r="1393" spans="1:10" ht="15.9" customHeight="1" x14ac:dyDescent="0.3">
      <c r="A1393" s="3" t="s">
        <v>3073</v>
      </c>
      <c r="B1393" s="15" t="s">
        <v>16093</v>
      </c>
      <c r="C1393" s="16">
        <v>49</v>
      </c>
      <c r="D1393" s="17">
        <f>tab_SATLISTE[[#This Row],[Leihgeräte]]*350</f>
        <v>17150</v>
      </c>
      <c r="E1393" s="16">
        <v>9</v>
      </c>
      <c r="F1393" s="30">
        <f>tab_SATLISTE[[#This Row],[Lehrergeräte]]*1000</f>
        <v>9000</v>
      </c>
      <c r="G1393" s="3" t="str">
        <f>IF(MID(tab_SATLISTE[[#This Row],[SAT-ID]],2,1)="x","x",LEFT(tab_SATLISTE[[#This Row],[SAT-ID]]))</f>
        <v>4</v>
      </c>
      <c r="H1393" t="s">
        <v>17008</v>
      </c>
      <c r="I1393" t="s">
        <v>17830</v>
      </c>
      <c r="J1393" s="3">
        <f>COUNTIFS(tab_SCHULLISTE[TKZ],tab_SATLISTE[[#This Row],[SAT-ID]])</f>
        <v>2</v>
      </c>
    </row>
    <row r="1394" spans="1:10" ht="15.9" customHeight="1" x14ac:dyDescent="0.3">
      <c r="A1394" s="3" t="s">
        <v>3074</v>
      </c>
      <c r="B1394" s="15" t="s">
        <v>16094</v>
      </c>
      <c r="C1394" s="16">
        <v>8</v>
      </c>
      <c r="D1394" s="17">
        <f>tab_SATLISTE[[#This Row],[Leihgeräte]]*350</f>
        <v>2800</v>
      </c>
      <c r="E1394" s="16">
        <v>1</v>
      </c>
      <c r="F1394" s="30">
        <f>tab_SATLISTE[[#This Row],[Lehrergeräte]]*1000</f>
        <v>1000</v>
      </c>
      <c r="G1394" s="3" t="str">
        <f>IF(MID(tab_SATLISTE[[#This Row],[SAT-ID]],2,1)="x","x",LEFT(tab_SATLISTE[[#This Row],[SAT-ID]]))</f>
        <v>4</v>
      </c>
      <c r="H1394" t="s">
        <v>17009</v>
      </c>
      <c r="I1394" t="s">
        <v>17820</v>
      </c>
      <c r="J1394" s="3">
        <f>COUNTIFS(tab_SCHULLISTE[TKZ],tab_SATLISTE[[#This Row],[SAT-ID]])</f>
        <v>1</v>
      </c>
    </row>
    <row r="1395" spans="1:10" ht="15.9" customHeight="1" x14ac:dyDescent="0.3">
      <c r="A1395" s="3" t="s">
        <v>3075</v>
      </c>
      <c r="B1395" s="15" t="s">
        <v>16095</v>
      </c>
      <c r="C1395" s="16">
        <v>17</v>
      </c>
      <c r="D1395" s="17">
        <f>tab_SATLISTE[[#This Row],[Leihgeräte]]*350</f>
        <v>5950</v>
      </c>
      <c r="E1395" s="16">
        <v>1</v>
      </c>
      <c r="F1395" s="30">
        <f>tab_SATLISTE[[#This Row],[Lehrergeräte]]*1000</f>
        <v>1000</v>
      </c>
      <c r="G1395" s="3" t="str">
        <f>IF(MID(tab_SATLISTE[[#This Row],[SAT-ID]],2,1)="x","x",LEFT(tab_SATLISTE[[#This Row],[SAT-ID]]))</f>
        <v>4</v>
      </c>
      <c r="H1395" t="s">
        <v>23</v>
      </c>
      <c r="I1395" t="s">
        <v>17831</v>
      </c>
      <c r="J1395" s="3">
        <f>COUNTIFS(tab_SCHULLISTE[TKZ],tab_SATLISTE[[#This Row],[SAT-ID]])</f>
        <v>1</v>
      </c>
    </row>
    <row r="1396" spans="1:10" ht="15.9" customHeight="1" x14ac:dyDescent="0.3">
      <c r="A1396" s="3" t="s">
        <v>3076</v>
      </c>
      <c r="B1396" s="15" t="s">
        <v>16096</v>
      </c>
      <c r="C1396" s="16">
        <v>147</v>
      </c>
      <c r="D1396" s="17">
        <f>tab_SATLISTE[[#This Row],[Leihgeräte]]*350</f>
        <v>51450</v>
      </c>
      <c r="E1396" s="16">
        <v>31</v>
      </c>
      <c r="F1396" s="30">
        <f>tab_SATLISTE[[#This Row],[Lehrergeräte]]*1000</f>
        <v>31000</v>
      </c>
      <c r="G1396" s="3" t="str">
        <f>IF(MID(tab_SATLISTE[[#This Row],[SAT-ID]],2,1)="x","x",LEFT(tab_SATLISTE[[#This Row],[SAT-ID]]))</f>
        <v>4</v>
      </c>
      <c r="H1396" t="s">
        <v>17009</v>
      </c>
      <c r="I1396" t="s">
        <v>17832</v>
      </c>
      <c r="J1396" s="3">
        <f>COUNTIFS(tab_SCHULLISTE[TKZ],tab_SATLISTE[[#This Row],[SAT-ID]])</f>
        <v>3</v>
      </c>
    </row>
    <row r="1397" spans="1:10" ht="15.9" customHeight="1" x14ac:dyDescent="0.3">
      <c r="A1397" s="3" t="s">
        <v>3077</v>
      </c>
      <c r="B1397" s="15" t="s">
        <v>16097</v>
      </c>
      <c r="C1397" s="16">
        <v>11</v>
      </c>
      <c r="D1397" s="17">
        <f>tab_SATLISTE[[#This Row],[Leihgeräte]]*350</f>
        <v>3850</v>
      </c>
      <c r="E1397" s="16">
        <v>2</v>
      </c>
      <c r="F1397" s="30">
        <f>tab_SATLISTE[[#This Row],[Lehrergeräte]]*1000</f>
        <v>2000</v>
      </c>
      <c r="G1397" s="3" t="str">
        <f>IF(MID(tab_SATLISTE[[#This Row],[SAT-ID]],2,1)="x","x",LEFT(tab_SATLISTE[[#This Row],[SAT-ID]]))</f>
        <v>4</v>
      </c>
      <c r="H1397" t="s">
        <v>23</v>
      </c>
      <c r="I1397" t="s">
        <v>17833</v>
      </c>
      <c r="J1397" s="3">
        <f>COUNTIFS(tab_SCHULLISTE[TKZ],tab_SATLISTE[[#This Row],[SAT-ID]])</f>
        <v>1</v>
      </c>
    </row>
    <row r="1398" spans="1:10" ht="15.9" customHeight="1" x14ac:dyDescent="0.3">
      <c r="A1398" s="3" t="s">
        <v>3078</v>
      </c>
      <c r="B1398" s="15" t="s">
        <v>16098</v>
      </c>
      <c r="C1398" s="16">
        <v>985</v>
      </c>
      <c r="D1398" s="17">
        <f>tab_SATLISTE[[#This Row],[Leihgeräte]]*350</f>
        <v>344750</v>
      </c>
      <c r="E1398" s="16">
        <v>213</v>
      </c>
      <c r="F1398" s="30">
        <f>tab_SATLISTE[[#This Row],[Lehrergeräte]]*1000</f>
        <v>213000</v>
      </c>
      <c r="G1398" s="3" t="str">
        <f>IF(MID(tab_SATLISTE[[#This Row],[SAT-ID]],2,1)="x","x",LEFT(tab_SATLISTE[[#This Row],[SAT-ID]]))</f>
        <v>4</v>
      </c>
      <c r="H1398" t="s">
        <v>17010</v>
      </c>
      <c r="I1398" t="s">
        <v>17834</v>
      </c>
      <c r="J1398" s="3">
        <f>COUNTIFS(tab_SCHULLISTE[TKZ],tab_SATLISTE[[#This Row],[SAT-ID]])</f>
        <v>18</v>
      </c>
    </row>
    <row r="1399" spans="1:10" ht="15.9" customHeight="1" x14ac:dyDescent="0.3">
      <c r="A1399" s="3" t="s">
        <v>3079</v>
      </c>
      <c r="B1399" s="15" t="s">
        <v>16099</v>
      </c>
      <c r="C1399" s="16">
        <v>374</v>
      </c>
      <c r="D1399" s="17">
        <f>tab_SATLISTE[[#This Row],[Leihgeräte]]*350</f>
        <v>130900</v>
      </c>
      <c r="E1399" s="16">
        <v>87</v>
      </c>
      <c r="F1399" s="30">
        <f>tab_SATLISTE[[#This Row],[Lehrergeräte]]*1000</f>
        <v>87000</v>
      </c>
      <c r="G1399" s="3" t="str">
        <f>IF(MID(tab_SATLISTE[[#This Row],[SAT-ID]],2,1)="x","x",LEFT(tab_SATLISTE[[#This Row],[SAT-ID]]))</f>
        <v>4</v>
      </c>
      <c r="H1399" t="s">
        <v>10474</v>
      </c>
      <c r="I1399" t="s">
        <v>18509</v>
      </c>
      <c r="J1399" s="3">
        <f>COUNTIFS(tab_SCHULLISTE[TKZ],tab_SATLISTE[[#This Row],[SAT-ID]])</f>
        <v>11</v>
      </c>
    </row>
    <row r="1400" spans="1:10" ht="15.9" customHeight="1" x14ac:dyDescent="0.3">
      <c r="A1400" s="3" t="s">
        <v>3080</v>
      </c>
      <c r="B1400" s="15" t="s">
        <v>1209</v>
      </c>
      <c r="C1400" s="16">
        <v>42</v>
      </c>
      <c r="D1400" s="17">
        <f>tab_SATLISTE[[#This Row],[Leihgeräte]]*350</f>
        <v>14700</v>
      </c>
      <c r="E1400" s="16">
        <v>4</v>
      </c>
      <c r="F1400" s="30">
        <f>tab_SATLISTE[[#This Row],[Lehrergeräte]]*1000</f>
        <v>4000</v>
      </c>
      <c r="G1400" s="3" t="str">
        <f>IF(MID(tab_SATLISTE[[#This Row],[SAT-ID]],2,1)="x","x",LEFT(tab_SATLISTE[[#This Row],[SAT-ID]]))</f>
        <v>4</v>
      </c>
      <c r="H1400" t="s">
        <v>17008</v>
      </c>
      <c r="I1400" t="s">
        <v>17835</v>
      </c>
      <c r="J1400" s="3">
        <f>COUNTIFS(tab_SCHULLISTE[TKZ],tab_SATLISTE[[#This Row],[SAT-ID]])</f>
        <v>1</v>
      </c>
    </row>
    <row r="1401" spans="1:10" ht="15.9" customHeight="1" x14ac:dyDescent="0.3">
      <c r="A1401" s="3" t="s">
        <v>3081</v>
      </c>
      <c r="B1401" s="15" t="s">
        <v>16100</v>
      </c>
      <c r="C1401" s="16">
        <v>26</v>
      </c>
      <c r="D1401" s="17">
        <f>tab_SATLISTE[[#This Row],[Leihgeräte]]*350</f>
        <v>9100</v>
      </c>
      <c r="E1401" s="16">
        <v>6</v>
      </c>
      <c r="F1401" s="30">
        <f>tab_SATLISTE[[#This Row],[Lehrergeräte]]*1000</f>
        <v>6000</v>
      </c>
      <c r="G1401" s="3" t="str">
        <f>IF(MID(tab_SATLISTE[[#This Row],[SAT-ID]],2,1)="x","x",LEFT(tab_SATLISTE[[#This Row],[SAT-ID]]))</f>
        <v>4</v>
      </c>
      <c r="H1401" t="s">
        <v>17008</v>
      </c>
      <c r="I1401" t="s">
        <v>17836</v>
      </c>
      <c r="J1401" s="3">
        <f>COUNTIFS(tab_SCHULLISTE[TKZ],tab_SATLISTE[[#This Row],[SAT-ID]])</f>
        <v>2</v>
      </c>
    </row>
    <row r="1402" spans="1:10" ht="15.9" customHeight="1" x14ac:dyDescent="0.3">
      <c r="A1402" s="3" t="s">
        <v>3082</v>
      </c>
      <c r="B1402" s="15" t="s">
        <v>16101</v>
      </c>
      <c r="C1402" s="16">
        <v>46</v>
      </c>
      <c r="D1402" s="17">
        <f>tab_SATLISTE[[#This Row],[Leihgeräte]]*350</f>
        <v>16100</v>
      </c>
      <c r="E1402" s="16">
        <v>9</v>
      </c>
      <c r="F1402" s="30">
        <f>tab_SATLISTE[[#This Row],[Lehrergeräte]]*1000</f>
        <v>9000</v>
      </c>
      <c r="G1402" s="3" t="str">
        <f>IF(MID(tab_SATLISTE[[#This Row],[SAT-ID]],2,1)="x","x",LEFT(tab_SATLISTE[[#This Row],[SAT-ID]]))</f>
        <v>4</v>
      </c>
      <c r="H1402" t="s">
        <v>17008</v>
      </c>
      <c r="I1402" t="s">
        <v>17837</v>
      </c>
      <c r="J1402" s="3">
        <f>COUNTIFS(tab_SCHULLISTE[TKZ],tab_SATLISTE[[#This Row],[SAT-ID]])</f>
        <v>1</v>
      </c>
    </row>
    <row r="1403" spans="1:10" ht="15.9" customHeight="1" x14ac:dyDescent="0.3">
      <c r="A1403" s="3" t="s">
        <v>3083</v>
      </c>
      <c r="B1403" s="15" t="s">
        <v>16102</v>
      </c>
      <c r="C1403" s="16">
        <v>15</v>
      </c>
      <c r="D1403" s="17">
        <f>tab_SATLISTE[[#This Row],[Leihgeräte]]*350</f>
        <v>5250</v>
      </c>
      <c r="E1403" s="16">
        <v>3</v>
      </c>
      <c r="F1403" s="30">
        <f>tab_SATLISTE[[#This Row],[Lehrergeräte]]*1000</f>
        <v>3000</v>
      </c>
      <c r="G1403" s="3" t="str">
        <f>IF(MID(tab_SATLISTE[[#This Row],[SAT-ID]],2,1)="x","x",LEFT(tab_SATLISTE[[#This Row],[SAT-ID]]))</f>
        <v>4</v>
      </c>
      <c r="H1403" t="s">
        <v>23</v>
      </c>
      <c r="I1403" t="s">
        <v>17838</v>
      </c>
      <c r="J1403" s="3">
        <f>COUNTIFS(tab_SCHULLISTE[TKZ],tab_SATLISTE[[#This Row],[SAT-ID]])</f>
        <v>1</v>
      </c>
    </row>
    <row r="1404" spans="1:10" ht="15.9" customHeight="1" x14ac:dyDescent="0.3">
      <c r="A1404" s="3" t="s">
        <v>3084</v>
      </c>
      <c r="B1404" s="15" t="s">
        <v>16103</v>
      </c>
      <c r="C1404" s="16">
        <v>15</v>
      </c>
      <c r="D1404" s="17">
        <f>tab_SATLISTE[[#This Row],[Leihgeräte]]*350</f>
        <v>5250</v>
      </c>
      <c r="E1404" s="16">
        <v>3</v>
      </c>
      <c r="F1404" s="30">
        <f>tab_SATLISTE[[#This Row],[Lehrergeräte]]*1000</f>
        <v>3000</v>
      </c>
      <c r="G1404" s="3" t="str">
        <f>IF(MID(tab_SATLISTE[[#This Row],[SAT-ID]],2,1)="x","x",LEFT(tab_SATLISTE[[#This Row],[SAT-ID]]))</f>
        <v>4</v>
      </c>
      <c r="H1404" t="s">
        <v>17009</v>
      </c>
      <c r="I1404" t="s">
        <v>17839</v>
      </c>
      <c r="J1404" s="3">
        <f>COUNTIFS(tab_SCHULLISTE[TKZ],tab_SATLISTE[[#This Row],[SAT-ID]])</f>
        <v>1</v>
      </c>
    </row>
    <row r="1405" spans="1:10" ht="15.9" customHeight="1" x14ac:dyDescent="0.3">
      <c r="A1405" s="3" t="s">
        <v>3085</v>
      </c>
      <c r="B1405" s="15" t="s">
        <v>16104</v>
      </c>
      <c r="C1405" s="16">
        <v>15</v>
      </c>
      <c r="D1405" s="17">
        <f>tab_SATLISTE[[#This Row],[Leihgeräte]]*350</f>
        <v>5250</v>
      </c>
      <c r="E1405" s="16">
        <v>4</v>
      </c>
      <c r="F1405" s="30">
        <f>tab_SATLISTE[[#This Row],[Lehrergeräte]]*1000</f>
        <v>4000</v>
      </c>
      <c r="G1405" s="3" t="str">
        <f>IF(MID(tab_SATLISTE[[#This Row],[SAT-ID]],2,1)="x","x",LEFT(tab_SATLISTE[[#This Row],[SAT-ID]]))</f>
        <v>4</v>
      </c>
      <c r="H1405" t="s">
        <v>23</v>
      </c>
      <c r="I1405" t="s">
        <v>17840</v>
      </c>
      <c r="J1405" s="3">
        <f>COUNTIFS(tab_SCHULLISTE[TKZ],tab_SATLISTE[[#This Row],[SAT-ID]])</f>
        <v>1</v>
      </c>
    </row>
    <row r="1406" spans="1:10" ht="15.9" customHeight="1" x14ac:dyDescent="0.3">
      <c r="A1406" s="3" t="s">
        <v>3086</v>
      </c>
      <c r="B1406" s="15" t="s">
        <v>16105</v>
      </c>
      <c r="C1406" s="16">
        <v>13</v>
      </c>
      <c r="D1406" s="17">
        <f>tab_SATLISTE[[#This Row],[Leihgeräte]]*350</f>
        <v>4550</v>
      </c>
      <c r="E1406" s="16">
        <v>2</v>
      </c>
      <c r="F1406" s="30">
        <f>tab_SATLISTE[[#This Row],[Lehrergeräte]]*1000</f>
        <v>2000</v>
      </c>
      <c r="G1406" s="3" t="str">
        <f>IF(MID(tab_SATLISTE[[#This Row],[SAT-ID]],2,1)="x","x",LEFT(tab_SATLISTE[[#This Row],[SAT-ID]]))</f>
        <v>4</v>
      </c>
      <c r="H1406" t="s">
        <v>23</v>
      </c>
      <c r="I1406" t="s">
        <v>17841</v>
      </c>
      <c r="J1406" s="3">
        <f>COUNTIFS(tab_SCHULLISTE[TKZ],tab_SATLISTE[[#This Row],[SAT-ID]])</f>
        <v>1</v>
      </c>
    </row>
    <row r="1407" spans="1:10" ht="15.9" customHeight="1" x14ac:dyDescent="0.3">
      <c r="A1407" s="3" t="s">
        <v>3087</v>
      </c>
      <c r="B1407" s="15" t="s">
        <v>16106</v>
      </c>
      <c r="C1407" s="16">
        <v>16</v>
      </c>
      <c r="D1407" s="17">
        <f>tab_SATLISTE[[#This Row],[Leihgeräte]]*350</f>
        <v>5600</v>
      </c>
      <c r="E1407" s="16">
        <v>4</v>
      </c>
      <c r="F1407" s="30">
        <f>tab_SATLISTE[[#This Row],[Lehrergeräte]]*1000</f>
        <v>4000</v>
      </c>
      <c r="G1407" s="3" t="str">
        <f>IF(MID(tab_SATLISTE[[#This Row],[SAT-ID]],2,1)="x","x",LEFT(tab_SATLISTE[[#This Row],[SAT-ID]]))</f>
        <v>4</v>
      </c>
      <c r="H1407" t="s">
        <v>17008</v>
      </c>
      <c r="I1407" t="s">
        <v>17841</v>
      </c>
      <c r="J1407" s="3">
        <f>COUNTIFS(tab_SCHULLISTE[TKZ],tab_SATLISTE[[#This Row],[SAT-ID]])</f>
        <v>1</v>
      </c>
    </row>
    <row r="1408" spans="1:10" ht="15.9" customHeight="1" x14ac:dyDescent="0.3">
      <c r="A1408" s="3" t="s">
        <v>3088</v>
      </c>
      <c r="B1408" s="15" t="s">
        <v>16107</v>
      </c>
      <c r="C1408" s="16">
        <v>17</v>
      </c>
      <c r="D1408" s="17">
        <f>tab_SATLISTE[[#This Row],[Leihgeräte]]*350</f>
        <v>5950</v>
      </c>
      <c r="E1408" s="16">
        <v>3</v>
      </c>
      <c r="F1408" s="30">
        <f>tab_SATLISTE[[#This Row],[Lehrergeräte]]*1000</f>
        <v>3000</v>
      </c>
      <c r="G1408" s="3" t="str">
        <f>IF(MID(tab_SATLISTE[[#This Row],[SAT-ID]],2,1)="x","x",LEFT(tab_SATLISTE[[#This Row],[SAT-ID]]))</f>
        <v>4</v>
      </c>
      <c r="H1408" t="s">
        <v>17008</v>
      </c>
      <c r="I1408" t="s">
        <v>17842</v>
      </c>
      <c r="J1408" s="3">
        <f>COUNTIFS(tab_SCHULLISTE[TKZ],tab_SATLISTE[[#This Row],[SAT-ID]])</f>
        <v>1</v>
      </c>
    </row>
    <row r="1409" spans="1:10" ht="15.9" customHeight="1" x14ac:dyDescent="0.3">
      <c r="A1409" s="3" t="s">
        <v>14880</v>
      </c>
      <c r="B1409" s="15" t="s">
        <v>16212</v>
      </c>
      <c r="C1409" s="16">
        <v>16</v>
      </c>
      <c r="D1409" s="17">
        <f>tab_SATLISTE[[#This Row],[Leihgeräte]]*350</f>
        <v>5600</v>
      </c>
      <c r="E1409" s="16">
        <v>2</v>
      </c>
      <c r="F1409" s="30">
        <f>tab_SATLISTE[[#This Row],[Lehrergeräte]]*1000</f>
        <v>2000</v>
      </c>
      <c r="G1409" s="3" t="str">
        <f>IF(MID(tab_SATLISTE[[#This Row],[SAT-ID]],2,1)="x","x",LEFT(tab_SATLISTE[[#This Row],[SAT-ID]]))</f>
        <v>4</v>
      </c>
      <c r="H1409" t="s">
        <v>17010</v>
      </c>
      <c r="I1409" t="s">
        <v>17842</v>
      </c>
      <c r="J1409" s="3">
        <f>COUNTIFS(tab_SCHULLISTE[TKZ],tab_SATLISTE[[#This Row],[SAT-ID]])</f>
        <v>1</v>
      </c>
    </row>
    <row r="1410" spans="1:10" ht="15.9" customHeight="1" x14ac:dyDescent="0.3">
      <c r="A1410" s="3" t="s">
        <v>3089</v>
      </c>
      <c r="B1410" s="15" t="s">
        <v>16108</v>
      </c>
      <c r="C1410" s="16">
        <v>7</v>
      </c>
      <c r="D1410" s="17">
        <f>tab_SATLISTE[[#This Row],[Leihgeräte]]*350</f>
        <v>2450</v>
      </c>
      <c r="E1410" s="16">
        <v>1</v>
      </c>
      <c r="F1410" s="30">
        <f>tab_SATLISTE[[#This Row],[Lehrergeräte]]*1000</f>
        <v>1000</v>
      </c>
      <c r="G1410" s="3" t="str">
        <f>IF(MID(tab_SATLISTE[[#This Row],[SAT-ID]],2,1)="x","x",LEFT(tab_SATLISTE[[#This Row],[SAT-ID]]))</f>
        <v>4</v>
      </c>
      <c r="H1410" t="s">
        <v>23</v>
      </c>
      <c r="I1410" t="s">
        <v>17843</v>
      </c>
      <c r="J1410" s="3">
        <f>COUNTIFS(tab_SCHULLISTE[TKZ],tab_SATLISTE[[#This Row],[SAT-ID]])</f>
        <v>1</v>
      </c>
    </row>
    <row r="1411" spans="1:10" ht="15.9" customHeight="1" x14ac:dyDescent="0.3">
      <c r="A1411" s="3" t="s">
        <v>3090</v>
      </c>
      <c r="B1411" s="15" t="s">
        <v>156</v>
      </c>
      <c r="C1411" s="16">
        <v>27</v>
      </c>
      <c r="D1411" s="17">
        <f>tab_SATLISTE[[#This Row],[Leihgeräte]]*350</f>
        <v>9450</v>
      </c>
      <c r="E1411" s="16">
        <v>21</v>
      </c>
      <c r="F1411" s="30">
        <f>tab_SATLISTE[[#This Row],[Lehrergeräte]]*1000</f>
        <v>21000</v>
      </c>
      <c r="G1411" s="3" t="str">
        <f>IF(MID(tab_SATLISTE[[#This Row],[SAT-ID]],2,1)="x","x",LEFT(tab_SATLISTE[[#This Row],[SAT-ID]]))</f>
        <v>4</v>
      </c>
      <c r="H1411" t="s">
        <v>17013</v>
      </c>
      <c r="I1411" t="s">
        <v>17786</v>
      </c>
      <c r="J1411" s="3">
        <f>COUNTIFS(tab_SCHULLISTE[TKZ],tab_SATLISTE[[#This Row],[SAT-ID]])</f>
        <v>2</v>
      </c>
    </row>
    <row r="1412" spans="1:10" ht="15.9" customHeight="1" x14ac:dyDescent="0.3">
      <c r="A1412" s="3" t="s">
        <v>3091</v>
      </c>
      <c r="B1412" s="15" t="s">
        <v>16109</v>
      </c>
      <c r="C1412" s="16">
        <v>10</v>
      </c>
      <c r="D1412" s="17">
        <f>tab_SATLISTE[[#This Row],[Leihgeräte]]*350</f>
        <v>3500</v>
      </c>
      <c r="E1412" s="16">
        <v>1</v>
      </c>
      <c r="F1412" s="30">
        <f>tab_SATLISTE[[#This Row],[Lehrergeräte]]*1000</f>
        <v>1000</v>
      </c>
      <c r="G1412" s="3" t="str">
        <f>IF(MID(tab_SATLISTE[[#This Row],[SAT-ID]],2,1)="x","x",LEFT(tab_SATLISTE[[#This Row],[SAT-ID]]))</f>
        <v>4</v>
      </c>
      <c r="H1412" t="s">
        <v>17008</v>
      </c>
      <c r="I1412" t="s">
        <v>17844</v>
      </c>
      <c r="J1412" s="3">
        <f>COUNTIFS(tab_SCHULLISTE[TKZ],tab_SATLISTE[[#This Row],[SAT-ID]])</f>
        <v>1</v>
      </c>
    </row>
    <row r="1413" spans="1:10" ht="15.9" customHeight="1" x14ac:dyDescent="0.3">
      <c r="A1413" s="3" t="s">
        <v>3092</v>
      </c>
      <c r="B1413" s="15" t="s">
        <v>16110</v>
      </c>
      <c r="C1413" s="16">
        <v>18</v>
      </c>
      <c r="D1413" s="17">
        <f>tab_SATLISTE[[#This Row],[Leihgeräte]]*350</f>
        <v>6300</v>
      </c>
      <c r="E1413" s="16">
        <v>6</v>
      </c>
      <c r="F1413" s="30">
        <f>tab_SATLISTE[[#This Row],[Lehrergeräte]]*1000</f>
        <v>6000</v>
      </c>
      <c r="G1413" s="3" t="str">
        <f>IF(MID(tab_SATLISTE[[#This Row],[SAT-ID]],2,1)="x","x",LEFT(tab_SATLISTE[[#This Row],[SAT-ID]]))</f>
        <v>4</v>
      </c>
      <c r="H1413" t="s">
        <v>23</v>
      </c>
      <c r="I1413" t="s">
        <v>17845</v>
      </c>
      <c r="J1413" s="3">
        <f>COUNTIFS(tab_SCHULLISTE[TKZ],tab_SATLISTE[[#This Row],[SAT-ID]])</f>
        <v>1</v>
      </c>
    </row>
    <row r="1414" spans="1:10" ht="15.9" customHeight="1" x14ac:dyDescent="0.3">
      <c r="A1414" s="3" t="s">
        <v>3093</v>
      </c>
      <c r="B1414" s="15" t="s">
        <v>18914</v>
      </c>
      <c r="C1414" s="16">
        <v>21</v>
      </c>
      <c r="D1414" s="17">
        <f>tab_SATLISTE[[#This Row],[Leihgeräte]]*350</f>
        <v>7350</v>
      </c>
      <c r="E1414" s="16">
        <v>11</v>
      </c>
      <c r="F1414" s="30">
        <f>tab_SATLISTE[[#This Row],[Lehrergeräte]]*1000</f>
        <v>11000</v>
      </c>
      <c r="G1414" s="3" t="str">
        <f>IF(MID(tab_SATLISTE[[#This Row],[SAT-ID]],2,1)="x","x",LEFT(tab_SATLISTE[[#This Row],[SAT-ID]]))</f>
        <v>4</v>
      </c>
      <c r="H1414" t="s">
        <v>17012</v>
      </c>
      <c r="I1414" t="s">
        <v>17786</v>
      </c>
      <c r="J1414" s="3">
        <f>COUNTIFS(tab_SCHULLISTE[TKZ],tab_SATLISTE[[#This Row],[SAT-ID]])</f>
        <v>1</v>
      </c>
    </row>
    <row r="1415" spans="1:10" ht="15.9" customHeight="1" x14ac:dyDescent="0.3">
      <c r="A1415" s="3" t="s">
        <v>3094</v>
      </c>
      <c r="B1415" s="15" t="s">
        <v>16112</v>
      </c>
      <c r="C1415" s="16">
        <v>82</v>
      </c>
      <c r="D1415" s="17">
        <f>tab_SATLISTE[[#This Row],[Leihgeräte]]*350</f>
        <v>28700</v>
      </c>
      <c r="E1415" s="16">
        <v>19</v>
      </c>
      <c r="F1415" s="30">
        <f>tab_SATLISTE[[#This Row],[Lehrergeräte]]*1000</f>
        <v>19000</v>
      </c>
      <c r="G1415" s="3" t="str">
        <f>IF(MID(tab_SATLISTE[[#This Row],[SAT-ID]],2,1)="x","x",LEFT(tab_SATLISTE[[#This Row],[SAT-ID]]))</f>
        <v>4</v>
      </c>
      <c r="H1415" t="s">
        <v>17008</v>
      </c>
      <c r="I1415" t="s">
        <v>17788</v>
      </c>
      <c r="J1415" s="3">
        <f>COUNTIFS(tab_SCHULLISTE[TKZ],tab_SATLISTE[[#This Row],[SAT-ID]])</f>
        <v>1</v>
      </c>
    </row>
    <row r="1416" spans="1:10" ht="15.9" customHeight="1" x14ac:dyDescent="0.3">
      <c r="A1416" s="3" t="s">
        <v>3095</v>
      </c>
      <c r="B1416" s="15" t="s">
        <v>16113</v>
      </c>
      <c r="C1416" s="16">
        <v>484</v>
      </c>
      <c r="D1416" s="17">
        <f>tab_SATLISTE[[#This Row],[Leihgeräte]]*350</f>
        <v>169400</v>
      </c>
      <c r="E1416" s="16">
        <v>84</v>
      </c>
      <c r="F1416" s="30">
        <f>tab_SATLISTE[[#This Row],[Lehrergeräte]]*1000</f>
        <v>84000</v>
      </c>
      <c r="G1416" s="3" t="str">
        <f>IF(MID(tab_SATLISTE[[#This Row],[SAT-ID]],2,1)="x","x",LEFT(tab_SATLISTE[[#This Row],[SAT-ID]]))</f>
        <v>4</v>
      </c>
      <c r="H1416" t="s">
        <v>10474</v>
      </c>
      <c r="I1416" t="s">
        <v>18510</v>
      </c>
      <c r="J1416" s="3">
        <f>COUNTIFS(tab_SCHULLISTE[TKZ],tab_SATLISTE[[#This Row],[SAT-ID]])</f>
        <v>9</v>
      </c>
    </row>
    <row r="1417" spans="1:10" ht="15.9" customHeight="1" x14ac:dyDescent="0.3">
      <c r="A1417" s="3" t="s">
        <v>3096</v>
      </c>
      <c r="B1417" s="15" t="s">
        <v>16114</v>
      </c>
      <c r="C1417" s="16">
        <v>76</v>
      </c>
      <c r="D1417" s="17">
        <f>tab_SATLISTE[[#This Row],[Leihgeräte]]*350</f>
        <v>26600</v>
      </c>
      <c r="E1417" s="16">
        <v>13</v>
      </c>
      <c r="F1417" s="30">
        <f>tab_SATLISTE[[#This Row],[Lehrergeräte]]*1000</f>
        <v>13000</v>
      </c>
      <c r="G1417" s="3" t="str">
        <f>IF(MID(tab_SATLISTE[[#This Row],[SAT-ID]],2,1)="x","x",LEFT(tab_SATLISTE[[#This Row],[SAT-ID]]))</f>
        <v>4</v>
      </c>
      <c r="H1417" t="s">
        <v>17010</v>
      </c>
      <c r="I1417" t="s">
        <v>17788</v>
      </c>
      <c r="J1417" s="3">
        <f>COUNTIFS(tab_SCHULLISTE[TKZ],tab_SATLISTE[[#This Row],[SAT-ID]])</f>
        <v>1</v>
      </c>
    </row>
    <row r="1418" spans="1:10" ht="15.9" customHeight="1" x14ac:dyDescent="0.3">
      <c r="A1418" s="3" t="s">
        <v>3097</v>
      </c>
      <c r="B1418" s="15" t="s">
        <v>16115</v>
      </c>
      <c r="C1418" s="16">
        <v>219</v>
      </c>
      <c r="D1418" s="17">
        <f>tab_SATLISTE[[#This Row],[Leihgeräte]]*350</f>
        <v>76650</v>
      </c>
      <c r="E1418" s="16">
        <v>39</v>
      </c>
      <c r="F1418" s="30">
        <f>tab_SATLISTE[[#This Row],[Lehrergeräte]]*1000</f>
        <v>39000</v>
      </c>
      <c r="G1418" s="3" t="str">
        <f>IF(MID(tab_SATLISTE[[#This Row],[SAT-ID]],2,1)="x","x",LEFT(tab_SATLISTE[[#This Row],[SAT-ID]]))</f>
        <v>4</v>
      </c>
      <c r="H1418" t="s">
        <v>17010</v>
      </c>
      <c r="I1418" t="s">
        <v>17846</v>
      </c>
      <c r="J1418" s="3">
        <f>COUNTIFS(tab_SCHULLISTE[TKZ],tab_SATLISTE[[#This Row],[SAT-ID]])</f>
        <v>9</v>
      </c>
    </row>
    <row r="1419" spans="1:10" ht="15.9" customHeight="1" x14ac:dyDescent="0.3">
      <c r="A1419" s="3" t="s">
        <v>3098</v>
      </c>
      <c r="B1419" s="15" t="s">
        <v>16116</v>
      </c>
      <c r="C1419" s="16">
        <v>562</v>
      </c>
      <c r="D1419" s="17">
        <f>tab_SATLISTE[[#This Row],[Leihgeräte]]*350</f>
        <v>196700</v>
      </c>
      <c r="E1419" s="16">
        <v>110</v>
      </c>
      <c r="F1419" s="30">
        <f>tab_SATLISTE[[#This Row],[Lehrergeräte]]*1000</f>
        <v>110000</v>
      </c>
      <c r="G1419" s="3" t="str">
        <f>IF(MID(tab_SATLISTE[[#This Row],[SAT-ID]],2,1)="x","x",LEFT(tab_SATLISTE[[#This Row],[SAT-ID]]))</f>
        <v>4</v>
      </c>
      <c r="H1419" t="s">
        <v>10474</v>
      </c>
      <c r="I1419" t="s">
        <v>18511</v>
      </c>
      <c r="J1419" s="3">
        <f>COUNTIFS(tab_SCHULLISTE[TKZ],tab_SATLISTE[[#This Row],[SAT-ID]])</f>
        <v>10</v>
      </c>
    </row>
    <row r="1420" spans="1:10" ht="15.9" customHeight="1" x14ac:dyDescent="0.3">
      <c r="A1420" s="3" t="s">
        <v>3099</v>
      </c>
      <c r="B1420" s="15" t="s">
        <v>16117</v>
      </c>
      <c r="C1420" s="16">
        <v>67</v>
      </c>
      <c r="D1420" s="17">
        <f>tab_SATLISTE[[#This Row],[Leihgeräte]]*350</f>
        <v>23450</v>
      </c>
      <c r="E1420" s="16">
        <v>10</v>
      </c>
      <c r="F1420" s="30">
        <f>tab_SATLISTE[[#This Row],[Lehrergeräte]]*1000</f>
        <v>10000</v>
      </c>
      <c r="G1420" s="3" t="str">
        <f>IF(MID(tab_SATLISTE[[#This Row],[SAT-ID]],2,1)="x","x",LEFT(tab_SATLISTE[[#This Row],[SAT-ID]]))</f>
        <v>4</v>
      </c>
      <c r="H1420" t="s">
        <v>17009</v>
      </c>
      <c r="I1420" t="s">
        <v>17847</v>
      </c>
      <c r="J1420" s="3">
        <f>COUNTIFS(tab_SCHULLISTE[TKZ],tab_SATLISTE[[#This Row],[SAT-ID]])</f>
        <v>3</v>
      </c>
    </row>
    <row r="1421" spans="1:10" ht="15.9" customHeight="1" x14ac:dyDescent="0.3">
      <c r="A1421" s="3" t="s">
        <v>3100</v>
      </c>
      <c r="B1421" s="15" t="s">
        <v>16118</v>
      </c>
      <c r="C1421" s="16">
        <v>29</v>
      </c>
      <c r="D1421" s="17">
        <f>tab_SATLISTE[[#This Row],[Leihgeräte]]*350</f>
        <v>10150</v>
      </c>
      <c r="E1421" s="16">
        <v>5</v>
      </c>
      <c r="F1421" s="30">
        <f>tab_SATLISTE[[#This Row],[Lehrergeräte]]*1000</f>
        <v>5000</v>
      </c>
      <c r="G1421" s="3" t="str">
        <f>IF(MID(tab_SATLISTE[[#This Row],[SAT-ID]],2,1)="x","x",LEFT(tab_SATLISTE[[#This Row],[SAT-ID]]))</f>
        <v>4</v>
      </c>
      <c r="H1421" t="s">
        <v>17008</v>
      </c>
      <c r="I1421" t="s">
        <v>17848</v>
      </c>
      <c r="J1421" s="3">
        <f>COUNTIFS(tab_SCHULLISTE[TKZ],tab_SATLISTE[[#This Row],[SAT-ID]])</f>
        <v>1</v>
      </c>
    </row>
    <row r="1422" spans="1:10" ht="15.9" customHeight="1" x14ac:dyDescent="0.3">
      <c r="A1422" s="3" t="s">
        <v>3101</v>
      </c>
      <c r="B1422" s="15" t="s">
        <v>16119</v>
      </c>
      <c r="C1422" s="16">
        <v>17</v>
      </c>
      <c r="D1422" s="17">
        <f>tab_SATLISTE[[#This Row],[Leihgeräte]]*350</f>
        <v>5950</v>
      </c>
      <c r="E1422" s="16">
        <v>3</v>
      </c>
      <c r="F1422" s="30">
        <f>tab_SATLISTE[[#This Row],[Lehrergeräte]]*1000</f>
        <v>3000</v>
      </c>
      <c r="G1422" s="3" t="str">
        <f>IF(MID(tab_SATLISTE[[#This Row],[SAT-ID]],2,1)="x","x",LEFT(tab_SATLISTE[[#This Row],[SAT-ID]]))</f>
        <v>4</v>
      </c>
      <c r="H1422" t="s">
        <v>23</v>
      </c>
      <c r="I1422" t="s">
        <v>17849</v>
      </c>
      <c r="J1422" s="3">
        <f>COUNTIFS(tab_SCHULLISTE[TKZ],tab_SATLISTE[[#This Row],[SAT-ID]])</f>
        <v>1</v>
      </c>
    </row>
    <row r="1423" spans="1:10" ht="15.9" customHeight="1" x14ac:dyDescent="0.3">
      <c r="A1423" s="3" t="s">
        <v>3102</v>
      </c>
      <c r="B1423" s="15" t="s">
        <v>16120</v>
      </c>
      <c r="C1423" s="16">
        <v>530</v>
      </c>
      <c r="D1423" s="17">
        <f>tab_SATLISTE[[#This Row],[Leihgeräte]]*350</f>
        <v>185500</v>
      </c>
      <c r="E1423" s="16">
        <v>105</v>
      </c>
      <c r="F1423" s="30">
        <f>tab_SATLISTE[[#This Row],[Lehrergeräte]]*1000</f>
        <v>105000</v>
      </c>
      <c r="G1423" s="3" t="str">
        <f>IF(MID(tab_SATLISTE[[#This Row],[SAT-ID]],2,1)="x","x",LEFT(tab_SATLISTE[[#This Row],[SAT-ID]]))</f>
        <v>4</v>
      </c>
      <c r="H1423" t="s">
        <v>10474</v>
      </c>
      <c r="I1423" t="s">
        <v>18512</v>
      </c>
      <c r="J1423" s="3">
        <f>COUNTIFS(tab_SCHULLISTE[TKZ],tab_SATLISTE[[#This Row],[SAT-ID]])</f>
        <v>7</v>
      </c>
    </row>
    <row r="1424" spans="1:10" ht="15.9" customHeight="1" x14ac:dyDescent="0.3">
      <c r="A1424" s="3" t="s">
        <v>3103</v>
      </c>
      <c r="B1424" s="15" t="s">
        <v>16121</v>
      </c>
      <c r="C1424" s="16">
        <v>179</v>
      </c>
      <c r="D1424" s="17">
        <f>tab_SATLISTE[[#This Row],[Leihgeräte]]*350</f>
        <v>62650</v>
      </c>
      <c r="E1424" s="16">
        <v>37</v>
      </c>
      <c r="F1424" s="30">
        <f>tab_SATLISTE[[#This Row],[Lehrergeräte]]*1000</f>
        <v>37000</v>
      </c>
      <c r="G1424" s="3" t="str">
        <f>IF(MID(tab_SATLISTE[[#This Row],[SAT-ID]],2,1)="x","x",LEFT(tab_SATLISTE[[#This Row],[SAT-ID]]))</f>
        <v>4</v>
      </c>
      <c r="H1424" t="s">
        <v>17010</v>
      </c>
      <c r="I1424" t="s">
        <v>17850</v>
      </c>
      <c r="J1424" s="3">
        <f>COUNTIFS(tab_SCHULLISTE[TKZ],tab_SATLISTE[[#This Row],[SAT-ID]])</f>
        <v>5</v>
      </c>
    </row>
    <row r="1425" spans="1:10" ht="15.9" customHeight="1" x14ac:dyDescent="0.3">
      <c r="A1425" s="3" t="s">
        <v>3104</v>
      </c>
      <c r="B1425" s="15" t="s">
        <v>16122</v>
      </c>
      <c r="C1425" s="16">
        <v>50</v>
      </c>
      <c r="D1425" s="17">
        <f>tab_SATLISTE[[#This Row],[Leihgeräte]]*350</f>
        <v>17500</v>
      </c>
      <c r="E1425" s="16">
        <v>7</v>
      </c>
      <c r="F1425" s="30">
        <f>tab_SATLISTE[[#This Row],[Lehrergeräte]]*1000</f>
        <v>7000</v>
      </c>
      <c r="G1425" s="3" t="str">
        <f>IF(MID(tab_SATLISTE[[#This Row],[SAT-ID]],2,1)="x","x",LEFT(tab_SATLISTE[[#This Row],[SAT-ID]]))</f>
        <v>4</v>
      </c>
      <c r="H1425" t="s">
        <v>23</v>
      </c>
      <c r="I1425" t="s">
        <v>17851</v>
      </c>
      <c r="J1425" s="3">
        <f>COUNTIFS(tab_SCHULLISTE[TKZ],tab_SATLISTE[[#This Row],[SAT-ID]])</f>
        <v>1</v>
      </c>
    </row>
    <row r="1426" spans="1:10" ht="15.9" customHeight="1" x14ac:dyDescent="0.3">
      <c r="A1426" s="3" t="s">
        <v>3105</v>
      </c>
      <c r="B1426" s="15" t="s">
        <v>16123</v>
      </c>
      <c r="C1426" s="16">
        <v>17</v>
      </c>
      <c r="D1426" s="17">
        <f>tab_SATLISTE[[#This Row],[Leihgeräte]]*350</f>
        <v>5950</v>
      </c>
      <c r="E1426" s="16">
        <v>5</v>
      </c>
      <c r="F1426" s="30">
        <f>tab_SATLISTE[[#This Row],[Lehrergeräte]]*1000</f>
        <v>5000</v>
      </c>
      <c r="G1426" s="3" t="str">
        <f>IF(MID(tab_SATLISTE[[#This Row],[SAT-ID]],2,1)="x","x",LEFT(tab_SATLISTE[[#This Row],[SAT-ID]]))</f>
        <v>4</v>
      </c>
      <c r="H1426" t="s">
        <v>17010</v>
      </c>
      <c r="I1426" t="s">
        <v>17852</v>
      </c>
      <c r="J1426" s="3">
        <f>COUNTIFS(tab_SCHULLISTE[TKZ],tab_SATLISTE[[#This Row],[SAT-ID]])</f>
        <v>1</v>
      </c>
    </row>
    <row r="1427" spans="1:10" ht="15.9" customHeight="1" x14ac:dyDescent="0.3">
      <c r="A1427" s="3" t="s">
        <v>3106</v>
      </c>
      <c r="B1427" s="15" t="s">
        <v>16124</v>
      </c>
      <c r="C1427" s="16">
        <v>66</v>
      </c>
      <c r="D1427" s="17">
        <f>tab_SATLISTE[[#This Row],[Leihgeräte]]*350</f>
        <v>23100</v>
      </c>
      <c r="E1427" s="16">
        <v>11</v>
      </c>
      <c r="F1427" s="30">
        <f>tab_SATLISTE[[#This Row],[Lehrergeräte]]*1000</f>
        <v>11000</v>
      </c>
      <c r="G1427" s="3" t="str">
        <f>IF(MID(tab_SATLISTE[[#This Row],[SAT-ID]],2,1)="x","x",LEFT(tab_SATLISTE[[#This Row],[SAT-ID]]))</f>
        <v>4</v>
      </c>
      <c r="H1427" t="s">
        <v>17009</v>
      </c>
      <c r="I1427" t="s">
        <v>17853</v>
      </c>
      <c r="J1427" s="3">
        <f>COUNTIFS(tab_SCHULLISTE[TKZ],tab_SATLISTE[[#This Row],[SAT-ID]])</f>
        <v>2</v>
      </c>
    </row>
    <row r="1428" spans="1:10" ht="15.9" customHeight="1" x14ac:dyDescent="0.3">
      <c r="A1428" s="3" t="s">
        <v>3107</v>
      </c>
      <c r="B1428" s="15" t="s">
        <v>1203</v>
      </c>
      <c r="C1428" s="16">
        <v>16</v>
      </c>
      <c r="D1428" s="17">
        <f>tab_SATLISTE[[#This Row],[Leihgeräte]]*350</f>
        <v>5600</v>
      </c>
      <c r="E1428" s="16">
        <v>3</v>
      </c>
      <c r="F1428" s="30">
        <f>tab_SATLISTE[[#This Row],[Lehrergeräte]]*1000</f>
        <v>3000</v>
      </c>
      <c r="G1428" s="3" t="str">
        <f>IF(MID(tab_SATLISTE[[#This Row],[SAT-ID]],2,1)="x","x",LEFT(tab_SATLISTE[[#This Row],[SAT-ID]]))</f>
        <v>4</v>
      </c>
      <c r="H1428" t="s">
        <v>17009</v>
      </c>
      <c r="I1428" t="s">
        <v>17854</v>
      </c>
      <c r="J1428" s="3">
        <f>COUNTIFS(tab_SCHULLISTE[TKZ],tab_SATLISTE[[#This Row],[SAT-ID]])</f>
        <v>1</v>
      </c>
    </row>
    <row r="1429" spans="1:10" ht="15.9" customHeight="1" x14ac:dyDescent="0.3">
      <c r="A1429" s="3" t="s">
        <v>3108</v>
      </c>
      <c r="B1429" s="15" t="s">
        <v>16125</v>
      </c>
      <c r="C1429" s="16">
        <v>16</v>
      </c>
      <c r="D1429" s="17">
        <f>tab_SATLISTE[[#This Row],[Leihgeräte]]*350</f>
        <v>5600</v>
      </c>
      <c r="E1429" s="16">
        <v>2</v>
      </c>
      <c r="F1429" s="30">
        <f>tab_SATLISTE[[#This Row],[Lehrergeräte]]*1000</f>
        <v>2000</v>
      </c>
      <c r="G1429" s="3" t="str">
        <f>IF(MID(tab_SATLISTE[[#This Row],[SAT-ID]],2,1)="x","x",LEFT(tab_SATLISTE[[#This Row],[SAT-ID]]))</f>
        <v>4</v>
      </c>
      <c r="H1429" t="s">
        <v>17010</v>
      </c>
      <c r="I1429" t="s">
        <v>17855</v>
      </c>
      <c r="J1429" s="3">
        <f>COUNTIFS(tab_SCHULLISTE[TKZ],tab_SATLISTE[[#This Row],[SAT-ID]])</f>
        <v>1</v>
      </c>
    </row>
    <row r="1430" spans="1:10" ht="15.9" customHeight="1" x14ac:dyDescent="0.3">
      <c r="A1430" s="3" t="s">
        <v>3109</v>
      </c>
      <c r="B1430" s="15" t="s">
        <v>16126</v>
      </c>
      <c r="C1430" s="16">
        <v>178</v>
      </c>
      <c r="D1430" s="17">
        <f>tab_SATLISTE[[#This Row],[Leihgeräte]]*350</f>
        <v>62300</v>
      </c>
      <c r="E1430" s="16">
        <v>34</v>
      </c>
      <c r="F1430" s="30">
        <f>tab_SATLISTE[[#This Row],[Lehrergeräte]]*1000</f>
        <v>34000</v>
      </c>
      <c r="G1430" s="3" t="str">
        <f>IF(MID(tab_SATLISTE[[#This Row],[SAT-ID]],2,1)="x","x",LEFT(tab_SATLISTE[[#This Row],[SAT-ID]]))</f>
        <v>4</v>
      </c>
      <c r="H1430" t="s">
        <v>17010</v>
      </c>
      <c r="I1430" t="s">
        <v>17856</v>
      </c>
      <c r="J1430" s="3">
        <f>COUNTIFS(tab_SCHULLISTE[TKZ],tab_SATLISTE[[#This Row],[SAT-ID]])</f>
        <v>3</v>
      </c>
    </row>
    <row r="1431" spans="1:10" ht="15.9" customHeight="1" x14ac:dyDescent="0.3">
      <c r="A1431" s="3" t="s">
        <v>3110</v>
      </c>
      <c r="B1431" s="15" t="s">
        <v>16127</v>
      </c>
      <c r="C1431" s="16">
        <v>17</v>
      </c>
      <c r="D1431" s="17">
        <f>tab_SATLISTE[[#This Row],[Leihgeräte]]*350</f>
        <v>5950</v>
      </c>
      <c r="E1431" s="16">
        <v>4</v>
      </c>
      <c r="F1431" s="30">
        <f>tab_SATLISTE[[#This Row],[Lehrergeräte]]*1000</f>
        <v>4000</v>
      </c>
      <c r="G1431" s="3" t="str">
        <f>IF(MID(tab_SATLISTE[[#This Row],[SAT-ID]],2,1)="x","x",LEFT(tab_SATLISTE[[#This Row],[SAT-ID]]))</f>
        <v>4</v>
      </c>
      <c r="H1431" t="s">
        <v>17009</v>
      </c>
      <c r="I1431" t="s">
        <v>17857</v>
      </c>
      <c r="J1431" s="3">
        <f>COUNTIFS(tab_SCHULLISTE[TKZ],tab_SATLISTE[[#This Row],[SAT-ID]])</f>
        <v>1</v>
      </c>
    </row>
    <row r="1432" spans="1:10" ht="15.9" customHeight="1" x14ac:dyDescent="0.3">
      <c r="A1432" s="3" t="s">
        <v>3111</v>
      </c>
      <c r="B1432" s="15" t="s">
        <v>16128</v>
      </c>
      <c r="C1432" s="16">
        <v>7</v>
      </c>
      <c r="D1432" s="17">
        <f>tab_SATLISTE[[#This Row],[Leihgeräte]]*350</f>
        <v>2450</v>
      </c>
      <c r="E1432" s="16">
        <v>2</v>
      </c>
      <c r="F1432" s="30">
        <f>tab_SATLISTE[[#This Row],[Lehrergeräte]]*1000</f>
        <v>2000</v>
      </c>
      <c r="G1432" s="3" t="str">
        <f>IF(MID(tab_SATLISTE[[#This Row],[SAT-ID]],2,1)="x","x",LEFT(tab_SATLISTE[[#This Row],[SAT-ID]]))</f>
        <v>4</v>
      </c>
      <c r="H1432" t="s">
        <v>17009</v>
      </c>
      <c r="I1432" t="s">
        <v>17858</v>
      </c>
      <c r="J1432" s="3">
        <f>COUNTIFS(tab_SCHULLISTE[TKZ],tab_SATLISTE[[#This Row],[SAT-ID]])</f>
        <v>1</v>
      </c>
    </row>
    <row r="1433" spans="1:10" ht="15.9" customHeight="1" x14ac:dyDescent="0.3">
      <c r="A1433" s="3" t="s">
        <v>3112</v>
      </c>
      <c r="B1433" s="15" t="s">
        <v>16129</v>
      </c>
      <c r="C1433" s="16">
        <v>11</v>
      </c>
      <c r="D1433" s="17">
        <f>tab_SATLISTE[[#This Row],[Leihgeräte]]*350</f>
        <v>3850</v>
      </c>
      <c r="E1433" s="16">
        <v>5</v>
      </c>
      <c r="F1433" s="30">
        <f>tab_SATLISTE[[#This Row],[Lehrergeräte]]*1000</f>
        <v>5000</v>
      </c>
      <c r="G1433" s="3" t="str">
        <f>IF(MID(tab_SATLISTE[[#This Row],[SAT-ID]],2,1)="x","x",LEFT(tab_SATLISTE[[#This Row],[SAT-ID]]))</f>
        <v>4</v>
      </c>
      <c r="H1433" t="s">
        <v>17009</v>
      </c>
      <c r="I1433" t="s">
        <v>17859</v>
      </c>
      <c r="J1433" s="3">
        <f>COUNTIFS(tab_SCHULLISTE[TKZ],tab_SATLISTE[[#This Row],[SAT-ID]])</f>
        <v>1</v>
      </c>
    </row>
    <row r="1434" spans="1:10" ht="15.9" customHeight="1" x14ac:dyDescent="0.3">
      <c r="A1434" s="3" t="s">
        <v>3113</v>
      </c>
      <c r="B1434" s="15" t="s">
        <v>16130</v>
      </c>
      <c r="C1434" s="16">
        <v>21</v>
      </c>
      <c r="D1434" s="17">
        <f>tab_SATLISTE[[#This Row],[Leihgeräte]]*350</f>
        <v>7350</v>
      </c>
      <c r="E1434" s="16">
        <v>3</v>
      </c>
      <c r="F1434" s="30">
        <f>tab_SATLISTE[[#This Row],[Lehrergeräte]]*1000</f>
        <v>3000</v>
      </c>
      <c r="G1434" s="3" t="str">
        <f>IF(MID(tab_SATLISTE[[#This Row],[SAT-ID]],2,1)="x","x",LEFT(tab_SATLISTE[[#This Row],[SAT-ID]]))</f>
        <v>4</v>
      </c>
      <c r="H1434" t="s">
        <v>23</v>
      </c>
      <c r="I1434" t="s">
        <v>17860</v>
      </c>
      <c r="J1434" s="3">
        <f>COUNTIFS(tab_SCHULLISTE[TKZ],tab_SATLISTE[[#This Row],[SAT-ID]])</f>
        <v>1</v>
      </c>
    </row>
    <row r="1435" spans="1:10" ht="15.9" customHeight="1" x14ac:dyDescent="0.3">
      <c r="A1435" s="3" t="s">
        <v>10442</v>
      </c>
      <c r="B1435" s="15" t="s">
        <v>10449</v>
      </c>
      <c r="C1435" s="16">
        <v>72</v>
      </c>
      <c r="D1435" s="17">
        <f>tab_SATLISTE[[#This Row],[Leihgeräte]]*350</f>
        <v>25200</v>
      </c>
      <c r="E1435" s="16">
        <v>12</v>
      </c>
      <c r="F1435" s="30">
        <f>tab_SATLISTE[[#This Row],[Lehrergeräte]]*1000</f>
        <v>12000</v>
      </c>
      <c r="G1435" s="3" t="str">
        <f>IF(MID(tab_SATLISTE[[#This Row],[SAT-ID]],2,1)="x","x",LEFT(tab_SATLISTE[[#This Row],[SAT-ID]]))</f>
        <v>4</v>
      </c>
      <c r="H1435" t="s">
        <v>23</v>
      </c>
      <c r="I1435" t="s">
        <v>17934</v>
      </c>
      <c r="J1435" s="3">
        <f>COUNTIFS(tab_SCHULLISTE[TKZ],tab_SATLISTE[[#This Row],[SAT-ID]])</f>
        <v>2</v>
      </c>
    </row>
    <row r="1436" spans="1:10" ht="15.9" customHeight="1" x14ac:dyDescent="0.3">
      <c r="A1436" s="3" t="s">
        <v>3114</v>
      </c>
      <c r="B1436" s="15" t="s">
        <v>16131</v>
      </c>
      <c r="C1436" s="16">
        <v>55</v>
      </c>
      <c r="D1436" s="17">
        <f>tab_SATLISTE[[#This Row],[Leihgeräte]]*350</f>
        <v>19250</v>
      </c>
      <c r="E1436" s="16">
        <v>10</v>
      </c>
      <c r="F1436" s="30">
        <f>tab_SATLISTE[[#This Row],[Lehrergeräte]]*1000</f>
        <v>10000</v>
      </c>
      <c r="G1436" s="3" t="str">
        <f>IF(MID(tab_SATLISTE[[#This Row],[SAT-ID]],2,1)="x","x",LEFT(tab_SATLISTE[[#This Row],[SAT-ID]]))</f>
        <v>4</v>
      </c>
      <c r="H1436" t="s">
        <v>23</v>
      </c>
      <c r="I1436" t="s">
        <v>17861</v>
      </c>
      <c r="J1436" s="3">
        <f>COUNTIFS(tab_SCHULLISTE[TKZ],tab_SATLISTE[[#This Row],[SAT-ID]])</f>
        <v>2</v>
      </c>
    </row>
    <row r="1437" spans="1:10" ht="15.9" customHeight="1" x14ac:dyDescent="0.3">
      <c r="A1437" s="3" t="s">
        <v>3115</v>
      </c>
      <c r="B1437" s="15" t="s">
        <v>16132</v>
      </c>
      <c r="C1437" s="16">
        <v>10</v>
      </c>
      <c r="D1437" s="17">
        <f>tab_SATLISTE[[#This Row],[Leihgeräte]]*350</f>
        <v>3500</v>
      </c>
      <c r="E1437" s="16">
        <v>2</v>
      </c>
      <c r="F1437" s="30">
        <f>tab_SATLISTE[[#This Row],[Lehrergeräte]]*1000</f>
        <v>2000</v>
      </c>
      <c r="G1437" s="3" t="str">
        <f>IF(MID(tab_SATLISTE[[#This Row],[SAT-ID]],2,1)="x","x",LEFT(tab_SATLISTE[[#This Row],[SAT-ID]]))</f>
        <v>4</v>
      </c>
      <c r="H1437" t="s">
        <v>23</v>
      </c>
      <c r="I1437" t="s">
        <v>17836</v>
      </c>
      <c r="J1437" s="3">
        <f>COUNTIFS(tab_SCHULLISTE[TKZ],tab_SATLISTE[[#This Row],[SAT-ID]])</f>
        <v>1</v>
      </c>
    </row>
    <row r="1438" spans="1:10" ht="15.9" customHeight="1" x14ac:dyDescent="0.3">
      <c r="A1438" s="3" t="s">
        <v>3116</v>
      </c>
      <c r="B1438" s="15" t="s">
        <v>16133</v>
      </c>
      <c r="C1438" s="16">
        <v>34</v>
      </c>
      <c r="D1438" s="17">
        <f>tab_SATLISTE[[#This Row],[Leihgeräte]]*350</f>
        <v>11900</v>
      </c>
      <c r="E1438" s="16">
        <v>8</v>
      </c>
      <c r="F1438" s="30">
        <f>tab_SATLISTE[[#This Row],[Lehrergeräte]]*1000</f>
        <v>8000</v>
      </c>
      <c r="G1438" s="3" t="str">
        <f>IF(MID(tab_SATLISTE[[#This Row],[SAT-ID]],2,1)="x","x",LEFT(tab_SATLISTE[[#This Row],[SAT-ID]]))</f>
        <v>4</v>
      </c>
      <c r="H1438" t="s">
        <v>17008</v>
      </c>
      <c r="I1438" t="s">
        <v>17862</v>
      </c>
      <c r="J1438" s="3">
        <f>COUNTIFS(tab_SCHULLISTE[TKZ],tab_SATLISTE[[#This Row],[SAT-ID]])</f>
        <v>1</v>
      </c>
    </row>
    <row r="1439" spans="1:10" ht="15.9" customHeight="1" x14ac:dyDescent="0.3">
      <c r="A1439" s="3" t="s">
        <v>3117</v>
      </c>
      <c r="B1439" s="15" t="s">
        <v>16134</v>
      </c>
      <c r="C1439" s="16">
        <v>22</v>
      </c>
      <c r="D1439" s="17">
        <f>tab_SATLISTE[[#This Row],[Leihgeräte]]*350</f>
        <v>7700</v>
      </c>
      <c r="E1439" s="16">
        <v>4</v>
      </c>
      <c r="F1439" s="30">
        <f>tab_SATLISTE[[#This Row],[Lehrergeräte]]*1000</f>
        <v>4000</v>
      </c>
      <c r="G1439" s="3" t="str">
        <f>IF(MID(tab_SATLISTE[[#This Row],[SAT-ID]],2,1)="x","x",LEFT(tab_SATLISTE[[#This Row],[SAT-ID]]))</f>
        <v>4</v>
      </c>
      <c r="H1439" t="s">
        <v>17008</v>
      </c>
      <c r="I1439" t="s">
        <v>17863</v>
      </c>
      <c r="J1439" s="3">
        <f>COUNTIFS(tab_SCHULLISTE[TKZ],tab_SATLISTE[[#This Row],[SAT-ID]])</f>
        <v>1</v>
      </c>
    </row>
    <row r="1440" spans="1:10" ht="15.9" customHeight="1" x14ac:dyDescent="0.3">
      <c r="A1440" s="3" t="s">
        <v>3118</v>
      </c>
      <c r="B1440" s="15" t="s">
        <v>16135</v>
      </c>
      <c r="C1440" s="16">
        <v>100</v>
      </c>
      <c r="D1440" s="17">
        <f>tab_SATLISTE[[#This Row],[Leihgeräte]]*350</f>
        <v>35000</v>
      </c>
      <c r="E1440" s="16">
        <v>14</v>
      </c>
      <c r="F1440" s="30">
        <f>tab_SATLISTE[[#This Row],[Lehrergeräte]]*1000</f>
        <v>14000</v>
      </c>
      <c r="G1440" s="3" t="str">
        <f>IF(MID(tab_SATLISTE[[#This Row],[SAT-ID]],2,1)="x","x",LEFT(tab_SATLISTE[[#This Row],[SAT-ID]]))</f>
        <v>4</v>
      </c>
      <c r="H1440" t="s">
        <v>17010</v>
      </c>
      <c r="I1440" t="s">
        <v>17864</v>
      </c>
      <c r="J1440" s="3">
        <f>COUNTIFS(tab_SCHULLISTE[TKZ],tab_SATLISTE[[#This Row],[SAT-ID]])</f>
        <v>2</v>
      </c>
    </row>
    <row r="1441" spans="1:10" ht="15.9" customHeight="1" x14ac:dyDescent="0.3">
      <c r="A1441" s="3" t="s">
        <v>3119</v>
      </c>
      <c r="B1441" s="15" t="s">
        <v>16136</v>
      </c>
      <c r="C1441" s="16">
        <v>91</v>
      </c>
      <c r="D1441" s="17">
        <f>tab_SATLISTE[[#This Row],[Leihgeräte]]*350</f>
        <v>31850</v>
      </c>
      <c r="E1441" s="16">
        <v>17</v>
      </c>
      <c r="F1441" s="30">
        <f>tab_SATLISTE[[#This Row],[Lehrergeräte]]*1000</f>
        <v>17000</v>
      </c>
      <c r="G1441" s="3" t="str">
        <f>IF(MID(tab_SATLISTE[[#This Row],[SAT-ID]],2,1)="x","x",LEFT(tab_SATLISTE[[#This Row],[SAT-ID]]))</f>
        <v>4</v>
      </c>
      <c r="H1441" t="s">
        <v>17010</v>
      </c>
      <c r="I1441" t="s">
        <v>17865</v>
      </c>
      <c r="J1441" s="3">
        <f>COUNTIFS(tab_SCHULLISTE[TKZ],tab_SATLISTE[[#This Row],[SAT-ID]])</f>
        <v>2</v>
      </c>
    </row>
    <row r="1442" spans="1:10" ht="15.9" customHeight="1" x14ac:dyDescent="0.3">
      <c r="A1442" s="3" t="s">
        <v>3120</v>
      </c>
      <c r="B1442" s="15" t="s">
        <v>16137</v>
      </c>
      <c r="C1442" s="16">
        <v>26</v>
      </c>
      <c r="D1442" s="17">
        <f>tab_SATLISTE[[#This Row],[Leihgeräte]]*350</f>
        <v>9100</v>
      </c>
      <c r="E1442" s="16">
        <v>4</v>
      </c>
      <c r="F1442" s="30">
        <f>tab_SATLISTE[[#This Row],[Lehrergeräte]]*1000</f>
        <v>4000</v>
      </c>
      <c r="G1442" s="3" t="str">
        <f>IF(MID(tab_SATLISTE[[#This Row],[SAT-ID]],2,1)="x","x",LEFT(tab_SATLISTE[[#This Row],[SAT-ID]]))</f>
        <v>4</v>
      </c>
      <c r="H1442" t="s">
        <v>23</v>
      </c>
      <c r="I1442" t="s">
        <v>17866</v>
      </c>
      <c r="J1442" s="3">
        <f>COUNTIFS(tab_SCHULLISTE[TKZ],tab_SATLISTE[[#This Row],[SAT-ID]])</f>
        <v>2</v>
      </c>
    </row>
    <row r="1443" spans="1:10" ht="15.9" customHeight="1" x14ac:dyDescent="0.3">
      <c r="A1443" s="3" t="s">
        <v>3121</v>
      </c>
      <c r="B1443" s="15" t="s">
        <v>16138</v>
      </c>
      <c r="C1443" s="16">
        <v>51</v>
      </c>
      <c r="D1443" s="17">
        <f>tab_SATLISTE[[#This Row],[Leihgeräte]]*350</f>
        <v>17850</v>
      </c>
      <c r="E1443" s="16">
        <v>13</v>
      </c>
      <c r="F1443" s="30">
        <f>tab_SATLISTE[[#This Row],[Lehrergeräte]]*1000</f>
        <v>13000</v>
      </c>
      <c r="G1443" s="3" t="str">
        <f>IF(MID(tab_SATLISTE[[#This Row],[SAT-ID]],2,1)="x","x",LEFT(tab_SATLISTE[[#This Row],[SAT-ID]]))</f>
        <v>4</v>
      </c>
      <c r="H1443" t="s">
        <v>17008</v>
      </c>
      <c r="I1443" t="s">
        <v>17867</v>
      </c>
      <c r="J1443" s="3">
        <f>COUNTIFS(tab_SCHULLISTE[TKZ],tab_SATLISTE[[#This Row],[SAT-ID]])</f>
        <v>2</v>
      </c>
    </row>
    <row r="1444" spans="1:10" ht="15.9" customHeight="1" x14ac:dyDescent="0.3">
      <c r="A1444" s="3" t="s">
        <v>3122</v>
      </c>
      <c r="B1444" s="15" t="s">
        <v>16139</v>
      </c>
      <c r="C1444" s="16">
        <v>54</v>
      </c>
      <c r="D1444" s="17">
        <f>tab_SATLISTE[[#This Row],[Leihgeräte]]*350</f>
        <v>18900</v>
      </c>
      <c r="E1444" s="16">
        <v>7</v>
      </c>
      <c r="F1444" s="30">
        <f>tab_SATLISTE[[#This Row],[Lehrergeräte]]*1000</f>
        <v>7000</v>
      </c>
      <c r="G1444" s="3" t="str">
        <f>IF(MID(tab_SATLISTE[[#This Row],[SAT-ID]],2,1)="x","x",LEFT(tab_SATLISTE[[#This Row],[SAT-ID]]))</f>
        <v>4</v>
      </c>
      <c r="H1444" t="s">
        <v>17009</v>
      </c>
      <c r="I1444" t="s">
        <v>17868</v>
      </c>
      <c r="J1444" s="3">
        <f>COUNTIFS(tab_SCHULLISTE[TKZ],tab_SATLISTE[[#This Row],[SAT-ID]])</f>
        <v>1</v>
      </c>
    </row>
    <row r="1445" spans="1:10" ht="15.9" customHeight="1" x14ac:dyDescent="0.3">
      <c r="A1445" s="3" t="s">
        <v>3123</v>
      </c>
      <c r="B1445" s="15" t="s">
        <v>16140</v>
      </c>
      <c r="C1445" s="16">
        <v>32</v>
      </c>
      <c r="D1445" s="17">
        <f>tab_SATLISTE[[#This Row],[Leihgeräte]]*350</f>
        <v>11200</v>
      </c>
      <c r="E1445" s="16">
        <v>9</v>
      </c>
      <c r="F1445" s="30">
        <f>tab_SATLISTE[[#This Row],[Lehrergeräte]]*1000</f>
        <v>9000</v>
      </c>
      <c r="G1445" s="3" t="str">
        <f>IF(MID(tab_SATLISTE[[#This Row],[SAT-ID]],2,1)="x","x",LEFT(tab_SATLISTE[[#This Row],[SAT-ID]]))</f>
        <v>4</v>
      </c>
      <c r="H1445" t="s">
        <v>17009</v>
      </c>
      <c r="I1445" t="s">
        <v>17868</v>
      </c>
      <c r="J1445" s="3">
        <f>COUNTIFS(tab_SCHULLISTE[TKZ],tab_SATLISTE[[#This Row],[SAT-ID]])</f>
        <v>1</v>
      </c>
    </row>
    <row r="1446" spans="1:10" ht="15.9" customHeight="1" x14ac:dyDescent="0.3">
      <c r="A1446" s="3" t="s">
        <v>3124</v>
      </c>
      <c r="B1446" s="15" t="s">
        <v>16141</v>
      </c>
      <c r="C1446" s="16">
        <v>129</v>
      </c>
      <c r="D1446" s="17">
        <f>tab_SATLISTE[[#This Row],[Leihgeräte]]*350</f>
        <v>45150</v>
      </c>
      <c r="E1446" s="16">
        <v>20</v>
      </c>
      <c r="F1446" s="30">
        <f>tab_SATLISTE[[#This Row],[Lehrergeräte]]*1000</f>
        <v>20000</v>
      </c>
      <c r="G1446" s="3" t="str">
        <f>IF(MID(tab_SATLISTE[[#This Row],[SAT-ID]],2,1)="x","x",LEFT(tab_SATLISTE[[#This Row],[SAT-ID]]))</f>
        <v>4</v>
      </c>
      <c r="H1446" t="s">
        <v>17010</v>
      </c>
      <c r="I1446" t="s">
        <v>17869</v>
      </c>
      <c r="J1446" s="3">
        <f>COUNTIFS(tab_SCHULLISTE[TKZ],tab_SATLISTE[[#This Row],[SAT-ID]])</f>
        <v>3</v>
      </c>
    </row>
    <row r="1447" spans="1:10" ht="15.9" customHeight="1" x14ac:dyDescent="0.3">
      <c r="A1447" s="3" t="s">
        <v>3125</v>
      </c>
      <c r="B1447" s="15" t="s">
        <v>16142</v>
      </c>
      <c r="C1447" s="16">
        <v>6</v>
      </c>
      <c r="D1447" s="17">
        <f>tab_SATLISTE[[#This Row],[Leihgeräte]]*350</f>
        <v>2100</v>
      </c>
      <c r="E1447" s="16">
        <v>2</v>
      </c>
      <c r="F1447" s="30">
        <f>tab_SATLISTE[[#This Row],[Lehrergeräte]]*1000</f>
        <v>2000</v>
      </c>
      <c r="G1447" s="3" t="str">
        <f>IF(MID(tab_SATLISTE[[#This Row],[SAT-ID]],2,1)="x","x",LEFT(tab_SATLISTE[[#This Row],[SAT-ID]]))</f>
        <v>4</v>
      </c>
      <c r="H1447" t="s">
        <v>17009</v>
      </c>
      <c r="I1447" t="s">
        <v>17870</v>
      </c>
      <c r="J1447" s="3">
        <f>COUNTIFS(tab_SCHULLISTE[TKZ],tab_SATLISTE[[#This Row],[SAT-ID]])</f>
        <v>1</v>
      </c>
    </row>
    <row r="1448" spans="1:10" ht="15.9" customHeight="1" x14ac:dyDescent="0.3">
      <c r="A1448" s="3" t="s">
        <v>3126</v>
      </c>
      <c r="B1448" s="15" t="s">
        <v>16143</v>
      </c>
      <c r="C1448" s="16">
        <v>52</v>
      </c>
      <c r="D1448" s="17">
        <f>tab_SATLISTE[[#This Row],[Leihgeräte]]*350</f>
        <v>18200</v>
      </c>
      <c r="E1448" s="16">
        <v>9</v>
      </c>
      <c r="F1448" s="30">
        <f>tab_SATLISTE[[#This Row],[Lehrergeräte]]*1000</f>
        <v>9000</v>
      </c>
      <c r="G1448" s="3" t="str">
        <f>IF(MID(tab_SATLISTE[[#This Row],[SAT-ID]],2,1)="x","x",LEFT(tab_SATLISTE[[#This Row],[SAT-ID]]))</f>
        <v>4</v>
      </c>
      <c r="H1448" t="s">
        <v>23</v>
      </c>
      <c r="I1448" t="s">
        <v>17871</v>
      </c>
      <c r="J1448" s="3">
        <f>COUNTIFS(tab_SCHULLISTE[TKZ],tab_SATLISTE[[#This Row],[SAT-ID]])</f>
        <v>2</v>
      </c>
    </row>
    <row r="1449" spans="1:10" ht="15.9" customHeight="1" x14ac:dyDescent="0.3">
      <c r="A1449" s="3" t="s">
        <v>3127</v>
      </c>
      <c r="B1449" s="15" t="s">
        <v>16144</v>
      </c>
      <c r="C1449" s="16">
        <v>52</v>
      </c>
      <c r="D1449" s="17">
        <f>tab_SATLISTE[[#This Row],[Leihgeräte]]*350</f>
        <v>18200</v>
      </c>
      <c r="E1449" s="16">
        <v>11</v>
      </c>
      <c r="F1449" s="30">
        <f>tab_SATLISTE[[#This Row],[Lehrergeräte]]*1000</f>
        <v>11000</v>
      </c>
      <c r="G1449" s="3" t="str">
        <f>IF(MID(tab_SATLISTE[[#This Row],[SAT-ID]],2,1)="x","x",LEFT(tab_SATLISTE[[#This Row],[SAT-ID]]))</f>
        <v>4</v>
      </c>
      <c r="H1449" t="s">
        <v>17009</v>
      </c>
      <c r="I1449" t="s">
        <v>17872</v>
      </c>
      <c r="J1449" s="3">
        <f>COUNTIFS(tab_SCHULLISTE[TKZ],tab_SATLISTE[[#This Row],[SAT-ID]])</f>
        <v>2</v>
      </c>
    </row>
    <row r="1450" spans="1:10" ht="15.9" customHeight="1" x14ac:dyDescent="0.3">
      <c r="A1450" s="3" t="s">
        <v>3128</v>
      </c>
      <c r="B1450" s="15" t="s">
        <v>16145</v>
      </c>
      <c r="C1450" s="16">
        <v>12</v>
      </c>
      <c r="D1450" s="17">
        <f>tab_SATLISTE[[#This Row],[Leihgeräte]]*350</f>
        <v>4200</v>
      </c>
      <c r="E1450" s="16">
        <v>2</v>
      </c>
      <c r="F1450" s="30">
        <f>tab_SATLISTE[[#This Row],[Lehrergeräte]]*1000</f>
        <v>2000</v>
      </c>
      <c r="G1450" s="3" t="str">
        <f>IF(MID(tab_SATLISTE[[#This Row],[SAT-ID]],2,1)="x","x",LEFT(tab_SATLISTE[[#This Row],[SAT-ID]]))</f>
        <v>4</v>
      </c>
      <c r="H1450" t="s">
        <v>23</v>
      </c>
      <c r="I1450" t="s">
        <v>17873</v>
      </c>
      <c r="J1450" s="3">
        <f>COUNTIFS(tab_SCHULLISTE[TKZ],tab_SATLISTE[[#This Row],[SAT-ID]])</f>
        <v>1</v>
      </c>
    </row>
    <row r="1451" spans="1:10" ht="15.9" customHeight="1" x14ac:dyDescent="0.3">
      <c r="A1451" s="3" t="s">
        <v>3129</v>
      </c>
      <c r="B1451" s="15" t="s">
        <v>16146</v>
      </c>
      <c r="C1451" s="16">
        <v>65</v>
      </c>
      <c r="D1451" s="17">
        <f>tab_SATLISTE[[#This Row],[Leihgeräte]]*350</f>
        <v>22750</v>
      </c>
      <c r="E1451" s="16">
        <v>9</v>
      </c>
      <c r="F1451" s="30">
        <f>tab_SATLISTE[[#This Row],[Lehrergeräte]]*1000</f>
        <v>9000</v>
      </c>
      <c r="G1451" s="3" t="str">
        <f>IF(MID(tab_SATLISTE[[#This Row],[SAT-ID]],2,1)="x","x",LEFT(tab_SATLISTE[[#This Row],[SAT-ID]]))</f>
        <v>4</v>
      </c>
      <c r="H1451" t="s">
        <v>17008</v>
      </c>
      <c r="I1451" t="s">
        <v>17874</v>
      </c>
      <c r="J1451" s="3">
        <f>COUNTIFS(tab_SCHULLISTE[TKZ],tab_SATLISTE[[#This Row],[SAT-ID]])</f>
        <v>1</v>
      </c>
    </row>
    <row r="1452" spans="1:10" ht="15.9" customHeight="1" x14ac:dyDescent="0.3">
      <c r="A1452" s="3" t="s">
        <v>3130</v>
      </c>
      <c r="B1452" s="15" t="s">
        <v>16147</v>
      </c>
      <c r="C1452" s="16">
        <v>74</v>
      </c>
      <c r="D1452" s="17">
        <f>tab_SATLISTE[[#This Row],[Leihgeräte]]*350</f>
        <v>25900</v>
      </c>
      <c r="E1452" s="16">
        <v>13</v>
      </c>
      <c r="F1452" s="30">
        <f>tab_SATLISTE[[#This Row],[Lehrergeräte]]*1000</f>
        <v>13000</v>
      </c>
      <c r="G1452" s="3" t="str">
        <f>IF(MID(tab_SATLISTE[[#This Row],[SAT-ID]],2,1)="x","x",LEFT(tab_SATLISTE[[#This Row],[SAT-ID]]))</f>
        <v>4</v>
      </c>
      <c r="H1452" t="s">
        <v>17010</v>
      </c>
      <c r="I1452" t="s">
        <v>17874</v>
      </c>
      <c r="J1452" s="3">
        <f>COUNTIFS(tab_SCHULLISTE[TKZ],tab_SATLISTE[[#This Row],[SAT-ID]])</f>
        <v>1</v>
      </c>
    </row>
    <row r="1453" spans="1:10" ht="15.9" customHeight="1" x14ac:dyDescent="0.3">
      <c r="A1453" s="3" t="s">
        <v>3131</v>
      </c>
      <c r="B1453" s="15" t="s">
        <v>16148</v>
      </c>
      <c r="C1453" s="16">
        <v>12</v>
      </c>
      <c r="D1453" s="17">
        <f>tab_SATLISTE[[#This Row],[Leihgeräte]]*350</f>
        <v>4200</v>
      </c>
      <c r="E1453" s="16">
        <v>3</v>
      </c>
      <c r="F1453" s="30">
        <f>tab_SATLISTE[[#This Row],[Lehrergeräte]]*1000</f>
        <v>3000</v>
      </c>
      <c r="G1453" s="3" t="str">
        <f>IF(MID(tab_SATLISTE[[#This Row],[SAT-ID]],2,1)="x","x",LEFT(tab_SATLISTE[[#This Row],[SAT-ID]]))</f>
        <v>4</v>
      </c>
      <c r="H1453" t="s">
        <v>23</v>
      </c>
      <c r="I1453" t="s">
        <v>17875</v>
      </c>
      <c r="J1453" s="3">
        <f>COUNTIFS(tab_SCHULLISTE[TKZ],tab_SATLISTE[[#This Row],[SAT-ID]])</f>
        <v>1</v>
      </c>
    </row>
    <row r="1454" spans="1:10" ht="15.9" customHeight="1" x14ac:dyDescent="0.3">
      <c r="A1454" s="3" t="s">
        <v>3132</v>
      </c>
      <c r="B1454" s="15" t="s">
        <v>16149</v>
      </c>
      <c r="C1454" s="16">
        <v>25</v>
      </c>
      <c r="D1454" s="17">
        <f>tab_SATLISTE[[#This Row],[Leihgeräte]]*350</f>
        <v>8750</v>
      </c>
      <c r="E1454" s="16">
        <v>2</v>
      </c>
      <c r="F1454" s="30">
        <f>tab_SATLISTE[[#This Row],[Lehrergeräte]]*1000</f>
        <v>2000</v>
      </c>
      <c r="G1454" s="3" t="str">
        <f>IF(MID(tab_SATLISTE[[#This Row],[SAT-ID]],2,1)="x","x",LEFT(tab_SATLISTE[[#This Row],[SAT-ID]]))</f>
        <v>4</v>
      </c>
      <c r="H1454" t="s">
        <v>17008</v>
      </c>
      <c r="I1454" t="s">
        <v>17876</v>
      </c>
      <c r="J1454" s="3">
        <f>COUNTIFS(tab_SCHULLISTE[TKZ],tab_SATLISTE[[#This Row],[SAT-ID]])</f>
        <v>1</v>
      </c>
    </row>
    <row r="1455" spans="1:10" ht="15.9" customHeight="1" x14ac:dyDescent="0.3">
      <c r="A1455" s="3" t="s">
        <v>3133</v>
      </c>
      <c r="B1455" s="15" t="s">
        <v>16150</v>
      </c>
      <c r="C1455" s="16">
        <v>45</v>
      </c>
      <c r="D1455" s="17">
        <f>tab_SATLISTE[[#This Row],[Leihgeräte]]*350</f>
        <v>15750</v>
      </c>
      <c r="E1455" s="16">
        <v>5</v>
      </c>
      <c r="F1455" s="30">
        <f>tab_SATLISTE[[#This Row],[Lehrergeräte]]*1000</f>
        <v>5000</v>
      </c>
      <c r="G1455" s="3" t="str">
        <f>IF(MID(tab_SATLISTE[[#This Row],[SAT-ID]],2,1)="x","x",LEFT(tab_SATLISTE[[#This Row],[SAT-ID]]))</f>
        <v>4</v>
      </c>
      <c r="H1455" t="s">
        <v>17010</v>
      </c>
      <c r="I1455" t="s">
        <v>17877</v>
      </c>
      <c r="J1455" s="3">
        <f>COUNTIFS(tab_SCHULLISTE[TKZ],tab_SATLISTE[[#This Row],[SAT-ID]])</f>
        <v>2</v>
      </c>
    </row>
    <row r="1456" spans="1:10" ht="15.9" customHeight="1" x14ac:dyDescent="0.3">
      <c r="A1456" s="3" t="s">
        <v>3134</v>
      </c>
      <c r="B1456" s="15" t="s">
        <v>16151</v>
      </c>
      <c r="C1456" s="16">
        <v>14</v>
      </c>
      <c r="D1456" s="17">
        <f>tab_SATLISTE[[#This Row],[Leihgeräte]]*350</f>
        <v>4900</v>
      </c>
      <c r="E1456" s="16">
        <v>2</v>
      </c>
      <c r="F1456" s="30">
        <f>tab_SATLISTE[[#This Row],[Lehrergeräte]]*1000</f>
        <v>2000</v>
      </c>
      <c r="G1456" s="3" t="str">
        <f>IF(MID(tab_SATLISTE[[#This Row],[SAT-ID]],2,1)="x","x",LEFT(tab_SATLISTE[[#This Row],[SAT-ID]]))</f>
        <v>4</v>
      </c>
      <c r="H1456" t="s">
        <v>23</v>
      </c>
      <c r="I1456" t="s">
        <v>17808</v>
      </c>
      <c r="J1456" s="3">
        <f>COUNTIFS(tab_SCHULLISTE[TKZ],tab_SATLISTE[[#This Row],[SAT-ID]])</f>
        <v>1</v>
      </c>
    </row>
    <row r="1457" spans="1:10" ht="15.9" customHeight="1" x14ac:dyDescent="0.3">
      <c r="A1457" s="3" t="s">
        <v>3135</v>
      </c>
      <c r="B1457" s="15" t="s">
        <v>16152</v>
      </c>
      <c r="C1457" s="16">
        <v>7</v>
      </c>
      <c r="D1457" s="17">
        <f>tab_SATLISTE[[#This Row],[Leihgeräte]]*350</f>
        <v>2450</v>
      </c>
      <c r="E1457" s="16">
        <v>2</v>
      </c>
      <c r="F1457" s="30">
        <f>tab_SATLISTE[[#This Row],[Lehrergeräte]]*1000</f>
        <v>2000</v>
      </c>
      <c r="G1457" s="3" t="str">
        <f>IF(MID(tab_SATLISTE[[#This Row],[SAT-ID]],2,1)="x","x",LEFT(tab_SATLISTE[[#This Row],[SAT-ID]]))</f>
        <v>4</v>
      </c>
      <c r="H1457" t="s">
        <v>17009</v>
      </c>
      <c r="I1457" t="s">
        <v>17878</v>
      </c>
      <c r="J1457" s="3">
        <f>COUNTIFS(tab_SCHULLISTE[TKZ],tab_SATLISTE[[#This Row],[SAT-ID]])</f>
        <v>1</v>
      </c>
    </row>
    <row r="1458" spans="1:10" ht="15.9" customHeight="1" x14ac:dyDescent="0.3">
      <c r="A1458" s="3" t="s">
        <v>3136</v>
      </c>
      <c r="B1458" s="15" t="s">
        <v>16153</v>
      </c>
      <c r="C1458" s="16">
        <v>23</v>
      </c>
      <c r="D1458" s="17">
        <f>tab_SATLISTE[[#This Row],[Leihgeräte]]*350</f>
        <v>8050</v>
      </c>
      <c r="E1458" s="16">
        <v>4</v>
      </c>
      <c r="F1458" s="30">
        <f>tab_SATLISTE[[#This Row],[Lehrergeräte]]*1000</f>
        <v>4000</v>
      </c>
      <c r="G1458" s="3" t="str">
        <f>IF(MID(tab_SATLISTE[[#This Row],[SAT-ID]],2,1)="x","x",LEFT(tab_SATLISTE[[#This Row],[SAT-ID]]))</f>
        <v>4</v>
      </c>
      <c r="H1458" t="s">
        <v>17009</v>
      </c>
      <c r="I1458" t="s">
        <v>17879</v>
      </c>
      <c r="J1458" s="3">
        <f>COUNTIFS(tab_SCHULLISTE[TKZ],tab_SATLISTE[[#This Row],[SAT-ID]])</f>
        <v>1</v>
      </c>
    </row>
    <row r="1459" spans="1:10" ht="15.9" customHeight="1" x14ac:dyDescent="0.3">
      <c r="A1459" s="3" t="s">
        <v>3137</v>
      </c>
      <c r="B1459" s="15" t="s">
        <v>16154</v>
      </c>
      <c r="C1459" s="16">
        <v>38</v>
      </c>
      <c r="D1459" s="17">
        <f>tab_SATLISTE[[#This Row],[Leihgeräte]]*350</f>
        <v>13300</v>
      </c>
      <c r="E1459" s="16">
        <v>10</v>
      </c>
      <c r="F1459" s="30">
        <f>tab_SATLISTE[[#This Row],[Lehrergeräte]]*1000</f>
        <v>10000</v>
      </c>
      <c r="G1459" s="3" t="str">
        <f>IF(MID(tab_SATLISTE[[#This Row],[SAT-ID]],2,1)="x","x",LEFT(tab_SATLISTE[[#This Row],[SAT-ID]]))</f>
        <v>4</v>
      </c>
      <c r="H1459" t="s">
        <v>17008</v>
      </c>
      <c r="I1459" t="s">
        <v>17879</v>
      </c>
      <c r="J1459" s="3">
        <f>COUNTIFS(tab_SCHULLISTE[TKZ],tab_SATLISTE[[#This Row],[SAT-ID]])</f>
        <v>1</v>
      </c>
    </row>
    <row r="1460" spans="1:10" ht="15.9" customHeight="1" x14ac:dyDescent="0.3">
      <c r="A1460" s="3" t="s">
        <v>3138</v>
      </c>
      <c r="B1460" s="15" t="s">
        <v>16155</v>
      </c>
      <c r="C1460" s="16">
        <v>13</v>
      </c>
      <c r="D1460" s="17">
        <f>tab_SATLISTE[[#This Row],[Leihgeräte]]*350</f>
        <v>4550</v>
      </c>
      <c r="E1460" s="16">
        <v>3</v>
      </c>
      <c r="F1460" s="30">
        <f>tab_SATLISTE[[#This Row],[Lehrergeräte]]*1000</f>
        <v>3000</v>
      </c>
      <c r="G1460" s="3" t="str">
        <f>IF(MID(tab_SATLISTE[[#This Row],[SAT-ID]],2,1)="x","x",LEFT(tab_SATLISTE[[#This Row],[SAT-ID]]))</f>
        <v>4</v>
      </c>
      <c r="H1460" t="s">
        <v>23</v>
      </c>
      <c r="I1460" t="s">
        <v>17880</v>
      </c>
      <c r="J1460" s="3">
        <f>COUNTIFS(tab_SCHULLISTE[TKZ],tab_SATLISTE[[#This Row],[SAT-ID]])</f>
        <v>1</v>
      </c>
    </row>
    <row r="1461" spans="1:10" ht="15.9" customHeight="1" x14ac:dyDescent="0.3">
      <c r="A1461" s="3" t="s">
        <v>3139</v>
      </c>
      <c r="B1461" s="15" t="s">
        <v>16156</v>
      </c>
      <c r="C1461" s="16">
        <v>22</v>
      </c>
      <c r="D1461" s="17">
        <f>tab_SATLISTE[[#This Row],[Leihgeräte]]*350</f>
        <v>7700</v>
      </c>
      <c r="E1461" s="16">
        <v>6</v>
      </c>
      <c r="F1461" s="30">
        <f>tab_SATLISTE[[#This Row],[Lehrergeräte]]*1000</f>
        <v>6000</v>
      </c>
      <c r="G1461" s="3" t="str">
        <f>IF(MID(tab_SATLISTE[[#This Row],[SAT-ID]],2,1)="x","x",LEFT(tab_SATLISTE[[#This Row],[SAT-ID]]))</f>
        <v>4</v>
      </c>
      <c r="H1461" t="s">
        <v>17008</v>
      </c>
      <c r="I1461" t="s">
        <v>17881</v>
      </c>
      <c r="J1461" s="3">
        <f>COUNTIFS(tab_SCHULLISTE[TKZ],tab_SATLISTE[[#This Row],[SAT-ID]])</f>
        <v>1</v>
      </c>
    </row>
    <row r="1462" spans="1:10" ht="15.9" customHeight="1" x14ac:dyDescent="0.3">
      <c r="A1462" s="3" t="s">
        <v>3140</v>
      </c>
      <c r="B1462" s="15" t="s">
        <v>16157</v>
      </c>
      <c r="C1462" s="16">
        <v>28</v>
      </c>
      <c r="D1462" s="17">
        <f>tab_SATLISTE[[#This Row],[Leihgeräte]]*350</f>
        <v>9800</v>
      </c>
      <c r="E1462" s="16">
        <v>6</v>
      </c>
      <c r="F1462" s="30">
        <f>tab_SATLISTE[[#This Row],[Lehrergeräte]]*1000</f>
        <v>6000</v>
      </c>
      <c r="G1462" s="3" t="str">
        <f>IF(MID(tab_SATLISTE[[#This Row],[SAT-ID]],2,1)="x","x",LEFT(tab_SATLISTE[[#This Row],[SAT-ID]]))</f>
        <v>4</v>
      </c>
      <c r="H1462" t="s">
        <v>17009</v>
      </c>
      <c r="I1462" t="s">
        <v>17882</v>
      </c>
      <c r="J1462" s="3">
        <f>COUNTIFS(tab_SCHULLISTE[TKZ],tab_SATLISTE[[#This Row],[SAT-ID]])</f>
        <v>1</v>
      </c>
    </row>
    <row r="1463" spans="1:10" ht="15.9" customHeight="1" x14ac:dyDescent="0.3">
      <c r="A1463" s="3" t="s">
        <v>3141</v>
      </c>
      <c r="B1463" s="15" t="s">
        <v>1213</v>
      </c>
      <c r="C1463" s="16">
        <v>43</v>
      </c>
      <c r="D1463" s="17">
        <f>tab_SATLISTE[[#This Row],[Leihgeräte]]*350</f>
        <v>15050</v>
      </c>
      <c r="E1463" s="16">
        <v>7</v>
      </c>
      <c r="F1463" s="30">
        <f>tab_SATLISTE[[#This Row],[Lehrergeräte]]*1000</f>
        <v>7000</v>
      </c>
      <c r="G1463" s="3" t="str">
        <f>IF(MID(tab_SATLISTE[[#This Row],[SAT-ID]],2,1)="x","x",LEFT(tab_SATLISTE[[#This Row],[SAT-ID]]))</f>
        <v>4</v>
      </c>
      <c r="H1463" t="s">
        <v>17008</v>
      </c>
      <c r="I1463" t="s">
        <v>17883</v>
      </c>
      <c r="J1463" s="3">
        <f>COUNTIFS(tab_SCHULLISTE[TKZ],tab_SATLISTE[[#This Row],[SAT-ID]])</f>
        <v>2</v>
      </c>
    </row>
    <row r="1464" spans="1:10" ht="15.9" customHeight="1" x14ac:dyDescent="0.3">
      <c r="A1464" s="3" t="s">
        <v>3142</v>
      </c>
      <c r="B1464" s="15" t="s">
        <v>16158</v>
      </c>
      <c r="C1464" s="16">
        <v>16</v>
      </c>
      <c r="D1464" s="17">
        <f>tab_SATLISTE[[#This Row],[Leihgeräte]]*350</f>
        <v>5600</v>
      </c>
      <c r="E1464" s="16">
        <v>3</v>
      </c>
      <c r="F1464" s="30">
        <f>tab_SATLISTE[[#This Row],[Lehrergeräte]]*1000</f>
        <v>3000</v>
      </c>
      <c r="G1464" s="3" t="str">
        <f>IF(MID(tab_SATLISTE[[#This Row],[SAT-ID]],2,1)="x","x",LEFT(tab_SATLISTE[[#This Row],[SAT-ID]]))</f>
        <v>4</v>
      </c>
      <c r="H1464" t="s">
        <v>23</v>
      </c>
      <c r="I1464" t="s">
        <v>17884</v>
      </c>
      <c r="J1464" s="3">
        <f>COUNTIFS(tab_SCHULLISTE[TKZ],tab_SATLISTE[[#This Row],[SAT-ID]])</f>
        <v>1</v>
      </c>
    </row>
    <row r="1465" spans="1:10" ht="15.9" customHeight="1" x14ac:dyDescent="0.3">
      <c r="A1465" s="3" t="s">
        <v>3143</v>
      </c>
      <c r="B1465" s="15" t="s">
        <v>16159</v>
      </c>
      <c r="C1465" s="16">
        <v>175</v>
      </c>
      <c r="D1465" s="17">
        <f>tab_SATLISTE[[#This Row],[Leihgeräte]]*350</f>
        <v>61250</v>
      </c>
      <c r="E1465" s="16">
        <v>33</v>
      </c>
      <c r="F1465" s="30">
        <f>tab_SATLISTE[[#This Row],[Lehrergeräte]]*1000</f>
        <v>33000</v>
      </c>
      <c r="G1465" s="3" t="str">
        <f>IF(MID(tab_SATLISTE[[#This Row],[SAT-ID]],2,1)="x","x",LEFT(tab_SATLISTE[[#This Row],[SAT-ID]]))</f>
        <v>4</v>
      </c>
      <c r="H1465" t="s">
        <v>17010</v>
      </c>
      <c r="I1465" t="s">
        <v>17885</v>
      </c>
      <c r="J1465" s="3">
        <f>COUNTIFS(tab_SCHULLISTE[TKZ],tab_SATLISTE[[#This Row],[SAT-ID]])</f>
        <v>4</v>
      </c>
    </row>
    <row r="1466" spans="1:10" ht="15.9" customHeight="1" x14ac:dyDescent="0.3">
      <c r="A1466" s="3" t="s">
        <v>3144</v>
      </c>
      <c r="B1466" s="15" t="s">
        <v>16160</v>
      </c>
      <c r="C1466" s="16">
        <v>109</v>
      </c>
      <c r="D1466" s="17">
        <f>tab_SATLISTE[[#This Row],[Leihgeräte]]*350</f>
        <v>38150</v>
      </c>
      <c r="E1466" s="16">
        <v>20</v>
      </c>
      <c r="F1466" s="30">
        <f>tab_SATLISTE[[#This Row],[Lehrergeräte]]*1000</f>
        <v>20000</v>
      </c>
      <c r="G1466" s="3" t="str">
        <f>IF(MID(tab_SATLISTE[[#This Row],[SAT-ID]],2,1)="x","x",LEFT(tab_SATLISTE[[#This Row],[SAT-ID]]))</f>
        <v>4</v>
      </c>
      <c r="H1466" t="s">
        <v>17010</v>
      </c>
      <c r="I1466" t="s">
        <v>17886</v>
      </c>
      <c r="J1466" s="3">
        <f>COUNTIFS(tab_SCHULLISTE[TKZ],tab_SATLISTE[[#This Row],[SAT-ID]])</f>
        <v>4</v>
      </c>
    </row>
    <row r="1467" spans="1:10" ht="15.9" customHeight="1" x14ac:dyDescent="0.3">
      <c r="A1467" s="3" t="s">
        <v>3145</v>
      </c>
      <c r="B1467" s="15" t="s">
        <v>16161</v>
      </c>
      <c r="C1467" s="16">
        <v>11</v>
      </c>
      <c r="D1467" s="17">
        <f>tab_SATLISTE[[#This Row],[Leihgeräte]]*350</f>
        <v>3850</v>
      </c>
      <c r="E1467" s="16">
        <v>3</v>
      </c>
      <c r="F1467" s="30">
        <f>tab_SATLISTE[[#This Row],[Lehrergeräte]]*1000</f>
        <v>3000</v>
      </c>
      <c r="G1467" s="3" t="str">
        <f>IF(MID(tab_SATLISTE[[#This Row],[SAT-ID]],2,1)="x","x",LEFT(tab_SATLISTE[[#This Row],[SAT-ID]]))</f>
        <v>4</v>
      </c>
      <c r="H1467" t="s">
        <v>23</v>
      </c>
      <c r="I1467" t="s">
        <v>17887</v>
      </c>
      <c r="J1467" s="3">
        <f>COUNTIFS(tab_SCHULLISTE[TKZ],tab_SATLISTE[[#This Row],[SAT-ID]])</f>
        <v>1</v>
      </c>
    </row>
    <row r="1468" spans="1:10" ht="15.9" customHeight="1" x14ac:dyDescent="0.3">
      <c r="A1468" s="3" t="s">
        <v>3146</v>
      </c>
      <c r="B1468" s="15" t="s">
        <v>16162</v>
      </c>
      <c r="C1468" s="16">
        <v>17</v>
      </c>
      <c r="D1468" s="17">
        <f>tab_SATLISTE[[#This Row],[Leihgeräte]]*350</f>
        <v>5950</v>
      </c>
      <c r="E1468" s="16">
        <v>3</v>
      </c>
      <c r="F1468" s="30">
        <f>tab_SATLISTE[[#This Row],[Lehrergeräte]]*1000</f>
        <v>3000</v>
      </c>
      <c r="G1468" s="3" t="str">
        <f>IF(MID(tab_SATLISTE[[#This Row],[SAT-ID]],2,1)="x","x",LEFT(tab_SATLISTE[[#This Row],[SAT-ID]]))</f>
        <v>4</v>
      </c>
      <c r="H1468" t="s">
        <v>17008</v>
      </c>
      <c r="I1468" t="s">
        <v>17888</v>
      </c>
      <c r="J1468" s="3">
        <f>COUNTIFS(tab_SCHULLISTE[TKZ],tab_SATLISTE[[#This Row],[SAT-ID]])</f>
        <v>1</v>
      </c>
    </row>
    <row r="1469" spans="1:10" ht="15.9" customHeight="1" x14ac:dyDescent="0.3">
      <c r="A1469" s="3" t="s">
        <v>3147</v>
      </c>
      <c r="B1469" s="15" t="s">
        <v>16163</v>
      </c>
      <c r="C1469" s="16">
        <v>44</v>
      </c>
      <c r="D1469" s="17">
        <f>tab_SATLISTE[[#This Row],[Leihgeräte]]*350</f>
        <v>15400</v>
      </c>
      <c r="E1469" s="16">
        <v>8</v>
      </c>
      <c r="F1469" s="30">
        <f>tab_SATLISTE[[#This Row],[Lehrergeräte]]*1000</f>
        <v>8000</v>
      </c>
      <c r="G1469" s="3" t="str">
        <f>IF(MID(tab_SATLISTE[[#This Row],[SAT-ID]],2,1)="x","x",LEFT(tab_SATLISTE[[#This Row],[SAT-ID]]))</f>
        <v>4</v>
      </c>
      <c r="H1469" t="s">
        <v>17008</v>
      </c>
      <c r="I1469" t="s">
        <v>17889</v>
      </c>
      <c r="J1469" s="3">
        <f>COUNTIFS(tab_SCHULLISTE[TKZ],tab_SATLISTE[[#This Row],[SAT-ID]])</f>
        <v>1</v>
      </c>
    </row>
    <row r="1470" spans="1:10" ht="15.9" customHeight="1" x14ac:dyDescent="0.3">
      <c r="A1470" s="3" t="s">
        <v>3148</v>
      </c>
      <c r="B1470" s="15" t="s">
        <v>16164</v>
      </c>
      <c r="C1470" s="16">
        <v>33</v>
      </c>
      <c r="D1470" s="17">
        <f>tab_SATLISTE[[#This Row],[Leihgeräte]]*350</f>
        <v>11550</v>
      </c>
      <c r="E1470" s="16">
        <v>5</v>
      </c>
      <c r="F1470" s="30">
        <f>tab_SATLISTE[[#This Row],[Lehrergeräte]]*1000</f>
        <v>5000</v>
      </c>
      <c r="G1470" s="3" t="str">
        <f>IF(MID(tab_SATLISTE[[#This Row],[SAT-ID]],2,1)="x","x",LEFT(tab_SATLISTE[[#This Row],[SAT-ID]]))</f>
        <v>4</v>
      </c>
      <c r="H1470" t="s">
        <v>17008</v>
      </c>
      <c r="I1470" t="s">
        <v>17889</v>
      </c>
      <c r="J1470" s="3">
        <f>COUNTIFS(tab_SCHULLISTE[TKZ],tab_SATLISTE[[#This Row],[SAT-ID]])</f>
        <v>1</v>
      </c>
    </row>
    <row r="1471" spans="1:10" ht="15.9" customHeight="1" x14ac:dyDescent="0.3">
      <c r="A1471" s="3" t="s">
        <v>3149</v>
      </c>
      <c r="B1471" s="15" t="s">
        <v>1217</v>
      </c>
      <c r="C1471" s="16">
        <v>12</v>
      </c>
      <c r="D1471" s="17">
        <f>tab_SATLISTE[[#This Row],[Leihgeräte]]*350</f>
        <v>4200</v>
      </c>
      <c r="E1471" s="16">
        <v>3</v>
      </c>
      <c r="F1471" s="30">
        <f>tab_SATLISTE[[#This Row],[Lehrergeräte]]*1000</f>
        <v>3000</v>
      </c>
      <c r="G1471" s="3" t="str">
        <f>IF(MID(tab_SATLISTE[[#This Row],[SAT-ID]],2,1)="x","x",LEFT(tab_SATLISTE[[#This Row],[SAT-ID]]))</f>
        <v>4</v>
      </c>
      <c r="H1471" t="s">
        <v>17008</v>
      </c>
      <c r="I1471" t="s">
        <v>17890</v>
      </c>
      <c r="J1471" s="3">
        <f>COUNTIFS(tab_SCHULLISTE[TKZ],tab_SATLISTE[[#This Row],[SAT-ID]])</f>
        <v>1</v>
      </c>
    </row>
    <row r="1472" spans="1:10" ht="15.9" customHeight="1" x14ac:dyDescent="0.3">
      <c r="A1472" s="3" t="s">
        <v>3150</v>
      </c>
      <c r="B1472" s="15" t="s">
        <v>16165</v>
      </c>
      <c r="C1472" s="16">
        <v>63</v>
      </c>
      <c r="D1472" s="17">
        <f>tab_SATLISTE[[#This Row],[Leihgeräte]]*350</f>
        <v>22050</v>
      </c>
      <c r="E1472" s="16">
        <v>9</v>
      </c>
      <c r="F1472" s="30">
        <f>tab_SATLISTE[[#This Row],[Lehrergeräte]]*1000</f>
        <v>9000</v>
      </c>
      <c r="G1472" s="3" t="str">
        <f>IF(MID(tab_SATLISTE[[#This Row],[SAT-ID]],2,1)="x","x",LEFT(tab_SATLISTE[[#This Row],[SAT-ID]]))</f>
        <v>4</v>
      </c>
      <c r="H1472" t="s">
        <v>17010</v>
      </c>
      <c r="I1472" t="s">
        <v>17891</v>
      </c>
      <c r="J1472" s="3">
        <f>COUNTIFS(tab_SCHULLISTE[TKZ],tab_SATLISTE[[#This Row],[SAT-ID]])</f>
        <v>2</v>
      </c>
    </row>
    <row r="1473" spans="1:10" ht="15.9" customHeight="1" x14ac:dyDescent="0.3">
      <c r="A1473" s="3" t="s">
        <v>3151</v>
      </c>
      <c r="B1473" s="15" t="s">
        <v>16166</v>
      </c>
      <c r="C1473" s="16">
        <v>5</v>
      </c>
      <c r="D1473" s="17">
        <f>tab_SATLISTE[[#This Row],[Leihgeräte]]*350</f>
        <v>1750</v>
      </c>
      <c r="E1473" s="16">
        <v>5</v>
      </c>
      <c r="F1473" s="30">
        <f>tab_SATLISTE[[#This Row],[Lehrergeräte]]*1000</f>
        <v>5000</v>
      </c>
      <c r="G1473" s="3" t="str">
        <f>IF(MID(tab_SATLISTE[[#This Row],[SAT-ID]],2,1)="x","x",LEFT(tab_SATLISTE[[#This Row],[SAT-ID]]))</f>
        <v>4</v>
      </c>
      <c r="H1473" t="s">
        <v>17009</v>
      </c>
      <c r="I1473" t="s">
        <v>17799</v>
      </c>
      <c r="J1473" s="3">
        <f>COUNTIFS(tab_SCHULLISTE[TKZ],tab_SATLISTE[[#This Row],[SAT-ID]])</f>
        <v>1</v>
      </c>
    </row>
    <row r="1474" spans="1:10" ht="15.9" customHeight="1" x14ac:dyDescent="0.3">
      <c r="A1474" s="3" t="s">
        <v>3152</v>
      </c>
      <c r="B1474" s="15" t="s">
        <v>1206</v>
      </c>
      <c r="C1474" s="16">
        <v>17</v>
      </c>
      <c r="D1474" s="17">
        <f>tab_SATLISTE[[#This Row],[Leihgeräte]]*350</f>
        <v>5950</v>
      </c>
      <c r="E1474" s="16">
        <v>4</v>
      </c>
      <c r="F1474" s="30">
        <f>tab_SATLISTE[[#This Row],[Lehrergeräte]]*1000</f>
        <v>4000</v>
      </c>
      <c r="G1474" s="3" t="str">
        <f>IF(MID(tab_SATLISTE[[#This Row],[SAT-ID]],2,1)="x","x",LEFT(tab_SATLISTE[[#This Row],[SAT-ID]]))</f>
        <v>4</v>
      </c>
      <c r="H1474" t="s">
        <v>17008</v>
      </c>
      <c r="I1474" t="s">
        <v>17892</v>
      </c>
      <c r="J1474" s="3">
        <f>COUNTIFS(tab_SCHULLISTE[TKZ],tab_SATLISTE[[#This Row],[SAT-ID]])</f>
        <v>1</v>
      </c>
    </row>
    <row r="1475" spans="1:10" ht="15.9" customHeight="1" x14ac:dyDescent="0.3">
      <c r="A1475" s="3" t="s">
        <v>3153</v>
      </c>
      <c r="B1475" s="15" t="s">
        <v>16167</v>
      </c>
      <c r="C1475" s="16">
        <v>17</v>
      </c>
      <c r="D1475" s="17">
        <f>tab_SATLISTE[[#This Row],[Leihgeräte]]*350</f>
        <v>5950</v>
      </c>
      <c r="E1475" s="16">
        <v>5</v>
      </c>
      <c r="F1475" s="30">
        <f>tab_SATLISTE[[#This Row],[Lehrergeräte]]*1000</f>
        <v>5000</v>
      </c>
      <c r="G1475" s="3" t="str">
        <f>IF(MID(tab_SATLISTE[[#This Row],[SAT-ID]],2,1)="x","x",LEFT(tab_SATLISTE[[#This Row],[SAT-ID]]))</f>
        <v>4</v>
      </c>
      <c r="H1475" t="s">
        <v>17010</v>
      </c>
      <c r="I1475" t="s">
        <v>17893</v>
      </c>
      <c r="J1475" s="3">
        <f>COUNTIFS(tab_SCHULLISTE[TKZ],tab_SATLISTE[[#This Row],[SAT-ID]])</f>
        <v>1</v>
      </c>
    </row>
    <row r="1476" spans="1:10" ht="15.9" customHeight="1" x14ac:dyDescent="0.3">
      <c r="A1476" s="3" t="s">
        <v>3154</v>
      </c>
      <c r="B1476" s="15" t="s">
        <v>16168</v>
      </c>
      <c r="C1476" s="16">
        <v>51</v>
      </c>
      <c r="D1476" s="17">
        <f>tab_SATLISTE[[#This Row],[Leihgeräte]]*350</f>
        <v>17850</v>
      </c>
      <c r="E1476" s="16">
        <v>14</v>
      </c>
      <c r="F1476" s="30">
        <f>tab_SATLISTE[[#This Row],[Lehrergeräte]]*1000</f>
        <v>14000</v>
      </c>
      <c r="G1476" s="3" t="str">
        <f>IF(MID(tab_SATLISTE[[#This Row],[SAT-ID]],2,1)="x","x",LEFT(tab_SATLISTE[[#This Row],[SAT-ID]]))</f>
        <v>4</v>
      </c>
      <c r="H1476" t="s">
        <v>17010</v>
      </c>
      <c r="I1476" t="s">
        <v>17894</v>
      </c>
      <c r="J1476" s="3">
        <f>COUNTIFS(tab_SCHULLISTE[TKZ],tab_SATLISTE[[#This Row],[SAT-ID]])</f>
        <v>2</v>
      </c>
    </row>
    <row r="1477" spans="1:10" ht="15.9" customHeight="1" x14ac:dyDescent="0.3">
      <c r="A1477" s="3" t="s">
        <v>3155</v>
      </c>
      <c r="B1477" s="15" t="s">
        <v>16169</v>
      </c>
      <c r="C1477" s="16">
        <v>17</v>
      </c>
      <c r="D1477" s="17">
        <f>tab_SATLISTE[[#This Row],[Leihgeräte]]*350</f>
        <v>5950</v>
      </c>
      <c r="E1477" s="16">
        <v>5</v>
      </c>
      <c r="F1477" s="30">
        <f>tab_SATLISTE[[#This Row],[Lehrergeräte]]*1000</f>
        <v>5000</v>
      </c>
      <c r="G1477" s="3" t="str">
        <f>IF(MID(tab_SATLISTE[[#This Row],[SAT-ID]],2,1)="x","x",LEFT(tab_SATLISTE[[#This Row],[SAT-ID]]))</f>
        <v>4</v>
      </c>
      <c r="H1477" t="s">
        <v>17010</v>
      </c>
      <c r="I1477" t="s">
        <v>17895</v>
      </c>
      <c r="J1477" s="3">
        <f>COUNTIFS(tab_SCHULLISTE[TKZ],tab_SATLISTE[[#This Row],[SAT-ID]])</f>
        <v>1</v>
      </c>
    </row>
    <row r="1478" spans="1:10" ht="15.9" customHeight="1" x14ac:dyDescent="0.3">
      <c r="A1478" s="3" t="s">
        <v>3156</v>
      </c>
      <c r="B1478" s="15" t="s">
        <v>16170</v>
      </c>
      <c r="C1478" s="16">
        <v>143</v>
      </c>
      <c r="D1478" s="17">
        <f>tab_SATLISTE[[#This Row],[Leihgeräte]]*350</f>
        <v>50050</v>
      </c>
      <c r="E1478" s="16">
        <v>24</v>
      </c>
      <c r="F1478" s="30">
        <f>tab_SATLISTE[[#This Row],[Lehrergeräte]]*1000</f>
        <v>24000</v>
      </c>
      <c r="G1478" s="3" t="str">
        <f>IF(MID(tab_SATLISTE[[#This Row],[SAT-ID]],2,1)="x","x",LEFT(tab_SATLISTE[[#This Row],[SAT-ID]]))</f>
        <v>4</v>
      </c>
      <c r="H1478" t="s">
        <v>17010</v>
      </c>
      <c r="I1478" t="s">
        <v>17896</v>
      </c>
      <c r="J1478" s="3">
        <f>COUNTIFS(tab_SCHULLISTE[TKZ],tab_SATLISTE[[#This Row],[SAT-ID]])</f>
        <v>4</v>
      </c>
    </row>
    <row r="1479" spans="1:10" ht="15.9" customHeight="1" x14ac:dyDescent="0.3">
      <c r="A1479" s="3" t="s">
        <v>3157</v>
      </c>
      <c r="B1479" s="15" t="s">
        <v>16171</v>
      </c>
      <c r="C1479" s="16">
        <v>22</v>
      </c>
      <c r="D1479" s="17">
        <f>tab_SATLISTE[[#This Row],[Leihgeräte]]*350</f>
        <v>7700</v>
      </c>
      <c r="E1479" s="16">
        <v>2</v>
      </c>
      <c r="F1479" s="30">
        <f>tab_SATLISTE[[#This Row],[Lehrergeräte]]*1000</f>
        <v>2000</v>
      </c>
      <c r="G1479" s="3" t="str">
        <f>IF(MID(tab_SATLISTE[[#This Row],[SAT-ID]],2,1)="x","x",LEFT(tab_SATLISTE[[#This Row],[SAT-ID]]))</f>
        <v>4</v>
      </c>
      <c r="H1479" t="s">
        <v>17010</v>
      </c>
      <c r="I1479" t="s">
        <v>17897</v>
      </c>
      <c r="J1479" s="3">
        <f>COUNTIFS(tab_SCHULLISTE[TKZ],tab_SATLISTE[[#This Row],[SAT-ID]])</f>
        <v>1</v>
      </c>
    </row>
    <row r="1480" spans="1:10" ht="15.9" customHeight="1" x14ac:dyDescent="0.3">
      <c r="A1480" s="3" t="s">
        <v>3158</v>
      </c>
      <c r="B1480" s="15" t="s">
        <v>16172</v>
      </c>
      <c r="C1480" s="16">
        <v>45</v>
      </c>
      <c r="D1480" s="17">
        <f>tab_SATLISTE[[#This Row],[Leihgeräte]]*350</f>
        <v>15750</v>
      </c>
      <c r="E1480" s="16">
        <v>8</v>
      </c>
      <c r="F1480" s="30">
        <f>tab_SATLISTE[[#This Row],[Lehrergeräte]]*1000</f>
        <v>8000</v>
      </c>
      <c r="G1480" s="3" t="str">
        <f>IF(MID(tab_SATLISTE[[#This Row],[SAT-ID]],2,1)="x","x",LEFT(tab_SATLISTE[[#This Row],[SAT-ID]]))</f>
        <v>4</v>
      </c>
      <c r="H1480" t="s">
        <v>17010</v>
      </c>
      <c r="I1480" t="s">
        <v>17898</v>
      </c>
      <c r="J1480" s="3">
        <f>COUNTIFS(tab_SCHULLISTE[TKZ],tab_SATLISTE[[#This Row],[SAT-ID]])</f>
        <v>2</v>
      </c>
    </row>
    <row r="1481" spans="1:10" ht="15.9" customHeight="1" x14ac:dyDescent="0.3">
      <c r="A1481" s="3" t="s">
        <v>3159</v>
      </c>
      <c r="B1481" s="15" t="s">
        <v>1211</v>
      </c>
      <c r="C1481" s="16">
        <v>19</v>
      </c>
      <c r="D1481" s="17">
        <f>tab_SATLISTE[[#This Row],[Leihgeräte]]*350</f>
        <v>6650</v>
      </c>
      <c r="E1481" s="16">
        <v>3</v>
      </c>
      <c r="F1481" s="30">
        <f>tab_SATLISTE[[#This Row],[Lehrergeräte]]*1000</f>
        <v>3000</v>
      </c>
      <c r="G1481" s="3" t="str">
        <f>IF(MID(tab_SATLISTE[[#This Row],[SAT-ID]],2,1)="x","x",LEFT(tab_SATLISTE[[#This Row],[SAT-ID]]))</f>
        <v>4</v>
      </c>
      <c r="H1481" t="s">
        <v>17008</v>
      </c>
      <c r="I1481" t="s">
        <v>17899</v>
      </c>
      <c r="J1481" s="3">
        <f>COUNTIFS(tab_SCHULLISTE[TKZ],tab_SATLISTE[[#This Row],[SAT-ID]])</f>
        <v>1</v>
      </c>
    </row>
    <row r="1482" spans="1:10" ht="15.9" customHeight="1" x14ac:dyDescent="0.3">
      <c r="A1482" s="3" t="s">
        <v>3160</v>
      </c>
      <c r="B1482" s="15" t="s">
        <v>16173</v>
      </c>
      <c r="C1482" s="16">
        <v>21</v>
      </c>
      <c r="D1482" s="17">
        <f>tab_SATLISTE[[#This Row],[Leihgeräte]]*350</f>
        <v>7350</v>
      </c>
      <c r="E1482" s="16">
        <v>3</v>
      </c>
      <c r="F1482" s="30">
        <f>tab_SATLISTE[[#This Row],[Lehrergeräte]]*1000</f>
        <v>3000</v>
      </c>
      <c r="G1482" s="3" t="str">
        <f>IF(MID(tab_SATLISTE[[#This Row],[SAT-ID]],2,1)="x","x",LEFT(tab_SATLISTE[[#This Row],[SAT-ID]]))</f>
        <v>4</v>
      </c>
      <c r="H1482" t="s">
        <v>23</v>
      </c>
      <c r="I1482" t="s">
        <v>17899</v>
      </c>
      <c r="J1482" s="3">
        <f>COUNTIFS(tab_SCHULLISTE[TKZ],tab_SATLISTE[[#This Row],[SAT-ID]])</f>
        <v>1</v>
      </c>
    </row>
    <row r="1483" spans="1:10" ht="15.9" customHeight="1" x14ac:dyDescent="0.3">
      <c r="A1483" s="3" t="s">
        <v>3161</v>
      </c>
      <c r="B1483" s="15" t="s">
        <v>16174</v>
      </c>
      <c r="C1483" s="16">
        <v>52</v>
      </c>
      <c r="D1483" s="17">
        <f>tab_SATLISTE[[#This Row],[Leihgeräte]]*350</f>
        <v>18200</v>
      </c>
      <c r="E1483" s="16">
        <v>16</v>
      </c>
      <c r="F1483" s="30">
        <f>tab_SATLISTE[[#This Row],[Lehrergeräte]]*1000</f>
        <v>16000</v>
      </c>
      <c r="G1483" s="3" t="str">
        <f>IF(MID(tab_SATLISTE[[#This Row],[SAT-ID]],2,1)="x","x",LEFT(tab_SATLISTE[[#This Row],[SAT-ID]]))</f>
        <v>4</v>
      </c>
      <c r="H1483" t="s">
        <v>23</v>
      </c>
      <c r="I1483" t="s">
        <v>17900</v>
      </c>
      <c r="J1483" s="3">
        <f>COUNTIFS(tab_SCHULLISTE[TKZ],tab_SATLISTE[[#This Row],[SAT-ID]])</f>
        <v>2</v>
      </c>
    </row>
    <row r="1484" spans="1:10" ht="15.9" customHeight="1" x14ac:dyDescent="0.3">
      <c r="A1484" s="3" t="s">
        <v>3162</v>
      </c>
      <c r="B1484" s="15" t="s">
        <v>1597</v>
      </c>
      <c r="C1484" s="16">
        <v>176</v>
      </c>
      <c r="D1484" s="17">
        <f>tab_SATLISTE[[#This Row],[Leihgeräte]]*350</f>
        <v>61600</v>
      </c>
      <c r="E1484" s="16">
        <v>35</v>
      </c>
      <c r="F1484" s="30">
        <f>tab_SATLISTE[[#This Row],[Lehrergeräte]]*1000</f>
        <v>35000</v>
      </c>
      <c r="G1484" s="3" t="str">
        <f>IF(MID(tab_SATLISTE[[#This Row],[SAT-ID]],2,1)="x","x",LEFT(tab_SATLISTE[[#This Row],[SAT-ID]]))</f>
        <v>4</v>
      </c>
      <c r="H1484" t="s">
        <v>10474</v>
      </c>
      <c r="I1484" t="s">
        <v>17786</v>
      </c>
      <c r="J1484" s="3">
        <f>COUNTIFS(tab_SCHULLISTE[TKZ],tab_SATLISTE[[#This Row],[SAT-ID]])</f>
        <v>1</v>
      </c>
    </row>
    <row r="1485" spans="1:10" ht="15.9" customHeight="1" x14ac:dyDescent="0.3">
      <c r="A1485" s="3" t="s">
        <v>3163</v>
      </c>
      <c r="B1485" s="15" t="s">
        <v>16175</v>
      </c>
      <c r="C1485" s="16">
        <v>12</v>
      </c>
      <c r="D1485" s="17">
        <f>tab_SATLISTE[[#This Row],[Leihgeräte]]*350</f>
        <v>4200</v>
      </c>
      <c r="E1485" s="16">
        <v>3</v>
      </c>
      <c r="F1485" s="30">
        <f>tab_SATLISTE[[#This Row],[Lehrergeräte]]*1000</f>
        <v>3000</v>
      </c>
      <c r="G1485" s="3" t="str">
        <f>IF(MID(tab_SATLISTE[[#This Row],[SAT-ID]],2,1)="x","x",LEFT(tab_SATLISTE[[#This Row],[SAT-ID]]))</f>
        <v>4</v>
      </c>
      <c r="H1485" t="s">
        <v>17008</v>
      </c>
      <c r="I1485" t="s">
        <v>17844</v>
      </c>
      <c r="J1485" s="3">
        <f>COUNTIFS(tab_SCHULLISTE[TKZ],tab_SATLISTE[[#This Row],[SAT-ID]])</f>
        <v>1</v>
      </c>
    </row>
    <row r="1486" spans="1:10" ht="15.9" customHeight="1" x14ac:dyDescent="0.3">
      <c r="A1486" s="3" t="s">
        <v>3164</v>
      </c>
      <c r="B1486" s="15" t="s">
        <v>16176</v>
      </c>
      <c r="C1486" s="16">
        <v>20</v>
      </c>
      <c r="D1486" s="17">
        <f>tab_SATLISTE[[#This Row],[Leihgeräte]]*350</f>
        <v>7000</v>
      </c>
      <c r="E1486" s="16">
        <v>3</v>
      </c>
      <c r="F1486" s="30">
        <f>tab_SATLISTE[[#This Row],[Lehrergeräte]]*1000</f>
        <v>3000</v>
      </c>
      <c r="G1486" s="3" t="str">
        <f>IF(MID(tab_SATLISTE[[#This Row],[SAT-ID]],2,1)="x","x",LEFT(tab_SATLISTE[[#This Row],[SAT-ID]]))</f>
        <v>4</v>
      </c>
      <c r="H1486" t="s">
        <v>17011</v>
      </c>
      <c r="I1486" t="s">
        <v>17901</v>
      </c>
      <c r="J1486" s="3">
        <f>COUNTIFS(tab_SCHULLISTE[TKZ],tab_SATLISTE[[#This Row],[SAT-ID]])</f>
        <v>1</v>
      </c>
    </row>
    <row r="1487" spans="1:10" ht="15.9" customHeight="1" x14ac:dyDescent="0.3">
      <c r="A1487" s="3" t="s">
        <v>3165</v>
      </c>
      <c r="B1487" s="15" t="s">
        <v>16177</v>
      </c>
      <c r="C1487" s="16">
        <v>16</v>
      </c>
      <c r="D1487" s="17">
        <f>tab_SATLISTE[[#This Row],[Leihgeräte]]*350</f>
        <v>5600</v>
      </c>
      <c r="E1487" s="16">
        <v>6</v>
      </c>
      <c r="F1487" s="30">
        <f>tab_SATLISTE[[#This Row],[Lehrergeräte]]*1000</f>
        <v>6000</v>
      </c>
      <c r="G1487" s="3" t="str">
        <f>IF(MID(tab_SATLISTE[[#This Row],[SAT-ID]],2,1)="x","x",LEFT(tab_SATLISTE[[#This Row],[SAT-ID]]))</f>
        <v>4</v>
      </c>
      <c r="H1487" t="s">
        <v>17008</v>
      </c>
      <c r="I1487" t="s">
        <v>17901</v>
      </c>
      <c r="J1487" s="3">
        <f>COUNTIFS(tab_SCHULLISTE[TKZ],tab_SATLISTE[[#This Row],[SAT-ID]])</f>
        <v>1</v>
      </c>
    </row>
    <row r="1488" spans="1:10" ht="15.9" customHeight="1" x14ac:dyDescent="0.3">
      <c r="A1488" s="3" t="s">
        <v>3166</v>
      </c>
      <c r="B1488" s="15" t="s">
        <v>16178</v>
      </c>
      <c r="C1488" s="16">
        <v>14</v>
      </c>
      <c r="D1488" s="17">
        <f>tab_SATLISTE[[#This Row],[Leihgeräte]]*350</f>
        <v>4900</v>
      </c>
      <c r="E1488" s="16">
        <v>4</v>
      </c>
      <c r="F1488" s="30">
        <f>tab_SATLISTE[[#This Row],[Lehrergeräte]]*1000</f>
        <v>4000</v>
      </c>
      <c r="G1488" s="3" t="str">
        <f>IF(MID(tab_SATLISTE[[#This Row],[SAT-ID]],2,1)="x","x",LEFT(tab_SATLISTE[[#This Row],[SAT-ID]]))</f>
        <v>4</v>
      </c>
      <c r="H1488" t="s">
        <v>17009</v>
      </c>
      <c r="I1488" t="s">
        <v>17902</v>
      </c>
      <c r="J1488" s="3">
        <f>COUNTIFS(tab_SCHULLISTE[TKZ],tab_SATLISTE[[#This Row],[SAT-ID]])</f>
        <v>1</v>
      </c>
    </row>
    <row r="1489" spans="1:10" ht="15.9" customHeight="1" x14ac:dyDescent="0.3">
      <c r="A1489" s="3" t="s">
        <v>3167</v>
      </c>
      <c r="B1489" s="15" t="s">
        <v>16179</v>
      </c>
      <c r="C1489" s="16">
        <v>62</v>
      </c>
      <c r="D1489" s="17">
        <f>tab_SATLISTE[[#This Row],[Leihgeräte]]*350</f>
        <v>21700</v>
      </c>
      <c r="E1489" s="16">
        <v>13</v>
      </c>
      <c r="F1489" s="30">
        <f>tab_SATLISTE[[#This Row],[Lehrergeräte]]*1000</f>
        <v>13000</v>
      </c>
      <c r="G1489" s="3" t="str">
        <f>IF(MID(tab_SATLISTE[[#This Row],[SAT-ID]],2,1)="x","x",LEFT(tab_SATLISTE[[#This Row],[SAT-ID]]))</f>
        <v>4</v>
      </c>
      <c r="H1489" t="s">
        <v>23</v>
      </c>
      <c r="I1489" t="s">
        <v>17903</v>
      </c>
      <c r="J1489" s="3">
        <f>COUNTIFS(tab_SCHULLISTE[TKZ],tab_SATLISTE[[#This Row],[SAT-ID]])</f>
        <v>2</v>
      </c>
    </row>
    <row r="1490" spans="1:10" ht="15.9" customHeight="1" x14ac:dyDescent="0.3">
      <c r="A1490" s="3" t="s">
        <v>3168</v>
      </c>
      <c r="B1490" s="15" t="s">
        <v>16180</v>
      </c>
      <c r="C1490" s="16">
        <v>32</v>
      </c>
      <c r="D1490" s="17">
        <f>tab_SATLISTE[[#This Row],[Leihgeräte]]*350</f>
        <v>11200</v>
      </c>
      <c r="E1490" s="16">
        <v>5</v>
      </c>
      <c r="F1490" s="30">
        <f>tab_SATLISTE[[#This Row],[Lehrergeräte]]*1000</f>
        <v>5000</v>
      </c>
      <c r="G1490" s="3" t="str">
        <f>IF(MID(tab_SATLISTE[[#This Row],[SAT-ID]],2,1)="x","x",LEFT(tab_SATLISTE[[#This Row],[SAT-ID]]))</f>
        <v>4</v>
      </c>
      <c r="H1490" t="s">
        <v>23</v>
      </c>
      <c r="I1490" t="s">
        <v>17904</v>
      </c>
      <c r="J1490" s="3">
        <f>COUNTIFS(tab_SCHULLISTE[TKZ],tab_SATLISTE[[#This Row],[SAT-ID]])</f>
        <v>2</v>
      </c>
    </row>
    <row r="1491" spans="1:10" ht="15.9" customHeight="1" x14ac:dyDescent="0.3">
      <c r="A1491" s="3" t="s">
        <v>3169</v>
      </c>
      <c r="B1491" s="15" t="s">
        <v>16181</v>
      </c>
      <c r="C1491" s="16">
        <v>17</v>
      </c>
      <c r="D1491" s="17">
        <f>tab_SATLISTE[[#This Row],[Leihgeräte]]*350</f>
        <v>5950</v>
      </c>
      <c r="E1491" s="16">
        <v>2</v>
      </c>
      <c r="F1491" s="30">
        <f>tab_SATLISTE[[#This Row],[Lehrergeräte]]*1000</f>
        <v>2000</v>
      </c>
      <c r="G1491" s="3" t="str">
        <f>IF(MID(tab_SATLISTE[[#This Row],[SAT-ID]],2,1)="x","x",LEFT(tab_SATLISTE[[#This Row],[SAT-ID]]))</f>
        <v>4</v>
      </c>
      <c r="H1491" t="s">
        <v>17009</v>
      </c>
      <c r="I1491" t="s">
        <v>17905</v>
      </c>
      <c r="J1491" s="3">
        <f>COUNTIFS(tab_SCHULLISTE[TKZ],tab_SATLISTE[[#This Row],[SAT-ID]])</f>
        <v>1</v>
      </c>
    </row>
    <row r="1492" spans="1:10" ht="15.9" customHeight="1" x14ac:dyDescent="0.3">
      <c r="A1492" s="3" t="s">
        <v>3170</v>
      </c>
      <c r="B1492" s="15" t="s">
        <v>16182</v>
      </c>
      <c r="C1492" s="16">
        <v>29</v>
      </c>
      <c r="D1492" s="17">
        <f>tab_SATLISTE[[#This Row],[Leihgeräte]]*350</f>
        <v>10150</v>
      </c>
      <c r="E1492" s="16">
        <v>3</v>
      </c>
      <c r="F1492" s="30">
        <f>tab_SATLISTE[[#This Row],[Lehrergeräte]]*1000</f>
        <v>3000</v>
      </c>
      <c r="G1492" s="3" t="str">
        <f>IF(MID(tab_SATLISTE[[#This Row],[SAT-ID]],2,1)="x","x",LEFT(tab_SATLISTE[[#This Row],[SAT-ID]]))</f>
        <v>4</v>
      </c>
      <c r="H1492" t="s">
        <v>23</v>
      </c>
      <c r="I1492" t="s">
        <v>17906</v>
      </c>
      <c r="J1492" s="3">
        <f>COUNTIFS(tab_SCHULLISTE[TKZ],tab_SATLISTE[[#This Row],[SAT-ID]])</f>
        <v>1</v>
      </c>
    </row>
    <row r="1493" spans="1:10" ht="15.9" customHeight="1" x14ac:dyDescent="0.3">
      <c r="A1493" s="3" t="s">
        <v>3171</v>
      </c>
      <c r="B1493" s="15" t="s">
        <v>16183</v>
      </c>
      <c r="C1493" s="16">
        <v>67</v>
      </c>
      <c r="D1493" s="17">
        <f>tab_SATLISTE[[#This Row],[Leihgeräte]]*350</f>
        <v>23450</v>
      </c>
      <c r="E1493" s="16">
        <v>13</v>
      </c>
      <c r="F1493" s="30">
        <f>tab_SATLISTE[[#This Row],[Lehrergeräte]]*1000</f>
        <v>13000</v>
      </c>
      <c r="G1493" s="3" t="str">
        <f>IF(MID(tab_SATLISTE[[#This Row],[SAT-ID]],2,1)="x","x",LEFT(tab_SATLISTE[[#This Row],[SAT-ID]]))</f>
        <v>4</v>
      </c>
      <c r="H1493" t="s">
        <v>23</v>
      </c>
      <c r="I1493" t="s">
        <v>17907</v>
      </c>
      <c r="J1493" s="3">
        <f>COUNTIFS(tab_SCHULLISTE[TKZ],tab_SATLISTE[[#This Row],[SAT-ID]])</f>
        <v>2</v>
      </c>
    </row>
    <row r="1494" spans="1:10" ht="15.9" customHeight="1" x14ac:dyDescent="0.3">
      <c r="A1494" s="3" t="s">
        <v>3172</v>
      </c>
      <c r="B1494" s="15" t="s">
        <v>16184</v>
      </c>
      <c r="C1494" s="16">
        <v>10</v>
      </c>
      <c r="D1494" s="17">
        <f>tab_SATLISTE[[#This Row],[Leihgeräte]]*350</f>
        <v>3500</v>
      </c>
      <c r="E1494" s="16">
        <v>2</v>
      </c>
      <c r="F1494" s="30">
        <f>tab_SATLISTE[[#This Row],[Lehrergeräte]]*1000</f>
        <v>2000</v>
      </c>
      <c r="G1494" s="3" t="str">
        <f>IF(MID(tab_SATLISTE[[#This Row],[SAT-ID]],2,1)="x","x",LEFT(tab_SATLISTE[[#This Row],[SAT-ID]]))</f>
        <v>4</v>
      </c>
      <c r="H1494" t="s">
        <v>23</v>
      </c>
      <c r="I1494" t="s">
        <v>17908</v>
      </c>
      <c r="J1494" s="3">
        <f>COUNTIFS(tab_SCHULLISTE[TKZ],tab_SATLISTE[[#This Row],[SAT-ID]])</f>
        <v>1</v>
      </c>
    </row>
    <row r="1495" spans="1:10" ht="15.9" customHeight="1" x14ac:dyDescent="0.3">
      <c r="A1495" s="3" t="s">
        <v>3173</v>
      </c>
      <c r="B1495" s="15" t="s">
        <v>16185</v>
      </c>
      <c r="C1495" s="16">
        <v>15</v>
      </c>
      <c r="D1495" s="17">
        <f>tab_SATLISTE[[#This Row],[Leihgeräte]]*350</f>
        <v>5250</v>
      </c>
      <c r="E1495" s="16">
        <v>2</v>
      </c>
      <c r="F1495" s="30">
        <f>tab_SATLISTE[[#This Row],[Lehrergeräte]]*1000</f>
        <v>2000</v>
      </c>
      <c r="G1495" s="3" t="str">
        <f>IF(MID(tab_SATLISTE[[#This Row],[SAT-ID]],2,1)="x","x",LEFT(tab_SATLISTE[[#This Row],[SAT-ID]]))</f>
        <v>4</v>
      </c>
      <c r="H1495" t="s">
        <v>17008</v>
      </c>
      <c r="I1495" t="s">
        <v>17909</v>
      </c>
      <c r="J1495" s="3">
        <f>COUNTIFS(tab_SCHULLISTE[TKZ],tab_SATLISTE[[#This Row],[SAT-ID]])</f>
        <v>1</v>
      </c>
    </row>
    <row r="1496" spans="1:10" ht="15.9" customHeight="1" x14ac:dyDescent="0.3">
      <c r="A1496" s="3" t="s">
        <v>3174</v>
      </c>
      <c r="B1496" s="15" t="s">
        <v>16186</v>
      </c>
      <c r="C1496" s="16">
        <v>10</v>
      </c>
      <c r="D1496" s="17">
        <f>tab_SATLISTE[[#This Row],[Leihgeräte]]*350</f>
        <v>3500</v>
      </c>
      <c r="E1496" s="16">
        <v>2</v>
      </c>
      <c r="F1496" s="30">
        <f>tab_SATLISTE[[#This Row],[Lehrergeräte]]*1000</f>
        <v>2000</v>
      </c>
      <c r="G1496" s="3" t="str">
        <f>IF(MID(tab_SATLISTE[[#This Row],[SAT-ID]],2,1)="x","x",LEFT(tab_SATLISTE[[#This Row],[SAT-ID]]))</f>
        <v>4</v>
      </c>
      <c r="H1496" t="s">
        <v>17008</v>
      </c>
      <c r="I1496" t="s">
        <v>17910</v>
      </c>
      <c r="J1496" s="3">
        <f>COUNTIFS(tab_SCHULLISTE[TKZ],tab_SATLISTE[[#This Row],[SAT-ID]])</f>
        <v>1</v>
      </c>
    </row>
    <row r="1497" spans="1:10" ht="15.9" customHeight="1" x14ac:dyDescent="0.3">
      <c r="A1497" s="3" t="s">
        <v>3175</v>
      </c>
      <c r="B1497" s="15" t="s">
        <v>16187</v>
      </c>
      <c r="C1497" s="16">
        <v>13</v>
      </c>
      <c r="D1497" s="17">
        <f>tab_SATLISTE[[#This Row],[Leihgeräte]]*350</f>
        <v>4550</v>
      </c>
      <c r="E1497" s="16">
        <v>2</v>
      </c>
      <c r="F1497" s="30">
        <f>tab_SATLISTE[[#This Row],[Lehrergeräte]]*1000</f>
        <v>2000</v>
      </c>
      <c r="G1497" s="3" t="str">
        <f>IF(MID(tab_SATLISTE[[#This Row],[SAT-ID]],2,1)="x","x",LEFT(tab_SATLISTE[[#This Row],[SAT-ID]]))</f>
        <v>4</v>
      </c>
      <c r="H1497" t="s">
        <v>17008</v>
      </c>
      <c r="I1497" t="s">
        <v>17911</v>
      </c>
      <c r="J1497" s="3">
        <f>COUNTIFS(tab_SCHULLISTE[TKZ],tab_SATLISTE[[#This Row],[SAT-ID]])</f>
        <v>1</v>
      </c>
    </row>
    <row r="1498" spans="1:10" ht="15.9" customHeight="1" x14ac:dyDescent="0.3">
      <c r="A1498" s="3" t="s">
        <v>3176</v>
      </c>
      <c r="B1498" s="15" t="s">
        <v>16188</v>
      </c>
      <c r="C1498" s="16">
        <v>20</v>
      </c>
      <c r="D1498" s="17">
        <f>tab_SATLISTE[[#This Row],[Leihgeräte]]*350</f>
        <v>7000</v>
      </c>
      <c r="E1498" s="16">
        <v>6</v>
      </c>
      <c r="F1498" s="30">
        <f>tab_SATLISTE[[#This Row],[Lehrergeräte]]*1000</f>
        <v>6000</v>
      </c>
      <c r="G1498" s="3" t="str">
        <f>IF(MID(tab_SATLISTE[[#This Row],[SAT-ID]],2,1)="x","x",LEFT(tab_SATLISTE[[#This Row],[SAT-ID]]))</f>
        <v>4</v>
      </c>
      <c r="H1498" t="s">
        <v>17009</v>
      </c>
      <c r="I1498" t="s">
        <v>17912</v>
      </c>
      <c r="J1498" s="3">
        <f>COUNTIFS(tab_SCHULLISTE[TKZ],tab_SATLISTE[[#This Row],[SAT-ID]])</f>
        <v>1</v>
      </c>
    </row>
    <row r="1499" spans="1:10" ht="15.9" customHeight="1" x14ac:dyDescent="0.3">
      <c r="A1499" s="3" t="s">
        <v>3177</v>
      </c>
      <c r="B1499" s="15" t="s">
        <v>16189</v>
      </c>
      <c r="C1499" s="16">
        <v>13</v>
      </c>
      <c r="D1499" s="17">
        <f>tab_SATLISTE[[#This Row],[Leihgeräte]]*350</f>
        <v>4550</v>
      </c>
      <c r="E1499" s="16">
        <v>2</v>
      </c>
      <c r="F1499" s="30">
        <f>tab_SATLISTE[[#This Row],[Lehrergeräte]]*1000</f>
        <v>2000</v>
      </c>
      <c r="G1499" s="3" t="str">
        <f>IF(MID(tab_SATLISTE[[#This Row],[SAT-ID]],2,1)="x","x",LEFT(tab_SATLISTE[[#This Row],[SAT-ID]]))</f>
        <v>4</v>
      </c>
      <c r="H1499" t="s">
        <v>17008</v>
      </c>
      <c r="I1499" t="s">
        <v>17913</v>
      </c>
      <c r="J1499" s="3">
        <f>COUNTIFS(tab_SCHULLISTE[TKZ],tab_SATLISTE[[#This Row],[SAT-ID]])</f>
        <v>1</v>
      </c>
    </row>
    <row r="1500" spans="1:10" ht="15.9" customHeight="1" x14ac:dyDescent="0.3">
      <c r="A1500" s="3" t="s">
        <v>3178</v>
      </c>
      <c r="B1500" s="15" t="s">
        <v>1204</v>
      </c>
      <c r="C1500" s="16">
        <v>18</v>
      </c>
      <c r="D1500" s="17">
        <f>tab_SATLISTE[[#This Row],[Leihgeräte]]*350</f>
        <v>6300</v>
      </c>
      <c r="E1500" s="16">
        <v>4</v>
      </c>
      <c r="F1500" s="30">
        <f>tab_SATLISTE[[#This Row],[Lehrergeräte]]*1000</f>
        <v>4000</v>
      </c>
      <c r="G1500" s="3" t="str">
        <f>IF(MID(tab_SATLISTE[[#This Row],[SAT-ID]],2,1)="x","x",LEFT(tab_SATLISTE[[#This Row],[SAT-ID]]))</f>
        <v>4</v>
      </c>
      <c r="H1500" t="s">
        <v>17008</v>
      </c>
      <c r="I1500" t="s">
        <v>17914</v>
      </c>
      <c r="J1500" s="3">
        <f>COUNTIFS(tab_SCHULLISTE[TKZ],tab_SATLISTE[[#This Row],[SAT-ID]])</f>
        <v>1</v>
      </c>
    </row>
    <row r="1501" spans="1:10" ht="15.9" customHeight="1" x14ac:dyDescent="0.3">
      <c r="A1501" s="3" t="s">
        <v>3179</v>
      </c>
      <c r="B1501" s="15" t="s">
        <v>16190</v>
      </c>
      <c r="C1501" s="16">
        <v>9</v>
      </c>
      <c r="D1501" s="17">
        <f>tab_SATLISTE[[#This Row],[Leihgeräte]]*350</f>
        <v>3150</v>
      </c>
      <c r="E1501" s="16">
        <v>3</v>
      </c>
      <c r="F1501" s="30">
        <f>tab_SATLISTE[[#This Row],[Lehrergeräte]]*1000</f>
        <v>3000</v>
      </c>
      <c r="G1501" s="3" t="str">
        <f>IF(MID(tab_SATLISTE[[#This Row],[SAT-ID]],2,1)="x","x",LEFT(tab_SATLISTE[[#This Row],[SAT-ID]]))</f>
        <v>4</v>
      </c>
      <c r="H1501" t="s">
        <v>23</v>
      </c>
      <c r="I1501" t="s">
        <v>17804</v>
      </c>
      <c r="J1501" s="3">
        <f>COUNTIFS(tab_SCHULLISTE[TKZ],tab_SATLISTE[[#This Row],[SAT-ID]])</f>
        <v>1</v>
      </c>
    </row>
    <row r="1502" spans="1:10" ht="15.9" customHeight="1" x14ac:dyDescent="0.3">
      <c r="A1502" s="3" t="s">
        <v>3180</v>
      </c>
      <c r="B1502" s="15" t="s">
        <v>10433</v>
      </c>
      <c r="C1502" s="16">
        <v>46</v>
      </c>
      <c r="D1502" s="17">
        <f>tab_SATLISTE[[#This Row],[Leihgeräte]]*350</f>
        <v>16100</v>
      </c>
      <c r="E1502" s="16">
        <v>9</v>
      </c>
      <c r="F1502" s="30">
        <f>tab_SATLISTE[[#This Row],[Lehrergeräte]]*1000</f>
        <v>9000</v>
      </c>
      <c r="G1502" s="3" t="str">
        <f>IF(MID(tab_SATLISTE[[#This Row],[SAT-ID]],2,1)="x","x",LEFT(tab_SATLISTE[[#This Row],[SAT-ID]]))</f>
        <v>4</v>
      </c>
      <c r="H1502" t="s">
        <v>17008</v>
      </c>
      <c r="I1502" t="s">
        <v>17915</v>
      </c>
      <c r="J1502" s="3">
        <f>COUNTIFS(tab_SCHULLISTE[TKZ],tab_SATLISTE[[#This Row],[SAT-ID]])</f>
        <v>2</v>
      </c>
    </row>
    <row r="1503" spans="1:10" ht="15.9" customHeight="1" x14ac:dyDescent="0.3">
      <c r="A1503" s="3" t="s">
        <v>3181</v>
      </c>
      <c r="B1503" s="15" t="s">
        <v>1216</v>
      </c>
      <c r="C1503" s="16">
        <v>24</v>
      </c>
      <c r="D1503" s="17">
        <f>tab_SATLISTE[[#This Row],[Leihgeräte]]*350</f>
        <v>8400</v>
      </c>
      <c r="E1503" s="16">
        <v>6</v>
      </c>
      <c r="F1503" s="30">
        <f>tab_SATLISTE[[#This Row],[Lehrergeräte]]*1000</f>
        <v>6000</v>
      </c>
      <c r="G1503" s="3" t="str">
        <f>IF(MID(tab_SATLISTE[[#This Row],[SAT-ID]],2,1)="x","x",LEFT(tab_SATLISTE[[#This Row],[SAT-ID]]))</f>
        <v>4</v>
      </c>
      <c r="H1503" t="s">
        <v>17008</v>
      </c>
      <c r="I1503" t="s">
        <v>17916</v>
      </c>
      <c r="J1503" s="3">
        <f>COUNTIFS(tab_SCHULLISTE[TKZ],tab_SATLISTE[[#This Row],[SAT-ID]])</f>
        <v>1</v>
      </c>
    </row>
    <row r="1504" spans="1:10" ht="15.9" customHeight="1" x14ac:dyDescent="0.3">
      <c r="A1504" s="3" t="s">
        <v>3182</v>
      </c>
      <c r="B1504" s="15" t="s">
        <v>16191</v>
      </c>
      <c r="C1504" s="16">
        <v>25</v>
      </c>
      <c r="D1504" s="17">
        <f>tab_SATLISTE[[#This Row],[Leihgeräte]]*350</f>
        <v>8750</v>
      </c>
      <c r="E1504" s="16">
        <v>6</v>
      </c>
      <c r="F1504" s="30">
        <f>tab_SATLISTE[[#This Row],[Lehrergeräte]]*1000</f>
        <v>6000</v>
      </c>
      <c r="G1504" s="3" t="str">
        <f>IF(MID(tab_SATLISTE[[#This Row],[SAT-ID]],2,1)="x","x",LEFT(tab_SATLISTE[[#This Row],[SAT-ID]]))</f>
        <v>4</v>
      </c>
      <c r="H1504" t="s">
        <v>23</v>
      </c>
      <c r="I1504" t="s">
        <v>17917</v>
      </c>
      <c r="J1504" s="3">
        <f>COUNTIFS(tab_SCHULLISTE[TKZ],tab_SATLISTE[[#This Row],[SAT-ID]])</f>
        <v>1</v>
      </c>
    </row>
    <row r="1505" spans="1:10" ht="15.9" customHeight="1" x14ac:dyDescent="0.3">
      <c r="A1505" s="3" t="s">
        <v>3183</v>
      </c>
      <c r="B1505" s="15" t="s">
        <v>16192</v>
      </c>
      <c r="C1505" s="16">
        <v>15</v>
      </c>
      <c r="D1505" s="17">
        <f>tab_SATLISTE[[#This Row],[Leihgeräte]]*350</f>
        <v>5250</v>
      </c>
      <c r="E1505" s="16">
        <v>4</v>
      </c>
      <c r="F1505" s="30">
        <f>tab_SATLISTE[[#This Row],[Lehrergeräte]]*1000</f>
        <v>4000</v>
      </c>
      <c r="G1505" s="3" t="str">
        <f>IF(MID(tab_SATLISTE[[#This Row],[SAT-ID]],2,1)="x","x",LEFT(tab_SATLISTE[[#This Row],[SAT-ID]]))</f>
        <v>4</v>
      </c>
      <c r="H1505" t="s">
        <v>17010</v>
      </c>
      <c r="I1505" t="s">
        <v>17918</v>
      </c>
      <c r="J1505" s="3">
        <f>COUNTIFS(tab_SCHULLISTE[TKZ],tab_SATLISTE[[#This Row],[SAT-ID]])</f>
        <v>1</v>
      </c>
    </row>
    <row r="1506" spans="1:10" ht="15.9" customHeight="1" x14ac:dyDescent="0.3">
      <c r="A1506" s="3" t="s">
        <v>3184</v>
      </c>
      <c r="B1506" s="15" t="s">
        <v>16193</v>
      </c>
      <c r="C1506" s="16">
        <v>13</v>
      </c>
      <c r="D1506" s="17">
        <f>tab_SATLISTE[[#This Row],[Leihgeräte]]*350</f>
        <v>4550</v>
      </c>
      <c r="E1506" s="16">
        <v>3</v>
      </c>
      <c r="F1506" s="30">
        <f>tab_SATLISTE[[#This Row],[Lehrergeräte]]*1000</f>
        <v>3000</v>
      </c>
      <c r="G1506" s="3" t="str">
        <f>IF(MID(tab_SATLISTE[[#This Row],[SAT-ID]],2,1)="x","x",LEFT(tab_SATLISTE[[#This Row],[SAT-ID]]))</f>
        <v>4</v>
      </c>
      <c r="H1506" t="s">
        <v>17010</v>
      </c>
      <c r="I1506" t="s">
        <v>17919</v>
      </c>
      <c r="J1506" s="3">
        <f>COUNTIFS(tab_SCHULLISTE[TKZ],tab_SATLISTE[[#This Row],[SAT-ID]])</f>
        <v>1</v>
      </c>
    </row>
    <row r="1507" spans="1:10" ht="15.9" customHeight="1" x14ac:dyDescent="0.3">
      <c r="A1507" s="3" t="s">
        <v>3185</v>
      </c>
      <c r="B1507" s="15" t="s">
        <v>16194</v>
      </c>
      <c r="C1507" s="16">
        <v>21</v>
      </c>
      <c r="D1507" s="17">
        <f>tab_SATLISTE[[#This Row],[Leihgeräte]]*350</f>
        <v>7350</v>
      </c>
      <c r="E1507" s="16">
        <v>8</v>
      </c>
      <c r="F1507" s="30">
        <f>tab_SATLISTE[[#This Row],[Lehrergeräte]]*1000</f>
        <v>8000</v>
      </c>
      <c r="G1507" s="3" t="str">
        <f>IF(MID(tab_SATLISTE[[#This Row],[SAT-ID]],2,1)="x","x",LEFT(tab_SATLISTE[[#This Row],[SAT-ID]]))</f>
        <v>4</v>
      </c>
      <c r="H1507" t="s">
        <v>23</v>
      </c>
      <c r="I1507" t="s">
        <v>17920</v>
      </c>
      <c r="J1507" s="3">
        <f>COUNTIFS(tab_SCHULLISTE[TKZ],tab_SATLISTE[[#This Row],[SAT-ID]])</f>
        <v>1</v>
      </c>
    </row>
    <row r="1508" spans="1:10" ht="15.9" customHeight="1" x14ac:dyDescent="0.3">
      <c r="A1508" s="3" t="s">
        <v>3186</v>
      </c>
      <c r="B1508" s="15" t="s">
        <v>16195</v>
      </c>
      <c r="C1508" s="16">
        <v>12</v>
      </c>
      <c r="D1508" s="17">
        <f>tab_SATLISTE[[#This Row],[Leihgeräte]]*350</f>
        <v>4200</v>
      </c>
      <c r="E1508" s="16">
        <v>1</v>
      </c>
      <c r="F1508" s="30">
        <f>tab_SATLISTE[[#This Row],[Lehrergeräte]]*1000</f>
        <v>1000</v>
      </c>
      <c r="G1508" s="3" t="str">
        <f>IF(MID(tab_SATLISTE[[#This Row],[SAT-ID]],2,1)="x","x",LEFT(tab_SATLISTE[[#This Row],[SAT-ID]]))</f>
        <v>4</v>
      </c>
      <c r="H1508" t="s">
        <v>23</v>
      </c>
      <c r="I1508" t="s">
        <v>17921</v>
      </c>
      <c r="J1508" s="3">
        <f>COUNTIFS(tab_SCHULLISTE[TKZ],tab_SATLISTE[[#This Row],[SAT-ID]])</f>
        <v>1</v>
      </c>
    </row>
    <row r="1509" spans="1:10" ht="15.9" customHeight="1" x14ac:dyDescent="0.3">
      <c r="A1509" s="3" t="s">
        <v>3187</v>
      </c>
      <c r="B1509" s="15" t="s">
        <v>16196</v>
      </c>
      <c r="C1509" s="16">
        <v>91</v>
      </c>
      <c r="D1509" s="17">
        <f>tab_SATLISTE[[#This Row],[Leihgeräte]]*350</f>
        <v>31850</v>
      </c>
      <c r="E1509" s="16">
        <v>19</v>
      </c>
      <c r="F1509" s="30">
        <f>tab_SATLISTE[[#This Row],[Lehrergeräte]]*1000</f>
        <v>19000</v>
      </c>
      <c r="G1509" s="3" t="str">
        <f>IF(MID(tab_SATLISTE[[#This Row],[SAT-ID]],2,1)="x","x",LEFT(tab_SATLISTE[[#This Row],[SAT-ID]]))</f>
        <v>4</v>
      </c>
      <c r="H1509" t="s">
        <v>17008</v>
      </c>
      <c r="I1509" t="s">
        <v>17843</v>
      </c>
      <c r="J1509" s="3">
        <f>COUNTIFS(tab_SCHULLISTE[TKZ],tab_SATLISTE[[#This Row],[SAT-ID]])</f>
        <v>2</v>
      </c>
    </row>
    <row r="1510" spans="1:10" ht="15.9" customHeight="1" x14ac:dyDescent="0.3">
      <c r="A1510" s="3" t="s">
        <v>3188</v>
      </c>
      <c r="B1510" s="15" t="s">
        <v>1212</v>
      </c>
      <c r="C1510" s="16">
        <v>21</v>
      </c>
      <c r="D1510" s="17">
        <f>tab_SATLISTE[[#This Row],[Leihgeräte]]*350</f>
        <v>7350</v>
      </c>
      <c r="E1510" s="16">
        <v>4</v>
      </c>
      <c r="F1510" s="30">
        <f>tab_SATLISTE[[#This Row],[Lehrergeräte]]*1000</f>
        <v>4000</v>
      </c>
      <c r="G1510" s="3" t="str">
        <f>IF(MID(tab_SATLISTE[[#This Row],[SAT-ID]],2,1)="x","x",LEFT(tab_SATLISTE[[#This Row],[SAT-ID]]))</f>
        <v>4</v>
      </c>
      <c r="H1510" t="s">
        <v>23</v>
      </c>
      <c r="I1510" t="s">
        <v>17922</v>
      </c>
      <c r="J1510" s="3">
        <f>COUNTIFS(tab_SCHULLISTE[TKZ],tab_SATLISTE[[#This Row],[SAT-ID]])</f>
        <v>1</v>
      </c>
    </row>
    <row r="1511" spans="1:10" ht="15.9" customHeight="1" x14ac:dyDescent="0.3">
      <c r="A1511" s="3" t="s">
        <v>3189</v>
      </c>
      <c r="B1511" s="15" t="s">
        <v>16197</v>
      </c>
      <c r="C1511" s="16">
        <v>11</v>
      </c>
      <c r="D1511" s="17">
        <f>tab_SATLISTE[[#This Row],[Leihgeräte]]*350</f>
        <v>3850</v>
      </c>
      <c r="E1511" s="16">
        <v>3</v>
      </c>
      <c r="F1511" s="30">
        <f>tab_SATLISTE[[#This Row],[Lehrergeräte]]*1000</f>
        <v>3000</v>
      </c>
      <c r="G1511" s="3" t="str">
        <f>IF(MID(tab_SATLISTE[[#This Row],[SAT-ID]],2,1)="x","x",LEFT(tab_SATLISTE[[#This Row],[SAT-ID]]))</f>
        <v>4</v>
      </c>
      <c r="H1511" t="s">
        <v>23</v>
      </c>
      <c r="I1511" t="s">
        <v>17923</v>
      </c>
      <c r="J1511" s="3">
        <f>COUNTIFS(tab_SCHULLISTE[TKZ],tab_SATLISTE[[#This Row],[SAT-ID]])</f>
        <v>1</v>
      </c>
    </row>
    <row r="1512" spans="1:10" ht="15.9" customHeight="1" x14ac:dyDescent="0.3">
      <c r="A1512" s="3" t="s">
        <v>3190</v>
      </c>
      <c r="B1512" s="15" t="s">
        <v>16198</v>
      </c>
      <c r="C1512" s="16">
        <v>27</v>
      </c>
      <c r="D1512" s="17">
        <f>tab_SATLISTE[[#This Row],[Leihgeräte]]*350</f>
        <v>9450</v>
      </c>
      <c r="E1512" s="16">
        <v>5</v>
      </c>
      <c r="F1512" s="30">
        <f>tab_SATLISTE[[#This Row],[Lehrergeräte]]*1000</f>
        <v>5000</v>
      </c>
      <c r="G1512" s="3" t="str">
        <f>IF(MID(tab_SATLISTE[[#This Row],[SAT-ID]],2,1)="x","x",LEFT(tab_SATLISTE[[#This Row],[SAT-ID]]))</f>
        <v>4</v>
      </c>
      <c r="H1512" t="s">
        <v>17010</v>
      </c>
      <c r="I1512" t="s">
        <v>17924</v>
      </c>
      <c r="J1512" s="3">
        <f>COUNTIFS(tab_SCHULLISTE[TKZ],tab_SATLISTE[[#This Row],[SAT-ID]])</f>
        <v>1</v>
      </c>
    </row>
    <row r="1513" spans="1:10" ht="15.9" customHeight="1" x14ac:dyDescent="0.3">
      <c r="A1513" s="3" t="s">
        <v>3191</v>
      </c>
      <c r="B1513" s="15" t="s">
        <v>16199</v>
      </c>
      <c r="C1513" s="16">
        <v>14</v>
      </c>
      <c r="D1513" s="17">
        <f>tab_SATLISTE[[#This Row],[Leihgeräte]]*350</f>
        <v>4900</v>
      </c>
      <c r="E1513" s="16">
        <v>4</v>
      </c>
      <c r="F1513" s="30">
        <f>tab_SATLISTE[[#This Row],[Lehrergeräte]]*1000</f>
        <v>4000</v>
      </c>
      <c r="G1513" s="3" t="str">
        <f>IF(MID(tab_SATLISTE[[#This Row],[SAT-ID]],2,1)="x","x",LEFT(tab_SATLISTE[[#This Row],[SAT-ID]]))</f>
        <v>4</v>
      </c>
      <c r="H1513" t="s">
        <v>17008</v>
      </c>
      <c r="I1513" t="s">
        <v>17925</v>
      </c>
      <c r="J1513" s="3">
        <f>COUNTIFS(tab_SCHULLISTE[TKZ],tab_SATLISTE[[#This Row],[SAT-ID]])</f>
        <v>1</v>
      </c>
    </row>
    <row r="1514" spans="1:10" ht="15.9" customHeight="1" x14ac:dyDescent="0.3">
      <c r="A1514" s="3" t="s">
        <v>3192</v>
      </c>
      <c r="B1514" s="15" t="s">
        <v>16200</v>
      </c>
      <c r="C1514" s="16">
        <v>13</v>
      </c>
      <c r="D1514" s="17">
        <f>tab_SATLISTE[[#This Row],[Leihgeräte]]*350</f>
        <v>4550</v>
      </c>
      <c r="E1514" s="16">
        <v>3</v>
      </c>
      <c r="F1514" s="30">
        <f>tab_SATLISTE[[#This Row],[Lehrergeräte]]*1000</f>
        <v>3000</v>
      </c>
      <c r="G1514" s="3" t="str">
        <f>IF(MID(tab_SATLISTE[[#This Row],[SAT-ID]],2,1)="x","x",LEFT(tab_SATLISTE[[#This Row],[SAT-ID]]))</f>
        <v>4</v>
      </c>
      <c r="H1514" t="s">
        <v>23</v>
      </c>
      <c r="I1514" t="s">
        <v>17926</v>
      </c>
      <c r="J1514" s="3">
        <f>COUNTIFS(tab_SCHULLISTE[TKZ],tab_SATLISTE[[#This Row],[SAT-ID]])</f>
        <v>1</v>
      </c>
    </row>
    <row r="1515" spans="1:10" ht="15.9" customHeight="1" x14ac:dyDescent="0.3">
      <c r="A1515" s="3" t="s">
        <v>3193</v>
      </c>
      <c r="B1515" s="15" t="s">
        <v>16201</v>
      </c>
      <c r="C1515" s="16">
        <v>15</v>
      </c>
      <c r="D1515" s="17">
        <f>tab_SATLISTE[[#This Row],[Leihgeräte]]*350</f>
        <v>5250</v>
      </c>
      <c r="E1515" s="16">
        <v>3</v>
      </c>
      <c r="F1515" s="30">
        <f>tab_SATLISTE[[#This Row],[Lehrergeräte]]*1000</f>
        <v>3000</v>
      </c>
      <c r="G1515" s="3" t="str">
        <f>IF(MID(tab_SATLISTE[[#This Row],[SAT-ID]],2,1)="x","x",LEFT(tab_SATLISTE[[#This Row],[SAT-ID]]))</f>
        <v>4</v>
      </c>
      <c r="H1515" t="s">
        <v>17010</v>
      </c>
      <c r="I1515" t="s">
        <v>17927</v>
      </c>
      <c r="J1515" s="3">
        <f>COUNTIFS(tab_SCHULLISTE[TKZ],tab_SATLISTE[[#This Row],[SAT-ID]])</f>
        <v>1</v>
      </c>
    </row>
    <row r="1516" spans="1:10" ht="15.9" customHeight="1" x14ac:dyDescent="0.3">
      <c r="A1516" s="3" t="s">
        <v>3194</v>
      </c>
      <c r="B1516" s="15" t="s">
        <v>16202</v>
      </c>
      <c r="C1516" s="16">
        <v>29</v>
      </c>
      <c r="D1516" s="17">
        <f>tab_SATLISTE[[#This Row],[Leihgeräte]]*350</f>
        <v>10150</v>
      </c>
      <c r="E1516" s="16">
        <v>8</v>
      </c>
      <c r="F1516" s="30">
        <f>tab_SATLISTE[[#This Row],[Lehrergeräte]]*1000</f>
        <v>8000</v>
      </c>
      <c r="G1516" s="3" t="str">
        <f>IF(MID(tab_SATLISTE[[#This Row],[SAT-ID]],2,1)="x","x",LEFT(tab_SATLISTE[[#This Row],[SAT-ID]]))</f>
        <v>4</v>
      </c>
      <c r="H1516" t="s">
        <v>23</v>
      </c>
      <c r="I1516" t="s">
        <v>17928</v>
      </c>
      <c r="J1516" s="3">
        <f>COUNTIFS(tab_SCHULLISTE[TKZ],tab_SATLISTE[[#This Row],[SAT-ID]])</f>
        <v>1</v>
      </c>
    </row>
    <row r="1517" spans="1:10" ht="15.9" customHeight="1" x14ac:dyDescent="0.3">
      <c r="A1517" s="3" t="s">
        <v>3195</v>
      </c>
      <c r="B1517" s="15" t="s">
        <v>16203</v>
      </c>
      <c r="C1517" s="16">
        <v>14</v>
      </c>
      <c r="D1517" s="17">
        <f>tab_SATLISTE[[#This Row],[Leihgeräte]]*350</f>
        <v>4900</v>
      </c>
      <c r="E1517" s="16">
        <v>3</v>
      </c>
      <c r="F1517" s="30">
        <f>tab_SATLISTE[[#This Row],[Lehrergeräte]]*1000</f>
        <v>3000</v>
      </c>
      <c r="G1517" s="3" t="str">
        <f>IF(MID(tab_SATLISTE[[#This Row],[SAT-ID]],2,1)="x","x",LEFT(tab_SATLISTE[[#This Row],[SAT-ID]]))</f>
        <v>4</v>
      </c>
      <c r="H1517" t="s">
        <v>23</v>
      </c>
      <c r="I1517" t="s">
        <v>17875</v>
      </c>
      <c r="J1517" s="3">
        <f>COUNTIFS(tab_SCHULLISTE[TKZ],tab_SATLISTE[[#This Row],[SAT-ID]])</f>
        <v>1</v>
      </c>
    </row>
    <row r="1518" spans="1:10" ht="15.9" customHeight="1" x14ac:dyDescent="0.3">
      <c r="A1518" s="3" t="s">
        <v>3196</v>
      </c>
      <c r="B1518" s="15" t="s">
        <v>16204</v>
      </c>
      <c r="C1518" s="16">
        <v>17</v>
      </c>
      <c r="D1518" s="17">
        <f>tab_SATLISTE[[#This Row],[Leihgeräte]]*350</f>
        <v>5950</v>
      </c>
      <c r="E1518" s="16">
        <v>5</v>
      </c>
      <c r="F1518" s="30">
        <f>tab_SATLISTE[[#This Row],[Lehrergeräte]]*1000</f>
        <v>5000</v>
      </c>
      <c r="G1518" s="3" t="str">
        <f>IF(MID(tab_SATLISTE[[#This Row],[SAT-ID]],2,1)="x","x",LEFT(tab_SATLISTE[[#This Row],[SAT-ID]]))</f>
        <v>4</v>
      </c>
      <c r="H1518" t="s">
        <v>17009</v>
      </c>
      <c r="I1518" t="s">
        <v>17929</v>
      </c>
      <c r="J1518" s="3">
        <f>COUNTIFS(tab_SCHULLISTE[TKZ],tab_SATLISTE[[#This Row],[SAT-ID]])</f>
        <v>1</v>
      </c>
    </row>
    <row r="1519" spans="1:10" ht="15.9" customHeight="1" x14ac:dyDescent="0.3">
      <c r="A1519" s="3" t="s">
        <v>3197</v>
      </c>
      <c r="B1519" s="15" t="s">
        <v>16205</v>
      </c>
      <c r="C1519" s="16">
        <v>15</v>
      </c>
      <c r="D1519" s="17">
        <f>tab_SATLISTE[[#This Row],[Leihgeräte]]*350</f>
        <v>5250</v>
      </c>
      <c r="E1519" s="16">
        <v>1</v>
      </c>
      <c r="F1519" s="30">
        <f>tab_SATLISTE[[#This Row],[Lehrergeräte]]*1000</f>
        <v>1000</v>
      </c>
      <c r="G1519" s="3" t="str">
        <f>IF(MID(tab_SATLISTE[[#This Row],[SAT-ID]],2,1)="x","x",LEFT(tab_SATLISTE[[#This Row],[SAT-ID]]))</f>
        <v>4</v>
      </c>
      <c r="H1519" t="s">
        <v>23</v>
      </c>
      <c r="I1519" t="s">
        <v>17930</v>
      </c>
      <c r="J1519" s="3">
        <f>COUNTIFS(tab_SCHULLISTE[TKZ],tab_SATLISTE[[#This Row],[SAT-ID]])</f>
        <v>1</v>
      </c>
    </row>
    <row r="1520" spans="1:10" ht="15.9" customHeight="1" x14ac:dyDescent="0.3">
      <c r="A1520" s="3" t="s">
        <v>3198</v>
      </c>
      <c r="B1520" s="15" t="s">
        <v>16206</v>
      </c>
      <c r="C1520" s="16">
        <v>41</v>
      </c>
      <c r="D1520" s="17">
        <f>tab_SATLISTE[[#This Row],[Leihgeräte]]*350</f>
        <v>14350</v>
      </c>
      <c r="E1520" s="16">
        <v>9</v>
      </c>
      <c r="F1520" s="30">
        <f>tab_SATLISTE[[#This Row],[Lehrergeräte]]*1000</f>
        <v>9000</v>
      </c>
      <c r="G1520" s="3" t="str">
        <f>IF(MID(tab_SATLISTE[[#This Row],[SAT-ID]],2,1)="x","x",LEFT(tab_SATLISTE[[#This Row],[SAT-ID]]))</f>
        <v>4</v>
      </c>
      <c r="H1520" t="s">
        <v>17008</v>
      </c>
      <c r="I1520" t="s">
        <v>17931</v>
      </c>
      <c r="J1520" s="3">
        <f>COUNTIFS(tab_SCHULLISTE[TKZ],tab_SATLISTE[[#This Row],[SAT-ID]])</f>
        <v>1</v>
      </c>
    </row>
    <row r="1521" spans="1:10" ht="15.9" customHeight="1" x14ac:dyDescent="0.3">
      <c r="A1521" s="3" t="s">
        <v>3199</v>
      </c>
      <c r="B1521" s="15" t="s">
        <v>16207</v>
      </c>
      <c r="C1521" s="16">
        <v>63</v>
      </c>
      <c r="D1521" s="17">
        <f>tab_SATLISTE[[#This Row],[Leihgeräte]]*350</f>
        <v>22050</v>
      </c>
      <c r="E1521" s="16">
        <v>8</v>
      </c>
      <c r="F1521" s="30">
        <f>tab_SATLISTE[[#This Row],[Lehrergeräte]]*1000</f>
        <v>8000</v>
      </c>
      <c r="G1521" s="3" t="str">
        <f>IF(MID(tab_SATLISTE[[#This Row],[SAT-ID]],2,1)="x","x",LEFT(tab_SATLISTE[[#This Row],[SAT-ID]]))</f>
        <v>4</v>
      </c>
      <c r="H1521" t="s">
        <v>17008</v>
      </c>
      <c r="I1521" t="s">
        <v>17931</v>
      </c>
      <c r="J1521" s="3">
        <f>COUNTIFS(tab_SCHULLISTE[TKZ],tab_SATLISTE[[#This Row],[SAT-ID]])</f>
        <v>1</v>
      </c>
    </row>
    <row r="1522" spans="1:10" ht="15.9" customHeight="1" x14ac:dyDescent="0.3">
      <c r="A1522" s="3" t="s">
        <v>3200</v>
      </c>
      <c r="B1522" s="15" t="s">
        <v>16208</v>
      </c>
      <c r="C1522" s="16">
        <v>717</v>
      </c>
      <c r="D1522" s="17">
        <f>tab_SATLISTE[[#This Row],[Leihgeräte]]*350</f>
        <v>250950</v>
      </c>
      <c r="E1522" s="16">
        <v>137</v>
      </c>
      <c r="F1522" s="30">
        <f>tab_SATLISTE[[#This Row],[Lehrergeräte]]*1000</f>
        <v>137000</v>
      </c>
      <c r="G1522" s="3" t="str">
        <f>IF(MID(tab_SATLISTE[[#This Row],[SAT-ID]],2,1)="x","x",LEFT(tab_SATLISTE[[#This Row],[SAT-ID]]))</f>
        <v>4</v>
      </c>
      <c r="H1522" t="s">
        <v>10474</v>
      </c>
      <c r="I1522" t="s">
        <v>18513</v>
      </c>
      <c r="J1522" s="3">
        <f>COUNTIFS(tab_SCHULLISTE[TKZ],tab_SATLISTE[[#This Row],[SAT-ID]])</f>
        <v>14</v>
      </c>
    </row>
    <row r="1523" spans="1:10" ht="15.9" customHeight="1" x14ac:dyDescent="0.3">
      <c r="A1523" s="3" t="s">
        <v>3201</v>
      </c>
      <c r="B1523" s="15" t="s">
        <v>16209</v>
      </c>
      <c r="C1523" s="16">
        <v>42</v>
      </c>
      <c r="D1523" s="17">
        <f>tab_SATLISTE[[#This Row],[Leihgeräte]]*350</f>
        <v>14700</v>
      </c>
      <c r="E1523" s="16">
        <v>7</v>
      </c>
      <c r="F1523" s="30">
        <f>tab_SATLISTE[[#This Row],[Lehrergeräte]]*1000</f>
        <v>7000</v>
      </c>
      <c r="G1523" s="3" t="str">
        <f>IF(MID(tab_SATLISTE[[#This Row],[SAT-ID]],2,1)="x","x",LEFT(tab_SATLISTE[[#This Row],[SAT-ID]]))</f>
        <v>4</v>
      </c>
      <c r="H1523" t="s">
        <v>17009</v>
      </c>
      <c r="I1523" t="s">
        <v>17932</v>
      </c>
      <c r="J1523" s="3">
        <f>COUNTIFS(tab_SCHULLISTE[TKZ],tab_SATLISTE[[#This Row],[SAT-ID]])</f>
        <v>1</v>
      </c>
    </row>
    <row r="1524" spans="1:10" ht="15.9" customHeight="1" x14ac:dyDescent="0.3">
      <c r="A1524" s="3" t="s">
        <v>3202</v>
      </c>
      <c r="B1524" s="15" t="s">
        <v>16210</v>
      </c>
      <c r="C1524" s="16">
        <v>10</v>
      </c>
      <c r="D1524" s="17">
        <f>tab_SATLISTE[[#This Row],[Leihgeräte]]*350</f>
        <v>3500</v>
      </c>
      <c r="E1524" s="16">
        <v>2</v>
      </c>
      <c r="F1524" s="30">
        <f>tab_SATLISTE[[#This Row],[Lehrergeräte]]*1000</f>
        <v>2000</v>
      </c>
      <c r="G1524" s="3" t="str">
        <f>IF(MID(tab_SATLISTE[[#This Row],[SAT-ID]],2,1)="x","x",LEFT(tab_SATLISTE[[#This Row],[SAT-ID]]))</f>
        <v>4</v>
      </c>
      <c r="H1524" t="s">
        <v>17009</v>
      </c>
      <c r="I1524" t="s">
        <v>17933</v>
      </c>
      <c r="J1524" s="3">
        <f>COUNTIFS(tab_SCHULLISTE[TKZ],tab_SATLISTE[[#This Row],[SAT-ID]])</f>
        <v>1</v>
      </c>
    </row>
    <row r="1525" spans="1:10" ht="15.9" customHeight="1" x14ac:dyDescent="0.3">
      <c r="A1525" s="3" t="s">
        <v>3203</v>
      </c>
      <c r="B1525" s="15" t="s">
        <v>371</v>
      </c>
      <c r="C1525" s="16">
        <v>208</v>
      </c>
      <c r="D1525" s="17">
        <f>tab_SATLISTE[[#This Row],[Leihgeräte]]*350</f>
        <v>72800</v>
      </c>
      <c r="E1525" s="16">
        <v>35</v>
      </c>
      <c r="F1525" s="30">
        <f>tab_SATLISTE[[#This Row],[Lehrergeräte]]*1000</f>
        <v>35000</v>
      </c>
      <c r="G1525" s="3" t="str">
        <f>IF(MID(tab_SATLISTE[[#This Row],[SAT-ID]],2,1)="x","x",LEFT(tab_SATLISTE[[#This Row],[SAT-ID]]))</f>
        <v>4</v>
      </c>
      <c r="H1525" t="s">
        <v>17008</v>
      </c>
      <c r="I1525" t="s">
        <v>17834</v>
      </c>
      <c r="J1525" s="3">
        <f>COUNTIFS(tab_SCHULLISTE[TKZ],tab_SATLISTE[[#This Row],[SAT-ID]])</f>
        <v>3</v>
      </c>
    </row>
    <row r="1526" spans="1:10" ht="15.9" customHeight="1" x14ac:dyDescent="0.3">
      <c r="A1526" s="3" t="s">
        <v>3210</v>
      </c>
      <c r="B1526" s="15" t="s">
        <v>16213</v>
      </c>
      <c r="C1526" s="16">
        <v>71</v>
      </c>
      <c r="D1526" s="17">
        <f>tab_SATLISTE[[#This Row],[Leihgeräte]]*350</f>
        <v>24850</v>
      </c>
      <c r="E1526" s="16">
        <v>15</v>
      </c>
      <c r="F1526" s="30">
        <f>tab_SATLISTE[[#This Row],[Lehrergeräte]]*1000</f>
        <v>15000</v>
      </c>
      <c r="G1526" s="3" t="str">
        <f>IF(MID(tab_SATLISTE[[#This Row],[SAT-ID]],2,1)="x","x",LEFT(tab_SATLISTE[[#This Row],[SAT-ID]]))</f>
        <v>4</v>
      </c>
      <c r="H1526" t="s">
        <v>17014</v>
      </c>
      <c r="I1526" t="s">
        <v>17846</v>
      </c>
      <c r="J1526" s="3">
        <f>COUNTIFS(tab_SCHULLISTE[TKZ],tab_SATLISTE[[#This Row],[SAT-ID]])</f>
        <v>1</v>
      </c>
    </row>
    <row r="1527" spans="1:10" ht="15.9" customHeight="1" x14ac:dyDescent="0.3">
      <c r="A1527" s="3" t="s">
        <v>3225</v>
      </c>
      <c r="B1527" s="15" t="s">
        <v>10439</v>
      </c>
      <c r="C1527" s="16">
        <v>57</v>
      </c>
      <c r="D1527" s="17">
        <f>tab_SATLISTE[[#This Row],[Leihgeräte]]*350</f>
        <v>19950</v>
      </c>
      <c r="E1527" s="16">
        <v>37</v>
      </c>
      <c r="F1527" s="30">
        <f>tab_SATLISTE[[#This Row],[Lehrergeräte]]*1000</f>
        <v>37000</v>
      </c>
      <c r="G1527" s="3" t="str">
        <f>IF(MID(tab_SATLISTE[[#This Row],[SAT-ID]],2,1)="x","x",LEFT(tab_SATLISTE[[#This Row],[SAT-ID]]))</f>
        <v>4</v>
      </c>
      <c r="H1527" t="s">
        <v>17014</v>
      </c>
      <c r="I1527" t="s">
        <v>17401</v>
      </c>
      <c r="J1527" s="3">
        <f>COUNTIFS(tab_SCHULLISTE[TKZ],tab_SATLISTE[[#This Row],[SAT-ID]])</f>
        <v>5</v>
      </c>
    </row>
    <row r="1528" spans="1:10" ht="15.9" customHeight="1" x14ac:dyDescent="0.3">
      <c r="A1528" s="3" t="s">
        <v>3211</v>
      </c>
      <c r="B1528" s="15" t="s">
        <v>16214</v>
      </c>
      <c r="C1528" s="16">
        <v>8</v>
      </c>
      <c r="D1528" s="17">
        <f>tab_SATLISTE[[#This Row],[Leihgeräte]]*350</f>
        <v>2800</v>
      </c>
      <c r="E1528" s="16">
        <v>3</v>
      </c>
      <c r="F1528" s="30">
        <f>tab_SATLISTE[[#This Row],[Lehrergeräte]]*1000</f>
        <v>3000</v>
      </c>
      <c r="G1528" s="3" t="str">
        <f>IF(MID(tab_SATLISTE[[#This Row],[SAT-ID]],2,1)="x","x",LEFT(tab_SATLISTE[[#This Row],[SAT-ID]]))</f>
        <v>4</v>
      </c>
      <c r="H1528" t="s">
        <v>17014</v>
      </c>
      <c r="I1528" t="s">
        <v>17798</v>
      </c>
      <c r="J1528" s="3">
        <f>COUNTIFS(tab_SCHULLISTE[TKZ],tab_SATLISTE[[#This Row],[SAT-ID]])</f>
        <v>1</v>
      </c>
    </row>
    <row r="1529" spans="1:10" ht="15.9" customHeight="1" x14ac:dyDescent="0.3">
      <c r="A1529" s="3" t="s">
        <v>3212</v>
      </c>
      <c r="B1529" s="15" t="s">
        <v>16215</v>
      </c>
      <c r="C1529" s="16">
        <v>69</v>
      </c>
      <c r="D1529" s="17">
        <f>tab_SATLISTE[[#This Row],[Leihgeräte]]*350</f>
        <v>24150</v>
      </c>
      <c r="E1529" s="16">
        <v>42</v>
      </c>
      <c r="F1529" s="30">
        <f>tab_SATLISTE[[#This Row],[Lehrergeräte]]*1000</f>
        <v>42000</v>
      </c>
      <c r="G1529" s="3" t="str">
        <f>IF(MID(tab_SATLISTE[[#This Row],[SAT-ID]],2,1)="x","x",LEFT(tab_SATLISTE[[#This Row],[SAT-ID]]))</f>
        <v>4</v>
      </c>
      <c r="H1529" t="s">
        <v>17014</v>
      </c>
      <c r="I1529" t="s">
        <v>17611</v>
      </c>
      <c r="J1529" s="3">
        <f>COUNTIFS(tab_SCHULLISTE[TKZ],tab_SATLISTE[[#This Row],[SAT-ID]])</f>
        <v>4</v>
      </c>
    </row>
    <row r="1530" spans="1:10" ht="15.9" customHeight="1" x14ac:dyDescent="0.3">
      <c r="A1530" s="3" t="s">
        <v>3213</v>
      </c>
      <c r="B1530" s="15" t="s">
        <v>255</v>
      </c>
      <c r="C1530" s="16">
        <v>15</v>
      </c>
      <c r="D1530" s="17">
        <f>tab_SATLISTE[[#This Row],[Leihgeräte]]*350</f>
        <v>5250</v>
      </c>
      <c r="E1530" s="16">
        <v>7</v>
      </c>
      <c r="F1530" s="30">
        <f>tab_SATLISTE[[#This Row],[Lehrergeräte]]*1000</f>
        <v>7000</v>
      </c>
      <c r="G1530" s="3" t="str">
        <f>IF(MID(tab_SATLISTE[[#This Row],[SAT-ID]],2,1)="x","x",LEFT(tab_SATLISTE[[#This Row],[SAT-ID]]))</f>
        <v>4</v>
      </c>
      <c r="H1530" t="s">
        <v>17014</v>
      </c>
      <c r="I1530" t="s">
        <v>17611</v>
      </c>
      <c r="J1530" s="3">
        <f>COUNTIFS(tab_SCHULLISTE[TKZ],tab_SATLISTE[[#This Row],[SAT-ID]])</f>
        <v>1</v>
      </c>
    </row>
    <row r="1531" spans="1:10" ht="15.9" customHeight="1" x14ac:dyDescent="0.3">
      <c r="A1531" s="3" t="s">
        <v>3214</v>
      </c>
      <c r="B1531" s="15" t="s">
        <v>16216</v>
      </c>
      <c r="C1531" s="16">
        <v>28</v>
      </c>
      <c r="D1531" s="17">
        <f>tab_SATLISTE[[#This Row],[Leihgeräte]]*350</f>
        <v>9800</v>
      </c>
      <c r="E1531" s="16">
        <v>7</v>
      </c>
      <c r="F1531" s="30">
        <f>tab_SATLISTE[[#This Row],[Lehrergeräte]]*1000</f>
        <v>7000</v>
      </c>
      <c r="G1531" s="3" t="str">
        <f>IF(MID(tab_SATLISTE[[#This Row],[SAT-ID]],2,1)="x","x",LEFT(tab_SATLISTE[[#This Row],[SAT-ID]]))</f>
        <v>4</v>
      </c>
      <c r="H1531" t="s">
        <v>17014</v>
      </c>
      <c r="I1531" t="s">
        <v>17786</v>
      </c>
      <c r="J1531" s="3">
        <f>COUNTIFS(tab_SCHULLISTE[TKZ],tab_SATLISTE[[#This Row],[SAT-ID]])</f>
        <v>3</v>
      </c>
    </row>
    <row r="1532" spans="1:10" ht="15.9" customHeight="1" x14ac:dyDescent="0.3">
      <c r="A1532" s="3" t="s">
        <v>3215</v>
      </c>
      <c r="B1532" s="15" t="s">
        <v>246</v>
      </c>
      <c r="C1532" s="16">
        <v>12</v>
      </c>
      <c r="D1532" s="17">
        <f>tab_SATLISTE[[#This Row],[Leihgeräte]]*350</f>
        <v>4200</v>
      </c>
      <c r="E1532" s="16">
        <v>9</v>
      </c>
      <c r="F1532" s="30">
        <f>tab_SATLISTE[[#This Row],[Lehrergeräte]]*1000</f>
        <v>9000</v>
      </c>
      <c r="G1532" s="3" t="str">
        <f>IF(MID(tab_SATLISTE[[#This Row],[SAT-ID]],2,1)="x","x",LEFT(tab_SATLISTE[[#This Row],[SAT-ID]]))</f>
        <v>4</v>
      </c>
      <c r="H1532" t="s">
        <v>17014</v>
      </c>
      <c r="I1532" t="s">
        <v>17846</v>
      </c>
      <c r="J1532" s="3">
        <f>COUNTIFS(tab_SCHULLISTE[TKZ],tab_SATLISTE[[#This Row],[SAT-ID]])</f>
        <v>2</v>
      </c>
    </row>
    <row r="1533" spans="1:10" ht="15.9" customHeight="1" x14ac:dyDescent="0.3">
      <c r="A1533" s="3" t="s">
        <v>3216</v>
      </c>
      <c r="B1533" s="15" t="s">
        <v>50</v>
      </c>
      <c r="C1533" s="16">
        <v>87</v>
      </c>
      <c r="D1533" s="17">
        <f>tab_SATLISTE[[#This Row],[Leihgeräte]]*350</f>
        <v>30450</v>
      </c>
      <c r="E1533" s="16">
        <v>60</v>
      </c>
      <c r="F1533" s="30">
        <f>tab_SATLISTE[[#This Row],[Lehrergeräte]]*1000</f>
        <v>60000</v>
      </c>
      <c r="G1533" s="3" t="str">
        <f>IF(MID(tab_SATLISTE[[#This Row],[SAT-ID]],2,1)="x","x",LEFT(tab_SATLISTE[[#This Row],[SAT-ID]]))</f>
        <v>4</v>
      </c>
      <c r="H1533" t="s">
        <v>17014</v>
      </c>
      <c r="I1533" t="s">
        <v>17054</v>
      </c>
      <c r="J1533" s="3">
        <f>COUNTIFS(tab_SCHULLISTE[TKZ],tab_SATLISTE[[#This Row],[SAT-ID]])</f>
        <v>9</v>
      </c>
    </row>
    <row r="1534" spans="1:10" ht="15.9" customHeight="1" x14ac:dyDescent="0.3">
      <c r="A1534" s="3" t="s">
        <v>14885</v>
      </c>
      <c r="B1534" s="15" t="s">
        <v>16238</v>
      </c>
      <c r="C1534" s="16">
        <v>74</v>
      </c>
      <c r="D1534" s="17">
        <f>tab_SATLISTE[[#This Row],[Leihgeräte]]*350</f>
        <v>25900</v>
      </c>
      <c r="E1534" s="16">
        <v>15</v>
      </c>
      <c r="F1534" s="30">
        <f>tab_SATLISTE[[#This Row],[Lehrergeräte]]*1000</f>
        <v>15000</v>
      </c>
      <c r="G1534" s="3" t="str">
        <f>IF(MID(tab_SATLISTE[[#This Row],[SAT-ID]],2,1)="x","x",LEFT(tab_SATLISTE[[#This Row],[SAT-ID]]))</f>
        <v>4</v>
      </c>
      <c r="H1534" t="s">
        <v>17014</v>
      </c>
      <c r="I1534" t="s">
        <v>17611</v>
      </c>
      <c r="J1534" s="3">
        <f>COUNTIFS(tab_SCHULLISTE[TKZ],tab_SATLISTE[[#This Row],[SAT-ID]])</f>
        <v>2</v>
      </c>
    </row>
    <row r="1535" spans="1:10" ht="15.9" customHeight="1" x14ac:dyDescent="0.3">
      <c r="A1535" s="3" t="s">
        <v>3217</v>
      </c>
      <c r="B1535" s="15" t="s">
        <v>16217</v>
      </c>
      <c r="C1535" s="16">
        <v>36</v>
      </c>
      <c r="D1535" s="17">
        <f>tab_SATLISTE[[#This Row],[Leihgeräte]]*350</f>
        <v>12600</v>
      </c>
      <c r="E1535" s="16">
        <v>13</v>
      </c>
      <c r="F1535" s="30">
        <f>tab_SATLISTE[[#This Row],[Lehrergeräte]]*1000</f>
        <v>13000</v>
      </c>
      <c r="G1535" s="3" t="str">
        <f>IF(MID(tab_SATLISTE[[#This Row],[SAT-ID]],2,1)="x","x",LEFT(tab_SATLISTE[[#This Row],[SAT-ID]]))</f>
        <v>4</v>
      </c>
      <c r="H1535" t="s">
        <v>17014</v>
      </c>
      <c r="I1535" t="s">
        <v>17611</v>
      </c>
      <c r="J1535" s="3">
        <f>COUNTIFS(tab_SCHULLISTE[TKZ],tab_SATLISTE[[#This Row],[SAT-ID]])</f>
        <v>2</v>
      </c>
    </row>
    <row r="1536" spans="1:10" ht="15.9" customHeight="1" x14ac:dyDescent="0.3">
      <c r="A1536" s="3" t="s">
        <v>3218</v>
      </c>
      <c r="B1536" s="15" t="s">
        <v>16218</v>
      </c>
      <c r="C1536" s="16">
        <v>27</v>
      </c>
      <c r="D1536" s="17">
        <f>tab_SATLISTE[[#This Row],[Leihgeräte]]*350</f>
        <v>9450</v>
      </c>
      <c r="E1536" s="16">
        <v>3</v>
      </c>
      <c r="F1536" s="30">
        <f>tab_SATLISTE[[#This Row],[Lehrergeräte]]*1000</f>
        <v>3000</v>
      </c>
      <c r="G1536" s="3" t="str">
        <f>IF(MID(tab_SATLISTE[[#This Row],[SAT-ID]],2,1)="x","x",LEFT(tab_SATLISTE[[#This Row],[SAT-ID]]))</f>
        <v>4</v>
      </c>
      <c r="H1536" t="s">
        <v>17014</v>
      </c>
      <c r="I1536" t="s">
        <v>17401</v>
      </c>
      <c r="J1536" s="3">
        <f>COUNTIFS(tab_SCHULLISTE[TKZ],tab_SATLISTE[[#This Row],[SAT-ID]])</f>
        <v>2</v>
      </c>
    </row>
    <row r="1537" spans="1:10" ht="15.9" customHeight="1" x14ac:dyDescent="0.3">
      <c r="A1537" s="3" t="s">
        <v>3219</v>
      </c>
      <c r="B1537" s="15" t="s">
        <v>16219</v>
      </c>
      <c r="C1537" s="16">
        <v>43</v>
      </c>
      <c r="D1537" s="17">
        <f>tab_SATLISTE[[#This Row],[Leihgeräte]]*350</f>
        <v>15050</v>
      </c>
      <c r="E1537" s="16">
        <v>10</v>
      </c>
      <c r="F1537" s="30">
        <f>tab_SATLISTE[[#This Row],[Lehrergeräte]]*1000</f>
        <v>10000</v>
      </c>
      <c r="G1537" s="3" t="str">
        <f>IF(MID(tab_SATLISTE[[#This Row],[SAT-ID]],2,1)="x","x",LEFT(tab_SATLISTE[[#This Row],[SAT-ID]]))</f>
        <v>4</v>
      </c>
      <c r="H1537" t="s">
        <v>17014</v>
      </c>
      <c r="I1537" t="s">
        <v>17611</v>
      </c>
      <c r="J1537" s="3">
        <f>COUNTIFS(tab_SCHULLISTE[TKZ],tab_SATLISTE[[#This Row],[SAT-ID]])</f>
        <v>1</v>
      </c>
    </row>
    <row r="1538" spans="1:10" ht="15.9" customHeight="1" x14ac:dyDescent="0.3">
      <c r="A1538" s="3" t="s">
        <v>3220</v>
      </c>
      <c r="B1538" s="15" t="s">
        <v>739</v>
      </c>
      <c r="C1538" s="16">
        <v>16</v>
      </c>
      <c r="D1538" s="17">
        <f>tab_SATLISTE[[#This Row],[Leihgeräte]]*350</f>
        <v>5600</v>
      </c>
      <c r="E1538" s="16">
        <v>4</v>
      </c>
      <c r="F1538" s="30">
        <f>tab_SATLISTE[[#This Row],[Lehrergeräte]]*1000</f>
        <v>4000</v>
      </c>
      <c r="G1538" s="3" t="str">
        <f>IF(MID(tab_SATLISTE[[#This Row],[SAT-ID]],2,1)="x","x",LEFT(tab_SATLISTE[[#This Row],[SAT-ID]]))</f>
        <v>4</v>
      </c>
      <c r="H1538" t="s">
        <v>17014</v>
      </c>
      <c r="I1538" t="s">
        <v>17611</v>
      </c>
      <c r="J1538" s="3">
        <f>COUNTIFS(tab_SCHULLISTE[TKZ],tab_SATLISTE[[#This Row],[SAT-ID]])</f>
        <v>1</v>
      </c>
    </row>
    <row r="1539" spans="1:10" ht="15.9" customHeight="1" x14ac:dyDescent="0.3">
      <c r="A1539" s="3" t="s">
        <v>3221</v>
      </c>
      <c r="B1539" s="15" t="s">
        <v>57</v>
      </c>
      <c r="C1539" s="16">
        <v>21</v>
      </c>
      <c r="D1539" s="17">
        <f>tab_SATLISTE[[#This Row],[Leihgeräte]]*350</f>
        <v>7350</v>
      </c>
      <c r="E1539" s="16">
        <v>18</v>
      </c>
      <c r="F1539" s="30">
        <f>tab_SATLISTE[[#This Row],[Lehrergeräte]]*1000</f>
        <v>18000</v>
      </c>
      <c r="G1539" s="3" t="str">
        <f>IF(MID(tab_SATLISTE[[#This Row],[SAT-ID]],2,1)="x","x",LEFT(tab_SATLISTE[[#This Row],[SAT-ID]]))</f>
        <v>4</v>
      </c>
      <c r="H1539" t="s">
        <v>17014</v>
      </c>
      <c r="I1539" t="s">
        <v>17611</v>
      </c>
      <c r="J1539" s="3">
        <f>COUNTIFS(tab_SCHULLISTE[TKZ],tab_SATLISTE[[#This Row],[SAT-ID]])</f>
        <v>3</v>
      </c>
    </row>
    <row r="1540" spans="1:10" ht="15.9" customHeight="1" x14ac:dyDescent="0.3">
      <c r="A1540" s="3" t="s">
        <v>3230</v>
      </c>
      <c r="B1540" s="15" t="s">
        <v>4208</v>
      </c>
      <c r="C1540" s="16">
        <v>50</v>
      </c>
      <c r="D1540" s="17">
        <f>tab_SATLISTE[[#This Row],[Leihgeräte]]*350</f>
        <v>17500</v>
      </c>
      <c r="E1540" s="16">
        <v>21</v>
      </c>
      <c r="F1540" s="30">
        <f>tab_SATLISTE[[#This Row],[Lehrergeräte]]*1000</f>
        <v>21000</v>
      </c>
      <c r="G1540" s="3" t="str">
        <f>IF(MID(tab_SATLISTE[[#This Row],[SAT-ID]],2,1)="x","x",LEFT(tab_SATLISTE[[#This Row],[SAT-ID]]))</f>
        <v>4</v>
      </c>
      <c r="H1540" t="s">
        <v>17014</v>
      </c>
      <c r="I1540" t="s">
        <v>17935</v>
      </c>
      <c r="J1540" s="3">
        <f>COUNTIFS(tab_SCHULLISTE[TKZ],tab_SATLISTE[[#This Row],[SAT-ID]])</f>
        <v>4</v>
      </c>
    </row>
    <row r="1541" spans="1:10" ht="15.9" customHeight="1" x14ac:dyDescent="0.3">
      <c r="A1541" s="3" t="s">
        <v>3222</v>
      </c>
      <c r="B1541" s="15" t="s">
        <v>459</v>
      </c>
      <c r="C1541" s="16">
        <v>70</v>
      </c>
      <c r="D1541" s="17">
        <f>tab_SATLISTE[[#This Row],[Leihgeräte]]*350</f>
        <v>24500</v>
      </c>
      <c r="E1541" s="16">
        <v>12</v>
      </c>
      <c r="F1541" s="30">
        <f>tab_SATLISTE[[#This Row],[Lehrergeräte]]*1000</f>
        <v>12000</v>
      </c>
      <c r="G1541" s="3" t="str">
        <f>IF(MID(tab_SATLISTE[[#This Row],[SAT-ID]],2,1)="x","x",LEFT(tab_SATLISTE[[#This Row],[SAT-ID]]))</f>
        <v>4</v>
      </c>
      <c r="H1541" t="s">
        <v>17014</v>
      </c>
      <c r="I1541" t="s">
        <v>17834</v>
      </c>
      <c r="J1541" s="3">
        <f>COUNTIFS(tab_SCHULLISTE[TKZ],tab_SATLISTE[[#This Row],[SAT-ID]])</f>
        <v>1</v>
      </c>
    </row>
    <row r="1542" spans="1:10" ht="15.9" customHeight="1" x14ac:dyDescent="0.3">
      <c r="A1542" s="3" t="s">
        <v>3223</v>
      </c>
      <c r="B1542" s="15" t="s">
        <v>638</v>
      </c>
      <c r="C1542" s="16">
        <v>85</v>
      </c>
      <c r="D1542" s="17">
        <f>tab_SATLISTE[[#This Row],[Leihgeräte]]*350</f>
        <v>29750</v>
      </c>
      <c r="E1542" s="16">
        <v>12</v>
      </c>
      <c r="F1542" s="30">
        <f>tab_SATLISTE[[#This Row],[Lehrergeräte]]*1000</f>
        <v>12000</v>
      </c>
      <c r="G1542" s="3" t="str">
        <f>IF(MID(tab_SATLISTE[[#This Row],[SAT-ID]],2,1)="x","x",LEFT(tab_SATLISTE[[#This Row],[SAT-ID]]))</f>
        <v>4</v>
      </c>
      <c r="H1542" t="s">
        <v>17014</v>
      </c>
      <c r="I1542" t="s">
        <v>17834</v>
      </c>
      <c r="J1542" s="3">
        <f>COUNTIFS(tab_SCHULLISTE[TKZ],tab_SATLISTE[[#This Row],[SAT-ID]])</f>
        <v>1</v>
      </c>
    </row>
    <row r="1543" spans="1:10" ht="15.9" customHeight="1" x14ac:dyDescent="0.3">
      <c r="A1543" s="3" t="s">
        <v>3224</v>
      </c>
      <c r="B1543" s="15" t="s">
        <v>634</v>
      </c>
      <c r="C1543" s="16">
        <v>44</v>
      </c>
      <c r="D1543" s="17">
        <f>tab_SATLISTE[[#This Row],[Leihgeräte]]*350</f>
        <v>15400</v>
      </c>
      <c r="E1543" s="16">
        <v>12</v>
      </c>
      <c r="F1543" s="30">
        <f>tab_SATLISTE[[#This Row],[Lehrergeräte]]*1000</f>
        <v>12000</v>
      </c>
      <c r="G1543" s="3" t="str">
        <f>IF(MID(tab_SATLISTE[[#This Row],[SAT-ID]],2,1)="x","x",LEFT(tab_SATLISTE[[#This Row],[SAT-ID]]))</f>
        <v>4</v>
      </c>
      <c r="H1543" t="s">
        <v>17014</v>
      </c>
      <c r="I1543" t="s">
        <v>17865</v>
      </c>
      <c r="J1543" s="3">
        <f>COUNTIFS(tab_SCHULLISTE[TKZ],tab_SATLISTE[[#This Row],[SAT-ID]])</f>
        <v>1</v>
      </c>
    </row>
    <row r="1544" spans="1:10" ht="15.9" customHeight="1" x14ac:dyDescent="0.3">
      <c r="A1544" s="3" t="s">
        <v>3226</v>
      </c>
      <c r="B1544" s="15" t="s">
        <v>16220</v>
      </c>
      <c r="C1544" s="16">
        <v>197</v>
      </c>
      <c r="D1544" s="17">
        <f>tab_SATLISTE[[#This Row],[Leihgeräte]]*350</f>
        <v>68950</v>
      </c>
      <c r="E1544" s="16">
        <v>34</v>
      </c>
      <c r="F1544" s="30">
        <f>tab_SATLISTE[[#This Row],[Lehrergeräte]]*1000</f>
        <v>34000</v>
      </c>
      <c r="G1544" s="3" t="str">
        <f>IF(MID(tab_SATLISTE[[#This Row],[SAT-ID]],2,1)="x","x",LEFT(tab_SATLISTE[[#This Row],[SAT-ID]]))</f>
        <v>4</v>
      </c>
      <c r="H1544" t="s">
        <v>17014</v>
      </c>
      <c r="I1544" t="s">
        <v>17611</v>
      </c>
      <c r="J1544" s="3">
        <f>COUNTIFS(tab_SCHULLISTE[TKZ],tab_SATLISTE[[#This Row],[SAT-ID]])</f>
        <v>6</v>
      </c>
    </row>
    <row r="1545" spans="1:10" ht="15.9" customHeight="1" x14ac:dyDescent="0.3">
      <c r="A1545" s="3" t="s">
        <v>3227</v>
      </c>
      <c r="B1545" s="15" t="s">
        <v>18915</v>
      </c>
      <c r="C1545" s="16">
        <v>12</v>
      </c>
      <c r="D1545" s="17">
        <f>tab_SATLISTE[[#This Row],[Leihgeräte]]*350</f>
        <v>4200</v>
      </c>
      <c r="E1545" s="16">
        <v>8</v>
      </c>
      <c r="F1545" s="30">
        <f>tab_SATLISTE[[#This Row],[Lehrergeräte]]*1000</f>
        <v>8000</v>
      </c>
      <c r="G1545" s="3" t="str">
        <f>IF(MID(tab_SATLISTE[[#This Row],[SAT-ID]],2,1)="x","x",LEFT(tab_SATLISTE[[#This Row],[SAT-ID]]))</f>
        <v>4</v>
      </c>
      <c r="H1545" t="s">
        <v>17014</v>
      </c>
      <c r="I1545" t="s">
        <v>17611</v>
      </c>
      <c r="J1545" s="3">
        <f>COUNTIFS(tab_SCHULLISTE[TKZ],tab_SATLISTE[[#This Row],[SAT-ID]])</f>
        <v>2</v>
      </c>
    </row>
    <row r="1546" spans="1:10" ht="15.9" customHeight="1" x14ac:dyDescent="0.3">
      <c r="A1546" s="3" t="s">
        <v>3228</v>
      </c>
      <c r="B1546" s="15" t="s">
        <v>16221</v>
      </c>
      <c r="C1546" s="16">
        <v>68</v>
      </c>
      <c r="D1546" s="17">
        <f>tab_SATLISTE[[#This Row],[Leihgeräte]]*350</f>
        <v>23800</v>
      </c>
      <c r="E1546" s="16">
        <v>15</v>
      </c>
      <c r="F1546" s="30">
        <f>tab_SATLISTE[[#This Row],[Lehrergeräte]]*1000</f>
        <v>15000</v>
      </c>
      <c r="G1546" s="3" t="str">
        <f>IF(MID(tab_SATLISTE[[#This Row],[SAT-ID]],2,1)="x","x",LEFT(tab_SATLISTE[[#This Row],[SAT-ID]]))</f>
        <v>4</v>
      </c>
      <c r="H1546" t="s">
        <v>17014</v>
      </c>
      <c r="I1546" t="s">
        <v>17816</v>
      </c>
      <c r="J1546" s="3">
        <f>COUNTIFS(tab_SCHULLISTE[TKZ],tab_SATLISTE[[#This Row],[SAT-ID]])</f>
        <v>1</v>
      </c>
    </row>
    <row r="1547" spans="1:10" ht="15.9" customHeight="1" x14ac:dyDescent="0.3">
      <c r="A1547" s="3" t="s">
        <v>3229</v>
      </c>
      <c r="B1547" s="15" t="s">
        <v>16222</v>
      </c>
      <c r="C1547" s="16">
        <v>34</v>
      </c>
      <c r="D1547" s="17">
        <f>tab_SATLISTE[[#This Row],[Leihgeräte]]*350</f>
        <v>11900</v>
      </c>
      <c r="E1547" s="16">
        <v>6</v>
      </c>
      <c r="F1547" s="30">
        <f>tab_SATLISTE[[#This Row],[Lehrergeräte]]*1000</f>
        <v>6000</v>
      </c>
      <c r="G1547" s="3" t="str">
        <f>IF(MID(tab_SATLISTE[[#This Row],[SAT-ID]],2,1)="x","x",LEFT(tab_SATLISTE[[#This Row],[SAT-ID]]))</f>
        <v>4</v>
      </c>
      <c r="H1547" t="s">
        <v>17014</v>
      </c>
      <c r="I1547" t="s">
        <v>17800</v>
      </c>
      <c r="J1547" s="3">
        <f>COUNTIFS(tab_SCHULLISTE[TKZ],tab_SATLISTE[[#This Row],[SAT-ID]])</f>
        <v>2</v>
      </c>
    </row>
    <row r="1548" spans="1:10" ht="15.9" customHeight="1" x14ac:dyDescent="0.3">
      <c r="A1548" s="3" t="s">
        <v>14884</v>
      </c>
      <c r="B1548" s="15" t="s">
        <v>16237</v>
      </c>
      <c r="C1548" s="16">
        <v>76</v>
      </c>
      <c r="D1548" s="17">
        <f>tab_SATLISTE[[#This Row],[Leihgeräte]]*350</f>
        <v>26600</v>
      </c>
      <c r="E1548" s="16">
        <v>20</v>
      </c>
      <c r="F1548" s="30">
        <f>tab_SATLISTE[[#This Row],[Lehrergeräte]]*1000</f>
        <v>20000</v>
      </c>
      <c r="G1548" s="3" t="str">
        <f>IF(MID(tab_SATLISTE[[#This Row],[SAT-ID]],2,1)="x","x",LEFT(tab_SATLISTE[[#This Row],[SAT-ID]]))</f>
        <v>4</v>
      </c>
      <c r="H1548" t="s">
        <v>17014</v>
      </c>
      <c r="I1548" t="s">
        <v>17936</v>
      </c>
      <c r="J1548" s="3">
        <f>COUNTIFS(tab_SCHULLISTE[TKZ],tab_SATLISTE[[#This Row],[SAT-ID]])</f>
        <v>2</v>
      </c>
    </row>
    <row r="1549" spans="1:10" ht="15.9" customHeight="1" x14ac:dyDescent="0.3">
      <c r="A1549" s="3" t="s">
        <v>3231</v>
      </c>
      <c r="B1549" s="15" t="s">
        <v>15421</v>
      </c>
      <c r="C1549" s="16">
        <v>124</v>
      </c>
      <c r="D1549" s="17">
        <f>tab_SATLISTE[[#This Row],[Leihgeräte]]*350</f>
        <v>43400</v>
      </c>
      <c r="E1549" s="16">
        <v>75</v>
      </c>
      <c r="F1549" s="30">
        <f>tab_SATLISTE[[#This Row],[Lehrergeräte]]*1000</f>
        <v>75000</v>
      </c>
      <c r="G1549" s="3" t="str">
        <f>IF(MID(tab_SATLISTE[[#This Row],[SAT-ID]],2,1)="x","x",LEFT(tab_SATLISTE[[#This Row],[SAT-ID]]))</f>
        <v>4</v>
      </c>
      <c r="H1549" t="s">
        <v>17014</v>
      </c>
      <c r="I1549" t="s">
        <v>17405</v>
      </c>
      <c r="J1549" s="3">
        <f>COUNTIFS(tab_SCHULLISTE[TKZ],tab_SATLISTE[[#This Row],[SAT-ID]])</f>
        <v>12</v>
      </c>
    </row>
    <row r="1550" spans="1:10" ht="15.9" customHeight="1" x14ac:dyDescent="0.3">
      <c r="A1550" s="3" t="s">
        <v>3232</v>
      </c>
      <c r="B1550" s="15" t="s">
        <v>16223</v>
      </c>
      <c r="C1550" s="16">
        <v>16</v>
      </c>
      <c r="D1550" s="17">
        <f>tab_SATLISTE[[#This Row],[Leihgeräte]]*350</f>
        <v>5600</v>
      </c>
      <c r="E1550" s="16">
        <v>3</v>
      </c>
      <c r="F1550" s="30">
        <f>tab_SATLISTE[[#This Row],[Lehrergeräte]]*1000</f>
        <v>3000</v>
      </c>
      <c r="G1550" s="3" t="str">
        <f>IF(MID(tab_SATLISTE[[#This Row],[SAT-ID]],2,1)="x","x",LEFT(tab_SATLISTE[[#This Row],[SAT-ID]]))</f>
        <v>4</v>
      </c>
      <c r="H1550" t="s">
        <v>17014</v>
      </c>
      <c r="I1550" t="s">
        <v>17611</v>
      </c>
      <c r="J1550" s="3">
        <f>COUNTIFS(tab_SCHULLISTE[TKZ],tab_SATLISTE[[#This Row],[SAT-ID]])</f>
        <v>1</v>
      </c>
    </row>
    <row r="1551" spans="1:10" ht="15.9" customHeight="1" x14ac:dyDescent="0.3">
      <c r="A1551" s="3" t="s">
        <v>3233</v>
      </c>
      <c r="B1551" s="15" t="s">
        <v>15430</v>
      </c>
      <c r="C1551" s="16">
        <v>11</v>
      </c>
      <c r="D1551" s="17">
        <f>tab_SATLISTE[[#This Row],[Leihgeräte]]*350</f>
        <v>3850</v>
      </c>
      <c r="E1551" s="16">
        <v>2</v>
      </c>
      <c r="F1551" s="30">
        <f>tab_SATLISTE[[#This Row],[Lehrergeräte]]*1000</f>
        <v>2000</v>
      </c>
      <c r="G1551" s="3" t="str">
        <f>IF(MID(tab_SATLISTE[[#This Row],[SAT-ID]],2,1)="x","x",LEFT(tab_SATLISTE[[#This Row],[SAT-ID]]))</f>
        <v>4</v>
      </c>
      <c r="H1551" t="s">
        <v>17014</v>
      </c>
      <c r="I1551" t="s">
        <v>17054</v>
      </c>
      <c r="J1551" s="3">
        <f>COUNTIFS(tab_SCHULLISTE[TKZ],tab_SATLISTE[[#This Row],[SAT-ID]])</f>
        <v>1</v>
      </c>
    </row>
    <row r="1552" spans="1:10" ht="15.9" customHeight="1" x14ac:dyDescent="0.3">
      <c r="A1552" s="3" t="s">
        <v>3234</v>
      </c>
      <c r="B1552" s="15" t="s">
        <v>16224</v>
      </c>
      <c r="C1552" s="16">
        <v>60</v>
      </c>
      <c r="D1552" s="17">
        <f>tab_SATLISTE[[#This Row],[Leihgeräte]]*350</f>
        <v>21000</v>
      </c>
      <c r="E1552" s="16">
        <v>19</v>
      </c>
      <c r="F1552" s="30">
        <f>tab_SATLISTE[[#This Row],[Lehrergeräte]]*1000</f>
        <v>19000</v>
      </c>
      <c r="G1552" s="3" t="str">
        <f>IF(MID(tab_SATLISTE[[#This Row],[SAT-ID]],2,1)="x","x",LEFT(tab_SATLISTE[[#This Row],[SAT-ID]]))</f>
        <v>4</v>
      </c>
      <c r="H1552" t="s">
        <v>17014</v>
      </c>
      <c r="I1552" t="s">
        <v>17786</v>
      </c>
      <c r="J1552" s="3">
        <f>COUNTIFS(tab_SCHULLISTE[TKZ],tab_SATLISTE[[#This Row],[SAT-ID]])</f>
        <v>1</v>
      </c>
    </row>
    <row r="1553" spans="1:10" ht="15.9" customHeight="1" x14ac:dyDescent="0.3">
      <c r="A1553" s="3" t="s">
        <v>3264</v>
      </c>
      <c r="B1553" s="15" t="s">
        <v>4209</v>
      </c>
      <c r="C1553" s="16">
        <v>76</v>
      </c>
      <c r="D1553" s="17">
        <f>tab_SATLISTE[[#This Row],[Leihgeräte]]*350</f>
        <v>26600</v>
      </c>
      <c r="E1553" s="16">
        <v>15</v>
      </c>
      <c r="F1553" s="30">
        <f>tab_SATLISTE[[#This Row],[Lehrergeräte]]*1000</f>
        <v>15000</v>
      </c>
      <c r="G1553" s="3" t="str">
        <f>IF(MID(tab_SATLISTE[[#This Row],[SAT-ID]],2,1)="x","x",LEFT(tab_SATLISTE[[#This Row],[SAT-ID]]))</f>
        <v>4</v>
      </c>
      <c r="H1553" t="s">
        <v>17014</v>
      </c>
      <c r="I1553" t="s">
        <v>17931</v>
      </c>
      <c r="J1553" s="3">
        <f>COUNTIFS(tab_SCHULLISTE[TKZ],tab_SATLISTE[[#This Row],[SAT-ID]])</f>
        <v>2</v>
      </c>
    </row>
    <row r="1554" spans="1:10" ht="15.9" customHeight="1" x14ac:dyDescent="0.3">
      <c r="A1554" s="3" t="s">
        <v>3235</v>
      </c>
      <c r="B1554" s="15" t="s">
        <v>18916</v>
      </c>
      <c r="C1554" s="16">
        <v>121</v>
      </c>
      <c r="D1554" s="17">
        <f>tab_SATLISTE[[#This Row],[Leihgeräte]]*350</f>
        <v>42350</v>
      </c>
      <c r="E1554" s="16">
        <v>30</v>
      </c>
      <c r="F1554" s="30">
        <f>tab_SATLISTE[[#This Row],[Lehrergeräte]]*1000</f>
        <v>30000</v>
      </c>
      <c r="G1554" s="3" t="str">
        <f>IF(MID(tab_SATLISTE[[#This Row],[SAT-ID]],2,1)="x","x",LEFT(tab_SATLISTE[[#This Row],[SAT-ID]]))</f>
        <v>4</v>
      </c>
      <c r="H1554" t="s">
        <v>17014</v>
      </c>
      <c r="I1554" t="s">
        <v>17611</v>
      </c>
      <c r="J1554" s="3">
        <f>COUNTIFS(tab_SCHULLISTE[TKZ],tab_SATLISTE[[#This Row],[SAT-ID]])</f>
        <v>2</v>
      </c>
    </row>
    <row r="1555" spans="1:10" ht="15.9" customHeight="1" x14ac:dyDescent="0.3">
      <c r="A1555" s="3" t="s">
        <v>10443</v>
      </c>
      <c r="B1555" s="15" t="s">
        <v>10450</v>
      </c>
      <c r="C1555" s="16">
        <v>34</v>
      </c>
      <c r="D1555" s="17">
        <f>tab_SATLISTE[[#This Row],[Leihgeräte]]*350</f>
        <v>11900</v>
      </c>
      <c r="E1555" s="16">
        <v>17</v>
      </c>
      <c r="F1555" s="30">
        <f>tab_SATLISTE[[#This Row],[Lehrergeräte]]*1000</f>
        <v>17000</v>
      </c>
      <c r="G1555" s="3" t="str">
        <f>IF(MID(tab_SATLISTE[[#This Row],[SAT-ID]],2,1)="x","x",LEFT(tab_SATLISTE[[#This Row],[SAT-ID]]))</f>
        <v>4</v>
      </c>
      <c r="H1555" t="s">
        <v>17014</v>
      </c>
      <c r="I1555" t="s">
        <v>17834</v>
      </c>
      <c r="J1555" s="3">
        <f>COUNTIFS(tab_SCHULLISTE[TKZ],tab_SATLISTE[[#This Row],[SAT-ID]])</f>
        <v>2</v>
      </c>
    </row>
    <row r="1556" spans="1:10" ht="15.9" customHeight="1" x14ac:dyDescent="0.3">
      <c r="A1556" s="3" t="s">
        <v>3236</v>
      </c>
      <c r="B1556" s="15" t="s">
        <v>741</v>
      </c>
      <c r="C1556" s="16">
        <v>10</v>
      </c>
      <c r="D1556" s="17">
        <f>tab_SATLISTE[[#This Row],[Leihgeräte]]*350</f>
        <v>3500</v>
      </c>
      <c r="E1556" s="16">
        <v>3</v>
      </c>
      <c r="F1556" s="30">
        <f>tab_SATLISTE[[#This Row],[Lehrergeräte]]*1000</f>
        <v>3000</v>
      </c>
      <c r="G1556" s="3" t="str">
        <f>IF(MID(tab_SATLISTE[[#This Row],[SAT-ID]],2,1)="x","x",LEFT(tab_SATLISTE[[#This Row],[SAT-ID]]))</f>
        <v>4</v>
      </c>
      <c r="H1556" t="s">
        <v>17014</v>
      </c>
      <c r="I1556" t="s">
        <v>17611</v>
      </c>
      <c r="J1556" s="3">
        <f>COUNTIFS(tab_SCHULLISTE[TKZ],tab_SATLISTE[[#This Row],[SAT-ID]])</f>
        <v>1</v>
      </c>
    </row>
    <row r="1557" spans="1:10" ht="15.9" customHeight="1" x14ac:dyDescent="0.3">
      <c r="A1557" s="3" t="s">
        <v>3265</v>
      </c>
      <c r="B1557" s="15" t="s">
        <v>4210</v>
      </c>
      <c r="C1557" s="16">
        <v>34</v>
      </c>
      <c r="D1557" s="17">
        <f>tab_SATLISTE[[#This Row],[Leihgeräte]]*350</f>
        <v>11900</v>
      </c>
      <c r="E1557" s="16">
        <v>8</v>
      </c>
      <c r="F1557" s="30">
        <f>tab_SATLISTE[[#This Row],[Lehrergeräte]]*1000</f>
        <v>8000</v>
      </c>
      <c r="G1557" s="3" t="str">
        <f>IF(MID(tab_SATLISTE[[#This Row],[SAT-ID]],2,1)="x","x",LEFT(tab_SATLISTE[[#This Row],[SAT-ID]]))</f>
        <v>4</v>
      </c>
      <c r="H1557" t="s">
        <v>17014</v>
      </c>
      <c r="I1557" t="s">
        <v>17786</v>
      </c>
      <c r="J1557" s="3">
        <f>COUNTIFS(tab_SCHULLISTE[TKZ],tab_SATLISTE[[#This Row],[SAT-ID]])</f>
        <v>2</v>
      </c>
    </row>
    <row r="1558" spans="1:10" ht="15.9" customHeight="1" x14ac:dyDescent="0.3">
      <c r="A1558" s="3" t="s">
        <v>3237</v>
      </c>
      <c r="B1558" s="15" t="s">
        <v>630</v>
      </c>
      <c r="C1558" s="16">
        <v>119</v>
      </c>
      <c r="D1558" s="17">
        <f>tab_SATLISTE[[#This Row],[Leihgeräte]]*350</f>
        <v>41650</v>
      </c>
      <c r="E1558" s="16">
        <v>28</v>
      </c>
      <c r="F1558" s="30">
        <f>tab_SATLISTE[[#This Row],[Lehrergeräte]]*1000</f>
        <v>28000</v>
      </c>
      <c r="G1558" s="3" t="str">
        <f>IF(MID(tab_SATLISTE[[#This Row],[SAT-ID]],2,1)="x","x",LEFT(tab_SATLISTE[[#This Row],[SAT-ID]]))</f>
        <v>4</v>
      </c>
      <c r="H1558" t="s">
        <v>17014</v>
      </c>
      <c r="I1558" t="s">
        <v>17611</v>
      </c>
      <c r="J1558" s="3">
        <f>COUNTIFS(tab_SCHULLISTE[TKZ],tab_SATLISTE[[#This Row],[SAT-ID]])</f>
        <v>2</v>
      </c>
    </row>
    <row r="1559" spans="1:10" ht="15.9" customHeight="1" x14ac:dyDescent="0.3">
      <c r="A1559" s="3" t="s">
        <v>3238</v>
      </c>
      <c r="B1559" s="15" t="s">
        <v>253</v>
      </c>
      <c r="C1559" s="16">
        <v>10</v>
      </c>
      <c r="D1559" s="17">
        <f>tab_SATLISTE[[#This Row],[Leihgeräte]]*350</f>
        <v>3500</v>
      </c>
      <c r="E1559" s="16">
        <v>3</v>
      </c>
      <c r="F1559" s="30">
        <f>tab_SATLISTE[[#This Row],[Lehrergeräte]]*1000</f>
        <v>3000</v>
      </c>
      <c r="G1559" s="3" t="str">
        <f>IF(MID(tab_SATLISTE[[#This Row],[SAT-ID]],2,1)="x","x",LEFT(tab_SATLISTE[[#This Row],[SAT-ID]]))</f>
        <v>4</v>
      </c>
      <c r="H1559" t="s">
        <v>10474</v>
      </c>
      <c r="I1559" t="s">
        <v>17864</v>
      </c>
      <c r="J1559" s="3">
        <f>COUNTIFS(tab_SCHULLISTE[TKZ],tab_SATLISTE[[#This Row],[SAT-ID]])</f>
        <v>1</v>
      </c>
    </row>
    <row r="1560" spans="1:10" ht="15.9" customHeight="1" x14ac:dyDescent="0.3">
      <c r="A1560" s="3" t="s">
        <v>3239</v>
      </c>
      <c r="B1560" s="15" t="s">
        <v>16111</v>
      </c>
      <c r="C1560" s="16">
        <v>34</v>
      </c>
      <c r="D1560" s="17">
        <f>tab_SATLISTE[[#This Row],[Leihgeräte]]*350</f>
        <v>11900</v>
      </c>
      <c r="E1560" s="16">
        <v>25</v>
      </c>
      <c r="F1560" s="30">
        <f>tab_SATLISTE[[#This Row],[Lehrergeräte]]*1000</f>
        <v>25000</v>
      </c>
      <c r="G1560" s="3" t="str">
        <f>IF(MID(tab_SATLISTE[[#This Row],[SAT-ID]],2,1)="x","x",LEFT(tab_SATLISTE[[#This Row],[SAT-ID]]))</f>
        <v>4</v>
      </c>
      <c r="H1560" t="s">
        <v>17014</v>
      </c>
      <c r="I1560" t="s">
        <v>17786</v>
      </c>
      <c r="J1560" s="3">
        <f>COUNTIFS(tab_SCHULLISTE[TKZ],tab_SATLISTE[[#This Row],[SAT-ID]])</f>
        <v>3</v>
      </c>
    </row>
    <row r="1561" spans="1:10" ht="15.9" customHeight="1" x14ac:dyDescent="0.3">
      <c r="A1561" s="3" t="s">
        <v>3240</v>
      </c>
      <c r="B1561" s="15" t="s">
        <v>16225</v>
      </c>
      <c r="C1561" s="16">
        <v>50</v>
      </c>
      <c r="D1561" s="17">
        <f>tab_SATLISTE[[#This Row],[Leihgeräte]]*350</f>
        <v>17500</v>
      </c>
      <c r="E1561" s="16">
        <v>10</v>
      </c>
      <c r="F1561" s="30">
        <f>tab_SATLISTE[[#This Row],[Lehrergeräte]]*1000</f>
        <v>10000</v>
      </c>
      <c r="G1561" s="3" t="str">
        <f>IF(MID(tab_SATLISTE[[#This Row],[SAT-ID]],2,1)="x","x",LEFT(tab_SATLISTE[[#This Row],[SAT-ID]]))</f>
        <v>4</v>
      </c>
      <c r="H1561" t="s">
        <v>17014</v>
      </c>
      <c r="I1561" t="s">
        <v>17798</v>
      </c>
      <c r="J1561" s="3">
        <f>COUNTIFS(tab_SCHULLISTE[TKZ],tab_SATLISTE[[#This Row],[SAT-ID]])</f>
        <v>2</v>
      </c>
    </row>
    <row r="1562" spans="1:10" ht="15.9" customHeight="1" x14ac:dyDescent="0.3">
      <c r="A1562" s="3" t="s">
        <v>3241</v>
      </c>
      <c r="B1562" s="15" t="s">
        <v>18917</v>
      </c>
      <c r="C1562" s="16">
        <v>17</v>
      </c>
      <c r="D1562" s="17">
        <f>tab_SATLISTE[[#This Row],[Leihgeräte]]*350</f>
        <v>5950</v>
      </c>
      <c r="E1562" s="16">
        <v>8</v>
      </c>
      <c r="F1562" s="30">
        <f>tab_SATLISTE[[#This Row],[Lehrergeräte]]*1000</f>
        <v>8000</v>
      </c>
      <c r="G1562" s="3" t="str">
        <f>IF(MID(tab_SATLISTE[[#This Row],[SAT-ID]],2,1)="x","x",LEFT(tab_SATLISTE[[#This Row],[SAT-ID]]))</f>
        <v>4</v>
      </c>
      <c r="H1562" t="s">
        <v>10474</v>
      </c>
      <c r="I1562" t="s">
        <v>17856</v>
      </c>
      <c r="J1562" s="3">
        <f>COUNTIFS(tab_SCHULLISTE[TKZ],tab_SATLISTE[[#This Row],[SAT-ID]])</f>
        <v>2</v>
      </c>
    </row>
    <row r="1563" spans="1:10" ht="15.9" customHeight="1" x14ac:dyDescent="0.3">
      <c r="A1563" s="3" t="s">
        <v>3242</v>
      </c>
      <c r="B1563" s="15" t="s">
        <v>16226</v>
      </c>
      <c r="C1563" s="16">
        <v>8</v>
      </c>
      <c r="D1563" s="17">
        <f>tab_SATLISTE[[#This Row],[Leihgeräte]]*350</f>
        <v>2800</v>
      </c>
      <c r="E1563" s="16">
        <v>2</v>
      </c>
      <c r="F1563" s="30">
        <f>tab_SATLISTE[[#This Row],[Lehrergeräte]]*1000</f>
        <v>2000</v>
      </c>
      <c r="G1563" s="3" t="str">
        <f>IF(MID(tab_SATLISTE[[#This Row],[SAT-ID]],2,1)="x","x",LEFT(tab_SATLISTE[[#This Row],[SAT-ID]]))</f>
        <v>4</v>
      </c>
      <c r="H1563" t="s">
        <v>17014</v>
      </c>
      <c r="I1563" t="s">
        <v>17814</v>
      </c>
      <c r="J1563" s="3">
        <f>COUNTIFS(tab_SCHULLISTE[TKZ],tab_SATLISTE[[#This Row],[SAT-ID]])</f>
        <v>1</v>
      </c>
    </row>
    <row r="1564" spans="1:10" ht="15.9" customHeight="1" x14ac:dyDescent="0.3">
      <c r="A1564" s="3" t="s">
        <v>3243</v>
      </c>
      <c r="B1564" s="15" t="s">
        <v>16227</v>
      </c>
      <c r="C1564" s="16">
        <v>69</v>
      </c>
      <c r="D1564" s="17">
        <f>tab_SATLISTE[[#This Row],[Leihgeräte]]*350</f>
        <v>24150</v>
      </c>
      <c r="E1564" s="16">
        <v>12</v>
      </c>
      <c r="F1564" s="30">
        <f>tab_SATLISTE[[#This Row],[Lehrergeräte]]*1000</f>
        <v>12000</v>
      </c>
      <c r="G1564" s="3" t="str">
        <f>IF(MID(tab_SATLISTE[[#This Row],[SAT-ID]],2,1)="x","x",LEFT(tab_SATLISTE[[#This Row],[SAT-ID]]))</f>
        <v>4</v>
      </c>
      <c r="H1564" t="s">
        <v>17014</v>
      </c>
      <c r="I1564" t="s">
        <v>17611</v>
      </c>
      <c r="J1564" s="3">
        <f>COUNTIFS(tab_SCHULLISTE[TKZ],tab_SATLISTE[[#This Row],[SAT-ID]])</f>
        <v>1</v>
      </c>
    </row>
    <row r="1565" spans="1:10" ht="15.9" customHeight="1" x14ac:dyDescent="0.3">
      <c r="A1565" s="3" t="s">
        <v>3244</v>
      </c>
      <c r="B1565" s="15" t="s">
        <v>640</v>
      </c>
      <c r="C1565" s="16">
        <v>64</v>
      </c>
      <c r="D1565" s="17">
        <f>tab_SATLISTE[[#This Row],[Leihgeräte]]*350</f>
        <v>22400</v>
      </c>
      <c r="E1565" s="16">
        <v>11</v>
      </c>
      <c r="F1565" s="30">
        <f>tab_SATLISTE[[#This Row],[Lehrergeräte]]*1000</f>
        <v>11000</v>
      </c>
      <c r="G1565" s="3" t="str">
        <f>IF(MID(tab_SATLISTE[[#This Row],[SAT-ID]],2,1)="x","x",LEFT(tab_SATLISTE[[#This Row],[SAT-ID]]))</f>
        <v>4</v>
      </c>
      <c r="H1565" t="s">
        <v>17014</v>
      </c>
      <c r="I1565" t="s">
        <v>17611</v>
      </c>
      <c r="J1565" s="3">
        <f>COUNTIFS(tab_SCHULLISTE[TKZ],tab_SATLISTE[[#This Row],[SAT-ID]])</f>
        <v>1</v>
      </c>
    </row>
    <row r="1566" spans="1:10" ht="15.9" customHeight="1" x14ac:dyDescent="0.3">
      <c r="A1566" s="3" t="s">
        <v>3245</v>
      </c>
      <c r="B1566" s="15" t="s">
        <v>735</v>
      </c>
      <c r="C1566" s="16">
        <v>56</v>
      </c>
      <c r="D1566" s="17">
        <f>tab_SATLISTE[[#This Row],[Leihgeräte]]*350</f>
        <v>19600</v>
      </c>
      <c r="E1566" s="16">
        <v>19</v>
      </c>
      <c r="F1566" s="30">
        <f>tab_SATLISTE[[#This Row],[Lehrergeräte]]*1000</f>
        <v>19000</v>
      </c>
      <c r="G1566" s="3" t="str">
        <f>IF(MID(tab_SATLISTE[[#This Row],[SAT-ID]],2,1)="x","x",LEFT(tab_SATLISTE[[#This Row],[SAT-ID]]))</f>
        <v>4</v>
      </c>
      <c r="H1566" t="s">
        <v>17014</v>
      </c>
      <c r="I1566" t="s">
        <v>17834</v>
      </c>
      <c r="J1566" s="3">
        <f>COUNTIFS(tab_SCHULLISTE[TKZ],tab_SATLISTE[[#This Row],[SAT-ID]])</f>
        <v>1</v>
      </c>
    </row>
    <row r="1567" spans="1:10" ht="15.9" customHeight="1" x14ac:dyDescent="0.3">
      <c r="A1567" s="3" t="s">
        <v>3246</v>
      </c>
      <c r="B1567" s="15" t="s">
        <v>737</v>
      </c>
      <c r="C1567" s="16">
        <v>22</v>
      </c>
      <c r="D1567" s="17">
        <f>tab_SATLISTE[[#This Row],[Leihgeräte]]*350</f>
        <v>7700</v>
      </c>
      <c r="E1567" s="16">
        <v>5</v>
      </c>
      <c r="F1567" s="30">
        <f>tab_SATLISTE[[#This Row],[Lehrergeräte]]*1000</f>
        <v>5000</v>
      </c>
      <c r="G1567" s="3" t="str">
        <f>IF(MID(tab_SATLISTE[[#This Row],[SAT-ID]],2,1)="x","x",LEFT(tab_SATLISTE[[#This Row],[SAT-ID]]))</f>
        <v>4</v>
      </c>
      <c r="H1567" t="s">
        <v>17014</v>
      </c>
      <c r="I1567" t="s">
        <v>17788</v>
      </c>
      <c r="J1567" s="3">
        <f>COUNTIFS(tab_SCHULLISTE[TKZ],tab_SATLISTE[[#This Row],[SAT-ID]])</f>
        <v>1</v>
      </c>
    </row>
    <row r="1568" spans="1:10" ht="15.9" customHeight="1" x14ac:dyDescent="0.3">
      <c r="A1568" s="3" t="s">
        <v>3247</v>
      </c>
      <c r="B1568" s="15" t="s">
        <v>18918</v>
      </c>
      <c r="C1568" s="16">
        <v>34</v>
      </c>
      <c r="D1568" s="17">
        <f>tab_SATLISTE[[#This Row],[Leihgeräte]]*350</f>
        <v>11900</v>
      </c>
      <c r="E1568" s="16">
        <v>16</v>
      </c>
      <c r="F1568" s="30">
        <f>tab_SATLISTE[[#This Row],[Lehrergeräte]]*1000</f>
        <v>16000</v>
      </c>
      <c r="G1568" s="3" t="str">
        <f>IF(MID(tab_SATLISTE[[#This Row],[SAT-ID]],2,1)="x","x",LEFT(tab_SATLISTE[[#This Row],[SAT-ID]]))</f>
        <v>4</v>
      </c>
      <c r="H1568" t="s">
        <v>17014</v>
      </c>
      <c r="I1568" t="s">
        <v>17814</v>
      </c>
      <c r="J1568" s="3">
        <f>COUNTIFS(tab_SCHULLISTE[TKZ],tab_SATLISTE[[#This Row],[SAT-ID]])</f>
        <v>1</v>
      </c>
    </row>
    <row r="1569" spans="1:10" ht="15.9" customHeight="1" x14ac:dyDescent="0.3">
      <c r="A1569" s="3" t="s">
        <v>3248</v>
      </c>
      <c r="B1569" s="15" t="s">
        <v>637</v>
      </c>
      <c r="C1569" s="16">
        <v>32</v>
      </c>
      <c r="D1569" s="17">
        <f>tab_SATLISTE[[#This Row],[Leihgeräte]]*350</f>
        <v>11200</v>
      </c>
      <c r="E1569" s="16">
        <v>8</v>
      </c>
      <c r="F1569" s="30">
        <f>tab_SATLISTE[[#This Row],[Lehrergeräte]]*1000</f>
        <v>8000</v>
      </c>
      <c r="G1569" s="3" t="str">
        <f>IF(MID(tab_SATLISTE[[#This Row],[SAT-ID]],2,1)="x","x",LEFT(tab_SATLISTE[[#This Row],[SAT-ID]]))</f>
        <v>4</v>
      </c>
      <c r="H1569" t="s">
        <v>17014</v>
      </c>
      <c r="I1569" t="s">
        <v>17856</v>
      </c>
      <c r="J1569" s="3">
        <f>COUNTIFS(tab_SCHULLISTE[TKZ],tab_SATLISTE[[#This Row],[SAT-ID]])</f>
        <v>1</v>
      </c>
    </row>
    <row r="1570" spans="1:10" ht="15.9" customHeight="1" x14ac:dyDescent="0.3">
      <c r="A1570" s="3" t="s">
        <v>3249</v>
      </c>
      <c r="B1570" s="15" t="s">
        <v>16228</v>
      </c>
      <c r="C1570" s="16">
        <v>35</v>
      </c>
      <c r="D1570" s="17">
        <f>tab_SATLISTE[[#This Row],[Leihgeräte]]*350</f>
        <v>12250</v>
      </c>
      <c r="E1570" s="16">
        <v>19</v>
      </c>
      <c r="F1570" s="30">
        <f>tab_SATLISTE[[#This Row],[Lehrergeräte]]*1000</f>
        <v>19000</v>
      </c>
      <c r="G1570" s="3" t="str">
        <f>IF(MID(tab_SATLISTE[[#This Row],[SAT-ID]],2,1)="x","x",LEFT(tab_SATLISTE[[#This Row],[SAT-ID]]))</f>
        <v>4</v>
      </c>
      <c r="H1570" t="s">
        <v>17014</v>
      </c>
      <c r="I1570" t="s">
        <v>17798</v>
      </c>
      <c r="J1570" s="3">
        <f>COUNTIFS(tab_SCHULLISTE[TKZ],tab_SATLISTE[[#This Row],[SAT-ID]])</f>
        <v>3</v>
      </c>
    </row>
    <row r="1571" spans="1:10" ht="15.9" customHeight="1" x14ac:dyDescent="0.3">
      <c r="A1571" s="3" t="s">
        <v>3250</v>
      </c>
      <c r="B1571" s="15" t="s">
        <v>1079</v>
      </c>
      <c r="C1571" s="16">
        <v>39</v>
      </c>
      <c r="D1571" s="17">
        <f>tab_SATLISTE[[#This Row],[Leihgeräte]]*350</f>
        <v>13650</v>
      </c>
      <c r="E1571" s="16">
        <v>11</v>
      </c>
      <c r="F1571" s="30">
        <f>tab_SATLISTE[[#This Row],[Lehrergeräte]]*1000</f>
        <v>11000</v>
      </c>
      <c r="G1571" s="3" t="str">
        <f>IF(MID(tab_SATLISTE[[#This Row],[SAT-ID]],2,1)="x","x",LEFT(tab_SATLISTE[[#This Row],[SAT-ID]]))</f>
        <v>4</v>
      </c>
      <c r="H1571" t="s">
        <v>17014</v>
      </c>
      <c r="I1571" t="s">
        <v>17611</v>
      </c>
      <c r="J1571" s="3">
        <f>COUNTIFS(tab_SCHULLISTE[TKZ],tab_SATLISTE[[#This Row],[SAT-ID]])</f>
        <v>1</v>
      </c>
    </row>
    <row r="1572" spans="1:10" ht="15.9" customHeight="1" x14ac:dyDescent="0.3">
      <c r="A1572" s="3" t="s">
        <v>3251</v>
      </c>
      <c r="B1572" s="15" t="s">
        <v>16229</v>
      </c>
      <c r="C1572" s="16">
        <v>11</v>
      </c>
      <c r="D1572" s="17">
        <f>tab_SATLISTE[[#This Row],[Leihgeräte]]*350</f>
        <v>3850</v>
      </c>
      <c r="E1572" s="16">
        <v>5</v>
      </c>
      <c r="F1572" s="30">
        <f>tab_SATLISTE[[#This Row],[Lehrergeräte]]*1000</f>
        <v>5000</v>
      </c>
      <c r="G1572" s="3" t="str">
        <f>IF(MID(tab_SATLISTE[[#This Row],[SAT-ID]],2,1)="x","x",LEFT(tab_SATLISTE[[#This Row],[SAT-ID]]))</f>
        <v>4</v>
      </c>
      <c r="H1572" t="s">
        <v>17014</v>
      </c>
      <c r="I1572" t="s">
        <v>17780</v>
      </c>
      <c r="J1572" s="3">
        <f>COUNTIFS(tab_SCHULLISTE[TKZ],tab_SATLISTE[[#This Row],[SAT-ID]])</f>
        <v>1</v>
      </c>
    </row>
    <row r="1573" spans="1:10" ht="15.9" customHeight="1" x14ac:dyDescent="0.3">
      <c r="A1573" s="3" t="s">
        <v>3252</v>
      </c>
      <c r="B1573" s="15" t="s">
        <v>16230</v>
      </c>
      <c r="C1573" s="16">
        <v>52</v>
      </c>
      <c r="D1573" s="17">
        <f>tab_SATLISTE[[#This Row],[Leihgeräte]]*350</f>
        <v>18200</v>
      </c>
      <c r="E1573" s="16">
        <v>8</v>
      </c>
      <c r="F1573" s="30">
        <f>tab_SATLISTE[[#This Row],[Lehrergeräte]]*1000</f>
        <v>8000</v>
      </c>
      <c r="G1573" s="3" t="str">
        <f>IF(MID(tab_SATLISTE[[#This Row],[SAT-ID]],2,1)="x","x",LEFT(tab_SATLISTE[[#This Row],[SAT-ID]]))</f>
        <v>4</v>
      </c>
      <c r="H1573" t="s">
        <v>17014</v>
      </c>
      <c r="I1573" t="s">
        <v>17814</v>
      </c>
      <c r="J1573" s="3">
        <f>COUNTIFS(tab_SCHULLISTE[TKZ],tab_SATLISTE[[#This Row],[SAT-ID]])</f>
        <v>1</v>
      </c>
    </row>
    <row r="1574" spans="1:10" ht="15.9" customHeight="1" x14ac:dyDescent="0.3">
      <c r="A1574" s="3" t="s">
        <v>3253</v>
      </c>
      <c r="B1574" s="15" t="s">
        <v>16231</v>
      </c>
      <c r="C1574" s="16">
        <v>28</v>
      </c>
      <c r="D1574" s="17">
        <f>tab_SATLISTE[[#This Row],[Leihgeräte]]*350</f>
        <v>9800</v>
      </c>
      <c r="E1574" s="16">
        <v>6</v>
      </c>
      <c r="F1574" s="30">
        <f>tab_SATLISTE[[#This Row],[Lehrergeräte]]*1000</f>
        <v>6000</v>
      </c>
      <c r="G1574" s="3" t="str">
        <f>IF(MID(tab_SATLISTE[[#This Row],[SAT-ID]],2,1)="x","x",LEFT(tab_SATLISTE[[#This Row],[SAT-ID]]))</f>
        <v>4</v>
      </c>
      <c r="H1574" t="s">
        <v>17014</v>
      </c>
      <c r="I1574" t="s">
        <v>17787</v>
      </c>
      <c r="J1574" s="3">
        <f>COUNTIFS(tab_SCHULLISTE[TKZ],tab_SATLISTE[[#This Row],[SAT-ID]])</f>
        <v>1</v>
      </c>
    </row>
    <row r="1575" spans="1:10" ht="15.9" customHeight="1" x14ac:dyDescent="0.3">
      <c r="A1575" s="3" t="s">
        <v>3255</v>
      </c>
      <c r="B1575" s="15" t="s">
        <v>16233</v>
      </c>
      <c r="C1575" s="16">
        <v>39</v>
      </c>
      <c r="D1575" s="17">
        <f>tab_SATLISTE[[#This Row],[Leihgeräte]]*350</f>
        <v>13650</v>
      </c>
      <c r="E1575" s="16">
        <v>8</v>
      </c>
      <c r="F1575" s="30">
        <f>tab_SATLISTE[[#This Row],[Lehrergeräte]]*1000</f>
        <v>8000</v>
      </c>
      <c r="G1575" s="3" t="str">
        <f>IF(MID(tab_SATLISTE[[#This Row],[SAT-ID]],2,1)="x","x",LEFT(tab_SATLISTE[[#This Row],[SAT-ID]]))</f>
        <v>4</v>
      </c>
      <c r="H1575" t="s">
        <v>17014</v>
      </c>
      <c r="I1575" t="s">
        <v>17853</v>
      </c>
      <c r="J1575" s="3">
        <f>COUNTIFS(tab_SCHULLISTE[TKZ],tab_SATLISTE[[#This Row],[SAT-ID]])</f>
        <v>3</v>
      </c>
    </row>
    <row r="1576" spans="1:10" ht="15.9" customHeight="1" x14ac:dyDescent="0.3">
      <c r="A1576" s="3" t="s">
        <v>3256</v>
      </c>
      <c r="B1576" s="15" t="s">
        <v>15499</v>
      </c>
      <c r="C1576" s="16">
        <v>13</v>
      </c>
      <c r="D1576" s="17">
        <f>tab_SATLISTE[[#This Row],[Leihgeräte]]*350</f>
        <v>4550</v>
      </c>
      <c r="E1576" s="16">
        <v>5</v>
      </c>
      <c r="F1576" s="30">
        <f>tab_SATLISTE[[#This Row],[Lehrergeräte]]*1000</f>
        <v>5000</v>
      </c>
      <c r="G1576" s="3" t="str">
        <f>IF(MID(tab_SATLISTE[[#This Row],[SAT-ID]],2,1)="x","x",LEFT(tab_SATLISTE[[#This Row],[SAT-ID]]))</f>
        <v>4</v>
      </c>
      <c r="H1576" t="s">
        <v>17014</v>
      </c>
      <c r="I1576" t="s">
        <v>17407</v>
      </c>
      <c r="J1576" s="3">
        <f>COUNTIFS(tab_SCHULLISTE[TKZ],tab_SATLISTE[[#This Row],[SAT-ID]])</f>
        <v>1</v>
      </c>
    </row>
    <row r="1577" spans="1:10" ht="15.9" customHeight="1" x14ac:dyDescent="0.3">
      <c r="A1577" s="3" t="s">
        <v>3257</v>
      </c>
      <c r="B1577" s="15" t="s">
        <v>18919</v>
      </c>
      <c r="C1577" s="16">
        <v>10</v>
      </c>
      <c r="D1577" s="17">
        <f>tab_SATLISTE[[#This Row],[Leihgeräte]]*350</f>
        <v>3500</v>
      </c>
      <c r="E1577" s="16">
        <v>7</v>
      </c>
      <c r="F1577" s="30">
        <f>tab_SATLISTE[[#This Row],[Lehrergeräte]]*1000</f>
        <v>7000</v>
      </c>
      <c r="G1577" s="3" t="str">
        <f>IF(MID(tab_SATLISTE[[#This Row],[SAT-ID]],2,1)="x","x",LEFT(tab_SATLISTE[[#This Row],[SAT-ID]]))</f>
        <v>4</v>
      </c>
      <c r="H1577" t="s">
        <v>17014</v>
      </c>
      <c r="I1577" t="s">
        <v>17850</v>
      </c>
      <c r="J1577" s="3">
        <f>COUNTIFS(tab_SCHULLISTE[TKZ],tab_SATLISTE[[#This Row],[SAT-ID]])</f>
        <v>1</v>
      </c>
    </row>
    <row r="1578" spans="1:10" ht="15.9" customHeight="1" x14ac:dyDescent="0.3">
      <c r="A1578" s="3" t="s">
        <v>3254</v>
      </c>
      <c r="B1578" s="15" t="s">
        <v>16232</v>
      </c>
      <c r="C1578" s="16">
        <v>44</v>
      </c>
      <c r="D1578" s="17">
        <f>tab_SATLISTE[[#This Row],[Leihgeräte]]*350</f>
        <v>15400</v>
      </c>
      <c r="E1578" s="16">
        <v>11</v>
      </c>
      <c r="F1578" s="30">
        <f>tab_SATLISTE[[#This Row],[Lehrergeräte]]*1000</f>
        <v>11000</v>
      </c>
      <c r="G1578" s="3" t="str">
        <f>IF(MID(tab_SATLISTE[[#This Row],[SAT-ID]],2,1)="x","x",LEFT(tab_SATLISTE[[#This Row],[SAT-ID]]))</f>
        <v>4</v>
      </c>
      <c r="H1578" t="s">
        <v>17014</v>
      </c>
      <c r="I1578" t="s">
        <v>17786</v>
      </c>
      <c r="J1578" s="3">
        <f>COUNTIFS(tab_SCHULLISTE[TKZ],tab_SATLISTE[[#This Row],[SAT-ID]])</f>
        <v>2</v>
      </c>
    </row>
    <row r="1579" spans="1:10" ht="15.9" customHeight="1" x14ac:dyDescent="0.3">
      <c r="A1579" s="3" t="s">
        <v>3258</v>
      </c>
      <c r="B1579" s="15" t="s">
        <v>252</v>
      </c>
      <c r="C1579" s="16">
        <v>10</v>
      </c>
      <c r="D1579" s="17">
        <f>tab_SATLISTE[[#This Row],[Leihgeräte]]*350</f>
        <v>3500</v>
      </c>
      <c r="E1579" s="16">
        <v>7</v>
      </c>
      <c r="F1579" s="30">
        <f>tab_SATLISTE[[#This Row],[Lehrergeräte]]*1000</f>
        <v>7000</v>
      </c>
      <c r="G1579" s="3" t="str">
        <f>IF(MID(tab_SATLISTE[[#This Row],[SAT-ID]],2,1)="x","x",LEFT(tab_SATLISTE[[#This Row],[SAT-ID]]))</f>
        <v>4</v>
      </c>
      <c r="H1579" t="s">
        <v>17014</v>
      </c>
      <c r="I1579" t="s">
        <v>17846</v>
      </c>
      <c r="J1579" s="3">
        <f>COUNTIFS(tab_SCHULLISTE[TKZ],tab_SATLISTE[[#This Row],[SAT-ID]])</f>
        <v>1</v>
      </c>
    </row>
    <row r="1580" spans="1:10" ht="15.9" customHeight="1" x14ac:dyDescent="0.3">
      <c r="A1580" s="3" t="s">
        <v>3267</v>
      </c>
      <c r="B1580" s="15" t="s">
        <v>4211</v>
      </c>
      <c r="C1580" s="16">
        <v>113</v>
      </c>
      <c r="D1580" s="17">
        <f>tab_SATLISTE[[#This Row],[Leihgeräte]]*350</f>
        <v>39550</v>
      </c>
      <c r="E1580" s="16">
        <v>14</v>
      </c>
      <c r="F1580" s="30">
        <f>tab_SATLISTE[[#This Row],[Lehrergeräte]]*1000</f>
        <v>14000</v>
      </c>
      <c r="G1580" s="3" t="str">
        <f>IF(MID(tab_SATLISTE[[#This Row],[SAT-ID]],2,1)="x","x",LEFT(tab_SATLISTE[[#This Row],[SAT-ID]]))</f>
        <v>4</v>
      </c>
      <c r="H1580" t="s">
        <v>17014</v>
      </c>
      <c r="I1580" t="s">
        <v>17798</v>
      </c>
      <c r="J1580" s="3">
        <f>COUNTIFS(tab_SCHULLISTE[TKZ],tab_SATLISTE[[#This Row],[SAT-ID]])</f>
        <v>2</v>
      </c>
    </row>
    <row r="1581" spans="1:10" ht="15.9" customHeight="1" x14ac:dyDescent="0.3">
      <c r="A1581" s="3" t="s">
        <v>3259</v>
      </c>
      <c r="B1581" s="15" t="s">
        <v>15516</v>
      </c>
      <c r="C1581" s="16">
        <v>8</v>
      </c>
      <c r="D1581" s="17">
        <f>tab_SATLISTE[[#This Row],[Leihgeräte]]*350</f>
        <v>2800</v>
      </c>
      <c r="E1581" s="16">
        <v>6</v>
      </c>
      <c r="F1581" s="30">
        <f>tab_SATLISTE[[#This Row],[Lehrergeräte]]*1000</f>
        <v>6000</v>
      </c>
      <c r="G1581" s="3" t="str">
        <f>IF(MID(tab_SATLISTE[[#This Row],[SAT-ID]],2,1)="x","x",LEFT(tab_SATLISTE[[#This Row],[SAT-ID]]))</f>
        <v>4</v>
      </c>
      <c r="H1581" t="s">
        <v>17014</v>
      </c>
      <c r="I1581" t="s">
        <v>17054</v>
      </c>
      <c r="J1581" s="3">
        <f>COUNTIFS(tab_SCHULLISTE[TKZ],tab_SATLISTE[[#This Row],[SAT-ID]])</f>
        <v>1</v>
      </c>
    </row>
    <row r="1582" spans="1:10" ht="15.9" customHeight="1" x14ac:dyDescent="0.3">
      <c r="A1582" s="3" t="s">
        <v>3260</v>
      </c>
      <c r="B1582" s="15" t="s">
        <v>887</v>
      </c>
      <c r="C1582" s="16">
        <v>29</v>
      </c>
      <c r="D1582" s="17">
        <f>tab_SATLISTE[[#This Row],[Leihgeräte]]*350</f>
        <v>10150</v>
      </c>
      <c r="E1582" s="16">
        <v>9</v>
      </c>
      <c r="F1582" s="30">
        <f>tab_SATLISTE[[#This Row],[Lehrergeräte]]*1000</f>
        <v>9000</v>
      </c>
      <c r="G1582" s="3" t="str">
        <f>IF(MID(tab_SATLISTE[[#This Row],[SAT-ID]],2,1)="x","x",LEFT(tab_SATLISTE[[#This Row],[SAT-ID]]))</f>
        <v>4</v>
      </c>
      <c r="H1582" t="s">
        <v>17014</v>
      </c>
      <c r="I1582" t="s">
        <v>17853</v>
      </c>
      <c r="J1582" s="3">
        <f>COUNTIFS(tab_SCHULLISTE[TKZ],tab_SATLISTE[[#This Row],[SAT-ID]])</f>
        <v>2</v>
      </c>
    </row>
    <row r="1583" spans="1:10" ht="15.9" customHeight="1" x14ac:dyDescent="0.3">
      <c r="A1583" s="3" t="s">
        <v>3261</v>
      </c>
      <c r="B1583" s="15" t="s">
        <v>16234</v>
      </c>
      <c r="C1583" s="16">
        <v>46</v>
      </c>
      <c r="D1583" s="17">
        <f>tab_SATLISTE[[#This Row],[Leihgeräte]]*350</f>
        <v>16100</v>
      </c>
      <c r="E1583" s="16">
        <v>5</v>
      </c>
      <c r="F1583" s="30">
        <f>tab_SATLISTE[[#This Row],[Lehrergeräte]]*1000</f>
        <v>5000</v>
      </c>
      <c r="G1583" s="3" t="str">
        <f>IF(MID(tab_SATLISTE[[#This Row],[SAT-ID]],2,1)="x","x",LEFT(tab_SATLISTE[[#This Row],[SAT-ID]]))</f>
        <v>4</v>
      </c>
      <c r="H1583" t="s">
        <v>17014</v>
      </c>
      <c r="I1583" t="s">
        <v>17834</v>
      </c>
      <c r="J1583" s="3">
        <f>COUNTIFS(tab_SCHULLISTE[TKZ],tab_SATLISTE[[#This Row],[SAT-ID]])</f>
        <v>1</v>
      </c>
    </row>
    <row r="1584" spans="1:10" ht="15.9" customHeight="1" x14ac:dyDescent="0.3">
      <c r="A1584" s="3" t="s">
        <v>18746</v>
      </c>
      <c r="B1584" s="15" t="s">
        <v>18920</v>
      </c>
      <c r="C1584" s="16">
        <v>1</v>
      </c>
      <c r="D1584" s="17">
        <f>tab_SATLISTE[[#This Row],[Leihgeräte]]*350</f>
        <v>350</v>
      </c>
      <c r="E1584" s="16">
        <v>4</v>
      </c>
      <c r="F1584" s="30">
        <f>tab_SATLISTE[[#This Row],[Lehrergeräte]]*1000</f>
        <v>4000</v>
      </c>
      <c r="G1584" s="3" t="str">
        <f>IF(MID(tab_SATLISTE[[#This Row],[SAT-ID]],2,1)="x","x",LEFT(tab_SATLISTE[[#This Row],[SAT-ID]]))</f>
        <v>4</v>
      </c>
      <c r="H1584" t="s">
        <v>17014</v>
      </c>
      <c r="I1584" t="s">
        <v>17786</v>
      </c>
      <c r="J1584" s="3">
        <f>COUNTIFS(tab_SCHULLISTE[TKZ],tab_SATLISTE[[#This Row],[SAT-ID]])</f>
        <v>1</v>
      </c>
    </row>
    <row r="1585" spans="1:10" ht="15.9" customHeight="1" x14ac:dyDescent="0.3">
      <c r="A1585" s="3" t="s">
        <v>3262</v>
      </c>
      <c r="B1585" s="15" t="s">
        <v>16235</v>
      </c>
      <c r="C1585" s="16">
        <v>65</v>
      </c>
      <c r="D1585" s="17">
        <f>tab_SATLISTE[[#This Row],[Leihgeräte]]*350</f>
        <v>22750</v>
      </c>
      <c r="E1585" s="16">
        <v>17</v>
      </c>
      <c r="F1585" s="30">
        <f>tab_SATLISTE[[#This Row],[Lehrergeräte]]*1000</f>
        <v>17000</v>
      </c>
      <c r="G1585" s="3" t="str">
        <f>IF(MID(tab_SATLISTE[[#This Row],[SAT-ID]],2,1)="x","x",LEFT(tab_SATLISTE[[#This Row],[SAT-ID]]))</f>
        <v>4</v>
      </c>
      <c r="H1585" t="s">
        <v>17014</v>
      </c>
      <c r="I1585" t="s">
        <v>17788</v>
      </c>
      <c r="J1585" s="3">
        <f>COUNTIFS(tab_SCHULLISTE[TKZ],tab_SATLISTE[[#This Row],[SAT-ID]])</f>
        <v>1</v>
      </c>
    </row>
    <row r="1586" spans="1:10" ht="15.9" customHeight="1" x14ac:dyDescent="0.3">
      <c r="A1586" s="3" t="s">
        <v>3263</v>
      </c>
      <c r="B1586" s="15" t="s">
        <v>18921</v>
      </c>
      <c r="C1586" s="16">
        <v>119</v>
      </c>
      <c r="D1586" s="17">
        <f>tab_SATLISTE[[#This Row],[Leihgeräte]]*350</f>
        <v>41650</v>
      </c>
      <c r="E1586" s="16">
        <v>27</v>
      </c>
      <c r="F1586" s="30">
        <f>tab_SATLISTE[[#This Row],[Lehrergeräte]]*1000</f>
        <v>27000</v>
      </c>
      <c r="G1586" s="3" t="str">
        <f>IF(MID(tab_SATLISTE[[#This Row],[SAT-ID]],2,1)="x","x",LEFT(tab_SATLISTE[[#This Row],[SAT-ID]]))</f>
        <v>4</v>
      </c>
      <c r="H1586" t="s">
        <v>17014</v>
      </c>
      <c r="I1586" t="s">
        <v>17786</v>
      </c>
      <c r="J1586" s="3">
        <f>COUNTIFS(tab_SCHULLISTE[TKZ],tab_SATLISTE[[#This Row],[SAT-ID]])</f>
        <v>2</v>
      </c>
    </row>
    <row r="1587" spans="1:10" ht="15.9" customHeight="1" x14ac:dyDescent="0.3">
      <c r="A1587" s="3" t="s">
        <v>3266</v>
      </c>
      <c r="B1587" s="15" t="s">
        <v>566</v>
      </c>
      <c r="C1587" s="16">
        <v>72</v>
      </c>
      <c r="D1587" s="17">
        <f>tab_SATLISTE[[#This Row],[Leihgeräte]]*350</f>
        <v>25200</v>
      </c>
      <c r="E1587" s="16">
        <v>17</v>
      </c>
      <c r="F1587" s="30">
        <f>tab_SATLISTE[[#This Row],[Lehrergeräte]]*1000</f>
        <v>17000</v>
      </c>
      <c r="G1587" s="3" t="str">
        <f>IF(MID(tab_SATLISTE[[#This Row],[SAT-ID]],2,1)="x","x",LEFT(tab_SATLISTE[[#This Row],[SAT-ID]]))</f>
        <v>4</v>
      </c>
      <c r="H1587" t="s">
        <v>17014</v>
      </c>
      <c r="I1587" t="s">
        <v>17863</v>
      </c>
      <c r="J1587" s="3">
        <f>COUNTIFS(tab_SCHULLISTE[TKZ],tab_SATLISTE[[#This Row],[SAT-ID]])</f>
        <v>2</v>
      </c>
    </row>
    <row r="1588" spans="1:10" ht="15.9" customHeight="1" x14ac:dyDescent="0.3">
      <c r="A1588" s="3" t="s">
        <v>3268</v>
      </c>
      <c r="B1588" s="15" t="s">
        <v>198</v>
      </c>
      <c r="C1588" s="16">
        <v>15</v>
      </c>
      <c r="D1588" s="17">
        <f>tab_SATLISTE[[#This Row],[Leihgeräte]]*350</f>
        <v>5250</v>
      </c>
      <c r="E1588" s="16">
        <v>4</v>
      </c>
      <c r="F1588" s="30">
        <f>tab_SATLISTE[[#This Row],[Lehrergeräte]]*1000</f>
        <v>4000</v>
      </c>
      <c r="G1588" s="3" t="str">
        <f>IF(MID(tab_SATLISTE[[#This Row],[SAT-ID]],2,1)="x","x",LEFT(tab_SATLISTE[[#This Row],[SAT-ID]]))</f>
        <v>4</v>
      </c>
      <c r="H1588" t="s">
        <v>17014</v>
      </c>
      <c r="I1588" t="s">
        <v>17054</v>
      </c>
      <c r="J1588" s="3">
        <f>COUNTIFS(tab_SCHULLISTE[TKZ],tab_SATLISTE[[#This Row],[SAT-ID]])</f>
        <v>1</v>
      </c>
    </row>
    <row r="1589" spans="1:10" ht="15.9" customHeight="1" x14ac:dyDescent="0.3">
      <c r="A1589" s="3" t="s">
        <v>3269</v>
      </c>
      <c r="B1589" s="15" t="s">
        <v>16236</v>
      </c>
      <c r="C1589" s="16">
        <v>55</v>
      </c>
      <c r="D1589" s="17">
        <f>tab_SATLISTE[[#This Row],[Leihgeräte]]*350</f>
        <v>19250</v>
      </c>
      <c r="E1589" s="16">
        <v>15</v>
      </c>
      <c r="F1589" s="30">
        <f>tab_SATLISTE[[#This Row],[Lehrergeräte]]*1000</f>
        <v>15000</v>
      </c>
      <c r="G1589" s="3" t="str">
        <f>IF(MID(tab_SATLISTE[[#This Row],[SAT-ID]],2,1)="x","x",LEFT(tab_SATLISTE[[#This Row],[SAT-ID]]))</f>
        <v>4</v>
      </c>
      <c r="H1589" t="s">
        <v>17014</v>
      </c>
      <c r="I1589" t="s">
        <v>17798</v>
      </c>
      <c r="J1589" s="3">
        <f>COUNTIFS(tab_SCHULLISTE[TKZ],tab_SATLISTE[[#This Row],[SAT-ID]])</f>
        <v>1</v>
      </c>
    </row>
    <row r="1590" spans="1:10" ht="15.9" customHeight="1" x14ac:dyDescent="0.3">
      <c r="A1590" s="3" t="s">
        <v>3270</v>
      </c>
      <c r="B1590" s="15" t="s">
        <v>16239</v>
      </c>
      <c r="C1590" s="16">
        <v>44</v>
      </c>
      <c r="D1590" s="17">
        <f>tab_SATLISTE[[#This Row],[Leihgeräte]]*350</f>
        <v>15400</v>
      </c>
      <c r="E1590" s="16">
        <v>8</v>
      </c>
      <c r="F1590" s="30">
        <f>tab_SATLISTE[[#This Row],[Lehrergeräte]]*1000</f>
        <v>8000</v>
      </c>
      <c r="G1590" s="3" t="str">
        <f>IF(MID(tab_SATLISTE[[#This Row],[SAT-ID]],2,1)="x","x",LEFT(tab_SATLISTE[[#This Row],[SAT-ID]]))</f>
        <v>5</v>
      </c>
      <c r="H1590" t="s">
        <v>17010</v>
      </c>
      <c r="I1590" t="s">
        <v>17937</v>
      </c>
      <c r="J1590" s="3">
        <f>COUNTIFS(tab_SCHULLISTE[TKZ],tab_SATLISTE[[#This Row],[SAT-ID]])</f>
        <v>2</v>
      </c>
    </row>
    <row r="1591" spans="1:10" ht="15.9" customHeight="1" x14ac:dyDescent="0.3">
      <c r="A1591" s="3" t="s">
        <v>3271</v>
      </c>
      <c r="B1591" s="15" t="s">
        <v>16240</v>
      </c>
      <c r="C1591" s="16">
        <v>53</v>
      </c>
      <c r="D1591" s="17">
        <f>tab_SATLISTE[[#This Row],[Leihgeräte]]*350</f>
        <v>18550</v>
      </c>
      <c r="E1591" s="16">
        <v>17</v>
      </c>
      <c r="F1591" s="30">
        <f>tab_SATLISTE[[#This Row],[Lehrergeräte]]*1000</f>
        <v>17000</v>
      </c>
      <c r="G1591" s="3" t="str">
        <f>IF(MID(tab_SATLISTE[[#This Row],[SAT-ID]],2,1)="x","x",LEFT(tab_SATLISTE[[#This Row],[SAT-ID]]))</f>
        <v>5</v>
      </c>
      <c r="H1591" t="s">
        <v>17008</v>
      </c>
      <c r="I1591" t="s">
        <v>17938</v>
      </c>
      <c r="J1591" s="3">
        <f>COUNTIFS(tab_SCHULLISTE[TKZ],tab_SATLISTE[[#This Row],[SAT-ID]])</f>
        <v>2</v>
      </c>
    </row>
    <row r="1592" spans="1:10" ht="15.9" customHeight="1" x14ac:dyDescent="0.3">
      <c r="A1592" s="3" t="s">
        <v>3272</v>
      </c>
      <c r="B1592" s="15" t="s">
        <v>16241</v>
      </c>
      <c r="C1592" s="16">
        <v>83</v>
      </c>
      <c r="D1592" s="17">
        <f>tab_SATLISTE[[#This Row],[Leihgeräte]]*350</f>
        <v>29050</v>
      </c>
      <c r="E1592" s="16">
        <v>12</v>
      </c>
      <c r="F1592" s="30">
        <f>tab_SATLISTE[[#This Row],[Lehrergeräte]]*1000</f>
        <v>12000</v>
      </c>
      <c r="G1592" s="3" t="str">
        <f>IF(MID(tab_SATLISTE[[#This Row],[SAT-ID]],2,1)="x","x",LEFT(tab_SATLISTE[[#This Row],[SAT-ID]]))</f>
        <v>5</v>
      </c>
      <c r="H1592" t="s">
        <v>23</v>
      </c>
      <c r="I1592" t="s">
        <v>17939</v>
      </c>
      <c r="J1592" s="3">
        <f>COUNTIFS(tab_SCHULLISTE[TKZ],tab_SATLISTE[[#This Row],[SAT-ID]])</f>
        <v>1</v>
      </c>
    </row>
    <row r="1593" spans="1:10" ht="15.9" customHeight="1" x14ac:dyDescent="0.3">
      <c r="A1593" s="3" t="s">
        <v>3273</v>
      </c>
      <c r="B1593" s="15" t="s">
        <v>16242</v>
      </c>
      <c r="C1593" s="16">
        <v>31</v>
      </c>
      <c r="D1593" s="17">
        <f>tab_SATLISTE[[#This Row],[Leihgeräte]]*350</f>
        <v>10850</v>
      </c>
      <c r="E1593" s="16">
        <v>6</v>
      </c>
      <c r="F1593" s="30">
        <f>tab_SATLISTE[[#This Row],[Lehrergeräte]]*1000</f>
        <v>6000</v>
      </c>
      <c r="G1593" s="3" t="str">
        <f>IF(MID(tab_SATLISTE[[#This Row],[SAT-ID]],2,1)="x","x",LEFT(tab_SATLISTE[[#This Row],[SAT-ID]]))</f>
        <v>5</v>
      </c>
      <c r="H1593" t="s">
        <v>17008</v>
      </c>
      <c r="I1593" t="s">
        <v>17940</v>
      </c>
      <c r="J1593" s="3">
        <f>COUNTIFS(tab_SCHULLISTE[TKZ],tab_SATLISTE[[#This Row],[SAT-ID]])</f>
        <v>1</v>
      </c>
    </row>
    <row r="1594" spans="1:10" ht="15.9" customHeight="1" x14ac:dyDescent="0.3">
      <c r="A1594" s="3" t="s">
        <v>3274</v>
      </c>
      <c r="B1594" s="15" t="s">
        <v>16243</v>
      </c>
      <c r="C1594" s="16">
        <v>8</v>
      </c>
      <c r="D1594" s="17">
        <f>tab_SATLISTE[[#This Row],[Leihgeräte]]*350</f>
        <v>2800</v>
      </c>
      <c r="E1594" s="16">
        <v>2</v>
      </c>
      <c r="F1594" s="30">
        <f>tab_SATLISTE[[#This Row],[Lehrergeräte]]*1000</f>
        <v>2000</v>
      </c>
      <c r="G1594" s="3" t="str">
        <f>IF(MID(tab_SATLISTE[[#This Row],[SAT-ID]],2,1)="x","x",LEFT(tab_SATLISTE[[#This Row],[SAT-ID]]))</f>
        <v>5</v>
      </c>
      <c r="H1594" t="s">
        <v>23</v>
      </c>
      <c r="I1594" t="s">
        <v>17941</v>
      </c>
      <c r="J1594" s="3">
        <f>COUNTIFS(tab_SCHULLISTE[TKZ],tab_SATLISTE[[#This Row],[SAT-ID]])</f>
        <v>1</v>
      </c>
    </row>
    <row r="1595" spans="1:10" ht="15.9" customHeight="1" x14ac:dyDescent="0.3">
      <c r="A1595" s="3" t="s">
        <v>3275</v>
      </c>
      <c r="B1595" s="15" t="s">
        <v>16244</v>
      </c>
      <c r="C1595" s="16">
        <v>73</v>
      </c>
      <c r="D1595" s="17">
        <f>tab_SATLISTE[[#This Row],[Leihgeräte]]*350</f>
        <v>25550</v>
      </c>
      <c r="E1595" s="16">
        <v>18</v>
      </c>
      <c r="F1595" s="30">
        <f>tab_SATLISTE[[#This Row],[Lehrergeräte]]*1000</f>
        <v>18000</v>
      </c>
      <c r="G1595" s="3" t="str">
        <f>IF(MID(tab_SATLISTE[[#This Row],[SAT-ID]],2,1)="x","x",LEFT(tab_SATLISTE[[#This Row],[SAT-ID]]))</f>
        <v>5</v>
      </c>
      <c r="H1595" t="s">
        <v>23</v>
      </c>
      <c r="I1595" t="s">
        <v>17942</v>
      </c>
      <c r="J1595" s="3">
        <f>COUNTIFS(tab_SCHULLISTE[TKZ],tab_SATLISTE[[#This Row],[SAT-ID]])</f>
        <v>2</v>
      </c>
    </row>
    <row r="1596" spans="1:10" ht="15.9" customHeight="1" x14ac:dyDescent="0.3">
      <c r="A1596" s="3" t="s">
        <v>3276</v>
      </c>
      <c r="B1596" s="15" t="s">
        <v>16245</v>
      </c>
      <c r="C1596" s="16">
        <v>56</v>
      </c>
      <c r="D1596" s="17">
        <f>tab_SATLISTE[[#This Row],[Leihgeräte]]*350</f>
        <v>19600</v>
      </c>
      <c r="E1596" s="16">
        <v>12</v>
      </c>
      <c r="F1596" s="30">
        <f>tab_SATLISTE[[#This Row],[Lehrergeräte]]*1000</f>
        <v>12000</v>
      </c>
      <c r="G1596" s="3" t="str">
        <f>IF(MID(tab_SATLISTE[[#This Row],[SAT-ID]],2,1)="x","x",LEFT(tab_SATLISTE[[#This Row],[SAT-ID]]))</f>
        <v>5</v>
      </c>
      <c r="H1596" t="s">
        <v>17008</v>
      </c>
      <c r="I1596" t="s">
        <v>17943</v>
      </c>
      <c r="J1596" s="3">
        <f>COUNTIFS(tab_SCHULLISTE[TKZ],tab_SATLISTE[[#This Row],[SAT-ID]])</f>
        <v>1</v>
      </c>
    </row>
    <row r="1597" spans="1:10" ht="15.9" customHeight="1" x14ac:dyDescent="0.3">
      <c r="A1597" s="3" t="s">
        <v>3277</v>
      </c>
      <c r="B1597" s="15" t="s">
        <v>16246</v>
      </c>
      <c r="C1597" s="16">
        <v>90</v>
      </c>
      <c r="D1597" s="17">
        <f>tab_SATLISTE[[#This Row],[Leihgeräte]]*350</f>
        <v>31500</v>
      </c>
      <c r="E1597" s="16">
        <v>15</v>
      </c>
      <c r="F1597" s="30">
        <f>tab_SATLISTE[[#This Row],[Lehrergeräte]]*1000</f>
        <v>15000</v>
      </c>
      <c r="G1597" s="3" t="str">
        <f>IF(MID(tab_SATLISTE[[#This Row],[SAT-ID]],2,1)="x","x",LEFT(tab_SATLISTE[[#This Row],[SAT-ID]]))</f>
        <v>5</v>
      </c>
      <c r="H1597" t="s">
        <v>17010</v>
      </c>
      <c r="I1597" t="s">
        <v>17943</v>
      </c>
      <c r="J1597" s="3">
        <f>COUNTIFS(tab_SCHULLISTE[TKZ],tab_SATLISTE[[#This Row],[SAT-ID]])</f>
        <v>1</v>
      </c>
    </row>
    <row r="1598" spans="1:10" ht="15.9" customHeight="1" x14ac:dyDescent="0.3">
      <c r="A1598" s="3" t="s">
        <v>3278</v>
      </c>
      <c r="B1598" s="15" t="s">
        <v>157</v>
      </c>
      <c r="C1598" s="16">
        <v>42</v>
      </c>
      <c r="D1598" s="17">
        <f>tab_SATLISTE[[#This Row],[Leihgeräte]]*350</f>
        <v>14700</v>
      </c>
      <c r="E1598" s="16">
        <v>36</v>
      </c>
      <c r="F1598" s="30">
        <f>tab_SATLISTE[[#This Row],[Lehrergeräte]]*1000</f>
        <v>36000</v>
      </c>
      <c r="G1598" s="3" t="str">
        <f>IF(MID(tab_SATLISTE[[#This Row],[SAT-ID]],2,1)="x","x",LEFT(tab_SATLISTE[[#This Row],[SAT-ID]]))</f>
        <v>5</v>
      </c>
      <c r="H1598" t="s">
        <v>17012</v>
      </c>
      <c r="I1598" t="s">
        <v>17944</v>
      </c>
      <c r="J1598" s="3">
        <f>COUNTIFS(tab_SCHULLISTE[TKZ],tab_SATLISTE[[#This Row],[SAT-ID]])</f>
        <v>5</v>
      </c>
    </row>
    <row r="1599" spans="1:10" ht="15.9" customHeight="1" x14ac:dyDescent="0.3">
      <c r="A1599" s="3" t="s">
        <v>3279</v>
      </c>
      <c r="B1599" s="15" t="s">
        <v>16247</v>
      </c>
      <c r="C1599" s="16">
        <v>971</v>
      </c>
      <c r="D1599" s="17">
        <f>tab_SATLISTE[[#This Row],[Leihgeräte]]*350</f>
        <v>339850</v>
      </c>
      <c r="E1599" s="16">
        <v>199</v>
      </c>
      <c r="F1599" s="30">
        <f>tab_SATLISTE[[#This Row],[Lehrergeräte]]*1000</f>
        <v>199000</v>
      </c>
      <c r="G1599" s="3" t="str">
        <f>IF(MID(tab_SATLISTE[[#This Row],[SAT-ID]],2,1)="x","x",LEFT(tab_SATLISTE[[#This Row],[SAT-ID]]))</f>
        <v>5</v>
      </c>
      <c r="H1599" t="s">
        <v>17010</v>
      </c>
      <c r="I1599" t="s">
        <v>17944</v>
      </c>
      <c r="J1599" s="3">
        <f>COUNTIFS(tab_SCHULLISTE[TKZ],tab_SATLISTE[[#This Row],[SAT-ID]])</f>
        <v>18</v>
      </c>
    </row>
    <row r="1600" spans="1:10" ht="15.9" customHeight="1" x14ac:dyDescent="0.3">
      <c r="A1600" s="3" t="s">
        <v>3280</v>
      </c>
      <c r="B1600" s="15" t="s">
        <v>16248</v>
      </c>
      <c r="C1600" s="16">
        <v>1459</v>
      </c>
      <c r="D1600" s="17">
        <f>tab_SATLISTE[[#This Row],[Leihgeräte]]*350</f>
        <v>510650</v>
      </c>
      <c r="E1600" s="16">
        <v>258</v>
      </c>
      <c r="F1600" s="30">
        <f>tab_SATLISTE[[#This Row],[Lehrergeräte]]*1000</f>
        <v>258000</v>
      </c>
      <c r="G1600" s="3" t="str">
        <f>IF(MID(tab_SATLISTE[[#This Row],[SAT-ID]],2,1)="x","x",LEFT(tab_SATLISTE[[#This Row],[SAT-ID]]))</f>
        <v>5</v>
      </c>
      <c r="H1600" t="s">
        <v>10474</v>
      </c>
      <c r="I1600" t="s">
        <v>18514</v>
      </c>
      <c r="J1600" s="3">
        <f>COUNTIFS(tab_SCHULLISTE[TKZ],tab_SATLISTE[[#This Row],[SAT-ID]])</f>
        <v>25</v>
      </c>
    </row>
    <row r="1601" spans="1:10" ht="15.9" customHeight="1" x14ac:dyDescent="0.3">
      <c r="A1601" s="3" t="s">
        <v>3281</v>
      </c>
      <c r="B1601" s="15" t="s">
        <v>16249</v>
      </c>
      <c r="C1601" s="16">
        <v>18</v>
      </c>
      <c r="D1601" s="17">
        <f>tab_SATLISTE[[#This Row],[Leihgeräte]]*350</f>
        <v>6300</v>
      </c>
      <c r="E1601" s="16">
        <v>3</v>
      </c>
      <c r="F1601" s="30">
        <f>tab_SATLISTE[[#This Row],[Lehrergeräte]]*1000</f>
        <v>3000</v>
      </c>
      <c r="G1601" s="3" t="str">
        <f>IF(MID(tab_SATLISTE[[#This Row],[SAT-ID]],2,1)="x","x",LEFT(tab_SATLISTE[[#This Row],[SAT-ID]]))</f>
        <v>5</v>
      </c>
      <c r="H1601" t="s">
        <v>17009</v>
      </c>
      <c r="I1601" t="s">
        <v>17945</v>
      </c>
      <c r="J1601" s="3">
        <f>COUNTIFS(tab_SCHULLISTE[TKZ],tab_SATLISTE[[#This Row],[SAT-ID]])</f>
        <v>1</v>
      </c>
    </row>
    <row r="1602" spans="1:10" ht="15.9" customHeight="1" x14ac:dyDescent="0.3">
      <c r="A1602" s="3" t="s">
        <v>3282</v>
      </c>
      <c r="B1602" s="15" t="s">
        <v>1226</v>
      </c>
      <c r="C1602" s="16">
        <v>21</v>
      </c>
      <c r="D1602" s="17">
        <f>tab_SATLISTE[[#This Row],[Leihgeräte]]*350</f>
        <v>7350</v>
      </c>
      <c r="E1602" s="16">
        <v>4</v>
      </c>
      <c r="F1602" s="30">
        <f>tab_SATLISTE[[#This Row],[Lehrergeräte]]*1000</f>
        <v>4000</v>
      </c>
      <c r="G1602" s="3" t="str">
        <f>IF(MID(tab_SATLISTE[[#This Row],[SAT-ID]],2,1)="x","x",LEFT(tab_SATLISTE[[#This Row],[SAT-ID]]))</f>
        <v>5</v>
      </c>
      <c r="H1602" t="s">
        <v>17008</v>
      </c>
      <c r="I1602" t="s">
        <v>17946</v>
      </c>
      <c r="J1602" s="3">
        <f>COUNTIFS(tab_SCHULLISTE[TKZ],tab_SATLISTE[[#This Row],[SAT-ID]])</f>
        <v>1</v>
      </c>
    </row>
    <row r="1603" spans="1:10" ht="15.9" customHeight="1" x14ac:dyDescent="0.3">
      <c r="A1603" s="3" t="s">
        <v>3283</v>
      </c>
      <c r="B1603" s="15" t="s">
        <v>16250</v>
      </c>
      <c r="C1603" s="16">
        <v>31</v>
      </c>
      <c r="D1603" s="17">
        <f>tab_SATLISTE[[#This Row],[Leihgeräte]]*350</f>
        <v>10850</v>
      </c>
      <c r="E1603" s="16">
        <v>5</v>
      </c>
      <c r="F1603" s="30">
        <f>tab_SATLISTE[[#This Row],[Lehrergeräte]]*1000</f>
        <v>5000</v>
      </c>
      <c r="G1603" s="3" t="str">
        <f>IF(MID(tab_SATLISTE[[#This Row],[SAT-ID]],2,1)="x","x",LEFT(tab_SATLISTE[[#This Row],[SAT-ID]]))</f>
        <v>5</v>
      </c>
      <c r="H1603" t="s">
        <v>17011</v>
      </c>
      <c r="I1603" t="s">
        <v>17947</v>
      </c>
      <c r="J1603" s="3">
        <f>COUNTIFS(tab_SCHULLISTE[TKZ],tab_SATLISTE[[#This Row],[SAT-ID]])</f>
        <v>1</v>
      </c>
    </row>
    <row r="1604" spans="1:10" ht="15.9" customHeight="1" x14ac:dyDescent="0.3">
      <c r="A1604" s="3" t="s">
        <v>3284</v>
      </c>
      <c r="B1604" s="15" t="s">
        <v>16251</v>
      </c>
      <c r="C1604" s="16">
        <v>58</v>
      </c>
      <c r="D1604" s="17">
        <f>tab_SATLISTE[[#This Row],[Leihgeräte]]*350</f>
        <v>20300</v>
      </c>
      <c r="E1604" s="16">
        <v>8</v>
      </c>
      <c r="F1604" s="30">
        <f>tab_SATLISTE[[#This Row],[Lehrergeräte]]*1000</f>
        <v>8000</v>
      </c>
      <c r="G1604" s="3" t="str">
        <f>IF(MID(tab_SATLISTE[[#This Row],[SAT-ID]],2,1)="x","x",LEFT(tab_SATLISTE[[#This Row],[SAT-ID]]))</f>
        <v>5</v>
      </c>
      <c r="H1604" t="s">
        <v>17008</v>
      </c>
      <c r="I1604" t="s">
        <v>17948</v>
      </c>
      <c r="J1604" s="3">
        <f>COUNTIFS(tab_SCHULLISTE[TKZ],tab_SATLISTE[[#This Row],[SAT-ID]])</f>
        <v>1</v>
      </c>
    </row>
    <row r="1605" spans="1:10" ht="15.9" customHeight="1" x14ac:dyDescent="0.3">
      <c r="A1605" s="3" t="s">
        <v>3285</v>
      </c>
      <c r="B1605" s="15" t="s">
        <v>16252</v>
      </c>
      <c r="C1605" s="16">
        <v>71</v>
      </c>
      <c r="D1605" s="17">
        <f>tab_SATLISTE[[#This Row],[Leihgeräte]]*350</f>
        <v>24850</v>
      </c>
      <c r="E1605" s="16">
        <v>6</v>
      </c>
      <c r="F1605" s="30">
        <f>tab_SATLISTE[[#This Row],[Lehrergeräte]]*1000</f>
        <v>6000</v>
      </c>
      <c r="G1605" s="3" t="str">
        <f>IF(MID(tab_SATLISTE[[#This Row],[SAT-ID]],2,1)="x","x",LEFT(tab_SATLISTE[[#This Row],[SAT-ID]]))</f>
        <v>5</v>
      </c>
      <c r="H1605" t="s">
        <v>17010</v>
      </c>
      <c r="I1605" t="s">
        <v>17948</v>
      </c>
      <c r="J1605" s="3">
        <f>COUNTIFS(tab_SCHULLISTE[TKZ],tab_SATLISTE[[#This Row],[SAT-ID]])</f>
        <v>2</v>
      </c>
    </row>
    <row r="1606" spans="1:10" ht="15.9" customHeight="1" x14ac:dyDescent="0.3">
      <c r="A1606" s="3" t="s">
        <v>3286</v>
      </c>
      <c r="B1606" s="15" t="s">
        <v>16253</v>
      </c>
      <c r="C1606" s="16">
        <v>41</v>
      </c>
      <c r="D1606" s="17">
        <f>tab_SATLISTE[[#This Row],[Leihgeräte]]*350</f>
        <v>14350</v>
      </c>
      <c r="E1606" s="16">
        <v>11</v>
      </c>
      <c r="F1606" s="30">
        <f>tab_SATLISTE[[#This Row],[Lehrergeräte]]*1000</f>
        <v>11000</v>
      </c>
      <c r="G1606" s="3" t="str">
        <f>IF(MID(tab_SATLISTE[[#This Row],[SAT-ID]],2,1)="x","x",LEFT(tab_SATLISTE[[#This Row],[SAT-ID]]))</f>
        <v>5</v>
      </c>
      <c r="H1606" t="s">
        <v>17008</v>
      </c>
      <c r="I1606" t="s">
        <v>17949</v>
      </c>
      <c r="J1606" s="3">
        <f>COUNTIFS(tab_SCHULLISTE[TKZ],tab_SATLISTE[[#This Row],[SAT-ID]])</f>
        <v>1</v>
      </c>
    </row>
    <row r="1607" spans="1:10" ht="15.9" customHeight="1" x14ac:dyDescent="0.3">
      <c r="A1607" s="3" t="s">
        <v>3287</v>
      </c>
      <c r="B1607" s="15" t="s">
        <v>16254</v>
      </c>
      <c r="C1607" s="16">
        <v>46</v>
      </c>
      <c r="D1607" s="17">
        <f>tab_SATLISTE[[#This Row],[Leihgeräte]]*350</f>
        <v>16100</v>
      </c>
      <c r="E1607" s="16">
        <v>8</v>
      </c>
      <c r="F1607" s="30">
        <f>tab_SATLISTE[[#This Row],[Lehrergeräte]]*1000</f>
        <v>8000</v>
      </c>
      <c r="G1607" s="3" t="str">
        <f>IF(MID(tab_SATLISTE[[#This Row],[SAT-ID]],2,1)="x","x",LEFT(tab_SATLISTE[[#This Row],[SAT-ID]]))</f>
        <v>5</v>
      </c>
      <c r="H1607" t="s">
        <v>17010</v>
      </c>
      <c r="I1607" t="s">
        <v>17949</v>
      </c>
      <c r="J1607" s="3">
        <f>COUNTIFS(tab_SCHULLISTE[TKZ],tab_SATLISTE[[#This Row],[SAT-ID]])</f>
        <v>1</v>
      </c>
    </row>
    <row r="1608" spans="1:10" ht="15.9" customHeight="1" x14ac:dyDescent="0.3">
      <c r="A1608" s="3" t="s">
        <v>3288</v>
      </c>
      <c r="B1608" s="15" t="s">
        <v>16255</v>
      </c>
      <c r="C1608" s="16">
        <v>81</v>
      </c>
      <c r="D1608" s="17">
        <f>tab_SATLISTE[[#This Row],[Leihgeräte]]*350</f>
        <v>28350</v>
      </c>
      <c r="E1608" s="16">
        <v>15</v>
      </c>
      <c r="F1608" s="30">
        <f>tab_SATLISTE[[#This Row],[Lehrergeräte]]*1000</f>
        <v>15000</v>
      </c>
      <c r="G1608" s="3" t="str">
        <f>IF(MID(tab_SATLISTE[[#This Row],[SAT-ID]],2,1)="x","x",LEFT(tab_SATLISTE[[#This Row],[SAT-ID]]))</f>
        <v>5</v>
      </c>
      <c r="H1608" t="s">
        <v>17009</v>
      </c>
      <c r="I1608" t="s">
        <v>17950</v>
      </c>
      <c r="J1608" s="3">
        <f>COUNTIFS(tab_SCHULLISTE[TKZ],tab_SATLISTE[[#This Row],[SAT-ID]])</f>
        <v>2</v>
      </c>
    </row>
    <row r="1609" spans="1:10" ht="15.9" customHeight="1" x14ac:dyDescent="0.3">
      <c r="A1609" s="3" t="s">
        <v>3289</v>
      </c>
      <c r="B1609" s="15" t="s">
        <v>16256</v>
      </c>
      <c r="C1609" s="16">
        <v>476</v>
      </c>
      <c r="D1609" s="17">
        <f>tab_SATLISTE[[#This Row],[Leihgeräte]]*350</f>
        <v>166600</v>
      </c>
      <c r="E1609" s="16">
        <v>96</v>
      </c>
      <c r="F1609" s="30">
        <f>tab_SATLISTE[[#This Row],[Lehrergeräte]]*1000</f>
        <v>96000</v>
      </c>
      <c r="G1609" s="3" t="str">
        <f>IF(MID(tab_SATLISTE[[#This Row],[SAT-ID]],2,1)="x","x",LEFT(tab_SATLISTE[[#This Row],[SAT-ID]]))</f>
        <v>5</v>
      </c>
      <c r="H1609" t="s">
        <v>17013</v>
      </c>
      <c r="I1609" t="s">
        <v>17944</v>
      </c>
      <c r="J1609" s="3">
        <f>COUNTIFS(tab_SCHULLISTE[TKZ],tab_SATLISTE[[#This Row],[SAT-ID]])</f>
        <v>11</v>
      </c>
    </row>
    <row r="1610" spans="1:10" ht="15.9" customHeight="1" x14ac:dyDescent="0.3">
      <c r="A1610" s="3" t="s">
        <v>14883</v>
      </c>
      <c r="B1610" s="15" t="s">
        <v>16403</v>
      </c>
      <c r="C1610" s="16">
        <v>25</v>
      </c>
      <c r="D1610" s="17">
        <f>tab_SATLISTE[[#This Row],[Leihgeräte]]*350</f>
        <v>8750</v>
      </c>
      <c r="E1610" s="16">
        <v>3</v>
      </c>
      <c r="F1610" s="30">
        <f>tab_SATLISTE[[#This Row],[Lehrergeräte]]*1000</f>
        <v>3000</v>
      </c>
      <c r="G1610" s="3" t="str">
        <f>IF(MID(tab_SATLISTE[[#This Row],[SAT-ID]],2,1)="x","x",LEFT(tab_SATLISTE[[#This Row],[SAT-ID]]))</f>
        <v>5</v>
      </c>
      <c r="H1610" t="s">
        <v>17008</v>
      </c>
      <c r="I1610" t="s">
        <v>18034</v>
      </c>
      <c r="J1610" s="3">
        <f>COUNTIFS(tab_SCHULLISTE[TKZ],tab_SATLISTE[[#This Row],[SAT-ID]])</f>
        <v>1</v>
      </c>
    </row>
    <row r="1611" spans="1:10" ht="15.9" customHeight="1" x14ac:dyDescent="0.3">
      <c r="A1611" s="3" t="s">
        <v>3290</v>
      </c>
      <c r="B1611" s="15" t="s">
        <v>16257</v>
      </c>
      <c r="C1611" s="16">
        <v>36</v>
      </c>
      <c r="D1611" s="17">
        <f>tab_SATLISTE[[#This Row],[Leihgeräte]]*350</f>
        <v>12600</v>
      </c>
      <c r="E1611" s="16">
        <v>7</v>
      </c>
      <c r="F1611" s="30">
        <f>tab_SATLISTE[[#This Row],[Lehrergeräte]]*1000</f>
        <v>7000</v>
      </c>
      <c r="G1611" s="3" t="str">
        <f>IF(MID(tab_SATLISTE[[#This Row],[SAT-ID]],2,1)="x","x",LEFT(tab_SATLISTE[[#This Row],[SAT-ID]]))</f>
        <v>5</v>
      </c>
      <c r="H1611" t="s">
        <v>23</v>
      </c>
      <c r="I1611" t="s">
        <v>17951</v>
      </c>
      <c r="J1611" s="3">
        <f>COUNTIFS(tab_SCHULLISTE[TKZ],tab_SATLISTE[[#This Row],[SAT-ID]])</f>
        <v>1</v>
      </c>
    </row>
    <row r="1612" spans="1:10" ht="15.9" customHeight="1" x14ac:dyDescent="0.3">
      <c r="A1612" s="3" t="s">
        <v>3291</v>
      </c>
      <c r="B1612" s="15" t="s">
        <v>16258</v>
      </c>
      <c r="C1612" s="16">
        <v>31</v>
      </c>
      <c r="D1612" s="17">
        <f>tab_SATLISTE[[#This Row],[Leihgeräte]]*350</f>
        <v>10850</v>
      </c>
      <c r="E1612" s="16">
        <v>4</v>
      </c>
      <c r="F1612" s="30">
        <f>tab_SATLISTE[[#This Row],[Lehrergeräte]]*1000</f>
        <v>4000</v>
      </c>
      <c r="G1612" s="3" t="str">
        <f>IF(MID(tab_SATLISTE[[#This Row],[SAT-ID]],2,1)="x","x",LEFT(tab_SATLISTE[[#This Row],[SAT-ID]]))</f>
        <v>5</v>
      </c>
      <c r="H1612" t="s">
        <v>23</v>
      </c>
      <c r="I1612" t="s">
        <v>17952</v>
      </c>
      <c r="J1612" s="3">
        <f>COUNTIFS(tab_SCHULLISTE[TKZ],tab_SATLISTE[[#This Row],[SAT-ID]])</f>
        <v>1</v>
      </c>
    </row>
    <row r="1613" spans="1:10" ht="15.9" customHeight="1" x14ac:dyDescent="0.3">
      <c r="A1613" s="3" t="s">
        <v>3292</v>
      </c>
      <c r="B1613" s="15" t="s">
        <v>16259</v>
      </c>
      <c r="C1613" s="16">
        <v>56</v>
      </c>
      <c r="D1613" s="17">
        <f>tab_SATLISTE[[#This Row],[Leihgeräte]]*350</f>
        <v>19600</v>
      </c>
      <c r="E1613" s="16">
        <v>10</v>
      </c>
      <c r="F1613" s="30">
        <f>tab_SATLISTE[[#This Row],[Lehrergeräte]]*1000</f>
        <v>10000</v>
      </c>
      <c r="G1613" s="3" t="str">
        <f>IF(MID(tab_SATLISTE[[#This Row],[SAT-ID]],2,1)="x","x",LEFT(tab_SATLISTE[[#This Row],[SAT-ID]]))</f>
        <v>5</v>
      </c>
      <c r="H1613" t="s">
        <v>17011</v>
      </c>
      <c r="I1613" t="s">
        <v>17953</v>
      </c>
      <c r="J1613" s="3">
        <f>COUNTIFS(tab_SCHULLISTE[TKZ],tab_SATLISTE[[#This Row],[SAT-ID]])</f>
        <v>2</v>
      </c>
    </row>
    <row r="1614" spans="1:10" ht="15.9" customHeight="1" x14ac:dyDescent="0.3">
      <c r="A1614" s="3" t="s">
        <v>3293</v>
      </c>
      <c r="B1614" s="15" t="s">
        <v>16260</v>
      </c>
      <c r="C1614" s="16">
        <v>16</v>
      </c>
      <c r="D1614" s="17">
        <f>tab_SATLISTE[[#This Row],[Leihgeräte]]*350</f>
        <v>5600</v>
      </c>
      <c r="E1614" s="16">
        <v>7</v>
      </c>
      <c r="F1614" s="30">
        <f>tab_SATLISTE[[#This Row],[Lehrergeräte]]*1000</f>
        <v>7000</v>
      </c>
      <c r="G1614" s="3" t="str">
        <f>IF(MID(tab_SATLISTE[[#This Row],[SAT-ID]],2,1)="x","x",LEFT(tab_SATLISTE[[#This Row],[SAT-ID]]))</f>
        <v>5</v>
      </c>
      <c r="H1614" t="s">
        <v>17009</v>
      </c>
      <c r="I1614" t="s">
        <v>17954</v>
      </c>
      <c r="J1614" s="3">
        <f>COUNTIFS(tab_SCHULLISTE[TKZ],tab_SATLISTE[[#This Row],[SAT-ID]])</f>
        <v>1</v>
      </c>
    </row>
    <row r="1615" spans="1:10" ht="15.9" customHeight="1" x14ac:dyDescent="0.3">
      <c r="A1615" s="3" t="s">
        <v>3294</v>
      </c>
      <c r="B1615" s="15" t="s">
        <v>16261</v>
      </c>
      <c r="C1615" s="16">
        <v>25</v>
      </c>
      <c r="D1615" s="17">
        <f>tab_SATLISTE[[#This Row],[Leihgeräte]]*350</f>
        <v>8750</v>
      </c>
      <c r="E1615" s="16">
        <v>8</v>
      </c>
      <c r="F1615" s="30">
        <f>tab_SATLISTE[[#This Row],[Lehrergeräte]]*1000</f>
        <v>8000</v>
      </c>
      <c r="G1615" s="3" t="str">
        <f>IF(MID(tab_SATLISTE[[#This Row],[SAT-ID]],2,1)="x","x",LEFT(tab_SATLISTE[[#This Row],[SAT-ID]]))</f>
        <v>5</v>
      </c>
      <c r="H1615" t="s">
        <v>17008</v>
      </c>
      <c r="I1615" t="s">
        <v>17955</v>
      </c>
      <c r="J1615" s="3">
        <f>COUNTIFS(tab_SCHULLISTE[TKZ],tab_SATLISTE[[#This Row],[SAT-ID]])</f>
        <v>1</v>
      </c>
    </row>
    <row r="1616" spans="1:10" ht="15.9" customHeight="1" x14ac:dyDescent="0.3">
      <c r="A1616" s="3" t="s">
        <v>3295</v>
      </c>
      <c r="B1616" s="15" t="s">
        <v>16262</v>
      </c>
      <c r="C1616" s="16">
        <v>101</v>
      </c>
      <c r="D1616" s="17">
        <f>tab_SATLISTE[[#This Row],[Leihgeräte]]*350</f>
        <v>35350</v>
      </c>
      <c r="E1616" s="16">
        <v>21</v>
      </c>
      <c r="F1616" s="30">
        <f>tab_SATLISTE[[#This Row],[Lehrergeräte]]*1000</f>
        <v>21000</v>
      </c>
      <c r="G1616" s="3" t="str">
        <f>IF(MID(tab_SATLISTE[[#This Row],[SAT-ID]],2,1)="x","x",LEFT(tab_SATLISTE[[#This Row],[SAT-ID]]))</f>
        <v>5</v>
      </c>
      <c r="H1616" t="s">
        <v>23</v>
      </c>
      <c r="I1616" t="s">
        <v>17956</v>
      </c>
      <c r="J1616" s="3">
        <f>COUNTIFS(tab_SCHULLISTE[TKZ],tab_SATLISTE[[#This Row],[SAT-ID]])</f>
        <v>3</v>
      </c>
    </row>
    <row r="1617" spans="1:10" ht="15.9" customHeight="1" x14ac:dyDescent="0.3">
      <c r="A1617" s="3" t="s">
        <v>3296</v>
      </c>
      <c r="B1617" s="15" t="s">
        <v>18922</v>
      </c>
      <c r="C1617" s="16">
        <v>165</v>
      </c>
      <c r="D1617" s="17">
        <f>tab_SATLISTE[[#This Row],[Leihgeräte]]*350</f>
        <v>57750</v>
      </c>
      <c r="E1617" s="16">
        <v>28</v>
      </c>
      <c r="F1617" s="30">
        <f>tab_SATLISTE[[#This Row],[Lehrergeräte]]*1000</f>
        <v>28000</v>
      </c>
      <c r="G1617" s="3" t="str">
        <f>IF(MID(tab_SATLISTE[[#This Row],[SAT-ID]],2,1)="x","x",LEFT(tab_SATLISTE[[#This Row],[SAT-ID]]))</f>
        <v>5</v>
      </c>
      <c r="H1617" t="s">
        <v>17008</v>
      </c>
      <c r="I1617" t="s">
        <v>17957</v>
      </c>
      <c r="J1617" s="3">
        <f>COUNTIFS(tab_SCHULLISTE[TKZ],tab_SATLISTE[[#This Row],[SAT-ID]])</f>
        <v>3</v>
      </c>
    </row>
    <row r="1618" spans="1:10" ht="15.9" customHeight="1" x14ac:dyDescent="0.3">
      <c r="A1618" s="3" t="s">
        <v>3297</v>
      </c>
      <c r="B1618" s="15" t="s">
        <v>16263</v>
      </c>
      <c r="C1618" s="16">
        <v>18</v>
      </c>
      <c r="D1618" s="17">
        <f>tab_SATLISTE[[#This Row],[Leihgeräte]]*350</f>
        <v>6300</v>
      </c>
      <c r="E1618" s="16">
        <v>6</v>
      </c>
      <c r="F1618" s="30">
        <f>tab_SATLISTE[[#This Row],[Lehrergeräte]]*1000</f>
        <v>6000</v>
      </c>
      <c r="G1618" s="3" t="str">
        <f>IF(MID(tab_SATLISTE[[#This Row],[SAT-ID]],2,1)="x","x",LEFT(tab_SATLISTE[[#This Row],[SAT-ID]]))</f>
        <v>5</v>
      </c>
      <c r="H1618" t="s">
        <v>17009</v>
      </c>
      <c r="I1618" t="s">
        <v>17958</v>
      </c>
      <c r="J1618" s="3">
        <f>COUNTIFS(tab_SCHULLISTE[TKZ],tab_SATLISTE[[#This Row],[SAT-ID]])</f>
        <v>1</v>
      </c>
    </row>
    <row r="1619" spans="1:10" ht="15.9" customHeight="1" x14ac:dyDescent="0.3">
      <c r="A1619" s="3" t="s">
        <v>3298</v>
      </c>
      <c r="B1619" s="15" t="s">
        <v>1231</v>
      </c>
      <c r="C1619" s="16">
        <v>27</v>
      </c>
      <c r="D1619" s="17">
        <f>tab_SATLISTE[[#This Row],[Leihgeräte]]*350</f>
        <v>9450</v>
      </c>
      <c r="E1619" s="16">
        <v>4</v>
      </c>
      <c r="F1619" s="30">
        <f>tab_SATLISTE[[#This Row],[Lehrergeräte]]*1000</f>
        <v>4000</v>
      </c>
      <c r="G1619" s="3" t="str">
        <f>IF(MID(tab_SATLISTE[[#This Row],[SAT-ID]],2,1)="x","x",LEFT(tab_SATLISTE[[#This Row],[SAT-ID]]))</f>
        <v>5</v>
      </c>
      <c r="H1619" t="s">
        <v>17008</v>
      </c>
      <c r="I1619" t="s">
        <v>17959</v>
      </c>
      <c r="J1619" s="3">
        <f>COUNTIFS(tab_SCHULLISTE[TKZ],tab_SATLISTE[[#This Row],[SAT-ID]])</f>
        <v>1</v>
      </c>
    </row>
    <row r="1620" spans="1:10" ht="15.9" customHeight="1" x14ac:dyDescent="0.3">
      <c r="A1620" s="3" t="s">
        <v>3299</v>
      </c>
      <c r="B1620" s="15" t="s">
        <v>16264</v>
      </c>
      <c r="C1620" s="16">
        <v>15</v>
      </c>
      <c r="D1620" s="17">
        <f>tab_SATLISTE[[#This Row],[Leihgeräte]]*350</f>
        <v>5250</v>
      </c>
      <c r="E1620" s="16">
        <v>2</v>
      </c>
      <c r="F1620" s="30">
        <f>tab_SATLISTE[[#This Row],[Lehrergeräte]]*1000</f>
        <v>2000</v>
      </c>
      <c r="G1620" s="3" t="str">
        <f>IF(MID(tab_SATLISTE[[#This Row],[SAT-ID]],2,1)="x","x",LEFT(tab_SATLISTE[[#This Row],[SAT-ID]]))</f>
        <v>5</v>
      </c>
      <c r="H1620" t="s">
        <v>17009</v>
      </c>
      <c r="I1620" t="s">
        <v>17960</v>
      </c>
      <c r="J1620" s="3">
        <f>COUNTIFS(tab_SCHULLISTE[TKZ],tab_SATLISTE[[#This Row],[SAT-ID]])</f>
        <v>1</v>
      </c>
    </row>
    <row r="1621" spans="1:10" ht="15.9" customHeight="1" x14ac:dyDescent="0.3">
      <c r="A1621" s="3" t="s">
        <v>3300</v>
      </c>
      <c r="B1621" s="15" t="s">
        <v>16265</v>
      </c>
      <c r="C1621" s="16">
        <v>46</v>
      </c>
      <c r="D1621" s="17">
        <f>tab_SATLISTE[[#This Row],[Leihgeräte]]*350</f>
        <v>16100</v>
      </c>
      <c r="E1621" s="16">
        <v>9</v>
      </c>
      <c r="F1621" s="30">
        <f>tab_SATLISTE[[#This Row],[Lehrergeräte]]*1000</f>
        <v>9000</v>
      </c>
      <c r="G1621" s="3" t="str">
        <f>IF(MID(tab_SATLISTE[[#This Row],[SAT-ID]],2,1)="x","x",LEFT(tab_SATLISTE[[#This Row],[SAT-ID]]))</f>
        <v>5</v>
      </c>
      <c r="H1621" t="s">
        <v>17008</v>
      </c>
      <c r="I1621" t="s">
        <v>17961</v>
      </c>
      <c r="J1621" s="3">
        <f>COUNTIFS(tab_SCHULLISTE[TKZ],tab_SATLISTE[[#This Row],[SAT-ID]])</f>
        <v>1</v>
      </c>
    </row>
    <row r="1622" spans="1:10" ht="15.9" customHeight="1" x14ac:dyDescent="0.3">
      <c r="A1622" s="3" t="s">
        <v>3301</v>
      </c>
      <c r="B1622" s="15" t="s">
        <v>16266</v>
      </c>
      <c r="C1622" s="16">
        <v>78</v>
      </c>
      <c r="D1622" s="17">
        <f>tab_SATLISTE[[#This Row],[Leihgeräte]]*350</f>
        <v>27300</v>
      </c>
      <c r="E1622" s="16">
        <v>10</v>
      </c>
      <c r="F1622" s="30">
        <f>tab_SATLISTE[[#This Row],[Lehrergeräte]]*1000</f>
        <v>10000</v>
      </c>
      <c r="G1622" s="3" t="str">
        <f>IF(MID(tab_SATLISTE[[#This Row],[SAT-ID]],2,1)="x","x",LEFT(tab_SATLISTE[[#This Row],[SAT-ID]]))</f>
        <v>5</v>
      </c>
      <c r="H1622" t="s">
        <v>17008</v>
      </c>
      <c r="I1622" t="s">
        <v>17962</v>
      </c>
      <c r="J1622" s="3">
        <f>COUNTIFS(tab_SCHULLISTE[TKZ],tab_SATLISTE[[#This Row],[SAT-ID]])</f>
        <v>2</v>
      </c>
    </row>
    <row r="1623" spans="1:10" ht="15.9" customHeight="1" x14ac:dyDescent="0.3">
      <c r="A1623" s="3" t="s">
        <v>3302</v>
      </c>
      <c r="B1623" s="15" t="s">
        <v>1220</v>
      </c>
      <c r="C1623" s="16">
        <v>67</v>
      </c>
      <c r="D1623" s="17">
        <f>tab_SATLISTE[[#This Row],[Leihgeräte]]*350</f>
        <v>23450</v>
      </c>
      <c r="E1623" s="16">
        <v>8</v>
      </c>
      <c r="F1623" s="30">
        <f>tab_SATLISTE[[#This Row],[Lehrergeräte]]*1000</f>
        <v>8000</v>
      </c>
      <c r="G1623" s="3" t="str">
        <f>IF(MID(tab_SATLISTE[[#This Row],[SAT-ID]],2,1)="x","x",LEFT(tab_SATLISTE[[#This Row],[SAT-ID]]))</f>
        <v>5</v>
      </c>
      <c r="H1623" t="s">
        <v>17008</v>
      </c>
      <c r="I1623" t="s">
        <v>17963</v>
      </c>
      <c r="J1623" s="3">
        <f>COUNTIFS(tab_SCHULLISTE[TKZ],tab_SATLISTE[[#This Row],[SAT-ID]])</f>
        <v>2</v>
      </c>
    </row>
    <row r="1624" spans="1:10" ht="15.9" customHeight="1" x14ac:dyDescent="0.3">
      <c r="A1624" s="3" t="s">
        <v>3303</v>
      </c>
      <c r="B1624" s="15" t="s">
        <v>16267</v>
      </c>
      <c r="C1624" s="16">
        <v>16</v>
      </c>
      <c r="D1624" s="17">
        <f>tab_SATLISTE[[#This Row],[Leihgeräte]]*350</f>
        <v>5600</v>
      </c>
      <c r="E1624" s="16">
        <v>2</v>
      </c>
      <c r="F1624" s="30">
        <f>tab_SATLISTE[[#This Row],[Lehrergeräte]]*1000</f>
        <v>2000</v>
      </c>
      <c r="G1624" s="3" t="str">
        <f>IF(MID(tab_SATLISTE[[#This Row],[SAT-ID]],2,1)="x","x",LEFT(tab_SATLISTE[[#This Row],[SAT-ID]]))</f>
        <v>5</v>
      </c>
      <c r="H1624" t="s">
        <v>23</v>
      </c>
      <c r="I1624" t="s">
        <v>17964</v>
      </c>
      <c r="J1624" s="3">
        <f>COUNTIFS(tab_SCHULLISTE[TKZ],tab_SATLISTE[[#This Row],[SAT-ID]])</f>
        <v>1</v>
      </c>
    </row>
    <row r="1625" spans="1:10" ht="15.9" customHeight="1" x14ac:dyDescent="0.3">
      <c r="A1625" s="3" t="s">
        <v>3304</v>
      </c>
      <c r="B1625" s="15" t="s">
        <v>16268</v>
      </c>
      <c r="C1625" s="16">
        <v>131</v>
      </c>
      <c r="D1625" s="17">
        <f>tab_SATLISTE[[#This Row],[Leihgeräte]]*350</f>
        <v>45850</v>
      </c>
      <c r="E1625" s="16">
        <v>19</v>
      </c>
      <c r="F1625" s="30">
        <f>tab_SATLISTE[[#This Row],[Lehrergeräte]]*1000</f>
        <v>19000</v>
      </c>
      <c r="G1625" s="3" t="str">
        <f>IF(MID(tab_SATLISTE[[#This Row],[SAT-ID]],2,1)="x","x",LEFT(tab_SATLISTE[[#This Row],[SAT-ID]]))</f>
        <v>5</v>
      </c>
      <c r="H1625" t="s">
        <v>17010</v>
      </c>
      <c r="I1625" t="s">
        <v>17965</v>
      </c>
      <c r="J1625" s="3">
        <f>COUNTIFS(tab_SCHULLISTE[TKZ],tab_SATLISTE[[#This Row],[SAT-ID]])</f>
        <v>3</v>
      </c>
    </row>
    <row r="1626" spans="1:10" ht="15.9" customHeight="1" x14ac:dyDescent="0.3">
      <c r="A1626" s="3" t="s">
        <v>3305</v>
      </c>
      <c r="B1626" s="15" t="s">
        <v>1221</v>
      </c>
      <c r="C1626" s="16">
        <v>18</v>
      </c>
      <c r="D1626" s="17">
        <f>tab_SATLISTE[[#This Row],[Leihgeräte]]*350</f>
        <v>6300</v>
      </c>
      <c r="E1626" s="16">
        <v>4</v>
      </c>
      <c r="F1626" s="30">
        <f>tab_SATLISTE[[#This Row],[Lehrergeräte]]*1000</f>
        <v>4000</v>
      </c>
      <c r="G1626" s="3" t="str">
        <f>IF(MID(tab_SATLISTE[[#This Row],[SAT-ID]],2,1)="x","x",LEFT(tab_SATLISTE[[#This Row],[SAT-ID]]))</f>
        <v>5</v>
      </c>
      <c r="H1626" t="s">
        <v>17008</v>
      </c>
      <c r="I1626" t="s">
        <v>17966</v>
      </c>
      <c r="J1626" s="3">
        <f>COUNTIFS(tab_SCHULLISTE[TKZ],tab_SATLISTE[[#This Row],[SAT-ID]])</f>
        <v>1</v>
      </c>
    </row>
    <row r="1627" spans="1:10" ht="15.9" customHeight="1" x14ac:dyDescent="0.3">
      <c r="A1627" s="3" t="s">
        <v>3306</v>
      </c>
      <c r="B1627" s="15" t="s">
        <v>16269</v>
      </c>
      <c r="C1627" s="16">
        <v>82</v>
      </c>
      <c r="D1627" s="17">
        <f>tab_SATLISTE[[#This Row],[Leihgeräte]]*350</f>
        <v>28700</v>
      </c>
      <c r="E1627" s="16">
        <v>14</v>
      </c>
      <c r="F1627" s="30">
        <f>tab_SATLISTE[[#This Row],[Lehrergeräte]]*1000</f>
        <v>14000</v>
      </c>
      <c r="G1627" s="3" t="str">
        <f>IF(MID(tab_SATLISTE[[#This Row],[SAT-ID]],2,1)="x","x",LEFT(tab_SATLISTE[[#This Row],[SAT-ID]]))</f>
        <v>5</v>
      </c>
      <c r="H1627" t="s">
        <v>17008</v>
      </c>
      <c r="I1627" t="s">
        <v>17967</v>
      </c>
      <c r="J1627" s="3">
        <f>COUNTIFS(tab_SCHULLISTE[TKZ],tab_SATLISTE[[#This Row],[SAT-ID]])</f>
        <v>2</v>
      </c>
    </row>
    <row r="1628" spans="1:10" ht="15.9" customHeight="1" x14ac:dyDescent="0.3">
      <c r="A1628" s="3" t="s">
        <v>3307</v>
      </c>
      <c r="B1628" s="15" t="s">
        <v>16270</v>
      </c>
      <c r="C1628" s="16">
        <v>17</v>
      </c>
      <c r="D1628" s="17">
        <f>tab_SATLISTE[[#This Row],[Leihgeräte]]*350</f>
        <v>5950</v>
      </c>
      <c r="E1628" s="16">
        <v>3</v>
      </c>
      <c r="F1628" s="30">
        <f>tab_SATLISTE[[#This Row],[Lehrergeräte]]*1000</f>
        <v>3000</v>
      </c>
      <c r="G1628" s="3" t="str">
        <f>IF(MID(tab_SATLISTE[[#This Row],[SAT-ID]],2,1)="x","x",LEFT(tab_SATLISTE[[#This Row],[SAT-ID]]))</f>
        <v>5</v>
      </c>
      <c r="H1628" t="s">
        <v>17009</v>
      </c>
      <c r="I1628" t="s">
        <v>17968</v>
      </c>
      <c r="J1628" s="3">
        <f>COUNTIFS(tab_SCHULLISTE[TKZ],tab_SATLISTE[[#This Row],[SAT-ID]])</f>
        <v>1</v>
      </c>
    </row>
    <row r="1629" spans="1:10" ht="15.9" customHeight="1" x14ac:dyDescent="0.3">
      <c r="A1629" s="3" t="s">
        <v>3308</v>
      </c>
      <c r="B1629" s="15" t="s">
        <v>16271</v>
      </c>
      <c r="C1629" s="16">
        <v>145</v>
      </c>
      <c r="D1629" s="17">
        <f>tab_SATLISTE[[#This Row],[Leihgeräte]]*350</f>
        <v>50750</v>
      </c>
      <c r="E1629" s="16">
        <v>30</v>
      </c>
      <c r="F1629" s="30">
        <f>tab_SATLISTE[[#This Row],[Lehrergeräte]]*1000</f>
        <v>30000</v>
      </c>
      <c r="G1629" s="3" t="str">
        <f>IF(MID(tab_SATLISTE[[#This Row],[SAT-ID]],2,1)="x","x",LEFT(tab_SATLISTE[[#This Row],[SAT-ID]]))</f>
        <v>5</v>
      </c>
      <c r="H1629" t="s">
        <v>17009</v>
      </c>
      <c r="I1629" t="s">
        <v>17969</v>
      </c>
      <c r="J1629" s="3">
        <f>COUNTIFS(tab_SCHULLISTE[TKZ],tab_SATLISTE[[#This Row],[SAT-ID]])</f>
        <v>5</v>
      </c>
    </row>
    <row r="1630" spans="1:10" ht="15.9" customHeight="1" x14ac:dyDescent="0.3">
      <c r="A1630" s="3" t="s">
        <v>3309</v>
      </c>
      <c r="B1630" s="15" t="s">
        <v>16272</v>
      </c>
      <c r="C1630" s="16">
        <v>22</v>
      </c>
      <c r="D1630" s="17">
        <f>tab_SATLISTE[[#This Row],[Leihgeräte]]*350</f>
        <v>7700</v>
      </c>
      <c r="E1630" s="16">
        <v>6</v>
      </c>
      <c r="F1630" s="30">
        <f>tab_SATLISTE[[#This Row],[Lehrergeräte]]*1000</f>
        <v>6000</v>
      </c>
      <c r="G1630" s="3" t="str">
        <f>IF(MID(tab_SATLISTE[[#This Row],[SAT-ID]],2,1)="x","x",LEFT(tab_SATLISTE[[#This Row],[SAT-ID]]))</f>
        <v>5</v>
      </c>
      <c r="H1630" t="s">
        <v>17008</v>
      </c>
      <c r="I1630" t="s">
        <v>17970</v>
      </c>
      <c r="J1630" s="3">
        <f>COUNTIFS(tab_SCHULLISTE[TKZ],tab_SATLISTE[[#This Row],[SAT-ID]])</f>
        <v>1</v>
      </c>
    </row>
    <row r="1631" spans="1:10" ht="15.9" customHeight="1" x14ac:dyDescent="0.3">
      <c r="A1631" s="3" t="s">
        <v>3310</v>
      </c>
      <c r="B1631" s="15" t="s">
        <v>16273</v>
      </c>
      <c r="C1631" s="16">
        <v>11</v>
      </c>
      <c r="D1631" s="17">
        <f>tab_SATLISTE[[#This Row],[Leihgeräte]]*350</f>
        <v>3850</v>
      </c>
      <c r="E1631" s="16">
        <v>5</v>
      </c>
      <c r="F1631" s="30">
        <f>tab_SATLISTE[[#This Row],[Lehrergeräte]]*1000</f>
        <v>5000</v>
      </c>
      <c r="G1631" s="3" t="str">
        <f>IF(MID(tab_SATLISTE[[#This Row],[SAT-ID]],2,1)="x","x",LEFT(tab_SATLISTE[[#This Row],[SAT-ID]]))</f>
        <v>5</v>
      </c>
      <c r="H1631" t="s">
        <v>23</v>
      </c>
      <c r="I1631" t="s">
        <v>17971</v>
      </c>
      <c r="J1631" s="3">
        <f>COUNTIFS(tab_SCHULLISTE[TKZ],tab_SATLISTE[[#This Row],[SAT-ID]])</f>
        <v>1</v>
      </c>
    </row>
    <row r="1632" spans="1:10" ht="15.9" customHeight="1" x14ac:dyDescent="0.3">
      <c r="A1632" s="3" t="s">
        <v>3311</v>
      </c>
      <c r="B1632" s="15" t="s">
        <v>16274</v>
      </c>
      <c r="C1632" s="16">
        <v>38</v>
      </c>
      <c r="D1632" s="17">
        <f>tab_SATLISTE[[#This Row],[Leihgeräte]]*350</f>
        <v>13300</v>
      </c>
      <c r="E1632" s="16">
        <v>9</v>
      </c>
      <c r="F1632" s="30">
        <f>tab_SATLISTE[[#This Row],[Lehrergeräte]]*1000</f>
        <v>9000</v>
      </c>
      <c r="G1632" s="3" t="str">
        <f>IF(MID(tab_SATLISTE[[#This Row],[SAT-ID]],2,1)="x","x",LEFT(tab_SATLISTE[[#This Row],[SAT-ID]]))</f>
        <v>5</v>
      </c>
      <c r="H1632" t="s">
        <v>17008</v>
      </c>
      <c r="I1632" t="s">
        <v>17972</v>
      </c>
      <c r="J1632" s="3">
        <f>COUNTIFS(tab_SCHULLISTE[TKZ],tab_SATLISTE[[#This Row],[SAT-ID]])</f>
        <v>1</v>
      </c>
    </row>
    <row r="1633" spans="1:10" ht="15.9" customHeight="1" x14ac:dyDescent="0.3">
      <c r="A1633" s="3" t="s">
        <v>3312</v>
      </c>
      <c r="B1633" s="15" t="s">
        <v>16275</v>
      </c>
      <c r="C1633" s="16">
        <v>62</v>
      </c>
      <c r="D1633" s="17">
        <f>tab_SATLISTE[[#This Row],[Leihgeräte]]*350</f>
        <v>21700</v>
      </c>
      <c r="E1633" s="16">
        <v>9</v>
      </c>
      <c r="F1633" s="30">
        <f>tab_SATLISTE[[#This Row],[Lehrergeräte]]*1000</f>
        <v>9000</v>
      </c>
      <c r="G1633" s="3" t="str">
        <f>IF(MID(tab_SATLISTE[[#This Row],[SAT-ID]],2,1)="x","x",LEFT(tab_SATLISTE[[#This Row],[SAT-ID]]))</f>
        <v>5</v>
      </c>
      <c r="H1633" t="s">
        <v>17008</v>
      </c>
      <c r="I1633" t="s">
        <v>17973</v>
      </c>
      <c r="J1633" s="3">
        <f>COUNTIFS(tab_SCHULLISTE[TKZ],tab_SATLISTE[[#This Row],[SAT-ID]])</f>
        <v>1</v>
      </c>
    </row>
    <row r="1634" spans="1:10" ht="15.9" customHeight="1" x14ac:dyDescent="0.3">
      <c r="A1634" s="3" t="s">
        <v>3313</v>
      </c>
      <c r="B1634" s="15" t="s">
        <v>16276</v>
      </c>
      <c r="C1634" s="16">
        <v>15</v>
      </c>
      <c r="D1634" s="17">
        <f>tab_SATLISTE[[#This Row],[Leihgeräte]]*350</f>
        <v>5250</v>
      </c>
      <c r="E1634" s="16">
        <v>5</v>
      </c>
      <c r="F1634" s="30">
        <f>tab_SATLISTE[[#This Row],[Lehrergeräte]]*1000</f>
        <v>5000</v>
      </c>
      <c r="G1634" s="3" t="str">
        <f>IF(MID(tab_SATLISTE[[#This Row],[SAT-ID]],2,1)="x","x",LEFT(tab_SATLISTE[[#This Row],[SAT-ID]]))</f>
        <v>5</v>
      </c>
      <c r="H1634" t="s">
        <v>17008</v>
      </c>
      <c r="I1634" t="s">
        <v>17973</v>
      </c>
      <c r="J1634" s="3">
        <f>COUNTIFS(tab_SCHULLISTE[TKZ],tab_SATLISTE[[#This Row],[SAT-ID]])</f>
        <v>1</v>
      </c>
    </row>
    <row r="1635" spans="1:10" ht="15.9" customHeight="1" x14ac:dyDescent="0.3">
      <c r="A1635" s="3" t="s">
        <v>3314</v>
      </c>
      <c r="B1635" s="15" t="s">
        <v>16277</v>
      </c>
      <c r="C1635" s="16">
        <v>2468</v>
      </c>
      <c r="D1635" s="17">
        <f>tab_SATLISTE[[#This Row],[Leihgeräte]]*350</f>
        <v>863800</v>
      </c>
      <c r="E1635" s="16">
        <v>519</v>
      </c>
      <c r="F1635" s="30">
        <f>tab_SATLISTE[[#This Row],[Lehrergeräte]]*1000</f>
        <v>519000</v>
      </c>
      <c r="G1635" s="3" t="str">
        <f>IF(MID(tab_SATLISTE[[#This Row],[SAT-ID]],2,1)="x","x",LEFT(tab_SATLISTE[[#This Row],[SAT-ID]]))</f>
        <v>5</v>
      </c>
      <c r="H1635" t="s">
        <v>17010</v>
      </c>
      <c r="I1635" t="s">
        <v>17974</v>
      </c>
      <c r="J1635" s="3">
        <f>COUNTIFS(tab_SCHULLISTE[TKZ],tab_SATLISTE[[#This Row],[SAT-ID]])</f>
        <v>33</v>
      </c>
    </row>
    <row r="1636" spans="1:10" ht="15.9" customHeight="1" x14ac:dyDescent="0.3">
      <c r="A1636" s="3" t="s">
        <v>3315</v>
      </c>
      <c r="B1636" s="15" t="s">
        <v>16278</v>
      </c>
      <c r="C1636" s="16">
        <v>1380</v>
      </c>
      <c r="D1636" s="17">
        <f>tab_SATLISTE[[#This Row],[Leihgeräte]]*350</f>
        <v>483000</v>
      </c>
      <c r="E1636" s="16">
        <v>289</v>
      </c>
      <c r="F1636" s="30">
        <f>tab_SATLISTE[[#This Row],[Lehrergeräte]]*1000</f>
        <v>289000</v>
      </c>
      <c r="G1636" s="3" t="str">
        <f>IF(MID(tab_SATLISTE[[#This Row],[SAT-ID]],2,1)="x","x",LEFT(tab_SATLISTE[[#This Row],[SAT-ID]]))</f>
        <v>5</v>
      </c>
      <c r="H1636" t="s">
        <v>10474</v>
      </c>
      <c r="I1636" t="s">
        <v>18515</v>
      </c>
      <c r="J1636" s="3">
        <f>COUNTIFS(tab_SCHULLISTE[TKZ],tab_SATLISTE[[#This Row],[SAT-ID]])</f>
        <v>16</v>
      </c>
    </row>
    <row r="1637" spans="1:10" ht="15.9" customHeight="1" x14ac:dyDescent="0.3">
      <c r="A1637" s="3" t="s">
        <v>3316</v>
      </c>
      <c r="B1637" s="15" t="s">
        <v>16279</v>
      </c>
      <c r="C1637" s="16">
        <v>151</v>
      </c>
      <c r="D1637" s="17">
        <f>tab_SATLISTE[[#This Row],[Leihgeräte]]*350</f>
        <v>52850</v>
      </c>
      <c r="E1637" s="16">
        <v>31</v>
      </c>
      <c r="F1637" s="30">
        <f>tab_SATLISTE[[#This Row],[Lehrergeräte]]*1000</f>
        <v>31000</v>
      </c>
      <c r="G1637" s="3" t="str">
        <f>IF(MID(tab_SATLISTE[[#This Row],[SAT-ID]],2,1)="x","x",LEFT(tab_SATLISTE[[#This Row],[SAT-ID]]))</f>
        <v>5</v>
      </c>
      <c r="H1637" t="s">
        <v>17009</v>
      </c>
      <c r="I1637" t="s">
        <v>17975</v>
      </c>
      <c r="J1637" s="3">
        <f>COUNTIFS(tab_SCHULLISTE[TKZ],tab_SATLISTE[[#This Row],[SAT-ID]])</f>
        <v>2</v>
      </c>
    </row>
    <row r="1638" spans="1:10" ht="15.9" customHeight="1" x14ac:dyDescent="0.3">
      <c r="A1638" s="3" t="s">
        <v>3317</v>
      </c>
      <c r="B1638" s="15" t="s">
        <v>16280</v>
      </c>
      <c r="C1638" s="16">
        <v>66</v>
      </c>
      <c r="D1638" s="17">
        <f>tab_SATLISTE[[#This Row],[Leihgeräte]]*350</f>
        <v>23100</v>
      </c>
      <c r="E1638" s="16">
        <v>8</v>
      </c>
      <c r="F1638" s="30">
        <f>tab_SATLISTE[[#This Row],[Lehrergeräte]]*1000</f>
        <v>8000</v>
      </c>
      <c r="G1638" s="3" t="str">
        <f>IF(MID(tab_SATLISTE[[#This Row],[SAT-ID]],2,1)="x","x",LEFT(tab_SATLISTE[[#This Row],[SAT-ID]]))</f>
        <v>5</v>
      </c>
      <c r="H1638" t="s">
        <v>17010</v>
      </c>
      <c r="I1638" t="s">
        <v>17976</v>
      </c>
      <c r="J1638" s="3">
        <f>COUNTIFS(tab_SCHULLISTE[TKZ],tab_SATLISTE[[#This Row],[SAT-ID]])</f>
        <v>2</v>
      </c>
    </row>
    <row r="1639" spans="1:10" ht="15.9" customHeight="1" x14ac:dyDescent="0.3">
      <c r="A1639" s="3" t="s">
        <v>3318</v>
      </c>
      <c r="B1639" s="15" t="s">
        <v>16281</v>
      </c>
      <c r="C1639" s="16">
        <v>79</v>
      </c>
      <c r="D1639" s="17">
        <f>tab_SATLISTE[[#This Row],[Leihgeräte]]*350</f>
        <v>27650</v>
      </c>
      <c r="E1639" s="16">
        <v>11</v>
      </c>
      <c r="F1639" s="30">
        <f>tab_SATLISTE[[#This Row],[Lehrergeräte]]*1000</f>
        <v>11000</v>
      </c>
      <c r="G1639" s="3" t="str">
        <f>IF(MID(tab_SATLISTE[[#This Row],[SAT-ID]],2,1)="x","x",LEFT(tab_SATLISTE[[#This Row],[SAT-ID]]))</f>
        <v>5</v>
      </c>
      <c r="H1639" t="s">
        <v>17008</v>
      </c>
      <c r="I1639" t="s">
        <v>17976</v>
      </c>
      <c r="J1639" s="3">
        <f>COUNTIFS(tab_SCHULLISTE[TKZ],tab_SATLISTE[[#This Row],[SAT-ID]])</f>
        <v>2</v>
      </c>
    </row>
    <row r="1640" spans="1:10" ht="15.9" customHeight="1" x14ac:dyDescent="0.3">
      <c r="A1640" s="3" t="s">
        <v>3319</v>
      </c>
      <c r="B1640" s="15" t="s">
        <v>16282</v>
      </c>
      <c r="C1640" s="16">
        <v>14</v>
      </c>
      <c r="D1640" s="17">
        <f>tab_SATLISTE[[#This Row],[Leihgeräte]]*350</f>
        <v>4900</v>
      </c>
      <c r="E1640" s="16">
        <v>5</v>
      </c>
      <c r="F1640" s="30">
        <f>tab_SATLISTE[[#This Row],[Lehrergeräte]]*1000</f>
        <v>5000</v>
      </c>
      <c r="G1640" s="3" t="str">
        <f>IF(MID(tab_SATLISTE[[#This Row],[SAT-ID]],2,1)="x","x",LEFT(tab_SATLISTE[[#This Row],[SAT-ID]]))</f>
        <v>5</v>
      </c>
      <c r="H1640" t="s">
        <v>17009</v>
      </c>
      <c r="I1640" t="s">
        <v>17977</v>
      </c>
      <c r="J1640" s="3">
        <f>COUNTIFS(tab_SCHULLISTE[TKZ],tab_SATLISTE[[#This Row],[SAT-ID]])</f>
        <v>1</v>
      </c>
    </row>
    <row r="1641" spans="1:10" ht="15.9" customHeight="1" x14ac:dyDescent="0.3">
      <c r="A1641" s="3" t="s">
        <v>3320</v>
      </c>
      <c r="B1641" s="15" t="s">
        <v>16283</v>
      </c>
      <c r="C1641" s="16">
        <v>2433</v>
      </c>
      <c r="D1641" s="17">
        <f>tab_SATLISTE[[#This Row],[Leihgeräte]]*350</f>
        <v>851550</v>
      </c>
      <c r="E1641" s="16">
        <v>478</v>
      </c>
      <c r="F1641" s="30">
        <f>tab_SATLISTE[[#This Row],[Lehrergeräte]]*1000</f>
        <v>478000</v>
      </c>
      <c r="G1641" s="3" t="str">
        <f>IF(MID(tab_SATLISTE[[#This Row],[SAT-ID]],2,1)="x","x",LEFT(tab_SATLISTE[[#This Row],[SAT-ID]]))</f>
        <v>5</v>
      </c>
      <c r="H1641" t="s">
        <v>17010</v>
      </c>
      <c r="I1641" t="s">
        <v>17978</v>
      </c>
      <c r="J1641" s="3">
        <f>COUNTIFS(tab_SCHULLISTE[TKZ],tab_SATLISTE[[#This Row],[SAT-ID]])</f>
        <v>34</v>
      </c>
    </row>
    <row r="1642" spans="1:10" ht="15.9" customHeight="1" x14ac:dyDescent="0.3">
      <c r="A1642" s="3" t="s">
        <v>3321</v>
      </c>
      <c r="B1642" s="15" t="s">
        <v>16284</v>
      </c>
      <c r="C1642" s="16">
        <v>848</v>
      </c>
      <c r="D1642" s="17">
        <f>tab_SATLISTE[[#This Row],[Leihgeräte]]*350</f>
        <v>296800</v>
      </c>
      <c r="E1642" s="16">
        <v>162</v>
      </c>
      <c r="F1642" s="30">
        <f>tab_SATLISTE[[#This Row],[Lehrergeräte]]*1000</f>
        <v>162000</v>
      </c>
      <c r="G1642" s="3" t="str">
        <f>IF(MID(tab_SATLISTE[[#This Row],[SAT-ID]],2,1)="x","x",LEFT(tab_SATLISTE[[#This Row],[SAT-ID]]))</f>
        <v>5</v>
      </c>
      <c r="H1642" t="s">
        <v>10474</v>
      </c>
      <c r="I1642" t="s">
        <v>18516</v>
      </c>
      <c r="J1642" s="3">
        <f>COUNTIFS(tab_SCHULLISTE[TKZ],tab_SATLISTE[[#This Row],[SAT-ID]])</f>
        <v>8</v>
      </c>
    </row>
    <row r="1643" spans="1:10" ht="15.9" customHeight="1" x14ac:dyDescent="0.3">
      <c r="A1643" s="3" t="s">
        <v>3322</v>
      </c>
      <c r="B1643" s="15" t="s">
        <v>1222</v>
      </c>
      <c r="C1643" s="16">
        <v>34</v>
      </c>
      <c r="D1643" s="17">
        <f>tab_SATLISTE[[#This Row],[Leihgeräte]]*350</f>
        <v>11900</v>
      </c>
      <c r="E1643" s="16">
        <v>5</v>
      </c>
      <c r="F1643" s="30">
        <f>tab_SATLISTE[[#This Row],[Lehrergeräte]]*1000</f>
        <v>5000</v>
      </c>
      <c r="G1643" s="3" t="str">
        <f>IF(MID(tab_SATLISTE[[#This Row],[SAT-ID]],2,1)="x","x",LEFT(tab_SATLISTE[[#This Row],[SAT-ID]]))</f>
        <v>5</v>
      </c>
      <c r="H1643" t="s">
        <v>17008</v>
      </c>
      <c r="I1643" t="s">
        <v>17980</v>
      </c>
      <c r="J1643" s="3">
        <f>COUNTIFS(tab_SCHULLISTE[TKZ],tab_SATLISTE[[#This Row],[SAT-ID]])</f>
        <v>1</v>
      </c>
    </row>
    <row r="1644" spans="1:10" ht="15.9" customHeight="1" x14ac:dyDescent="0.3">
      <c r="A1644" s="3" t="s">
        <v>3323</v>
      </c>
      <c r="B1644" s="15" t="s">
        <v>16285</v>
      </c>
      <c r="C1644" s="16">
        <v>15</v>
      </c>
      <c r="D1644" s="17">
        <f>tab_SATLISTE[[#This Row],[Leihgeräte]]*350</f>
        <v>5250</v>
      </c>
      <c r="E1644" s="16">
        <v>3</v>
      </c>
      <c r="F1644" s="30">
        <f>tab_SATLISTE[[#This Row],[Lehrergeräte]]*1000</f>
        <v>3000</v>
      </c>
      <c r="G1644" s="3" t="str">
        <f>IF(MID(tab_SATLISTE[[#This Row],[SAT-ID]],2,1)="x","x",LEFT(tab_SATLISTE[[#This Row],[SAT-ID]]))</f>
        <v>5</v>
      </c>
      <c r="H1644" t="s">
        <v>17008</v>
      </c>
      <c r="I1644" t="s">
        <v>17981</v>
      </c>
      <c r="J1644" s="3">
        <f>COUNTIFS(tab_SCHULLISTE[TKZ],tab_SATLISTE[[#This Row],[SAT-ID]])</f>
        <v>1</v>
      </c>
    </row>
    <row r="1645" spans="1:10" ht="15.9" customHeight="1" x14ac:dyDescent="0.3">
      <c r="A1645" s="3" t="s">
        <v>3324</v>
      </c>
      <c r="B1645" s="15" t="s">
        <v>1228</v>
      </c>
      <c r="C1645" s="16">
        <v>11</v>
      </c>
      <c r="D1645" s="17">
        <f>tab_SATLISTE[[#This Row],[Leihgeräte]]*350</f>
        <v>3850</v>
      </c>
      <c r="E1645" s="16">
        <v>3</v>
      </c>
      <c r="F1645" s="30">
        <f>tab_SATLISTE[[#This Row],[Lehrergeräte]]*1000</f>
        <v>3000</v>
      </c>
      <c r="G1645" s="3" t="str">
        <f>IF(MID(tab_SATLISTE[[#This Row],[SAT-ID]],2,1)="x","x",LEFT(tab_SATLISTE[[#This Row],[SAT-ID]]))</f>
        <v>5</v>
      </c>
      <c r="H1645" t="s">
        <v>17008</v>
      </c>
      <c r="I1645" t="s">
        <v>17938</v>
      </c>
      <c r="J1645" s="3">
        <f>COUNTIFS(tab_SCHULLISTE[TKZ],tab_SATLISTE[[#This Row],[SAT-ID]])</f>
        <v>1</v>
      </c>
    </row>
    <row r="1646" spans="1:10" ht="15.9" customHeight="1" x14ac:dyDescent="0.3">
      <c r="A1646" s="3" t="s">
        <v>3325</v>
      </c>
      <c r="B1646" s="15" t="s">
        <v>16286</v>
      </c>
      <c r="C1646" s="16">
        <v>62</v>
      </c>
      <c r="D1646" s="17">
        <f>tab_SATLISTE[[#This Row],[Leihgeräte]]*350</f>
        <v>21700</v>
      </c>
      <c r="E1646" s="16">
        <v>14</v>
      </c>
      <c r="F1646" s="30">
        <f>tab_SATLISTE[[#This Row],[Lehrergeräte]]*1000</f>
        <v>14000</v>
      </c>
      <c r="G1646" s="3" t="str">
        <f>IF(MID(tab_SATLISTE[[#This Row],[SAT-ID]],2,1)="x","x",LEFT(tab_SATLISTE[[#This Row],[SAT-ID]]))</f>
        <v>5</v>
      </c>
      <c r="H1646" t="s">
        <v>17010</v>
      </c>
      <c r="I1646" t="s">
        <v>17982</v>
      </c>
      <c r="J1646" s="3">
        <f>COUNTIFS(tab_SCHULLISTE[TKZ],tab_SATLISTE[[#This Row],[SAT-ID]])</f>
        <v>3</v>
      </c>
    </row>
    <row r="1647" spans="1:10" ht="15.9" customHeight="1" x14ac:dyDescent="0.3">
      <c r="A1647" s="3" t="s">
        <v>3326</v>
      </c>
      <c r="B1647" s="15" t="s">
        <v>16287</v>
      </c>
      <c r="C1647" s="16">
        <v>18</v>
      </c>
      <c r="D1647" s="17">
        <f>tab_SATLISTE[[#This Row],[Leihgeräte]]*350</f>
        <v>6300</v>
      </c>
      <c r="E1647" s="16">
        <v>2</v>
      </c>
      <c r="F1647" s="30">
        <f>tab_SATLISTE[[#This Row],[Lehrergeräte]]*1000</f>
        <v>2000</v>
      </c>
      <c r="G1647" s="3" t="str">
        <f>IF(MID(tab_SATLISTE[[#This Row],[SAT-ID]],2,1)="x","x",LEFT(tab_SATLISTE[[#This Row],[SAT-ID]]))</f>
        <v>5</v>
      </c>
      <c r="H1647" t="s">
        <v>23</v>
      </c>
      <c r="I1647" t="s">
        <v>17983</v>
      </c>
      <c r="J1647" s="3">
        <f>COUNTIFS(tab_SCHULLISTE[TKZ],tab_SATLISTE[[#This Row],[SAT-ID]])</f>
        <v>1</v>
      </c>
    </row>
    <row r="1648" spans="1:10" ht="15.9" customHeight="1" x14ac:dyDescent="0.3">
      <c r="A1648" s="3" t="s">
        <v>3327</v>
      </c>
      <c r="B1648" s="15" t="s">
        <v>16288</v>
      </c>
      <c r="C1648" s="16">
        <v>28</v>
      </c>
      <c r="D1648" s="17">
        <f>tab_SATLISTE[[#This Row],[Leihgeräte]]*350</f>
        <v>9800</v>
      </c>
      <c r="E1648" s="16">
        <v>5</v>
      </c>
      <c r="F1648" s="30">
        <f>tab_SATLISTE[[#This Row],[Lehrergeräte]]*1000</f>
        <v>5000</v>
      </c>
      <c r="G1648" s="3" t="str">
        <f>IF(MID(tab_SATLISTE[[#This Row],[SAT-ID]],2,1)="x","x",LEFT(tab_SATLISTE[[#This Row],[SAT-ID]]))</f>
        <v>5</v>
      </c>
      <c r="H1648" t="s">
        <v>23</v>
      </c>
      <c r="I1648" t="s">
        <v>17984</v>
      </c>
      <c r="J1648" s="3">
        <f>COUNTIFS(tab_SCHULLISTE[TKZ],tab_SATLISTE[[#This Row],[SAT-ID]])</f>
        <v>1</v>
      </c>
    </row>
    <row r="1649" spans="1:10" ht="15.9" customHeight="1" x14ac:dyDescent="0.3">
      <c r="A1649" s="3" t="s">
        <v>3328</v>
      </c>
      <c r="B1649" s="15" t="s">
        <v>16289</v>
      </c>
      <c r="C1649" s="16">
        <v>99</v>
      </c>
      <c r="D1649" s="17">
        <f>tab_SATLISTE[[#This Row],[Leihgeräte]]*350</f>
        <v>34650</v>
      </c>
      <c r="E1649" s="16">
        <v>15</v>
      </c>
      <c r="F1649" s="30">
        <f>tab_SATLISTE[[#This Row],[Lehrergeräte]]*1000</f>
        <v>15000</v>
      </c>
      <c r="G1649" s="3" t="str">
        <f>IF(MID(tab_SATLISTE[[#This Row],[SAT-ID]],2,1)="x","x",LEFT(tab_SATLISTE[[#This Row],[SAT-ID]]))</f>
        <v>5</v>
      </c>
      <c r="H1649" t="s">
        <v>17010</v>
      </c>
      <c r="I1649" t="s">
        <v>17938</v>
      </c>
      <c r="J1649" s="3">
        <f>COUNTIFS(tab_SCHULLISTE[TKZ],tab_SATLISTE[[#This Row],[SAT-ID]])</f>
        <v>2</v>
      </c>
    </row>
    <row r="1650" spans="1:10" ht="15.9" customHeight="1" x14ac:dyDescent="0.3">
      <c r="A1650" s="3" t="s">
        <v>3329</v>
      </c>
      <c r="B1650" s="15" t="s">
        <v>16290</v>
      </c>
      <c r="C1650" s="16">
        <v>49</v>
      </c>
      <c r="D1650" s="17">
        <f>tab_SATLISTE[[#This Row],[Leihgeräte]]*350</f>
        <v>17150</v>
      </c>
      <c r="E1650" s="16">
        <v>9</v>
      </c>
      <c r="F1650" s="30">
        <f>tab_SATLISTE[[#This Row],[Lehrergeräte]]*1000</f>
        <v>9000</v>
      </c>
      <c r="G1650" s="3" t="str">
        <f>IF(MID(tab_SATLISTE[[#This Row],[SAT-ID]],2,1)="x","x",LEFT(tab_SATLISTE[[#This Row],[SAT-ID]]))</f>
        <v>5</v>
      </c>
      <c r="H1650" t="s">
        <v>17008</v>
      </c>
      <c r="I1650" t="s">
        <v>17985</v>
      </c>
      <c r="J1650" s="3">
        <f>COUNTIFS(tab_SCHULLISTE[TKZ],tab_SATLISTE[[#This Row],[SAT-ID]])</f>
        <v>2</v>
      </c>
    </row>
    <row r="1651" spans="1:10" ht="15.9" customHeight="1" x14ac:dyDescent="0.3">
      <c r="A1651" s="3" t="s">
        <v>3330</v>
      </c>
      <c r="B1651" s="15" t="s">
        <v>16291</v>
      </c>
      <c r="C1651" s="16">
        <v>20</v>
      </c>
      <c r="D1651" s="17">
        <f>tab_SATLISTE[[#This Row],[Leihgeräte]]*350</f>
        <v>7000</v>
      </c>
      <c r="E1651" s="16">
        <v>5</v>
      </c>
      <c r="F1651" s="30">
        <f>tab_SATLISTE[[#This Row],[Lehrergeräte]]*1000</f>
        <v>5000</v>
      </c>
      <c r="G1651" s="3" t="str">
        <f>IF(MID(tab_SATLISTE[[#This Row],[SAT-ID]],2,1)="x","x",LEFT(tab_SATLISTE[[#This Row],[SAT-ID]]))</f>
        <v>5</v>
      </c>
      <c r="H1651" t="s">
        <v>23</v>
      </c>
      <c r="I1651" t="s">
        <v>17986</v>
      </c>
      <c r="J1651" s="3">
        <f>COUNTIFS(tab_SCHULLISTE[TKZ],tab_SATLISTE[[#This Row],[SAT-ID]])</f>
        <v>1</v>
      </c>
    </row>
    <row r="1652" spans="1:10" ht="15.9" customHeight="1" x14ac:dyDescent="0.3">
      <c r="A1652" s="3" t="s">
        <v>3331</v>
      </c>
      <c r="B1652" s="15" t="s">
        <v>16292</v>
      </c>
      <c r="C1652" s="16">
        <v>29</v>
      </c>
      <c r="D1652" s="17">
        <f>tab_SATLISTE[[#This Row],[Leihgeräte]]*350</f>
        <v>10150</v>
      </c>
      <c r="E1652" s="16">
        <v>7</v>
      </c>
      <c r="F1652" s="30">
        <f>tab_SATLISTE[[#This Row],[Lehrergeräte]]*1000</f>
        <v>7000</v>
      </c>
      <c r="G1652" s="3" t="str">
        <f>IF(MID(tab_SATLISTE[[#This Row],[SAT-ID]],2,1)="x","x",LEFT(tab_SATLISTE[[#This Row],[SAT-ID]]))</f>
        <v>5</v>
      </c>
      <c r="H1652" t="s">
        <v>17010</v>
      </c>
      <c r="I1652" t="s">
        <v>17987</v>
      </c>
      <c r="J1652" s="3">
        <f>COUNTIFS(tab_SCHULLISTE[TKZ],tab_SATLISTE[[#This Row],[SAT-ID]])</f>
        <v>1</v>
      </c>
    </row>
    <row r="1653" spans="1:10" ht="15.9" customHeight="1" x14ac:dyDescent="0.3">
      <c r="A1653" s="3" t="s">
        <v>3332</v>
      </c>
      <c r="B1653" s="15" t="s">
        <v>16293</v>
      </c>
      <c r="C1653" s="16">
        <v>70</v>
      </c>
      <c r="D1653" s="17">
        <f>tab_SATLISTE[[#This Row],[Leihgeräte]]*350</f>
        <v>24500</v>
      </c>
      <c r="E1653" s="16">
        <v>12</v>
      </c>
      <c r="F1653" s="30">
        <f>tab_SATLISTE[[#This Row],[Lehrergeräte]]*1000</f>
        <v>12000</v>
      </c>
      <c r="G1653" s="3" t="str">
        <f>IF(MID(tab_SATLISTE[[#This Row],[SAT-ID]],2,1)="x","x",LEFT(tab_SATLISTE[[#This Row],[SAT-ID]]))</f>
        <v>5</v>
      </c>
      <c r="H1653" t="s">
        <v>17010</v>
      </c>
      <c r="I1653" t="s">
        <v>17988</v>
      </c>
      <c r="J1653" s="3">
        <f>COUNTIFS(tab_SCHULLISTE[TKZ],tab_SATLISTE[[#This Row],[SAT-ID]])</f>
        <v>2</v>
      </c>
    </row>
    <row r="1654" spans="1:10" ht="15.9" customHeight="1" x14ac:dyDescent="0.3">
      <c r="A1654" s="3" t="s">
        <v>3333</v>
      </c>
      <c r="B1654" s="15" t="s">
        <v>16294</v>
      </c>
      <c r="C1654" s="16">
        <v>34</v>
      </c>
      <c r="D1654" s="17">
        <f>tab_SATLISTE[[#This Row],[Leihgeräte]]*350</f>
        <v>11900</v>
      </c>
      <c r="E1654" s="16">
        <v>6</v>
      </c>
      <c r="F1654" s="30">
        <f>tab_SATLISTE[[#This Row],[Lehrergeräte]]*1000</f>
        <v>6000</v>
      </c>
      <c r="G1654" s="3" t="str">
        <f>IF(MID(tab_SATLISTE[[#This Row],[SAT-ID]],2,1)="x","x",LEFT(tab_SATLISTE[[#This Row],[SAT-ID]]))</f>
        <v>5</v>
      </c>
      <c r="H1654" t="s">
        <v>23</v>
      </c>
      <c r="I1654" t="s">
        <v>17989</v>
      </c>
      <c r="J1654" s="3">
        <f>COUNTIFS(tab_SCHULLISTE[TKZ],tab_SATLISTE[[#This Row],[SAT-ID]])</f>
        <v>1</v>
      </c>
    </row>
    <row r="1655" spans="1:10" ht="15.9" customHeight="1" x14ac:dyDescent="0.3">
      <c r="A1655" s="3" t="s">
        <v>3334</v>
      </c>
      <c r="B1655" s="15" t="s">
        <v>16295</v>
      </c>
      <c r="C1655" s="16">
        <v>28</v>
      </c>
      <c r="D1655" s="17">
        <f>tab_SATLISTE[[#This Row],[Leihgeräte]]*350</f>
        <v>9800</v>
      </c>
      <c r="E1655" s="16">
        <v>3</v>
      </c>
      <c r="F1655" s="30">
        <f>tab_SATLISTE[[#This Row],[Lehrergeräte]]*1000</f>
        <v>3000</v>
      </c>
      <c r="G1655" s="3" t="str">
        <f>IF(MID(tab_SATLISTE[[#This Row],[SAT-ID]],2,1)="x","x",LEFT(tab_SATLISTE[[#This Row],[SAT-ID]]))</f>
        <v>5</v>
      </c>
      <c r="H1655" t="s">
        <v>17011</v>
      </c>
      <c r="I1655" t="s">
        <v>17990</v>
      </c>
      <c r="J1655" s="3">
        <f>COUNTIFS(tab_SCHULLISTE[TKZ],tab_SATLISTE[[#This Row],[SAT-ID]])</f>
        <v>1</v>
      </c>
    </row>
    <row r="1656" spans="1:10" ht="15.9" customHeight="1" x14ac:dyDescent="0.3">
      <c r="A1656" s="3" t="s">
        <v>3335</v>
      </c>
      <c r="B1656" s="15" t="s">
        <v>16296</v>
      </c>
      <c r="C1656" s="16">
        <v>56</v>
      </c>
      <c r="D1656" s="17">
        <f>tab_SATLISTE[[#This Row],[Leihgeräte]]*350</f>
        <v>19600</v>
      </c>
      <c r="E1656" s="16">
        <v>6</v>
      </c>
      <c r="F1656" s="30">
        <f>tab_SATLISTE[[#This Row],[Lehrergeräte]]*1000</f>
        <v>6000</v>
      </c>
      <c r="G1656" s="3" t="str">
        <f>IF(MID(tab_SATLISTE[[#This Row],[SAT-ID]],2,1)="x","x",LEFT(tab_SATLISTE[[#This Row],[SAT-ID]]))</f>
        <v>5</v>
      </c>
      <c r="H1656" t="s">
        <v>17009</v>
      </c>
      <c r="I1656" t="s">
        <v>17991</v>
      </c>
      <c r="J1656" s="3">
        <f>COUNTIFS(tab_SCHULLISTE[TKZ],tab_SATLISTE[[#This Row],[SAT-ID]])</f>
        <v>1</v>
      </c>
    </row>
    <row r="1657" spans="1:10" ht="15.9" customHeight="1" x14ac:dyDescent="0.3">
      <c r="A1657" s="3" t="s">
        <v>3336</v>
      </c>
      <c r="B1657" s="15" t="s">
        <v>16297</v>
      </c>
      <c r="C1657" s="16">
        <v>48</v>
      </c>
      <c r="D1657" s="17">
        <f>tab_SATLISTE[[#This Row],[Leihgeräte]]*350</f>
        <v>16800</v>
      </c>
      <c r="E1657" s="16">
        <v>9</v>
      </c>
      <c r="F1657" s="30">
        <f>tab_SATLISTE[[#This Row],[Lehrergeräte]]*1000</f>
        <v>9000</v>
      </c>
      <c r="G1657" s="3" t="str">
        <f>IF(MID(tab_SATLISTE[[#This Row],[SAT-ID]],2,1)="x","x",LEFT(tab_SATLISTE[[#This Row],[SAT-ID]]))</f>
        <v>5</v>
      </c>
      <c r="H1657" t="s">
        <v>17008</v>
      </c>
      <c r="I1657" t="s">
        <v>17992</v>
      </c>
      <c r="J1657" s="3">
        <f>COUNTIFS(tab_SCHULLISTE[TKZ],tab_SATLISTE[[#This Row],[SAT-ID]])</f>
        <v>1</v>
      </c>
    </row>
    <row r="1658" spans="1:10" ht="15.9" customHeight="1" x14ac:dyDescent="0.3">
      <c r="A1658" s="3" t="s">
        <v>3337</v>
      </c>
      <c r="B1658" s="15" t="s">
        <v>16298</v>
      </c>
      <c r="C1658" s="16">
        <v>52</v>
      </c>
      <c r="D1658" s="17">
        <f>tab_SATLISTE[[#This Row],[Leihgeräte]]*350</f>
        <v>18200</v>
      </c>
      <c r="E1658" s="16">
        <v>6</v>
      </c>
      <c r="F1658" s="30">
        <f>tab_SATLISTE[[#This Row],[Lehrergeräte]]*1000</f>
        <v>6000</v>
      </c>
      <c r="G1658" s="3" t="str">
        <f>IF(MID(tab_SATLISTE[[#This Row],[SAT-ID]],2,1)="x","x",LEFT(tab_SATLISTE[[#This Row],[SAT-ID]]))</f>
        <v>5</v>
      </c>
      <c r="H1658" t="s">
        <v>17010</v>
      </c>
      <c r="I1658" t="s">
        <v>17992</v>
      </c>
      <c r="J1658" s="3">
        <f>COUNTIFS(tab_SCHULLISTE[TKZ],tab_SATLISTE[[#This Row],[SAT-ID]])</f>
        <v>1</v>
      </c>
    </row>
    <row r="1659" spans="1:10" ht="15.9" customHeight="1" x14ac:dyDescent="0.3">
      <c r="A1659" s="3" t="s">
        <v>3338</v>
      </c>
      <c r="B1659" s="15" t="s">
        <v>16299</v>
      </c>
      <c r="C1659" s="16">
        <v>78</v>
      </c>
      <c r="D1659" s="17">
        <f>tab_SATLISTE[[#This Row],[Leihgeräte]]*350</f>
        <v>27300</v>
      </c>
      <c r="E1659" s="16">
        <v>19</v>
      </c>
      <c r="F1659" s="30">
        <f>tab_SATLISTE[[#This Row],[Lehrergeräte]]*1000</f>
        <v>19000</v>
      </c>
      <c r="G1659" s="3" t="str">
        <f>IF(MID(tab_SATLISTE[[#This Row],[SAT-ID]],2,1)="x","x",LEFT(tab_SATLISTE[[#This Row],[SAT-ID]]))</f>
        <v>5</v>
      </c>
      <c r="H1659" t="s">
        <v>17008</v>
      </c>
      <c r="I1659" t="s">
        <v>17993</v>
      </c>
      <c r="J1659" s="3">
        <f>COUNTIFS(tab_SCHULLISTE[TKZ],tab_SATLISTE[[#This Row],[SAT-ID]])</f>
        <v>1</v>
      </c>
    </row>
    <row r="1660" spans="1:10" ht="15.9" customHeight="1" x14ac:dyDescent="0.3">
      <c r="A1660" s="3" t="s">
        <v>3339</v>
      </c>
      <c r="B1660" s="15" t="s">
        <v>16300</v>
      </c>
      <c r="C1660" s="16">
        <v>69</v>
      </c>
      <c r="D1660" s="17">
        <f>tab_SATLISTE[[#This Row],[Leihgeräte]]*350</f>
        <v>24150</v>
      </c>
      <c r="E1660" s="16">
        <v>10</v>
      </c>
      <c r="F1660" s="30">
        <f>tab_SATLISTE[[#This Row],[Lehrergeräte]]*1000</f>
        <v>10000</v>
      </c>
      <c r="G1660" s="3" t="str">
        <f>IF(MID(tab_SATLISTE[[#This Row],[SAT-ID]],2,1)="x","x",LEFT(tab_SATLISTE[[#This Row],[SAT-ID]]))</f>
        <v>5</v>
      </c>
      <c r="H1660" t="s">
        <v>17010</v>
      </c>
      <c r="I1660" t="s">
        <v>17993</v>
      </c>
      <c r="J1660" s="3">
        <f>COUNTIFS(tab_SCHULLISTE[TKZ],tab_SATLISTE[[#This Row],[SAT-ID]])</f>
        <v>1</v>
      </c>
    </row>
    <row r="1661" spans="1:10" ht="15.9" customHeight="1" x14ac:dyDescent="0.3">
      <c r="A1661" s="3" t="s">
        <v>3340</v>
      </c>
      <c r="B1661" s="15" t="s">
        <v>16301</v>
      </c>
      <c r="C1661" s="16">
        <v>218</v>
      </c>
      <c r="D1661" s="17">
        <f>tab_SATLISTE[[#This Row],[Leihgeräte]]*350</f>
        <v>76300</v>
      </c>
      <c r="E1661" s="16">
        <v>37</v>
      </c>
      <c r="F1661" s="30">
        <f>tab_SATLISTE[[#This Row],[Lehrergeräte]]*1000</f>
        <v>37000</v>
      </c>
      <c r="G1661" s="3" t="str">
        <f>IF(MID(tab_SATLISTE[[#This Row],[SAT-ID]],2,1)="x","x",LEFT(tab_SATLISTE[[#This Row],[SAT-ID]]))</f>
        <v>5</v>
      </c>
      <c r="H1661" t="s">
        <v>17010</v>
      </c>
      <c r="I1661" t="s">
        <v>17994</v>
      </c>
      <c r="J1661" s="3">
        <f>COUNTIFS(tab_SCHULLISTE[TKZ],tab_SATLISTE[[#This Row],[SAT-ID]])</f>
        <v>3</v>
      </c>
    </row>
    <row r="1662" spans="1:10" ht="15.9" customHeight="1" x14ac:dyDescent="0.3">
      <c r="A1662" s="3" t="s">
        <v>3341</v>
      </c>
      <c r="B1662" s="15" t="s">
        <v>16302</v>
      </c>
      <c r="C1662" s="16">
        <v>26</v>
      </c>
      <c r="D1662" s="17">
        <f>tab_SATLISTE[[#This Row],[Leihgeräte]]*350</f>
        <v>9100</v>
      </c>
      <c r="E1662" s="16">
        <v>5</v>
      </c>
      <c r="F1662" s="30">
        <f>tab_SATLISTE[[#This Row],[Lehrergeräte]]*1000</f>
        <v>5000</v>
      </c>
      <c r="G1662" s="3" t="str">
        <f>IF(MID(tab_SATLISTE[[#This Row],[SAT-ID]],2,1)="x","x",LEFT(tab_SATLISTE[[#This Row],[SAT-ID]]))</f>
        <v>5</v>
      </c>
      <c r="H1662" t="s">
        <v>23</v>
      </c>
      <c r="I1662" t="s">
        <v>17995</v>
      </c>
      <c r="J1662" s="3">
        <f>COUNTIFS(tab_SCHULLISTE[TKZ],tab_SATLISTE[[#This Row],[SAT-ID]])</f>
        <v>1</v>
      </c>
    </row>
    <row r="1663" spans="1:10" ht="15.9" customHeight="1" x14ac:dyDescent="0.3">
      <c r="A1663" s="3" t="s">
        <v>3342</v>
      </c>
      <c r="B1663" s="15" t="s">
        <v>16303</v>
      </c>
      <c r="C1663" s="16">
        <v>15</v>
      </c>
      <c r="D1663" s="17">
        <f>tab_SATLISTE[[#This Row],[Leihgeräte]]*350</f>
        <v>5250</v>
      </c>
      <c r="E1663" s="16">
        <v>3</v>
      </c>
      <c r="F1663" s="30">
        <f>tab_SATLISTE[[#This Row],[Lehrergeräte]]*1000</f>
        <v>3000</v>
      </c>
      <c r="G1663" s="3" t="str">
        <f>IF(MID(tab_SATLISTE[[#This Row],[SAT-ID]],2,1)="x","x",LEFT(tab_SATLISTE[[#This Row],[SAT-ID]]))</f>
        <v>5</v>
      </c>
      <c r="H1663" t="s">
        <v>17008</v>
      </c>
      <c r="I1663" t="s">
        <v>17996</v>
      </c>
      <c r="J1663" s="3">
        <f>COUNTIFS(tab_SCHULLISTE[TKZ],tab_SATLISTE[[#This Row],[SAT-ID]])</f>
        <v>1</v>
      </c>
    </row>
    <row r="1664" spans="1:10" ht="15.9" customHeight="1" x14ac:dyDescent="0.3">
      <c r="A1664" s="3" t="s">
        <v>3343</v>
      </c>
      <c r="B1664" s="15" t="s">
        <v>16304</v>
      </c>
      <c r="C1664" s="16">
        <v>138</v>
      </c>
      <c r="D1664" s="17">
        <f>tab_SATLISTE[[#This Row],[Leihgeräte]]*350</f>
        <v>48300</v>
      </c>
      <c r="E1664" s="16">
        <v>32</v>
      </c>
      <c r="F1664" s="30">
        <f>tab_SATLISTE[[#This Row],[Lehrergeräte]]*1000</f>
        <v>32000</v>
      </c>
      <c r="G1664" s="3" t="str">
        <f>IF(MID(tab_SATLISTE[[#This Row],[SAT-ID]],2,1)="x","x",LEFT(tab_SATLISTE[[#This Row],[SAT-ID]]))</f>
        <v>5</v>
      </c>
      <c r="H1664" t="s">
        <v>17010</v>
      </c>
      <c r="I1664" t="s">
        <v>17997</v>
      </c>
      <c r="J1664" s="3">
        <f>COUNTIFS(tab_SCHULLISTE[TKZ],tab_SATLISTE[[#This Row],[SAT-ID]])</f>
        <v>3</v>
      </c>
    </row>
    <row r="1665" spans="1:10" ht="15.9" customHeight="1" x14ac:dyDescent="0.3">
      <c r="A1665" s="3" t="s">
        <v>3344</v>
      </c>
      <c r="B1665" s="15" t="s">
        <v>16305</v>
      </c>
      <c r="C1665" s="16">
        <v>208</v>
      </c>
      <c r="D1665" s="17">
        <f>tab_SATLISTE[[#This Row],[Leihgeräte]]*350</f>
        <v>72800</v>
      </c>
      <c r="E1665" s="16">
        <v>38</v>
      </c>
      <c r="F1665" s="30">
        <f>tab_SATLISTE[[#This Row],[Lehrergeräte]]*1000</f>
        <v>38000</v>
      </c>
      <c r="G1665" s="3" t="str">
        <f>IF(MID(tab_SATLISTE[[#This Row],[SAT-ID]],2,1)="x","x",LEFT(tab_SATLISTE[[#This Row],[SAT-ID]]))</f>
        <v>5</v>
      </c>
      <c r="H1665" t="s">
        <v>17010</v>
      </c>
      <c r="I1665" t="s">
        <v>17998</v>
      </c>
      <c r="J1665" s="3">
        <f>COUNTIFS(tab_SCHULLISTE[TKZ],tab_SATLISTE[[#This Row],[SAT-ID]])</f>
        <v>3</v>
      </c>
    </row>
    <row r="1666" spans="1:10" ht="15.9" customHeight="1" x14ac:dyDescent="0.3">
      <c r="A1666" s="3" t="s">
        <v>3345</v>
      </c>
      <c r="B1666" s="15" t="s">
        <v>16306</v>
      </c>
      <c r="C1666" s="16">
        <v>18</v>
      </c>
      <c r="D1666" s="17">
        <f>tab_SATLISTE[[#This Row],[Leihgeräte]]*350</f>
        <v>6300</v>
      </c>
      <c r="E1666" s="16">
        <v>4</v>
      </c>
      <c r="F1666" s="30">
        <f>tab_SATLISTE[[#This Row],[Lehrergeräte]]*1000</f>
        <v>4000</v>
      </c>
      <c r="G1666" s="3" t="str">
        <f>IF(MID(tab_SATLISTE[[#This Row],[SAT-ID]],2,1)="x","x",LEFT(tab_SATLISTE[[#This Row],[SAT-ID]]))</f>
        <v>5</v>
      </c>
      <c r="H1666" t="s">
        <v>17009</v>
      </c>
      <c r="I1666" t="s">
        <v>17999</v>
      </c>
      <c r="J1666" s="3">
        <f>COUNTIFS(tab_SCHULLISTE[TKZ],tab_SATLISTE[[#This Row],[SAT-ID]])</f>
        <v>1</v>
      </c>
    </row>
    <row r="1667" spans="1:10" ht="15.9" customHeight="1" x14ac:dyDescent="0.3">
      <c r="A1667" s="3" t="s">
        <v>3346</v>
      </c>
      <c r="B1667" s="15" t="s">
        <v>16307</v>
      </c>
      <c r="C1667" s="16">
        <v>24</v>
      </c>
      <c r="D1667" s="17">
        <f>tab_SATLISTE[[#This Row],[Leihgeräte]]*350</f>
        <v>8400</v>
      </c>
      <c r="E1667" s="16">
        <v>7</v>
      </c>
      <c r="F1667" s="30">
        <f>tab_SATLISTE[[#This Row],[Lehrergeräte]]*1000</f>
        <v>7000</v>
      </c>
      <c r="G1667" s="3" t="str">
        <f>IF(MID(tab_SATLISTE[[#This Row],[SAT-ID]],2,1)="x","x",LEFT(tab_SATLISTE[[#This Row],[SAT-ID]]))</f>
        <v>5</v>
      </c>
      <c r="H1667" t="s">
        <v>23</v>
      </c>
      <c r="I1667" t="s">
        <v>18000</v>
      </c>
      <c r="J1667" s="3">
        <f>COUNTIFS(tab_SCHULLISTE[TKZ],tab_SATLISTE[[#This Row],[SAT-ID]])</f>
        <v>1</v>
      </c>
    </row>
    <row r="1668" spans="1:10" ht="15.9" customHeight="1" x14ac:dyDescent="0.3">
      <c r="A1668" s="3" t="s">
        <v>3347</v>
      </c>
      <c r="B1668" s="15" t="s">
        <v>16308</v>
      </c>
      <c r="C1668" s="16">
        <v>26</v>
      </c>
      <c r="D1668" s="17">
        <f>tab_SATLISTE[[#This Row],[Leihgeräte]]*350</f>
        <v>9100</v>
      </c>
      <c r="E1668" s="16">
        <v>7</v>
      </c>
      <c r="F1668" s="30">
        <f>tab_SATLISTE[[#This Row],[Lehrergeräte]]*1000</f>
        <v>7000</v>
      </c>
      <c r="G1668" s="3" t="str">
        <f>IF(MID(tab_SATLISTE[[#This Row],[SAT-ID]],2,1)="x","x",LEFT(tab_SATLISTE[[#This Row],[SAT-ID]]))</f>
        <v>5</v>
      </c>
      <c r="H1668" t="s">
        <v>23</v>
      </c>
      <c r="I1668" t="s">
        <v>18001</v>
      </c>
      <c r="J1668" s="3">
        <f>COUNTIFS(tab_SCHULLISTE[TKZ],tab_SATLISTE[[#This Row],[SAT-ID]])</f>
        <v>1</v>
      </c>
    </row>
    <row r="1669" spans="1:10" ht="15.9" customHeight="1" x14ac:dyDescent="0.3">
      <c r="A1669" s="3" t="s">
        <v>3348</v>
      </c>
      <c r="B1669" s="15" t="s">
        <v>16309</v>
      </c>
      <c r="C1669" s="16">
        <v>15</v>
      </c>
      <c r="D1669" s="17">
        <f>tab_SATLISTE[[#This Row],[Leihgeräte]]*350</f>
        <v>5250</v>
      </c>
      <c r="E1669" s="16">
        <v>3</v>
      </c>
      <c r="F1669" s="30">
        <f>tab_SATLISTE[[#This Row],[Lehrergeräte]]*1000</f>
        <v>3000</v>
      </c>
      <c r="G1669" s="3" t="str">
        <f>IF(MID(tab_SATLISTE[[#This Row],[SAT-ID]],2,1)="x","x",LEFT(tab_SATLISTE[[#This Row],[SAT-ID]]))</f>
        <v>5</v>
      </c>
      <c r="H1669" t="s">
        <v>23</v>
      </c>
      <c r="I1669" t="s">
        <v>18002</v>
      </c>
      <c r="J1669" s="3">
        <f>COUNTIFS(tab_SCHULLISTE[TKZ],tab_SATLISTE[[#This Row],[SAT-ID]])</f>
        <v>1</v>
      </c>
    </row>
    <row r="1670" spans="1:10" ht="15.9" customHeight="1" x14ac:dyDescent="0.3">
      <c r="A1670" s="3" t="s">
        <v>3349</v>
      </c>
      <c r="B1670" s="15" t="s">
        <v>158</v>
      </c>
      <c r="C1670" s="16">
        <v>80</v>
      </c>
      <c r="D1670" s="17">
        <f>tab_SATLISTE[[#This Row],[Leihgeräte]]*350</f>
        <v>28000</v>
      </c>
      <c r="E1670" s="16">
        <v>69</v>
      </c>
      <c r="F1670" s="30">
        <f>tab_SATLISTE[[#This Row],[Lehrergeräte]]*1000</f>
        <v>69000</v>
      </c>
      <c r="G1670" s="3" t="str">
        <f>IF(MID(tab_SATLISTE[[#This Row],[SAT-ID]],2,1)="x","x",LEFT(tab_SATLISTE[[#This Row],[SAT-ID]]))</f>
        <v>5</v>
      </c>
      <c r="H1670" t="s">
        <v>17014</v>
      </c>
      <c r="I1670" t="s">
        <v>17405</v>
      </c>
      <c r="J1670" s="3">
        <f>COUNTIFS(tab_SCHULLISTE[TKZ],tab_SATLISTE[[#This Row],[SAT-ID]])</f>
        <v>4</v>
      </c>
    </row>
    <row r="1671" spans="1:10" ht="15.9" customHeight="1" x14ac:dyDescent="0.3">
      <c r="A1671" s="3" t="s">
        <v>3350</v>
      </c>
      <c r="B1671" s="15" t="s">
        <v>16310</v>
      </c>
      <c r="C1671" s="16">
        <v>23</v>
      </c>
      <c r="D1671" s="17">
        <f>tab_SATLISTE[[#This Row],[Leihgeräte]]*350</f>
        <v>8050</v>
      </c>
      <c r="E1671" s="16">
        <v>14</v>
      </c>
      <c r="F1671" s="30">
        <f>tab_SATLISTE[[#This Row],[Lehrergeräte]]*1000</f>
        <v>14000</v>
      </c>
      <c r="G1671" s="3" t="str">
        <f>IF(MID(tab_SATLISTE[[#This Row],[SAT-ID]],2,1)="x","x",LEFT(tab_SATLISTE[[#This Row],[SAT-ID]]))</f>
        <v>5</v>
      </c>
      <c r="H1671" t="s">
        <v>17012</v>
      </c>
      <c r="I1671" t="s">
        <v>17944</v>
      </c>
      <c r="J1671" s="3">
        <f>COUNTIFS(tab_SCHULLISTE[TKZ],tab_SATLISTE[[#This Row],[SAT-ID]])</f>
        <v>2</v>
      </c>
    </row>
    <row r="1672" spans="1:10" ht="15.9" customHeight="1" x14ac:dyDescent="0.3">
      <c r="A1672" s="3" t="s">
        <v>3351</v>
      </c>
      <c r="B1672" s="15" t="s">
        <v>159</v>
      </c>
      <c r="C1672" s="16">
        <v>30</v>
      </c>
      <c r="D1672" s="17">
        <f>tab_SATLISTE[[#This Row],[Leihgeräte]]*350</f>
        <v>10500</v>
      </c>
      <c r="E1672" s="16">
        <v>25</v>
      </c>
      <c r="F1672" s="30">
        <f>tab_SATLISTE[[#This Row],[Lehrergeräte]]*1000</f>
        <v>25000</v>
      </c>
      <c r="G1672" s="3" t="str">
        <f>IF(MID(tab_SATLISTE[[#This Row],[SAT-ID]],2,1)="x","x",LEFT(tab_SATLISTE[[#This Row],[SAT-ID]]))</f>
        <v>5</v>
      </c>
      <c r="H1672" t="s">
        <v>17008</v>
      </c>
      <c r="I1672" t="s">
        <v>18003</v>
      </c>
      <c r="J1672" s="3">
        <f>COUNTIFS(tab_SCHULLISTE[TKZ],tab_SATLISTE[[#This Row],[SAT-ID]])</f>
        <v>2</v>
      </c>
    </row>
    <row r="1673" spans="1:10" ht="15.9" customHeight="1" x14ac:dyDescent="0.3">
      <c r="A1673" s="3" t="s">
        <v>3352</v>
      </c>
      <c r="B1673" s="15" t="s">
        <v>16311</v>
      </c>
      <c r="C1673" s="16">
        <v>31</v>
      </c>
      <c r="D1673" s="17">
        <f>tab_SATLISTE[[#This Row],[Leihgeräte]]*350</f>
        <v>10850</v>
      </c>
      <c r="E1673" s="16">
        <v>31</v>
      </c>
      <c r="F1673" s="30">
        <f>tab_SATLISTE[[#This Row],[Lehrergeräte]]*1000</f>
        <v>31000</v>
      </c>
      <c r="G1673" s="3" t="str">
        <f>IF(MID(tab_SATLISTE[[#This Row],[SAT-ID]],2,1)="x","x",LEFT(tab_SATLISTE[[#This Row],[SAT-ID]]))</f>
        <v>5</v>
      </c>
      <c r="H1673" t="s">
        <v>17012</v>
      </c>
      <c r="I1673" t="s">
        <v>17978</v>
      </c>
      <c r="J1673" s="3">
        <f>COUNTIFS(tab_SCHULLISTE[TKZ],tab_SATLISTE[[#This Row],[SAT-ID]])</f>
        <v>3</v>
      </c>
    </row>
    <row r="1674" spans="1:10" ht="15.9" customHeight="1" x14ac:dyDescent="0.3">
      <c r="A1674" s="3" t="s">
        <v>3353</v>
      </c>
      <c r="B1674" s="15" t="s">
        <v>16312</v>
      </c>
      <c r="C1674" s="16">
        <v>15</v>
      </c>
      <c r="D1674" s="17">
        <f>tab_SATLISTE[[#This Row],[Leihgeräte]]*350</f>
        <v>5250</v>
      </c>
      <c r="E1674" s="16">
        <v>9</v>
      </c>
      <c r="F1674" s="30">
        <f>tab_SATLISTE[[#This Row],[Lehrergeräte]]*1000</f>
        <v>9000</v>
      </c>
      <c r="G1674" s="3" t="str">
        <f>IF(MID(tab_SATLISTE[[#This Row],[SAT-ID]],2,1)="x","x",LEFT(tab_SATLISTE[[#This Row],[SAT-ID]]))</f>
        <v>5</v>
      </c>
      <c r="H1674" t="s">
        <v>10474</v>
      </c>
      <c r="I1674" t="s">
        <v>18004</v>
      </c>
      <c r="J1674" s="3">
        <f>COUNTIFS(tab_SCHULLISTE[TKZ],tab_SATLISTE[[#This Row],[SAT-ID]])</f>
        <v>2</v>
      </c>
    </row>
    <row r="1675" spans="1:10" ht="15.9" customHeight="1" x14ac:dyDescent="0.3">
      <c r="A1675" s="3" t="s">
        <v>3354</v>
      </c>
      <c r="B1675" s="15" t="s">
        <v>16313</v>
      </c>
      <c r="C1675" s="16">
        <v>14</v>
      </c>
      <c r="D1675" s="17">
        <f>tab_SATLISTE[[#This Row],[Leihgeräte]]*350</f>
        <v>4900</v>
      </c>
      <c r="E1675" s="16">
        <v>4</v>
      </c>
      <c r="F1675" s="30">
        <f>tab_SATLISTE[[#This Row],[Lehrergeräte]]*1000</f>
        <v>4000</v>
      </c>
      <c r="G1675" s="3" t="str">
        <f>IF(MID(tab_SATLISTE[[#This Row],[SAT-ID]],2,1)="x","x",LEFT(tab_SATLISTE[[#This Row],[SAT-ID]]))</f>
        <v>5</v>
      </c>
      <c r="H1675" t="s">
        <v>10474</v>
      </c>
      <c r="I1675" t="s">
        <v>17940</v>
      </c>
      <c r="J1675" s="3">
        <f>COUNTIFS(tab_SCHULLISTE[TKZ],tab_SATLISTE[[#This Row],[SAT-ID]])</f>
        <v>2</v>
      </c>
    </row>
    <row r="1676" spans="1:10" ht="15.9" customHeight="1" x14ac:dyDescent="0.3">
      <c r="A1676" s="3" t="s">
        <v>3355</v>
      </c>
      <c r="B1676" s="15" t="s">
        <v>16314</v>
      </c>
      <c r="C1676" s="16">
        <v>13</v>
      </c>
      <c r="D1676" s="17">
        <f>tab_SATLISTE[[#This Row],[Leihgeräte]]*350</f>
        <v>4550</v>
      </c>
      <c r="E1676" s="16">
        <v>2</v>
      </c>
      <c r="F1676" s="30">
        <f>tab_SATLISTE[[#This Row],[Lehrergeräte]]*1000</f>
        <v>2000</v>
      </c>
      <c r="G1676" s="3" t="str">
        <f>IF(MID(tab_SATLISTE[[#This Row],[SAT-ID]],2,1)="x","x",LEFT(tab_SATLISTE[[#This Row],[SAT-ID]]))</f>
        <v>5</v>
      </c>
      <c r="H1676" t="s">
        <v>23</v>
      </c>
      <c r="I1676" t="s">
        <v>18005</v>
      </c>
      <c r="J1676" s="3">
        <f>COUNTIFS(tab_SCHULLISTE[TKZ],tab_SATLISTE[[#This Row],[SAT-ID]])</f>
        <v>1</v>
      </c>
    </row>
    <row r="1677" spans="1:10" ht="15.9" customHeight="1" x14ac:dyDescent="0.3">
      <c r="A1677" s="3" t="s">
        <v>3356</v>
      </c>
      <c r="B1677" s="15" t="s">
        <v>16315</v>
      </c>
      <c r="C1677" s="16">
        <v>115</v>
      </c>
      <c r="D1677" s="17">
        <f>tab_SATLISTE[[#This Row],[Leihgeräte]]*350</f>
        <v>40250</v>
      </c>
      <c r="E1677" s="16">
        <v>23</v>
      </c>
      <c r="F1677" s="30">
        <f>tab_SATLISTE[[#This Row],[Lehrergeräte]]*1000</f>
        <v>23000</v>
      </c>
      <c r="G1677" s="3" t="str">
        <f>IF(MID(tab_SATLISTE[[#This Row],[SAT-ID]],2,1)="x","x",LEFT(tab_SATLISTE[[#This Row],[SAT-ID]]))</f>
        <v>5</v>
      </c>
      <c r="H1677" t="s">
        <v>17010</v>
      </c>
      <c r="I1677" t="s">
        <v>18006</v>
      </c>
      <c r="J1677" s="3">
        <f>COUNTIFS(tab_SCHULLISTE[TKZ],tab_SATLISTE[[#This Row],[SAT-ID]])</f>
        <v>2</v>
      </c>
    </row>
    <row r="1678" spans="1:10" ht="15.9" customHeight="1" x14ac:dyDescent="0.3">
      <c r="A1678" s="3" t="s">
        <v>3357</v>
      </c>
      <c r="B1678" s="15" t="s">
        <v>16316</v>
      </c>
      <c r="C1678" s="16">
        <v>15</v>
      </c>
      <c r="D1678" s="17">
        <f>tab_SATLISTE[[#This Row],[Leihgeräte]]*350</f>
        <v>5250</v>
      </c>
      <c r="E1678" s="16">
        <v>3</v>
      </c>
      <c r="F1678" s="30">
        <f>tab_SATLISTE[[#This Row],[Lehrergeräte]]*1000</f>
        <v>3000</v>
      </c>
      <c r="G1678" s="3" t="str">
        <f>IF(MID(tab_SATLISTE[[#This Row],[SAT-ID]],2,1)="x","x",LEFT(tab_SATLISTE[[#This Row],[SAT-ID]]))</f>
        <v>5</v>
      </c>
      <c r="H1678" t="s">
        <v>17008</v>
      </c>
      <c r="I1678" t="s">
        <v>18007</v>
      </c>
      <c r="J1678" s="3">
        <f>COUNTIFS(tab_SCHULLISTE[TKZ],tab_SATLISTE[[#This Row],[SAT-ID]])</f>
        <v>1</v>
      </c>
    </row>
    <row r="1679" spans="1:10" ht="15.9" customHeight="1" x14ac:dyDescent="0.3">
      <c r="A1679" s="3" t="s">
        <v>3358</v>
      </c>
      <c r="B1679" s="15" t="s">
        <v>16317</v>
      </c>
      <c r="C1679" s="16">
        <v>213</v>
      </c>
      <c r="D1679" s="17">
        <f>tab_SATLISTE[[#This Row],[Leihgeräte]]*350</f>
        <v>74550</v>
      </c>
      <c r="E1679" s="16">
        <v>44</v>
      </c>
      <c r="F1679" s="30">
        <f>tab_SATLISTE[[#This Row],[Lehrergeräte]]*1000</f>
        <v>44000</v>
      </c>
      <c r="G1679" s="3" t="str">
        <f>IF(MID(tab_SATLISTE[[#This Row],[SAT-ID]],2,1)="x","x",LEFT(tab_SATLISTE[[#This Row],[SAT-ID]]))</f>
        <v>5</v>
      </c>
      <c r="H1679" t="s">
        <v>17010</v>
      </c>
      <c r="I1679" t="s">
        <v>18008</v>
      </c>
      <c r="J1679" s="3">
        <f>COUNTIFS(tab_SCHULLISTE[TKZ],tab_SATLISTE[[#This Row],[SAT-ID]])</f>
        <v>5</v>
      </c>
    </row>
    <row r="1680" spans="1:10" ht="15.9" customHeight="1" x14ac:dyDescent="0.3">
      <c r="A1680" s="3" t="s">
        <v>3359</v>
      </c>
      <c r="B1680" s="15" t="s">
        <v>16318</v>
      </c>
      <c r="C1680" s="16">
        <v>35</v>
      </c>
      <c r="D1680" s="17">
        <f>tab_SATLISTE[[#This Row],[Leihgeräte]]*350</f>
        <v>12250</v>
      </c>
      <c r="E1680" s="16">
        <v>7</v>
      </c>
      <c r="F1680" s="30">
        <f>tab_SATLISTE[[#This Row],[Lehrergeräte]]*1000</f>
        <v>7000</v>
      </c>
      <c r="G1680" s="3" t="str">
        <f>IF(MID(tab_SATLISTE[[#This Row],[SAT-ID]],2,1)="x","x",LEFT(tab_SATLISTE[[#This Row],[SAT-ID]]))</f>
        <v>5</v>
      </c>
      <c r="H1680" t="s">
        <v>17008</v>
      </c>
      <c r="I1680" t="s">
        <v>18009</v>
      </c>
      <c r="J1680" s="3">
        <f>COUNTIFS(tab_SCHULLISTE[TKZ],tab_SATLISTE[[#This Row],[SAT-ID]])</f>
        <v>2</v>
      </c>
    </row>
    <row r="1681" spans="1:10" ht="15.9" customHeight="1" x14ac:dyDescent="0.3">
      <c r="A1681" s="3" t="s">
        <v>3360</v>
      </c>
      <c r="B1681" s="15" t="s">
        <v>16319</v>
      </c>
      <c r="C1681" s="16">
        <v>45</v>
      </c>
      <c r="D1681" s="17">
        <f>tab_SATLISTE[[#This Row],[Leihgeräte]]*350</f>
        <v>15750</v>
      </c>
      <c r="E1681" s="16">
        <v>7</v>
      </c>
      <c r="F1681" s="30">
        <f>tab_SATLISTE[[#This Row],[Lehrergeräte]]*1000</f>
        <v>7000</v>
      </c>
      <c r="G1681" s="3" t="str">
        <f>IF(MID(tab_SATLISTE[[#This Row],[SAT-ID]],2,1)="x","x",LEFT(tab_SATLISTE[[#This Row],[SAT-ID]]))</f>
        <v>5</v>
      </c>
      <c r="H1681" t="s">
        <v>17010</v>
      </c>
      <c r="I1681" t="s">
        <v>18010</v>
      </c>
      <c r="J1681" s="3">
        <f>COUNTIFS(tab_SCHULLISTE[TKZ],tab_SATLISTE[[#This Row],[SAT-ID]])</f>
        <v>2</v>
      </c>
    </row>
    <row r="1682" spans="1:10" ht="15.9" customHeight="1" x14ac:dyDescent="0.3">
      <c r="A1682" s="3" t="s">
        <v>3361</v>
      </c>
      <c r="B1682" s="15" t="s">
        <v>16320</v>
      </c>
      <c r="C1682" s="16">
        <v>21</v>
      </c>
      <c r="D1682" s="17">
        <f>tab_SATLISTE[[#This Row],[Leihgeräte]]*350</f>
        <v>7350</v>
      </c>
      <c r="E1682" s="16">
        <v>3</v>
      </c>
      <c r="F1682" s="30">
        <f>tab_SATLISTE[[#This Row],[Lehrergeräte]]*1000</f>
        <v>3000</v>
      </c>
      <c r="G1682" s="3" t="str">
        <f>IF(MID(tab_SATLISTE[[#This Row],[SAT-ID]],2,1)="x","x",LEFT(tab_SATLISTE[[#This Row],[SAT-ID]]))</f>
        <v>5</v>
      </c>
      <c r="H1682" t="s">
        <v>17008</v>
      </c>
      <c r="I1682" t="s">
        <v>18011</v>
      </c>
      <c r="J1682" s="3">
        <f>COUNTIFS(tab_SCHULLISTE[TKZ],tab_SATLISTE[[#This Row],[SAT-ID]])</f>
        <v>1</v>
      </c>
    </row>
    <row r="1683" spans="1:10" ht="15.9" customHeight="1" x14ac:dyDescent="0.3">
      <c r="A1683" s="3" t="s">
        <v>3362</v>
      </c>
      <c r="B1683" s="15" t="s">
        <v>1232</v>
      </c>
      <c r="C1683" s="16">
        <v>24</v>
      </c>
      <c r="D1683" s="17">
        <f>tab_SATLISTE[[#This Row],[Leihgeräte]]*350</f>
        <v>8400</v>
      </c>
      <c r="E1683" s="16">
        <v>2</v>
      </c>
      <c r="F1683" s="30">
        <f>tab_SATLISTE[[#This Row],[Lehrergeräte]]*1000</f>
        <v>2000</v>
      </c>
      <c r="G1683" s="3" t="str">
        <f>IF(MID(tab_SATLISTE[[#This Row],[SAT-ID]],2,1)="x","x",LEFT(tab_SATLISTE[[#This Row],[SAT-ID]]))</f>
        <v>5</v>
      </c>
      <c r="H1683" t="s">
        <v>17008</v>
      </c>
      <c r="I1683" t="s">
        <v>18012</v>
      </c>
      <c r="J1683" s="3">
        <f>COUNTIFS(tab_SCHULLISTE[TKZ],tab_SATLISTE[[#This Row],[SAT-ID]])</f>
        <v>1</v>
      </c>
    </row>
    <row r="1684" spans="1:10" ht="15.9" customHeight="1" x14ac:dyDescent="0.3">
      <c r="A1684" s="3" t="s">
        <v>3363</v>
      </c>
      <c r="B1684" s="15" t="s">
        <v>16321</v>
      </c>
      <c r="C1684" s="16">
        <v>23</v>
      </c>
      <c r="D1684" s="17">
        <f>tab_SATLISTE[[#This Row],[Leihgeräte]]*350</f>
        <v>8050</v>
      </c>
      <c r="E1684" s="16">
        <v>8</v>
      </c>
      <c r="F1684" s="30">
        <f>tab_SATLISTE[[#This Row],[Lehrergeräte]]*1000</f>
        <v>8000</v>
      </c>
      <c r="G1684" s="3" t="str">
        <f>IF(MID(tab_SATLISTE[[#This Row],[SAT-ID]],2,1)="x","x",LEFT(tab_SATLISTE[[#This Row],[SAT-ID]]))</f>
        <v>5</v>
      </c>
      <c r="H1684" t="s">
        <v>17008</v>
      </c>
      <c r="I1684" t="s">
        <v>17998</v>
      </c>
      <c r="J1684" s="3">
        <f>COUNTIFS(tab_SCHULLISTE[TKZ],tab_SATLISTE[[#This Row],[SAT-ID]])</f>
        <v>1</v>
      </c>
    </row>
    <row r="1685" spans="1:10" ht="15.9" customHeight="1" x14ac:dyDescent="0.3">
      <c r="A1685" s="3" t="s">
        <v>3364</v>
      </c>
      <c r="B1685" s="15" t="s">
        <v>16322</v>
      </c>
      <c r="C1685" s="16">
        <v>43</v>
      </c>
      <c r="D1685" s="17">
        <f>tab_SATLISTE[[#This Row],[Leihgeräte]]*350</f>
        <v>15050</v>
      </c>
      <c r="E1685" s="16">
        <v>10</v>
      </c>
      <c r="F1685" s="30">
        <f>tab_SATLISTE[[#This Row],[Lehrergeräte]]*1000</f>
        <v>10000</v>
      </c>
      <c r="G1685" s="3" t="str">
        <f>IF(MID(tab_SATLISTE[[#This Row],[SAT-ID]],2,1)="x","x",LEFT(tab_SATLISTE[[#This Row],[SAT-ID]]))</f>
        <v>5</v>
      </c>
      <c r="H1685" t="s">
        <v>17008</v>
      </c>
      <c r="I1685" t="s">
        <v>18013</v>
      </c>
      <c r="J1685" s="3">
        <f>COUNTIFS(tab_SCHULLISTE[TKZ],tab_SATLISTE[[#This Row],[SAT-ID]])</f>
        <v>2</v>
      </c>
    </row>
    <row r="1686" spans="1:10" ht="15.9" customHeight="1" x14ac:dyDescent="0.3">
      <c r="A1686" s="3" t="s">
        <v>3365</v>
      </c>
      <c r="B1686" s="15" t="s">
        <v>16323</v>
      </c>
      <c r="C1686" s="16">
        <v>13</v>
      </c>
      <c r="D1686" s="17">
        <f>tab_SATLISTE[[#This Row],[Leihgeräte]]*350</f>
        <v>4550</v>
      </c>
      <c r="E1686" s="16">
        <v>4</v>
      </c>
      <c r="F1686" s="30">
        <f>tab_SATLISTE[[#This Row],[Lehrergeräte]]*1000</f>
        <v>4000</v>
      </c>
      <c r="G1686" s="3" t="str">
        <f>IF(MID(tab_SATLISTE[[#This Row],[SAT-ID]],2,1)="x","x",LEFT(tab_SATLISTE[[#This Row],[SAT-ID]]))</f>
        <v>5</v>
      </c>
      <c r="H1686" t="s">
        <v>17009</v>
      </c>
      <c r="I1686" t="s">
        <v>18014</v>
      </c>
      <c r="J1686" s="3">
        <f>COUNTIFS(tab_SCHULLISTE[TKZ],tab_SATLISTE[[#This Row],[SAT-ID]])</f>
        <v>1</v>
      </c>
    </row>
    <row r="1687" spans="1:10" ht="15.9" customHeight="1" x14ac:dyDescent="0.3">
      <c r="A1687" s="3" t="s">
        <v>3366</v>
      </c>
      <c r="B1687" s="15" t="s">
        <v>16324</v>
      </c>
      <c r="C1687" s="16">
        <v>59</v>
      </c>
      <c r="D1687" s="17">
        <f>tab_SATLISTE[[#This Row],[Leihgeräte]]*350</f>
        <v>20650</v>
      </c>
      <c r="E1687" s="16">
        <v>12</v>
      </c>
      <c r="F1687" s="30">
        <f>tab_SATLISTE[[#This Row],[Lehrergeräte]]*1000</f>
        <v>12000</v>
      </c>
      <c r="G1687" s="3" t="str">
        <f>IF(MID(tab_SATLISTE[[#This Row],[SAT-ID]],2,1)="x","x",LEFT(tab_SATLISTE[[#This Row],[SAT-ID]]))</f>
        <v>5</v>
      </c>
      <c r="H1687" t="s">
        <v>17009</v>
      </c>
      <c r="I1687" t="s">
        <v>18015</v>
      </c>
      <c r="J1687" s="3">
        <f>COUNTIFS(tab_SCHULLISTE[TKZ],tab_SATLISTE[[#This Row],[SAT-ID]])</f>
        <v>2</v>
      </c>
    </row>
    <row r="1688" spans="1:10" ht="15.9" customHeight="1" x14ac:dyDescent="0.3">
      <c r="A1688" s="3" t="s">
        <v>3367</v>
      </c>
      <c r="B1688" s="15" t="s">
        <v>16325</v>
      </c>
      <c r="C1688" s="16">
        <v>21</v>
      </c>
      <c r="D1688" s="17">
        <f>tab_SATLISTE[[#This Row],[Leihgeräte]]*350</f>
        <v>7350</v>
      </c>
      <c r="E1688" s="16">
        <v>7</v>
      </c>
      <c r="F1688" s="30">
        <f>tab_SATLISTE[[#This Row],[Lehrergeräte]]*1000</f>
        <v>7000</v>
      </c>
      <c r="G1688" s="3" t="str">
        <f>IF(MID(tab_SATLISTE[[#This Row],[SAT-ID]],2,1)="x","x",LEFT(tab_SATLISTE[[#This Row],[SAT-ID]]))</f>
        <v>5</v>
      </c>
      <c r="H1688" t="s">
        <v>17010</v>
      </c>
      <c r="I1688" t="s">
        <v>18016</v>
      </c>
      <c r="J1688" s="3">
        <f>COUNTIFS(tab_SCHULLISTE[TKZ],tab_SATLISTE[[#This Row],[SAT-ID]])</f>
        <v>1</v>
      </c>
    </row>
    <row r="1689" spans="1:10" ht="15.9" customHeight="1" x14ac:dyDescent="0.3">
      <c r="A1689" s="3" t="s">
        <v>3368</v>
      </c>
      <c r="B1689" s="15" t="s">
        <v>16326</v>
      </c>
      <c r="C1689" s="16">
        <v>4</v>
      </c>
      <c r="D1689" s="17">
        <f>tab_SATLISTE[[#This Row],[Leihgeräte]]*350</f>
        <v>1400</v>
      </c>
      <c r="E1689" s="16">
        <v>4</v>
      </c>
      <c r="F1689" s="30">
        <f>tab_SATLISTE[[#This Row],[Lehrergeräte]]*1000</f>
        <v>4000</v>
      </c>
      <c r="G1689" s="3" t="str">
        <f>IF(MID(tab_SATLISTE[[#This Row],[SAT-ID]],2,1)="x","x",LEFT(tab_SATLISTE[[#This Row],[SAT-ID]]))</f>
        <v>5</v>
      </c>
      <c r="H1689" t="s">
        <v>17012</v>
      </c>
      <c r="I1689" t="s">
        <v>18017</v>
      </c>
      <c r="J1689" s="3">
        <f>COUNTIFS(tab_SCHULLISTE[TKZ],tab_SATLISTE[[#This Row],[SAT-ID]])</f>
        <v>1</v>
      </c>
    </row>
    <row r="1690" spans="1:10" ht="15.9" customHeight="1" x14ac:dyDescent="0.3">
      <c r="A1690" s="3" t="s">
        <v>3369</v>
      </c>
      <c r="B1690" s="15" t="s">
        <v>16327</v>
      </c>
      <c r="C1690" s="16">
        <v>14</v>
      </c>
      <c r="D1690" s="17">
        <f>tab_SATLISTE[[#This Row],[Leihgeräte]]*350</f>
        <v>4900</v>
      </c>
      <c r="E1690" s="16">
        <v>4</v>
      </c>
      <c r="F1690" s="30">
        <f>tab_SATLISTE[[#This Row],[Lehrergeräte]]*1000</f>
        <v>4000</v>
      </c>
      <c r="G1690" s="3" t="str">
        <f>IF(MID(tab_SATLISTE[[#This Row],[SAT-ID]],2,1)="x","x",LEFT(tab_SATLISTE[[#This Row],[SAT-ID]]))</f>
        <v>5</v>
      </c>
      <c r="H1690" t="s">
        <v>23</v>
      </c>
      <c r="I1690" t="s">
        <v>18018</v>
      </c>
      <c r="J1690" s="3">
        <f>COUNTIFS(tab_SCHULLISTE[TKZ],tab_SATLISTE[[#This Row],[SAT-ID]])</f>
        <v>1</v>
      </c>
    </row>
    <row r="1691" spans="1:10" ht="15.9" customHeight="1" x14ac:dyDescent="0.3">
      <c r="A1691" s="3" t="s">
        <v>3370</v>
      </c>
      <c r="B1691" s="15" t="s">
        <v>16328</v>
      </c>
      <c r="C1691" s="16">
        <v>31</v>
      </c>
      <c r="D1691" s="17">
        <f>tab_SATLISTE[[#This Row],[Leihgeräte]]*350</f>
        <v>10850</v>
      </c>
      <c r="E1691" s="16">
        <v>4</v>
      </c>
      <c r="F1691" s="30">
        <f>tab_SATLISTE[[#This Row],[Lehrergeräte]]*1000</f>
        <v>4000</v>
      </c>
      <c r="G1691" s="3" t="str">
        <f>IF(MID(tab_SATLISTE[[#This Row],[SAT-ID]],2,1)="x","x",LEFT(tab_SATLISTE[[#This Row],[SAT-ID]]))</f>
        <v>5</v>
      </c>
      <c r="H1691" t="s">
        <v>23</v>
      </c>
      <c r="I1691" t="s">
        <v>18019</v>
      </c>
      <c r="J1691" s="3">
        <f>COUNTIFS(tab_SCHULLISTE[TKZ],tab_SATLISTE[[#This Row],[SAT-ID]])</f>
        <v>1</v>
      </c>
    </row>
    <row r="1692" spans="1:10" ht="15.9" customHeight="1" x14ac:dyDescent="0.3">
      <c r="A1692" s="3" t="s">
        <v>3371</v>
      </c>
      <c r="B1692" s="15" t="s">
        <v>16329</v>
      </c>
      <c r="C1692" s="16">
        <v>12</v>
      </c>
      <c r="D1692" s="17">
        <f>tab_SATLISTE[[#This Row],[Leihgeräte]]*350</f>
        <v>4200</v>
      </c>
      <c r="E1692" s="16">
        <v>1</v>
      </c>
      <c r="F1692" s="30">
        <f>tab_SATLISTE[[#This Row],[Lehrergeräte]]*1000</f>
        <v>1000</v>
      </c>
      <c r="G1692" s="3" t="str">
        <f>IF(MID(tab_SATLISTE[[#This Row],[SAT-ID]],2,1)="x","x",LEFT(tab_SATLISTE[[#This Row],[SAT-ID]]))</f>
        <v>5</v>
      </c>
      <c r="H1692" t="s">
        <v>23</v>
      </c>
      <c r="I1692" t="s">
        <v>18020</v>
      </c>
      <c r="J1692" s="3">
        <f>COUNTIFS(tab_SCHULLISTE[TKZ],tab_SATLISTE[[#This Row],[SAT-ID]])</f>
        <v>1</v>
      </c>
    </row>
    <row r="1693" spans="1:10" ht="15.9" customHeight="1" x14ac:dyDescent="0.3">
      <c r="A1693" s="3" t="s">
        <v>3372</v>
      </c>
      <c r="B1693" s="15" t="s">
        <v>16330</v>
      </c>
      <c r="C1693" s="16">
        <v>39</v>
      </c>
      <c r="D1693" s="17">
        <f>tab_SATLISTE[[#This Row],[Leihgeräte]]*350</f>
        <v>13650</v>
      </c>
      <c r="E1693" s="16">
        <v>9</v>
      </c>
      <c r="F1693" s="30">
        <f>tab_SATLISTE[[#This Row],[Lehrergeräte]]*1000</f>
        <v>9000</v>
      </c>
      <c r="G1693" s="3" t="str">
        <f>IF(MID(tab_SATLISTE[[#This Row],[SAT-ID]],2,1)="x","x",LEFT(tab_SATLISTE[[#This Row],[SAT-ID]]))</f>
        <v>5</v>
      </c>
      <c r="H1693" t="s">
        <v>17008</v>
      </c>
      <c r="I1693" t="s">
        <v>17998</v>
      </c>
      <c r="J1693" s="3">
        <f>COUNTIFS(tab_SCHULLISTE[TKZ],tab_SATLISTE[[#This Row],[SAT-ID]])</f>
        <v>2</v>
      </c>
    </row>
    <row r="1694" spans="1:10" ht="15.9" customHeight="1" x14ac:dyDescent="0.3">
      <c r="A1694" s="3" t="s">
        <v>3373</v>
      </c>
      <c r="B1694" s="15" t="s">
        <v>16331</v>
      </c>
      <c r="C1694" s="16">
        <v>20</v>
      </c>
      <c r="D1694" s="17">
        <f>tab_SATLISTE[[#This Row],[Leihgeräte]]*350</f>
        <v>7000</v>
      </c>
      <c r="E1694" s="16">
        <v>6</v>
      </c>
      <c r="F1694" s="30">
        <f>tab_SATLISTE[[#This Row],[Lehrergeräte]]*1000</f>
        <v>6000</v>
      </c>
      <c r="G1694" s="3" t="str">
        <f>IF(MID(tab_SATLISTE[[#This Row],[SAT-ID]],2,1)="x","x",LEFT(tab_SATLISTE[[#This Row],[SAT-ID]]))</f>
        <v>5</v>
      </c>
      <c r="H1694" t="s">
        <v>17008</v>
      </c>
      <c r="I1694" t="s">
        <v>18021</v>
      </c>
      <c r="J1694" s="3">
        <f>COUNTIFS(tab_SCHULLISTE[TKZ],tab_SATLISTE[[#This Row],[SAT-ID]])</f>
        <v>1</v>
      </c>
    </row>
    <row r="1695" spans="1:10" ht="15.9" customHeight="1" x14ac:dyDescent="0.3">
      <c r="A1695" s="3" t="s">
        <v>3374</v>
      </c>
      <c r="B1695" s="15" t="s">
        <v>16332</v>
      </c>
      <c r="C1695" s="16">
        <v>33</v>
      </c>
      <c r="D1695" s="17">
        <f>tab_SATLISTE[[#This Row],[Leihgeräte]]*350</f>
        <v>11550</v>
      </c>
      <c r="E1695" s="16">
        <v>7</v>
      </c>
      <c r="F1695" s="30">
        <f>tab_SATLISTE[[#This Row],[Lehrergeräte]]*1000</f>
        <v>7000</v>
      </c>
      <c r="G1695" s="3" t="str">
        <f>IF(MID(tab_SATLISTE[[#This Row],[SAT-ID]],2,1)="x","x",LEFT(tab_SATLISTE[[#This Row],[SAT-ID]]))</f>
        <v>5</v>
      </c>
      <c r="H1695" t="s">
        <v>17008</v>
      </c>
      <c r="I1695" t="s">
        <v>18022</v>
      </c>
      <c r="J1695" s="3">
        <f>COUNTIFS(tab_SCHULLISTE[TKZ],tab_SATLISTE[[#This Row],[SAT-ID]])</f>
        <v>1</v>
      </c>
    </row>
    <row r="1696" spans="1:10" ht="15.9" customHeight="1" x14ac:dyDescent="0.3">
      <c r="A1696" s="3" t="s">
        <v>3375</v>
      </c>
      <c r="B1696" s="15" t="s">
        <v>16333</v>
      </c>
      <c r="C1696" s="16">
        <v>93</v>
      </c>
      <c r="D1696" s="17">
        <f>tab_SATLISTE[[#This Row],[Leihgeräte]]*350</f>
        <v>32550</v>
      </c>
      <c r="E1696" s="16">
        <v>22</v>
      </c>
      <c r="F1696" s="30">
        <f>tab_SATLISTE[[#This Row],[Lehrergeräte]]*1000</f>
        <v>22000</v>
      </c>
      <c r="G1696" s="3" t="str">
        <f>IF(MID(tab_SATLISTE[[#This Row],[SAT-ID]],2,1)="x","x",LEFT(tab_SATLISTE[[#This Row],[SAT-ID]]))</f>
        <v>5</v>
      </c>
      <c r="H1696" t="s">
        <v>23</v>
      </c>
      <c r="I1696" t="s">
        <v>17935</v>
      </c>
      <c r="J1696" s="3">
        <f>COUNTIFS(tab_SCHULLISTE[TKZ],tab_SATLISTE[[#This Row],[SAT-ID]])</f>
        <v>2</v>
      </c>
    </row>
    <row r="1697" spans="1:10" ht="15.9" customHeight="1" x14ac:dyDescent="0.3">
      <c r="A1697" s="3" t="s">
        <v>3376</v>
      </c>
      <c r="B1697" s="15" t="s">
        <v>16334</v>
      </c>
      <c r="C1697" s="16">
        <v>19</v>
      </c>
      <c r="D1697" s="17">
        <f>tab_SATLISTE[[#This Row],[Leihgeräte]]*350</f>
        <v>6650</v>
      </c>
      <c r="E1697" s="16">
        <v>3</v>
      </c>
      <c r="F1697" s="30">
        <f>tab_SATLISTE[[#This Row],[Lehrergeräte]]*1000</f>
        <v>3000</v>
      </c>
      <c r="G1697" s="3" t="str">
        <f>IF(MID(tab_SATLISTE[[#This Row],[SAT-ID]],2,1)="x","x",LEFT(tab_SATLISTE[[#This Row],[SAT-ID]]))</f>
        <v>5</v>
      </c>
      <c r="H1697" t="s">
        <v>17009</v>
      </c>
      <c r="I1697" t="s">
        <v>18023</v>
      </c>
      <c r="J1697" s="3">
        <f>COUNTIFS(tab_SCHULLISTE[TKZ],tab_SATLISTE[[#This Row],[SAT-ID]])</f>
        <v>1</v>
      </c>
    </row>
    <row r="1698" spans="1:10" ht="15.9" customHeight="1" x14ac:dyDescent="0.3">
      <c r="A1698" s="3" t="s">
        <v>3377</v>
      </c>
      <c r="B1698" s="15" t="s">
        <v>16335</v>
      </c>
      <c r="C1698" s="16">
        <v>23</v>
      </c>
      <c r="D1698" s="17">
        <f>tab_SATLISTE[[#This Row],[Leihgeräte]]*350</f>
        <v>8050</v>
      </c>
      <c r="E1698" s="16">
        <v>4</v>
      </c>
      <c r="F1698" s="30">
        <f>tab_SATLISTE[[#This Row],[Lehrergeräte]]*1000</f>
        <v>4000</v>
      </c>
      <c r="G1698" s="3" t="str">
        <f>IF(MID(tab_SATLISTE[[#This Row],[SAT-ID]],2,1)="x","x",LEFT(tab_SATLISTE[[#This Row],[SAT-ID]]))</f>
        <v>5</v>
      </c>
      <c r="H1698" t="s">
        <v>17008</v>
      </c>
      <c r="I1698" t="s">
        <v>18024</v>
      </c>
      <c r="J1698" s="3">
        <f>COUNTIFS(tab_SCHULLISTE[TKZ],tab_SATLISTE[[#This Row],[SAT-ID]])</f>
        <v>1</v>
      </c>
    </row>
    <row r="1699" spans="1:10" ht="15.9" customHeight="1" x14ac:dyDescent="0.3">
      <c r="A1699" s="3" t="s">
        <v>3378</v>
      </c>
      <c r="B1699" s="15" t="s">
        <v>16336</v>
      </c>
      <c r="C1699" s="16">
        <v>28</v>
      </c>
      <c r="D1699" s="17">
        <f>tab_SATLISTE[[#This Row],[Leihgeräte]]*350</f>
        <v>9800</v>
      </c>
      <c r="E1699" s="16">
        <v>9</v>
      </c>
      <c r="F1699" s="30">
        <f>tab_SATLISTE[[#This Row],[Lehrergeräte]]*1000</f>
        <v>9000</v>
      </c>
      <c r="G1699" s="3" t="str">
        <f>IF(MID(tab_SATLISTE[[#This Row],[SAT-ID]],2,1)="x","x",LEFT(tab_SATLISTE[[#This Row],[SAT-ID]]))</f>
        <v>5</v>
      </c>
      <c r="H1699" t="s">
        <v>23</v>
      </c>
      <c r="I1699" t="s">
        <v>18025</v>
      </c>
      <c r="J1699" s="3">
        <f>COUNTIFS(tab_SCHULLISTE[TKZ],tab_SATLISTE[[#This Row],[SAT-ID]])</f>
        <v>1</v>
      </c>
    </row>
    <row r="1700" spans="1:10" ht="15.9" customHeight="1" x14ac:dyDescent="0.3">
      <c r="A1700" s="3" t="s">
        <v>3379</v>
      </c>
      <c r="B1700" s="15" t="s">
        <v>16337</v>
      </c>
      <c r="C1700" s="16">
        <v>135</v>
      </c>
      <c r="D1700" s="17">
        <f>tab_SATLISTE[[#This Row],[Leihgeräte]]*350</f>
        <v>47250</v>
      </c>
      <c r="E1700" s="16">
        <v>28</v>
      </c>
      <c r="F1700" s="30">
        <f>tab_SATLISTE[[#This Row],[Lehrergeräte]]*1000</f>
        <v>28000</v>
      </c>
      <c r="G1700" s="3" t="str">
        <f>IF(MID(tab_SATLISTE[[#This Row],[SAT-ID]],2,1)="x","x",LEFT(tab_SATLISTE[[#This Row],[SAT-ID]]))</f>
        <v>5</v>
      </c>
      <c r="H1700" t="s">
        <v>17010</v>
      </c>
      <c r="I1700" t="s">
        <v>18003</v>
      </c>
      <c r="J1700" s="3">
        <f>COUNTIFS(tab_SCHULLISTE[TKZ],tab_SATLISTE[[#This Row],[SAT-ID]])</f>
        <v>3</v>
      </c>
    </row>
    <row r="1701" spans="1:10" ht="15.9" customHeight="1" x14ac:dyDescent="0.3">
      <c r="A1701" s="3" t="s">
        <v>3380</v>
      </c>
      <c r="B1701" s="15" t="s">
        <v>16338</v>
      </c>
      <c r="C1701" s="16">
        <v>679</v>
      </c>
      <c r="D1701" s="17">
        <f>tab_SATLISTE[[#This Row],[Leihgeräte]]*350</f>
        <v>237650</v>
      </c>
      <c r="E1701" s="16">
        <v>130</v>
      </c>
      <c r="F1701" s="30">
        <f>tab_SATLISTE[[#This Row],[Lehrergeräte]]*1000</f>
        <v>130000</v>
      </c>
      <c r="G1701" s="3" t="str">
        <f>IF(MID(tab_SATLISTE[[#This Row],[SAT-ID]],2,1)="x","x",LEFT(tab_SATLISTE[[#This Row],[SAT-ID]]))</f>
        <v>5</v>
      </c>
      <c r="H1701" t="s">
        <v>10474</v>
      </c>
      <c r="I1701" t="s">
        <v>18517</v>
      </c>
      <c r="J1701" s="3">
        <f>COUNTIFS(tab_SCHULLISTE[TKZ],tab_SATLISTE[[#This Row],[SAT-ID]])</f>
        <v>13</v>
      </c>
    </row>
    <row r="1702" spans="1:10" ht="15.9" customHeight="1" x14ac:dyDescent="0.3">
      <c r="A1702" s="3" t="s">
        <v>3381</v>
      </c>
      <c r="B1702" s="15" t="s">
        <v>16339</v>
      </c>
      <c r="C1702" s="16">
        <v>9626</v>
      </c>
      <c r="D1702" s="17">
        <f>tab_SATLISTE[[#This Row],[Leihgeräte]]*350</f>
        <v>3369100</v>
      </c>
      <c r="E1702" s="16">
        <v>1742</v>
      </c>
      <c r="F1702" s="30">
        <f>tab_SATLISTE[[#This Row],[Lehrergeräte]]*1000</f>
        <v>1742000</v>
      </c>
      <c r="G1702" s="3" t="str">
        <f>IF(MID(tab_SATLISTE[[#This Row],[SAT-ID]],2,1)="x","x",LEFT(tab_SATLISTE[[#This Row],[SAT-ID]]))</f>
        <v>5</v>
      </c>
      <c r="H1702" t="s">
        <v>17010</v>
      </c>
      <c r="I1702" t="s">
        <v>17405</v>
      </c>
      <c r="J1702" s="3">
        <f>COUNTIFS(tab_SCHULLISTE[TKZ],tab_SATLISTE[[#This Row],[SAT-ID]])</f>
        <v>141</v>
      </c>
    </row>
    <row r="1703" spans="1:10" ht="15.9" customHeight="1" x14ac:dyDescent="0.3">
      <c r="A1703" s="3" t="s">
        <v>3382</v>
      </c>
      <c r="B1703" s="15" t="s">
        <v>16340</v>
      </c>
      <c r="C1703" s="16">
        <v>1420</v>
      </c>
      <c r="D1703" s="17">
        <f>tab_SATLISTE[[#This Row],[Leihgeräte]]*350</f>
        <v>497000</v>
      </c>
      <c r="E1703" s="16">
        <v>276</v>
      </c>
      <c r="F1703" s="30">
        <f>tab_SATLISTE[[#This Row],[Lehrergeräte]]*1000</f>
        <v>276000</v>
      </c>
      <c r="G1703" s="3" t="str">
        <f>IF(MID(tab_SATLISTE[[#This Row],[SAT-ID]],2,1)="x","x",LEFT(tab_SATLISTE[[#This Row],[SAT-ID]]))</f>
        <v>5</v>
      </c>
      <c r="H1703" t="s">
        <v>10474</v>
      </c>
      <c r="I1703" t="s">
        <v>18518</v>
      </c>
      <c r="J1703" s="3">
        <f>COUNTIFS(tab_SCHULLISTE[TKZ],tab_SATLISTE[[#This Row],[SAT-ID]])</f>
        <v>13</v>
      </c>
    </row>
    <row r="1704" spans="1:10" ht="15.9" customHeight="1" x14ac:dyDescent="0.3">
      <c r="A1704" s="3" t="s">
        <v>3383</v>
      </c>
      <c r="B1704" s="15" t="s">
        <v>16341</v>
      </c>
      <c r="C1704" s="16">
        <v>156</v>
      </c>
      <c r="D1704" s="17">
        <f>tab_SATLISTE[[#This Row],[Leihgeräte]]*350</f>
        <v>54600</v>
      </c>
      <c r="E1704" s="16">
        <v>30</v>
      </c>
      <c r="F1704" s="30">
        <f>tab_SATLISTE[[#This Row],[Lehrergeräte]]*1000</f>
        <v>30000</v>
      </c>
      <c r="G1704" s="3" t="str">
        <f>IF(MID(tab_SATLISTE[[#This Row],[SAT-ID]],2,1)="x","x",LEFT(tab_SATLISTE[[#This Row],[SAT-ID]]))</f>
        <v>5</v>
      </c>
      <c r="H1704" t="s">
        <v>17010</v>
      </c>
      <c r="I1704" t="s">
        <v>18026</v>
      </c>
      <c r="J1704" s="3">
        <f>COUNTIFS(tab_SCHULLISTE[TKZ],tab_SATLISTE[[#This Row],[SAT-ID]])</f>
        <v>3</v>
      </c>
    </row>
    <row r="1705" spans="1:10" ht="15.9" customHeight="1" x14ac:dyDescent="0.3">
      <c r="A1705" s="3" t="s">
        <v>3384</v>
      </c>
      <c r="B1705" s="15" t="s">
        <v>16342</v>
      </c>
      <c r="C1705" s="16">
        <v>13</v>
      </c>
      <c r="D1705" s="17">
        <f>tab_SATLISTE[[#This Row],[Leihgeräte]]*350</f>
        <v>4550</v>
      </c>
      <c r="E1705" s="16">
        <v>2</v>
      </c>
      <c r="F1705" s="30">
        <f>tab_SATLISTE[[#This Row],[Lehrergeräte]]*1000</f>
        <v>2000</v>
      </c>
      <c r="G1705" s="3" t="str">
        <f>IF(MID(tab_SATLISTE[[#This Row],[SAT-ID]],2,1)="x","x",LEFT(tab_SATLISTE[[#This Row],[SAT-ID]]))</f>
        <v>5</v>
      </c>
      <c r="H1705" t="s">
        <v>17008</v>
      </c>
      <c r="I1705" t="s">
        <v>18027</v>
      </c>
      <c r="J1705" s="3">
        <f>COUNTIFS(tab_SCHULLISTE[TKZ],tab_SATLISTE[[#This Row],[SAT-ID]])</f>
        <v>1</v>
      </c>
    </row>
    <row r="1706" spans="1:10" ht="15.9" customHeight="1" x14ac:dyDescent="0.3">
      <c r="A1706" s="3" t="s">
        <v>3385</v>
      </c>
      <c r="B1706" s="15" t="s">
        <v>16343</v>
      </c>
      <c r="C1706" s="16">
        <v>15</v>
      </c>
      <c r="D1706" s="17">
        <f>tab_SATLISTE[[#This Row],[Leihgeräte]]*350</f>
        <v>5250</v>
      </c>
      <c r="E1706" s="16">
        <v>4</v>
      </c>
      <c r="F1706" s="30">
        <f>tab_SATLISTE[[#This Row],[Lehrergeräte]]*1000</f>
        <v>4000</v>
      </c>
      <c r="G1706" s="3" t="str">
        <f>IF(MID(tab_SATLISTE[[#This Row],[SAT-ID]],2,1)="x","x",LEFT(tab_SATLISTE[[#This Row],[SAT-ID]]))</f>
        <v>5</v>
      </c>
      <c r="H1706" t="s">
        <v>17009</v>
      </c>
      <c r="I1706" t="s">
        <v>18028</v>
      </c>
      <c r="J1706" s="3">
        <f>COUNTIFS(tab_SCHULLISTE[TKZ],tab_SATLISTE[[#This Row],[SAT-ID]])</f>
        <v>1</v>
      </c>
    </row>
    <row r="1707" spans="1:10" ht="15.9" customHeight="1" x14ac:dyDescent="0.3">
      <c r="A1707" s="3" t="s">
        <v>3386</v>
      </c>
      <c r="B1707" s="15" t="s">
        <v>16344</v>
      </c>
      <c r="C1707" s="16">
        <v>17</v>
      </c>
      <c r="D1707" s="17">
        <f>tab_SATLISTE[[#This Row],[Leihgeräte]]*350</f>
        <v>5950</v>
      </c>
      <c r="E1707" s="16">
        <v>4</v>
      </c>
      <c r="F1707" s="30">
        <f>tab_SATLISTE[[#This Row],[Lehrergeräte]]*1000</f>
        <v>4000</v>
      </c>
      <c r="G1707" s="3" t="str">
        <f>IF(MID(tab_SATLISTE[[#This Row],[SAT-ID]],2,1)="x","x",LEFT(tab_SATLISTE[[#This Row],[SAT-ID]]))</f>
        <v>5</v>
      </c>
      <c r="H1707" t="s">
        <v>17008</v>
      </c>
      <c r="I1707" t="s">
        <v>18029</v>
      </c>
      <c r="J1707" s="3">
        <f>COUNTIFS(tab_SCHULLISTE[TKZ],tab_SATLISTE[[#This Row],[SAT-ID]])</f>
        <v>1</v>
      </c>
    </row>
    <row r="1708" spans="1:10" ht="15.9" customHeight="1" x14ac:dyDescent="0.3">
      <c r="A1708" s="3" t="s">
        <v>3387</v>
      </c>
      <c r="B1708" s="15" t="s">
        <v>16345</v>
      </c>
      <c r="C1708" s="16">
        <v>13</v>
      </c>
      <c r="D1708" s="17">
        <f>tab_SATLISTE[[#This Row],[Leihgeräte]]*350</f>
        <v>4550</v>
      </c>
      <c r="E1708" s="16">
        <v>2</v>
      </c>
      <c r="F1708" s="30">
        <f>tab_SATLISTE[[#This Row],[Lehrergeräte]]*1000</f>
        <v>2000</v>
      </c>
      <c r="G1708" s="3" t="str">
        <f>IF(MID(tab_SATLISTE[[#This Row],[SAT-ID]],2,1)="x","x",LEFT(tab_SATLISTE[[#This Row],[SAT-ID]]))</f>
        <v>5</v>
      </c>
      <c r="H1708" t="s">
        <v>17010</v>
      </c>
      <c r="I1708" t="s">
        <v>18030</v>
      </c>
      <c r="J1708" s="3">
        <f>COUNTIFS(tab_SCHULLISTE[TKZ],tab_SATLISTE[[#This Row],[SAT-ID]])</f>
        <v>1</v>
      </c>
    </row>
    <row r="1709" spans="1:10" ht="15.9" customHeight="1" x14ac:dyDescent="0.3">
      <c r="A1709" s="3" t="s">
        <v>3388</v>
      </c>
      <c r="B1709" s="15" t="s">
        <v>16346</v>
      </c>
      <c r="C1709" s="16">
        <v>27</v>
      </c>
      <c r="D1709" s="17">
        <f>tab_SATLISTE[[#This Row],[Leihgeräte]]*350</f>
        <v>9450</v>
      </c>
      <c r="E1709" s="16">
        <v>6</v>
      </c>
      <c r="F1709" s="30">
        <f>tab_SATLISTE[[#This Row],[Lehrergeräte]]*1000</f>
        <v>6000</v>
      </c>
      <c r="G1709" s="3" t="str">
        <f>IF(MID(tab_SATLISTE[[#This Row],[SAT-ID]],2,1)="x","x",LEFT(tab_SATLISTE[[#This Row],[SAT-ID]]))</f>
        <v>5</v>
      </c>
      <c r="H1709" t="s">
        <v>17008</v>
      </c>
      <c r="I1709" t="s">
        <v>18031</v>
      </c>
      <c r="J1709" s="3">
        <f>COUNTIFS(tab_SCHULLISTE[TKZ],tab_SATLISTE[[#This Row],[SAT-ID]])</f>
        <v>1</v>
      </c>
    </row>
    <row r="1710" spans="1:10" ht="15.9" customHeight="1" x14ac:dyDescent="0.3">
      <c r="A1710" s="3" t="s">
        <v>3389</v>
      </c>
      <c r="B1710" s="15" t="s">
        <v>16347</v>
      </c>
      <c r="C1710" s="16">
        <v>37</v>
      </c>
      <c r="D1710" s="17">
        <f>tab_SATLISTE[[#This Row],[Leihgeräte]]*350</f>
        <v>12950</v>
      </c>
      <c r="E1710" s="16">
        <v>8</v>
      </c>
      <c r="F1710" s="30">
        <f>tab_SATLISTE[[#This Row],[Lehrergeräte]]*1000</f>
        <v>8000</v>
      </c>
      <c r="G1710" s="3" t="str">
        <f>IF(MID(tab_SATLISTE[[#This Row],[SAT-ID]],2,1)="x","x",LEFT(tab_SATLISTE[[#This Row],[SAT-ID]]))</f>
        <v>5</v>
      </c>
      <c r="H1710" t="s">
        <v>17008</v>
      </c>
      <c r="I1710" t="s">
        <v>18032</v>
      </c>
      <c r="J1710" s="3">
        <f>COUNTIFS(tab_SCHULLISTE[TKZ],tab_SATLISTE[[#This Row],[SAT-ID]])</f>
        <v>1</v>
      </c>
    </row>
    <row r="1711" spans="1:10" ht="15.9" customHeight="1" x14ac:dyDescent="0.3">
      <c r="A1711" s="3" t="s">
        <v>3390</v>
      </c>
      <c r="B1711" s="15" t="s">
        <v>16348</v>
      </c>
      <c r="C1711" s="16">
        <v>40</v>
      </c>
      <c r="D1711" s="17">
        <f>tab_SATLISTE[[#This Row],[Leihgeräte]]*350</f>
        <v>14000</v>
      </c>
      <c r="E1711" s="16">
        <v>7</v>
      </c>
      <c r="F1711" s="30">
        <f>tab_SATLISTE[[#This Row],[Lehrergeräte]]*1000</f>
        <v>7000</v>
      </c>
      <c r="G1711" s="3" t="str">
        <f>IF(MID(tab_SATLISTE[[#This Row],[SAT-ID]],2,1)="x","x",LEFT(tab_SATLISTE[[#This Row],[SAT-ID]]))</f>
        <v>5</v>
      </c>
      <c r="H1711" t="s">
        <v>23</v>
      </c>
      <c r="I1711" t="s">
        <v>18033</v>
      </c>
      <c r="J1711" s="3">
        <f>COUNTIFS(tab_SCHULLISTE[TKZ],tab_SATLISTE[[#This Row],[SAT-ID]])</f>
        <v>2</v>
      </c>
    </row>
    <row r="1712" spans="1:10" ht="15.9" customHeight="1" x14ac:dyDescent="0.3">
      <c r="A1712" s="3" t="s">
        <v>3391</v>
      </c>
      <c r="B1712" s="15" t="s">
        <v>16349</v>
      </c>
      <c r="C1712" s="16">
        <v>17</v>
      </c>
      <c r="D1712" s="17">
        <f>tab_SATLISTE[[#This Row],[Leihgeräte]]*350</f>
        <v>5950</v>
      </c>
      <c r="E1712" s="16">
        <v>3</v>
      </c>
      <c r="F1712" s="30">
        <f>tab_SATLISTE[[#This Row],[Lehrergeräte]]*1000</f>
        <v>3000</v>
      </c>
      <c r="G1712" s="3" t="str">
        <f>IF(MID(tab_SATLISTE[[#This Row],[SAT-ID]],2,1)="x","x",LEFT(tab_SATLISTE[[#This Row],[SAT-ID]]))</f>
        <v>5</v>
      </c>
      <c r="H1712" t="s">
        <v>17008</v>
      </c>
      <c r="I1712" t="s">
        <v>17938</v>
      </c>
      <c r="J1712" s="3">
        <f>COUNTIFS(tab_SCHULLISTE[TKZ],tab_SATLISTE[[#This Row],[SAT-ID]])</f>
        <v>1</v>
      </c>
    </row>
    <row r="1713" spans="1:10" ht="15.9" customHeight="1" x14ac:dyDescent="0.3">
      <c r="A1713" s="3" t="s">
        <v>3392</v>
      </c>
      <c r="B1713" s="15" t="s">
        <v>16350</v>
      </c>
      <c r="C1713" s="16">
        <v>45</v>
      </c>
      <c r="D1713" s="17">
        <f>tab_SATLISTE[[#This Row],[Leihgeräte]]*350</f>
        <v>15750</v>
      </c>
      <c r="E1713" s="16">
        <v>10</v>
      </c>
      <c r="F1713" s="30">
        <f>tab_SATLISTE[[#This Row],[Lehrergeräte]]*1000</f>
        <v>10000</v>
      </c>
      <c r="G1713" s="3" t="str">
        <f>IF(MID(tab_SATLISTE[[#This Row],[SAT-ID]],2,1)="x","x",LEFT(tab_SATLISTE[[#This Row],[SAT-ID]]))</f>
        <v>5</v>
      </c>
      <c r="H1713" t="s">
        <v>17009</v>
      </c>
      <c r="I1713" t="s">
        <v>18034</v>
      </c>
      <c r="J1713" s="3">
        <f>COUNTIFS(tab_SCHULLISTE[TKZ],tab_SATLISTE[[#This Row],[SAT-ID]])</f>
        <v>1</v>
      </c>
    </row>
    <row r="1714" spans="1:10" ht="15.9" customHeight="1" x14ac:dyDescent="0.3">
      <c r="A1714" s="3" t="s">
        <v>3393</v>
      </c>
      <c r="B1714" s="15" t="s">
        <v>16351</v>
      </c>
      <c r="C1714" s="16">
        <v>39</v>
      </c>
      <c r="D1714" s="17">
        <f>tab_SATLISTE[[#This Row],[Leihgeräte]]*350</f>
        <v>13650</v>
      </c>
      <c r="E1714" s="16">
        <v>7</v>
      </c>
      <c r="F1714" s="30">
        <f>tab_SATLISTE[[#This Row],[Lehrergeräte]]*1000</f>
        <v>7000</v>
      </c>
      <c r="G1714" s="3" t="str">
        <f>IF(MID(tab_SATLISTE[[#This Row],[SAT-ID]],2,1)="x","x",LEFT(tab_SATLISTE[[#This Row],[SAT-ID]]))</f>
        <v>5</v>
      </c>
      <c r="H1714" t="s">
        <v>17008</v>
      </c>
      <c r="I1714" t="s">
        <v>18035</v>
      </c>
      <c r="J1714" s="3">
        <f>COUNTIFS(tab_SCHULLISTE[TKZ],tab_SATLISTE[[#This Row],[SAT-ID]])</f>
        <v>1</v>
      </c>
    </row>
    <row r="1715" spans="1:10" ht="15.9" customHeight="1" x14ac:dyDescent="0.3">
      <c r="A1715" s="3" t="s">
        <v>3394</v>
      </c>
      <c r="B1715" s="15" t="s">
        <v>16352</v>
      </c>
      <c r="C1715" s="16">
        <v>67</v>
      </c>
      <c r="D1715" s="17">
        <f>tab_SATLISTE[[#This Row],[Leihgeräte]]*350</f>
        <v>23450</v>
      </c>
      <c r="E1715" s="16">
        <v>14</v>
      </c>
      <c r="F1715" s="30">
        <f>tab_SATLISTE[[#This Row],[Lehrergeräte]]*1000</f>
        <v>14000</v>
      </c>
      <c r="G1715" s="3" t="str">
        <f>IF(MID(tab_SATLISTE[[#This Row],[SAT-ID]],2,1)="x","x",LEFT(tab_SATLISTE[[#This Row],[SAT-ID]]))</f>
        <v>5</v>
      </c>
      <c r="H1715" t="s">
        <v>23</v>
      </c>
      <c r="I1715" t="s">
        <v>18036</v>
      </c>
      <c r="J1715" s="3">
        <f>COUNTIFS(tab_SCHULLISTE[TKZ],tab_SATLISTE[[#This Row],[SAT-ID]])</f>
        <v>2</v>
      </c>
    </row>
    <row r="1716" spans="1:10" ht="15.9" customHeight="1" x14ac:dyDescent="0.3">
      <c r="A1716" s="3" t="s">
        <v>3395</v>
      </c>
      <c r="B1716" s="15" t="s">
        <v>16353</v>
      </c>
      <c r="C1716" s="16">
        <v>15</v>
      </c>
      <c r="D1716" s="17">
        <f>tab_SATLISTE[[#This Row],[Leihgeräte]]*350</f>
        <v>5250</v>
      </c>
      <c r="E1716" s="16">
        <v>2</v>
      </c>
      <c r="F1716" s="30">
        <f>tab_SATLISTE[[#This Row],[Lehrergeräte]]*1000</f>
        <v>2000</v>
      </c>
      <c r="G1716" s="3" t="str">
        <f>IF(MID(tab_SATLISTE[[#This Row],[SAT-ID]],2,1)="x","x",LEFT(tab_SATLISTE[[#This Row],[SAT-ID]]))</f>
        <v>5</v>
      </c>
      <c r="H1716" t="s">
        <v>23</v>
      </c>
      <c r="I1716" t="s">
        <v>18037</v>
      </c>
      <c r="J1716" s="3">
        <f>COUNTIFS(tab_SCHULLISTE[TKZ],tab_SATLISTE[[#This Row],[SAT-ID]])</f>
        <v>1</v>
      </c>
    </row>
    <row r="1717" spans="1:10" ht="15.9" customHeight="1" x14ac:dyDescent="0.3">
      <c r="A1717" s="3" t="s">
        <v>3396</v>
      </c>
      <c r="B1717" s="15" t="s">
        <v>16354</v>
      </c>
      <c r="C1717" s="16">
        <v>28</v>
      </c>
      <c r="D1717" s="17">
        <f>tab_SATLISTE[[#This Row],[Leihgeräte]]*350</f>
        <v>9800</v>
      </c>
      <c r="E1717" s="16">
        <v>5</v>
      </c>
      <c r="F1717" s="30">
        <f>tab_SATLISTE[[#This Row],[Lehrergeräte]]*1000</f>
        <v>5000</v>
      </c>
      <c r="G1717" s="3" t="str">
        <f>IF(MID(tab_SATLISTE[[#This Row],[SAT-ID]],2,1)="x","x",LEFT(tab_SATLISTE[[#This Row],[SAT-ID]]))</f>
        <v>5</v>
      </c>
      <c r="H1717" t="s">
        <v>23</v>
      </c>
      <c r="I1717" t="s">
        <v>18038</v>
      </c>
      <c r="J1717" s="3">
        <f>COUNTIFS(tab_SCHULLISTE[TKZ],tab_SATLISTE[[#This Row],[SAT-ID]])</f>
        <v>1</v>
      </c>
    </row>
    <row r="1718" spans="1:10" ht="15.9" customHeight="1" x14ac:dyDescent="0.3">
      <c r="A1718" s="3" t="s">
        <v>3397</v>
      </c>
      <c r="B1718" s="15" t="s">
        <v>16355</v>
      </c>
      <c r="C1718" s="16">
        <v>87</v>
      </c>
      <c r="D1718" s="17">
        <f>tab_SATLISTE[[#This Row],[Leihgeräte]]*350</f>
        <v>30450</v>
      </c>
      <c r="E1718" s="16">
        <v>15</v>
      </c>
      <c r="F1718" s="30">
        <f>tab_SATLISTE[[#This Row],[Lehrergeräte]]*1000</f>
        <v>15000</v>
      </c>
      <c r="G1718" s="3" t="str">
        <f>IF(MID(tab_SATLISTE[[#This Row],[SAT-ID]],2,1)="x","x",LEFT(tab_SATLISTE[[#This Row],[SAT-ID]]))</f>
        <v>5</v>
      </c>
      <c r="H1718" t="s">
        <v>17009</v>
      </c>
      <c r="I1718" t="s">
        <v>18039</v>
      </c>
      <c r="J1718" s="3">
        <f>COUNTIFS(tab_SCHULLISTE[TKZ],tab_SATLISTE[[#This Row],[SAT-ID]])</f>
        <v>2</v>
      </c>
    </row>
    <row r="1719" spans="1:10" ht="15.9" customHeight="1" x14ac:dyDescent="0.3">
      <c r="A1719" s="3" t="s">
        <v>3398</v>
      </c>
      <c r="B1719" s="15" t="s">
        <v>16356</v>
      </c>
      <c r="C1719" s="16">
        <v>1006</v>
      </c>
      <c r="D1719" s="17">
        <f>tab_SATLISTE[[#This Row],[Leihgeräte]]*350</f>
        <v>352100</v>
      </c>
      <c r="E1719" s="16">
        <v>206</v>
      </c>
      <c r="F1719" s="30">
        <f>tab_SATLISTE[[#This Row],[Lehrergeräte]]*1000</f>
        <v>206000</v>
      </c>
      <c r="G1719" s="3" t="str">
        <f>IF(MID(tab_SATLISTE[[#This Row],[SAT-ID]],2,1)="x","x",LEFT(tab_SATLISTE[[#This Row],[SAT-ID]]))</f>
        <v>5</v>
      </c>
      <c r="H1719" t="s">
        <v>10474</v>
      </c>
      <c r="I1719" t="s">
        <v>18519</v>
      </c>
      <c r="J1719" s="3">
        <f>COUNTIFS(tab_SCHULLISTE[TKZ],tab_SATLISTE[[#This Row],[SAT-ID]])</f>
        <v>11</v>
      </c>
    </row>
    <row r="1720" spans="1:10" ht="15.9" customHeight="1" x14ac:dyDescent="0.3">
      <c r="A1720" s="3" t="s">
        <v>3399</v>
      </c>
      <c r="B1720" s="15" t="s">
        <v>16357</v>
      </c>
      <c r="C1720" s="16">
        <v>230</v>
      </c>
      <c r="D1720" s="17">
        <f>tab_SATLISTE[[#This Row],[Leihgeräte]]*350</f>
        <v>80500</v>
      </c>
      <c r="E1720" s="16">
        <v>44</v>
      </c>
      <c r="F1720" s="30">
        <f>tab_SATLISTE[[#This Row],[Lehrergeräte]]*1000</f>
        <v>44000</v>
      </c>
      <c r="G1720" s="3" t="str">
        <f>IF(MID(tab_SATLISTE[[#This Row],[SAT-ID]],2,1)="x","x",LEFT(tab_SATLISTE[[#This Row],[SAT-ID]]))</f>
        <v>5</v>
      </c>
      <c r="H1720" t="s">
        <v>17010</v>
      </c>
      <c r="I1720" t="s">
        <v>18004</v>
      </c>
      <c r="J1720" s="3">
        <f>COUNTIFS(tab_SCHULLISTE[TKZ],tab_SATLISTE[[#This Row],[SAT-ID]])</f>
        <v>5</v>
      </c>
    </row>
    <row r="1721" spans="1:10" ht="15.9" customHeight="1" x14ac:dyDescent="0.3">
      <c r="A1721" s="3" t="s">
        <v>3400</v>
      </c>
      <c r="B1721" s="15" t="s">
        <v>16358</v>
      </c>
      <c r="C1721" s="16">
        <v>80</v>
      </c>
      <c r="D1721" s="17">
        <f>tab_SATLISTE[[#This Row],[Leihgeräte]]*350</f>
        <v>28000</v>
      </c>
      <c r="E1721" s="16">
        <v>13</v>
      </c>
      <c r="F1721" s="30">
        <f>tab_SATLISTE[[#This Row],[Lehrergeräte]]*1000</f>
        <v>13000</v>
      </c>
      <c r="G1721" s="3" t="str">
        <f>IF(MID(tab_SATLISTE[[#This Row],[SAT-ID]],2,1)="x","x",LEFT(tab_SATLISTE[[#This Row],[SAT-ID]]))</f>
        <v>5</v>
      </c>
      <c r="H1721" t="s">
        <v>17010</v>
      </c>
      <c r="I1721" t="s">
        <v>18040</v>
      </c>
      <c r="J1721" s="3">
        <f>COUNTIFS(tab_SCHULLISTE[TKZ],tab_SATLISTE[[#This Row],[SAT-ID]])</f>
        <v>2</v>
      </c>
    </row>
    <row r="1722" spans="1:10" ht="15.9" customHeight="1" x14ac:dyDescent="0.3">
      <c r="A1722" s="3" t="s">
        <v>3401</v>
      </c>
      <c r="B1722" s="15" t="s">
        <v>1230</v>
      </c>
      <c r="C1722" s="16">
        <v>88</v>
      </c>
      <c r="D1722" s="17">
        <f>tab_SATLISTE[[#This Row],[Leihgeräte]]*350</f>
        <v>30800</v>
      </c>
      <c r="E1722" s="16">
        <v>16</v>
      </c>
      <c r="F1722" s="30">
        <f>tab_SATLISTE[[#This Row],[Lehrergeräte]]*1000</f>
        <v>16000</v>
      </c>
      <c r="G1722" s="3" t="str">
        <f>IF(MID(tab_SATLISTE[[#This Row],[SAT-ID]],2,1)="x","x",LEFT(tab_SATLISTE[[#This Row],[SAT-ID]]))</f>
        <v>5</v>
      </c>
      <c r="H1722" t="s">
        <v>17008</v>
      </c>
      <c r="I1722" t="s">
        <v>18040</v>
      </c>
      <c r="J1722" s="3">
        <f>COUNTIFS(tab_SCHULLISTE[TKZ],tab_SATLISTE[[#This Row],[SAT-ID]])</f>
        <v>1</v>
      </c>
    </row>
    <row r="1723" spans="1:10" ht="15.9" customHeight="1" x14ac:dyDescent="0.3">
      <c r="A1723" s="3" t="s">
        <v>3402</v>
      </c>
      <c r="B1723" s="15" t="s">
        <v>1225</v>
      </c>
      <c r="C1723" s="16">
        <v>66</v>
      </c>
      <c r="D1723" s="17">
        <f>tab_SATLISTE[[#This Row],[Leihgeräte]]*350</f>
        <v>23100</v>
      </c>
      <c r="E1723" s="16">
        <v>11</v>
      </c>
      <c r="F1723" s="30">
        <f>tab_SATLISTE[[#This Row],[Lehrergeräte]]*1000</f>
        <v>11000</v>
      </c>
      <c r="G1723" s="3" t="str">
        <f>IF(MID(tab_SATLISTE[[#This Row],[SAT-ID]],2,1)="x","x",LEFT(tab_SATLISTE[[#This Row],[SAT-ID]]))</f>
        <v>5</v>
      </c>
      <c r="H1723" t="s">
        <v>17010</v>
      </c>
      <c r="I1723" t="s">
        <v>18041</v>
      </c>
      <c r="J1723" s="3">
        <f>COUNTIFS(tab_SCHULLISTE[TKZ],tab_SATLISTE[[#This Row],[SAT-ID]])</f>
        <v>1</v>
      </c>
    </row>
    <row r="1724" spans="1:10" ht="15.9" customHeight="1" x14ac:dyDescent="0.3">
      <c r="A1724" s="3" t="s">
        <v>3403</v>
      </c>
      <c r="B1724" s="15" t="s">
        <v>1223</v>
      </c>
      <c r="C1724" s="16">
        <v>59</v>
      </c>
      <c r="D1724" s="17">
        <f>tab_SATLISTE[[#This Row],[Leihgeräte]]*350</f>
        <v>20650</v>
      </c>
      <c r="E1724" s="16">
        <v>8</v>
      </c>
      <c r="F1724" s="30">
        <f>tab_SATLISTE[[#This Row],[Lehrergeräte]]*1000</f>
        <v>8000</v>
      </c>
      <c r="G1724" s="3" t="str">
        <f>IF(MID(tab_SATLISTE[[#This Row],[SAT-ID]],2,1)="x","x",LEFT(tab_SATLISTE[[#This Row],[SAT-ID]]))</f>
        <v>5</v>
      </c>
      <c r="H1724" t="s">
        <v>17010</v>
      </c>
      <c r="I1724" t="s">
        <v>18041</v>
      </c>
      <c r="J1724" s="3">
        <f>COUNTIFS(tab_SCHULLISTE[TKZ],tab_SATLISTE[[#This Row],[SAT-ID]])</f>
        <v>1</v>
      </c>
    </row>
    <row r="1725" spans="1:10" ht="15.9" customHeight="1" x14ac:dyDescent="0.3">
      <c r="A1725" s="3" t="s">
        <v>3404</v>
      </c>
      <c r="B1725" s="15" t="s">
        <v>16359</v>
      </c>
      <c r="C1725" s="16">
        <v>28</v>
      </c>
      <c r="D1725" s="17">
        <f>tab_SATLISTE[[#This Row],[Leihgeräte]]*350</f>
        <v>9800</v>
      </c>
      <c r="E1725" s="16">
        <v>7</v>
      </c>
      <c r="F1725" s="30">
        <f>tab_SATLISTE[[#This Row],[Lehrergeräte]]*1000</f>
        <v>7000</v>
      </c>
      <c r="G1725" s="3" t="str">
        <f>IF(MID(tab_SATLISTE[[#This Row],[SAT-ID]],2,1)="x","x",LEFT(tab_SATLISTE[[#This Row],[SAT-ID]]))</f>
        <v>5</v>
      </c>
      <c r="H1725" t="s">
        <v>23</v>
      </c>
      <c r="I1725" t="s">
        <v>18042</v>
      </c>
      <c r="J1725" s="3">
        <f>COUNTIFS(tab_SCHULLISTE[TKZ],tab_SATLISTE[[#This Row],[SAT-ID]])</f>
        <v>1</v>
      </c>
    </row>
    <row r="1726" spans="1:10" ht="15.9" customHeight="1" x14ac:dyDescent="0.3">
      <c r="A1726" s="3" t="s">
        <v>3405</v>
      </c>
      <c r="B1726" s="15" t="s">
        <v>16360</v>
      </c>
      <c r="C1726" s="16">
        <v>22</v>
      </c>
      <c r="D1726" s="17">
        <f>tab_SATLISTE[[#This Row],[Leihgeräte]]*350</f>
        <v>7700</v>
      </c>
      <c r="E1726" s="16">
        <v>5</v>
      </c>
      <c r="F1726" s="30">
        <f>tab_SATLISTE[[#This Row],[Lehrergeräte]]*1000</f>
        <v>5000</v>
      </c>
      <c r="G1726" s="3" t="str">
        <f>IF(MID(tab_SATLISTE[[#This Row],[SAT-ID]],2,1)="x","x",LEFT(tab_SATLISTE[[#This Row],[SAT-ID]]))</f>
        <v>5</v>
      </c>
      <c r="H1726" t="s">
        <v>23</v>
      </c>
      <c r="I1726" t="s">
        <v>18042</v>
      </c>
      <c r="J1726" s="3">
        <f>COUNTIFS(tab_SCHULLISTE[TKZ],tab_SATLISTE[[#This Row],[SAT-ID]])</f>
        <v>1</v>
      </c>
    </row>
    <row r="1727" spans="1:10" ht="15.9" customHeight="1" x14ac:dyDescent="0.3">
      <c r="A1727" s="3" t="s">
        <v>3406</v>
      </c>
      <c r="B1727" s="15" t="s">
        <v>16361</v>
      </c>
      <c r="C1727" s="16">
        <v>36</v>
      </c>
      <c r="D1727" s="17">
        <f>tab_SATLISTE[[#This Row],[Leihgeräte]]*350</f>
        <v>12600</v>
      </c>
      <c r="E1727" s="16">
        <v>6</v>
      </c>
      <c r="F1727" s="30">
        <f>tab_SATLISTE[[#This Row],[Lehrergeräte]]*1000</f>
        <v>6000</v>
      </c>
      <c r="G1727" s="3" t="str">
        <f>IF(MID(tab_SATLISTE[[#This Row],[SAT-ID]],2,1)="x","x",LEFT(tab_SATLISTE[[#This Row],[SAT-ID]]))</f>
        <v>5</v>
      </c>
      <c r="H1727" t="s">
        <v>23</v>
      </c>
      <c r="I1727" t="s">
        <v>18043</v>
      </c>
      <c r="J1727" s="3">
        <f>COUNTIFS(tab_SCHULLISTE[TKZ],tab_SATLISTE[[#This Row],[SAT-ID]])</f>
        <v>1</v>
      </c>
    </row>
    <row r="1728" spans="1:10" ht="15.9" customHeight="1" x14ac:dyDescent="0.3">
      <c r="A1728" s="3" t="s">
        <v>3407</v>
      </c>
      <c r="B1728" s="15" t="s">
        <v>16362</v>
      </c>
      <c r="C1728" s="16">
        <v>27</v>
      </c>
      <c r="D1728" s="17">
        <f>tab_SATLISTE[[#This Row],[Leihgeräte]]*350</f>
        <v>9450</v>
      </c>
      <c r="E1728" s="16">
        <v>8</v>
      </c>
      <c r="F1728" s="30">
        <f>tab_SATLISTE[[#This Row],[Lehrergeräte]]*1000</f>
        <v>8000</v>
      </c>
      <c r="G1728" s="3" t="str">
        <f>IF(MID(tab_SATLISTE[[#This Row],[SAT-ID]],2,1)="x","x",LEFT(tab_SATLISTE[[#This Row],[SAT-ID]]))</f>
        <v>5</v>
      </c>
      <c r="H1728" t="s">
        <v>23</v>
      </c>
      <c r="I1728" t="s">
        <v>18044</v>
      </c>
      <c r="J1728" s="3">
        <f>COUNTIFS(tab_SCHULLISTE[TKZ],tab_SATLISTE[[#This Row],[SAT-ID]])</f>
        <v>1</v>
      </c>
    </row>
    <row r="1729" spans="1:10" ht="15.9" customHeight="1" x14ac:dyDescent="0.3">
      <c r="A1729" s="3" t="s">
        <v>3408</v>
      </c>
      <c r="B1729" s="15" t="s">
        <v>16363</v>
      </c>
      <c r="C1729" s="16">
        <v>42</v>
      </c>
      <c r="D1729" s="17">
        <f>tab_SATLISTE[[#This Row],[Leihgeräte]]*350</f>
        <v>14700</v>
      </c>
      <c r="E1729" s="16">
        <v>9</v>
      </c>
      <c r="F1729" s="30">
        <f>tab_SATLISTE[[#This Row],[Lehrergeräte]]*1000</f>
        <v>9000</v>
      </c>
      <c r="G1729" s="3" t="str">
        <f>IF(MID(tab_SATLISTE[[#This Row],[SAT-ID]],2,1)="x","x",LEFT(tab_SATLISTE[[#This Row],[SAT-ID]]))</f>
        <v>5</v>
      </c>
      <c r="H1729" t="s">
        <v>17008</v>
      </c>
      <c r="I1729" t="s">
        <v>18045</v>
      </c>
      <c r="J1729" s="3">
        <f>COUNTIFS(tab_SCHULLISTE[TKZ],tab_SATLISTE[[#This Row],[SAT-ID]])</f>
        <v>1</v>
      </c>
    </row>
    <row r="1730" spans="1:10" ht="15.9" customHeight="1" x14ac:dyDescent="0.3">
      <c r="A1730" s="3" t="s">
        <v>3409</v>
      </c>
      <c r="B1730" s="15" t="s">
        <v>16364</v>
      </c>
      <c r="C1730" s="16">
        <v>28</v>
      </c>
      <c r="D1730" s="17">
        <f>tab_SATLISTE[[#This Row],[Leihgeräte]]*350</f>
        <v>9800</v>
      </c>
      <c r="E1730" s="16">
        <v>7</v>
      </c>
      <c r="F1730" s="30">
        <f>tab_SATLISTE[[#This Row],[Lehrergeräte]]*1000</f>
        <v>7000</v>
      </c>
      <c r="G1730" s="3" t="str">
        <f>IF(MID(tab_SATLISTE[[#This Row],[SAT-ID]],2,1)="x","x",LEFT(tab_SATLISTE[[#This Row],[SAT-ID]]))</f>
        <v>5</v>
      </c>
      <c r="H1730" t="s">
        <v>17008</v>
      </c>
      <c r="I1730" t="s">
        <v>18045</v>
      </c>
      <c r="J1730" s="3">
        <f>COUNTIFS(tab_SCHULLISTE[TKZ],tab_SATLISTE[[#This Row],[SAT-ID]])</f>
        <v>1</v>
      </c>
    </row>
    <row r="1731" spans="1:10" ht="15.9" customHeight="1" x14ac:dyDescent="0.3">
      <c r="A1731" s="3" t="s">
        <v>3410</v>
      </c>
      <c r="B1731" s="15" t="s">
        <v>16365</v>
      </c>
      <c r="C1731" s="16">
        <v>77</v>
      </c>
      <c r="D1731" s="17">
        <f>tab_SATLISTE[[#This Row],[Leihgeräte]]*350</f>
        <v>26950</v>
      </c>
      <c r="E1731" s="16">
        <v>15</v>
      </c>
      <c r="F1731" s="30">
        <f>tab_SATLISTE[[#This Row],[Lehrergeräte]]*1000</f>
        <v>15000</v>
      </c>
      <c r="G1731" s="3" t="str">
        <f>IF(MID(tab_SATLISTE[[#This Row],[SAT-ID]],2,1)="x","x",LEFT(tab_SATLISTE[[#This Row],[SAT-ID]]))</f>
        <v>5</v>
      </c>
      <c r="H1731" t="s">
        <v>17008</v>
      </c>
      <c r="I1731" t="s">
        <v>17966</v>
      </c>
      <c r="J1731" s="3">
        <f>COUNTIFS(tab_SCHULLISTE[TKZ],tab_SATLISTE[[#This Row],[SAT-ID]])</f>
        <v>2</v>
      </c>
    </row>
    <row r="1732" spans="1:10" ht="15.9" customHeight="1" x14ac:dyDescent="0.3">
      <c r="A1732" s="3" t="s">
        <v>3411</v>
      </c>
      <c r="B1732" s="15" t="s">
        <v>16366</v>
      </c>
      <c r="C1732" s="16">
        <v>36</v>
      </c>
      <c r="D1732" s="17">
        <f>tab_SATLISTE[[#This Row],[Leihgeräte]]*350</f>
        <v>12600</v>
      </c>
      <c r="E1732" s="16">
        <v>7</v>
      </c>
      <c r="F1732" s="30">
        <f>tab_SATLISTE[[#This Row],[Lehrergeräte]]*1000</f>
        <v>7000</v>
      </c>
      <c r="G1732" s="3" t="str">
        <f>IF(MID(tab_SATLISTE[[#This Row],[SAT-ID]],2,1)="x","x",LEFT(tab_SATLISTE[[#This Row],[SAT-ID]]))</f>
        <v>5</v>
      </c>
      <c r="H1732" t="s">
        <v>17008</v>
      </c>
      <c r="I1732" t="s">
        <v>18046</v>
      </c>
      <c r="J1732" s="3">
        <f>COUNTIFS(tab_SCHULLISTE[TKZ],tab_SATLISTE[[#This Row],[SAT-ID]])</f>
        <v>1</v>
      </c>
    </row>
    <row r="1733" spans="1:10" ht="15.9" customHeight="1" x14ac:dyDescent="0.3">
      <c r="A1733" s="3" t="s">
        <v>3412</v>
      </c>
      <c r="B1733" s="15" t="s">
        <v>16367</v>
      </c>
      <c r="C1733" s="16">
        <v>52</v>
      </c>
      <c r="D1733" s="17">
        <f>tab_SATLISTE[[#This Row],[Leihgeräte]]*350</f>
        <v>18200</v>
      </c>
      <c r="E1733" s="16">
        <v>10</v>
      </c>
      <c r="F1733" s="30">
        <f>tab_SATLISTE[[#This Row],[Lehrergeräte]]*1000</f>
        <v>10000</v>
      </c>
      <c r="G1733" s="3" t="str">
        <f>IF(MID(tab_SATLISTE[[#This Row],[SAT-ID]],2,1)="x","x",LEFT(tab_SATLISTE[[#This Row],[SAT-ID]]))</f>
        <v>5</v>
      </c>
      <c r="H1733" t="s">
        <v>17009</v>
      </c>
      <c r="I1733" t="s">
        <v>18046</v>
      </c>
      <c r="J1733" s="3">
        <f>COUNTIFS(tab_SCHULLISTE[TKZ],tab_SATLISTE[[#This Row],[SAT-ID]])</f>
        <v>1</v>
      </c>
    </row>
    <row r="1734" spans="1:10" ht="15.9" customHeight="1" x14ac:dyDescent="0.3">
      <c r="A1734" s="3" t="s">
        <v>3413</v>
      </c>
      <c r="B1734" s="15" t="s">
        <v>16368</v>
      </c>
      <c r="C1734" s="16">
        <v>22</v>
      </c>
      <c r="D1734" s="17">
        <f>tab_SATLISTE[[#This Row],[Leihgeräte]]*350</f>
        <v>7700</v>
      </c>
      <c r="E1734" s="16">
        <v>5</v>
      </c>
      <c r="F1734" s="30">
        <f>tab_SATLISTE[[#This Row],[Lehrergeräte]]*1000</f>
        <v>5000</v>
      </c>
      <c r="G1734" s="3" t="str">
        <f>IF(MID(tab_SATLISTE[[#This Row],[SAT-ID]],2,1)="x","x",LEFT(tab_SATLISTE[[#This Row],[SAT-ID]]))</f>
        <v>5</v>
      </c>
      <c r="H1734" t="s">
        <v>23</v>
      </c>
      <c r="I1734" t="s">
        <v>18047</v>
      </c>
      <c r="J1734" s="3">
        <f>COUNTIFS(tab_SCHULLISTE[TKZ],tab_SATLISTE[[#This Row],[SAT-ID]])</f>
        <v>1</v>
      </c>
    </row>
    <row r="1735" spans="1:10" ht="15.9" customHeight="1" x14ac:dyDescent="0.3">
      <c r="A1735" s="3" t="s">
        <v>3414</v>
      </c>
      <c r="B1735" s="15" t="s">
        <v>16369</v>
      </c>
      <c r="C1735" s="16">
        <v>21</v>
      </c>
      <c r="D1735" s="17">
        <f>tab_SATLISTE[[#This Row],[Leihgeräte]]*350</f>
        <v>7350</v>
      </c>
      <c r="E1735" s="16">
        <v>7</v>
      </c>
      <c r="F1735" s="30">
        <f>tab_SATLISTE[[#This Row],[Lehrergeräte]]*1000</f>
        <v>7000</v>
      </c>
      <c r="G1735" s="3" t="str">
        <f>IF(MID(tab_SATLISTE[[#This Row],[SAT-ID]],2,1)="x","x",LEFT(tab_SATLISTE[[#This Row],[SAT-ID]]))</f>
        <v>5</v>
      </c>
      <c r="H1735" t="s">
        <v>17009</v>
      </c>
      <c r="I1735" t="s">
        <v>18048</v>
      </c>
      <c r="J1735" s="3">
        <f>COUNTIFS(tab_SCHULLISTE[TKZ],tab_SATLISTE[[#This Row],[SAT-ID]])</f>
        <v>1</v>
      </c>
    </row>
    <row r="1736" spans="1:10" ht="15.9" customHeight="1" x14ac:dyDescent="0.3">
      <c r="A1736" s="3" t="s">
        <v>3415</v>
      </c>
      <c r="B1736" s="15" t="s">
        <v>16370</v>
      </c>
      <c r="C1736" s="16">
        <v>981</v>
      </c>
      <c r="D1736" s="17">
        <f>tab_SATLISTE[[#This Row],[Leihgeräte]]*350</f>
        <v>343350</v>
      </c>
      <c r="E1736" s="16">
        <v>207</v>
      </c>
      <c r="F1736" s="30">
        <f>tab_SATLISTE[[#This Row],[Lehrergeräte]]*1000</f>
        <v>207000</v>
      </c>
      <c r="G1736" s="3" t="str">
        <f>IF(MID(tab_SATLISTE[[#This Row],[SAT-ID]],2,1)="x","x",LEFT(tab_SATLISTE[[#This Row],[SAT-ID]]))</f>
        <v>5</v>
      </c>
      <c r="H1736" t="s">
        <v>17010</v>
      </c>
      <c r="I1736" t="s">
        <v>18049</v>
      </c>
      <c r="J1736" s="3">
        <f>COUNTIFS(tab_SCHULLISTE[TKZ],tab_SATLISTE[[#This Row],[SAT-ID]])</f>
        <v>13</v>
      </c>
    </row>
    <row r="1737" spans="1:10" ht="15.9" customHeight="1" x14ac:dyDescent="0.3">
      <c r="A1737" s="3" t="s">
        <v>3416</v>
      </c>
      <c r="B1737" s="15" t="s">
        <v>16371</v>
      </c>
      <c r="C1737" s="16">
        <v>58</v>
      </c>
      <c r="D1737" s="17">
        <f>tab_SATLISTE[[#This Row],[Leihgeräte]]*350</f>
        <v>20300</v>
      </c>
      <c r="E1737" s="16">
        <v>17</v>
      </c>
      <c r="F1737" s="30">
        <f>tab_SATLISTE[[#This Row],[Lehrergeräte]]*1000</f>
        <v>17000</v>
      </c>
      <c r="G1737" s="3" t="str">
        <f>IF(MID(tab_SATLISTE[[#This Row],[SAT-ID]],2,1)="x","x",LEFT(tab_SATLISTE[[#This Row],[SAT-ID]]))</f>
        <v>5</v>
      </c>
      <c r="H1737" t="s">
        <v>23</v>
      </c>
      <c r="I1737" t="s">
        <v>18050</v>
      </c>
      <c r="J1737" s="3">
        <f>COUNTIFS(tab_SCHULLISTE[TKZ],tab_SATLISTE[[#This Row],[SAT-ID]])</f>
        <v>2</v>
      </c>
    </row>
    <row r="1738" spans="1:10" ht="15.9" customHeight="1" x14ac:dyDescent="0.3">
      <c r="A1738" s="3" t="s">
        <v>3417</v>
      </c>
      <c r="B1738" s="15" t="s">
        <v>16372</v>
      </c>
      <c r="C1738" s="16">
        <v>45</v>
      </c>
      <c r="D1738" s="17">
        <f>tab_SATLISTE[[#This Row],[Leihgeräte]]*350</f>
        <v>15750</v>
      </c>
      <c r="E1738" s="16">
        <v>7</v>
      </c>
      <c r="F1738" s="30">
        <f>tab_SATLISTE[[#This Row],[Lehrergeräte]]*1000</f>
        <v>7000</v>
      </c>
      <c r="G1738" s="3" t="str">
        <f>IF(MID(tab_SATLISTE[[#This Row],[SAT-ID]],2,1)="x","x",LEFT(tab_SATLISTE[[#This Row],[SAT-ID]]))</f>
        <v>5</v>
      </c>
      <c r="H1738" t="s">
        <v>17009</v>
      </c>
      <c r="I1738" t="s">
        <v>18051</v>
      </c>
      <c r="J1738" s="3">
        <f>COUNTIFS(tab_SCHULLISTE[TKZ],tab_SATLISTE[[#This Row],[SAT-ID]])</f>
        <v>1</v>
      </c>
    </row>
    <row r="1739" spans="1:10" ht="15.9" customHeight="1" x14ac:dyDescent="0.3">
      <c r="A1739" s="3" t="s">
        <v>3418</v>
      </c>
      <c r="B1739" s="15" t="s">
        <v>16373</v>
      </c>
      <c r="C1739" s="16">
        <v>46</v>
      </c>
      <c r="D1739" s="17">
        <f>tab_SATLISTE[[#This Row],[Leihgeräte]]*350</f>
        <v>16100</v>
      </c>
      <c r="E1739" s="16">
        <v>8</v>
      </c>
      <c r="F1739" s="30">
        <f>tab_SATLISTE[[#This Row],[Lehrergeräte]]*1000</f>
        <v>8000</v>
      </c>
      <c r="G1739" s="3" t="str">
        <f>IF(MID(tab_SATLISTE[[#This Row],[SAT-ID]],2,1)="x","x",LEFT(tab_SATLISTE[[#This Row],[SAT-ID]]))</f>
        <v>5</v>
      </c>
      <c r="H1739" t="s">
        <v>23</v>
      </c>
      <c r="I1739" t="s">
        <v>17414</v>
      </c>
      <c r="J1739" s="3">
        <f>COUNTIFS(tab_SCHULLISTE[TKZ],tab_SATLISTE[[#This Row],[SAT-ID]])</f>
        <v>1</v>
      </c>
    </row>
    <row r="1740" spans="1:10" ht="15.9" customHeight="1" x14ac:dyDescent="0.3">
      <c r="A1740" s="3" t="s">
        <v>3419</v>
      </c>
      <c r="B1740" s="15" t="s">
        <v>16374</v>
      </c>
      <c r="C1740" s="16">
        <v>197</v>
      </c>
      <c r="D1740" s="17">
        <f>tab_SATLISTE[[#This Row],[Leihgeräte]]*350</f>
        <v>68950</v>
      </c>
      <c r="E1740" s="16">
        <v>53</v>
      </c>
      <c r="F1740" s="30">
        <f>tab_SATLISTE[[#This Row],[Lehrergeräte]]*1000</f>
        <v>53000</v>
      </c>
      <c r="G1740" s="3" t="str">
        <f>IF(MID(tab_SATLISTE[[#This Row],[SAT-ID]],2,1)="x","x",LEFT(tab_SATLISTE[[#This Row],[SAT-ID]]))</f>
        <v>5</v>
      </c>
      <c r="H1740" t="s">
        <v>17008</v>
      </c>
      <c r="I1740" t="s">
        <v>18052</v>
      </c>
      <c r="J1740" s="3">
        <f>COUNTIFS(tab_SCHULLISTE[TKZ],tab_SATLISTE[[#This Row],[SAT-ID]])</f>
        <v>3</v>
      </c>
    </row>
    <row r="1741" spans="1:10" ht="15.9" customHeight="1" x14ac:dyDescent="0.3">
      <c r="A1741" s="3" t="s">
        <v>3420</v>
      </c>
      <c r="B1741" s="15" t="s">
        <v>16375</v>
      </c>
      <c r="C1741" s="16">
        <v>24</v>
      </c>
      <c r="D1741" s="17">
        <f>tab_SATLISTE[[#This Row],[Leihgeräte]]*350</f>
        <v>8400</v>
      </c>
      <c r="E1741" s="16">
        <v>6</v>
      </c>
      <c r="F1741" s="30">
        <f>tab_SATLISTE[[#This Row],[Lehrergeräte]]*1000</f>
        <v>6000</v>
      </c>
      <c r="G1741" s="3" t="str">
        <f>IF(MID(tab_SATLISTE[[#This Row],[SAT-ID]],2,1)="x","x",LEFT(tab_SATLISTE[[#This Row],[SAT-ID]]))</f>
        <v>5</v>
      </c>
      <c r="H1741" t="s">
        <v>23</v>
      </c>
      <c r="I1741" t="s">
        <v>18053</v>
      </c>
      <c r="J1741" s="3">
        <f>COUNTIFS(tab_SCHULLISTE[TKZ],tab_SATLISTE[[#This Row],[SAT-ID]])</f>
        <v>1</v>
      </c>
    </row>
    <row r="1742" spans="1:10" ht="15.9" customHeight="1" x14ac:dyDescent="0.3">
      <c r="A1742" s="3" t="s">
        <v>3421</v>
      </c>
      <c r="B1742" s="15" t="s">
        <v>16376</v>
      </c>
      <c r="C1742" s="16">
        <v>42</v>
      </c>
      <c r="D1742" s="17">
        <f>tab_SATLISTE[[#This Row],[Leihgeräte]]*350</f>
        <v>14700</v>
      </c>
      <c r="E1742" s="16">
        <v>13</v>
      </c>
      <c r="F1742" s="30">
        <f>tab_SATLISTE[[#This Row],[Lehrergeräte]]*1000</f>
        <v>13000</v>
      </c>
      <c r="G1742" s="3" t="str">
        <f>IF(MID(tab_SATLISTE[[#This Row],[SAT-ID]],2,1)="x","x",LEFT(tab_SATLISTE[[#This Row],[SAT-ID]]))</f>
        <v>5</v>
      </c>
      <c r="H1742" t="s">
        <v>17010</v>
      </c>
      <c r="I1742" t="s">
        <v>18054</v>
      </c>
      <c r="J1742" s="3">
        <f>COUNTIFS(tab_SCHULLISTE[TKZ],tab_SATLISTE[[#This Row],[SAT-ID]])</f>
        <v>2</v>
      </c>
    </row>
    <row r="1743" spans="1:10" ht="15.9" customHeight="1" x14ac:dyDescent="0.3">
      <c r="A1743" s="3" t="s">
        <v>3422</v>
      </c>
      <c r="B1743" s="15" t="s">
        <v>16377</v>
      </c>
      <c r="C1743" s="16">
        <v>19</v>
      </c>
      <c r="D1743" s="17">
        <f>tab_SATLISTE[[#This Row],[Leihgeräte]]*350</f>
        <v>6650</v>
      </c>
      <c r="E1743" s="16">
        <v>6</v>
      </c>
      <c r="F1743" s="30">
        <f>tab_SATLISTE[[#This Row],[Lehrergeräte]]*1000</f>
        <v>6000</v>
      </c>
      <c r="G1743" s="3" t="str">
        <f>IF(MID(tab_SATLISTE[[#This Row],[SAT-ID]],2,1)="x","x",LEFT(tab_SATLISTE[[#This Row],[SAT-ID]]))</f>
        <v>5</v>
      </c>
      <c r="H1743" t="s">
        <v>23</v>
      </c>
      <c r="I1743" t="s">
        <v>18055</v>
      </c>
      <c r="J1743" s="3">
        <f>COUNTIFS(tab_SCHULLISTE[TKZ],tab_SATLISTE[[#This Row],[SAT-ID]])</f>
        <v>1</v>
      </c>
    </row>
    <row r="1744" spans="1:10" ht="15.9" customHeight="1" x14ac:dyDescent="0.3">
      <c r="A1744" s="3" t="s">
        <v>3423</v>
      </c>
      <c r="B1744" s="15" t="s">
        <v>384</v>
      </c>
      <c r="C1744" s="16">
        <v>97</v>
      </c>
      <c r="D1744" s="17">
        <f>tab_SATLISTE[[#This Row],[Leihgeräte]]*350</f>
        <v>33950</v>
      </c>
      <c r="E1744" s="16">
        <v>18</v>
      </c>
      <c r="F1744" s="30">
        <f>tab_SATLISTE[[#This Row],[Lehrergeräte]]*1000</f>
        <v>18000</v>
      </c>
      <c r="G1744" s="3" t="str">
        <f>IF(MID(tab_SATLISTE[[#This Row],[SAT-ID]],2,1)="x","x",LEFT(tab_SATLISTE[[#This Row],[SAT-ID]]))</f>
        <v>5</v>
      </c>
      <c r="H1744" t="s">
        <v>17008</v>
      </c>
      <c r="I1744" t="s">
        <v>17978</v>
      </c>
      <c r="J1744" s="3">
        <f>COUNTIFS(tab_SCHULLISTE[TKZ],tab_SATLISTE[[#This Row],[SAT-ID]])</f>
        <v>1</v>
      </c>
    </row>
    <row r="1745" spans="1:10" ht="15.9" customHeight="1" x14ac:dyDescent="0.3">
      <c r="A1745" s="3" t="s">
        <v>3424</v>
      </c>
      <c r="B1745" s="15" t="s">
        <v>16378</v>
      </c>
      <c r="C1745" s="16">
        <v>116</v>
      </c>
      <c r="D1745" s="17">
        <f>tab_SATLISTE[[#This Row],[Leihgeräte]]*350</f>
        <v>40600</v>
      </c>
      <c r="E1745" s="16">
        <v>21</v>
      </c>
      <c r="F1745" s="30">
        <f>tab_SATLISTE[[#This Row],[Lehrergeräte]]*1000</f>
        <v>21000</v>
      </c>
      <c r="G1745" s="3" t="str">
        <f>IF(MID(tab_SATLISTE[[#This Row],[SAT-ID]],2,1)="x","x",LEFT(tab_SATLISTE[[#This Row],[SAT-ID]]))</f>
        <v>5</v>
      </c>
      <c r="H1745" t="s">
        <v>17010</v>
      </c>
      <c r="I1745" t="s">
        <v>18056</v>
      </c>
      <c r="J1745" s="3">
        <f>COUNTIFS(tab_SCHULLISTE[TKZ],tab_SATLISTE[[#This Row],[SAT-ID]])</f>
        <v>2</v>
      </c>
    </row>
    <row r="1746" spans="1:10" ht="15.9" customHeight="1" x14ac:dyDescent="0.3">
      <c r="A1746" s="3" t="s">
        <v>3425</v>
      </c>
      <c r="B1746" s="15" t="s">
        <v>16379</v>
      </c>
      <c r="C1746" s="16">
        <v>64</v>
      </c>
      <c r="D1746" s="17">
        <f>tab_SATLISTE[[#This Row],[Leihgeräte]]*350</f>
        <v>22400</v>
      </c>
      <c r="E1746" s="16">
        <v>19</v>
      </c>
      <c r="F1746" s="30">
        <f>tab_SATLISTE[[#This Row],[Lehrergeräte]]*1000</f>
        <v>19000</v>
      </c>
      <c r="G1746" s="3" t="str">
        <f>IF(MID(tab_SATLISTE[[#This Row],[SAT-ID]],2,1)="x","x",LEFT(tab_SATLISTE[[#This Row],[SAT-ID]]))</f>
        <v>5</v>
      </c>
      <c r="H1746" t="s">
        <v>17008</v>
      </c>
      <c r="I1746" t="s">
        <v>17938</v>
      </c>
      <c r="J1746" s="3">
        <f>COUNTIFS(tab_SCHULLISTE[TKZ],tab_SATLISTE[[#This Row],[SAT-ID]])</f>
        <v>1</v>
      </c>
    </row>
    <row r="1747" spans="1:10" ht="15.9" customHeight="1" x14ac:dyDescent="0.3">
      <c r="A1747" s="3" t="s">
        <v>3426</v>
      </c>
      <c r="B1747" s="15" t="s">
        <v>16380</v>
      </c>
      <c r="C1747" s="16">
        <v>52</v>
      </c>
      <c r="D1747" s="17">
        <f>tab_SATLISTE[[#This Row],[Leihgeräte]]*350</f>
        <v>18200</v>
      </c>
      <c r="E1747" s="16">
        <v>7</v>
      </c>
      <c r="F1747" s="30">
        <f>tab_SATLISTE[[#This Row],[Lehrergeräte]]*1000</f>
        <v>7000</v>
      </c>
      <c r="G1747" s="3" t="str">
        <f>IF(MID(tab_SATLISTE[[#This Row],[SAT-ID]],2,1)="x","x",LEFT(tab_SATLISTE[[#This Row],[SAT-ID]]))</f>
        <v>5</v>
      </c>
      <c r="H1747" t="s">
        <v>17009</v>
      </c>
      <c r="I1747" t="s">
        <v>18057</v>
      </c>
      <c r="J1747" s="3">
        <f>COUNTIFS(tab_SCHULLISTE[TKZ],tab_SATLISTE[[#This Row],[SAT-ID]])</f>
        <v>2</v>
      </c>
    </row>
    <row r="1748" spans="1:10" ht="15.9" customHeight="1" x14ac:dyDescent="0.3">
      <c r="A1748" s="3" t="s">
        <v>3427</v>
      </c>
      <c r="B1748" s="15" t="s">
        <v>16381</v>
      </c>
      <c r="C1748" s="16">
        <v>92</v>
      </c>
      <c r="D1748" s="17">
        <f>tab_SATLISTE[[#This Row],[Leihgeräte]]*350</f>
        <v>32200</v>
      </c>
      <c r="E1748" s="16">
        <v>14</v>
      </c>
      <c r="F1748" s="30">
        <f>tab_SATLISTE[[#This Row],[Lehrergeräte]]*1000</f>
        <v>14000</v>
      </c>
      <c r="G1748" s="3" t="str">
        <f>IF(MID(tab_SATLISTE[[#This Row],[SAT-ID]],2,1)="x","x",LEFT(tab_SATLISTE[[#This Row],[SAT-ID]]))</f>
        <v>5</v>
      </c>
      <c r="H1748" t="s">
        <v>17010</v>
      </c>
      <c r="I1748" t="s">
        <v>18052</v>
      </c>
      <c r="J1748" s="3">
        <f>COUNTIFS(tab_SCHULLISTE[TKZ],tab_SATLISTE[[#This Row],[SAT-ID]])</f>
        <v>1</v>
      </c>
    </row>
    <row r="1749" spans="1:10" ht="15.9" customHeight="1" x14ac:dyDescent="0.3">
      <c r="A1749" s="3" t="s">
        <v>3428</v>
      </c>
      <c r="B1749" s="15" t="s">
        <v>16382</v>
      </c>
      <c r="C1749" s="16">
        <v>37</v>
      </c>
      <c r="D1749" s="17">
        <f>tab_SATLISTE[[#This Row],[Leihgeräte]]*350</f>
        <v>12950</v>
      </c>
      <c r="E1749" s="16">
        <v>9</v>
      </c>
      <c r="F1749" s="30">
        <f>tab_SATLISTE[[#This Row],[Lehrergeräte]]*1000</f>
        <v>9000</v>
      </c>
      <c r="G1749" s="3" t="str">
        <f>IF(MID(tab_SATLISTE[[#This Row],[SAT-ID]],2,1)="x","x",LEFT(tab_SATLISTE[[#This Row],[SAT-ID]]))</f>
        <v>5</v>
      </c>
      <c r="H1749" t="s">
        <v>17008</v>
      </c>
      <c r="I1749" t="s">
        <v>17959</v>
      </c>
      <c r="J1749" s="3">
        <f>COUNTIFS(tab_SCHULLISTE[TKZ],tab_SATLISTE[[#This Row],[SAT-ID]])</f>
        <v>2</v>
      </c>
    </row>
    <row r="1750" spans="1:10" ht="15.9" customHeight="1" x14ac:dyDescent="0.3">
      <c r="A1750" s="3" t="s">
        <v>3429</v>
      </c>
      <c r="B1750" s="15" t="s">
        <v>16383</v>
      </c>
      <c r="C1750" s="16">
        <v>94</v>
      </c>
      <c r="D1750" s="17">
        <f>tab_SATLISTE[[#This Row],[Leihgeräte]]*350</f>
        <v>32900</v>
      </c>
      <c r="E1750" s="16">
        <v>14</v>
      </c>
      <c r="F1750" s="30">
        <f>tab_SATLISTE[[#This Row],[Lehrergeräte]]*1000</f>
        <v>14000</v>
      </c>
      <c r="G1750" s="3" t="str">
        <f>IF(MID(tab_SATLISTE[[#This Row],[SAT-ID]],2,1)="x","x",LEFT(tab_SATLISTE[[#This Row],[SAT-ID]]))</f>
        <v>5</v>
      </c>
      <c r="H1750" t="s">
        <v>17011</v>
      </c>
      <c r="I1750" t="s">
        <v>18012</v>
      </c>
      <c r="J1750" s="3">
        <f>COUNTIFS(tab_SCHULLISTE[TKZ],tab_SATLISTE[[#This Row],[SAT-ID]])</f>
        <v>2</v>
      </c>
    </row>
    <row r="1751" spans="1:10" ht="15.9" customHeight="1" x14ac:dyDescent="0.3">
      <c r="A1751" s="3" t="s">
        <v>3430</v>
      </c>
      <c r="B1751" s="15" t="s">
        <v>16384</v>
      </c>
      <c r="C1751" s="16">
        <v>36</v>
      </c>
      <c r="D1751" s="17">
        <f>tab_SATLISTE[[#This Row],[Leihgeräte]]*350</f>
        <v>12600</v>
      </c>
      <c r="E1751" s="16">
        <v>12</v>
      </c>
      <c r="F1751" s="30">
        <f>tab_SATLISTE[[#This Row],[Lehrergeräte]]*1000</f>
        <v>12000</v>
      </c>
      <c r="G1751" s="3" t="str">
        <f>IF(MID(tab_SATLISTE[[#This Row],[SAT-ID]],2,1)="x","x",LEFT(tab_SATLISTE[[#This Row],[SAT-ID]]))</f>
        <v>5</v>
      </c>
      <c r="H1751" t="s">
        <v>23</v>
      </c>
      <c r="I1751" t="s">
        <v>18055</v>
      </c>
      <c r="J1751" s="3">
        <f>COUNTIFS(tab_SCHULLISTE[TKZ],tab_SATLISTE[[#This Row],[SAT-ID]])</f>
        <v>1</v>
      </c>
    </row>
    <row r="1752" spans="1:10" ht="15.9" customHeight="1" x14ac:dyDescent="0.3">
      <c r="A1752" s="3" t="s">
        <v>3431</v>
      </c>
      <c r="B1752" s="15" t="s">
        <v>16385</v>
      </c>
      <c r="C1752" s="16">
        <v>85</v>
      </c>
      <c r="D1752" s="17">
        <f>tab_SATLISTE[[#This Row],[Leihgeräte]]*350</f>
        <v>29750</v>
      </c>
      <c r="E1752" s="16">
        <v>10</v>
      </c>
      <c r="F1752" s="30">
        <f>tab_SATLISTE[[#This Row],[Lehrergeräte]]*1000</f>
        <v>10000</v>
      </c>
      <c r="G1752" s="3" t="str">
        <f>IF(MID(tab_SATLISTE[[#This Row],[SAT-ID]],2,1)="x","x",LEFT(tab_SATLISTE[[#This Row],[SAT-ID]]))</f>
        <v>5</v>
      </c>
      <c r="H1752" t="s">
        <v>17008</v>
      </c>
      <c r="I1752" t="s">
        <v>18058</v>
      </c>
      <c r="J1752" s="3">
        <f>COUNTIFS(tab_SCHULLISTE[TKZ],tab_SATLISTE[[#This Row],[SAT-ID]])</f>
        <v>1</v>
      </c>
    </row>
    <row r="1753" spans="1:10" ht="15.9" customHeight="1" x14ac:dyDescent="0.3">
      <c r="A1753" s="3" t="s">
        <v>3432</v>
      </c>
      <c r="B1753" s="15" t="s">
        <v>16386</v>
      </c>
      <c r="C1753" s="16">
        <v>53</v>
      </c>
      <c r="D1753" s="17">
        <f>tab_SATLISTE[[#This Row],[Leihgeräte]]*350</f>
        <v>18550</v>
      </c>
      <c r="E1753" s="16">
        <v>11</v>
      </c>
      <c r="F1753" s="30">
        <f>tab_SATLISTE[[#This Row],[Lehrergeräte]]*1000</f>
        <v>11000</v>
      </c>
      <c r="G1753" s="3" t="str">
        <f>IF(MID(tab_SATLISTE[[#This Row],[SAT-ID]],2,1)="x","x",LEFT(tab_SATLISTE[[#This Row],[SAT-ID]]))</f>
        <v>5</v>
      </c>
      <c r="H1753" t="s">
        <v>17011</v>
      </c>
      <c r="I1753" t="s">
        <v>18059</v>
      </c>
      <c r="J1753" s="3">
        <f>COUNTIFS(tab_SCHULLISTE[TKZ],tab_SATLISTE[[#This Row],[SAT-ID]])</f>
        <v>2</v>
      </c>
    </row>
    <row r="1754" spans="1:10" ht="15.9" customHeight="1" x14ac:dyDescent="0.3">
      <c r="A1754" s="3" t="s">
        <v>3433</v>
      </c>
      <c r="B1754" s="15" t="s">
        <v>1227</v>
      </c>
      <c r="C1754" s="16">
        <v>49</v>
      </c>
      <c r="D1754" s="17">
        <f>tab_SATLISTE[[#This Row],[Leihgeräte]]*350</f>
        <v>17150</v>
      </c>
      <c r="E1754" s="16">
        <v>12</v>
      </c>
      <c r="F1754" s="30">
        <f>tab_SATLISTE[[#This Row],[Lehrergeräte]]*1000</f>
        <v>12000</v>
      </c>
      <c r="G1754" s="3" t="str">
        <f>IF(MID(tab_SATLISTE[[#This Row],[SAT-ID]],2,1)="x","x",LEFT(tab_SATLISTE[[#This Row],[SAT-ID]]))</f>
        <v>5</v>
      </c>
      <c r="H1754" t="s">
        <v>17008</v>
      </c>
      <c r="I1754" t="s">
        <v>18060</v>
      </c>
      <c r="J1754" s="3">
        <f>COUNTIFS(tab_SCHULLISTE[TKZ],tab_SATLISTE[[#This Row],[SAT-ID]])</f>
        <v>1</v>
      </c>
    </row>
    <row r="1755" spans="1:10" ht="15.9" customHeight="1" x14ac:dyDescent="0.3">
      <c r="A1755" s="3" t="s">
        <v>3434</v>
      </c>
      <c r="B1755" s="15" t="s">
        <v>16387</v>
      </c>
      <c r="C1755" s="16">
        <v>55</v>
      </c>
      <c r="D1755" s="17">
        <f>tab_SATLISTE[[#This Row],[Leihgeräte]]*350</f>
        <v>19250</v>
      </c>
      <c r="E1755" s="16">
        <v>6</v>
      </c>
      <c r="F1755" s="30">
        <f>tab_SATLISTE[[#This Row],[Lehrergeräte]]*1000</f>
        <v>6000</v>
      </c>
      <c r="G1755" s="3" t="str">
        <f>IF(MID(tab_SATLISTE[[#This Row],[SAT-ID]],2,1)="x","x",LEFT(tab_SATLISTE[[#This Row],[SAT-ID]]))</f>
        <v>5</v>
      </c>
      <c r="H1755" t="s">
        <v>17008</v>
      </c>
      <c r="I1755" t="s">
        <v>18060</v>
      </c>
      <c r="J1755" s="3">
        <f>COUNTIFS(tab_SCHULLISTE[TKZ],tab_SATLISTE[[#This Row],[SAT-ID]])</f>
        <v>1</v>
      </c>
    </row>
    <row r="1756" spans="1:10" ht="15.9" customHeight="1" x14ac:dyDescent="0.3">
      <c r="A1756" s="3" t="s">
        <v>3435</v>
      </c>
      <c r="B1756" s="15" t="s">
        <v>16388</v>
      </c>
      <c r="C1756" s="16">
        <v>16</v>
      </c>
      <c r="D1756" s="17">
        <f>tab_SATLISTE[[#This Row],[Leihgeräte]]*350</f>
        <v>5600</v>
      </c>
      <c r="E1756" s="16">
        <v>4</v>
      </c>
      <c r="F1756" s="30">
        <f>tab_SATLISTE[[#This Row],[Lehrergeräte]]*1000</f>
        <v>4000</v>
      </c>
      <c r="G1756" s="3" t="str">
        <f>IF(MID(tab_SATLISTE[[#This Row],[SAT-ID]],2,1)="x","x",LEFT(tab_SATLISTE[[#This Row],[SAT-ID]]))</f>
        <v>5</v>
      </c>
      <c r="H1756" t="s">
        <v>17009</v>
      </c>
      <c r="I1756" t="s">
        <v>18017</v>
      </c>
      <c r="J1756" s="3">
        <f>COUNTIFS(tab_SCHULLISTE[TKZ],tab_SATLISTE[[#This Row],[SAT-ID]])</f>
        <v>1</v>
      </c>
    </row>
    <row r="1757" spans="1:10" ht="15.9" customHeight="1" x14ac:dyDescent="0.3">
      <c r="A1757" s="3" t="s">
        <v>3436</v>
      </c>
      <c r="B1757" s="15" t="s">
        <v>16389</v>
      </c>
      <c r="C1757" s="16">
        <v>26</v>
      </c>
      <c r="D1757" s="17">
        <f>tab_SATLISTE[[#This Row],[Leihgeräte]]*350</f>
        <v>9100</v>
      </c>
      <c r="E1757" s="16">
        <v>8</v>
      </c>
      <c r="F1757" s="30">
        <f>tab_SATLISTE[[#This Row],[Lehrergeräte]]*1000</f>
        <v>8000</v>
      </c>
      <c r="G1757" s="3" t="str">
        <f>IF(MID(tab_SATLISTE[[#This Row],[SAT-ID]],2,1)="x","x",LEFT(tab_SATLISTE[[#This Row],[SAT-ID]]))</f>
        <v>5</v>
      </c>
      <c r="H1757" t="s">
        <v>17008</v>
      </c>
      <c r="I1757" t="s">
        <v>18061</v>
      </c>
      <c r="J1757" s="3">
        <f>COUNTIFS(tab_SCHULLISTE[TKZ],tab_SATLISTE[[#This Row],[SAT-ID]])</f>
        <v>1</v>
      </c>
    </row>
    <row r="1758" spans="1:10" ht="15.9" customHeight="1" x14ac:dyDescent="0.3">
      <c r="A1758" s="3" t="s">
        <v>3437</v>
      </c>
      <c r="B1758" s="15" t="s">
        <v>16390</v>
      </c>
      <c r="C1758" s="16">
        <v>7</v>
      </c>
      <c r="D1758" s="17">
        <f>tab_SATLISTE[[#This Row],[Leihgeräte]]*350</f>
        <v>2450</v>
      </c>
      <c r="E1758" s="16">
        <v>1</v>
      </c>
      <c r="F1758" s="30">
        <f>tab_SATLISTE[[#This Row],[Lehrergeräte]]*1000</f>
        <v>1000</v>
      </c>
      <c r="G1758" s="3" t="str">
        <f>IF(MID(tab_SATLISTE[[#This Row],[SAT-ID]],2,1)="x","x",LEFT(tab_SATLISTE[[#This Row],[SAT-ID]]))</f>
        <v>5</v>
      </c>
      <c r="H1758" t="s">
        <v>17008</v>
      </c>
      <c r="I1758" t="s">
        <v>18062</v>
      </c>
      <c r="J1758" s="3">
        <f>COUNTIFS(tab_SCHULLISTE[TKZ],tab_SATLISTE[[#This Row],[SAT-ID]])</f>
        <v>1</v>
      </c>
    </row>
    <row r="1759" spans="1:10" ht="15.9" customHeight="1" x14ac:dyDescent="0.3">
      <c r="A1759" s="3" t="s">
        <v>3438</v>
      </c>
      <c r="B1759" s="15" t="s">
        <v>16391</v>
      </c>
      <c r="C1759" s="16">
        <v>49</v>
      </c>
      <c r="D1759" s="17">
        <f>tab_SATLISTE[[#This Row],[Leihgeräte]]*350</f>
        <v>17150</v>
      </c>
      <c r="E1759" s="16">
        <v>9</v>
      </c>
      <c r="F1759" s="30">
        <f>tab_SATLISTE[[#This Row],[Lehrergeräte]]*1000</f>
        <v>9000</v>
      </c>
      <c r="G1759" s="3" t="str">
        <f>IF(MID(tab_SATLISTE[[#This Row],[SAT-ID]],2,1)="x","x",LEFT(tab_SATLISTE[[#This Row],[SAT-ID]]))</f>
        <v>5</v>
      </c>
      <c r="H1759" t="s">
        <v>17009</v>
      </c>
      <c r="I1759" t="s">
        <v>18063</v>
      </c>
      <c r="J1759" s="3">
        <f>COUNTIFS(tab_SCHULLISTE[TKZ],tab_SATLISTE[[#This Row],[SAT-ID]])</f>
        <v>1</v>
      </c>
    </row>
    <row r="1760" spans="1:10" ht="15.9" customHeight="1" x14ac:dyDescent="0.3">
      <c r="A1760" s="3" t="s">
        <v>3439</v>
      </c>
      <c r="B1760" s="15" t="s">
        <v>16392</v>
      </c>
      <c r="C1760" s="16">
        <v>80</v>
      </c>
      <c r="D1760" s="17">
        <f>tab_SATLISTE[[#This Row],[Leihgeräte]]*350</f>
        <v>28000</v>
      </c>
      <c r="E1760" s="16">
        <v>13</v>
      </c>
      <c r="F1760" s="30">
        <f>tab_SATLISTE[[#This Row],[Lehrergeräte]]*1000</f>
        <v>13000</v>
      </c>
      <c r="G1760" s="3" t="str">
        <f>IF(MID(tab_SATLISTE[[#This Row],[SAT-ID]],2,1)="x","x",LEFT(tab_SATLISTE[[#This Row],[SAT-ID]]))</f>
        <v>5</v>
      </c>
      <c r="H1760" t="s">
        <v>17010</v>
      </c>
      <c r="I1760" t="s">
        <v>17940</v>
      </c>
      <c r="J1760" s="3">
        <f>COUNTIFS(tab_SCHULLISTE[TKZ],tab_SATLISTE[[#This Row],[SAT-ID]])</f>
        <v>1</v>
      </c>
    </row>
    <row r="1761" spans="1:10" ht="15.9" customHeight="1" x14ac:dyDescent="0.3">
      <c r="A1761" s="3" t="s">
        <v>3440</v>
      </c>
      <c r="B1761" s="15" t="s">
        <v>16393</v>
      </c>
      <c r="C1761" s="16">
        <v>108</v>
      </c>
      <c r="D1761" s="17">
        <f>tab_SATLISTE[[#This Row],[Leihgeräte]]*350</f>
        <v>37800</v>
      </c>
      <c r="E1761" s="16">
        <v>20</v>
      </c>
      <c r="F1761" s="30">
        <f>tab_SATLISTE[[#This Row],[Lehrergeräte]]*1000</f>
        <v>20000</v>
      </c>
      <c r="G1761" s="3" t="str">
        <f>IF(MID(tab_SATLISTE[[#This Row],[SAT-ID]],2,1)="x","x",LEFT(tab_SATLISTE[[#This Row],[SAT-ID]]))</f>
        <v>5</v>
      </c>
      <c r="H1761" t="s">
        <v>17008</v>
      </c>
      <c r="I1761" t="s">
        <v>17940</v>
      </c>
      <c r="J1761" s="3">
        <f>COUNTIFS(tab_SCHULLISTE[TKZ],tab_SATLISTE[[#This Row],[SAT-ID]])</f>
        <v>1</v>
      </c>
    </row>
    <row r="1762" spans="1:10" ht="15.9" customHeight="1" x14ac:dyDescent="0.3">
      <c r="A1762" s="3" t="s">
        <v>3441</v>
      </c>
      <c r="B1762" s="15" t="s">
        <v>16394</v>
      </c>
      <c r="C1762" s="16">
        <v>666</v>
      </c>
      <c r="D1762" s="17">
        <f>tab_SATLISTE[[#This Row],[Leihgeräte]]*350</f>
        <v>233100</v>
      </c>
      <c r="E1762" s="16">
        <v>126</v>
      </c>
      <c r="F1762" s="30">
        <f>tab_SATLISTE[[#This Row],[Lehrergeräte]]*1000</f>
        <v>126000</v>
      </c>
      <c r="G1762" s="3" t="str">
        <f>IF(MID(tab_SATLISTE[[#This Row],[SAT-ID]],2,1)="x","x",LEFT(tab_SATLISTE[[#This Row],[SAT-ID]]))</f>
        <v>5</v>
      </c>
      <c r="H1762" t="s">
        <v>10474</v>
      </c>
      <c r="I1762" t="s">
        <v>18520</v>
      </c>
      <c r="J1762" s="3">
        <f>COUNTIFS(tab_SCHULLISTE[TKZ],tab_SATLISTE[[#This Row],[SAT-ID]])</f>
        <v>10</v>
      </c>
    </row>
    <row r="1763" spans="1:10" ht="15.9" customHeight="1" x14ac:dyDescent="0.3">
      <c r="A1763" s="3" t="s">
        <v>3442</v>
      </c>
      <c r="B1763" s="15" t="s">
        <v>16395</v>
      </c>
      <c r="C1763" s="16">
        <v>155</v>
      </c>
      <c r="D1763" s="17">
        <f>tab_SATLISTE[[#This Row],[Leihgeräte]]*350</f>
        <v>54250</v>
      </c>
      <c r="E1763" s="16">
        <v>35</v>
      </c>
      <c r="F1763" s="30">
        <f>tab_SATLISTE[[#This Row],[Lehrergeräte]]*1000</f>
        <v>35000</v>
      </c>
      <c r="G1763" s="3" t="str">
        <f>IF(MID(tab_SATLISTE[[#This Row],[SAT-ID]],2,1)="x","x",LEFT(tab_SATLISTE[[#This Row],[SAT-ID]]))</f>
        <v>5</v>
      </c>
      <c r="H1763" t="s">
        <v>23</v>
      </c>
      <c r="I1763" t="s">
        <v>18064</v>
      </c>
      <c r="J1763" s="3">
        <f>COUNTIFS(tab_SCHULLISTE[TKZ],tab_SATLISTE[[#This Row],[SAT-ID]])</f>
        <v>4</v>
      </c>
    </row>
    <row r="1764" spans="1:10" ht="15.9" customHeight="1" x14ac:dyDescent="0.3">
      <c r="A1764" s="3" t="s">
        <v>3443</v>
      </c>
      <c r="B1764" s="15" t="s">
        <v>16396</v>
      </c>
      <c r="C1764" s="16">
        <v>10</v>
      </c>
      <c r="D1764" s="17">
        <f>tab_SATLISTE[[#This Row],[Leihgeräte]]*350</f>
        <v>3500</v>
      </c>
      <c r="E1764" s="16">
        <v>4</v>
      </c>
      <c r="F1764" s="30">
        <f>tab_SATLISTE[[#This Row],[Lehrergeräte]]*1000</f>
        <v>4000</v>
      </c>
      <c r="G1764" s="3" t="str">
        <f>IF(MID(tab_SATLISTE[[#This Row],[SAT-ID]],2,1)="x","x",LEFT(tab_SATLISTE[[#This Row],[SAT-ID]]))</f>
        <v>5</v>
      </c>
      <c r="H1764" t="s">
        <v>17008</v>
      </c>
      <c r="I1764" t="s">
        <v>18065</v>
      </c>
      <c r="J1764" s="3">
        <f>COUNTIFS(tab_SCHULLISTE[TKZ],tab_SATLISTE[[#This Row],[SAT-ID]])</f>
        <v>1</v>
      </c>
    </row>
    <row r="1765" spans="1:10" ht="15.9" customHeight="1" x14ac:dyDescent="0.3">
      <c r="A1765" s="3" t="s">
        <v>3444</v>
      </c>
      <c r="B1765" s="15" t="s">
        <v>16397</v>
      </c>
      <c r="C1765" s="16">
        <v>12</v>
      </c>
      <c r="D1765" s="17">
        <f>tab_SATLISTE[[#This Row],[Leihgeräte]]*350</f>
        <v>4200</v>
      </c>
      <c r="E1765" s="16">
        <v>1</v>
      </c>
      <c r="F1765" s="30">
        <f>tab_SATLISTE[[#This Row],[Lehrergeräte]]*1000</f>
        <v>1000</v>
      </c>
      <c r="G1765" s="3" t="str">
        <f>IF(MID(tab_SATLISTE[[#This Row],[SAT-ID]],2,1)="x","x",LEFT(tab_SATLISTE[[#This Row],[SAT-ID]]))</f>
        <v>5</v>
      </c>
      <c r="H1765" t="s">
        <v>23</v>
      </c>
      <c r="I1765" t="s">
        <v>18066</v>
      </c>
      <c r="J1765" s="3">
        <f>COUNTIFS(tab_SCHULLISTE[TKZ],tab_SATLISTE[[#This Row],[SAT-ID]])</f>
        <v>1</v>
      </c>
    </row>
    <row r="1766" spans="1:10" ht="15.9" customHeight="1" x14ac:dyDescent="0.3">
      <c r="A1766" s="3" t="s">
        <v>3445</v>
      </c>
      <c r="B1766" s="15" t="s">
        <v>16398</v>
      </c>
      <c r="C1766" s="16">
        <v>59</v>
      </c>
      <c r="D1766" s="17">
        <f>tab_SATLISTE[[#This Row],[Leihgeräte]]*350</f>
        <v>20650</v>
      </c>
      <c r="E1766" s="16">
        <v>12</v>
      </c>
      <c r="F1766" s="30">
        <f>tab_SATLISTE[[#This Row],[Lehrergeräte]]*1000</f>
        <v>12000</v>
      </c>
      <c r="G1766" s="3" t="str">
        <f>IF(MID(tab_SATLISTE[[#This Row],[SAT-ID]],2,1)="x","x",LEFT(tab_SATLISTE[[#This Row],[SAT-ID]]))</f>
        <v>5</v>
      </c>
      <c r="H1766" t="s">
        <v>17009</v>
      </c>
      <c r="I1766" t="s">
        <v>18067</v>
      </c>
      <c r="J1766" s="3">
        <f>COUNTIFS(tab_SCHULLISTE[TKZ],tab_SATLISTE[[#This Row],[SAT-ID]])</f>
        <v>2</v>
      </c>
    </row>
    <row r="1767" spans="1:10" ht="15.9" customHeight="1" x14ac:dyDescent="0.3">
      <c r="A1767" s="3" t="s">
        <v>3446</v>
      </c>
      <c r="B1767" s="15" t="s">
        <v>16399</v>
      </c>
      <c r="C1767" s="16">
        <v>72</v>
      </c>
      <c r="D1767" s="17">
        <f>tab_SATLISTE[[#This Row],[Leihgeräte]]*350</f>
        <v>25200</v>
      </c>
      <c r="E1767" s="16">
        <v>17</v>
      </c>
      <c r="F1767" s="30">
        <f>tab_SATLISTE[[#This Row],[Lehrergeräte]]*1000</f>
        <v>17000</v>
      </c>
      <c r="G1767" s="3" t="str">
        <f>IF(MID(tab_SATLISTE[[#This Row],[SAT-ID]],2,1)="x","x",LEFT(tab_SATLISTE[[#This Row],[SAT-ID]]))</f>
        <v>5</v>
      </c>
      <c r="H1767" t="s">
        <v>17010</v>
      </c>
      <c r="I1767" t="s">
        <v>18068</v>
      </c>
      <c r="J1767" s="3">
        <f>COUNTIFS(tab_SCHULLISTE[TKZ],tab_SATLISTE[[#This Row],[SAT-ID]])</f>
        <v>2</v>
      </c>
    </row>
    <row r="1768" spans="1:10" ht="15.9" customHeight="1" x14ac:dyDescent="0.3">
      <c r="A1768" s="3" t="s">
        <v>3447</v>
      </c>
      <c r="B1768" s="15" t="s">
        <v>16400</v>
      </c>
      <c r="C1768" s="16">
        <v>32</v>
      </c>
      <c r="D1768" s="17">
        <f>tab_SATLISTE[[#This Row],[Leihgeräte]]*350</f>
        <v>11200</v>
      </c>
      <c r="E1768" s="16">
        <v>3</v>
      </c>
      <c r="F1768" s="30">
        <f>tab_SATLISTE[[#This Row],[Lehrergeräte]]*1000</f>
        <v>3000</v>
      </c>
      <c r="G1768" s="3" t="str">
        <f>IF(MID(tab_SATLISTE[[#This Row],[SAT-ID]],2,1)="x","x",LEFT(tab_SATLISTE[[#This Row],[SAT-ID]]))</f>
        <v>5</v>
      </c>
      <c r="H1768" t="s">
        <v>17008</v>
      </c>
      <c r="I1768" t="s">
        <v>18069</v>
      </c>
      <c r="J1768" s="3">
        <f>COUNTIFS(tab_SCHULLISTE[TKZ],tab_SATLISTE[[#This Row],[SAT-ID]])</f>
        <v>1</v>
      </c>
    </row>
    <row r="1769" spans="1:10" ht="15.9" customHeight="1" x14ac:dyDescent="0.3">
      <c r="A1769" s="3" t="s">
        <v>3448</v>
      </c>
      <c r="B1769" s="15" t="s">
        <v>16401</v>
      </c>
      <c r="C1769" s="16">
        <v>64</v>
      </c>
      <c r="D1769" s="17">
        <f>tab_SATLISTE[[#This Row],[Leihgeräte]]*350</f>
        <v>22400</v>
      </c>
      <c r="E1769" s="16">
        <v>20</v>
      </c>
      <c r="F1769" s="30">
        <f>tab_SATLISTE[[#This Row],[Lehrergeräte]]*1000</f>
        <v>20000</v>
      </c>
      <c r="G1769" s="3" t="str">
        <f>IF(MID(tab_SATLISTE[[#This Row],[SAT-ID]],2,1)="x","x",LEFT(tab_SATLISTE[[#This Row],[SAT-ID]]))</f>
        <v>5</v>
      </c>
      <c r="H1769" t="s">
        <v>17008</v>
      </c>
      <c r="I1769" t="s">
        <v>18070</v>
      </c>
      <c r="J1769" s="3">
        <f>COUNTIFS(tab_SCHULLISTE[TKZ],tab_SATLISTE[[#This Row],[SAT-ID]])</f>
        <v>2</v>
      </c>
    </row>
    <row r="1770" spans="1:10" ht="15.9" customHeight="1" x14ac:dyDescent="0.3">
      <c r="A1770" s="3" t="s">
        <v>3449</v>
      </c>
      <c r="B1770" s="15" t="s">
        <v>16402</v>
      </c>
      <c r="C1770" s="16">
        <v>245</v>
      </c>
      <c r="D1770" s="17">
        <f>tab_SATLISTE[[#This Row],[Leihgeräte]]*350</f>
        <v>85750</v>
      </c>
      <c r="E1770" s="16">
        <v>40</v>
      </c>
      <c r="F1770" s="30">
        <f>tab_SATLISTE[[#This Row],[Lehrergeräte]]*1000</f>
        <v>40000</v>
      </c>
      <c r="G1770" s="3" t="str">
        <f>IF(MID(tab_SATLISTE[[#This Row],[SAT-ID]],2,1)="x","x",LEFT(tab_SATLISTE[[#This Row],[SAT-ID]]))</f>
        <v>5</v>
      </c>
      <c r="H1770" t="s">
        <v>17010</v>
      </c>
      <c r="I1770" t="s">
        <v>17979</v>
      </c>
      <c r="J1770" s="3">
        <f>COUNTIFS(tab_SCHULLISTE[TKZ],tab_SATLISTE[[#This Row],[SAT-ID]])</f>
        <v>4</v>
      </c>
    </row>
    <row r="1771" spans="1:10" ht="15.9" customHeight="1" x14ac:dyDescent="0.3">
      <c r="A1771" s="3" t="s">
        <v>3453</v>
      </c>
      <c r="B1771" s="15" t="s">
        <v>16404</v>
      </c>
      <c r="C1771" s="16">
        <v>55</v>
      </c>
      <c r="D1771" s="17">
        <f>tab_SATLISTE[[#This Row],[Leihgeräte]]*350</f>
        <v>19250</v>
      </c>
      <c r="E1771" s="16">
        <v>17</v>
      </c>
      <c r="F1771" s="30">
        <f>tab_SATLISTE[[#This Row],[Lehrergeräte]]*1000</f>
        <v>17000</v>
      </c>
      <c r="G1771" s="3" t="str">
        <f>IF(MID(tab_SATLISTE[[#This Row],[SAT-ID]],2,1)="x","x",LEFT(tab_SATLISTE[[#This Row],[SAT-ID]]))</f>
        <v>5</v>
      </c>
      <c r="H1771" t="s">
        <v>17014</v>
      </c>
      <c r="I1771" t="s">
        <v>17405</v>
      </c>
      <c r="J1771" s="3">
        <f>COUNTIFS(tab_SCHULLISTE[TKZ],tab_SATLISTE[[#This Row],[SAT-ID]])</f>
        <v>1</v>
      </c>
    </row>
    <row r="1772" spans="1:10" ht="15.9" customHeight="1" x14ac:dyDescent="0.3">
      <c r="A1772" s="3" t="s">
        <v>3454</v>
      </c>
      <c r="B1772" s="15" t="s">
        <v>16405</v>
      </c>
      <c r="C1772" s="16">
        <v>22</v>
      </c>
      <c r="D1772" s="17">
        <f>tab_SATLISTE[[#This Row],[Leihgeräte]]*350</f>
        <v>7700</v>
      </c>
      <c r="E1772" s="16">
        <v>11</v>
      </c>
      <c r="F1772" s="30">
        <f>tab_SATLISTE[[#This Row],[Lehrergeräte]]*1000</f>
        <v>11000</v>
      </c>
      <c r="G1772" s="3" t="str">
        <f>IF(MID(tab_SATLISTE[[#This Row],[SAT-ID]],2,1)="x","x",LEFT(tab_SATLISTE[[#This Row],[SAT-ID]]))</f>
        <v>5</v>
      </c>
      <c r="H1772" t="s">
        <v>17014</v>
      </c>
      <c r="I1772" t="s">
        <v>18056</v>
      </c>
      <c r="J1772" s="3">
        <f>COUNTIFS(tab_SCHULLISTE[TKZ],tab_SATLISTE[[#This Row],[SAT-ID]])</f>
        <v>2</v>
      </c>
    </row>
    <row r="1773" spans="1:10" ht="15.9" customHeight="1" x14ac:dyDescent="0.3">
      <c r="A1773" s="3" t="s">
        <v>14887</v>
      </c>
      <c r="B1773" s="15" t="s">
        <v>16446</v>
      </c>
      <c r="C1773" s="16">
        <v>6</v>
      </c>
      <c r="D1773" s="17">
        <f>tab_SATLISTE[[#This Row],[Leihgeräte]]*350</f>
        <v>2100</v>
      </c>
      <c r="E1773" s="16">
        <v>8</v>
      </c>
      <c r="F1773" s="30">
        <f>tab_SATLISTE[[#This Row],[Lehrergeräte]]*1000</f>
        <v>8000</v>
      </c>
      <c r="G1773" s="3" t="str">
        <f>IF(MID(tab_SATLISTE[[#This Row],[SAT-ID]],2,1)="x","x",LEFT(tab_SATLISTE[[#This Row],[SAT-ID]]))</f>
        <v>5</v>
      </c>
      <c r="H1773" t="s">
        <v>17014</v>
      </c>
      <c r="I1773" t="s">
        <v>17809</v>
      </c>
      <c r="J1773" s="3">
        <f>COUNTIFS(tab_SCHULLISTE[TKZ],tab_SATLISTE[[#This Row],[SAT-ID]])</f>
        <v>1</v>
      </c>
    </row>
    <row r="1774" spans="1:10" ht="15.9" customHeight="1" x14ac:dyDescent="0.3">
      <c r="A1774" s="3" t="s">
        <v>3455</v>
      </c>
      <c r="B1774" s="15" t="s">
        <v>16406</v>
      </c>
      <c r="C1774" s="16">
        <v>11</v>
      </c>
      <c r="D1774" s="17">
        <f>tab_SATLISTE[[#This Row],[Leihgeräte]]*350</f>
        <v>3850</v>
      </c>
      <c r="E1774" s="16">
        <v>5</v>
      </c>
      <c r="F1774" s="30">
        <f>tab_SATLISTE[[#This Row],[Lehrergeräte]]*1000</f>
        <v>5000</v>
      </c>
      <c r="G1774" s="3" t="str">
        <f>IF(MID(tab_SATLISTE[[#This Row],[SAT-ID]],2,1)="x","x",LEFT(tab_SATLISTE[[#This Row],[SAT-ID]]))</f>
        <v>5</v>
      </c>
      <c r="H1774" t="s">
        <v>17014</v>
      </c>
      <c r="I1774" t="s">
        <v>18008</v>
      </c>
      <c r="J1774" s="3">
        <f>COUNTIFS(tab_SCHULLISTE[TKZ],tab_SATLISTE[[#This Row],[SAT-ID]])</f>
        <v>1</v>
      </c>
    </row>
    <row r="1775" spans="1:10" ht="15.9" customHeight="1" x14ac:dyDescent="0.3">
      <c r="A1775" s="3" t="s">
        <v>3456</v>
      </c>
      <c r="B1775" s="15" t="s">
        <v>18898</v>
      </c>
      <c r="C1775" s="16">
        <v>15</v>
      </c>
      <c r="D1775" s="17">
        <f>tab_SATLISTE[[#This Row],[Leihgeräte]]*350</f>
        <v>5250</v>
      </c>
      <c r="E1775" s="16">
        <v>5</v>
      </c>
      <c r="F1775" s="30">
        <f>tab_SATLISTE[[#This Row],[Lehrergeräte]]*1000</f>
        <v>5000</v>
      </c>
      <c r="G1775" s="3" t="str">
        <f>IF(MID(tab_SATLISTE[[#This Row],[SAT-ID]],2,1)="x","x",LEFT(tab_SATLISTE[[#This Row],[SAT-ID]]))</f>
        <v>5</v>
      </c>
      <c r="H1775" t="s">
        <v>17014</v>
      </c>
      <c r="I1775" t="s">
        <v>17610</v>
      </c>
      <c r="J1775" s="3">
        <f>COUNTIFS(tab_SCHULLISTE[TKZ],tab_SATLISTE[[#This Row],[SAT-ID]])</f>
        <v>2</v>
      </c>
    </row>
    <row r="1776" spans="1:10" ht="15.9" customHeight="1" x14ac:dyDescent="0.3">
      <c r="A1776" s="3" t="s">
        <v>3457</v>
      </c>
      <c r="B1776" s="15" t="s">
        <v>16407</v>
      </c>
      <c r="C1776" s="16">
        <v>18</v>
      </c>
      <c r="D1776" s="17">
        <f>tab_SATLISTE[[#This Row],[Leihgeräte]]*350</f>
        <v>6300</v>
      </c>
      <c r="E1776" s="16">
        <v>6</v>
      </c>
      <c r="F1776" s="30">
        <f>tab_SATLISTE[[#This Row],[Lehrergeräte]]*1000</f>
        <v>6000</v>
      </c>
      <c r="G1776" s="3" t="str">
        <f>IF(MID(tab_SATLISTE[[#This Row],[SAT-ID]],2,1)="x","x",LEFT(tab_SATLISTE[[#This Row],[SAT-ID]]))</f>
        <v>5</v>
      </c>
      <c r="H1776" t="s">
        <v>17014</v>
      </c>
      <c r="I1776" t="s">
        <v>17405</v>
      </c>
      <c r="J1776" s="3">
        <f>COUNTIFS(tab_SCHULLISTE[TKZ],tab_SATLISTE[[#This Row],[SAT-ID]])</f>
        <v>1</v>
      </c>
    </row>
    <row r="1777" spans="1:10" ht="15.9" customHeight="1" x14ac:dyDescent="0.3">
      <c r="A1777" s="3" t="s">
        <v>3458</v>
      </c>
      <c r="B1777" s="15" t="s">
        <v>50</v>
      </c>
      <c r="C1777" s="16">
        <v>55</v>
      </c>
      <c r="D1777" s="17">
        <f>tab_SATLISTE[[#This Row],[Leihgeräte]]*350</f>
        <v>19250</v>
      </c>
      <c r="E1777" s="16">
        <v>56</v>
      </c>
      <c r="F1777" s="30">
        <f>tab_SATLISTE[[#This Row],[Lehrergeräte]]*1000</f>
        <v>56000</v>
      </c>
      <c r="G1777" s="3" t="str">
        <f>IF(MID(tab_SATLISTE[[#This Row],[SAT-ID]],2,1)="x","x",LEFT(tab_SATLISTE[[#This Row],[SAT-ID]]))</f>
        <v>5</v>
      </c>
      <c r="H1777" t="s">
        <v>17014</v>
      </c>
      <c r="I1777" t="s">
        <v>17054</v>
      </c>
      <c r="J1777" s="3">
        <f>COUNTIFS(tab_SCHULLISTE[TKZ],tab_SATLISTE[[#This Row],[SAT-ID]])</f>
        <v>7</v>
      </c>
    </row>
    <row r="1778" spans="1:10" ht="15.9" customHeight="1" x14ac:dyDescent="0.3">
      <c r="A1778" s="3" t="s">
        <v>3459</v>
      </c>
      <c r="B1778" s="15" t="s">
        <v>275</v>
      </c>
      <c r="C1778" s="16">
        <v>14</v>
      </c>
      <c r="D1778" s="17">
        <f>tab_SATLISTE[[#This Row],[Leihgeräte]]*350</f>
        <v>4900</v>
      </c>
      <c r="E1778" s="16">
        <v>7</v>
      </c>
      <c r="F1778" s="30">
        <f>tab_SATLISTE[[#This Row],[Lehrergeräte]]*1000</f>
        <v>7000</v>
      </c>
      <c r="G1778" s="3" t="str">
        <f>IF(MID(tab_SATLISTE[[#This Row],[SAT-ID]],2,1)="x","x",LEFT(tab_SATLISTE[[#This Row],[SAT-ID]]))</f>
        <v>5</v>
      </c>
      <c r="H1778" t="s">
        <v>17014</v>
      </c>
      <c r="I1778" t="s">
        <v>17414</v>
      </c>
      <c r="J1778" s="3">
        <f>COUNTIFS(tab_SCHULLISTE[TKZ],tab_SATLISTE[[#This Row],[SAT-ID]])</f>
        <v>2</v>
      </c>
    </row>
    <row r="1779" spans="1:10" ht="15.9" customHeight="1" x14ac:dyDescent="0.3">
      <c r="A1779" s="3" t="s">
        <v>3460</v>
      </c>
      <c r="B1779" s="15" t="s">
        <v>16408</v>
      </c>
      <c r="C1779" s="16">
        <v>75</v>
      </c>
      <c r="D1779" s="17">
        <f>tab_SATLISTE[[#This Row],[Leihgeräte]]*350</f>
        <v>26250</v>
      </c>
      <c r="E1779" s="16">
        <v>23</v>
      </c>
      <c r="F1779" s="30">
        <f>tab_SATLISTE[[#This Row],[Lehrergeräte]]*1000</f>
        <v>23000</v>
      </c>
      <c r="G1779" s="3" t="str">
        <f>IF(MID(tab_SATLISTE[[#This Row],[SAT-ID]],2,1)="x","x",LEFT(tab_SATLISTE[[#This Row],[SAT-ID]]))</f>
        <v>5</v>
      </c>
      <c r="H1779" t="s">
        <v>17014</v>
      </c>
      <c r="I1779" t="s">
        <v>17405</v>
      </c>
      <c r="J1779" s="3">
        <f>COUNTIFS(tab_SCHULLISTE[TKZ],tab_SATLISTE[[#This Row],[SAT-ID]])</f>
        <v>7</v>
      </c>
    </row>
    <row r="1780" spans="1:10" ht="15.9" customHeight="1" x14ac:dyDescent="0.3">
      <c r="A1780" s="3" t="s">
        <v>3461</v>
      </c>
      <c r="B1780" s="15" t="s">
        <v>15388</v>
      </c>
      <c r="C1780" s="16">
        <v>48</v>
      </c>
      <c r="D1780" s="17">
        <f>tab_SATLISTE[[#This Row],[Leihgeräte]]*350</f>
        <v>16800</v>
      </c>
      <c r="E1780" s="16">
        <v>20</v>
      </c>
      <c r="F1780" s="30">
        <f>tab_SATLISTE[[#This Row],[Lehrergeräte]]*1000</f>
        <v>20000</v>
      </c>
      <c r="G1780" s="3" t="str">
        <f>IF(MID(tab_SATLISTE[[#This Row],[SAT-ID]],2,1)="x","x",LEFT(tab_SATLISTE[[#This Row],[SAT-ID]]))</f>
        <v>5</v>
      </c>
      <c r="H1780" t="s">
        <v>17014</v>
      </c>
      <c r="I1780" t="s">
        <v>17401</v>
      </c>
      <c r="J1780" s="3">
        <f>COUNTIFS(tab_SCHULLISTE[TKZ],tab_SATLISTE[[#This Row],[SAT-ID]])</f>
        <v>1</v>
      </c>
    </row>
    <row r="1781" spans="1:10" ht="15.9" customHeight="1" x14ac:dyDescent="0.3">
      <c r="A1781" s="3" t="s">
        <v>3462</v>
      </c>
      <c r="B1781" s="15" t="s">
        <v>16219</v>
      </c>
      <c r="C1781" s="16">
        <v>24</v>
      </c>
      <c r="D1781" s="17">
        <f>tab_SATLISTE[[#This Row],[Leihgeräte]]*350</f>
        <v>8400</v>
      </c>
      <c r="E1781" s="16">
        <v>6</v>
      </c>
      <c r="F1781" s="30">
        <f>tab_SATLISTE[[#This Row],[Lehrergeräte]]*1000</f>
        <v>6000</v>
      </c>
      <c r="G1781" s="3" t="str">
        <f>IF(MID(tab_SATLISTE[[#This Row],[SAT-ID]],2,1)="x","x",LEFT(tab_SATLISTE[[#This Row],[SAT-ID]]))</f>
        <v>5</v>
      </c>
      <c r="H1781" t="s">
        <v>17014</v>
      </c>
      <c r="I1781" t="s">
        <v>17611</v>
      </c>
      <c r="J1781" s="3">
        <f>COUNTIFS(tab_SCHULLISTE[TKZ],tab_SATLISTE[[#This Row],[SAT-ID]])</f>
        <v>1</v>
      </c>
    </row>
    <row r="1782" spans="1:10" ht="15.9" customHeight="1" x14ac:dyDescent="0.3">
      <c r="A1782" s="3" t="s">
        <v>3463</v>
      </c>
      <c r="B1782" s="15" t="s">
        <v>16409</v>
      </c>
      <c r="C1782" s="16">
        <v>48</v>
      </c>
      <c r="D1782" s="17">
        <f>tab_SATLISTE[[#This Row],[Leihgeräte]]*350</f>
        <v>16800</v>
      </c>
      <c r="E1782" s="16">
        <v>16</v>
      </c>
      <c r="F1782" s="30">
        <f>tab_SATLISTE[[#This Row],[Lehrergeräte]]*1000</f>
        <v>16000</v>
      </c>
      <c r="G1782" s="3" t="str">
        <f>IF(MID(tab_SATLISTE[[#This Row],[SAT-ID]],2,1)="x","x",LEFT(tab_SATLISTE[[#This Row],[SAT-ID]]))</f>
        <v>5</v>
      </c>
      <c r="H1782" t="s">
        <v>17014</v>
      </c>
      <c r="I1782" t="s">
        <v>17405</v>
      </c>
      <c r="J1782" s="3">
        <f>COUNTIFS(tab_SCHULLISTE[TKZ],tab_SATLISTE[[#This Row],[SAT-ID]])</f>
        <v>2</v>
      </c>
    </row>
    <row r="1783" spans="1:10" ht="15.9" customHeight="1" x14ac:dyDescent="0.3">
      <c r="A1783" s="3" t="s">
        <v>3464</v>
      </c>
      <c r="B1783" s="15" t="s">
        <v>16410</v>
      </c>
      <c r="C1783" s="16">
        <v>164</v>
      </c>
      <c r="D1783" s="17">
        <f>tab_SATLISTE[[#This Row],[Leihgeräte]]*350</f>
        <v>57400</v>
      </c>
      <c r="E1783" s="16">
        <v>27</v>
      </c>
      <c r="F1783" s="30">
        <f>tab_SATLISTE[[#This Row],[Lehrergeräte]]*1000</f>
        <v>27000</v>
      </c>
      <c r="G1783" s="3" t="str">
        <f>IF(MID(tab_SATLISTE[[#This Row],[SAT-ID]],2,1)="x","x",LEFT(tab_SATLISTE[[#This Row],[SAT-ID]]))</f>
        <v>5</v>
      </c>
      <c r="H1783" t="s">
        <v>17014</v>
      </c>
      <c r="I1783" t="s">
        <v>18012</v>
      </c>
      <c r="J1783" s="3">
        <f>COUNTIFS(tab_SCHULLISTE[TKZ],tab_SATLISTE[[#This Row],[SAT-ID]])</f>
        <v>3</v>
      </c>
    </row>
    <row r="1784" spans="1:10" ht="15.9" customHeight="1" x14ac:dyDescent="0.3">
      <c r="A1784" s="3" t="s">
        <v>3465</v>
      </c>
      <c r="B1784" s="15" t="s">
        <v>57</v>
      </c>
      <c r="C1784" s="16">
        <v>13</v>
      </c>
      <c r="D1784" s="17">
        <f>tab_SATLISTE[[#This Row],[Leihgeräte]]*350</f>
        <v>4550</v>
      </c>
      <c r="E1784" s="16">
        <v>8</v>
      </c>
      <c r="F1784" s="30">
        <f>tab_SATLISTE[[#This Row],[Lehrergeräte]]*1000</f>
        <v>8000</v>
      </c>
      <c r="G1784" s="3" t="str">
        <f>IF(MID(tab_SATLISTE[[#This Row],[SAT-ID]],2,1)="x","x",LEFT(tab_SATLISTE[[#This Row],[SAT-ID]]))</f>
        <v>5</v>
      </c>
      <c r="H1784" t="s">
        <v>17014</v>
      </c>
      <c r="I1784" t="s">
        <v>17611</v>
      </c>
      <c r="J1784" s="3">
        <f>COUNTIFS(tab_SCHULLISTE[TKZ],tab_SATLISTE[[#This Row],[SAT-ID]])</f>
        <v>2</v>
      </c>
    </row>
    <row r="1785" spans="1:10" ht="15.9" customHeight="1" x14ac:dyDescent="0.3">
      <c r="A1785" s="3" t="s">
        <v>3472</v>
      </c>
      <c r="B1785" s="15" t="s">
        <v>4208</v>
      </c>
      <c r="C1785" s="16">
        <v>578</v>
      </c>
      <c r="D1785" s="17">
        <f>tab_SATLISTE[[#This Row],[Leihgeräte]]*350</f>
        <v>202300</v>
      </c>
      <c r="E1785" s="16">
        <v>167</v>
      </c>
      <c r="F1785" s="30">
        <f>tab_SATLISTE[[#This Row],[Lehrergeräte]]*1000</f>
        <v>167000</v>
      </c>
      <c r="G1785" s="3" t="str">
        <f>IF(MID(tab_SATLISTE[[#This Row],[SAT-ID]],2,1)="x","x",LEFT(tab_SATLISTE[[#This Row],[SAT-ID]]))</f>
        <v>5</v>
      </c>
      <c r="H1785" t="s">
        <v>17014</v>
      </c>
      <c r="I1785" t="s">
        <v>17935</v>
      </c>
      <c r="J1785" s="3">
        <f>COUNTIFS(tab_SCHULLISTE[TKZ],tab_SATLISTE[[#This Row],[SAT-ID]])</f>
        <v>23</v>
      </c>
    </row>
    <row r="1786" spans="1:10" ht="15.9" customHeight="1" x14ac:dyDescent="0.3">
      <c r="A1786" s="3" t="s">
        <v>3466</v>
      </c>
      <c r="B1786" s="15" t="s">
        <v>663</v>
      </c>
      <c r="C1786" s="16">
        <v>39</v>
      </c>
      <c r="D1786" s="17">
        <f>tab_SATLISTE[[#This Row],[Leihgeräte]]*350</f>
        <v>13650</v>
      </c>
      <c r="E1786" s="16">
        <v>9</v>
      </c>
      <c r="F1786" s="30">
        <f>tab_SATLISTE[[#This Row],[Lehrergeräte]]*1000</f>
        <v>9000</v>
      </c>
      <c r="G1786" s="3" t="str">
        <f>IF(MID(tab_SATLISTE[[#This Row],[SAT-ID]],2,1)="x","x",LEFT(tab_SATLISTE[[#This Row],[SAT-ID]]))</f>
        <v>5</v>
      </c>
      <c r="H1786" t="s">
        <v>17014</v>
      </c>
      <c r="I1786" t="s">
        <v>17948</v>
      </c>
      <c r="J1786" s="3">
        <f>COUNTIFS(tab_SCHULLISTE[TKZ],tab_SATLISTE[[#This Row],[SAT-ID]])</f>
        <v>1</v>
      </c>
    </row>
    <row r="1787" spans="1:10" ht="15.9" customHeight="1" x14ac:dyDescent="0.3">
      <c r="A1787" s="3" t="s">
        <v>3467</v>
      </c>
      <c r="B1787" s="15" t="s">
        <v>15397</v>
      </c>
      <c r="C1787" s="16">
        <v>23</v>
      </c>
      <c r="D1787" s="17">
        <f>tab_SATLISTE[[#This Row],[Leihgeräte]]*350</f>
        <v>8050</v>
      </c>
      <c r="E1787" s="16">
        <v>4</v>
      </c>
      <c r="F1787" s="30">
        <f>tab_SATLISTE[[#This Row],[Lehrergeräte]]*1000</f>
        <v>4000</v>
      </c>
      <c r="G1787" s="3" t="str">
        <f>IF(MID(tab_SATLISTE[[#This Row],[SAT-ID]],2,1)="x","x",LEFT(tab_SATLISTE[[#This Row],[SAT-ID]]))</f>
        <v>5</v>
      </c>
      <c r="H1787" t="s">
        <v>17014</v>
      </c>
      <c r="I1787" t="s">
        <v>17100</v>
      </c>
      <c r="J1787" s="3">
        <f>COUNTIFS(tab_SCHULLISTE[TKZ],tab_SATLISTE[[#This Row],[SAT-ID]])</f>
        <v>1</v>
      </c>
    </row>
    <row r="1788" spans="1:10" ht="15.9" customHeight="1" x14ac:dyDescent="0.3">
      <c r="A1788" s="3" t="s">
        <v>3468</v>
      </c>
      <c r="B1788" s="15" t="s">
        <v>16411</v>
      </c>
      <c r="C1788" s="16">
        <v>58</v>
      </c>
      <c r="D1788" s="17">
        <f>tab_SATLISTE[[#This Row],[Leihgeräte]]*350</f>
        <v>20300</v>
      </c>
      <c r="E1788" s="16">
        <v>21</v>
      </c>
      <c r="F1788" s="30">
        <f>tab_SATLISTE[[#This Row],[Lehrergeräte]]*1000</f>
        <v>21000</v>
      </c>
      <c r="G1788" s="3" t="str">
        <f>IF(MID(tab_SATLISTE[[#This Row],[SAT-ID]],2,1)="x","x",LEFT(tab_SATLISTE[[#This Row],[SAT-ID]]))</f>
        <v>5</v>
      </c>
      <c r="H1788" t="s">
        <v>17014</v>
      </c>
      <c r="I1788" t="s">
        <v>17405</v>
      </c>
      <c r="J1788" s="3">
        <f>COUNTIFS(tab_SCHULLISTE[TKZ],tab_SATLISTE[[#This Row],[SAT-ID]])</f>
        <v>4</v>
      </c>
    </row>
    <row r="1789" spans="1:10" ht="15.9" customHeight="1" x14ac:dyDescent="0.3">
      <c r="A1789" s="3" t="s">
        <v>3469</v>
      </c>
      <c r="B1789" s="15" t="s">
        <v>16220</v>
      </c>
      <c r="C1789" s="16">
        <v>242</v>
      </c>
      <c r="D1789" s="17">
        <f>tab_SATLISTE[[#This Row],[Leihgeräte]]*350</f>
        <v>84700</v>
      </c>
      <c r="E1789" s="16">
        <v>42</v>
      </c>
      <c r="F1789" s="30">
        <f>tab_SATLISTE[[#This Row],[Lehrergeräte]]*1000</f>
        <v>42000</v>
      </c>
      <c r="G1789" s="3" t="str">
        <f>IF(MID(tab_SATLISTE[[#This Row],[SAT-ID]],2,1)="x","x",LEFT(tab_SATLISTE[[#This Row],[SAT-ID]]))</f>
        <v>5</v>
      </c>
      <c r="H1789" t="s">
        <v>17014</v>
      </c>
      <c r="I1789" t="s">
        <v>17611</v>
      </c>
      <c r="J1789" s="3">
        <f>COUNTIFS(tab_SCHULLISTE[TKZ],tab_SATLISTE[[#This Row],[SAT-ID]])</f>
        <v>4</v>
      </c>
    </row>
    <row r="1790" spans="1:10" ht="15.9" customHeight="1" x14ac:dyDescent="0.3">
      <c r="A1790" s="3" t="s">
        <v>3470</v>
      </c>
      <c r="B1790" s="15" t="s">
        <v>15405</v>
      </c>
      <c r="C1790" s="16">
        <v>54</v>
      </c>
      <c r="D1790" s="17">
        <f>tab_SATLISTE[[#This Row],[Leihgeräte]]*350</f>
        <v>18900</v>
      </c>
      <c r="E1790" s="16">
        <v>11</v>
      </c>
      <c r="F1790" s="30">
        <f>tab_SATLISTE[[#This Row],[Lehrergeräte]]*1000</f>
        <v>11000</v>
      </c>
      <c r="G1790" s="3" t="str">
        <f>IF(MID(tab_SATLISTE[[#This Row],[SAT-ID]],2,1)="x","x",LEFT(tab_SATLISTE[[#This Row],[SAT-ID]]))</f>
        <v>5</v>
      </c>
      <c r="H1790" t="s">
        <v>17014</v>
      </c>
      <c r="I1790" t="s">
        <v>17054</v>
      </c>
      <c r="J1790" s="3">
        <f>COUNTIFS(tab_SCHULLISTE[TKZ],tab_SATLISTE[[#This Row],[SAT-ID]])</f>
        <v>3</v>
      </c>
    </row>
    <row r="1791" spans="1:10" ht="15.9" customHeight="1" x14ac:dyDescent="0.3">
      <c r="A1791" s="3" t="s">
        <v>3471</v>
      </c>
      <c r="B1791" s="15" t="s">
        <v>16412</v>
      </c>
      <c r="C1791" s="16">
        <v>33</v>
      </c>
      <c r="D1791" s="17">
        <f>tab_SATLISTE[[#This Row],[Leihgeräte]]*350</f>
        <v>11550</v>
      </c>
      <c r="E1791" s="16">
        <v>10</v>
      </c>
      <c r="F1791" s="30">
        <f>tab_SATLISTE[[#This Row],[Lehrergeräte]]*1000</f>
        <v>10000</v>
      </c>
      <c r="G1791" s="3" t="str">
        <f>IF(MID(tab_SATLISTE[[#This Row],[SAT-ID]],2,1)="x","x",LEFT(tab_SATLISTE[[#This Row],[SAT-ID]]))</f>
        <v>5</v>
      </c>
      <c r="H1791" t="s">
        <v>17014</v>
      </c>
      <c r="I1791" t="s">
        <v>18071</v>
      </c>
      <c r="J1791" s="3">
        <f>COUNTIFS(tab_SCHULLISTE[TKZ],tab_SATLISTE[[#This Row],[SAT-ID]])</f>
        <v>1</v>
      </c>
    </row>
    <row r="1792" spans="1:10" ht="15.9" customHeight="1" x14ac:dyDescent="0.3">
      <c r="A1792" s="3" t="s">
        <v>3473</v>
      </c>
      <c r="B1792" s="15" t="s">
        <v>16413</v>
      </c>
      <c r="C1792" s="16">
        <v>70</v>
      </c>
      <c r="D1792" s="17">
        <f>tab_SATLISTE[[#This Row],[Leihgeräte]]*350</f>
        <v>24500</v>
      </c>
      <c r="E1792" s="16">
        <v>13</v>
      </c>
      <c r="F1792" s="30">
        <f>tab_SATLISTE[[#This Row],[Lehrergeräte]]*1000</f>
        <v>13000</v>
      </c>
      <c r="G1792" s="3" t="str">
        <f>IF(MID(tab_SATLISTE[[#This Row],[SAT-ID]],2,1)="x","x",LEFT(tab_SATLISTE[[#This Row],[SAT-ID]]))</f>
        <v>5</v>
      </c>
      <c r="H1792" t="s">
        <v>17014</v>
      </c>
      <c r="I1792" t="s">
        <v>17944</v>
      </c>
      <c r="J1792" s="3">
        <f>COUNTIFS(tab_SCHULLISTE[TKZ],tab_SATLISTE[[#This Row],[SAT-ID]])</f>
        <v>2</v>
      </c>
    </row>
    <row r="1793" spans="1:10" ht="15.9" customHeight="1" x14ac:dyDescent="0.3">
      <c r="A1793" s="3" t="s">
        <v>3474</v>
      </c>
      <c r="B1793" s="15" t="s">
        <v>16414</v>
      </c>
      <c r="C1793" s="16">
        <v>319</v>
      </c>
      <c r="D1793" s="17">
        <f>tab_SATLISTE[[#This Row],[Leihgeräte]]*350</f>
        <v>111650</v>
      </c>
      <c r="E1793" s="16">
        <v>52</v>
      </c>
      <c r="F1793" s="30">
        <f>tab_SATLISTE[[#This Row],[Lehrergeräte]]*1000</f>
        <v>52000</v>
      </c>
      <c r="G1793" s="3" t="str">
        <f>IF(MID(tab_SATLISTE[[#This Row],[SAT-ID]],2,1)="x","x",LEFT(tab_SATLISTE[[#This Row],[SAT-ID]]))</f>
        <v>5</v>
      </c>
      <c r="H1793" t="s">
        <v>17014</v>
      </c>
      <c r="I1793" t="s">
        <v>17405</v>
      </c>
      <c r="J1793" s="3">
        <f>COUNTIFS(tab_SCHULLISTE[TKZ],tab_SATLISTE[[#This Row],[SAT-ID]])</f>
        <v>5</v>
      </c>
    </row>
    <row r="1794" spans="1:10" ht="15.9" customHeight="1" x14ac:dyDescent="0.3">
      <c r="A1794" s="3" t="s">
        <v>3475</v>
      </c>
      <c r="B1794" s="15" t="s">
        <v>18923</v>
      </c>
      <c r="C1794" s="16">
        <v>31</v>
      </c>
      <c r="D1794" s="17">
        <f>tab_SATLISTE[[#This Row],[Leihgeräte]]*350</f>
        <v>10850</v>
      </c>
      <c r="E1794" s="16">
        <v>5</v>
      </c>
      <c r="F1794" s="30">
        <f>tab_SATLISTE[[#This Row],[Lehrergeräte]]*1000</f>
        <v>5000</v>
      </c>
      <c r="G1794" s="3" t="str">
        <f>IF(MID(tab_SATLISTE[[#This Row],[SAT-ID]],2,1)="x","x",LEFT(tab_SATLISTE[[#This Row],[SAT-ID]]))</f>
        <v>5</v>
      </c>
      <c r="H1794" t="s">
        <v>17014</v>
      </c>
      <c r="I1794" t="s">
        <v>17978</v>
      </c>
      <c r="J1794" s="3">
        <f>COUNTIFS(tab_SCHULLISTE[TKZ],tab_SATLISTE[[#This Row],[SAT-ID]])</f>
        <v>1</v>
      </c>
    </row>
    <row r="1795" spans="1:10" ht="15.9" customHeight="1" x14ac:dyDescent="0.3">
      <c r="A1795" s="3" t="s">
        <v>3476</v>
      </c>
      <c r="B1795" s="15" t="s">
        <v>16415</v>
      </c>
      <c r="C1795" s="16">
        <v>86</v>
      </c>
      <c r="D1795" s="17">
        <f>tab_SATLISTE[[#This Row],[Leihgeräte]]*350</f>
        <v>30100</v>
      </c>
      <c r="E1795" s="16">
        <v>29</v>
      </c>
      <c r="F1795" s="30">
        <f>tab_SATLISTE[[#This Row],[Lehrergeräte]]*1000</f>
        <v>29000</v>
      </c>
      <c r="G1795" s="3" t="str">
        <f>IF(MID(tab_SATLISTE[[#This Row],[SAT-ID]],2,1)="x","x",LEFT(tab_SATLISTE[[#This Row],[SAT-ID]]))</f>
        <v>5</v>
      </c>
      <c r="H1795" t="s">
        <v>17014</v>
      </c>
      <c r="I1795" t="s">
        <v>17974</v>
      </c>
      <c r="J1795" s="3">
        <f>COUNTIFS(tab_SCHULLISTE[TKZ],tab_SATLISTE[[#This Row],[SAT-ID]])</f>
        <v>1</v>
      </c>
    </row>
    <row r="1796" spans="1:10" ht="15.9" customHeight="1" x14ac:dyDescent="0.3">
      <c r="A1796" s="3" t="s">
        <v>3477</v>
      </c>
      <c r="B1796" s="15" t="s">
        <v>18924</v>
      </c>
      <c r="C1796" s="16">
        <v>38</v>
      </c>
      <c r="D1796" s="17">
        <f>tab_SATLISTE[[#This Row],[Leihgeräte]]*350</f>
        <v>13300</v>
      </c>
      <c r="E1796" s="16">
        <v>2</v>
      </c>
      <c r="F1796" s="30">
        <f>tab_SATLISTE[[#This Row],[Lehrergeräte]]*1000</f>
        <v>2000</v>
      </c>
      <c r="G1796" s="3" t="str">
        <f>IF(MID(tab_SATLISTE[[#This Row],[SAT-ID]],2,1)="x","x",LEFT(tab_SATLISTE[[#This Row],[SAT-ID]]))</f>
        <v>5</v>
      </c>
      <c r="H1796" t="s">
        <v>17014</v>
      </c>
      <c r="I1796" t="s">
        <v>17405</v>
      </c>
      <c r="J1796" s="3">
        <f>COUNTIFS(tab_SCHULLISTE[TKZ],tab_SATLISTE[[#This Row],[SAT-ID]])</f>
        <v>1</v>
      </c>
    </row>
    <row r="1797" spans="1:10" ht="15.9" customHeight="1" x14ac:dyDescent="0.3">
      <c r="A1797" s="3" t="s">
        <v>3478</v>
      </c>
      <c r="B1797" s="15" t="s">
        <v>16416</v>
      </c>
      <c r="C1797" s="16">
        <v>5</v>
      </c>
      <c r="D1797" s="17">
        <f>tab_SATLISTE[[#This Row],[Leihgeräte]]*350</f>
        <v>1750</v>
      </c>
      <c r="E1797" s="16">
        <v>3</v>
      </c>
      <c r="F1797" s="30">
        <f>tab_SATLISTE[[#This Row],[Lehrergeräte]]*1000</f>
        <v>3000</v>
      </c>
      <c r="G1797" s="3" t="str">
        <f>IF(MID(tab_SATLISTE[[#This Row],[SAT-ID]],2,1)="x","x",LEFT(tab_SATLISTE[[#This Row],[SAT-ID]]))</f>
        <v>5</v>
      </c>
      <c r="H1797" t="s">
        <v>17014</v>
      </c>
      <c r="I1797" t="s">
        <v>17054</v>
      </c>
      <c r="J1797" s="3">
        <f>COUNTIFS(tab_SCHULLISTE[TKZ],tab_SATLISTE[[#This Row],[SAT-ID]])</f>
        <v>1</v>
      </c>
    </row>
    <row r="1798" spans="1:10" ht="15.9" customHeight="1" x14ac:dyDescent="0.3">
      <c r="A1798" s="3" t="s">
        <v>3479</v>
      </c>
      <c r="B1798" s="15" t="s">
        <v>16417</v>
      </c>
      <c r="C1798" s="16">
        <v>5</v>
      </c>
      <c r="D1798" s="17">
        <f>tab_SATLISTE[[#This Row],[Leihgeräte]]*350</f>
        <v>1750</v>
      </c>
      <c r="E1798" s="16">
        <v>2</v>
      </c>
      <c r="F1798" s="30">
        <f>tab_SATLISTE[[#This Row],[Lehrergeräte]]*1000</f>
        <v>2000</v>
      </c>
      <c r="G1798" s="3" t="str">
        <f>IF(MID(tab_SATLISTE[[#This Row],[SAT-ID]],2,1)="x","x",LEFT(tab_SATLISTE[[#This Row],[SAT-ID]]))</f>
        <v>5</v>
      </c>
      <c r="H1798" t="s">
        <v>17014</v>
      </c>
      <c r="I1798" t="s">
        <v>18012</v>
      </c>
      <c r="J1798" s="3">
        <f>COUNTIFS(tab_SCHULLISTE[TKZ],tab_SATLISTE[[#This Row],[SAT-ID]])</f>
        <v>1</v>
      </c>
    </row>
    <row r="1799" spans="1:10" ht="15.9" customHeight="1" x14ac:dyDescent="0.3">
      <c r="A1799" s="3" t="s">
        <v>3480</v>
      </c>
      <c r="B1799" s="15" t="s">
        <v>15421</v>
      </c>
      <c r="C1799" s="16">
        <v>111</v>
      </c>
      <c r="D1799" s="17">
        <f>tab_SATLISTE[[#This Row],[Leihgeräte]]*350</f>
        <v>38850</v>
      </c>
      <c r="E1799" s="16">
        <v>55</v>
      </c>
      <c r="F1799" s="30">
        <f>tab_SATLISTE[[#This Row],[Lehrergeräte]]*1000</f>
        <v>55000</v>
      </c>
      <c r="G1799" s="3" t="str">
        <f>IF(MID(tab_SATLISTE[[#This Row],[SAT-ID]],2,1)="x","x",LEFT(tab_SATLISTE[[#This Row],[SAT-ID]]))</f>
        <v>5</v>
      </c>
      <c r="H1799" t="s">
        <v>17014</v>
      </c>
      <c r="I1799" t="s">
        <v>17405</v>
      </c>
      <c r="J1799" s="3">
        <f>COUNTIFS(tab_SCHULLISTE[TKZ],tab_SATLISTE[[#This Row],[SAT-ID]])</f>
        <v>7</v>
      </c>
    </row>
    <row r="1800" spans="1:10" ht="15.9" customHeight="1" x14ac:dyDescent="0.3">
      <c r="A1800" s="3" t="s">
        <v>3481</v>
      </c>
      <c r="B1800" s="15" t="s">
        <v>18925</v>
      </c>
      <c r="C1800" s="16">
        <v>19</v>
      </c>
      <c r="D1800" s="17">
        <f>tab_SATLISTE[[#This Row],[Leihgeräte]]*350</f>
        <v>6650</v>
      </c>
      <c r="E1800" s="16">
        <v>10</v>
      </c>
      <c r="F1800" s="30">
        <f>tab_SATLISTE[[#This Row],[Lehrergeräte]]*1000</f>
        <v>10000</v>
      </c>
      <c r="G1800" s="3" t="str">
        <f>IF(MID(tab_SATLISTE[[#This Row],[SAT-ID]],2,1)="x","x",LEFT(tab_SATLISTE[[#This Row],[SAT-ID]]))</f>
        <v>5</v>
      </c>
      <c r="H1800" t="s">
        <v>17014</v>
      </c>
      <c r="I1800" t="s">
        <v>18072</v>
      </c>
      <c r="J1800" s="3">
        <f>COUNTIFS(tab_SCHULLISTE[TKZ],tab_SATLISTE[[#This Row],[SAT-ID]])</f>
        <v>3</v>
      </c>
    </row>
    <row r="1801" spans="1:10" ht="15.9" customHeight="1" x14ac:dyDescent="0.3">
      <c r="A1801" s="3" t="s">
        <v>3482</v>
      </c>
      <c r="B1801" s="15" t="s">
        <v>743</v>
      </c>
      <c r="C1801" s="16">
        <v>34</v>
      </c>
      <c r="D1801" s="17">
        <f>tab_SATLISTE[[#This Row],[Leihgeräte]]*350</f>
        <v>11900</v>
      </c>
      <c r="E1801" s="16">
        <v>11</v>
      </c>
      <c r="F1801" s="30">
        <f>tab_SATLISTE[[#This Row],[Lehrergeräte]]*1000</f>
        <v>11000</v>
      </c>
      <c r="G1801" s="3" t="str">
        <f>IF(MID(tab_SATLISTE[[#This Row],[SAT-ID]],2,1)="x","x",LEFT(tab_SATLISTE[[#This Row],[SAT-ID]]))</f>
        <v>5</v>
      </c>
      <c r="H1801" t="s">
        <v>17014</v>
      </c>
      <c r="I1801" t="s">
        <v>17405</v>
      </c>
      <c r="J1801" s="3">
        <f>COUNTIFS(tab_SCHULLISTE[TKZ],tab_SATLISTE[[#This Row],[SAT-ID]])</f>
        <v>1</v>
      </c>
    </row>
    <row r="1802" spans="1:10" ht="15.9" customHeight="1" x14ac:dyDescent="0.3">
      <c r="A1802" s="3" t="s">
        <v>3483</v>
      </c>
      <c r="B1802" s="15" t="s">
        <v>941</v>
      </c>
      <c r="C1802" s="16">
        <v>24</v>
      </c>
      <c r="D1802" s="17">
        <f>tab_SATLISTE[[#This Row],[Leihgeräte]]*350</f>
        <v>8400</v>
      </c>
      <c r="E1802" s="16">
        <v>8</v>
      </c>
      <c r="F1802" s="30">
        <f>tab_SATLISTE[[#This Row],[Lehrergeräte]]*1000</f>
        <v>8000</v>
      </c>
      <c r="G1802" s="3" t="str">
        <f>IF(MID(tab_SATLISTE[[#This Row],[SAT-ID]],2,1)="x","x",LEFT(tab_SATLISTE[[#This Row],[SAT-ID]]))</f>
        <v>5</v>
      </c>
      <c r="H1802" t="s">
        <v>17014</v>
      </c>
      <c r="I1802" t="s">
        <v>17405</v>
      </c>
      <c r="J1802" s="3">
        <f>COUNTIFS(tab_SCHULLISTE[TKZ],tab_SATLISTE[[#This Row],[SAT-ID]])</f>
        <v>1</v>
      </c>
    </row>
    <row r="1803" spans="1:10" ht="15.9" customHeight="1" x14ac:dyDescent="0.3">
      <c r="A1803" s="3" t="s">
        <v>3484</v>
      </c>
      <c r="B1803" s="15" t="s">
        <v>15425</v>
      </c>
      <c r="C1803" s="16">
        <v>37</v>
      </c>
      <c r="D1803" s="17">
        <f>tab_SATLISTE[[#This Row],[Leihgeräte]]*350</f>
        <v>12950</v>
      </c>
      <c r="E1803" s="16">
        <v>22</v>
      </c>
      <c r="F1803" s="30">
        <f>tab_SATLISTE[[#This Row],[Lehrergeräte]]*1000</f>
        <v>22000</v>
      </c>
      <c r="G1803" s="3" t="str">
        <f>IF(MID(tab_SATLISTE[[#This Row],[SAT-ID]],2,1)="x","x",LEFT(tab_SATLISTE[[#This Row],[SAT-ID]]))</f>
        <v>5</v>
      </c>
      <c r="H1803" t="s">
        <v>17014</v>
      </c>
      <c r="I1803" t="s">
        <v>17054</v>
      </c>
      <c r="J1803" s="3">
        <f>COUNTIFS(tab_SCHULLISTE[TKZ],tab_SATLISTE[[#This Row],[SAT-ID]])</f>
        <v>2</v>
      </c>
    </row>
    <row r="1804" spans="1:10" ht="15.9" customHeight="1" x14ac:dyDescent="0.3">
      <c r="A1804" s="3" t="s">
        <v>3485</v>
      </c>
      <c r="B1804" s="15" t="s">
        <v>4212</v>
      </c>
      <c r="C1804" s="16">
        <v>17</v>
      </c>
      <c r="D1804" s="17">
        <f>tab_SATLISTE[[#This Row],[Leihgeräte]]*350</f>
        <v>5950</v>
      </c>
      <c r="E1804" s="16">
        <v>3</v>
      </c>
      <c r="F1804" s="30">
        <f>tab_SATLISTE[[#This Row],[Lehrergeräte]]*1000</f>
        <v>3000</v>
      </c>
      <c r="G1804" s="3" t="str">
        <f>IF(MID(tab_SATLISTE[[#This Row],[SAT-ID]],2,1)="x","x",LEFT(tab_SATLISTE[[#This Row],[SAT-ID]]))</f>
        <v>5</v>
      </c>
      <c r="H1804" t="s">
        <v>17014</v>
      </c>
      <c r="I1804" t="s">
        <v>17405</v>
      </c>
      <c r="J1804" s="3">
        <f>COUNTIFS(tab_SCHULLISTE[TKZ],tab_SATLISTE[[#This Row],[SAT-ID]])</f>
        <v>1</v>
      </c>
    </row>
    <row r="1805" spans="1:10" ht="15.9" customHeight="1" x14ac:dyDescent="0.3">
      <c r="A1805" s="3" t="s">
        <v>3486</v>
      </c>
      <c r="B1805" s="15" t="s">
        <v>16418</v>
      </c>
      <c r="C1805" s="16">
        <v>29</v>
      </c>
      <c r="D1805" s="17">
        <f>tab_SATLISTE[[#This Row],[Leihgeräte]]*350</f>
        <v>10150</v>
      </c>
      <c r="E1805" s="16">
        <v>15</v>
      </c>
      <c r="F1805" s="30">
        <f>tab_SATLISTE[[#This Row],[Lehrergeräte]]*1000</f>
        <v>15000</v>
      </c>
      <c r="G1805" s="3" t="str">
        <f>IF(MID(tab_SATLISTE[[#This Row],[SAT-ID]],2,1)="x","x",LEFT(tab_SATLISTE[[#This Row],[SAT-ID]]))</f>
        <v>5</v>
      </c>
      <c r="H1805" t="s">
        <v>17014</v>
      </c>
      <c r="I1805" t="s">
        <v>17405</v>
      </c>
      <c r="J1805" s="3">
        <f>COUNTIFS(tab_SCHULLISTE[TKZ],tab_SATLISTE[[#This Row],[SAT-ID]])</f>
        <v>1</v>
      </c>
    </row>
    <row r="1806" spans="1:10" ht="15.9" customHeight="1" x14ac:dyDescent="0.3">
      <c r="A1806" s="3" t="s">
        <v>3487</v>
      </c>
      <c r="B1806" s="15" t="s">
        <v>16419</v>
      </c>
      <c r="C1806" s="16">
        <v>20</v>
      </c>
      <c r="D1806" s="17">
        <f>tab_SATLISTE[[#This Row],[Leihgeräte]]*350</f>
        <v>7000</v>
      </c>
      <c r="E1806" s="16">
        <v>2</v>
      </c>
      <c r="F1806" s="30">
        <f>tab_SATLISTE[[#This Row],[Lehrergeräte]]*1000</f>
        <v>2000</v>
      </c>
      <c r="G1806" s="3" t="str">
        <f>IF(MID(tab_SATLISTE[[#This Row],[SAT-ID]],2,1)="x","x",LEFT(tab_SATLISTE[[#This Row],[SAT-ID]]))</f>
        <v>5</v>
      </c>
      <c r="H1806" t="s">
        <v>17014</v>
      </c>
      <c r="I1806" t="s">
        <v>17405</v>
      </c>
      <c r="J1806" s="3">
        <f>COUNTIFS(tab_SCHULLISTE[TKZ],tab_SATLISTE[[#This Row],[SAT-ID]])</f>
        <v>1</v>
      </c>
    </row>
    <row r="1807" spans="1:10" ht="15.9" customHeight="1" x14ac:dyDescent="0.3">
      <c r="A1807" s="3" t="s">
        <v>3488</v>
      </c>
      <c r="B1807" s="15" t="s">
        <v>16420</v>
      </c>
      <c r="C1807" s="16">
        <v>9</v>
      </c>
      <c r="D1807" s="17">
        <f>tab_SATLISTE[[#This Row],[Leihgeräte]]*350</f>
        <v>3150</v>
      </c>
      <c r="E1807" s="16">
        <v>10</v>
      </c>
      <c r="F1807" s="30">
        <f>tab_SATLISTE[[#This Row],[Lehrergeräte]]*1000</f>
        <v>10000</v>
      </c>
      <c r="G1807" s="3" t="str">
        <f>IF(MID(tab_SATLISTE[[#This Row],[SAT-ID]],2,1)="x","x",LEFT(tab_SATLISTE[[#This Row],[SAT-ID]]))</f>
        <v>5</v>
      </c>
      <c r="H1807" t="s">
        <v>17014</v>
      </c>
      <c r="I1807" t="s">
        <v>18049</v>
      </c>
      <c r="J1807" s="3">
        <f>COUNTIFS(tab_SCHULLISTE[TKZ],tab_SATLISTE[[#This Row],[SAT-ID]])</f>
        <v>1</v>
      </c>
    </row>
    <row r="1808" spans="1:10" ht="15.9" customHeight="1" x14ac:dyDescent="0.3">
      <c r="A1808" s="3" t="s">
        <v>3489</v>
      </c>
      <c r="B1808" s="15" t="s">
        <v>16421</v>
      </c>
      <c r="C1808" s="16">
        <v>6</v>
      </c>
      <c r="D1808" s="17">
        <f>tab_SATLISTE[[#This Row],[Leihgeräte]]*350</f>
        <v>2100</v>
      </c>
      <c r="E1808" s="16">
        <v>3</v>
      </c>
      <c r="F1808" s="30">
        <f>tab_SATLISTE[[#This Row],[Lehrergeräte]]*1000</f>
        <v>3000</v>
      </c>
      <c r="G1808" s="3" t="str">
        <f>IF(MID(tab_SATLISTE[[#This Row],[SAT-ID]],2,1)="x","x",LEFT(tab_SATLISTE[[#This Row],[SAT-ID]]))</f>
        <v>5</v>
      </c>
      <c r="H1808" t="s">
        <v>17014</v>
      </c>
      <c r="I1808" t="s">
        <v>17944</v>
      </c>
      <c r="J1808" s="3">
        <f>COUNTIFS(tab_SCHULLISTE[TKZ],tab_SATLISTE[[#This Row],[SAT-ID]])</f>
        <v>1</v>
      </c>
    </row>
    <row r="1809" spans="1:10" ht="15.9" customHeight="1" x14ac:dyDescent="0.3">
      <c r="A1809" s="3" t="s">
        <v>3490</v>
      </c>
      <c r="B1809" s="15" t="s">
        <v>16422</v>
      </c>
      <c r="C1809" s="16">
        <v>26</v>
      </c>
      <c r="D1809" s="17">
        <f>tab_SATLISTE[[#This Row],[Leihgeräte]]*350</f>
        <v>9100</v>
      </c>
      <c r="E1809" s="16">
        <v>15</v>
      </c>
      <c r="F1809" s="30">
        <f>tab_SATLISTE[[#This Row],[Lehrergeräte]]*1000</f>
        <v>15000</v>
      </c>
      <c r="G1809" s="3" t="str">
        <f>IF(MID(tab_SATLISTE[[#This Row],[SAT-ID]],2,1)="x","x",LEFT(tab_SATLISTE[[#This Row],[SAT-ID]]))</f>
        <v>5</v>
      </c>
      <c r="H1809" t="s">
        <v>17014</v>
      </c>
      <c r="I1809" t="s">
        <v>17948</v>
      </c>
      <c r="J1809" s="3">
        <f>COUNTIFS(tab_SCHULLISTE[TKZ],tab_SATLISTE[[#This Row],[SAT-ID]])</f>
        <v>2</v>
      </c>
    </row>
    <row r="1810" spans="1:10" ht="15.9" customHeight="1" x14ac:dyDescent="0.3">
      <c r="A1810" s="3" t="s">
        <v>3491</v>
      </c>
      <c r="B1810" s="15" t="s">
        <v>16423</v>
      </c>
      <c r="C1810" s="16">
        <v>45</v>
      </c>
      <c r="D1810" s="17">
        <f>tab_SATLISTE[[#This Row],[Leihgeräte]]*350</f>
        <v>15750</v>
      </c>
      <c r="E1810" s="16">
        <v>9</v>
      </c>
      <c r="F1810" s="30">
        <f>tab_SATLISTE[[#This Row],[Lehrergeräte]]*1000</f>
        <v>9000</v>
      </c>
      <c r="G1810" s="3" t="str">
        <f>IF(MID(tab_SATLISTE[[#This Row],[SAT-ID]],2,1)="x","x",LEFT(tab_SATLISTE[[#This Row],[SAT-ID]]))</f>
        <v>5</v>
      </c>
      <c r="H1810" t="s">
        <v>17014</v>
      </c>
      <c r="I1810" t="s">
        <v>17940</v>
      </c>
      <c r="J1810" s="3">
        <f>COUNTIFS(tab_SCHULLISTE[TKZ],tab_SATLISTE[[#This Row],[SAT-ID]])</f>
        <v>1</v>
      </c>
    </row>
    <row r="1811" spans="1:10" ht="15.9" customHeight="1" x14ac:dyDescent="0.3">
      <c r="A1811" s="3" t="s">
        <v>3492</v>
      </c>
      <c r="B1811" s="15" t="s">
        <v>16424</v>
      </c>
      <c r="C1811" s="16">
        <v>37</v>
      </c>
      <c r="D1811" s="17">
        <f>tab_SATLISTE[[#This Row],[Leihgeräte]]*350</f>
        <v>12950</v>
      </c>
      <c r="E1811" s="16">
        <v>11</v>
      </c>
      <c r="F1811" s="30">
        <f>tab_SATLISTE[[#This Row],[Lehrergeräte]]*1000</f>
        <v>11000</v>
      </c>
      <c r="G1811" s="3" t="str">
        <f>IF(MID(tab_SATLISTE[[#This Row],[SAT-ID]],2,1)="x","x",LEFT(tab_SATLISTE[[#This Row],[SAT-ID]]))</f>
        <v>5</v>
      </c>
      <c r="H1811" t="s">
        <v>17014</v>
      </c>
      <c r="I1811" t="s">
        <v>18049</v>
      </c>
      <c r="J1811" s="3">
        <f>COUNTIFS(tab_SCHULLISTE[TKZ],tab_SATLISTE[[#This Row],[SAT-ID]])</f>
        <v>1</v>
      </c>
    </row>
    <row r="1812" spans="1:10" ht="15.9" customHeight="1" x14ac:dyDescent="0.3">
      <c r="A1812" s="3" t="s">
        <v>3497</v>
      </c>
      <c r="B1812" s="15" t="s">
        <v>16427</v>
      </c>
      <c r="C1812" s="16">
        <v>53</v>
      </c>
      <c r="D1812" s="17">
        <f>tab_SATLISTE[[#This Row],[Leihgeräte]]*350</f>
        <v>18550</v>
      </c>
      <c r="E1812" s="16">
        <v>17</v>
      </c>
      <c r="F1812" s="30">
        <f>tab_SATLISTE[[#This Row],[Lehrergeräte]]*1000</f>
        <v>17000</v>
      </c>
      <c r="G1812" s="3" t="str">
        <f>IF(MID(tab_SATLISTE[[#This Row],[SAT-ID]],2,1)="x","x",LEFT(tab_SATLISTE[[#This Row],[SAT-ID]]))</f>
        <v>5</v>
      </c>
      <c r="H1812" t="s">
        <v>17014</v>
      </c>
      <c r="I1812" t="s">
        <v>17974</v>
      </c>
      <c r="J1812" s="3">
        <f>COUNTIFS(tab_SCHULLISTE[TKZ],tab_SATLISTE[[#This Row],[SAT-ID]])</f>
        <v>1</v>
      </c>
    </row>
    <row r="1813" spans="1:10" ht="15.9" customHeight="1" x14ac:dyDescent="0.3">
      <c r="A1813" s="3" t="s">
        <v>3493</v>
      </c>
      <c r="B1813" s="15" t="s">
        <v>656</v>
      </c>
      <c r="C1813" s="16">
        <v>122</v>
      </c>
      <c r="D1813" s="17">
        <f>tab_SATLISTE[[#This Row],[Leihgeräte]]*350</f>
        <v>42700</v>
      </c>
      <c r="E1813" s="16">
        <v>25</v>
      </c>
      <c r="F1813" s="30">
        <f>tab_SATLISTE[[#This Row],[Lehrergeräte]]*1000</f>
        <v>25000</v>
      </c>
      <c r="G1813" s="3" t="str">
        <f>IF(MID(tab_SATLISTE[[#This Row],[SAT-ID]],2,1)="x","x",LEFT(tab_SATLISTE[[#This Row],[SAT-ID]]))</f>
        <v>5</v>
      </c>
      <c r="H1813" t="s">
        <v>17014</v>
      </c>
      <c r="I1813" t="s">
        <v>17978</v>
      </c>
      <c r="J1813" s="3">
        <f>COUNTIFS(tab_SCHULLISTE[TKZ],tab_SATLISTE[[#This Row],[SAT-ID]])</f>
        <v>2</v>
      </c>
    </row>
    <row r="1814" spans="1:10" ht="15.9" customHeight="1" x14ac:dyDescent="0.3">
      <c r="A1814" s="3" t="s">
        <v>3494</v>
      </c>
      <c r="B1814" s="15" t="s">
        <v>16425</v>
      </c>
      <c r="C1814" s="16">
        <v>41</v>
      </c>
      <c r="D1814" s="17">
        <f>tab_SATLISTE[[#This Row],[Leihgeräte]]*350</f>
        <v>14350</v>
      </c>
      <c r="E1814" s="16">
        <v>14</v>
      </c>
      <c r="F1814" s="30">
        <f>tab_SATLISTE[[#This Row],[Lehrergeräte]]*1000</f>
        <v>14000</v>
      </c>
      <c r="G1814" s="3" t="str">
        <f>IF(MID(tab_SATLISTE[[#This Row],[SAT-ID]],2,1)="x","x",LEFT(tab_SATLISTE[[#This Row],[SAT-ID]]))</f>
        <v>5</v>
      </c>
      <c r="H1814" t="s">
        <v>17014</v>
      </c>
      <c r="I1814" t="s">
        <v>18008</v>
      </c>
      <c r="J1814" s="3">
        <f>COUNTIFS(tab_SCHULLISTE[TKZ],tab_SATLISTE[[#This Row],[SAT-ID]])</f>
        <v>1</v>
      </c>
    </row>
    <row r="1815" spans="1:10" ht="15.9" customHeight="1" x14ac:dyDescent="0.3">
      <c r="A1815" s="3" t="s">
        <v>3495</v>
      </c>
      <c r="B1815" s="15" t="s">
        <v>659</v>
      </c>
      <c r="C1815" s="16">
        <v>54</v>
      </c>
      <c r="D1815" s="17">
        <f>tab_SATLISTE[[#This Row],[Leihgeräte]]*350</f>
        <v>18900</v>
      </c>
      <c r="E1815" s="16">
        <v>14</v>
      </c>
      <c r="F1815" s="30">
        <f>tab_SATLISTE[[#This Row],[Lehrergeräte]]*1000</f>
        <v>14000</v>
      </c>
      <c r="G1815" s="3" t="str">
        <f>IF(MID(tab_SATLISTE[[#This Row],[SAT-ID]],2,1)="x","x",LEFT(tab_SATLISTE[[#This Row],[SAT-ID]]))</f>
        <v>5</v>
      </c>
      <c r="H1815" t="s">
        <v>17014</v>
      </c>
      <c r="I1815" t="s">
        <v>17948</v>
      </c>
      <c r="J1815" s="3">
        <f>COUNTIFS(tab_SCHULLISTE[TKZ],tab_SATLISTE[[#This Row],[SAT-ID]])</f>
        <v>1</v>
      </c>
    </row>
    <row r="1816" spans="1:10" ht="15.9" customHeight="1" x14ac:dyDescent="0.3">
      <c r="A1816" s="3" t="s">
        <v>3496</v>
      </c>
      <c r="B1816" s="15" t="s">
        <v>16426</v>
      </c>
      <c r="C1816" s="16">
        <v>86</v>
      </c>
      <c r="D1816" s="17">
        <f>tab_SATLISTE[[#This Row],[Leihgeräte]]*350</f>
        <v>30100</v>
      </c>
      <c r="E1816" s="16">
        <v>23</v>
      </c>
      <c r="F1816" s="30">
        <f>tab_SATLISTE[[#This Row],[Lehrergeräte]]*1000</f>
        <v>23000</v>
      </c>
      <c r="G1816" s="3" t="str">
        <f>IF(MID(tab_SATLISTE[[#This Row],[SAT-ID]],2,1)="x","x",LEFT(tab_SATLISTE[[#This Row],[SAT-ID]]))</f>
        <v>5</v>
      </c>
      <c r="H1816" t="s">
        <v>17014</v>
      </c>
      <c r="I1816" t="s">
        <v>17405</v>
      </c>
      <c r="J1816" s="3">
        <f>COUNTIFS(tab_SCHULLISTE[TKZ],tab_SATLISTE[[#This Row],[SAT-ID]])</f>
        <v>1</v>
      </c>
    </row>
    <row r="1817" spans="1:10" ht="15.9" customHeight="1" x14ac:dyDescent="0.3">
      <c r="A1817" s="3" t="s">
        <v>3498</v>
      </c>
      <c r="B1817" s="15" t="s">
        <v>15458</v>
      </c>
      <c r="C1817" s="16">
        <v>19</v>
      </c>
      <c r="D1817" s="17">
        <f>tab_SATLISTE[[#This Row],[Leihgeräte]]*350</f>
        <v>6650</v>
      </c>
      <c r="E1817" s="16">
        <v>13</v>
      </c>
      <c r="F1817" s="30">
        <f>tab_SATLISTE[[#This Row],[Lehrergeräte]]*1000</f>
        <v>13000</v>
      </c>
      <c r="G1817" s="3" t="str">
        <f>IF(MID(tab_SATLISTE[[#This Row],[SAT-ID]],2,1)="x","x",LEFT(tab_SATLISTE[[#This Row],[SAT-ID]]))</f>
        <v>5</v>
      </c>
      <c r="H1817" t="s">
        <v>17014</v>
      </c>
      <c r="I1817" t="s">
        <v>17405</v>
      </c>
      <c r="J1817" s="3">
        <f>COUNTIFS(tab_SCHULLISTE[TKZ],tab_SATLISTE[[#This Row],[SAT-ID]])</f>
        <v>2</v>
      </c>
    </row>
    <row r="1818" spans="1:10" ht="15.9" customHeight="1" x14ac:dyDescent="0.3">
      <c r="A1818" s="3" t="s">
        <v>3499</v>
      </c>
      <c r="B1818" s="15" t="s">
        <v>16428</v>
      </c>
      <c r="C1818" s="16">
        <v>30</v>
      </c>
      <c r="D1818" s="17">
        <f>tab_SATLISTE[[#This Row],[Leihgeräte]]*350</f>
        <v>10500</v>
      </c>
      <c r="E1818" s="16">
        <v>11</v>
      </c>
      <c r="F1818" s="30">
        <f>tab_SATLISTE[[#This Row],[Lehrergeräte]]*1000</f>
        <v>11000</v>
      </c>
      <c r="G1818" s="3" t="str">
        <f>IF(MID(tab_SATLISTE[[#This Row],[SAT-ID]],2,1)="x","x",LEFT(tab_SATLISTE[[#This Row],[SAT-ID]]))</f>
        <v>5</v>
      </c>
      <c r="H1818" t="s">
        <v>17014</v>
      </c>
      <c r="I1818" t="s">
        <v>17974</v>
      </c>
      <c r="J1818" s="3">
        <f>COUNTIFS(tab_SCHULLISTE[TKZ],tab_SATLISTE[[#This Row],[SAT-ID]])</f>
        <v>2</v>
      </c>
    </row>
    <row r="1819" spans="1:10" ht="15.9" customHeight="1" x14ac:dyDescent="0.3">
      <c r="A1819" s="3" t="s">
        <v>3500</v>
      </c>
      <c r="B1819" s="15" t="s">
        <v>273</v>
      </c>
      <c r="C1819" s="16">
        <v>39</v>
      </c>
      <c r="D1819" s="17">
        <f>tab_SATLISTE[[#This Row],[Leihgeräte]]*350</f>
        <v>13650</v>
      </c>
      <c r="E1819" s="16">
        <v>19</v>
      </c>
      <c r="F1819" s="30">
        <f>tab_SATLISTE[[#This Row],[Lehrergeräte]]*1000</f>
        <v>19000</v>
      </c>
      <c r="G1819" s="3" t="str">
        <f>IF(MID(tab_SATLISTE[[#This Row],[SAT-ID]],2,1)="x","x",LEFT(tab_SATLISTE[[#This Row],[SAT-ID]]))</f>
        <v>5</v>
      </c>
      <c r="H1819" t="s">
        <v>17014</v>
      </c>
      <c r="I1819" t="s">
        <v>17405</v>
      </c>
      <c r="J1819" s="3">
        <f>COUNTIFS(tab_SCHULLISTE[TKZ],tab_SATLISTE[[#This Row],[SAT-ID]])</f>
        <v>3</v>
      </c>
    </row>
    <row r="1820" spans="1:10" ht="15.9" customHeight="1" x14ac:dyDescent="0.3">
      <c r="A1820" s="3" t="s">
        <v>3501</v>
      </c>
      <c r="B1820" s="15" t="s">
        <v>537</v>
      </c>
      <c r="C1820" s="16">
        <v>104</v>
      </c>
      <c r="D1820" s="17">
        <f>tab_SATLISTE[[#This Row],[Leihgeräte]]*350</f>
        <v>36400</v>
      </c>
      <c r="E1820" s="16">
        <v>21</v>
      </c>
      <c r="F1820" s="30">
        <f>tab_SATLISTE[[#This Row],[Lehrergeräte]]*1000</f>
        <v>21000</v>
      </c>
      <c r="G1820" s="3" t="str">
        <f>IF(MID(tab_SATLISTE[[#This Row],[SAT-ID]],2,1)="x","x",LEFT(tab_SATLISTE[[#This Row],[SAT-ID]]))</f>
        <v>5</v>
      </c>
      <c r="H1820" t="s">
        <v>17014</v>
      </c>
      <c r="I1820" t="s">
        <v>18045</v>
      </c>
      <c r="J1820" s="3">
        <f>COUNTIFS(tab_SCHULLISTE[TKZ],tab_SATLISTE[[#This Row],[SAT-ID]])</f>
        <v>2</v>
      </c>
    </row>
    <row r="1821" spans="1:10" ht="15.9" customHeight="1" x14ac:dyDescent="0.3">
      <c r="A1821" s="3" t="s">
        <v>3502</v>
      </c>
      <c r="B1821" s="15" t="s">
        <v>15463</v>
      </c>
      <c r="C1821" s="16">
        <v>21</v>
      </c>
      <c r="D1821" s="17">
        <f>tab_SATLISTE[[#This Row],[Leihgeräte]]*350</f>
        <v>7350</v>
      </c>
      <c r="E1821" s="16">
        <v>26</v>
      </c>
      <c r="F1821" s="30">
        <f>tab_SATLISTE[[#This Row],[Lehrergeräte]]*1000</f>
        <v>26000</v>
      </c>
      <c r="G1821" s="3" t="str">
        <f>IF(MID(tab_SATLISTE[[#This Row],[SAT-ID]],2,1)="x","x",LEFT(tab_SATLISTE[[#This Row],[SAT-ID]]))</f>
        <v>5</v>
      </c>
      <c r="H1821" t="s">
        <v>17014</v>
      </c>
      <c r="I1821" t="s">
        <v>17054</v>
      </c>
      <c r="J1821" s="3">
        <f>COUNTIFS(tab_SCHULLISTE[TKZ],tab_SATLISTE[[#This Row],[SAT-ID]])</f>
        <v>2</v>
      </c>
    </row>
    <row r="1822" spans="1:10" ht="15.9" customHeight="1" x14ac:dyDescent="0.3">
      <c r="A1822" s="3" t="s">
        <v>3503</v>
      </c>
      <c r="B1822" s="15" t="s">
        <v>16429</v>
      </c>
      <c r="C1822" s="16">
        <v>9</v>
      </c>
      <c r="D1822" s="17">
        <f>tab_SATLISTE[[#This Row],[Leihgeräte]]*350</f>
        <v>3150</v>
      </c>
      <c r="E1822" s="16">
        <v>7</v>
      </c>
      <c r="F1822" s="30">
        <f>tab_SATLISTE[[#This Row],[Lehrergeräte]]*1000</f>
        <v>7000</v>
      </c>
      <c r="G1822" s="3" t="str">
        <f>IF(MID(tab_SATLISTE[[#This Row],[SAT-ID]],2,1)="x","x",LEFT(tab_SATLISTE[[#This Row],[SAT-ID]]))</f>
        <v>5</v>
      </c>
      <c r="H1822" t="s">
        <v>17014</v>
      </c>
      <c r="I1822" t="s">
        <v>17405</v>
      </c>
      <c r="J1822" s="3">
        <f>COUNTIFS(tab_SCHULLISTE[TKZ],tab_SATLISTE[[#This Row],[SAT-ID]])</f>
        <v>1</v>
      </c>
    </row>
    <row r="1823" spans="1:10" ht="15.9" customHeight="1" x14ac:dyDescent="0.3">
      <c r="A1823" s="3" t="s">
        <v>9002</v>
      </c>
      <c r="B1823" s="15" t="s">
        <v>10451</v>
      </c>
      <c r="C1823" s="16">
        <v>8</v>
      </c>
      <c r="D1823" s="17">
        <f>tab_SATLISTE[[#This Row],[Leihgeräte]]*350</f>
        <v>2800</v>
      </c>
      <c r="E1823" s="16">
        <v>5</v>
      </c>
      <c r="F1823" s="30">
        <f>tab_SATLISTE[[#This Row],[Lehrergeräte]]*1000</f>
        <v>5000</v>
      </c>
      <c r="G1823" s="3" t="str">
        <f>IF(MID(tab_SATLISTE[[#This Row],[SAT-ID]],2,1)="x","x",LEFT(tab_SATLISTE[[#This Row],[SAT-ID]]))</f>
        <v>5</v>
      </c>
      <c r="H1823" t="s">
        <v>17014</v>
      </c>
      <c r="I1823" s="45" t="s">
        <v>17978</v>
      </c>
      <c r="J1823" s="3">
        <f>COUNTIFS(tab_SCHULLISTE[TKZ],tab_SATLISTE[[#This Row],[SAT-ID]])</f>
        <v>1</v>
      </c>
    </row>
    <row r="1824" spans="1:10" ht="15.9" customHeight="1" x14ac:dyDescent="0.3">
      <c r="A1824" s="3" t="s">
        <v>3504</v>
      </c>
      <c r="B1824" s="15" t="s">
        <v>16430</v>
      </c>
      <c r="C1824" s="16">
        <v>38</v>
      </c>
      <c r="D1824" s="17">
        <f>tab_SATLISTE[[#This Row],[Leihgeräte]]*350</f>
        <v>13300</v>
      </c>
      <c r="E1824" s="16">
        <v>11</v>
      </c>
      <c r="F1824" s="30">
        <f>tab_SATLISTE[[#This Row],[Lehrergeräte]]*1000</f>
        <v>11000</v>
      </c>
      <c r="G1824" s="3" t="str">
        <f>IF(MID(tab_SATLISTE[[#This Row],[SAT-ID]],2,1)="x","x",LEFT(tab_SATLISTE[[#This Row],[SAT-ID]]))</f>
        <v>5</v>
      </c>
      <c r="H1824" t="s">
        <v>17014</v>
      </c>
      <c r="I1824" t="s">
        <v>17994</v>
      </c>
      <c r="J1824" s="3">
        <f>COUNTIFS(tab_SCHULLISTE[TKZ],tab_SATLISTE[[#This Row],[SAT-ID]])</f>
        <v>1</v>
      </c>
    </row>
    <row r="1825" spans="1:10" ht="15.9" customHeight="1" x14ac:dyDescent="0.3">
      <c r="A1825" s="3" t="s">
        <v>3505</v>
      </c>
      <c r="B1825" s="15" t="s">
        <v>16431</v>
      </c>
      <c r="C1825" s="16">
        <v>26</v>
      </c>
      <c r="D1825" s="17">
        <f>tab_SATLISTE[[#This Row],[Leihgeräte]]*350</f>
        <v>9100</v>
      </c>
      <c r="E1825" s="16">
        <v>6</v>
      </c>
      <c r="F1825" s="30">
        <f>tab_SATLISTE[[#This Row],[Lehrergeräte]]*1000</f>
        <v>6000</v>
      </c>
      <c r="G1825" s="3" t="str">
        <f>IF(MID(tab_SATLISTE[[#This Row],[SAT-ID]],2,1)="x","x",LEFT(tab_SATLISTE[[#This Row],[SAT-ID]]))</f>
        <v>5</v>
      </c>
      <c r="H1825" t="s">
        <v>17014</v>
      </c>
      <c r="I1825" t="s">
        <v>18073</v>
      </c>
      <c r="J1825" s="3">
        <f>COUNTIFS(tab_SCHULLISTE[TKZ],tab_SATLISTE[[#This Row],[SAT-ID]])</f>
        <v>2</v>
      </c>
    </row>
    <row r="1826" spans="1:10" ht="15.9" customHeight="1" x14ac:dyDescent="0.3">
      <c r="A1826" s="3" t="s">
        <v>3506</v>
      </c>
      <c r="B1826" s="15" t="s">
        <v>18926</v>
      </c>
      <c r="C1826" s="16">
        <v>47</v>
      </c>
      <c r="D1826" s="17">
        <f>tab_SATLISTE[[#This Row],[Leihgeräte]]*350</f>
        <v>16450</v>
      </c>
      <c r="E1826" s="16">
        <v>6</v>
      </c>
      <c r="F1826" s="30">
        <f>tab_SATLISTE[[#This Row],[Lehrergeräte]]*1000</f>
        <v>6000</v>
      </c>
      <c r="G1826" s="3" t="str">
        <f>IF(MID(tab_SATLISTE[[#This Row],[SAT-ID]],2,1)="x","x",LEFT(tab_SATLISTE[[#This Row],[SAT-ID]]))</f>
        <v>5</v>
      </c>
      <c r="H1826" t="s">
        <v>17014</v>
      </c>
      <c r="I1826" t="s">
        <v>17952</v>
      </c>
      <c r="J1826" s="3">
        <f>COUNTIFS(tab_SCHULLISTE[TKZ],tab_SATLISTE[[#This Row],[SAT-ID]])</f>
        <v>1</v>
      </c>
    </row>
    <row r="1827" spans="1:10" ht="15.9" customHeight="1" x14ac:dyDescent="0.3">
      <c r="A1827" s="3" t="s">
        <v>3507</v>
      </c>
      <c r="B1827" s="15" t="s">
        <v>16432</v>
      </c>
      <c r="C1827" s="16">
        <v>71</v>
      </c>
      <c r="D1827" s="17">
        <f>tab_SATLISTE[[#This Row],[Leihgeräte]]*350</f>
        <v>24850</v>
      </c>
      <c r="E1827" s="16">
        <v>16</v>
      </c>
      <c r="F1827" s="30">
        <f>tab_SATLISTE[[#This Row],[Lehrergeräte]]*1000</f>
        <v>16000</v>
      </c>
      <c r="G1827" s="3" t="str">
        <f>IF(MID(tab_SATLISTE[[#This Row],[SAT-ID]],2,1)="x","x",LEFT(tab_SATLISTE[[#This Row],[SAT-ID]]))</f>
        <v>5</v>
      </c>
      <c r="H1827" t="s">
        <v>17014</v>
      </c>
      <c r="I1827" t="s">
        <v>17405</v>
      </c>
      <c r="J1827" s="3">
        <f>COUNTIFS(tab_SCHULLISTE[TKZ],tab_SATLISTE[[#This Row],[SAT-ID]])</f>
        <v>2</v>
      </c>
    </row>
    <row r="1828" spans="1:10" ht="15.9" customHeight="1" x14ac:dyDescent="0.3">
      <c r="A1828" s="3" t="s">
        <v>3508</v>
      </c>
      <c r="B1828" s="15" t="s">
        <v>16433</v>
      </c>
      <c r="C1828" s="16">
        <v>37</v>
      </c>
      <c r="D1828" s="17">
        <f>tab_SATLISTE[[#This Row],[Leihgeräte]]*350</f>
        <v>12950</v>
      </c>
      <c r="E1828" s="16">
        <v>9</v>
      </c>
      <c r="F1828" s="30">
        <f>tab_SATLISTE[[#This Row],[Lehrergeräte]]*1000</f>
        <v>9000</v>
      </c>
      <c r="G1828" s="3" t="str">
        <f>IF(MID(tab_SATLISTE[[#This Row],[SAT-ID]],2,1)="x","x",LEFT(tab_SATLISTE[[#This Row],[SAT-ID]]))</f>
        <v>5</v>
      </c>
      <c r="H1828" t="s">
        <v>17014</v>
      </c>
      <c r="I1828" t="s">
        <v>18041</v>
      </c>
      <c r="J1828" s="3">
        <f>COUNTIFS(tab_SCHULLISTE[TKZ],tab_SATLISTE[[#This Row],[SAT-ID]])</f>
        <v>1</v>
      </c>
    </row>
    <row r="1829" spans="1:10" ht="15.9" customHeight="1" x14ac:dyDescent="0.3">
      <c r="A1829" s="3" t="s">
        <v>3509</v>
      </c>
      <c r="B1829" s="15" t="s">
        <v>1086</v>
      </c>
      <c r="C1829" s="16">
        <v>68</v>
      </c>
      <c r="D1829" s="17">
        <f>tab_SATLISTE[[#This Row],[Leihgeräte]]*350</f>
        <v>23800</v>
      </c>
      <c r="E1829" s="16">
        <v>17</v>
      </c>
      <c r="F1829" s="30">
        <f>tab_SATLISTE[[#This Row],[Lehrergeräte]]*1000</f>
        <v>17000</v>
      </c>
      <c r="G1829" s="3" t="str">
        <f>IF(MID(tab_SATLISTE[[#This Row],[SAT-ID]],2,1)="x","x",LEFT(tab_SATLISTE[[#This Row],[SAT-ID]]))</f>
        <v>5</v>
      </c>
      <c r="H1829" t="s">
        <v>17014</v>
      </c>
      <c r="I1829" t="s">
        <v>17974</v>
      </c>
      <c r="J1829" s="3">
        <f>COUNTIFS(tab_SCHULLISTE[TKZ],tab_SATLISTE[[#This Row],[SAT-ID]])</f>
        <v>2</v>
      </c>
    </row>
    <row r="1830" spans="1:10" ht="15.9" customHeight="1" x14ac:dyDescent="0.3">
      <c r="A1830" s="3" t="s">
        <v>3510</v>
      </c>
      <c r="B1830" s="15" t="s">
        <v>16434</v>
      </c>
      <c r="C1830" s="16">
        <v>22</v>
      </c>
      <c r="D1830" s="17">
        <f>tab_SATLISTE[[#This Row],[Leihgeräte]]*350</f>
        <v>7700</v>
      </c>
      <c r="E1830" s="16">
        <v>11</v>
      </c>
      <c r="F1830" s="30">
        <f>tab_SATLISTE[[#This Row],[Lehrergeräte]]*1000</f>
        <v>11000</v>
      </c>
      <c r="G1830" s="3" t="str">
        <f>IF(MID(tab_SATLISTE[[#This Row],[SAT-ID]],2,1)="x","x",LEFT(tab_SATLISTE[[#This Row],[SAT-ID]]))</f>
        <v>5</v>
      </c>
      <c r="H1830" t="s">
        <v>17014</v>
      </c>
      <c r="I1830" t="s">
        <v>17944</v>
      </c>
      <c r="J1830" s="3">
        <f>COUNTIFS(tab_SCHULLISTE[TKZ],tab_SATLISTE[[#This Row],[SAT-ID]])</f>
        <v>2</v>
      </c>
    </row>
    <row r="1831" spans="1:10" ht="15.9" customHeight="1" x14ac:dyDescent="0.3">
      <c r="A1831" s="3" t="s">
        <v>3511</v>
      </c>
      <c r="B1831" s="15" t="s">
        <v>548</v>
      </c>
      <c r="C1831" s="16">
        <v>93</v>
      </c>
      <c r="D1831" s="17">
        <f>tab_SATLISTE[[#This Row],[Leihgeräte]]*350</f>
        <v>32550</v>
      </c>
      <c r="E1831" s="16">
        <v>22</v>
      </c>
      <c r="F1831" s="30">
        <f>tab_SATLISTE[[#This Row],[Lehrergeräte]]*1000</f>
        <v>22000</v>
      </c>
      <c r="G1831" s="3" t="str">
        <f>IF(MID(tab_SATLISTE[[#This Row],[SAT-ID]],2,1)="x","x",LEFT(tab_SATLISTE[[#This Row],[SAT-ID]]))</f>
        <v>5</v>
      </c>
      <c r="H1831" t="s">
        <v>17014</v>
      </c>
      <c r="I1831" t="s">
        <v>18008</v>
      </c>
      <c r="J1831" s="3">
        <f>COUNTIFS(tab_SCHULLISTE[TKZ],tab_SATLISTE[[#This Row],[SAT-ID]])</f>
        <v>3</v>
      </c>
    </row>
    <row r="1832" spans="1:10" ht="15.9" customHeight="1" x14ac:dyDescent="0.3">
      <c r="A1832" s="3" t="s">
        <v>3512</v>
      </c>
      <c r="B1832" s="15" t="s">
        <v>16435</v>
      </c>
      <c r="C1832" s="16">
        <v>33</v>
      </c>
      <c r="D1832" s="17">
        <f>tab_SATLISTE[[#This Row],[Leihgeräte]]*350</f>
        <v>11550</v>
      </c>
      <c r="E1832" s="16">
        <v>12</v>
      </c>
      <c r="F1832" s="30">
        <f>tab_SATLISTE[[#This Row],[Lehrergeräte]]*1000</f>
        <v>12000</v>
      </c>
      <c r="G1832" s="3" t="str">
        <f>IF(MID(tab_SATLISTE[[#This Row],[SAT-ID]],2,1)="x","x",LEFT(tab_SATLISTE[[#This Row],[SAT-ID]]))</f>
        <v>5</v>
      </c>
      <c r="H1832" t="s">
        <v>17014</v>
      </c>
      <c r="I1832" t="s">
        <v>17405</v>
      </c>
      <c r="J1832" s="3">
        <f>COUNTIFS(tab_SCHULLISTE[TKZ],tab_SATLISTE[[#This Row],[SAT-ID]])</f>
        <v>1</v>
      </c>
    </row>
    <row r="1833" spans="1:10" ht="15.9" customHeight="1" x14ac:dyDescent="0.3">
      <c r="A1833" s="3" t="s">
        <v>3513</v>
      </c>
      <c r="B1833" s="15" t="s">
        <v>16436</v>
      </c>
      <c r="C1833" s="16">
        <v>11</v>
      </c>
      <c r="D1833" s="17">
        <f>tab_SATLISTE[[#This Row],[Leihgeräte]]*350</f>
        <v>3850</v>
      </c>
      <c r="E1833" s="16">
        <v>11</v>
      </c>
      <c r="F1833" s="30">
        <f>tab_SATLISTE[[#This Row],[Lehrergeräte]]*1000</f>
        <v>11000</v>
      </c>
      <c r="G1833" s="3" t="str">
        <f>IF(MID(tab_SATLISTE[[#This Row],[SAT-ID]],2,1)="x","x",LEFT(tab_SATLISTE[[#This Row],[SAT-ID]]))</f>
        <v>5</v>
      </c>
      <c r="H1833" t="s">
        <v>17014</v>
      </c>
      <c r="I1833" t="s">
        <v>17405</v>
      </c>
      <c r="J1833" s="3">
        <f>COUNTIFS(tab_SCHULLISTE[TKZ],tab_SATLISTE[[#This Row],[SAT-ID]])</f>
        <v>1</v>
      </c>
    </row>
    <row r="1834" spans="1:10" ht="15.9" customHeight="1" x14ac:dyDescent="0.3">
      <c r="A1834" s="3" t="s">
        <v>3514</v>
      </c>
      <c r="B1834" s="15" t="s">
        <v>18927</v>
      </c>
      <c r="C1834" s="16">
        <v>19</v>
      </c>
      <c r="D1834" s="17">
        <f>tab_SATLISTE[[#This Row],[Leihgeräte]]*350</f>
        <v>6650</v>
      </c>
      <c r="E1834" s="16">
        <v>4</v>
      </c>
      <c r="F1834" s="30">
        <f>tab_SATLISTE[[#This Row],[Lehrergeräte]]*1000</f>
        <v>4000</v>
      </c>
      <c r="G1834" s="3" t="str">
        <f>IF(MID(tab_SATLISTE[[#This Row],[SAT-ID]],2,1)="x","x",LEFT(tab_SATLISTE[[#This Row],[SAT-ID]]))</f>
        <v>5</v>
      </c>
      <c r="H1834" t="s">
        <v>17014</v>
      </c>
      <c r="I1834" t="s">
        <v>17405</v>
      </c>
      <c r="J1834" s="3">
        <f>COUNTIFS(tab_SCHULLISTE[TKZ],tab_SATLISTE[[#This Row],[SAT-ID]])</f>
        <v>1</v>
      </c>
    </row>
    <row r="1835" spans="1:10" ht="15.9" customHeight="1" x14ac:dyDescent="0.3">
      <c r="A1835" s="3" t="s">
        <v>3515</v>
      </c>
      <c r="B1835" s="15" t="s">
        <v>16437</v>
      </c>
      <c r="C1835" s="16">
        <v>17</v>
      </c>
      <c r="D1835" s="17">
        <f>tab_SATLISTE[[#This Row],[Leihgeräte]]*350</f>
        <v>5950</v>
      </c>
      <c r="E1835" s="16">
        <v>20</v>
      </c>
      <c r="F1835" s="30">
        <f>tab_SATLISTE[[#This Row],[Lehrergeräte]]*1000</f>
        <v>20000</v>
      </c>
      <c r="G1835" s="3" t="str">
        <f>IF(MID(tab_SATLISTE[[#This Row],[SAT-ID]],2,1)="x","x",LEFT(tab_SATLISTE[[#This Row],[SAT-ID]]))</f>
        <v>5</v>
      </c>
      <c r="H1835" t="s">
        <v>17014</v>
      </c>
      <c r="I1835" t="s">
        <v>17975</v>
      </c>
      <c r="J1835" s="3">
        <f>COUNTIFS(tab_SCHULLISTE[TKZ],tab_SATLISTE[[#This Row],[SAT-ID]])</f>
        <v>2</v>
      </c>
    </row>
    <row r="1836" spans="1:10" ht="15.9" customHeight="1" x14ac:dyDescent="0.3">
      <c r="A1836" s="3" t="s">
        <v>14910</v>
      </c>
      <c r="B1836" s="15" t="s">
        <v>18928</v>
      </c>
      <c r="C1836" s="16">
        <v>1</v>
      </c>
      <c r="D1836" s="17">
        <f>tab_SATLISTE[[#This Row],[Leihgeräte]]*350</f>
        <v>350</v>
      </c>
      <c r="E1836" s="16">
        <v>3</v>
      </c>
      <c r="F1836" s="30">
        <f>tab_SATLISTE[[#This Row],[Lehrergeräte]]*1000</f>
        <v>3000</v>
      </c>
      <c r="G1836" s="3" t="str">
        <f>IF(MID(tab_SATLISTE[[#This Row],[SAT-ID]],2,1)="x","x",LEFT(tab_SATLISTE[[#This Row],[SAT-ID]]))</f>
        <v>5</v>
      </c>
      <c r="H1836" t="s">
        <v>17014</v>
      </c>
      <c r="I1836" t="s">
        <v>17955</v>
      </c>
      <c r="J1836" s="3">
        <f>COUNTIFS(tab_SCHULLISTE[TKZ],tab_SATLISTE[[#This Row],[SAT-ID]])</f>
        <v>1</v>
      </c>
    </row>
    <row r="1837" spans="1:10" ht="15.9" customHeight="1" x14ac:dyDescent="0.3">
      <c r="A1837" s="3" t="s">
        <v>3516</v>
      </c>
      <c r="B1837" s="15" t="s">
        <v>472</v>
      </c>
      <c r="C1837" s="16">
        <v>109</v>
      </c>
      <c r="D1837" s="17">
        <f>tab_SATLISTE[[#This Row],[Leihgeräte]]*350</f>
        <v>38150</v>
      </c>
      <c r="E1837" s="16">
        <v>22</v>
      </c>
      <c r="F1837" s="30">
        <f>tab_SATLISTE[[#This Row],[Lehrergeräte]]*1000</f>
        <v>22000</v>
      </c>
      <c r="G1837" s="3" t="str">
        <f>IF(MID(tab_SATLISTE[[#This Row],[SAT-ID]],2,1)="x","x",LEFT(tab_SATLISTE[[#This Row],[SAT-ID]]))</f>
        <v>5</v>
      </c>
      <c r="H1837" t="s">
        <v>17014</v>
      </c>
      <c r="I1837" t="s">
        <v>17414</v>
      </c>
      <c r="J1837" s="3">
        <f>COUNTIFS(tab_SCHULLISTE[TKZ],tab_SATLISTE[[#This Row],[SAT-ID]])</f>
        <v>3</v>
      </c>
    </row>
    <row r="1838" spans="1:10" ht="15.9" customHeight="1" x14ac:dyDescent="0.3">
      <c r="A1838" s="3" t="s">
        <v>3517</v>
      </c>
      <c r="B1838" s="15" t="s">
        <v>16233</v>
      </c>
      <c r="C1838" s="16">
        <v>154</v>
      </c>
      <c r="D1838" s="17">
        <f>tab_SATLISTE[[#This Row],[Leihgeräte]]*350</f>
        <v>53900</v>
      </c>
      <c r="E1838" s="16">
        <v>31</v>
      </c>
      <c r="F1838" s="30">
        <f>tab_SATLISTE[[#This Row],[Lehrergeräte]]*1000</f>
        <v>31000</v>
      </c>
      <c r="G1838" s="3" t="str">
        <f>IF(MID(tab_SATLISTE[[#This Row],[SAT-ID]],2,1)="x","x",LEFT(tab_SATLISTE[[#This Row],[SAT-ID]]))</f>
        <v>5</v>
      </c>
      <c r="H1838" t="s">
        <v>17014</v>
      </c>
      <c r="I1838" t="s">
        <v>17853</v>
      </c>
      <c r="J1838" s="3">
        <f>COUNTIFS(tab_SCHULLISTE[TKZ],tab_SATLISTE[[#This Row],[SAT-ID]])</f>
        <v>4</v>
      </c>
    </row>
    <row r="1839" spans="1:10" ht="15.9" customHeight="1" x14ac:dyDescent="0.3">
      <c r="A1839" s="3" t="s">
        <v>3518</v>
      </c>
      <c r="B1839" s="15" t="s">
        <v>1674</v>
      </c>
      <c r="C1839" s="16">
        <v>35</v>
      </c>
      <c r="D1839" s="17">
        <f>tab_SATLISTE[[#This Row],[Leihgeräte]]*350</f>
        <v>12250</v>
      </c>
      <c r="E1839" s="16">
        <v>13</v>
      </c>
      <c r="F1839" s="30">
        <f>tab_SATLISTE[[#This Row],[Lehrergeräte]]*1000</f>
        <v>13000</v>
      </c>
      <c r="G1839" s="3" t="str">
        <f>IF(MID(tab_SATLISTE[[#This Row],[SAT-ID]],2,1)="x","x",LEFT(tab_SATLISTE[[#This Row],[SAT-ID]]))</f>
        <v>5</v>
      </c>
      <c r="H1839" t="s">
        <v>17014</v>
      </c>
      <c r="I1839" t="s">
        <v>17412</v>
      </c>
      <c r="J1839" s="3">
        <f>COUNTIFS(tab_SCHULLISTE[TKZ],tab_SATLISTE[[#This Row],[SAT-ID]])</f>
        <v>2</v>
      </c>
    </row>
    <row r="1840" spans="1:10" ht="15.9" customHeight="1" x14ac:dyDescent="0.3">
      <c r="A1840" s="3" t="s">
        <v>3519</v>
      </c>
      <c r="B1840" s="15" t="s">
        <v>16438</v>
      </c>
      <c r="C1840" s="16">
        <v>152</v>
      </c>
      <c r="D1840" s="17">
        <f>tab_SATLISTE[[#This Row],[Leihgeräte]]*350</f>
        <v>53200</v>
      </c>
      <c r="E1840" s="16">
        <v>25</v>
      </c>
      <c r="F1840" s="30">
        <f>tab_SATLISTE[[#This Row],[Lehrergeräte]]*1000</f>
        <v>25000</v>
      </c>
      <c r="G1840" s="3" t="str">
        <f>IF(MID(tab_SATLISTE[[#This Row],[SAT-ID]],2,1)="x","x",LEFT(tab_SATLISTE[[#This Row],[SAT-ID]]))</f>
        <v>5</v>
      </c>
      <c r="H1840" t="s">
        <v>17014</v>
      </c>
      <c r="I1840" t="s">
        <v>17405</v>
      </c>
      <c r="J1840" s="3">
        <f>COUNTIFS(tab_SCHULLISTE[TKZ],tab_SATLISTE[[#This Row],[SAT-ID]])</f>
        <v>1</v>
      </c>
    </row>
    <row r="1841" spans="1:10" ht="15.9" customHeight="1" x14ac:dyDescent="0.3">
      <c r="A1841" s="3" t="s">
        <v>3520</v>
      </c>
      <c r="B1841" s="15" t="s">
        <v>15503</v>
      </c>
      <c r="C1841" s="16">
        <v>151</v>
      </c>
      <c r="D1841" s="17">
        <f>tab_SATLISTE[[#This Row],[Leihgeräte]]*350</f>
        <v>52850</v>
      </c>
      <c r="E1841" s="16">
        <v>82</v>
      </c>
      <c r="F1841" s="30">
        <f>tab_SATLISTE[[#This Row],[Lehrergeräte]]*1000</f>
        <v>82000</v>
      </c>
      <c r="G1841" s="3" t="str">
        <f>IF(MID(tab_SATLISTE[[#This Row],[SAT-ID]],2,1)="x","x",LEFT(tab_SATLISTE[[#This Row],[SAT-ID]]))</f>
        <v>5</v>
      </c>
      <c r="H1841" t="s">
        <v>17014</v>
      </c>
      <c r="I1841" t="s">
        <v>17414</v>
      </c>
      <c r="J1841" s="3">
        <f>COUNTIFS(tab_SCHULLISTE[TKZ],tab_SATLISTE[[#This Row],[SAT-ID]])</f>
        <v>10</v>
      </c>
    </row>
    <row r="1842" spans="1:10" ht="15.9" customHeight="1" x14ac:dyDescent="0.3">
      <c r="A1842" s="3" t="s">
        <v>3521</v>
      </c>
      <c r="B1842" s="15" t="s">
        <v>16439</v>
      </c>
      <c r="C1842" s="16">
        <v>119</v>
      </c>
      <c r="D1842" s="17">
        <f>tab_SATLISTE[[#This Row],[Leihgeräte]]*350</f>
        <v>41650</v>
      </c>
      <c r="E1842" s="16">
        <v>39</v>
      </c>
      <c r="F1842" s="30">
        <f>tab_SATLISTE[[#This Row],[Lehrergeräte]]*1000</f>
        <v>39000</v>
      </c>
      <c r="G1842" s="3" t="str">
        <f>IF(MID(tab_SATLISTE[[#This Row],[SAT-ID]],2,1)="x","x",LEFT(tab_SATLISTE[[#This Row],[SAT-ID]]))</f>
        <v>5</v>
      </c>
      <c r="H1842" t="s">
        <v>17014</v>
      </c>
      <c r="I1842" t="s">
        <v>17405</v>
      </c>
      <c r="J1842" s="3">
        <f>COUNTIFS(tab_SCHULLISTE[TKZ],tab_SATLISTE[[#This Row],[SAT-ID]])</f>
        <v>6</v>
      </c>
    </row>
    <row r="1843" spans="1:10" ht="15.9" customHeight="1" x14ac:dyDescent="0.3">
      <c r="A1843" s="3" t="s">
        <v>3522</v>
      </c>
      <c r="B1843" s="15" t="s">
        <v>16440</v>
      </c>
      <c r="C1843" s="16">
        <v>12</v>
      </c>
      <c r="D1843" s="17">
        <f>tab_SATLISTE[[#This Row],[Leihgeräte]]*350</f>
        <v>4200</v>
      </c>
      <c r="E1843" s="16">
        <v>9</v>
      </c>
      <c r="F1843" s="30">
        <f>tab_SATLISTE[[#This Row],[Lehrergeräte]]*1000</f>
        <v>9000</v>
      </c>
      <c r="G1843" s="3" t="str">
        <f>IF(MID(tab_SATLISTE[[#This Row],[SAT-ID]],2,1)="x","x",LEFT(tab_SATLISTE[[#This Row],[SAT-ID]]))</f>
        <v>5</v>
      </c>
      <c r="H1843" t="s">
        <v>17014</v>
      </c>
      <c r="I1843" t="s">
        <v>17974</v>
      </c>
      <c r="J1843" s="3">
        <f>COUNTIFS(tab_SCHULLISTE[TKZ],tab_SATLISTE[[#This Row],[SAT-ID]])</f>
        <v>1</v>
      </c>
    </row>
    <row r="1844" spans="1:10" ht="15.9" customHeight="1" x14ac:dyDescent="0.3">
      <c r="A1844" s="3" t="s">
        <v>3523</v>
      </c>
      <c r="B1844" s="15" t="s">
        <v>272</v>
      </c>
      <c r="C1844" s="16">
        <v>15</v>
      </c>
      <c r="D1844" s="17">
        <f>tab_SATLISTE[[#This Row],[Leihgeräte]]*350</f>
        <v>5250</v>
      </c>
      <c r="E1844" s="16">
        <v>13</v>
      </c>
      <c r="F1844" s="30">
        <f>tab_SATLISTE[[#This Row],[Lehrergeräte]]*1000</f>
        <v>13000</v>
      </c>
      <c r="G1844" s="3" t="str">
        <f>IF(MID(tab_SATLISTE[[#This Row],[SAT-ID]],2,1)="x","x",LEFT(tab_SATLISTE[[#This Row],[SAT-ID]]))</f>
        <v>5</v>
      </c>
      <c r="H1844" t="s">
        <v>17014</v>
      </c>
      <c r="I1844" t="s">
        <v>17405</v>
      </c>
      <c r="J1844" s="3">
        <f>COUNTIFS(tab_SCHULLISTE[TKZ],tab_SATLISTE[[#This Row],[SAT-ID]])</f>
        <v>1</v>
      </c>
    </row>
    <row r="1845" spans="1:10" ht="15.9" customHeight="1" x14ac:dyDescent="0.3">
      <c r="A1845" s="3" t="s">
        <v>3526</v>
      </c>
      <c r="B1845" s="15" t="s">
        <v>15510</v>
      </c>
      <c r="C1845" s="16">
        <v>63</v>
      </c>
      <c r="D1845" s="17">
        <f>tab_SATLISTE[[#This Row],[Leihgeräte]]*350</f>
        <v>22050</v>
      </c>
      <c r="E1845" s="16">
        <v>13</v>
      </c>
      <c r="F1845" s="30">
        <f>tab_SATLISTE[[#This Row],[Lehrergeräte]]*1000</f>
        <v>13000</v>
      </c>
      <c r="G1845" s="3" t="str">
        <f>IF(MID(tab_SATLISTE[[#This Row],[SAT-ID]],2,1)="x","x",LEFT(tab_SATLISTE[[#This Row],[SAT-ID]]))</f>
        <v>5</v>
      </c>
      <c r="H1845" t="s">
        <v>17014</v>
      </c>
      <c r="I1845" t="s">
        <v>17025</v>
      </c>
      <c r="J1845" s="3">
        <f>COUNTIFS(tab_SCHULLISTE[TKZ],tab_SATLISTE[[#This Row],[SAT-ID]])</f>
        <v>2</v>
      </c>
    </row>
    <row r="1846" spans="1:10" ht="15.9" customHeight="1" x14ac:dyDescent="0.3">
      <c r="A1846" s="3" t="s">
        <v>3524</v>
      </c>
      <c r="B1846" s="15" t="s">
        <v>16441</v>
      </c>
      <c r="C1846" s="16">
        <v>35</v>
      </c>
      <c r="D1846" s="17">
        <f>tab_SATLISTE[[#This Row],[Leihgeräte]]*350</f>
        <v>12250</v>
      </c>
      <c r="E1846" s="16">
        <v>10</v>
      </c>
      <c r="F1846" s="30">
        <f>tab_SATLISTE[[#This Row],[Lehrergeräte]]*1000</f>
        <v>10000</v>
      </c>
      <c r="G1846" s="3" t="str">
        <f>IF(MID(tab_SATLISTE[[#This Row],[SAT-ID]],2,1)="x","x",LEFT(tab_SATLISTE[[#This Row],[SAT-ID]]))</f>
        <v>5</v>
      </c>
      <c r="H1846" t="s">
        <v>17014</v>
      </c>
      <c r="I1846" t="s">
        <v>17405</v>
      </c>
      <c r="J1846" s="3">
        <f>COUNTIFS(tab_SCHULLISTE[TKZ],tab_SATLISTE[[#This Row],[SAT-ID]])</f>
        <v>1</v>
      </c>
    </row>
    <row r="1847" spans="1:10" ht="15.9" customHeight="1" x14ac:dyDescent="0.3">
      <c r="A1847" s="3" t="s">
        <v>3525</v>
      </c>
      <c r="B1847" s="15" t="s">
        <v>16442</v>
      </c>
      <c r="C1847" s="16">
        <v>86</v>
      </c>
      <c r="D1847" s="17">
        <f>tab_SATLISTE[[#This Row],[Leihgeräte]]*350</f>
        <v>30100</v>
      </c>
      <c r="E1847" s="16">
        <v>23</v>
      </c>
      <c r="F1847" s="30">
        <f>tab_SATLISTE[[#This Row],[Lehrergeräte]]*1000</f>
        <v>23000</v>
      </c>
      <c r="G1847" s="3" t="str">
        <f>IF(MID(tab_SATLISTE[[#This Row],[SAT-ID]],2,1)="x","x",LEFT(tab_SATLISTE[[#This Row],[SAT-ID]]))</f>
        <v>5</v>
      </c>
      <c r="H1847" t="s">
        <v>17014</v>
      </c>
      <c r="I1847" t="s">
        <v>17938</v>
      </c>
      <c r="J1847" s="3">
        <f>COUNTIFS(tab_SCHULLISTE[TKZ],tab_SATLISTE[[#This Row],[SAT-ID]])</f>
        <v>2</v>
      </c>
    </row>
    <row r="1848" spans="1:10" ht="15.9" customHeight="1" x14ac:dyDescent="0.3">
      <c r="A1848" s="3" t="s">
        <v>3527</v>
      </c>
      <c r="B1848" s="15" t="s">
        <v>344</v>
      </c>
      <c r="C1848" s="16">
        <v>41</v>
      </c>
      <c r="D1848" s="17">
        <f>tab_SATLISTE[[#This Row],[Leihgeräte]]*350</f>
        <v>14350</v>
      </c>
      <c r="E1848" s="16">
        <v>16</v>
      </c>
      <c r="F1848" s="30">
        <f>tab_SATLISTE[[#This Row],[Lehrergeräte]]*1000</f>
        <v>16000</v>
      </c>
      <c r="G1848" s="3" t="str">
        <f>IF(MID(tab_SATLISTE[[#This Row],[SAT-ID]],2,1)="x","x",LEFT(tab_SATLISTE[[#This Row],[SAT-ID]]))</f>
        <v>5</v>
      </c>
      <c r="H1848" t="s">
        <v>17014</v>
      </c>
      <c r="I1848" t="s">
        <v>17974</v>
      </c>
      <c r="J1848" s="3">
        <f>COUNTIFS(tab_SCHULLISTE[TKZ],tab_SATLISTE[[#This Row],[SAT-ID]])</f>
        <v>2</v>
      </c>
    </row>
    <row r="1849" spans="1:10" ht="15.9" customHeight="1" x14ac:dyDescent="0.3">
      <c r="A1849" s="3" t="s">
        <v>14898</v>
      </c>
      <c r="B1849" s="15" t="s">
        <v>16445</v>
      </c>
      <c r="C1849" s="16">
        <v>9</v>
      </c>
      <c r="D1849" s="17">
        <f>tab_SATLISTE[[#This Row],[Leihgeräte]]*350</f>
        <v>3150</v>
      </c>
      <c r="E1849" s="16">
        <v>23</v>
      </c>
      <c r="F1849" s="30">
        <f>tab_SATLISTE[[#This Row],[Lehrergeräte]]*1000</f>
        <v>23000</v>
      </c>
      <c r="G1849" s="3" t="str">
        <f>IF(MID(tab_SATLISTE[[#This Row],[SAT-ID]],2,1)="x","x",LEFT(tab_SATLISTE[[#This Row],[SAT-ID]]))</f>
        <v>5</v>
      </c>
      <c r="H1849" t="s">
        <v>17014</v>
      </c>
      <c r="I1849" t="s">
        <v>17974</v>
      </c>
      <c r="J1849" s="3">
        <f>COUNTIFS(tab_SCHULLISTE[TKZ],tab_SATLISTE[[#This Row],[SAT-ID]])</f>
        <v>1</v>
      </c>
    </row>
    <row r="1850" spans="1:10" ht="15.9" customHeight="1" x14ac:dyDescent="0.3">
      <c r="A1850" s="3" t="s">
        <v>3528</v>
      </c>
      <c r="B1850" s="15" t="s">
        <v>16443</v>
      </c>
      <c r="C1850" s="16">
        <v>88</v>
      </c>
      <c r="D1850" s="17">
        <f>tab_SATLISTE[[#This Row],[Leihgeräte]]*350</f>
        <v>30800</v>
      </c>
      <c r="E1850" s="16">
        <v>21</v>
      </c>
      <c r="F1850" s="30">
        <f>tab_SATLISTE[[#This Row],[Lehrergeräte]]*1000</f>
        <v>21000</v>
      </c>
      <c r="G1850" s="3" t="str">
        <f>IF(MID(tab_SATLISTE[[#This Row],[SAT-ID]],2,1)="x","x",LEFT(tab_SATLISTE[[#This Row],[SAT-ID]]))</f>
        <v>5</v>
      </c>
      <c r="H1850" t="s">
        <v>17014</v>
      </c>
      <c r="I1850" t="s">
        <v>17974</v>
      </c>
      <c r="J1850" s="3">
        <f>COUNTIFS(tab_SCHULLISTE[TKZ],tab_SATLISTE[[#This Row],[SAT-ID]])</f>
        <v>1</v>
      </c>
    </row>
    <row r="1851" spans="1:10" ht="15.9" customHeight="1" x14ac:dyDescent="0.3">
      <c r="A1851" s="3" t="s">
        <v>3529</v>
      </c>
      <c r="B1851" s="15" t="s">
        <v>278</v>
      </c>
      <c r="C1851" s="16">
        <v>17</v>
      </c>
      <c r="D1851" s="17">
        <f>tab_SATLISTE[[#This Row],[Leihgeräte]]*350</f>
        <v>5950</v>
      </c>
      <c r="E1851" s="16">
        <v>4</v>
      </c>
      <c r="F1851" s="30">
        <f>tab_SATLISTE[[#This Row],[Lehrergeräte]]*1000</f>
        <v>4000</v>
      </c>
      <c r="G1851" s="3" t="str">
        <f>IF(MID(tab_SATLISTE[[#This Row],[SAT-ID]],2,1)="x","x",LEFT(tab_SATLISTE[[#This Row],[SAT-ID]]))</f>
        <v>5</v>
      </c>
      <c r="H1851" t="s">
        <v>17014</v>
      </c>
      <c r="I1851" t="s">
        <v>17974</v>
      </c>
      <c r="J1851" s="3">
        <f>COUNTIFS(tab_SCHULLISTE[TKZ],tab_SATLISTE[[#This Row],[SAT-ID]])</f>
        <v>1</v>
      </c>
    </row>
    <row r="1852" spans="1:10" ht="15.9" customHeight="1" x14ac:dyDescent="0.3">
      <c r="A1852" s="3" t="s">
        <v>3530</v>
      </c>
      <c r="B1852" s="15" t="s">
        <v>271</v>
      </c>
      <c r="C1852" s="16">
        <v>1</v>
      </c>
      <c r="D1852" s="17">
        <f>tab_SATLISTE[[#This Row],[Leihgeräte]]*350</f>
        <v>350</v>
      </c>
      <c r="E1852" s="16">
        <v>4</v>
      </c>
      <c r="F1852" s="30">
        <f>tab_SATLISTE[[#This Row],[Lehrergeräte]]*1000</f>
        <v>4000</v>
      </c>
      <c r="G1852" s="3" t="str">
        <f>IF(MID(tab_SATLISTE[[#This Row],[SAT-ID]],2,1)="x","x",LEFT(tab_SATLISTE[[#This Row],[SAT-ID]]))</f>
        <v>5</v>
      </c>
      <c r="H1852" t="s">
        <v>17014</v>
      </c>
      <c r="I1852" t="s">
        <v>17974</v>
      </c>
      <c r="J1852" s="3">
        <f>COUNTIFS(tab_SCHULLISTE[TKZ],tab_SATLISTE[[#This Row],[SAT-ID]])</f>
        <v>1</v>
      </c>
    </row>
    <row r="1853" spans="1:10" ht="15.9" customHeight="1" x14ac:dyDescent="0.3">
      <c r="A1853" s="3" t="s">
        <v>3531</v>
      </c>
      <c r="B1853" s="15" t="s">
        <v>198</v>
      </c>
      <c r="C1853" s="16">
        <v>20</v>
      </c>
      <c r="D1853" s="17">
        <f>tab_SATLISTE[[#This Row],[Leihgeräte]]*350</f>
        <v>7000</v>
      </c>
      <c r="E1853" s="16">
        <v>5</v>
      </c>
      <c r="F1853" s="30">
        <f>tab_SATLISTE[[#This Row],[Lehrergeräte]]*1000</f>
        <v>5000</v>
      </c>
      <c r="G1853" s="3" t="str">
        <f>IF(MID(tab_SATLISTE[[#This Row],[SAT-ID]],2,1)="x","x",LEFT(tab_SATLISTE[[#This Row],[SAT-ID]]))</f>
        <v>5</v>
      </c>
      <c r="H1853" t="s">
        <v>17014</v>
      </c>
      <c r="I1853" t="s">
        <v>17054</v>
      </c>
      <c r="J1853" s="3">
        <f>COUNTIFS(tab_SCHULLISTE[TKZ],tab_SATLISTE[[#This Row],[SAT-ID]])</f>
        <v>1</v>
      </c>
    </row>
    <row r="1854" spans="1:10" ht="15.9" customHeight="1" x14ac:dyDescent="0.3">
      <c r="A1854" s="3" t="s">
        <v>3532</v>
      </c>
      <c r="B1854" s="15" t="s">
        <v>16444</v>
      </c>
      <c r="C1854" s="16">
        <v>72</v>
      </c>
      <c r="D1854" s="17">
        <f>tab_SATLISTE[[#This Row],[Leihgeräte]]*350</f>
        <v>25200</v>
      </c>
      <c r="E1854" s="16">
        <v>11</v>
      </c>
      <c r="F1854" s="30">
        <f>tab_SATLISTE[[#This Row],[Lehrergeräte]]*1000</f>
        <v>11000</v>
      </c>
      <c r="G1854" s="3" t="str">
        <f>IF(MID(tab_SATLISTE[[#This Row],[SAT-ID]],2,1)="x","x",LEFT(tab_SATLISTE[[#This Row],[SAT-ID]]))</f>
        <v>5</v>
      </c>
      <c r="H1854" t="s">
        <v>17014</v>
      </c>
      <c r="I1854" t="s">
        <v>18064</v>
      </c>
      <c r="J1854" s="3">
        <f>COUNTIFS(tab_SCHULLISTE[TKZ],tab_SATLISTE[[#This Row],[SAT-ID]])</f>
        <v>1</v>
      </c>
    </row>
    <row r="1855" spans="1:10" ht="15.9" customHeight="1" x14ac:dyDescent="0.3">
      <c r="A1855" s="3" t="s">
        <v>3533</v>
      </c>
      <c r="B1855" s="15" t="s">
        <v>16449</v>
      </c>
      <c r="C1855" s="16">
        <v>18</v>
      </c>
      <c r="D1855" s="17">
        <f>tab_SATLISTE[[#This Row],[Leihgeräte]]*350</f>
        <v>6300</v>
      </c>
      <c r="E1855" s="16">
        <v>6</v>
      </c>
      <c r="F1855" s="30">
        <f>tab_SATLISTE[[#This Row],[Lehrergeräte]]*1000</f>
        <v>6000</v>
      </c>
      <c r="G1855" s="3" t="str">
        <f>IF(MID(tab_SATLISTE[[#This Row],[SAT-ID]],2,1)="x","x",LEFT(tab_SATLISTE[[#This Row],[SAT-ID]]))</f>
        <v>6</v>
      </c>
      <c r="H1855" t="s">
        <v>17008</v>
      </c>
      <c r="I1855" t="s">
        <v>18074</v>
      </c>
      <c r="J1855" s="3">
        <f>COUNTIFS(tab_SCHULLISTE[TKZ],tab_SATLISTE[[#This Row],[SAT-ID]])</f>
        <v>1</v>
      </c>
    </row>
    <row r="1856" spans="1:10" ht="15.9" customHeight="1" x14ac:dyDescent="0.3">
      <c r="A1856" s="3" t="s">
        <v>3534</v>
      </c>
      <c r="B1856" s="15" t="s">
        <v>16450</v>
      </c>
      <c r="C1856" s="16">
        <v>173</v>
      </c>
      <c r="D1856" s="17">
        <f>tab_SATLISTE[[#This Row],[Leihgeräte]]*350</f>
        <v>60550</v>
      </c>
      <c r="E1856" s="16">
        <v>25</v>
      </c>
      <c r="F1856" s="30">
        <f>tab_SATLISTE[[#This Row],[Lehrergeräte]]*1000</f>
        <v>25000</v>
      </c>
      <c r="G1856" s="3" t="str">
        <f>IF(MID(tab_SATLISTE[[#This Row],[SAT-ID]],2,1)="x","x",LEFT(tab_SATLISTE[[#This Row],[SAT-ID]]))</f>
        <v>6</v>
      </c>
      <c r="H1856" t="s">
        <v>17010</v>
      </c>
      <c r="I1856" t="s">
        <v>18075</v>
      </c>
      <c r="J1856" s="3">
        <f>COUNTIFS(tab_SCHULLISTE[TKZ],tab_SATLISTE[[#This Row],[SAT-ID]])</f>
        <v>4</v>
      </c>
    </row>
    <row r="1857" spans="1:10" ht="15.9" customHeight="1" x14ac:dyDescent="0.3">
      <c r="A1857" s="3" t="s">
        <v>3535</v>
      </c>
      <c r="B1857" s="15" t="s">
        <v>16451</v>
      </c>
      <c r="C1857" s="16">
        <v>39</v>
      </c>
      <c r="D1857" s="17">
        <f>tab_SATLISTE[[#This Row],[Leihgeräte]]*350</f>
        <v>13650</v>
      </c>
      <c r="E1857" s="16">
        <v>6</v>
      </c>
      <c r="F1857" s="30">
        <f>tab_SATLISTE[[#This Row],[Lehrergeräte]]*1000</f>
        <v>6000</v>
      </c>
      <c r="G1857" s="3" t="str">
        <f>IF(MID(tab_SATLISTE[[#This Row],[SAT-ID]],2,1)="x","x",LEFT(tab_SATLISTE[[#This Row],[SAT-ID]]))</f>
        <v>6</v>
      </c>
      <c r="H1857" t="s">
        <v>17008</v>
      </c>
      <c r="I1857" t="s">
        <v>18076</v>
      </c>
      <c r="J1857" s="3">
        <f>COUNTIFS(tab_SCHULLISTE[TKZ],tab_SATLISTE[[#This Row],[SAT-ID]])</f>
        <v>1</v>
      </c>
    </row>
    <row r="1858" spans="1:10" ht="15.9" customHeight="1" x14ac:dyDescent="0.3">
      <c r="A1858" s="3" t="s">
        <v>3536</v>
      </c>
      <c r="B1858" s="15" t="s">
        <v>16452</v>
      </c>
      <c r="C1858" s="16">
        <v>42</v>
      </c>
      <c r="D1858" s="17">
        <f>tab_SATLISTE[[#This Row],[Leihgeräte]]*350</f>
        <v>14700</v>
      </c>
      <c r="E1858" s="16">
        <v>8</v>
      </c>
      <c r="F1858" s="30">
        <f>tab_SATLISTE[[#This Row],[Lehrergeräte]]*1000</f>
        <v>8000</v>
      </c>
      <c r="G1858" s="3" t="str">
        <f>IF(MID(tab_SATLISTE[[#This Row],[SAT-ID]],2,1)="x","x",LEFT(tab_SATLISTE[[#This Row],[SAT-ID]]))</f>
        <v>6</v>
      </c>
      <c r="H1858" t="s">
        <v>17008</v>
      </c>
      <c r="I1858" t="s">
        <v>18076</v>
      </c>
      <c r="J1858" s="3">
        <f>COUNTIFS(tab_SCHULLISTE[TKZ],tab_SATLISTE[[#This Row],[SAT-ID]])</f>
        <v>1</v>
      </c>
    </row>
    <row r="1859" spans="1:10" ht="15.9" customHeight="1" x14ac:dyDescent="0.3">
      <c r="A1859" s="3" t="s">
        <v>3537</v>
      </c>
      <c r="B1859" s="15" t="s">
        <v>16453</v>
      </c>
      <c r="C1859" s="16">
        <v>54</v>
      </c>
      <c r="D1859" s="17">
        <f>tab_SATLISTE[[#This Row],[Leihgeräte]]*350</f>
        <v>18900</v>
      </c>
      <c r="E1859" s="16">
        <v>10</v>
      </c>
      <c r="F1859" s="30">
        <f>tab_SATLISTE[[#This Row],[Lehrergeräte]]*1000</f>
        <v>10000</v>
      </c>
      <c r="G1859" s="3" t="str">
        <f>IF(MID(tab_SATLISTE[[#This Row],[SAT-ID]],2,1)="x","x",LEFT(tab_SATLISTE[[#This Row],[SAT-ID]]))</f>
        <v>6</v>
      </c>
      <c r="H1859" t="s">
        <v>17010</v>
      </c>
      <c r="I1859" t="s">
        <v>18077</v>
      </c>
      <c r="J1859" s="3">
        <f>COUNTIFS(tab_SCHULLISTE[TKZ],tab_SATLISTE[[#This Row],[SAT-ID]])</f>
        <v>2</v>
      </c>
    </row>
    <row r="1860" spans="1:10" ht="15.9" customHeight="1" x14ac:dyDescent="0.3">
      <c r="A1860" s="3" t="s">
        <v>3538</v>
      </c>
      <c r="B1860" s="15" t="s">
        <v>16454</v>
      </c>
      <c r="C1860" s="16">
        <v>17</v>
      </c>
      <c r="D1860" s="17">
        <f>tab_SATLISTE[[#This Row],[Leihgeräte]]*350</f>
        <v>5950</v>
      </c>
      <c r="E1860" s="16">
        <v>5</v>
      </c>
      <c r="F1860" s="30">
        <f>tab_SATLISTE[[#This Row],[Lehrergeräte]]*1000</f>
        <v>5000</v>
      </c>
      <c r="G1860" s="3" t="str">
        <f>IF(MID(tab_SATLISTE[[#This Row],[SAT-ID]],2,1)="x","x",LEFT(tab_SATLISTE[[#This Row],[SAT-ID]]))</f>
        <v>6</v>
      </c>
      <c r="H1860" t="s">
        <v>17008</v>
      </c>
      <c r="I1860" t="s">
        <v>18077</v>
      </c>
      <c r="J1860" s="3">
        <f>COUNTIFS(tab_SCHULLISTE[TKZ],tab_SATLISTE[[#This Row],[SAT-ID]])</f>
        <v>1</v>
      </c>
    </row>
    <row r="1861" spans="1:10" ht="15.9" customHeight="1" x14ac:dyDescent="0.3">
      <c r="A1861" s="3" t="s">
        <v>3539</v>
      </c>
      <c r="B1861" s="15" t="s">
        <v>380</v>
      </c>
      <c r="C1861" s="16">
        <v>117</v>
      </c>
      <c r="D1861" s="17">
        <f>tab_SATLISTE[[#This Row],[Leihgeräte]]*350</f>
        <v>40950</v>
      </c>
      <c r="E1861" s="16">
        <v>33</v>
      </c>
      <c r="F1861" s="30">
        <f>tab_SATLISTE[[#This Row],[Lehrergeräte]]*1000</f>
        <v>33000</v>
      </c>
      <c r="G1861" s="3" t="str">
        <f>IF(MID(tab_SATLISTE[[#This Row],[SAT-ID]],2,1)="x","x",LEFT(tab_SATLISTE[[#This Row],[SAT-ID]]))</f>
        <v>6</v>
      </c>
      <c r="H1861" t="s">
        <v>17008</v>
      </c>
      <c r="I1861" t="s">
        <v>18078</v>
      </c>
      <c r="J1861" s="3">
        <f>COUNTIFS(tab_SCHULLISTE[TKZ],tab_SATLISTE[[#This Row],[SAT-ID]])</f>
        <v>2</v>
      </c>
    </row>
    <row r="1862" spans="1:10" ht="15.9" customHeight="1" x14ac:dyDescent="0.3">
      <c r="A1862" s="3" t="s">
        <v>3540</v>
      </c>
      <c r="B1862" s="15" t="s">
        <v>16455</v>
      </c>
      <c r="C1862" s="16">
        <v>1700</v>
      </c>
      <c r="D1862" s="17">
        <f>tab_SATLISTE[[#This Row],[Leihgeräte]]*350</f>
        <v>595000</v>
      </c>
      <c r="E1862" s="16">
        <v>313</v>
      </c>
      <c r="F1862" s="30">
        <f>tab_SATLISTE[[#This Row],[Lehrergeräte]]*1000</f>
        <v>313000</v>
      </c>
      <c r="G1862" s="3" t="str">
        <f>IF(MID(tab_SATLISTE[[#This Row],[SAT-ID]],2,1)="x","x",LEFT(tab_SATLISTE[[#This Row],[SAT-ID]]))</f>
        <v>6</v>
      </c>
      <c r="H1862" t="s">
        <v>17010</v>
      </c>
      <c r="I1862" t="s">
        <v>18078</v>
      </c>
      <c r="J1862" s="3">
        <f>COUNTIFS(tab_SCHULLISTE[TKZ],tab_SATLISTE[[#This Row],[SAT-ID]])</f>
        <v>29</v>
      </c>
    </row>
    <row r="1863" spans="1:10" ht="15.9" customHeight="1" x14ac:dyDescent="0.3">
      <c r="A1863" s="3" t="s">
        <v>3541</v>
      </c>
      <c r="B1863" s="15" t="s">
        <v>16456</v>
      </c>
      <c r="C1863" s="16">
        <v>852</v>
      </c>
      <c r="D1863" s="17">
        <f>tab_SATLISTE[[#This Row],[Leihgeräte]]*350</f>
        <v>298200</v>
      </c>
      <c r="E1863" s="16">
        <v>156</v>
      </c>
      <c r="F1863" s="30">
        <f>tab_SATLISTE[[#This Row],[Lehrergeräte]]*1000</f>
        <v>156000</v>
      </c>
      <c r="G1863" s="3" t="str">
        <f>IF(MID(tab_SATLISTE[[#This Row],[SAT-ID]],2,1)="x","x",LEFT(tab_SATLISTE[[#This Row],[SAT-ID]]))</f>
        <v>6</v>
      </c>
      <c r="H1863" t="s">
        <v>10474</v>
      </c>
      <c r="I1863" t="s">
        <v>18521</v>
      </c>
      <c r="J1863" s="3">
        <f>COUNTIFS(tab_SCHULLISTE[TKZ],tab_SATLISTE[[#This Row],[SAT-ID]])</f>
        <v>10</v>
      </c>
    </row>
    <row r="1864" spans="1:10" ht="15.9" customHeight="1" x14ac:dyDescent="0.3">
      <c r="A1864" s="3" t="s">
        <v>3542</v>
      </c>
      <c r="B1864" s="15" t="s">
        <v>16457</v>
      </c>
      <c r="C1864" s="16">
        <v>12</v>
      </c>
      <c r="D1864" s="17">
        <f>tab_SATLISTE[[#This Row],[Leihgeräte]]*350</f>
        <v>4200</v>
      </c>
      <c r="E1864" s="16">
        <v>2</v>
      </c>
      <c r="F1864" s="30">
        <f>tab_SATLISTE[[#This Row],[Lehrergeräte]]*1000</f>
        <v>2000</v>
      </c>
      <c r="G1864" s="3" t="str">
        <f>IF(MID(tab_SATLISTE[[#This Row],[SAT-ID]],2,1)="x","x",LEFT(tab_SATLISTE[[#This Row],[SAT-ID]]))</f>
        <v>6</v>
      </c>
      <c r="H1864" t="s">
        <v>17008</v>
      </c>
      <c r="I1864" t="s">
        <v>18079</v>
      </c>
      <c r="J1864" s="3">
        <f>COUNTIFS(tab_SCHULLISTE[TKZ],tab_SATLISTE[[#This Row],[SAT-ID]])</f>
        <v>1</v>
      </c>
    </row>
    <row r="1865" spans="1:10" ht="15.9" customHeight="1" x14ac:dyDescent="0.3">
      <c r="A1865" s="3" t="s">
        <v>3543</v>
      </c>
      <c r="B1865" s="15" t="s">
        <v>16458</v>
      </c>
      <c r="C1865" s="16">
        <v>13</v>
      </c>
      <c r="D1865" s="17">
        <f>tab_SATLISTE[[#This Row],[Leihgeräte]]*350</f>
        <v>4550</v>
      </c>
      <c r="E1865" s="16">
        <v>3</v>
      </c>
      <c r="F1865" s="30">
        <f>tab_SATLISTE[[#This Row],[Lehrergeräte]]*1000</f>
        <v>3000</v>
      </c>
      <c r="G1865" s="3" t="str">
        <f>IF(MID(tab_SATLISTE[[#This Row],[SAT-ID]],2,1)="x","x",LEFT(tab_SATLISTE[[#This Row],[SAT-ID]]))</f>
        <v>6</v>
      </c>
      <c r="H1865" t="s">
        <v>17008</v>
      </c>
      <c r="I1865" t="s">
        <v>18080</v>
      </c>
      <c r="J1865" s="3">
        <f>COUNTIFS(tab_SCHULLISTE[TKZ],tab_SATLISTE[[#This Row],[SAT-ID]])</f>
        <v>1</v>
      </c>
    </row>
    <row r="1866" spans="1:10" ht="15.9" customHeight="1" x14ac:dyDescent="0.3">
      <c r="A1866" s="3" t="s">
        <v>3544</v>
      </c>
      <c r="B1866" s="15" t="s">
        <v>1244</v>
      </c>
      <c r="C1866" s="16">
        <v>14</v>
      </c>
      <c r="D1866" s="17">
        <f>tab_SATLISTE[[#This Row],[Leihgeräte]]*350</f>
        <v>4900</v>
      </c>
      <c r="E1866" s="16">
        <v>3</v>
      </c>
      <c r="F1866" s="30">
        <f>tab_SATLISTE[[#This Row],[Lehrergeräte]]*1000</f>
        <v>3000</v>
      </c>
      <c r="G1866" s="3" t="str">
        <f>IF(MID(tab_SATLISTE[[#This Row],[SAT-ID]],2,1)="x","x",LEFT(tab_SATLISTE[[#This Row],[SAT-ID]]))</f>
        <v>6</v>
      </c>
      <c r="H1866" t="s">
        <v>17008</v>
      </c>
      <c r="I1866" t="s">
        <v>18081</v>
      </c>
      <c r="J1866" s="3">
        <f>COUNTIFS(tab_SCHULLISTE[TKZ],tab_SATLISTE[[#This Row],[SAT-ID]])</f>
        <v>1</v>
      </c>
    </row>
    <row r="1867" spans="1:10" ht="15.9" customHeight="1" x14ac:dyDescent="0.3">
      <c r="A1867" s="3" t="s">
        <v>3545</v>
      </c>
      <c r="B1867" s="15" t="s">
        <v>16459</v>
      </c>
      <c r="C1867" s="16">
        <v>33</v>
      </c>
      <c r="D1867" s="17">
        <f>tab_SATLISTE[[#This Row],[Leihgeräte]]*350</f>
        <v>11550</v>
      </c>
      <c r="E1867" s="16">
        <v>9</v>
      </c>
      <c r="F1867" s="30">
        <f>tab_SATLISTE[[#This Row],[Lehrergeräte]]*1000</f>
        <v>9000</v>
      </c>
      <c r="G1867" s="3" t="str">
        <f>IF(MID(tab_SATLISTE[[#This Row],[SAT-ID]],2,1)="x","x",LEFT(tab_SATLISTE[[#This Row],[SAT-ID]]))</f>
        <v>6</v>
      </c>
      <c r="H1867" t="s">
        <v>17009</v>
      </c>
      <c r="I1867" t="s">
        <v>18082</v>
      </c>
      <c r="J1867" s="3">
        <f>COUNTIFS(tab_SCHULLISTE[TKZ],tab_SATLISTE[[#This Row],[SAT-ID]])</f>
        <v>2</v>
      </c>
    </row>
    <row r="1868" spans="1:10" ht="15.9" customHeight="1" x14ac:dyDescent="0.3">
      <c r="A1868" s="3" t="s">
        <v>3546</v>
      </c>
      <c r="B1868" s="15" t="s">
        <v>16460</v>
      </c>
      <c r="C1868" s="16">
        <v>93</v>
      </c>
      <c r="D1868" s="17">
        <f>tab_SATLISTE[[#This Row],[Leihgeräte]]*350</f>
        <v>32550</v>
      </c>
      <c r="E1868" s="16">
        <v>17</v>
      </c>
      <c r="F1868" s="30">
        <f>tab_SATLISTE[[#This Row],[Lehrergeräte]]*1000</f>
        <v>17000</v>
      </c>
      <c r="G1868" s="3" t="str">
        <f>IF(MID(tab_SATLISTE[[#This Row],[SAT-ID]],2,1)="x","x",LEFT(tab_SATLISTE[[#This Row],[SAT-ID]]))</f>
        <v>6</v>
      </c>
      <c r="H1868" t="s">
        <v>17010</v>
      </c>
      <c r="I1868" t="s">
        <v>18083</v>
      </c>
      <c r="J1868" s="3">
        <f>COUNTIFS(tab_SCHULLISTE[TKZ],tab_SATLISTE[[#This Row],[SAT-ID]])</f>
        <v>2</v>
      </c>
    </row>
    <row r="1869" spans="1:10" ht="15.9" customHeight="1" x14ac:dyDescent="0.3">
      <c r="A1869" s="3" t="s">
        <v>3547</v>
      </c>
      <c r="B1869" s="15" t="s">
        <v>16461</v>
      </c>
      <c r="C1869" s="16">
        <v>202</v>
      </c>
      <c r="D1869" s="17">
        <f>tab_SATLISTE[[#This Row],[Leihgeräte]]*350</f>
        <v>70700</v>
      </c>
      <c r="E1869" s="16">
        <v>35</v>
      </c>
      <c r="F1869" s="30">
        <f>tab_SATLISTE[[#This Row],[Lehrergeräte]]*1000</f>
        <v>35000</v>
      </c>
      <c r="G1869" s="3" t="str">
        <f>IF(MID(tab_SATLISTE[[#This Row],[SAT-ID]],2,1)="x","x",LEFT(tab_SATLISTE[[#This Row],[SAT-ID]]))</f>
        <v>6</v>
      </c>
      <c r="H1869" t="s">
        <v>17010</v>
      </c>
      <c r="I1869" t="s">
        <v>18084</v>
      </c>
      <c r="J1869" s="3">
        <f>COUNTIFS(tab_SCHULLISTE[TKZ],tab_SATLISTE[[#This Row],[SAT-ID]])</f>
        <v>3</v>
      </c>
    </row>
    <row r="1870" spans="1:10" ht="15.9" customHeight="1" x14ac:dyDescent="0.3">
      <c r="A1870" s="3" t="s">
        <v>3548</v>
      </c>
      <c r="B1870" s="15" t="s">
        <v>16462</v>
      </c>
      <c r="C1870" s="16">
        <v>765</v>
      </c>
      <c r="D1870" s="17">
        <f>tab_SATLISTE[[#This Row],[Leihgeräte]]*350</f>
        <v>267750</v>
      </c>
      <c r="E1870" s="16">
        <v>143</v>
      </c>
      <c r="F1870" s="30">
        <f>tab_SATLISTE[[#This Row],[Lehrergeräte]]*1000</f>
        <v>143000</v>
      </c>
      <c r="G1870" s="3" t="str">
        <f>IF(MID(tab_SATLISTE[[#This Row],[SAT-ID]],2,1)="x","x",LEFT(tab_SATLISTE[[#This Row],[SAT-ID]]))</f>
        <v>6</v>
      </c>
      <c r="H1870" t="s">
        <v>10474</v>
      </c>
      <c r="I1870" t="s">
        <v>18522</v>
      </c>
      <c r="J1870" s="3">
        <f>COUNTIFS(tab_SCHULLISTE[TKZ],tab_SATLISTE[[#This Row],[SAT-ID]])</f>
        <v>11</v>
      </c>
    </row>
    <row r="1871" spans="1:10" ht="15.9" customHeight="1" x14ac:dyDescent="0.3">
      <c r="A1871" s="3" t="s">
        <v>3549</v>
      </c>
      <c r="B1871" s="15" t="s">
        <v>16463</v>
      </c>
      <c r="C1871" s="16">
        <v>41</v>
      </c>
      <c r="D1871" s="17">
        <f>tab_SATLISTE[[#This Row],[Leihgeräte]]*350</f>
        <v>14350</v>
      </c>
      <c r="E1871" s="16">
        <v>6</v>
      </c>
      <c r="F1871" s="30">
        <f>tab_SATLISTE[[#This Row],[Lehrergeräte]]*1000</f>
        <v>6000</v>
      </c>
      <c r="G1871" s="3" t="str">
        <f>IF(MID(tab_SATLISTE[[#This Row],[SAT-ID]],2,1)="x","x",LEFT(tab_SATLISTE[[#This Row],[SAT-ID]]))</f>
        <v>6</v>
      </c>
      <c r="H1871" t="s">
        <v>17008</v>
      </c>
      <c r="I1871" t="s">
        <v>18085</v>
      </c>
      <c r="J1871" s="3">
        <f>COUNTIFS(tab_SCHULLISTE[TKZ],tab_SATLISTE[[#This Row],[SAT-ID]])</f>
        <v>1</v>
      </c>
    </row>
    <row r="1872" spans="1:10" ht="15.9" customHeight="1" x14ac:dyDescent="0.3">
      <c r="A1872" s="3" t="s">
        <v>3550</v>
      </c>
      <c r="B1872" s="15" t="s">
        <v>16464</v>
      </c>
      <c r="C1872" s="16">
        <v>29</v>
      </c>
      <c r="D1872" s="17">
        <f>tab_SATLISTE[[#This Row],[Leihgeräte]]*350</f>
        <v>10150</v>
      </c>
      <c r="E1872" s="16">
        <v>3</v>
      </c>
      <c r="F1872" s="30">
        <f>tab_SATLISTE[[#This Row],[Lehrergeräte]]*1000</f>
        <v>3000</v>
      </c>
      <c r="G1872" s="3" t="str">
        <f>IF(MID(tab_SATLISTE[[#This Row],[SAT-ID]],2,1)="x","x",LEFT(tab_SATLISTE[[#This Row],[SAT-ID]]))</f>
        <v>6</v>
      </c>
      <c r="H1872" t="s">
        <v>17010</v>
      </c>
      <c r="I1872" t="s">
        <v>18085</v>
      </c>
      <c r="J1872" s="3">
        <f>COUNTIFS(tab_SCHULLISTE[TKZ],tab_SATLISTE[[#This Row],[SAT-ID]])</f>
        <v>1</v>
      </c>
    </row>
    <row r="1873" spans="1:10" ht="15.9" customHeight="1" x14ac:dyDescent="0.3">
      <c r="A1873" s="3" t="s">
        <v>3551</v>
      </c>
      <c r="B1873" s="15" t="s">
        <v>16465</v>
      </c>
      <c r="C1873" s="16">
        <v>268</v>
      </c>
      <c r="D1873" s="17">
        <f>tab_SATLISTE[[#This Row],[Leihgeräte]]*350</f>
        <v>93800</v>
      </c>
      <c r="E1873" s="16">
        <v>51</v>
      </c>
      <c r="F1873" s="30">
        <f>tab_SATLISTE[[#This Row],[Lehrergeräte]]*1000</f>
        <v>51000</v>
      </c>
      <c r="G1873" s="3" t="str">
        <f>IF(MID(tab_SATLISTE[[#This Row],[SAT-ID]],2,1)="x","x",LEFT(tab_SATLISTE[[#This Row],[SAT-ID]]))</f>
        <v>6</v>
      </c>
      <c r="H1873" t="s">
        <v>17010</v>
      </c>
      <c r="I1873" t="s">
        <v>18086</v>
      </c>
      <c r="J1873" s="3">
        <f>COUNTIFS(tab_SCHULLISTE[TKZ],tab_SATLISTE[[#This Row],[SAT-ID]])</f>
        <v>5</v>
      </c>
    </row>
    <row r="1874" spans="1:10" ht="15.9" customHeight="1" x14ac:dyDescent="0.3">
      <c r="A1874" s="3" t="s">
        <v>3552</v>
      </c>
      <c r="B1874" s="15" t="s">
        <v>16466</v>
      </c>
      <c r="C1874" s="16">
        <v>13</v>
      </c>
      <c r="D1874" s="17">
        <f>tab_SATLISTE[[#This Row],[Leihgeräte]]*350</f>
        <v>4550</v>
      </c>
      <c r="E1874" s="16">
        <v>4</v>
      </c>
      <c r="F1874" s="30">
        <f>tab_SATLISTE[[#This Row],[Lehrergeräte]]*1000</f>
        <v>4000</v>
      </c>
      <c r="G1874" s="3" t="str">
        <f>IF(MID(tab_SATLISTE[[#This Row],[SAT-ID]],2,1)="x","x",LEFT(tab_SATLISTE[[#This Row],[SAT-ID]]))</f>
        <v>6</v>
      </c>
      <c r="H1874" t="s">
        <v>23</v>
      </c>
      <c r="I1874" t="s">
        <v>18087</v>
      </c>
      <c r="J1874" s="3">
        <f>COUNTIFS(tab_SCHULLISTE[TKZ],tab_SATLISTE[[#This Row],[SAT-ID]])</f>
        <v>1</v>
      </c>
    </row>
    <row r="1875" spans="1:10" ht="15.9" customHeight="1" x14ac:dyDescent="0.3">
      <c r="A1875" s="3" t="s">
        <v>3553</v>
      </c>
      <c r="B1875" s="15" t="s">
        <v>14958</v>
      </c>
      <c r="C1875" s="16">
        <v>257</v>
      </c>
      <c r="D1875" s="17">
        <f>tab_SATLISTE[[#This Row],[Leihgeräte]]*350</f>
        <v>89950</v>
      </c>
      <c r="E1875" s="16">
        <v>53</v>
      </c>
      <c r="F1875" s="30">
        <f>tab_SATLISTE[[#This Row],[Lehrergeräte]]*1000</f>
        <v>53000</v>
      </c>
      <c r="G1875" s="3" t="str">
        <f>IF(MID(tab_SATLISTE[[#This Row],[SAT-ID]],2,1)="x","x",LEFT(tab_SATLISTE[[#This Row],[SAT-ID]]))</f>
        <v>6</v>
      </c>
      <c r="H1875" t="s">
        <v>17008</v>
      </c>
      <c r="I1875" t="s">
        <v>17054</v>
      </c>
      <c r="J1875" s="3">
        <f>COUNTIFS(tab_SCHULLISTE[TKZ],tab_SATLISTE[[#This Row],[SAT-ID]])</f>
        <v>3</v>
      </c>
    </row>
    <row r="1876" spans="1:10" ht="15.9" customHeight="1" x14ac:dyDescent="0.3">
      <c r="A1876" s="3" t="s">
        <v>3554</v>
      </c>
      <c r="B1876" s="15" t="s">
        <v>16467</v>
      </c>
      <c r="C1876" s="16">
        <v>73</v>
      </c>
      <c r="D1876" s="17">
        <f>tab_SATLISTE[[#This Row],[Leihgeräte]]*350</f>
        <v>25550</v>
      </c>
      <c r="E1876" s="16">
        <v>18</v>
      </c>
      <c r="F1876" s="30">
        <f>tab_SATLISTE[[#This Row],[Lehrergeräte]]*1000</f>
        <v>18000</v>
      </c>
      <c r="G1876" s="3" t="str">
        <f>IF(MID(tab_SATLISTE[[#This Row],[SAT-ID]],2,1)="x","x",LEFT(tab_SATLISTE[[#This Row],[SAT-ID]]))</f>
        <v>6</v>
      </c>
      <c r="H1876" t="s">
        <v>23</v>
      </c>
      <c r="I1876" t="s">
        <v>18088</v>
      </c>
      <c r="J1876" s="3">
        <f>COUNTIFS(tab_SCHULLISTE[TKZ],tab_SATLISTE[[#This Row],[SAT-ID]])</f>
        <v>2</v>
      </c>
    </row>
    <row r="1877" spans="1:10" ht="15.9" customHeight="1" x14ac:dyDescent="0.3">
      <c r="A1877" s="3" t="s">
        <v>3555</v>
      </c>
      <c r="B1877" s="15" t="s">
        <v>16468</v>
      </c>
      <c r="C1877" s="16">
        <v>56</v>
      </c>
      <c r="D1877" s="17">
        <f>tab_SATLISTE[[#This Row],[Leihgeräte]]*350</f>
        <v>19600</v>
      </c>
      <c r="E1877" s="16">
        <v>11</v>
      </c>
      <c r="F1877" s="30">
        <f>tab_SATLISTE[[#This Row],[Lehrergeräte]]*1000</f>
        <v>11000</v>
      </c>
      <c r="G1877" s="3" t="str">
        <f>IF(MID(tab_SATLISTE[[#This Row],[SAT-ID]],2,1)="x","x",LEFT(tab_SATLISTE[[#This Row],[SAT-ID]]))</f>
        <v>6</v>
      </c>
      <c r="H1877" t="s">
        <v>17008</v>
      </c>
      <c r="I1877" t="s">
        <v>18089</v>
      </c>
      <c r="J1877" s="3">
        <f>COUNTIFS(tab_SCHULLISTE[TKZ],tab_SATLISTE[[#This Row],[SAT-ID]])</f>
        <v>1</v>
      </c>
    </row>
    <row r="1878" spans="1:10" ht="15.9" customHeight="1" x14ac:dyDescent="0.3">
      <c r="A1878" s="3" t="s">
        <v>3556</v>
      </c>
      <c r="B1878" s="15" t="s">
        <v>16469</v>
      </c>
      <c r="C1878" s="16">
        <v>39</v>
      </c>
      <c r="D1878" s="17">
        <f>tab_SATLISTE[[#This Row],[Leihgeräte]]*350</f>
        <v>13650</v>
      </c>
      <c r="E1878" s="16">
        <v>48</v>
      </c>
      <c r="F1878" s="30">
        <f>tab_SATLISTE[[#This Row],[Lehrergeräte]]*1000</f>
        <v>48000</v>
      </c>
      <c r="G1878" s="3" t="str">
        <f>IF(MID(tab_SATLISTE[[#This Row],[SAT-ID]],2,1)="x","x",LEFT(tab_SATLISTE[[#This Row],[SAT-ID]]))</f>
        <v>6</v>
      </c>
      <c r="H1878" t="s">
        <v>17008</v>
      </c>
      <c r="I1878" t="s">
        <v>18090</v>
      </c>
      <c r="J1878" s="3">
        <f>COUNTIFS(tab_SCHULLISTE[TKZ],tab_SATLISTE[[#This Row],[SAT-ID]])</f>
        <v>2</v>
      </c>
    </row>
    <row r="1879" spans="1:10" ht="15.9" customHeight="1" x14ac:dyDescent="0.3">
      <c r="A1879" s="3" t="s">
        <v>3557</v>
      </c>
      <c r="B1879" s="15" t="s">
        <v>1549</v>
      </c>
      <c r="C1879" s="16">
        <v>79</v>
      </c>
      <c r="D1879" s="17">
        <f>tab_SATLISTE[[#This Row],[Leihgeräte]]*350</f>
        <v>27650</v>
      </c>
      <c r="E1879" s="16">
        <v>13</v>
      </c>
      <c r="F1879" s="30">
        <f>tab_SATLISTE[[#This Row],[Lehrergeräte]]*1000</f>
        <v>13000</v>
      </c>
      <c r="G1879" s="3" t="str">
        <f>IF(MID(tab_SATLISTE[[#This Row],[SAT-ID]],2,1)="x","x",LEFT(tab_SATLISTE[[#This Row],[SAT-ID]]))</f>
        <v>6</v>
      </c>
      <c r="H1879" t="s">
        <v>17008</v>
      </c>
      <c r="I1879" t="s">
        <v>18078</v>
      </c>
      <c r="J1879" s="3">
        <f>COUNTIFS(tab_SCHULLISTE[TKZ],tab_SATLISTE[[#This Row],[SAT-ID]])</f>
        <v>1</v>
      </c>
    </row>
    <row r="1880" spans="1:10" ht="15.9" customHeight="1" x14ac:dyDescent="0.3">
      <c r="A1880" s="3" t="s">
        <v>3558</v>
      </c>
      <c r="B1880" s="15" t="s">
        <v>16470</v>
      </c>
      <c r="C1880" s="16">
        <v>31</v>
      </c>
      <c r="D1880" s="17">
        <f>tab_SATLISTE[[#This Row],[Leihgeräte]]*350</f>
        <v>10850</v>
      </c>
      <c r="E1880" s="16">
        <v>5</v>
      </c>
      <c r="F1880" s="30">
        <f>tab_SATLISTE[[#This Row],[Lehrergeräte]]*1000</f>
        <v>5000</v>
      </c>
      <c r="G1880" s="3" t="str">
        <f>IF(MID(tab_SATLISTE[[#This Row],[SAT-ID]],2,1)="x","x",LEFT(tab_SATLISTE[[#This Row],[SAT-ID]]))</f>
        <v>6</v>
      </c>
      <c r="H1880" t="s">
        <v>23</v>
      </c>
      <c r="I1880" t="s">
        <v>18091</v>
      </c>
      <c r="J1880" s="3">
        <f>COUNTIFS(tab_SCHULLISTE[TKZ],tab_SATLISTE[[#This Row],[SAT-ID]])</f>
        <v>1</v>
      </c>
    </row>
    <row r="1881" spans="1:10" ht="15.9" customHeight="1" x14ac:dyDescent="0.3">
      <c r="A1881" s="3" t="s">
        <v>3559</v>
      </c>
      <c r="B1881" s="15" t="s">
        <v>16471</v>
      </c>
      <c r="C1881" s="16">
        <v>85</v>
      </c>
      <c r="D1881" s="17">
        <f>tab_SATLISTE[[#This Row],[Leihgeräte]]*350</f>
        <v>29750</v>
      </c>
      <c r="E1881" s="16">
        <v>38</v>
      </c>
      <c r="F1881" s="30">
        <f>tab_SATLISTE[[#This Row],[Lehrergeräte]]*1000</f>
        <v>38000</v>
      </c>
      <c r="G1881" s="3" t="str">
        <f>IF(MID(tab_SATLISTE[[#This Row],[SAT-ID]],2,1)="x","x",LEFT(tab_SATLISTE[[#This Row],[SAT-ID]]))</f>
        <v>6</v>
      </c>
      <c r="H1881" t="s">
        <v>17013</v>
      </c>
      <c r="I1881" t="s">
        <v>17401</v>
      </c>
      <c r="J1881" s="3">
        <f>COUNTIFS(tab_SCHULLISTE[TKZ],tab_SATLISTE[[#This Row],[SAT-ID]])</f>
        <v>3</v>
      </c>
    </row>
    <row r="1882" spans="1:10" ht="15.9" customHeight="1" x14ac:dyDescent="0.3">
      <c r="A1882" s="3" t="s">
        <v>3560</v>
      </c>
      <c r="B1882" s="15" t="s">
        <v>16472</v>
      </c>
      <c r="C1882" s="16">
        <v>31</v>
      </c>
      <c r="D1882" s="17">
        <f>tab_SATLISTE[[#This Row],[Leihgeräte]]*350</f>
        <v>10850</v>
      </c>
      <c r="E1882" s="16">
        <v>6</v>
      </c>
      <c r="F1882" s="30">
        <f>tab_SATLISTE[[#This Row],[Lehrergeräte]]*1000</f>
        <v>6000</v>
      </c>
      <c r="G1882" s="3" t="str">
        <f>IF(MID(tab_SATLISTE[[#This Row],[SAT-ID]],2,1)="x","x",LEFT(tab_SATLISTE[[#This Row],[SAT-ID]]))</f>
        <v>6</v>
      </c>
      <c r="H1882" t="s">
        <v>17008</v>
      </c>
      <c r="I1882" t="s">
        <v>18092</v>
      </c>
      <c r="J1882" s="3">
        <f>COUNTIFS(tab_SCHULLISTE[TKZ],tab_SATLISTE[[#This Row],[SAT-ID]])</f>
        <v>1</v>
      </c>
    </row>
    <row r="1883" spans="1:10" ht="15.9" customHeight="1" x14ac:dyDescent="0.3">
      <c r="A1883" s="3" t="s">
        <v>3561</v>
      </c>
      <c r="B1883" s="15" t="s">
        <v>16473</v>
      </c>
      <c r="C1883" s="16">
        <v>64</v>
      </c>
      <c r="D1883" s="17">
        <f>tab_SATLISTE[[#This Row],[Leihgeräte]]*350</f>
        <v>22400</v>
      </c>
      <c r="E1883" s="16">
        <v>11</v>
      </c>
      <c r="F1883" s="30">
        <f>tab_SATLISTE[[#This Row],[Lehrergeräte]]*1000</f>
        <v>11000</v>
      </c>
      <c r="G1883" s="3" t="str">
        <f>IF(MID(tab_SATLISTE[[#This Row],[SAT-ID]],2,1)="x","x",LEFT(tab_SATLISTE[[#This Row],[SAT-ID]]))</f>
        <v>6</v>
      </c>
      <c r="H1883" t="s">
        <v>17008</v>
      </c>
      <c r="I1883" t="s">
        <v>18093</v>
      </c>
      <c r="J1883" s="3">
        <f>COUNTIFS(tab_SCHULLISTE[TKZ],tab_SATLISTE[[#This Row],[SAT-ID]])</f>
        <v>2</v>
      </c>
    </row>
    <row r="1884" spans="1:10" ht="15.9" customHeight="1" x14ac:dyDescent="0.3">
      <c r="A1884" s="3" t="s">
        <v>3562</v>
      </c>
      <c r="B1884" s="15" t="s">
        <v>1234</v>
      </c>
      <c r="C1884" s="16">
        <v>50</v>
      </c>
      <c r="D1884" s="17">
        <f>tab_SATLISTE[[#This Row],[Leihgeräte]]*350</f>
        <v>17500</v>
      </c>
      <c r="E1884" s="16">
        <v>11</v>
      </c>
      <c r="F1884" s="30">
        <f>tab_SATLISTE[[#This Row],[Lehrergeräte]]*1000</f>
        <v>11000</v>
      </c>
      <c r="G1884" s="3" t="str">
        <f>IF(MID(tab_SATLISTE[[#This Row],[SAT-ID]],2,1)="x","x",LEFT(tab_SATLISTE[[#This Row],[SAT-ID]]))</f>
        <v>6</v>
      </c>
      <c r="H1884" t="s">
        <v>17008</v>
      </c>
      <c r="I1884" t="s">
        <v>18074</v>
      </c>
      <c r="J1884" s="3">
        <f>COUNTIFS(tab_SCHULLISTE[TKZ],tab_SATLISTE[[#This Row],[SAT-ID]])</f>
        <v>2</v>
      </c>
    </row>
    <row r="1885" spans="1:10" ht="15.9" customHeight="1" x14ac:dyDescent="0.3">
      <c r="A1885" s="3" t="s">
        <v>3563</v>
      </c>
      <c r="B1885" s="15" t="s">
        <v>16474</v>
      </c>
      <c r="C1885" s="16">
        <v>16</v>
      </c>
      <c r="D1885" s="17">
        <f>tab_SATLISTE[[#This Row],[Leihgeräte]]*350</f>
        <v>5600</v>
      </c>
      <c r="E1885" s="16">
        <v>2</v>
      </c>
      <c r="F1885" s="30">
        <f>tab_SATLISTE[[#This Row],[Lehrergeräte]]*1000</f>
        <v>2000</v>
      </c>
      <c r="G1885" s="3" t="str">
        <f>IF(MID(tab_SATLISTE[[#This Row],[SAT-ID]],2,1)="x","x",LEFT(tab_SATLISTE[[#This Row],[SAT-ID]]))</f>
        <v>6</v>
      </c>
      <c r="H1885" t="s">
        <v>23</v>
      </c>
      <c r="I1885" t="s">
        <v>18086</v>
      </c>
      <c r="J1885" s="3">
        <f>COUNTIFS(tab_SCHULLISTE[TKZ],tab_SATLISTE[[#This Row],[SAT-ID]])</f>
        <v>1</v>
      </c>
    </row>
    <row r="1886" spans="1:10" ht="15.9" customHeight="1" x14ac:dyDescent="0.3">
      <c r="A1886" s="3" t="s">
        <v>3564</v>
      </c>
      <c r="B1886" s="15" t="s">
        <v>16475</v>
      </c>
      <c r="C1886" s="16">
        <v>7</v>
      </c>
      <c r="D1886" s="17">
        <f>tab_SATLISTE[[#This Row],[Leihgeräte]]*350</f>
        <v>2450</v>
      </c>
      <c r="E1886" s="16">
        <v>3</v>
      </c>
      <c r="F1886" s="30">
        <f>tab_SATLISTE[[#This Row],[Lehrergeräte]]*1000</f>
        <v>3000</v>
      </c>
      <c r="G1886" s="3" t="str">
        <f>IF(MID(tab_SATLISTE[[#This Row],[SAT-ID]],2,1)="x","x",LEFT(tab_SATLISTE[[#This Row],[SAT-ID]]))</f>
        <v>6</v>
      </c>
      <c r="H1886" t="s">
        <v>17009</v>
      </c>
      <c r="I1886" t="s">
        <v>18094</v>
      </c>
      <c r="J1886" s="3">
        <f>COUNTIFS(tab_SCHULLISTE[TKZ],tab_SATLISTE[[#This Row],[SAT-ID]])</f>
        <v>1</v>
      </c>
    </row>
    <row r="1887" spans="1:10" ht="15.9" customHeight="1" x14ac:dyDescent="0.3">
      <c r="A1887" s="3" t="s">
        <v>3565</v>
      </c>
      <c r="B1887" s="15" t="s">
        <v>16476</v>
      </c>
      <c r="C1887" s="16">
        <v>34</v>
      </c>
      <c r="D1887" s="17">
        <f>tab_SATLISTE[[#This Row],[Leihgeräte]]*350</f>
        <v>11900</v>
      </c>
      <c r="E1887" s="16">
        <v>8</v>
      </c>
      <c r="F1887" s="30">
        <f>tab_SATLISTE[[#This Row],[Lehrergeräte]]*1000</f>
        <v>8000</v>
      </c>
      <c r="G1887" s="3" t="str">
        <f>IF(MID(tab_SATLISTE[[#This Row],[SAT-ID]],2,1)="x","x",LEFT(tab_SATLISTE[[#This Row],[SAT-ID]]))</f>
        <v>6</v>
      </c>
      <c r="H1887" t="s">
        <v>17008</v>
      </c>
      <c r="I1887" t="s">
        <v>18095</v>
      </c>
      <c r="J1887" s="3">
        <f>COUNTIFS(tab_SCHULLISTE[TKZ],tab_SATLISTE[[#This Row],[SAT-ID]])</f>
        <v>2</v>
      </c>
    </row>
    <row r="1888" spans="1:10" ht="15.9" customHeight="1" x14ac:dyDescent="0.3">
      <c r="A1888" s="3" t="s">
        <v>3566</v>
      </c>
      <c r="B1888" s="15" t="s">
        <v>16477</v>
      </c>
      <c r="C1888" s="16">
        <v>49</v>
      </c>
      <c r="D1888" s="17">
        <f>tab_SATLISTE[[#This Row],[Leihgeräte]]*350</f>
        <v>17150</v>
      </c>
      <c r="E1888" s="16">
        <v>10</v>
      </c>
      <c r="F1888" s="30">
        <f>tab_SATLISTE[[#This Row],[Lehrergeräte]]*1000</f>
        <v>10000</v>
      </c>
      <c r="G1888" s="3" t="str">
        <f>IF(MID(tab_SATLISTE[[#This Row],[SAT-ID]],2,1)="x","x",LEFT(tab_SATLISTE[[#This Row],[SAT-ID]]))</f>
        <v>6</v>
      </c>
      <c r="H1888" t="s">
        <v>17009</v>
      </c>
      <c r="I1888" t="s">
        <v>18096</v>
      </c>
      <c r="J1888" s="3">
        <f>COUNTIFS(tab_SCHULLISTE[TKZ],tab_SATLISTE[[#This Row],[SAT-ID]])</f>
        <v>2</v>
      </c>
    </row>
    <row r="1889" spans="1:10" ht="15.9" customHeight="1" x14ac:dyDescent="0.3">
      <c r="A1889" s="3" t="s">
        <v>3567</v>
      </c>
      <c r="B1889" s="15" t="s">
        <v>16478</v>
      </c>
      <c r="C1889" s="16">
        <v>72</v>
      </c>
      <c r="D1889" s="17">
        <f>tab_SATLISTE[[#This Row],[Leihgeräte]]*350</f>
        <v>25200</v>
      </c>
      <c r="E1889" s="16">
        <v>19</v>
      </c>
      <c r="F1889" s="30">
        <f>tab_SATLISTE[[#This Row],[Lehrergeräte]]*1000</f>
        <v>19000</v>
      </c>
      <c r="G1889" s="3" t="str">
        <f>IF(MID(tab_SATLISTE[[#This Row],[SAT-ID]],2,1)="x","x",LEFT(tab_SATLISTE[[#This Row],[SAT-ID]]))</f>
        <v>6</v>
      </c>
      <c r="H1889" t="s">
        <v>17009</v>
      </c>
      <c r="I1889" t="s">
        <v>18097</v>
      </c>
      <c r="J1889" s="3">
        <f>COUNTIFS(tab_SCHULLISTE[TKZ],tab_SATLISTE[[#This Row],[SAT-ID]])</f>
        <v>2</v>
      </c>
    </row>
    <row r="1890" spans="1:10" ht="15.9" customHeight="1" x14ac:dyDescent="0.3">
      <c r="A1890" s="3" t="s">
        <v>3568</v>
      </c>
      <c r="B1890" s="15" t="s">
        <v>16479</v>
      </c>
      <c r="C1890" s="16">
        <v>14</v>
      </c>
      <c r="D1890" s="17">
        <f>tab_SATLISTE[[#This Row],[Leihgeräte]]*350</f>
        <v>4900</v>
      </c>
      <c r="E1890" s="16">
        <v>2</v>
      </c>
      <c r="F1890" s="30">
        <f>tab_SATLISTE[[#This Row],[Lehrergeräte]]*1000</f>
        <v>2000</v>
      </c>
      <c r="G1890" s="3" t="str">
        <f>IF(MID(tab_SATLISTE[[#This Row],[SAT-ID]],2,1)="x","x",LEFT(tab_SATLISTE[[#This Row],[SAT-ID]]))</f>
        <v>6</v>
      </c>
      <c r="H1890" t="s">
        <v>23</v>
      </c>
      <c r="I1890" s="45" t="s">
        <v>18098</v>
      </c>
      <c r="J1890" s="3">
        <f>COUNTIFS(tab_SCHULLISTE[TKZ],tab_SATLISTE[[#This Row],[SAT-ID]])</f>
        <v>1</v>
      </c>
    </row>
    <row r="1891" spans="1:10" ht="15.9" customHeight="1" x14ac:dyDescent="0.3">
      <c r="A1891" s="3" t="s">
        <v>3569</v>
      </c>
      <c r="B1891" s="15" t="s">
        <v>16480</v>
      </c>
      <c r="C1891" s="16">
        <v>12</v>
      </c>
      <c r="D1891" s="17">
        <f>tab_SATLISTE[[#This Row],[Leihgeräte]]*350</f>
        <v>4200</v>
      </c>
      <c r="E1891" s="16">
        <v>1</v>
      </c>
      <c r="F1891" s="30">
        <f>tab_SATLISTE[[#This Row],[Lehrergeräte]]*1000</f>
        <v>1000</v>
      </c>
      <c r="G1891" s="3" t="str">
        <f>IF(MID(tab_SATLISTE[[#This Row],[SAT-ID]],2,1)="x","x",LEFT(tab_SATLISTE[[#This Row],[SAT-ID]]))</f>
        <v>6</v>
      </c>
      <c r="H1891" t="s">
        <v>23</v>
      </c>
      <c r="I1891" t="s">
        <v>18099</v>
      </c>
      <c r="J1891" s="3">
        <f>COUNTIFS(tab_SCHULLISTE[TKZ],tab_SATLISTE[[#This Row],[SAT-ID]])</f>
        <v>1</v>
      </c>
    </row>
    <row r="1892" spans="1:10" ht="15.9" customHeight="1" x14ac:dyDescent="0.3">
      <c r="A1892" s="3" t="s">
        <v>3570</v>
      </c>
      <c r="B1892" s="15" t="s">
        <v>16481</v>
      </c>
      <c r="C1892" s="16">
        <v>35</v>
      </c>
      <c r="D1892" s="17">
        <f>tab_SATLISTE[[#This Row],[Leihgeräte]]*350</f>
        <v>12250</v>
      </c>
      <c r="E1892" s="16">
        <v>9</v>
      </c>
      <c r="F1892" s="30">
        <f>tab_SATLISTE[[#This Row],[Lehrergeräte]]*1000</f>
        <v>9000</v>
      </c>
      <c r="G1892" s="3" t="str">
        <f>IF(MID(tab_SATLISTE[[#This Row],[SAT-ID]],2,1)="x","x",LEFT(tab_SATLISTE[[#This Row],[SAT-ID]]))</f>
        <v>6</v>
      </c>
      <c r="H1892" t="s">
        <v>17010</v>
      </c>
      <c r="I1892" t="s">
        <v>18100</v>
      </c>
      <c r="J1892" s="3">
        <f>COUNTIFS(tab_SCHULLISTE[TKZ],tab_SATLISTE[[#This Row],[SAT-ID]])</f>
        <v>1</v>
      </c>
    </row>
    <row r="1893" spans="1:10" ht="15.9" customHeight="1" x14ac:dyDescent="0.3">
      <c r="A1893" s="3" t="s">
        <v>3571</v>
      </c>
      <c r="B1893" s="15" t="s">
        <v>16482</v>
      </c>
      <c r="C1893" s="16">
        <v>63</v>
      </c>
      <c r="D1893" s="17">
        <f>tab_SATLISTE[[#This Row],[Leihgeräte]]*350</f>
        <v>22050</v>
      </c>
      <c r="E1893" s="16">
        <v>11</v>
      </c>
      <c r="F1893" s="30">
        <f>tab_SATLISTE[[#This Row],[Lehrergeräte]]*1000</f>
        <v>11000</v>
      </c>
      <c r="G1893" s="3" t="str">
        <f>IF(MID(tab_SATLISTE[[#This Row],[SAT-ID]],2,1)="x","x",LEFT(tab_SATLISTE[[#This Row],[SAT-ID]]))</f>
        <v>6</v>
      </c>
      <c r="H1893" t="s">
        <v>23</v>
      </c>
      <c r="I1893" t="s">
        <v>18101</v>
      </c>
      <c r="J1893" s="3">
        <f>COUNTIFS(tab_SCHULLISTE[TKZ],tab_SATLISTE[[#This Row],[SAT-ID]])</f>
        <v>2</v>
      </c>
    </row>
    <row r="1894" spans="1:10" ht="15.9" customHeight="1" x14ac:dyDescent="0.3">
      <c r="A1894" s="3" t="s">
        <v>3572</v>
      </c>
      <c r="B1894" s="15" t="s">
        <v>16483</v>
      </c>
      <c r="C1894" s="16">
        <v>39</v>
      </c>
      <c r="D1894" s="17">
        <f>tab_SATLISTE[[#This Row],[Leihgeräte]]*350</f>
        <v>13650</v>
      </c>
      <c r="E1894" s="16">
        <v>5</v>
      </c>
      <c r="F1894" s="30">
        <f>tab_SATLISTE[[#This Row],[Lehrergeräte]]*1000</f>
        <v>5000</v>
      </c>
      <c r="G1894" s="3" t="str">
        <f>IF(MID(tab_SATLISTE[[#This Row],[SAT-ID]],2,1)="x","x",LEFT(tab_SATLISTE[[#This Row],[SAT-ID]]))</f>
        <v>6</v>
      </c>
      <c r="H1894" t="s">
        <v>17008</v>
      </c>
      <c r="I1894" t="s">
        <v>18102</v>
      </c>
      <c r="J1894" s="3">
        <f>COUNTIFS(tab_SCHULLISTE[TKZ],tab_SATLISTE[[#This Row],[SAT-ID]])</f>
        <v>1</v>
      </c>
    </row>
    <row r="1895" spans="1:10" ht="15.9" customHeight="1" x14ac:dyDescent="0.3">
      <c r="A1895" s="3" t="s">
        <v>3573</v>
      </c>
      <c r="B1895" s="15" t="s">
        <v>16484</v>
      </c>
      <c r="C1895" s="16">
        <v>21</v>
      </c>
      <c r="D1895" s="17">
        <f>tab_SATLISTE[[#This Row],[Leihgeräte]]*350</f>
        <v>7350</v>
      </c>
      <c r="E1895" s="16">
        <v>5</v>
      </c>
      <c r="F1895" s="30">
        <f>tab_SATLISTE[[#This Row],[Lehrergeräte]]*1000</f>
        <v>5000</v>
      </c>
      <c r="G1895" s="3" t="str">
        <f>IF(MID(tab_SATLISTE[[#This Row],[SAT-ID]],2,1)="x","x",LEFT(tab_SATLISTE[[#This Row],[SAT-ID]]))</f>
        <v>6</v>
      </c>
      <c r="H1895" t="s">
        <v>17008</v>
      </c>
      <c r="I1895" t="s">
        <v>18103</v>
      </c>
      <c r="J1895" s="3">
        <f>COUNTIFS(tab_SCHULLISTE[TKZ],tab_SATLISTE[[#This Row],[SAT-ID]])</f>
        <v>1</v>
      </c>
    </row>
    <row r="1896" spans="1:10" ht="15.9" customHeight="1" x14ac:dyDescent="0.3">
      <c r="A1896" s="3" t="s">
        <v>3574</v>
      </c>
      <c r="B1896" s="15" t="s">
        <v>16485</v>
      </c>
      <c r="C1896" s="16">
        <v>29</v>
      </c>
      <c r="D1896" s="17">
        <f>tab_SATLISTE[[#This Row],[Leihgeräte]]*350</f>
        <v>10150</v>
      </c>
      <c r="E1896" s="16">
        <v>5</v>
      </c>
      <c r="F1896" s="30">
        <f>tab_SATLISTE[[#This Row],[Lehrergeräte]]*1000</f>
        <v>5000</v>
      </c>
      <c r="G1896" s="3" t="str">
        <f>IF(MID(tab_SATLISTE[[#This Row],[SAT-ID]],2,1)="x","x",LEFT(tab_SATLISTE[[#This Row],[SAT-ID]]))</f>
        <v>6</v>
      </c>
      <c r="H1896" t="s">
        <v>17008</v>
      </c>
      <c r="I1896" t="s">
        <v>18104</v>
      </c>
      <c r="J1896" s="3">
        <f>COUNTIFS(tab_SCHULLISTE[TKZ],tab_SATLISTE[[#This Row],[SAT-ID]])</f>
        <v>1</v>
      </c>
    </row>
    <row r="1897" spans="1:10" ht="15.9" customHeight="1" x14ac:dyDescent="0.3">
      <c r="A1897" s="3" t="s">
        <v>3575</v>
      </c>
      <c r="B1897" s="15" t="s">
        <v>16486</v>
      </c>
      <c r="C1897" s="16">
        <v>52</v>
      </c>
      <c r="D1897" s="17">
        <f>tab_SATLISTE[[#This Row],[Leihgeräte]]*350</f>
        <v>18200</v>
      </c>
      <c r="E1897" s="16">
        <v>12</v>
      </c>
      <c r="F1897" s="30">
        <f>tab_SATLISTE[[#This Row],[Lehrergeräte]]*1000</f>
        <v>12000</v>
      </c>
      <c r="G1897" s="3" t="str">
        <f>IF(MID(tab_SATLISTE[[#This Row],[SAT-ID]],2,1)="x","x",LEFT(tab_SATLISTE[[#This Row],[SAT-ID]]))</f>
        <v>6</v>
      </c>
      <c r="H1897" t="s">
        <v>17008</v>
      </c>
      <c r="I1897" t="s">
        <v>18105</v>
      </c>
      <c r="J1897" s="3">
        <f>COUNTIFS(tab_SCHULLISTE[TKZ],tab_SATLISTE[[#This Row],[SAT-ID]])</f>
        <v>1</v>
      </c>
    </row>
    <row r="1898" spans="1:10" ht="15.9" customHeight="1" x14ac:dyDescent="0.3">
      <c r="A1898" s="3" t="s">
        <v>3576</v>
      </c>
      <c r="B1898" s="15" t="s">
        <v>16487</v>
      </c>
      <c r="C1898" s="16">
        <v>38</v>
      </c>
      <c r="D1898" s="17">
        <f>tab_SATLISTE[[#This Row],[Leihgeräte]]*350</f>
        <v>13300</v>
      </c>
      <c r="E1898" s="16">
        <v>13</v>
      </c>
      <c r="F1898" s="30">
        <f>tab_SATLISTE[[#This Row],[Lehrergeräte]]*1000</f>
        <v>13000</v>
      </c>
      <c r="G1898" s="3" t="str">
        <f>IF(MID(tab_SATLISTE[[#This Row],[SAT-ID]],2,1)="x","x",LEFT(tab_SATLISTE[[#This Row],[SAT-ID]]))</f>
        <v>6</v>
      </c>
      <c r="H1898" t="s">
        <v>17008</v>
      </c>
      <c r="I1898" t="s">
        <v>18105</v>
      </c>
      <c r="J1898" s="3">
        <f>COUNTIFS(tab_SCHULLISTE[TKZ],tab_SATLISTE[[#This Row],[SAT-ID]])</f>
        <v>1</v>
      </c>
    </row>
    <row r="1899" spans="1:10" ht="15.9" customHeight="1" x14ac:dyDescent="0.3">
      <c r="A1899" s="3" t="s">
        <v>3577</v>
      </c>
      <c r="B1899" s="15" t="s">
        <v>16488</v>
      </c>
      <c r="C1899" s="16">
        <v>48</v>
      </c>
      <c r="D1899" s="17">
        <f>tab_SATLISTE[[#This Row],[Leihgeräte]]*350</f>
        <v>16800</v>
      </c>
      <c r="E1899" s="16">
        <v>7</v>
      </c>
      <c r="F1899" s="30">
        <f>tab_SATLISTE[[#This Row],[Lehrergeräte]]*1000</f>
        <v>7000</v>
      </c>
      <c r="G1899" s="3" t="str">
        <f>IF(MID(tab_SATLISTE[[#This Row],[SAT-ID]],2,1)="x","x",LEFT(tab_SATLISTE[[#This Row],[SAT-ID]]))</f>
        <v>6</v>
      </c>
      <c r="H1899" t="s">
        <v>17011</v>
      </c>
      <c r="I1899" t="s">
        <v>18106</v>
      </c>
      <c r="J1899" s="3">
        <f>COUNTIFS(tab_SCHULLISTE[TKZ],tab_SATLISTE[[#This Row],[SAT-ID]])</f>
        <v>1</v>
      </c>
    </row>
    <row r="1900" spans="1:10" ht="15.9" customHeight="1" x14ac:dyDescent="0.3">
      <c r="A1900" s="3" t="s">
        <v>3578</v>
      </c>
      <c r="B1900" s="15" t="s">
        <v>16489</v>
      </c>
      <c r="C1900" s="16">
        <v>23</v>
      </c>
      <c r="D1900" s="17">
        <f>tab_SATLISTE[[#This Row],[Leihgeräte]]*350</f>
        <v>8050</v>
      </c>
      <c r="E1900" s="16">
        <v>5</v>
      </c>
      <c r="F1900" s="30">
        <f>tab_SATLISTE[[#This Row],[Lehrergeräte]]*1000</f>
        <v>5000</v>
      </c>
      <c r="G1900" s="3" t="str">
        <f>IF(MID(tab_SATLISTE[[#This Row],[SAT-ID]],2,1)="x","x",LEFT(tab_SATLISTE[[#This Row],[SAT-ID]]))</f>
        <v>6</v>
      </c>
      <c r="H1900" t="s">
        <v>23</v>
      </c>
      <c r="I1900" t="s">
        <v>18107</v>
      </c>
      <c r="J1900" s="3">
        <f>COUNTIFS(tab_SCHULLISTE[TKZ],tab_SATLISTE[[#This Row],[SAT-ID]])</f>
        <v>1</v>
      </c>
    </row>
    <row r="1901" spans="1:10" ht="15.9" customHeight="1" x14ac:dyDescent="0.3">
      <c r="A1901" s="3" t="s">
        <v>3579</v>
      </c>
      <c r="B1901" s="15" t="s">
        <v>16490</v>
      </c>
      <c r="C1901" s="16">
        <v>41</v>
      </c>
      <c r="D1901" s="17">
        <f>tab_SATLISTE[[#This Row],[Leihgeräte]]*350</f>
        <v>14350</v>
      </c>
      <c r="E1901" s="16">
        <v>8</v>
      </c>
      <c r="F1901" s="30">
        <f>tab_SATLISTE[[#This Row],[Lehrergeräte]]*1000</f>
        <v>8000</v>
      </c>
      <c r="G1901" s="3" t="str">
        <f>IF(MID(tab_SATLISTE[[#This Row],[SAT-ID]],2,1)="x","x",LEFT(tab_SATLISTE[[#This Row],[SAT-ID]]))</f>
        <v>6</v>
      </c>
      <c r="H1901" t="s">
        <v>17008</v>
      </c>
      <c r="I1901" t="s">
        <v>18108</v>
      </c>
      <c r="J1901" s="3">
        <f>COUNTIFS(tab_SCHULLISTE[TKZ],tab_SATLISTE[[#This Row],[SAT-ID]])</f>
        <v>1</v>
      </c>
    </row>
    <row r="1902" spans="1:10" ht="15.9" customHeight="1" x14ac:dyDescent="0.3">
      <c r="A1902" s="3" t="s">
        <v>3580</v>
      </c>
      <c r="B1902" s="15" t="s">
        <v>16491</v>
      </c>
      <c r="C1902" s="16">
        <v>36</v>
      </c>
      <c r="D1902" s="17">
        <f>tab_SATLISTE[[#This Row],[Leihgeräte]]*350</f>
        <v>12600</v>
      </c>
      <c r="E1902" s="16">
        <v>5</v>
      </c>
      <c r="F1902" s="30">
        <f>tab_SATLISTE[[#This Row],[Lehrergeräte]]*1000</f>
        <v>5000</v>
      </c>
      <c r="G1902" s="3" t="str">
        <f>IF(MID(tab_SATLISTE[[#This Row],[SAT-ID]],2,1)="x","x",LEFT(tab_SATLISTE[[#This Row],[SAT-ID]]))</f>
        <v>6</v>
      </c>
      <c r="H1902" t="s">
        <v>17008</v>
      </c>
      <c r="I1902" t="s">
        <v>18109</v>
      </c>
      <c r="J1902" s="3">
        <f>COUNTIFS(tab_SCHULLISTE[TKZ],tab_SATLISTE[[#This Row],[SAT-ID]])</f>
        <v>2</v>
      </c>
    </row>
    <row r="1903" spans="1:10" ht="15.9" customHeight="1" x14ac:dyDescent="0.3">
      <c r="A1903" s="3" t="s">
        <v>3581</v>
      </c>
      <c r="B1903" s="15" t="s">
        <v>16492</v>
      </c>
      <c r="C1903" s="16">
        <v>100</v>
      </c>
      <c r="D1903" s="17">
        <f>tab_SATLISTE[[#This Row],[Leihgeräte]]*350</f>
        <v>35000</v>
      </c>
      <c r="E1903" s="16">
        <v>22</v>
      </c>
      <c r="F1903" s="30">
        <f>tab_SATLISTE[[#This Row],[Lehrergeräte]]*1000</f>
        <v>22000</v>
      </c>
      <c r="G1903" s="3" t="str">
        <f>IF(MID(tab_SATLISTE[[#This Row],[SAT-ID]],2,1)="x","x",LEFT(tab_SATLISTE[[#This Row],[SAT-ID]]))</f>
        <v>6</v>
      </c>
      <c r="H1903" t="s">
        <v>17009</v>
      </c>
      <c r="I1903" t="s">
        <v>18110</v>
      </c>
      <c r="J1903" s="3">
        <f>COUNTIFS(tab_SCHULLISTE[TKZ],tab_SATLISTE[[#This Row],[SAT-ID]])</f>
        <v>2</v>
      </c>
    </row>
    <row r="1904" spans="1:10" ht="15.9" customHeight="1" x14ac:dyDescent="0.3">
      <c r="A1904" s="3" t="s">
        <v>3582</v>
      </c>
      <c r="B1904" s="15" t="s">
        <v>16493</v>
      </c>
      <c r="C1904" s="16">
        <v>83</v>
      </c>
      <c r="D1904" s="17">
        <f>tab_SATLISTE[[#This Row],[Leihgeräte]]*350</f>
        <v>29050</v>
      </c>
      <c r="E1904" s="16">
        <v>24</v>
      </c>
      <c r="F1904" s="30">
        <f>tab_SATLISTE[[#This Row],[Lehrergeräte]]*1000</f>
        <v>24000</v>
      </c>
      <c r="G1904" s="3" t="str">
        <f>IF(MID(tab_SATLISTE[[#This Row],[SAT-ID]],2,1)="x","x",LEFT(tab_SATLISTE[[#This Row],[SAT-ID]]))</f>
        <v>6</v>
      </c>
      <c r="H1904" t="s">
        <v>17010</v>
      </c>
      <c r="I1904" t="s">
        <v>18111</v>
      </c>
      <c r="J1904" s="3">
        <f>COUNTIFS(tab_SCHULLISTE[TKZ],tab_SATLISTE[[#This Row],[SAT-ID]])</f>
        <v>2</v>
      </c>
    </row>
    <row r="1905" spans="1:10" ht="15.9" customHeight="1" x14ac:dyDescent="0.3">
      <c r="A1905" s="3" t="s">
        <v>3583</v>
      </c>
      <c r="B1905" s="15" t="s">
        <v>16494</v>
      </c>
      <c r="C1905" s="16">
        <v>107</v>
      </c>
      <c r="D1905" s="17">
        <f>tab_SATLISTE[[#This Row],[Leihgeräte]]*350</f>
        <v>37450</v>
      </c>
      <c r="E1905" s="16">
        <v>17</v>
      </c>
      <c r="F1905" s="30">
        <f>tab_SATLISTE[[#This Row],[Lehrergeräte]]*1000</f>
        <v>17000</v>
      </c>
      <c r="G1905" s="3" t="str">
        <f>IF(MID(tab_SATLISTE[[#This Row],[SAT-ID]],2,1)="x","x",LEFT(tab_SATLISTE[[#This Row],[SAT-ID]]))</f>
        <v>6</v>
      </c>
      <c r="H1905" t="s">
        <v>17010</v>
      </c>
      <c r="I1905" t="s">
        <v>18112</v>
      </c>
      <c r="J1905" s="3">
        <f>COUNTIFS(tab_SCHULLISTE[TKZ],tab_SATLISTE[[#This Row],[SAT-ID]])</f>
        <v>2</v>
      </c>
    </row>
    <row r="1906" spans="1:10" ht="15.9" customHeight="1" x14ac:dyDescent="0.3">
      <c r="A1906" s="3" t="s">
        <v>3584</v>
      </c>
      <c r="B1906" s="15" t="s">
        <v>16495</v>
      </c>
      <c r="C1906" s="16">
        <v>16</v>
      </c>
      <c r="D1906" s="17">
        <f>tab_SATLISTE[[#This Row],[Leihgeräte]]*350</f>
        <v>5600</v>
      </c>
      <c r="E1906" s="16">
        <v>3</v>
      </c>
      <c r="F1906" s="30">
        <f>tab_SATLISTE[[#This Row],[Lehrergeräte]]*1000</f>
        <v>3000</v>
      </c>
      <c r="G1906" s="3" t="str">
        <f>IF(MID(tab_SATLISTE[[#This Row],[SAT-ID]],2,1)="x","x",LEFT(tab_SATLISTE[[#This Row],[SAT-ID]]))</f>
        <v>6</v>
      </c>
      <c r="H1906" t="s">
        <v>23</v>
      </c>
      <c r="I1906" t="s">
        <v>18113</v>
      </c>
      <c r="J1906" s="3">
        <f>COUNTIFS(tab_SCHULLISTE[TKZ],tab_SATLISTE[[#This Row],[SAT-ID]])</f>
        <v>1</v>
      </c>
    </row>
    <row r="1907" spans="1:10" ht="15.9" customHeight="1" x14ac:dyDescent="0.3">
      <c r="A1907" s="3" t="s">
        <v>3585</v>
      </c>
      <c r="B1907" s="15" t="s">
        <v>16496</v>
      </c>
      <c r="C1907" s="16">
        <v>46</v>
      </c>
      <c r="D1907" s="17">
        <f>tab_SATLISTE[[#This Row],[Leihgeräte]]*350</f>
        <v>16100</v>
      </c>
      <c r="E1907" s="16">
        <v>8</v>
      </c>
      <c r="F1907" s="30">
        <f>tab_SATLISTE[[#This Row],[Lehrergeräte]]*1000</f>
        <v>8000</v>
      </c>
      <c r="G1907" s="3" t="str">
        <f>IF(MID(tab_SATLISTE[[#This Row],[SAT-ID]],2,1)="x","x",LEFT(tab_SATLISTE[[#This Row],[SAT-ID]]))</f>
        <v>6</v>
      </c>
      <c r="H1907" t="s">
        <v>17009</v>
      </c>
      <c r="I1907" t="s">
        <v>18114</v>
      </c>
      <c r="J1907" s="3">
        <f>COUNTIFS(tab_SCHULLISTE[TKZ],tab_SATLISTE[[#This Row],[SAT-ID]])</f>
        <v>2</v>
      </c>
    </row>
    <row r="1908" spans="1:10" ht="15.9" customHeight="1" x14ac:dyDescent="0.3">
      <c r="A1908" s="3" t="s">
        <v>3586</v>
      </c>
      <c r="B1908" s="15" t="s">
        <v>16497</v>
      </c>
      <c r="C1908" s="16">
        <v>38</v>
      </c>
      <c r="D1908" s="17">
        <f>tab_SATLISTE[[#This Row],[Leihgeräte]]*350</f>
        <v>13300</v>
      </c>
      <c r="E1908" s="16">
        <v>8</v>
      </c>
      <c r="F1908" s="30">
        <f>tab_SATLISTE[[#This Row],[Lehrergeräte]]*1000</f>
        <v>8000</v>
      </c>
      <c r="G1908" s="3" t="str">
        <f>IF(MID(tab_SATLISTE[[#This Row],[SAT-ID]],2,1)="x","x",LEFT(tab_SATLISTE[[#This Row],[SAT-ID]]))</f>
        <v>6</v>
      </c>
      <c r="H1908" t="s">
        <v>23</v>
      </c>
      <c r="I1908" t="s">
        <v>18115</v>
      </c>
      <c r="J1908" s="3">
        <f>COUNTIFS(tab_SCHULLISTE[TKZ],tab_SATLISTE[[#This Row],[SAT-ID]])</f>
        <v>1</v>
      </c>
    </row>
    <row r="1909" spans="1:10" ht="15.9" customHeight="1" x14ac:dyDescent="0.3">
      <c r="A1909" s="3" t="s">
        <v>3587</v>
      </c>
      <c r="B1909" s="15" t="s">
        <v>16498</v>
      </c>
      <c r="C1909" s="16">
        <v>22</v>
      </c>
      <c r="D1909" s="17">
        <f>tab_SATLISTE[[#This Row],[Leihgeräte]]*350</f>
        <v>7700</v>
      </c>
      <c r="E1909" s="16">
        <v>4</v>
      </c>
      <c r="F1909" s="30">
        <f>tab_SATLISTE[[#This Row],[Lehrergeräte]]*1000</f>
        <v>4000</v>
      </c>
      <c r="G1909" s="3" t="str">
        <f>IF(MID(tab_SATLISTE[[#This Row],[SAT-ID]],2,1)="x","x",LEFT(tab_SATLISTE[[#This Row],[SAT-ID]]))</f>
        <v>6</v>
      </c>
      <c r="H1909" t="s">
        <v>23</v>
      </c>
      <c r="I1909" t="s">
        <v>18116</v>
      </c>
      <c r="J1909" s="3">
        <f>COUNTIFS(tab_SCHULLISTE[TKZ],tab_SATLISTE[[#This Row],[SAT-ID]])</f>
        <v>1</v>
      </c>
    </row>
    <row r="1910" spans="1:10" ht="15.9" customHeight="1" x14ac:dyDescent="0.3">
      <c r="A1910" s="3" t="s">
        <v>3588</v>
      </c>
      <c r="B1910" s="15" t="s">
        <v>16499</v>
      </c>
      <c r="C1910" s="16">
        <v>23</v>
      </c>
      <c r="D1910" s="17">
        <f>tab_SATLISTE[[#This Row],[Leihgeräte]]*350</f>
        <v>8050</v>
      </c>
      <c r="E1910" s="16">
        <v>4</v>
      </c>
      <c r="F1910" s="30">
        <f>tab_SATLISTE[[#This Row],[Lehrergeräte]]*1000</f>
        <v>4000</v>
      </c>
      <c r="G1910" s="3" t="str">
        <f>IF(MID(tab_SATLISTE[[#This Row],[SAT-ID]],2,1)="x","x",LEFT(tab_SATLISTE[[#This Row],[SAT-ID]]))</f>
        <v>6</v>
      </c>
      <c r="H1910" t="s">
        <v>17011</v>
      </c>
      <c r="I1910" t="s">
        <v>18117</v>
      </c>
      <c r="J1910" s="3">
        <f>COUNTIFS(tab_SCHULLISTE[TKZ],tab_SATLISTE[[#This Row],[SAT-ID]])</f>
        <v>1</v>
      </c>
    </row>
    <row r="1911" spans="1:10" ht="15.9" customHeight="1" x14ac:dyDescent="0.3">
      <c r="A1911" s="3" t="s">
        <v>3589</v>
      </c>
      <c r="B1911" s="15" t="s">
        <v>16500</v>
      </c>
      <c r="C1911" s="16">
        <v>30</v>
      </c>
      <c r="D1911" s="17">
        <f>tab_SATLISTE[[#This Row],[Leihgeräte]]*350</f>
        <v>10500</v>
      </c>
      <c r="E1911" s="16">
        <v>8</v>
      </c>
      <c r="F1911" s="30">
        <f>tab_SATLISTE[[#This Row],[Lehrergeräte]]*1000</f>
        <v>8000</v>
      </c>
      <c r="G1911" s="3" t="str">
        <f>IF(MID(tab_SATLISTE[[#This Row],[SAT-ID]],2,1)="x","x",LEFT(tab_SATLISTE[[#This Row],[SAT-ID]]))</f>
        <v>6</v>
      </c>
      <c r="H1911" t="s">
        <v>23</v>
      </c>
      <c r="I1911" t="s">
        <v>18118</v>
      </c>
      <c r="J1911" s="3">
        <f>COUNTIFS(tab_SCHULLISTE[TKZ],tab_SATLISTE[[#This Row],[SAT-ID]])</f>
        <v>2</v>
      </c>
    </row>
    <row r="1912" spans="1:10" ht="15.9" customHeight="1" x14ac:dyDescent="0.3">
      <c r="A1912" s="3" t="s">
        <v>3590</v>
      </c>
      <c r="B1912" s="15" t="s">
        <v>387</v>
      </c>
      <c r="C1912" s="16">
        <v>118</v>
      </c>
      <c r="D1912" s="17">
        <f>tab_SATLISTE[[#This Row],[Leihgeräte]]*350</f>
        <v>41300</v>
      </c>
      <c r="E1912" s="16">
        <v>32</v>
      </c>
      <c r="F1912" s="30">
        <f>tab_SATLISTE[[#This Row],[Lehrergeräte]]*1000</f>
        <v>32000</v>
      </c>
      <c r="G1912" s="3" t="str">
        <f>IF(MID(tab_SATLISTE[[#This Row],[SAT-ID]],2,1)="x","x",LEFT(tab_SATLISTE[[#This Row],[SAT-ID]]))</f>
        <v>6</v>
      </c>
      <c r="H1912" t="s">
        <v>17008</v>
      </c>
      <c r="I1912" t="s">
        <v>18119</v>
      </c>
      <c r="J1912" s="3">
        <f>COUNTIFS(tab_SCHULLISTE[TKZ],tab_SATLISTE[[#This Row],[SAT-ID]])</f>
        <v>2</v>
      </c>
    </row>
    <row r="1913" spans="1:10" ht="15.9" customHeight="1" x14ac:dyDescent="0.3">
      <c r="A1913" s="3" t="s">
        <v>3591</v>
      </c>
      <c r="B1913" s="15" t="s">
        <v>16501</v>
      </c>
      <c r="C1913" s="16">
        <v>38</v>
      </c>
      <c r="D1913" s="17">
        <f>tab_SATLISTE[[#This Row],[Leihgeräte]]*350</f>
        <v>13300</v>
      </c>
      <c r="E1913" s="16">
        <v>8</v>
      </c>
      <c r="F1913" s="30">
        <f>tab_SATLISTE[[#This Row],[Lehrergeräte]]*1000</f>
        <v>8000</v>
      </c>
      <c r="G1913" s="3" t="str">
        <f>IF(MID(tab_SATLISTE[[#This Row],[SAT-ID]],2,1)="x","x",LEFT(tab_SATLISTE[[#This Row],[SAT-ID]]))</f>
        <v>6</v>
      </c>
      <c r="H1913" t="s">
        <v>17008</v>
      </c>
      <c r="I1913" t="s">
        <v>18120</v>
      </c>
      <c r="J1913" s="3">
        <f>COUNTIFS(tab_SCHULLISTE[TKZ],tab_SATLISTE[[#This Row],[SAT-ID]])</f>
        <v>2</v>
      </c>
    </row>
    <row r="1914" spans="1:10" ht="15.9" customHeight="1" x14ac:dyDescent="0.3">
      <c r="A1914" s="3" t="s">
        <v>3592</v>
      </c>
      <c r="B1914" s="15" t="s">
        <v>16502</v>
      </c>
      <c r="C1914" s="16">
        <v>13</v>
      </c>
      <c r="D1914" s="17">
        <f>tab_SATLISTE[[#This Row],[Leihgeräte]]*350</f>
        <v>4550</v>
      </c>
      <c r="E1914" s="16">
        <v>2</v>
      </c>
      <c r="F1914" s="30">
        <f>tab_SATLISTE[[#This Row],[Lehrergeräte]]*1000</f>
        <v>2000</v>
      </c>
      <c r="G1914" s="3" t="str">
        <f>IF(MID(tab_SATLISTE[[#This Row],[SAT-ID]],2,1)="x","x",LEFT(tab_SATLISTE[[#This Row],[SAT-ID]]))</f>
        <v>6</v>
      </c>
      <c r="H1914" t="s">
        <v>17010</v>
      </c>
      <c r="I1914" t="s">
        <v>18121</v>
      </c>
      <c r="J1914" s="3">
        <f>COUNTIFS(tab_SCHULLISTE[TKZ],tab_SATLISTE[[#This Row],[SAT-ID]])</f>
        <v>1</v>
      </c>
    </row>
    <row r="1915" spans="1:10" ht="15.9" customHeight="1" x14ac:dyDescent="0.3">
      <c r="A1915" s="3" t="s">
        <v>3593</v>
      </c>
      <c r="B1915" s="15" t="s">
        <v>16503</v>
      </c>
      <c r="C1915" s="16">
        <v>30</v>
      </c>
      <c r="D1915" s="17">
        <f>tab_SATLISTE[[#This Row],[Leihgeräte]]*350</f>
        <v>10500</v>
      </c>
      <c r="E1915" s="16">
        <v>5</v>
      </c>
      <c r="F1915" s="30">
        <f>tab_SATLISTE[[#This Row],[Lehrergeräte]]*1000</f>
        <v>5000</v>
      </c>
      <c r="G1915" s="3" t="str">
        <f>IF(MID(tab_SATLISTE[[#This Row],[SAT-ID]],2,1)="x","x",LEFT(tab_SATLISTE[[#This Row],[SAT-ID]]))</f>
        <v>6</v>
      </c>
      <c r="H1915" t="s">
        <v>17009</v>
      </c>
      <c r="I1915" t="s">
        <v>18122</v>
      </c>
      <c r="J1915" s="3">
        <f>COUNTIFS(tab_SCHULLISTE[TKZ],tab_SATLISTE[[#This Row],[SAT-ID]])</f>
        <v>1</v>
      </c>
    </row>
    <row r="1916" spans="1:10" ht="15.9" customHeight="1" x14ac:dyDescent="0.3">
      <c r="A1916" s="3" t="s">
        <v>3594</v>
      </c>
      <c r="B1916" s="15" t="s">
        <v>16504</v>
      </c>
      <c r="C1916" s="16">
        <v>20</v>
      </c>
      <c r="D1916" s="17">
        <f>tab_SATLISTE[[#This Row],[Leihgeräte]]*350</f>
        <v>7000</v>
      </c>
      <c r="E1916" s="16">
        <v>4</v>
      </c>
      <c r="F1916" s="30">
        <f>tab_SATLISTE[[#This Row],[Lehrergeräte]]*1000</f>
        <v>4000</v>
      </c>
      <c r="G1916" s="3" t="str">
        <f>IF(MID(tab_SATLISTE[[#This Row],[SAT-ID]],2,1)="x","x",LEFT(tab_SATLISTE[[#This Row],[SAT-ID]]))</f>
        <v>6</v>
      </c>
      <c r="H1916" t="s">
        <v>17008</v>
      </c>
      <c r="I1916" t="s">
        <v>18122</v>
      </c>
      <c r="J1916" s="3">
        <f>COUNTIFS(tab_SCHULLISTE[TKZ],tab_SATLISTE[[#This Row],[SAT-ID]])</f>
        <v>1</v>
      </c>
    </row>
    <row r="1917" spans="1:10" ht="15.9" customHeight="1" x14ac:dyDescent="0.3">
      <c r="A1917" s="3" t="s">
        <v>3595</v>
      </c>
      <c r="B1917" s="15" t="s">
        <v>16505</v>
      </c>
      <c r="C1917" s="16">
        <v>22</v>
      </c>
      <c r="D1917" s="17">
        <f>tab_SATLISTE[[#This Row],[Leihgeräte]]*350</f>
        <v>7700</v>
      </c>
      <c r="E1917" s="16">
        <v>7</v>
      </c>
      <c r="F1917" s="30">
        <f>tab_SATLISTE[[#This Row],[Lehrergeräte]]*1000</f>
        <v>7000</v>
      </c>
      <c r="G1917" s="3" t="str">
        <f>IF(MID(tab_SATLISTE[[#This Row],[SAT-ID]],2,1)="x","x",LEFT(tab_SATLISTE[[#This Row],[SAT-ID]]))</f>
        <v>6</v>
      </c>
      <c r="H1917" t="s">
        <v>17008</v>
      </c>
      <c r="I1917" t="s">
        <v>18123</v>
      </c>
      <c r="J1917" s="3">
        <f>COUNTIFS(tab_SCHULLISTE[TKZ],tab_SATLISTE[[#This Row],[SAT-ID]])</f>
        <v>1</v>
      </c>
    </row>
    <row r="1918" spans="1:10" ht="15.9" customHeight="1" x14ac:dyDescent="0.3">
      <c r="A1918" s="3" t="s">
        <v>3596</v>
      </c>
      <c r="B1918" s="15" t="s">
        <v>16506</v>
      </c>
      <c r="C1918" s="16">
        <v>18</v>
      </c>
      <c r="D1918" s="17">
        <f>tab_SATLISTE[[#This Row],[Leihgeräte]]*350</f>
        <v>6300</v>
      </c>
      <c r="E1918" s="16">
        <v>5</v>
      </c>
      <c r="F1918" s="30">
        <f>tab_SATLISTE[[#This Row],[Lehrergeräte]]*1000</f>
        <v>5000</v>
      </c>
      <c r="G1918" s="3" t="str">
        <f>IF(MID(tab_SATLISTE[[#This Row],[SAT-ID]],2,1)="x","x",LEFT(tab_SATLISTE[[#This Row],[SAT-ID]]))</f>
        <v>6</v>
      </c>
      <c r="H1918" t="s">
        <v>23</v>
      </c>
      <c r="I1918" t="s">
        <v>18124</v>
      </c>
      <c r="J1918" s="3">
        <f>COUNTIFS(tab_SCHULLISTE[TKZ],tab_SATLISTE[[#This Row],[SAT-ID]])</f>
        <v>1</v>
      </c>
    </row>
    <row r="1919" spans="1:10" ht="15.9" customHeight="1" x14ac:dyDescent="0.3">
      <c r="A1919" s="3" t="s">
        <v>3597</v>
      </c>
      <c r="B1919" s="15" t="s">
        <v>16507</v>
      </c>
      <c r="C1919" s="16">
        <v>18</v>
      </c>
      <c r="D1919" s="17">
        <f>tab_SATLISTE[[#This Row],[Leihgeräte]]*350</f>
        <v>6300</v>
      </c>
      <c r="E1919" s="16">
        <v>3</v>
      </c>
      <c r="F1919" s="30">
        <f>tab_SATLISTE[[#This Row],[Lehrergeräte]]*1000</f>
        <v>3000</v>
      </c>
      <c r="G1919" s="3" t="str">
        <f>IF(MID(tab_SATLISTE[[#This Row],[SAT-ID]],2,1)="x","x",LEFT(tab_SATLISTE[[#This Row],[SAT-ID]]))</f>
        <v>6</v>
      </c>
      <c r="H1919" t="s">
        <v>23</v>
      </c>
      <c r="I1919" t="s">
        <v>18125</v>
      </c>
      <c r="J1919" s="3">
        <f>COUNTIFS(tab_SCHULLISTE[TKZ],tab_SATLISTE[[#This Row],[SAT-ID]])</f>
        <v>1</v>
      </c>
    </row>
    <row r="1920" spans="1:10" ht="15.9" customHeight="1" x14ac:dyDescent="0.3">
      <c r="A1920" s="3" t="s">
        <v>3598</v>
      </c>
      <c r="B1920" s="15" t="s">
        <v>16508</v>
      </c>
      <c r="C1920" s="16">
        <v>90</v>
      </c>
      <c r="D1920" s="17">
        <f>tab_SATLISTE[[#This Row],[Leihgeräte]]*350</f>
        <v>31500</v>
      </c>
      <c r="E1920" s="16">
        <v>26</v>
      </c>
      <c r="F1920" s="30">
        <f>tab_SATLISTE[[#This Row],[Lehrergeräte]]*1000</f>
        <v>26000</v>
      </c>
      <c r="G1920" s="3" t="str">
        <f>IF(MID(tab_SATLISTE[[#This Row],[SAT-ID]],2,1)="x","x",LEFT(tab_SATLISTE[[#This Row],[SAT-ID]]))</f>
        <v>6</v>
      </c>
      <c r="H1920" t="s">
        <v>17010</v>
      </c>
      <c r="I1920" t="s">
        <v>18081</v>
      </c>
      <c r="J1920" s="3">
        <f>COUNTIFS(tab_SCHULLISTE[TKZ],tab_SATLISTE[[#This Row],[SAT-ID]])</f>
        <v>4</v>
      </c>
    </row>
    <row r="1921" spans="1:10" ht="15.9" customHeight="1" x14ac:dyDescent="0.3">
      <c r="A1921" s="3" t="s">
        <v>3599</v>
      </c>
      <c r="B1921" s="15" t="s">
        <v>16509</v>
      </c>
      <c r="C1921" s="16">
        <v>54</v>
      </c>
      <c r="D1921" s="17">
        <f>tab_SATLISTE[[#This Row],[Leihgeräte]]*350</f>
        <v>18900</v>
      </c>
      <c r="E1921" s="16">
        <v>9</v>
      </c>
      <c r="F1921" s="30">
        <f>tab_SATLISTE[[#This Row],[Lehrergeräte]]*1000</f>
        <v>9000</v>
      </c>
      <c r="G1921" s="3" t="str">
        <f>IF(MID(tab_SATLISTE[[#This Row],[SAT-ID]],2,1)="x","x",LEFT(tab_SATLISTE[[#This Row],[SAT-ID]]))</f>
        <v>6</v>
      </c>
      <c r="H1921" t="s">
        <v>23</v>
      </c>
      <c r="I1921" t="s">
        <v>18126</v>
      </c>
      <c r="J1921" s="3">
        <f>COUNTIFS(tab_SCHULLISTE[TKZ],tab_SATLISTE[[#This Row],[SAT-ID]])</f>
        <v>2</v>
      </c>
    </row>
    <row r="1922" spans="1:10" ht="15.9" customHeight="1" x14ac:dyDescent="0.3">
      <c r="A1922" s="3" t="s">
        <v>3600</v>
      </c>
      <c r="B1922" s="15" t="s">
        <v>16510</v>
      </c>
      <c r="C1922" s="16">
        <v>59</v>
      </c>
      <c r="D1922" s="17">
        <f>tab_SATLISTE[[#This Row],[Leihgeräte]]*350</f>
        <v>20650</v>
      </c>
      <c r="E1922" s="16">
        <v>12</v>
      </c>
      <c r="F1922" s="30">
        <f>tab_SATLISTE[[#This Row],[Lehrergeräte]]*1000</f>
        <v>12000</v>
      </c>
      <c r="G1922" s="3" t="str">
        <f>IF(MID(tab_SATLISTE[[#This Row],[SAT-ID]],2,1)="x","x",LEFT(tab_SATLISTE[[#This Row],[SAT-ID]]))</f>
        <v>6</v>
      </c>
      <c r="H1922" t="s">
        <v>17008</v>
      </c>
      <c r="I1922" t="s">
        <v>18102</v>
      </c>
      <c r="J1922" s="3">
        <f>COUNTIFS(tab_SCHULLISTE[TKZ],tab_SATLISTE[[#This Row],[SAT-ID]])</f>
        <v>1</v>
      </c>
    </row>
    <row r="1923" spans="1:10" ht="15.9" customHeight="1" x14ac:dyDescent="0.3">
      <c r="A1923" s="3" t="s">
        <v>3601</v>
      </c>
      <c r="B1923" s="15" t="s">
        <v>16511</v>
      </c>
      <c r="C1923" s="16">
        <v>51</v>
      </c>
      <c r="D1923" s="17">
        <f>tab_SATLISTE[[#This Row],[Leihgeräte]]*350</f>
        <v>17850</v>
      </c>
      <c r="E1923" s="16">
        <v>8</v>
      </c>
      <c r="F1923" s="30">
        <f>tab_SATLISTE[[#This Row],[Lehrergeräte]]*1000</f>
        <v>8000</v>
      </c>
      <c r="G1923" s="3" t="str">
        <f>IF(MID(tab_SATLISTE[[#This Row],[SAT-ID]],2,1)="x","x",LEFT(tab_SATLISTE[[#This Row],[SAT-ID]]))</f>
        <v>6</v>
      </c>
      <c r="H1923" t="s">
        <v>17008</v>
      </c>
      <c r="I1923" t="s">
        <v>18102</v>
      </c>
      <c r="J1923" s="3">
        <f>COUNTIFS(tab_SCHULLISTE[TKZ],tab_SATLISTE[[#This Row],[SAT-ID]])</f>
        <v>1</v>
      </c>
    </row>
    <row r="1924" spans="1:10" ht="15.9" customHeight="1" x14ac:dyDescent="0.3">
      <c r="A1924" s="3" t="s">
        <v>3602</v>
      </c>
      <c r="B1924" s="15" t="s">
        <v>16512</v>
      </c>
      <c r="C1924" s="16">
        <v>37</v>
      </c>
      <c r="D1924" s="17">
        <f>tab_SATLISTE[[#This Row],[Leihgeräte]]*350</f>
        <v>12950</v>
      </c>
      <c r="E1924" s="16">
        <v>6</v>
      </c>
      <c r="F1924" s="30">
        <f>tab_SATLISTE[[#This Row],[Lehrergeräte]]*1000</f>
        <v>6000</v>
      </c>
      <c r="G1924" s="3" t="str">
        <f>IF(MID(tab_SATLISTE[[#This Row],[SAT-ID]],2,1)="x","x",LEFT(tab_SATLISTE[[#This Row],[SAT-ID]]))</f>
        <v>6</v>
      </c>
      <c r="H1924" t="s">
        <v>17009</v>
      </c>
      <c r="I1924" t="s">
        <v>18127</v>
      </c>
      <c r="J1924" s="3">
        <f>COUNTIFS(tab_SCHULLISTE[TKZ],tab_SATLISTE[[#This Row],[SAT-ID]])</f>
        <v>1</v>
      </c>
    </row>
    <row r="1925" spans="1:10" ht="15.9" customHeight="1" x14ac:dyDescent="0.3">
      <c r="A1925" s="3" t="s">
        <v>3603</v>
      </c>
      <c r="B1925" s="15" t="s">
        <v>16513</v>
      </c>
      <c r="C1925" s="16">
        <v>13</v>
      </c>
      <c r="D1925" s="17">
        <f>tab_SATLISTE[[#This Row],[Leihgeräte]]*350</f>
        <v>4550</v>
      </c>
      <c r="E1925" s="16">
        <v>5</v>
      </c>
      <c r="F1925" s="30">
        <f>tab_SATLISTE[[#This Row],[Lehrergeräte]]*1000</f>
        <v>5000</v>
      </c>
      <c r="G1925" s="3" t="str">
        <f>IF(MID(tab_SATLISTE[[#This Row],[SAT-ID]],2,1)="x","x",LEFT(tab_SATLISTE[[#This Row],[SAT-ID]]))</f>
        <v>6</v>
      </c>
      <c r="H1925" t="s">
        <v>17011</v>
      </c>
      <c r="I1925" t="s">
        <v>18127</v>
      </c>
      <c r="J1925" s="3">
        <f>COUNTIFS(tab_SCHULLISTE[TKZ],tab_SATLISTE[[#This Row],[SAT-ID]])</f>
        <v>1</v>
      </c>
    </row>
    <row r="1926" spans="1:10" ht="15.9" customHeight="1" x14ac:dyDescent="0.3">
      <c r="A1926" s="3" t="s">
        <v>3604</v>
      </c>
      <c r="B1926" s="15" t="s">
        <v>16514</v>
      </c>
      <c r="C1926" s="16">
        <v>18</v>
      </c>
      <c r="D1926" s="17">
        <f>tab_SATLISTE[[#This Row],[Leihgeräte]]*350</f>
        <v>6300</v>
      </c>
      <c r="E1926" s="16">
        <v>5</v>
      </c>
      <c r="F1926" s="30">
        <f>tab_SATLISTE[[#This Row],[Lehrergeräte]]*1000</f>
        <v>5000</v>
      </c>
      <c r="G1926" s="3" t="str">
        <f>IF(MID(tab_SATLISTE[[#This Row],[SAT-ID]],2,1)="x","x",LEFT(tab_SATLISTE[[#This Row],[SAT-ID]]))</f>
        <v>6</v>
      </c>
      <c r="H1926" t="s">
        <v>23</v>
      </c>
      <c r="I1926" t="s">
        <v>18128</v>
      </c>
      <c r="J1926" s="3">
        <f>COUNTIFS(tab_SCHULLISTE[TKZ],tab_SATLISTE[[#This Row],[SAT-ID]])</f>
        <v>1</v>
      </c>
    </row>
    <row r="1927" spans="1:10" ht="15.9" customHeight="1" x14ac:dyDescent="0.3">
      <c r="A1927" s="3" t="s">
        <v>3605</v>
      </c>
      <c r="B1927" s="15" t="s">
        <v>16515</v>
      </c>
      <c r="C1927" s="16">
        <v>89</v>
      </c>
      <c r="D1927" s="17">
        <f>tab_SATLISTE[[#This Row],[Leihgeräte]]*350</f>
        <v>31150</v>
      </c>
      <c r="E1927" s="16">
        <v>20</v>
      </c>
      <c r="F1927" s="30">
        <f>tab_SATLISTE[[#This Row],[Lehrergeräte]]*1000</f>
        <v>20000</v>
      </c>
      <c r="G1927" s="3" t="str">
        <f>IF(MID(tab_SATLISTE[[#This Row],[SAT-ID]],2,1)="x","x",LEFT(tab_SATLISTE[[#This Row],[SAT-ID]]))</f>
        <v>6</v>
      </c>
      <c r="H1927" t="s">
        <v>23</v>
      </c>
      <c r="I1927" t="s">
        <v>18129</v>
      </c>
      <c r="J1927" s="3">
        <f>COUNTIFS(tab_SCHULLISTE[TKZ],tab_SATLISTE[[#This Row],[SAT-ID]])</f>
        <v>2</v>
      </c>
    </row>
    <row r="1928" spans="1:10" ht="15.9" customHeight="1" x14ac:dyDescent="0.3">
      <c r="A1928" s="3" t="s">
        <v>3606</v>
      </c>
      <c r="B1928" s="15" t="s">
        <v>16516</v>
      </c>
      <c r="C1928" s="16">
        <v>99</v>
      </c>
      <c r="D1928" s="17">
        <f>tab_SATLISTE[[#This Row],[Leihgeräte]]*350</f>
        <v>34650</v>
      </c>
      <c r="E1928" s="16">
        <v>21</v>
      </c>
      <c r="F1928" s="30">
        <f>tab_SATLISTE[[#This Row],[Lehrergeräte]]*1000</f>
        <v>21000</v>
      </c>
      <c r="G1928" s="3" t="str">
        <f>IF(MID(tab_SATLISTE[[#This Row],[SAT-ID]],2,1)="x","x",LEFT(tab_SATLISTE[[#This Row],[SAT-ID]]))</f>
        <v>6</v>
      </c>
      <c r="H1928" t="s">
        <v>17009</v>
      </c>
      <c r="I1928" t="s">
        <v>18130</v>
      </c>
      <c r="J1928" s="3">
        <f>COUNTIFS(tab_SCHULLISTE[TKZ],tab_SATLISTE[[#This Row],[SAT-ID]])</f>
        <v>2</v>
      </c>
    </row>
    <row r="1929" spans="1:10" ht="15.9" customHeight="1" x14ac:dyDescent="0.3">
      <c r="A1929" s="3" t="s">
        <v>3607</v>
      </c>
      <c r="B1929" s="15" t="s">
        <v>16517</v>
      </c>
      <c r="C1929" s="16">
        <v>23</v>
      </c>
      <c r="D1929" s="17">
        <f>tab_SATLISTE[[#This Row],[Leihgeräte]]*350</f>
        <v>8050</v>
      </c>
      <c r="E1929" s="16">
        <v>7</v>
      </c>
      <c r="F1929" s="30">
        <f>tab_SATLISTE[[#This Row],[Lehrergeräte]]*1000</f>
        <v>7000</v>
      </c>
      <c r="G1929" s="3" t="str">
        <f>IF(MID(tab_SATLISTE[[#This Row],[SAT-ID]],2,1)="x","x",LEFT(tab_SATLISTE[[#This Row],[SAT-ID]]))</f>
        <v>6</v>
      </c>
      <c r="H1929" t="s">
        <v>23</v>
      </c>
      <c r="I1929" t="s">
        <v>18131</v>
      </c>
      <c r="J1929" s="3">
        <f>COUNTIFS(tab_SCHULLISTE[TKZ],tab_SATLISTE[[#This Row],[SAT-ID]])</f>
        <v>1</v>
      </c>
    </row>
    <row r="1930" spans="1:10" ht="15.9" customHeight="1" x14ac:dyDescent="0.3">
      <c r="A1930" s="3" t="s">
        <v>3608</v>
      </c>
      <c r="B1930" s="15" t="s">
        <v>16518</v>
      </c>
      <c r="C1930" s="16">
        <v>26</v>
      </c>
      <c r="D1930" s="17">
        <f>tab_SATLISTE[[#This Row],[Leihgeräte]]*350</f>
        <v>9100</v>
      </c>
      <c r="E1930" s="16">
        <v>5</v>
      </c>
      <c r="F1930" s="30">
        <f>tab_SATLISTE[[#This Row],[Lehrergeräte]]*1000</f>
        <v>5000</v>
      </c>
      <c r="G1930" s="3" t="str">
        <f>IF(MID(tab_SATLISTE[[#This Row],[SAT-ID]],2,1)="x","x",LEFT(tab_SATLISTE[[#This Row],[SAT-ID]]))</f>
        <v>6</v>
      </c>
      <c r="H1930" t="s">
        <v>23</v>
      </c>
      <c r="I1930" t="s">
        <v>18132</v>
      </c>
      <c r="J1930" s="3">
        <f>COUNTIFS(tab_SCHULLISTE[TKZ],tab_SATLISTE[[#This Row],[SAT-ID]])</f>
        <v>1</v>
      </c>
    </row>
    <row r="1931" spans="1:10" ht="15.9" customHeight="1" x14ac:dyDescent="0.3">
      <c r="A1931" s="3" t="s">
        <v>3609</v>
      </c>
      <c r="B1931" s="15" t="s">
        <v>16519</v>
      </c>
      <c r="C1931" s="16">
        <v>42</v>
      </c>
      <c r="D1931" s="17">
        <f>tab_SATLISTE[[#This Row],[Leihgeräte]]*350</f>
        <v>14700</v>
      </c>
      <c r="E1931" s="16">
        <v>8</v>
      </c>
      <c r="F1931" s="30">
        <f>tab_SATLISTE[[#This Row],[Lehrergeräte]]*1000</f>
        <v>8000</v>
      </c>
      <c r="G1931" s="3" t="str">
        <f>IF(MID(tab_SATLISTE[[#This Row],[SAT-ID]],2,1)="x","x",LEFT(tab_SATLISTE[[#This Row],[SAT-ID]]))</f>
        <v>6</v>
      </c>
      <c r="H1931" t="s">
        <v>17009</v>
      </c>
      <c r="I1931" t="s">
        <v>18133</v>
      </c>
      <c r="J1931" s="3">
        <f>COUNTIFS(tab_SCHULLISTE[TKZ],tab_SATLISTE[[#This Row],[SAT-ID]])</f>
        <v>2</v>
      </c>
    </row>
    <row r="1932" spans="1:10" ht="15.9" customHeight="1" x14ac:dyDescent="0.3">
      <c r="A1932" s="3" t="s">
        <v>3610</v>
      </c>
      <c r="B1932" s="15" t="s">
        <v>1591</v>
      </c>
      <c r="C1932" s="16">
        <v>105</v>
      </c>
      <c r="D1932" s="17">
        <f>tab_SATLISTE[[#This Row],[Leihgeräte]]*350</f>
        <v>36750</v>
      </c>
      <c r="E1932" s="16">
        <v>26</v>
      </c>
      <c r="F1932" s="30">
        <f>tab_SATLISTE[[#This Row],[Lehrergeräte]]*1000</f>
        <v>26000</v>
      </c>
      <c r="G1932" s="3" t="str">
        <f>IF(MID(tab_SATLISTE[[#This Row],[SAT-ID]],2,1)="x","x",LEFT(tab_SATLISTE[[#This Row],[SAT-ID]]))</f>
        <v>6</v>
      </c>
      <c r="H1932" t="s">
        <v>17008</v>
      </c>
      <c r="I1932" t="s">
        <v>18078</v>
      </c>
      <c r="J1932" s="3">
        <f>COUNTIFS(tab_SCHULLISTE[TKZ],tab_SATLISTE[[#This Row],[SAT-ID]])</f>
        <v>1</v>
      </c>
    </row>
    <row r="1933" spans="1:10" ht="15.9" customHeight="1" x14ac:dyDescent="0.3">
      <c r="A1933" s="3" t="s">
        <v>3611</v>
      </c>
      <c r="B1933" s="15" t="s">
        <v>16520</v>
      </c>
      <c r="C1933" s="16">
        <v>132</v>
      </c>
      <c r="D1933" s="17">
        <f>tab_SATLISTE[[#This Row],[Leihgeräte]]*350</f>
        <v>46200</v>
      </c>
      <c r="E1933" s="16">
        <v>25</v>
      </c>
      <c r="F1933" s="30">
        <f>tab_SATLISTE[[#This Row],[Lehrergeräte]]*1000</f>
        <v>25000</v>
      </c>
      <c r="G1933" s="3" t="str">
        <f>IF(MID(tab_SATLISTE[[#This Row],[SAT-ID]],2,1)="x","x",LEFT(tab_SATLISTE[[#This Row],[SAT-ID]]))</f>
        <v>6</v>
      </c>
      <c r="H1933" t="s">
        <v>17009</v>
      </c>
      <c r="I1933" t="s">
        <v>18134</v>
      </c>
      <c r="J1933" s="3">
        <f>COUNTIFS(tab_SCHULLISTE[TKZ],tab_SATLISTE[[#This Row],[SAT-ID]])</f>
        <v>5</v>
      </c>
    </row>
    <row r="1934" spans="1:10" ht="15.9" customHeight="1" x14ac:dyDescent="0.3">
      <c r="A1934" s="3" t="s">
        <v>18586</v>
      </c>
      <c r="B1934" s="15" t="s">
        <v>18587</v>
      </c>
      <c r="C1934" s="16">
        <v>25</v>
      </c>
      <c r="D1934" s="17">
        <f>tab_SATLISTE[[#This Row],[Leihgeräte]]*350</f>
        <v>8750</v>
      </c>
      <c r="E1934" s="16">
        <v>6</v>
      </c>
      <c r="F1934" s="30">
        <f>tab_SATLISTE[[#This Row],[Lehrergeräte]]*1000</f>
        <v>6000</v>
      </c>
      <c r="G1934" s="3" t="str">
        <f>IF(MID(tab_SATLISTE[[#This Row],[SAT-ID]],2,1)="x","x",LEFT(tab_SATLISTE[[#This Row],[SAT-ID]]))</f>
        <v>6</v>
      </c>
      <c r="H1934" t="s">
        <v>17008</v>
      </c>
      <c r="I1934" t="s">
        <v>18135</v>
      </c>
      <c r="J1934" s="3">
        <f>COUNTIFS(tab_SCHULLISTE[TKZ],tab_SATLISTE[[#This Row],[SAT-ID]])</f>
        <v>1</v>
      </c>
    </row>
    <row r="1935" spans="1:10" ht="15.9" customHeight="1" x14ac:dyDescent="0.3">
      <c r="A1935" s="3" t="s">
        <v>3612</v>
      </c>
      <c r="B1935" s="15" t="s">
        <v>16521</v>
      </c>
      <c r="C1935" s="16">
        <v>24</v>
      </c>
      <c r="D1935" s="17">
        <f>tab_SATLISTE[[#This Row],[Leihgeräte]]*350</f>
        <v>8400</v>
      </c>
      <c r="E1935" s="16">
        <v>2</v>
      </c>
      <c r="F1935" s="30">
        <f>tab_SATLISTE[[#This Row],[Lehrergeräte]]*1000</f>
        <v>2000</v>
      </c>
      <c r="G1935" s="3" t="str">
        <f>IF(MID(tab_SATLISTE[[#This Row],[SAT-ID]],2,1)="x","x",LEFT(tab_SATLISTE[[#This Row],[SAT-ID]]))</f>
        <v>6</v>
      </c>
      <c r="H1935" t="s">
        <v>23</v>
      </c>
      <c r="I1935" t="s">
        <v>18135</v>
      </c>
      <c r="J1935" s="3">
        <f>COUNTIFS(tab_SCHULLISTE[TKZ],tab_SATLISTE[[#This Row],[SAT-ID]])</f>
        <v>1</v>
      </c>
    </row>
    <row r="1936" spans="1:10" ht="15.9" customHeight="1" x14ac:dyDescent="0.3">
      <c r="A1936" s="3" t="s">
        <v>3613</v>
      </c>
      <c r="B1936" s="15" t="s">
        <v>16522</v>
      </c>
      <c r="C1936" s="16">
        <v>32</v>
      </c>
      <c r="D1936" s="17">
        <f>tab_SATLISTE[[#This Row],[Leihgeräte]]*350</f>
        <v>11200</v>
      </c>
      <c r="E1936" s="16">
        <v>7</v>
      </c>
      <c r="F1936" s="30">
        <f>tab_SATLISTE[[#This Row],[Lehrergeräte]]*1000</f>
        <v>7000</v>
      </c>
      <c r="G1936" s="3" t="str">
        <f>IF(MID(tab_SATLISTE[[#This Row],[SAT-ID]],2,1)="x","x",LEFT(tab_SATLISTE[[#This Row],[SAT-ID]]))</f>
        <v>6</v>
      </c>
      <c r="H1936" t="s">
        <v>23</v>
      </c>
      <c r="I1936" t="s">
        <v>18136</v>
      </c>
      <c r="J1936" s="3">
        <f>COUNTIFS(tab_SCHULLISTE[TKZ],tab_SATLISTE[[#This Row],[SAT-ID]])</f>
        <v>1</v>
      </c>
    </row>
    <row r="1937" spans="1:10" ht="15.9" customHeight="1" x14ac:dyDescent="0.3">
      <c r="A1937" s="3" t="s">
        <v>3614</v>
      </c>
      <c r="B1937" s="15" t="s">
        <v>16523</v>
      </c>
      <c r="C1937" s="16">
        <v>13</v>
      </c>
      <c r="D1937" s="17">
        <f>tab_SATLISTE[[#This Row],[Leihgeräte]]*350</f>
        <v>4550</v>
      </c>
      <c r="E1937" s="16">
        <v>3</v>
      </c>
      <c r="F1937" s="30">
        <f>tab_SATLISTE[[#This Row],[Lehrergeräte]]*1000</f>
        <v>3000</v>
      </c>
      <c r="G1937" s="3" t="str">
        <f>IF(MID(tab_SATLISTE[[#This Row],[SAT-ID]],2,1)="x","x",LEFT(tab_SATLISTE[[#This Row],[SAT-ID]]))</f>
        <v>6</v>
      </c>
      <c r="H1937" t="s">
        <v>17008</v>
      </c>
      <c r="I1937" t="s">
        <v>18137</v>
      </c>
      <c r="J1937" s="3">
        <f>COUNTIFS(tab_SCHULLISTE[TKZ],tab_SATLISTE[[#This Row],[SAT-ID]])</f>
        <v>1</v>
      </c>
    </row>
    <row r="1938" spans="1:10" ht="15.9" customHeight="1" x14ac:dyDescent="0.3">
      <c r="A1938" s="3" t="s">
        <v>3615</v>
      </c>
      <c r="B1938" s="15" t="s">
        <v>16524</v>
      </c>
      <c r="C1938" s="16">
        <v>77</v>
      </c>
      <c r="D1938" s="17">
        <f>tab_SATLISTE[[#This Row],[Leihgeräte]]*350</f>
        <v>26950</v>
      </c>
      <c r="E1938" s="16">
        <v>12</v>
      </c>
      <c r="F1938" s="30">
        <f>tab_SATLISTE[[#This Row],[Lehrergeräte]]*1000</f>
        <v>12000</v>
      </c>
      <c r="G1938" s="3" t="str">
        <f>IF(MID(tab_SATLISTE[[#This Row],[SAT-ID]],2,1)="x","x",LEFT(tab_SATLISTE[[#This Row],[SAT-ID]]))</f>
        <v>6</v>
      </c>
      <c r="H1938" t="s">
        <v>23</v>
      </c>
      <c r="I1938" t="s">
        <v>18138</v>
      </c>
      <c r="J1938" s="3">
        <f>COUNTIFS(tab_SCHULLISTE[TKZ],tab_SATLISTE[[#This Row],[SAT-ID]])</f>
        <v>2</v>
      </c>
    </row>
    <row r="1939" spans="1:10" ht="15.9" customHeight="1" x14ac:dyDescent="0.3">
      <c r="A1939" s="3" t="s">
        <v>3616</v>
      </c>
      <c r="B1939" s="15" t="s">
        <v>16525</v>
      </c>
      <c r="C1939" s="16">
        <v>109</v>
      </c>
      <c r="D1939" s="17">
        <f>tab_SATLISTE[[#This Row],[Leihgeräte]]*350</f>
        <v>38150</v>
      </c>
      <c r="E1939" s="16">
        <v>16</v>
      </c>
      <c r="F1939" s="30">
        <f>tab_SATLISTE[[#This Row],[Lehrergeräte]]*1000</f>
        <v>16000</v>
      </c>
      <c r="G1939" s="3" t="str">
        <f>IF(MID(tab_SATLISTE[[#This Row],[SAT-ID]],2,1)="x","x",LEFT(tab_SATLISTE[[#This Row],[SAT-ID]]))</f>
        <v>6</v>
      </c>
      <c r="H1939" t="s">
        <v>17010</v>
      </c>
      <c r="I1939" t="s">
        <v>18139</v>
      </c>
      <c r="J1939" s="3">
        <f>COUNTIFS(tab_SCHULLISTE[TKZ],tab_SATLISTE[[#This Row],[SAT-ID]])</f>
        <v>2</v>
      </c>
    </row>
    <row r="1940" spans="1:10" ht="15.9" customHeight="1" x14ac:dyDescent="0.3">
      <c r="A1940" s="3" t="s">
        <v>3617</v>
      </c>
      <c r="B1940" s="15" t="s">
        <v>16526</v>
      </c>
      <c r="C1940" s="16">
        <v>445</v>
      </c>
      <c r="D1940" s="17">
        <f>tab_SATLISTE[[#This Row],[Leihgeräte]]*350</f>
        <v>155750</v>
      </c>
      <c r="E1940" s="16">
        <v>88</v>
      </c>
      <c r="F1940" s="30">
        <f>tab_SATLISTE[[#This Row],[Lehrergeräte]]*1000</f>
        <v>88000</v>
      </c>
      <c r="G1940" s="3" t="str">
        <f>IF(MID(tab_SATLISTE[[#This Row],[SAT-ID]],2,1)="x","x",LEFT(tab_SATLISTE[[#This Row],[SAT-ID]]))</f>
        <v>6</v>
      </c>
      <c r="H1940" t="s">
        <v>10474</v>
      </c>
      <c r="I1940" t="s">
        <v>18523</v>
      </c>
      <c r="J1940" s="3">
        <f>COUNTIFS(tab_SCHULLISTE[TKZ],tab_SATLISTE[[#This Row],[SAT-ID]])</f>
        <v>9</v>
      </c>
    </row>
    <row r="1941" spans="1:10" ht="15.9" customHeight="1" x14ac:dyDescent="0.3">
      <c r="A1941" s="3" t="s">
        <v>3618</v>
      </c>
      <c r="B1941" s="15" t="s">
        <v>16527</v>
      </c>
      <c r="C1941" s="16">
        <v>82</v>
      </c>
      <c r="D1941" s="17">
        <f>tab_SATLISTE[[#This Row],[Leihgeräte]]*350</f>
        <v>28700</v>
      </c>
      <c r="E1941" s="16">
        <v>21</v>
      </c>
      <c r="F1941" s="30">
        <f>tab_SATLISTE[[#This Row],[Lehrergeräte]]*1000</f>
        <v>21000</v>
      </c>
      <c r="G1941" s="3" t="str">
        <f>IF(MID(tab_SATLISTE[[#This Row],[SAT-ID]],2,1)="x","x",LEFT(tab_SATLISTE[[#This Row],[SAT-ID]]))</f>
        <v>6</v>
      </c>
      <c r="H1941" t="s">
        <v>17010</v>
      </c>
      <c r="I1941" t="s">
        <v>18090</v>
      </c>
      <c r="J1941" s="3">
        <f>COUNTIFS(tab_SCHULLISTE[TKZ],tab_SATLISTE[[#This Row],[SAT-ID]])</f>
        <v>1</v>
      </c>
    </row>
    <row r="1942" spans="1:10" ht="15.9" customHeight="1" x14ac:dyDescent="0.3">
      <c r="A1942" s="3" t="s">
        <v>3619</v>
      </c>
      <c r="B1942" s="15" t="s">
        <v>16528</v>
      </c>
      <c r="C1942" s="16">
        <v>21</v>
      </c>
      <c r="D1942" s="17">
        <f>tab_SATLISTE[[#This Row],[Leihgeräte]]*350</f>
        <v>7350</v>
      </c>
      <c r="E1942" s="16">
        <v>4</v>
      </c>
      <c r="F1942" s="30">
        <f>tab_SATLISTE[[#This Row],[Lehrergeräte]]*1000</f>
        <v>4000</v>
      </c>
      <c r="G1942" s="3" t="str">
        <f>IF(MID(tab_SATLISTE[[#This Row],[SAT-ID]],2,1)="x","x",LEFT(tab_SATLISTE[[#This Row],[SAT-ID]]))</f>
        <v>6</v>
      </c>
      <c r="H1942" t="s">
        <v>17011</v>
      </c>
      <c r="I1942" t="s">
        <v>18140</v>
      </c>
      <c r="J1942" s="3">
        <f>COUNTIFS(tab_SCHULLISTE[TKZ],tab_SATLISTE[[#This Row],[SAT-ID]])</f>
        <v>1</v>
      </c>
    </row>
    <row r="1943" spans="1:10" ht="15.9" customHeight="1" x14ac:dyDescent="0.3">
      <c r="A1943" s="3" t="s">
        <v>18781</v>
      </c>
      <c r="B1943" s="15" t="s">
        <v>18929</v>
      </c>
      <c r="C1943" s="16">
        <v>20</v>
      </c>
      <c r="D1943" s="17">
        <f>tab_SATLISTE[[#This Row],[Leihgeräte]]*350</f>
        <v>7000</v>
      </c>
      <c r="E1943" s="16">
        <v>2</v>
      </c>
      <c r="F1943" s="30">
        <f>tab_SATLISTE[[#This Row],[Lehrergeräte]]*1000</f>
        <v>2000</v>
      </c>
      <c r="G1943" s="3" t="str">
        <f>IF(MID(tab_SATLISTE[[#This Row],[SAT-ID]],2,1)="x","x",LEFT(tab_SATLISTE[[#This Row],[SAT-ID]]))</f>
        <v>6</v>
      </c>
      <c r="H1943" t="s">
        <v>23</v>
      </c>
      <c r="I1943" t="s">
        <v>18099</v>
      </c>
      <c r="J1943" s="3">
        <f>COUNTIFS(tab_SCHULLISTE[TKZ],tab_SATLISTE[[#This Row],[SAT-ID]])</f>
        <v>1</v>
      </c>
    </row>
    <row r="1944" spans="1:10" ht="15.9" customHeight="1" x14ac:dyDescent="0.3">
      <c r="A1944" s="3" t="s">
        <v>3620</v>
      </c>
      <c r="B1944" s="15" t="s">
        <v>16529</v>
      </c>
      <c r="C1944" s="16">
        <v>19</v>
      </c>
      <c r="D1944" s="17">
        <f>tab_SATLISTE[[#This Row],[Leihgeräte]]*350</f>
        <v>6650</v>
      </c>
      <c r="E1944" s="16">
        <v>6</v>
      </c>
      <c r="F1944" s="30">
        <f>tab_SATLISTE[[#This Row],[Lehrergeräte]]*1000</f>
        <v>6000</v>
      </c>
      <c r="G1944" s="3" t="str">
        <f>IF(MID(tab_SATLISTE[[#This Row],[SAT-ID]],2,1)="x","x",LEFT(tab_SATLISTE[[#This Row],[SAT-ID]]))</f>
        <v>6</v>
      </c>
      <c r="H1944" t="s">
        <v>17008</v>
      </c>
      <c r="I1944" t="s">
        <v>18141</v>
      </c>
      <c r="J1944" s="3">
        <f>COUNTIFS(tab_SCHULLISTE[TKZ],tab_SATLISTE[[#This Row],[SAT-ID]])</f>
        <v>1</v>
      </c>
    </row>
    <row r="1945" spans="1:10" ht="15.9" customHeight="1" x14ac:dyDescent="0.3">
      <c r="A1945" s="3" t="s">
        <v>3621</v>
      </c>
      <c r="B1945" s="15" t="s">
        <v>16530</v>
      </c>
      <c r="C1945" s="16">
        <v>56</v>
      </c>
      <c r="D1945" s="17">
        <f>tab_SATLISTE[[#This Row],[Leihgeräte]]*350</f>
        <v>19600</v>
      </c>
      <c r="E1945" s="16">
        <v>8</v>
      </c>
      <c r="F1945" s="30">
        <f>tab_SATLISTE[[#This Row],[Lehrergeräte]]*1000</f>
        <v>8000</v>
      </c>
      <c r="G1945" s="3" t="str">
        <f>IF(MID(tab_SATLISTE[[#This Row],[SAT-ID]],2,1)="x","x",LEFT(tab_SATLISTE[[#This Row],[SAT-ID]]))</f>
        <v>6</v>
      </c>
      <c r="H1945" t="s">
        <v>17008</v>
      </c>
      <c r="I1945" t="s">
        <v>18142</v>
      </c>
      <c r="J1945" s="3">
        <f>COUNTIFS(tab_SCHULLISTE[TKZ],tab_SATLISTE[[#This Row],[SAT-ID]])</f>
        <v>1</v>
      </c>
    </row>
    <row r="1946" spans="1:10" ht="15.9" customHeight="1" x14ac:dyDescent="0.3">
      <c r="A1946" s="3" t="s">
        <v>3622</v>
      </c>
      <c r="B1946" s="15" t="s">
        <v>16531</v>
      </c>
      <c r="C1946" s="16">
        <v>13</v>
      </c>
      <c r="D1946" s="17">
        <f>tab_SATLISTE[[#This Row],[Leihgeräte]]*350</f>
        <v>4550</v>
      </c>
      <c r="E1946" s="16">
        <v>5</v>
      </c>
      <c r="F1946" s="30">
        <f>tab_SATLISTE[[#This Row],[Lehrergeräte]]*1000</f>
        <v>5000</v>
      </c>
      <c r="G1946" s="3" t="str">
        <f>IF(MID(tab_SATLISTE[[#This Row],[SAT-ID]],2,1)="x","x",LEFT(tab_SATLISTE[[#This Row],[SAT-ID]]))</f>
        <v>6</v>
      </c>
      <c r="H1946" t="s">
        <v>23</v>
      </c>
      <c r="I1946" t="s">
        <v>18143</v>
      </c>
      <c r="J1946" s="3">
        <f>COUNTIFS(tab_SCHULLISTE[TKZ],tab_SATLISTE[[#This Row],[SAT-ID]])</f>
        <v>1</v>
      </c>
    </row>
    <row r="1947" spans="1:10" ht="15.9" customHeight="1" x14ac:dyDescent="0.3">
      <c r="A1947" s="3" t="s">
        <v>3623</v>
      </c>
      <c r="B1947" s="15" t="s">
        <v>16532</v>
      </c>
      <c r="C1947" s="16">
        <v>100</v>
      </c>
      <c r="D1947" s="17">
        <f>tab_SATLISTE[[#This Row],[Leihgeräte]]*350</f>
        <v>35000</v>
      </c>
      <c r="E1947" s="16">
        <v>23</v>
      </c>
      <c r="F1947" s="30">
        <f>tab_SATLISTE[[#This Row],[Lehrergeräte]]*1000</f>
        <v>23000</v>
      </c>
      <c r="G1947" s="3" t="str">
        <f>IF(MID(tab_SATLISTE[[#This Row],[SAT-ID]],2,1)="x","x",LEFT(tab_SATLISTE[[#This Row],[SAT-ID]]))</f>
        <v>6</v>
      </c>
      <c r="H1947" t="s">
        <v>17009</v>
      </c>
      <c r="I1947" t="s">
        <v>18144</v>
      </c>
      <c r="J1947" s="3">
        <f>COUNTIFS(tab_SCHULLISTE[TKZ],tab_SATLISTE[[#This Row],[SAT-ID]])</f>
        <v>2</v>
      </c>
    </row>
    <row r="1948" spans="1:10" ht="15.9" customHeight="1" x14ac:dyDescent="0.3">
      <c r="A1948" s="3" t="s">
        <v>3624</v>
      </c>
      <c r="B1948" s="15" t="s">
        <v>16533</v>
      </c>
      <c r="C1948" s="16">
        <v>90</v>
      </c>
      <c r="D1948" s="17">
        <f>tab_SATLISTE[[#This Row],[Leihgeräte]]*350</f>
        <v>31500</v>
      </c>
      <c r="E1948" s="16">
        <v>13</v>
      </c>
      <c r="F1948" s="30">
        <f>tab_SATLISTE[[#This Row],[Lehrergeräte]]*1000</f>
        <v>13000</v>
      </c>
      <c r="G1948" s="3" t="str">
        <f>IF(MID(tab_SATLISTE[[#This Row],[SAT-ID]],2,1)="x","x",LEFT(tab_SATLISTE[[#This Row],[SAT-ID]]))</f>
        <v>6</v>
      </c>
      <c r="H1948" t="s">
        <v>17008</v>
      </c>
      <c r="I1948" t="s">
        <v>18094</v>
      </c>
      <c r="J1948" s="3">
        <f>COUNTIFS(tab_SCHULLISTE[TKZ],tab_SATLISTE[[#This Row],[SAT-ID]])</f>
        <v>2</v>
      </c>
    </row>
    <row r="1949" spans="1:10" ht="15.9" customHeight="1" x14ac:dyDescent="0.3">
      <c r="A1949" s="3" t="s">
        <v>3625</v>
      </c>
      <c r="B1949" s="15" t="s">
        <v>16534</v>
      </c>
      <c r="C1949" s="16">
        <v>46</v>
      </c>
      <c r="D1949" s="17">
        <f>tab_SATLISTE[[#This Row],[Leihgeräte]]*350</f>
        <v>16100</v>
      </c>
      <c r="E1949" s="16">
        <v>11</v>
      </c>
      <c r="F1949" s="30">
        <f>tab_SATLISTE[[#This Row],[Lehrergeräte]]*1000</f>
        <v>11000</v>
      </c>
      <c r="G1949" s="3" t="str">
        <f>IF(MID(tab_SATLISTE[[#This Row],[SAT-ID]],2,1)="x","x",LEFT(tab_SATLISTE[[#This Row],[SAT-ID]]))</f>
        <v>6</v>
      </c>
      <c r="H1949" t="s">
        <v>17008</v>
      </c>
      <c r="I1949" t="s">
        <v>18086</v>
      </c>
      <c r="J1949" s="3">
        <f>COUNTIFS(tab_SCHULLISTE[TKZ],tab_SATLISTE[[#This Row],[SAT-ID]])</f>
        <v>2</v>
      </c>
    </row>
    <row r="1950" spans="1:10" ht="15.9" customHeight="1" x14ac:dyDescent="0.3">
      <c r="A1950" s="3" t="s">
        <v>3626</v>
      </c>
      <c r="B1950" s="15" t="s">
        <v>16535</v>
      </c>
      <c r="C1950" s="16">
        <v>32</v>
      </c>
      <c r="D1950" s="17">
        <f>tab_SATLISTE[[#This Row],[Leihgeräte]]*350</f>
        <v>11200</v>
      </c>
      <c r="E1950" s="16">
        <v>5</v>
      </c>
      <c r="F1950" s="30">
        <f>tab_SATLISTE[[#This Row],[Lehrergeräte]]*1000</f>
        <v>5000</v>
      </c>
      <c r="G1950" s="3" t="str">
        <f>IF(MID(tab_SATLISTE[[#This Row],[SAT-ID]],2,1)="x","x",LEFT(tab_SATLISTE[[#This Row],[SAT-ID]]))</f>
        <v>6</v>
      </c>
      <c r="H1950" t="s">
        <v>17008</v>
      </c>
      <c r="I1950" t="s">
        <v>18145</v>
      </c>
      <c r="J1950" s="3">
        <f>COUNTIFS(tab_SCHULLISTE[TKZ],tab_SATLISTE[[#This Row],[SAT-ID]])</f>
        <v>1</v>
      </c>
    </row>
    <row r="1951" spans="1:10" ht="15.9" customHeight="1" x14ac:dyDescent="0.3">
      <c r="A1951" s="3" t="s">
        <v>3627</v>
      </c>
      <c r="B1951" s="15" t="s">
        <v>16536</v>
      </c>
      <c r="C1951" s="16">
        <v>139</v>
      </c>
      <c r="D1951" s="17">
        <f>tab_SATLISTE[[#This Row],[Leihgeräte]]*350</f>
        <v>48650</v>
      </c>
      <c r="E1951" s="16">
        <v>26</v>
      </c>
      <c r="F1951" s="30">
        <f>tab_SATLISTE[[#This Row],[Lehrergeräte]]*1000</f>
        <v>26000</v>
      </c>
      <c r="G1951" s="3" t="str">
        <f>IF(MID(tab_SATLISTE[[#This Row],[SAT-ID]],2,1)="x","x",LEFT(tab_SATLISTE[[#This Row],[SAT-ID]]))</f>
        <v>6</v>
      </c>
      <c r="H1951" t="s">
        <v>17009</v>
      </c>
      <c r="I1951" t="s">
        <v>18146</v>
      </c>
      <c r="J1951" s="3">
        <f>COUNTIFS(tab_SCHULLISTE[TKZ],tab_SATLISTE[[#This Row],[SAT-ID]])</f>
        <v>4</v>
      </c>
    </row>
    <row r="1952" spans="1:10" ht="15.9" customHeight="1" x14ac:dyDescent="0.3">
      <c r="A1952" s="3" t="s">
        <v>3628</v>
      </c>
      <c r="B1952" s="15" t="s">
        <v>16537</v>
      </c>
      <c r="C1952" s="16">
        <v>51</v>
      </c>
      <c r="D1952" s="17">
        <f>tab_SATLISTE[[#This Row],[Leihgeräte]]*350</f>
        <v>17850</v>
      </c>
      <c r="E1952" s="16">
        <v>14</v>
      </c>
      <c r="F1952" s="30">
        <f>tab_SATLISTE[[#This Row],[Lehrergeräte]]*1000</f>
        <v>14000</v>
      </c>
      <c r="G1952" s="3" t="str">
        <f>IF(MID(tab_SATLISTE[[#This Row],[SAT-ID]],2,1)="x","x",LEFT(tab_SATLISTE[[#This Row],[SAT-ID]]))</f>
        <v>6</v>
      </c>
      <c r="H1952" t="s">
        <v>17008</v>
      </c>
      <c r="I1952" t="s">
        <v>18147</v>
      </c>
      <c r="J1952" s="3">
        <f>COUNTIFS(tab_SCHULLISTE[TKZ],tab_SATLISTE[[#This Row],[SAT-ID]])</f>
        <v>2</v>
      </c>
    </row>
    <row r="1953" spans="1:10" ht="15.9" customHeight="1" x14ac:dyDescent="0.3">
      <c r="A1953" s="3" t="s">
        <v>3629</v>
      </c>
      <c r="B1953" s="15" t="s">
        <v>16538</v>
      </c>
      <c r="C1953" s="16">
        <v>25</v>
      </c>
      <c r="D1953" s="17">
        <f>tab_SATLISTE[[#This Row],[Leihgeräte]]*350</f>
        <v>8750</v>
      </c>
      <c r="E1953" s="16">
        <v>4</v>
      </c>
      <c r="F1953" s="30">
        <f>tab_SATLISTE[[#This Row],[Lehrergeräte]]*1000</f>
        <v>4000</v>
      </c>
      <c r="G1953" s="3" t="str">
        <f>IF(MID(tab_SATLISTE[[#This Row],[SAT-ID]],2,1)="x","x",LEFT(tab_SATLISTE[[#This Row],[SAT-ID]]))</f>
        <v>6</v>
      </c>
      <c r="H1953" t="s">
        <v>23</v>
      </c>
      <c r="I1953" t="s">
        <v>18148</v>
      </c>
      <c r="J1953" s="3">
        <f>COUNTIFS(tab_SCHULLISTE[TKZ],tab_SATLISTE[[#This Row],[SAT-ID]])</f>
        <v>1</v>
      </c>
    </row>
    <row r="1954" spans="1:10" ht="15.9" customHeight="1" x14ac:dyDescent="0.3">
      <c r="A1954" s="3" t="s">
        <v>3630</v>
      </c>
      <c r="B1954" s="15" t="s">
        <v>16539</v>
      </c>
      <c r="C1954" s="16">
        <v>44</v>
      </c>
      <c r="D1954" s="17">
        <f>tab_SATLISTE[[#This Row],[Leihgeräte]]*350</f>
        <v>15400</v>
      </c>
      <c r="E1954" s="16">
        <v>5</v>
      </c>
      <c r="F1954" s="30">
        <f>tab_SATLISTE[[#This Row],[Lehrergeräte]]*1000</f>
        <v>5000</v>
      </c>
      <c r="G1954" s="3" t="str">
        <f>IF(MID(tab_SATLISTE[[#This Row],[SAT-ID]],2,1)="x","x",LEFT(tab_SATLISTE[[#This Row],[SAT-ID]]))</f>
        <v>6</v>
      </c>
      <c r="H1954" t="s">
        <v>23</v>
      </c>
      <c r="I1954" t="s">
        <v>18149</v>
      </c>
      <c r="J1954" s="3">
        <f>COUNTIFS(tab_SCHULLISTE[TKZ],tab_SATLISTE[[#This Row],[SAT-ID]])</f>
        <v>1</v>
      </c>
    </row>
    <row r="1955" spans="1:10" ht="15.9" customHeight="1" x14ac:dyDescent="0.3">
      <c r="A1955" s="3" t="s">
        <v>3631</v>
      </c>
      <c r="B1955" s="15" t="s">
        <v>16540</v>
      </c>
      <c r="C1955" s="16">
        <v>25</v>
      </c>
      <c r="D1955" s="17">
        <f>tab_SATLISTE[[#This Row],[Leihgeräte]]*350</f>
        <v>8750</v>
      </c>
      <c r="E1955" s="16">
        <v>6</v>
      </c>
      <c r="F1955" s="30">
        <f>tab_SATLISTE[[#This Row],[Lehrergeräte]]*1000</f>
        <v>6000</v>
      </c>
      <c r="G1955" s="3" t="str">
        <f>IF(MID(tab_SATLISTE[[#This Row],[SAT-ID]],2,1)="x","x",LEFT(tab_SATLISTE[[#This Row],[SAT-ID]]))</f>
        <v>6</v>
      </c>
      <c r="H1955" t="s">
        <v>17008</v>
      </c>
      <c r="I1955" t="s">
        <v>18150</v>
      </c>
      <c r="J1955" s="3">
        <f>COUNTIFS(tab_SCHULLISTE[TKZ],tab_SATLISTE[[#This Row],[SAT-ID]])</f>
        <v>1</v>
      </c>
    </row>
    <row r="1956" spans="1:10" ht="15.9" customHeight="1" x14ac:dyDescent="0.3">
      <c r="A1956" s="3" t="s">
        <v>3632</v>
      </c>
      <c r="B1956" s="15" t="s">
        <v>16541</v>
      </c>
      <c r="C1956" s="16">
        <v>133</v>
      </c>
      <c r="D1956" s="17">
        <f>tab_SATLISTE[[#This Row],[Leihgeräte]]*350</f>
        <v>46550</v>
      </c>
      <c r="E1956" s="16">
        <v>29</v>
      </c>
      <c r="F1956" s="30">
        <f>tab_SATLISTE[[#This Row],[Lehrergeräte]]*1000</f>
        <v>29000</v>
      </c>
      <c r="G1956" s="3" t="str">
        <f>IF(MID(tab_SATLISTE[[#This Row],[SAT-ID]],2,1)="x","x",LEFT(tab_SATLISTE[[#This Row],[SAT-ID]]))</f>
        <v>6</v>
      </c>
      <c r="H1956" t="s">
        <v>17010</v>
      </c>
      <c r="I1956" t="s">
        <v>18151</v>
      </c>
      <c r="J1956" s="3">
        <f>COUNTIFS(tab_SCHULLISTE[TKZ],tab_SATLISTE[[#This Row],[SAT-ID]])</f>
        <v>3</v>
      </c>
    </row>
    <row r="1957" spans="1:10" ht="15.9" customHeight="1" x14ac:dyDescent="0.3">
      <c r="A1957" s="3" t="s">
        <v>3633</v>
      </c>
      <c r="B1957" s="15" t="s">
        <v>16542</v>
      </c>
      <c r="C1957" s="16">
        <v>46</v>
      </c>
      <c r="D1957" s="17">
        <f>tab_SATLISTE[[#This Row],[Leihgeräte]]*350</f>
        <v>16100</v>
      </c>
      <c r="E1957" s="16">
        <v>5</v>
      </c>
      <c r="F1957" s="30">
        <f>tab_SATLISTE[[#This Row],[Lehrergeräte]]*1000</f>
        <v>5000</v>
      </c>
      <c r="G1957" s="3" t="str">
        <f>IF(MID(tab_SATLISTE[[#This Row],[SAT-ID]],2,1)="x","x",LEFT(tab_SATLISTE[[#This Row],[SAT-ID]]))</f>
        <v>6</v>
      </c>
      <c r="H1957" t="s">
        <v>23</v>
      </c>
      <c r="I1957" t="s">
        <v>18152</v>
      </c>
      <c r="J1957" s="3">
        <f>COUNTIFS(tab_SCHULLISTE[TKZ],tab_SATLISTE[[#This Row],[SAT-ID]])</f>
        <v>1</v>
      </c>
    </row>
    <row r="1958" spans="1:10" ht="15.9" customHeight="1" x14ac:dyDescent="0.3">
      <c r="A1958" s="3" t="s">
        <v>3634</v>
      </c>
      <c r="B1958" s="15" t="s">
        <v>16543</v>
      </c>
      <c r="C1958" s="16">
        <v>34</v>
      </c>
      <c r="D1958" s="17">
        <f>tab_SATLISTE[[#This Row],[Leihgeräte]]*350</f>
        <v>11900</v>
      </c>
      <c r="E1958" s="16">
        <v>7</v>
      </c>
      <c r="F1958" s="30">
        <f>tab_SATLISTE[[#This Row],[Lehrergeräte]]*1000</f>
        <v>7000</v>
      </c>
      <c r="G1958" s="3" t="str">
        <f>IF(MID(tab_SATLISTE[[#This Row],[SAT-ID]],2,1)="x","x",LEFT(tab_SATLISTE[[#This Row],[SAT-ID]]))</f>
        <v>6</v>
      </c>
      <c r="H1958" t="s">
        <v>23</v>
      </c>
      <c r="I1958" t="s">
        <v>18153</v>
      </c>
      <c r="J1958" s="3">
        <f>COUNTIFS(tab_SCHULLISTE[TKZ],tab_SATLISTE[[#This Row],[SAT-ID]])</f>
        <v>1</v>
      </c>
    </row>
    <row r="1959" spans="1:10" ht="15.9" customHeight="1" x14ac:dyDescent="0.3">
      <c r="A1959" s="3" t="s">
        <v>3635</v>
      </c>
      <c r="B1959" s="15" t="s">
        <v>16544</v>
      </c>
      <c r="C1959" s="16">
        <v>12</v>
      </c>
      <c r="D1959" s="17">
        <f>tab_SATLISTE[[#This Row],[Leihgeräte]]*350</f>
        <v>4200</v>
      </c>
      <c r="E1959" s="16">
        <v>6</v>
      </c>
      <c r="F1959" s="30">
        <f>tab_SATLISTE[[#This Row],[Lehrergeräte]]*1000</f>
        <v>6000</v>
      </c>
      <c r="G1959" s="3" t="str">
        <f>IF(MID(tab_SATLISTE[[#This Row],[SAT-ID]],2,1)="x","x",LEFT(tab_SATLISTE[[#This Row],[SAT-ID]]))</f>
        <v>6</v>
      </c>
      <c r="H1959" t="s">
        <v>17008</v>
      </c>
      <c r="I1959" t="s">
        <v>18104</v>
      </c>
      <c r="J1959" s="3">
        <f>COUNTIFS(tab_SCHULLISTE[TKZ],tab_SATLISTE[[#This Row],[SAT-ID]])</f>
        <v>1</v>
      </c>
    </row>
    <row r="1960" spans="1:10" ht="15.9" customHeight="1" x14ac:dyDescent="0.3">
      <c r="A1960" s="3" t="s">
        <v>3636</v>
      </c>
      <c r="B1960" s="15" t="s">
        <v>16545</v>
      </c>
      <c r="C1960" s="16">
        <v>13</v>
      </c>
      <c r="D1960" s="17">
        <f>tab_SATLISTE[[#This Row],[Leihgeräte]]*350</f>
        <v>4550</v>
      </c>
      <c r="E1960" s="16">
        <v>3</v>
      </c>
      <c r="F1960" s="30">
        <f>tab_SATLISTE[[#This Row],[Lehrergeräte]]*1000</f>
        <v>3000</v>
      </c>
      <c r="G1960" s="3" t="str">
        <f>IF(MID(tab_SATLISTE[[#This Row],[SAT-ID]],2,1)="x","x",LEFT(tab_SATLISTE[[#This Row],[SAT-ID]]))</f>
        <v>6</v>
      </c>
      <c r="H1960" t="s">
        <v>17009</v>
      </c>
      <c r="I1960" t="s">
        <v>18154</v>
      </c>
      <c r="J1960" s="3">
        <f>COUNTIFS(tab_SCHULLISTE[TKZ],tab_SATLISTE[[#This Row],[SAT-ID]])</f>
        <v>1</v>
      </c>
    </row>
    <row r="1961" spans="1:10" ht="15.9" customHeight="1" x14ac:dyDescent="0.3">
      <c r="A1961" s="3" t="s">
        <v>3637</v>
      </c>
      <c r="B1961" s="15" t="s">
        <v>16546</v>
      </c>
      <c r="C1961" s="16">
        <v>31</v>
      </c>
      <c r="D1961" s="17">
        <f>tab_SATLISTE[[#This Row],[Leihgeräte]]*350</f>
        <v>10850</v>
      </c>
      <c r="E1961" s="16">
        <v>7</v>
      </c>
      <c r="F1961" s="30">
        <f>tab_SATLISTE[[#This Row],[Lehrergeräte]]*1000</f>
        <v>7000</v>
      </c>
      <c r="G1961" s="3" t="str">
        <f>IF(MID(tab_SATLISTE[[#This Row],[SAT-ID]],2,1)="x","x",LEFT(tab_SATLISTE[[#This Row],[SAT-ID]]))</f>
        <v>6</v>
      </c>
      <c r="H1961" t="s">
        <v>17008</v>
      </c>
      <c r="I1961" t="s">
        <v>18155</v>
      </c>
      <c r="J1961" s="3">
        <f>COUNTIFS(tab_SCHULLISTE[TKZ],tab_SATLISTE[[#This Row],[SAT-ID]])</f>
        <v>1</v>
      </c>
    </row>
    <row r="1962" spans="1:10" ht="15.9" customHeight="1" x14ac:dyDescent="0.3">
      <c r="A1962" s="3" t="s">
        <v>3638</v>
      </c>
      <c r="B1962" s="15" t="s">
        <v>16547</v>
      </c>
      <c r="C1962" s="16">
        <v>257</v>
      </c>
      <c r="D1962" s="17">
        <f>tab_SATLISTE[[#This Row],[Leihgeräte]]*350</f>
        <v>89950</v>
      </c>
      <c r="E1962" s="16">
        <v>72</v>
      </c>
      <c r="F1962" s="30">
        <f>tab_SATLISTE[[#This Row],[Lehrergeräte]]*1000</f>
        <v>72000</v>
      </c>
      <c r="G1962" s="3" t="str">
        <f>IF(MID(tab_SATLISTE[[#This Row],[SAT-ID]],2,1)="x","x",LEFT(tab_SATLISTE[[#This Row],[SAT-ID]]))</f>
        <v>6</v>
      </c>
      <c r="H1962" t="s">
        <v>17010</v>
      </c>
      <c r="I1962" t="s">
        <v>18074</v>
      </c>
      <c r="J1962" s="3">
        <f>COUNTIFS(tab_SCHULLISTE[TKZ],tab_SATLISTE[[#This Row],[SAT-ID]])</f>
        <v>5</v>
      </c>
    </row>
    <row r="1963" spans="1:10" ht="15.9" customHeight="1" x14ac:dyDescent="0.3">
      <c r="A1963" s="3" t="s">
        <v>3639</v>
      </c>
      <c r="B1963" s="15" t="s">
        <v>16548</v>
      </c>
      <c r="C1963" s="16">
        <v>483</v>
      </c>
      <c r="D1963" s="17">
        <f>tab_SATLISTE[[#This Row],[Leihgeräte]]*350</f>
        <v>169050</v>
      </c>
      <c r="E1963" s="16">
        <v>103</v>
      </c>
      <c r="F1963" s="30">
        <f>tab_SATLISTE[[#This Row],[Lehrergeräte]]*1000</f>
        <v>103000</v>
      </c>
      <c r="G1963" s="3" t="str">
        <f>IF(MID(tab_SATLISTE[[#This Row],[SAT-ID]],2,1)="x","x",LEFT(tab_SATLISTE[[#This Row],[SAT-ID]]))</f>
        <v>6</v>
      </c>
      <c r="H1963" t="s">
        <v>10474</v>
      </c>
      <c r="I1963" t="s">
        <v>18524</v>
      </c>
      <c r="J1963" s="3">
        <f>COUNTIFS(tab_SCHULLISTE[TKZ],tab_SATLISTE[[#This Row],[SAT-ID]])</f>
        <v>6</v>
      </c>
    </row>
    <row r="1964" spans="1:10" ht="15.9" customHeight="1" x14ac:dyDescent="0.3">
      <c r="A1964" s="3" t="s">
        <v>3640</v>
      </c>
      <c r="B1964" s="15" t="s">
        <v>16549</v>
      </c>
      <c r="C1964" s="16">
        <v>145</v>
      </c>
      <c r="D1964" s="17">
        <f>tab_SATLISTE[[#This Row],[Leihgeräte]]*350</f>
        <v>50750</v>
      </c>
      <c r="E1964" s="16">
        <v>25</v>
      </c>
      <c r="F1964" s="30">
        <f>tab_SATLISTE[[#This Row],[Lehrergeräte]]*1000</f>
        <v>25000</v>
      </c>
      <c r="G1964" s="3" t="str">
        <f>IF(MID(tab_SATLISTE[[#This Row],[SAT-ID]],2,1)="x","x",LEFT(tab_SATLISTE[[#This Row],[SAT-ID]]))</f>
        <v>6</v>
      </c>
      <c r="H1964" t="s">
        <v>17008</v>
      </c>
      <c r="I1964" t="s">
        <v>18074</v>
      </c>
      <c r="J1964" s="3">
        <f>COUNTIFS(tab_SCHULLISTE[TKZ],tab_SATLISTE[[#This Row],[SAT-ID]])</f>
        <v>1</v>
      </c>
    </row>
    <row r="1965" spans="1:10" ht="15.9" customHeight="1" x14ac:dyDescent="0.3">
      <c r="A1965" s="3" t="s">
        <v>3641</v>
      </c>
      <c r="B1965" s="15" t="s">
        <v>16550</v>
      </c>
      <c r="C1965" s="16">
        <v>46</v>
      </c>
      <c r="D1965" s="17">
        <f>tab_SATLISTE[[#This Row],[Leihgeräte]]*350</f>
        <v>16100</v>
      </c>
      <c r="E1965" s="16">
        <v>8</v>
      </c>
      <c r="F1965" s="30">
        <f>tab_SATLISTE[[#This Row],[Lehrergeräte]]*1000</f>
        <v>8000</v>
      </c>
      <c r="G1965" s="3" t="str">
        <f>IF(MID(tab_SATLISTE[[#This Row],[SAT-ID]],2,1)="x","x",LEFT(tab_SATLISTE[[#This Row],[SAT-ID]]))</f>
        <v>6</v>
      </c>
      <c r="H1965" t="s">
        <v>17008</v>
      </c>
      <c r="I1965" t="s">
        <v>18156</v>
      </c>
      <c r="J1965" s="3">
        <f>COUNTIFS(tab_SCHULLISTE[TKZ],tab_SATLISTE[[#This Row],[SAT-ID]])</f>
        <v>2</v>
      </c>
    </row>
    <row r="1966" spans="1:10" ht="15.9" customHeight="1" x14ac:dyDescent="0.3">
      <c r="A1966" s="3" t="s">
        <v>3642</v>
      </c>
      <c r="B1966" s="15" t="s">
        <v>16551</v>
      </c>
      <c r="C1966" s="16">
        <v>29</v>
      </c>
      <c r="D1966" s="17">
        <f>tab_SATLISTE[[#This Row],[Leihgeräte]]*350</f>
        <v>10150</v>
      </c>
      <c r="E1966" s="16">
        <v>5</v>
      </c>
      <c r="F1966" s="30">
        <f>tab_SATLISTE[[#This Row],[Lehrergeräte]]*1000</f>
        <v>5000</v>
      </c>
      <c r="G1966" s="3" t="str">
        <f>IF(MID(tab_SATLISTE[[#This Row],[SAT-ID]],2,1)="x","x",LEFT(tab_SATLISTE[[#This Row],[SAT-ID]]))</f>
        <v>6</v>
      </c>
      <c r="H1966" t="s">
        <v>17008</v>
      </c>
      <c r="I1966" t="s">
        <v>18157</v>
      </c>
      <c r="J1966" s="3">
        <f>COUNTIFS(tab_SCHULLISTE[TKZ],tab_SATLISTE[[#This Row],[SAT-ID]])</f>
        <v>1</v>
      </c>
    </row>
    <row r="1967" spans="1:10" ht="15.9" customHeight="1" x14ac:dyDescent="0.3">
      <c r="A1967" s="3" t="s">
        <v>3643</v>
      </c>
      <c r="B1967" s="15" t="s">
        <v>16552</v>
      </c>
      <c r="C1967" s="16">
        <v>52</v>
      </c>
      <c r="D1967" s="17">
        <f>tab_SATLISTE[[#This Row],[Leihgeräte]]*350</f>
        <v>18200</v>
      </c>
      <c r="E1967" s="16">
        <v>5</v>
      </c>
      <c r="F1967" s="30">
        <f>tab_SATLISTE[[#This Row],[Lehrergeräte]]*1000</f>
        <v>5000</v>
      </c>
      <c r="G1967" s="3" t="str">
        <f>IF(MID(tab_SATLISTE[[#This Row],[SAT-ID]],2,1)="x","x",LEFT(tab_SATLISTE[[#This Row],[SAT-ID]]))</f>
        <v>6</v>
      </c>
      <c r="H1967" t="s">
        <v>23</v>
      </c>
      <c r="I1967" t="s">
        <v>18158</v>
      </c>
      <c r="J1967" s="3">
        <f>COUNTIFS(tab_SCHULLISTE[TKZ],tab_SATLISTE[[#This Row],[SAT-ID]])</f>
        <v>1</v>
      </c>
    </row>
    <row r="1968" spans="1:10" ht="15.9" customHeight="1" x14ac:dyDescent="0.3">
      <c r="A1968" s="3" t="s">
        <v>3644</v>
      </c>
      <c r="B1968" s="15" t="s">
        <v>16553</v>
      </c>
      <c r="C1968" s="16">
        <v>76</v>
      </c>
      <c r="D1968" s="17">
        <f>tab_SATLISTE[[#This Row],[Leihgeräte]]*350</f>
        <v>26600</v>
      </c>
      <c r="E1968" s="16">
        <v>23</v>
      </c>
      <c r="F1968" s="30">
        <f>tab_SATLISTE[[#This Row],[Lehrergeräte]]*1000</f>
        <v>23000</v>
      </c>
      <c r="G1968" s="3" t="str">
        <f>IF(MID(tab_SATLISTE[[#This Row],[SAT-ID]],2,1)="x","x",LEFT(tab_SATLISTE[[#This Row],[SAT-ID]]))</f>
        <v>6</v>
      </c>
      <c r="H1968" t="s">
        <v>17011</v>
      </c>
      <c r="I1968" t="s">
        <v>18159</v>
      </c>
      <c r="J1968" s="3">
        <f>COUNTIFS(tab_SCHULLISTE[TKZ],tab_SATLISTE[[#This Row],[SAT-ID]])</f>
        <v>2</v>
      </c>
    </row>
    <row r="1969" spans="1:10" ht="15.9" customHeight="1" x14ac:dyDescent="0.3">
      <c r="A1969" s="3" t="s">
        <v>3645</v>
      </c>
      <c r="B1969" s="15" t="s">
        <v>16554</v>
      </c>
      <c r="C1969" s="16">
        <v>36</v>
      </c>
      <c r="D1969" s="17">
        <f>tab_SATLISTE[[#This Row],[Leihgeräte]]*350</f>
        <v>12600</v>
      </c>
      <c r="E1969" s="16">
        <v>5</v>
      </c>
      <c r="F1969" s="30">
        <f>tab_SATLISTE[[#This Row],[Lehrergeräte]]*1000</f>
        <v>5000</v>
      </c>
      <c r="G1969" s="3" t="str">
        <f>IF(MID(tab_SATLISTE[[#This Row],[SAT-ID]],2,1)="x","x",LEFT(tab_SATLISTE[[#This Row],[SAT-ID]]))</f>
        <v>6</v>
      </c>
      <c r="H1969" t="s">
        <v>17010</v>
      </c>
      <c r="I1969" t="s">
        <v>18160</v>
      </c>
      <c r="J1969" s="3">
        <f>COUNTIFS(tab_SCHULLISTE[TKZ],tab_SATLISTE[[#This Row],[SAT-ID]])</f>
        <v>1</v>
      </c>
    </row>
    <row r="1970" spans="1:10" ht="15.9" customHeight="1" x14ac:dyDescent="0.3">
      <c r="A1970" s="3" t="s">
        <v>3646</v>
      </c>
      <c r="B1970" s="15" t="s">
        <v>16555</v>
      </c>
      <c r="C1970" s="16">
        <v>62</v>
      </c>
      <c r="D1970" s="17">
        <f>tab_SATLISTE[[#This Row],[Leihgeräte]]*350</f>
        <v>21700</v>
      </c>
      <c r="E1970" s="16">
        <v>18</v>
      </c>
      <c r="F1970" s="30">
        <f>tab_SATLISTE[[#This Row],[Lehrergeräte]]*1000</f>
        <v>18000</v>
      </c>
      <c r="G1970" s="3" t="str">
        <f>IF(MID(tab_SATLISTE[[#This Row],[SAT-ID]],2,1)="x","x",LEFT(tab_SATLISTE[[#This Row],[SAT-ID]]))</f>
        <v>6</v>
      </c>
      <c r="H1970" t="s">
        <v>23</v>
      </c>
      <c r="I1970" t="s">
        <v>18161</v>
      </c>
      <c r="J1970" s="3">
        <f>COUNTIFS(tab_SCHULLISTE[TKZ],tab_SATLISTE[[#This Row],[SAT-ID]])</f>
        <v>2</v>
      </c>
    </row>
    <row r="1971" spans="1:10" ht="15.9" customHeight="1" x14ac:dyDescent="0.3">
      <c r="A1971" s="3" t="s">
        <v>3647</v>
      </c>
      <c r="B1971" s="15" t="s">
        <v>16556</v>
      </c>
      <c r="C1971" s="16">
        <v>38</v>
      </c>
      <c r="D1971" s="17">
        <f>tab_SATLISTE[[#This Row],[Leihgeräte]]*350</f>
        <v>13300</v>
      </c>
      <c r="E1971" s="16">
        <v>6</v>
      </c>
      <c r="F1971" s="30">
        <f>tab_SATLISTE[[#This Row],[Lehrergeräte]]*1000</f>
        <v>6000</v>
      </c>
      <c r="G1971" s="3" t="str">
        <f>IF(MID(tab_SATLISTE[[#This Row],[SAT-ID]],2,1)="x","x",LEFT(tab_SATLISTE[[#This Row],[SAT-ID]]))</f>
        <v>6</v>
      </c>
      <c r="H1971" t="s">
        <v>23</v>
      </c>
      <c r="I1971" t="s">
        <v>18162</v>
      </c>
      <c r="J1971" s="3">
        <f>COUNTIFS(tab_SCHULLISTE[TKZ],tab_SATLISTE[[#This Row],[SAT-ID]])</f>
        <v>1</v>
      </c>
    </row>
    <row r="1972" spans="1:10" ht="15.9" customHeight="1" x14ac:dyDescent="0.3">
      <c r="A1972" s="3" t="s">
        <v>3648</v>
      </c>
      <c r="B1972" s="15" t="s">
        <v>16557</v>
      </c>
      <c r="C1972" s="16">
        <v>12</v>
      </c>
      <c r="D1972" s="17">
        <f>tab_SATLISTE[[#This Row],[Leihgeräte]]*350</f>
        <v>4200</v>
      </c>
      <c r="E1972" s="16">
        <v>14</v>
      </c>
      <c r="F1972" s="30">
        <f>tab_SATLISTE[[#This Row],[Lehrergeräte]]*1000</f>
        <v>14000</v>
      </c>
      <c r="G1972" s="3" t="str">
        <f>IF(MID(tab_SATLISTE[[#This Row],[SAT-ID]],2,1)="x","x",LEFT(tab_SATLISTE[[#This Row],[SAT-ID]]))</f>
        <v>6</v>
      </c>
      <c r="H1972" t="s">
        <v>17012</v>
      </c>
      <c r="I1972" t="s">
        <v>18074</v>
      </c>
      <c r="J1972" s="3">
        <f>COUNTIFS(tab_SCHULLISTE[TKZ],tab_SATLISTE[[#This Row],[SAT-ID]])</f>
        <v>2</v>
      </c>
    </row>
    <row r="1973" spans="1:10" ht="15.9" customHeight="1" x14ac:dyDescent="0.3">
      <c r="A1973" s="3" t="s">
        <v>3649</v>
      </c>
      <c r="B1973" s="15" t="s">
        <v>16558</v>
      </c>
      <c r="C1973" s="16">
        <v>22</v>
      </c>
      <c r="D1973" s="17">
        <f>tab_SATLISTE[[#This Row],[Leihgeräte]]*350</f>
        <v>7700</v>
      </c>
      <c r="E1973" s="16">
        <v>4</v>
      </c>
      <c r="F1973" s="30">
        <f>tab_SATLISTE[[#This Row],[Lehrergeräte]]*1000</f>
        <v>4000</v>
      </c>
      <c r="G1973" s="3" t="str">
        <f>IF(MID(tab_SATLISTE[[#This Row],[SAT-ID]],2,1)="x","x",LEFT(tab_SATLISTE[[#This Row],[SAT-ID]]))</f>
        <v>6</v>
      </c>
      <c r="H1973" t="s">
        <v>23</v>
      </c>
      <c r="I1973" t="s">
        <v>18163</v>
      </c>
      <c r="J1973" s="3">
        <f>COUNTIFS(tab_SCHULLISTE[TKZ],tab_SATLISTE[[#This Row],[SAT-ID]])</f>
        <v>1</v>
      </c>
    </row>
    <row r="1974" spans="1:10" ht="15.9" customHeight="1" x14ac:dyDescent="0.3">
      <c r="A1974" s="3" t="s">
        <v>3650</v>
      </c>
      <c r="B1974" s="15" t="s">
        <v>16559</v>
      </c>
      <c r="C1974" s="16">
        <v>39</v>
      </c>
      <c r="D1974" s="17">
        <f>tab_SATLISTE[[#This Row],[Leihgeräte]]*350</f>
        <v>13650</v>
      </c>
      <c r="E1974" s="16">
        <v>6</v>
      </c>
      <c r="F1974" s="30">
        <f>tab_SATLISTE[[#This Row],[Lehrergeräte]]*1000</f>
        <v>6000</v>
      </c>
      <c r="G1974" s="3" t="str">
        <f>IF(MID(tab_SATLISTE[[#This Row],[SAT-ID]],2,1)="x","x",LEFT(tab_SATLISTE[[#This Row],[SAT-ID]]))</f>
        <v>6</v>
      </c>
      <c r="H1974" t="s">
        <v>17008</v>
      </c>
      <c r="I1974" t="s">
        <v>18164</v>
      </c>
      <c r="J1974" s="3">
        <f>COUNTIFS(tab_SCHULLISTE[TKZ],tab_SATLISTE[[#This Row],[SAT-ID]])</f>
        <v>1</v>
      </c>
    </row>
    <row r="1975" spans="1:10" ht="15.9" customHeight="1" x14ac:dyDescent="0.3">
      <c r="A1975" s="3" t="s">
        <v>3651</v>
      </c>
      <c r="B1975" s="15" t="s">
        <v>16560</v>
      </c>
      <c r="C1975" s="16">
        <v>27</v>
      </c>
      <c r="D1975" s="17">
        <f>tab_SATLISTE[[#This Row],[Leihgeräte]]*350</f>
        <v>9450</v>
      </c>
      <c r="E1975" s="16">
        <v>4</v>
      </c>
      <c r="F1975" s="30">
        <f>tab_SATLISTE[[#This Row],[Lehrergeräte]]*1000</f>
        <v>4000</v>
      </c>
      <c r="G1975" s="3" t="str">
        <f>IF(MID(tab_SATLISTE[[#This Row],[SAT-ID]],2,1)="x","x",LEFT(tab_SATLISTE[[#This Row],[SAT-ID]]))</f>
        <v>6</v>
      </c>
      <c r="H1975" t="s">
        <v>17008</v>
      </c>
      <c r="I1975" t="s">
        <v>18165</v>
      </c>
      <c r="J1975" s="3">
        <f>COUNTIFS(tab_SCHULLISTE[TKZ],tab_SATLISTE[[#This Row],[SAT-ID]])</f>
        <v>1</v>
      </c>
    </row>
    <row r="1976" spans="1:10" ht="15.9" customHeight="1" x14ac:dyDescent="0.3">
      <c r="A1976" s="3" t="s">
        <v>3652</v>
      </c>
      <c r="B1976" s="15" t="s">
        <v>16561</v>
      </c>
      <c r="C1976" s="16">
        <v>48</v>
      </c>
      <c r="D1976" s="17">
        <f>tab_SATLISTE[[#This Row],[Leihgeräte]]*350</f>
        <v>16800</v>
      </c>
      <c r="E1976" s="16">
        <v>8</v>
      </c>
      <c r="F1976" s="30">
        <f>tab_SATLISTE[[#This Row],[Lehrergeräte]]*1000</f>
        <v>8000</v>
      </c>
      <c r="G1976" s="3" t="str">
        <f>IF(MID(tab_SATLISTE[[#This Row],[SAT-ID]],2,1)="x","x",LEFT(tab_SATLISTE[[#This Row],[SAT-ID]]))</f>
        <v>6</v>
      </c>
      <c r="H1976" t="s">
        <v>17008</v>
      </c>
      <c r="I1976" t="s">
        <v>18166</v>
      </c>
      <c r="J1976" s="3">
        <f>COUNTIFS(tab_SCHULLISTE[TKZ],tab_SATLISTE[[#This Row],[SAT-ID]])</f>
        <v>1</v>
      </c>
    </row>
    <row r="1977" spans="1:10" ht="15.9" customHeight="1" x14ac:dyDescent="0.3">
      <c r="A1977" s="3" t="s">
        <v>3653</v>
      </c>
      <c r="B1977" s="15" t="s">
        <v>16562</v>
      </c>
      <c r="C1977" s="16">
        <v>30</v>
      </c>
      <c r="D1977" s="17">
        <f>tab_SATLISTE[[#This Row],[Leihgeräte]]*350</f>
        <v>10500</v>
      </c>
      <c r="E1977" s="16">
        <v>4</v>
      </c>
      <c r="F1977" s="30">
        <f>tab_SATLISTE[[#This Row],[Lehrergeräte]]*1000</f>
        <v>4000</v>
      </c>
      <c r="G1977" s="3" t="str">
        <f>IF(MID(tab_SATLISTE[[#This Row],[SAT-ID]],2,1)="x","x",LEFT(tab_SATLISTE[[#This Row],[SAT-ID]]))</f>
        <v>6</v>
      </c>
      <c r="H1977" t="s">
        <v>23</v>
      </c>
      <c r="I1977" t="s">
        <v>18167</v>
      </c>
      <c r="J1977" s="3">
        <f>COUNTIFS(tab_SCHULLISTE[TKZ],tab_SATLISTE[[#This Row],[SAT-ID]])</f>
        <v>1</v>
      </c>
    </row>
    <row r="1978" spans="1:10" ht="15.9" customHeight="1" x14ac:dyDescent="0.3">
      <c r="A1978" s="3" t="s">
        <v>3654</v>
      </c>
      <c r="B1978" s="15" t="s">
        <v>16563</v>
      </c>
      <c r="C1978" s="16">
        <v>16</v>
      </c>
      <c r="D1978" s="17">
        <f>tab_SATLISTE[[#This Row],[Leihgeräte]]*350</f>
        <v>5600</v>
      </c>
      <c r="E1978" s="16">
        <v>4</v>
      </c>
      <c r="F1978" s="30">
        <f>tab_SATLISTE[[#This Row],[Lehrergeräte]]*1000</f>
        <v>4000</v>
      </c>
      <c r="G1978" s="3" t="str">
        <f>IF(MID(tab_SATLISTE[[#This Row],[SAT-ID]],2,1)="x","x",LEFT(tab_SATLISTE[[#This Row],[SAT-ID]]))</f>
        <v>6</v>
      </c>
      <c r="H1978" t="s">
        <v>17008</v>
      </c>
      <c r="I1978" t="s">
        <v>18167</v>
      </c>
      <c r="J1978" s="3">
        <f>COUNTIFS(tab_SCHULLISTE[TKZ],tab_SATLISTE[[#This Row],[SAT-ID]])</f>
        <v>1</v>
      </c>
    </row>
    <row r="1979" spans="1:10" ht="15.9" customHeight="1" x14ac:dyDescent="0.3">
      <c r="A1979" s="3" t="s">
        <v>3655</v>
      </c>
      <c r="B1979" s="15" t="s">
        <v>16564</v>
      </c>
      <c r="C1979" s="16">
        <v>29</v>
      </c>
      <c r="D1979" s="17">
        <f>tab_SATLISTE[[#This Row],[Leihgeräte]]*350</f>
        <v>10150</v>
      </c>
      <c r="E1979" s="16">
        <v>4</v>
      </c>
      <c r="F1979" s="30">
        <f>tab_SATLISTE[[#This Row],[Lehrergeräte]]*1000</f>
        <v>4000</v>
      </c>
      <c r="G1979" s="3" t="str">
        <f>IF(MID(tab_SATLISTE[[#This Row],[SAT-ID]],2,1)="x","x",LEFT(tab_SATLISTE[[#This Row],[SAT-ID]]))</f>
        <v>6</v>
      </c>
      <c r="H1979" t="s">
        <v>23</v>
      </c>
      <c r="I1979" t="s">
        <v>18168</v>
      </c>
      <c r="J1979" s="3">
        <f>COUNTIFS(tab_SCHULLISTE[TKZ],tab_SATLISTE[[#This Row],[SAT-ID]])</f>
        <v>1</v>
      </c>
    </row>
    <row r="1980" spans="1:10" ht="15.9" customHeight="1" x14ac:dyDescent="0.3">
      <c r="A1980" s="3" t="s">
        <v>3656</v>
      </c>
      <c r="B1980" s="15" t="s">
        <v>16565</v>
      </c>
      <c r="C1980" s="16">
        <v>23</v>
      </c>
      <c r="D1980" s="17">
        <f>tab_SATLISTE[[#This Row],[Leihgeräte]]*350</f>
        <v>8050</v>
      </c>
      <c r="E1980" s="16">
        <v>7</v>
      </c>
      <c r="F1980" s="30">
        <f>tab_SATLISTE[[#This Row],[Lehrergeräte]]*1000</f>
        <v>7000</v>
      </c>
      <c r="G1980" s="3" t="str">
        <f>IF(MID(tab_SATLISTE[[#This Row],[SAT-ID]],2,1)="x","x",LEFT(tab_SATLISTE[[#This Row],[SAT-ID]]))</f>
        <v>6</v>
      </c>
      <c r="H1980" t="s">
        <v>23</v>
      </c>
      <c r="I1980" t="s">
        <v>18169</v>
      </c>
      <c r="J1980" s="3">
        <f>COUNTIFS(tab_SCHULLISTE[TKZ],tab_SATLISTE[[#This Row],[SAT-ID]])</f>
        <v>1</v>
      </c>
    </row>
    <row r="1981" spans="1:10" ht="15.9" customHeight="1" x14ac:dyDescent="0.3">
      <c r="A1981" s="3" t="s">
        <v>3657</v>
      </c>
      <c r="B1981" s="15" t="s">
        <v>16566</v>
      </c>
      <c r="C1981" s="16">
        <v>93</v>
      </c>
      <c r="D1981" s="17">
        <f>tab_SATLISTE[[#This Row],[Leihgeräte]]*350</f>
        <v>32550</v>
      </c>
      <c r="E1981" s="16">
        <v>19</v>
      </c>
      <c r="F1981" s="30">
        <f>tab_SATLISTE[[#This Row],[Lehrergeräte]]*1000</f>
        <v>19000</v>
      </c>
      <c r="G1981" s="3" t="str">
        <f>IF(MID(tab_SATLISTE[[#This Row],[SAT-ID]],2,1)="x","x",LEFT(tab_SATLISTE[[#This Row],[SAT-ID]]))</f>
        <v>6</v>
      </c>
      <c r="H1981" t="s">
        <v>17010</v>
      </c>
      <c r="I1981" t="s">
        <v>18170</v>
      </c>
      <c r="J1981" s="3">
        <f>COUNTIFS(tab_SCHULLISTE[TKZ],tab_SATLISTE[[#This Row],[SAT-ID]])</f>
        <v>4</v>
      </c>
    </row>
    <row r="1982" spans="1:10" ht="15.9" customHeight="1" x14ac:dyDescent="0.3">
      <c r="A1982" s="3" t="s">
        <v>3658</v>
      </c>
      <c r="B1982" s="15" t="s">
        <v>16567</v>
      </c>
      <c r="C1982" s="16">
        <v>83</v>
      </c>
      <c r="D1982" s="17">
        <f>tab_SATLISTE[[#This Row],[Leihgeräte]]*350</f>
        <v>29050</v>
      </c>
      <c r="E1982" s="16">
        <v>18</v>
      </c>
      <c r="F1982" s="30">
        <f>tab_SATLISTE[[#This Row],[Lehrergeräte]]*1000</f>
        <v>18000</v>
      </c>
      <c r="G1982" s="3" t="str">
        <f>IF(MID(tab_SATLISTE[[#This Row],[SAT-ID]],2,1)="x","x",LEFT(tab_SATLISTE[[#This Row],[SAT-ID]]))</f>
        <v>6</v>
      </c>
      <c r="H1982" t="s">
        <v>23</v>
      </c>
      <c r="I1982" t="s">
        <v>18171</v>
      </c>
      <c r="J1982" s="3">
        <f>COUNTIFS(tab_SCHULLISTE[TKZ],tab_SATLISTE[[#This Row],[SAT-ID]])</f>
        <v>2</v>
      </c>
    </row>
    <row r="1983" spans="1:10" ht="15.9" customHeight="1" x14ac:dyDescent="0.3">
      <c r="A1983" s="3" t="s">
        <v>3659</v>
      </c>
      <c r="B1983" s="15" t="s">
        <v>16568</v>
      </c>
      <c r="C1983" s="16">
        <v>28</v>
      </c>
      <c r="D1983" s="17">
        <f>tab_SATLISTE[[#This Row],[Leihgeräte]]*350</f>
        <v>9800</v>
      </c>
      <c r="E1983" s="16">
        <v>7</v>
      </c>
      <c r="F1983" s="30">
        <f>tab_SATLISTE[[#This Row],[Lehrergeräte]]*1000</f>
        <v>7000</v>
      </c>
      <c r="G1983" s="3" t="str">
        <f>IF(MID(tab_SATLISTE[[#This Row],[SAT-ID]],2,1)="x","x",LEFT(tab_SATLISTE[[#This Row],[SAT-ID]]))</f>
        <v>6</v>
      </c>
      <c r="H1983" t="s">
        <v>17008</v>
      </c>
      <c r="I1983" t="s">
        <v>18172</v>
      </c>
      <c r="J1983" s="3">
        <f>COUNTIFS(tab_SCHULLISTE[TKZ],tab_SATLISTE[[#This Row],[SAT-ID]])</f>
        <v>1</v>
      </c>
    </row>
    <row r="1984" spans="1:10" ht="15.9" customHeight="1" x14ac:dyDescent="0.3">
      <c r="A1984" s="3" t="s">
        <v>3660</v>
      </c>
      <c r="B1984" s="15" t="s">
        <v>16569</v>
      </c>
      <c r="C1984" s="16">
        <v>909</v>
      </c>
      <c r="D1984" s="17">
        <f>tab_SATLISTE[[#This Row],[Leihgeräte]]*350</f>
        <v>318150</v>
      </c>
      <c r="E1984" s="16">
        <v>223</v>
      </c>
      <c r="F1984" s="30">
        <f>tab_SATLISTE[[#This Row],[Lehrergeräte]]*1000</f>
        <v>223000</v>
      </c>
      <c r="G1984" s="3" t="str">
        <f>IF(MID(tab_SATLISTE[[#This Row],[SAT-ID]],2,1)="x","x",LEFT(tab_SATLISTE[[#This Row],[SAT-ID]]))</f>
        <v>6</v>
      </c>
      <c r="H1984" t="s">
        <v>10474</v>
      </c>
      <c r="I1984" t="s">
        <v>18525</v>
      </c>
      <c r="J1984" s="3">
        <f>COUNTIFS(tab_SCHULLISTE[TKZ],tab_SATLISTE[[#This Row],[SAT-ID]])</f>
        <v>14</v>
      </c>
    </row>
    <row r="1985" spans="1:10" ht="15.9" customHeight="1" x14ac:dyDescent="0.3">
      <c r="A1985" s="3" t="s">
        <v>3661</v>
      </c>
      <c r="B1985" s="15" t="s">
        <v>16570</v>
      </c>
      <c r="C1985" s="16">
        <v>45</v>
      </c>
      <c r="D1985" s="17">
        <f>tab_SATLISTE[[#This Row],[Leihgeräte]]*350</f>
        <v>15750</v>
      </c>
      <c r="E1985" s="16">
        <v>9</v>
      </c>
      <c r="F1985" s="30">
        <f>tab_SATLISTE[[#This Row],[Lehrergeräte]]*1000</f>
        <v>9000</v>
      </c>
      <c r="G1985" s="3" t="str">
        <f>IF(MID(tab_SATLISTE[[#This Row],[SAT-ID]],2,1)="x","x",LEFT(tab_SATLISTE[[#This Row],[SAT-ID]]))</f>
        <v>6</v>
      </c>
      <c r="H1985" t="s">
        <v>17008</v>
      </c>
      <c r="I1985" t="s">
        <v>18173</v>
      </c>
      <c r="J1985" s="3">
        <f>COUNTIFS(tab_SCHULLISTE[TKZ],tab_SATLISTE[[#This Row],[SAT-ID]])</f>
        <v>2</v>
      </c>
    </row>
    <row r="1986" spans="1:10" ht="15.9" customHeight="1" x14ac:dyDescent="0.3">
      <c r="A1986" s="3" t="s">
        <v>3662</v>
      </c>
      <c r="B1986" s="15" t="s">
        <v>16571</v>
      </c>
      <c r="C1986" s="16">
        <v>51</v>
      </c>
      <c r="D1986" s="17">
        <f>tab_SATLISTE[[#This Row],[Leihgeräte]]*350</f>
        <v>17850</v>
      </c>
      <c r="E1986" s="16">
        <v>12</v>
      </c>
      <c r="F1986" s="30">
        <f>tab_SATLISTE[[#This Row],[Lehrergeräte]]*1000</f>
        <v>12000</v>
      </c>
      <c r="G1986" s="3" t="str">
        <f>IF(MID(tab_SATLISTE[[#This Row],[SAT-ID]],2,1)="x","x",LEFT(tab_SATLISTE[[#This Row],[SAT-ID]]))</f>
        <v>6</v>
      </c>
      <c r="H1986" t="s">
        <v>17008</v>
      </c>
      <c r="I1986" t="s">
        <v>18174</v>
      </c>
      <c r="J1986" s="3">
        <f>COUNTIFS(tab_SCHULLISTE[TKZ],tab_SATLISTE[[#This Row],[SAT-ID]])</f>
        <v>1</v>
      </c>
    </row>
    <row r="1987" spans="1:10" ht="15.9" customHeight="1" x14ac:dyDescent="0.3">
      <c r="A1987" s="3" t="s">
        <v>3663</v>
      </c>
      <c r="B1987" s="15" t="s">
        <v>16572</v>
      </c>
      <c r="C1987" s="16">
        <v>18</v>
      </c>
      <c r="D1987" s="17">
        <f>tab_SATLISTE[[#This Row],[Leihgeräte]]*350</f>
        <v>6300</v>
      </c>
      <c r="E1987" s="16">
        <v>8</v>
      </c>
      <c r="F1987" s="30">
        <f>tab_SATLISTE[[#This Row],[Lehrergeräte]]*1000</f>
        <v>8000</v>
      </c>
      <c r="G1987" s="3" t="str">
        <f>IF(MID(tab_SATLISTE[[#This Row],[SAT-ID]],2,1)="x","x",LEFT(tab_SATLISTE[[#This Row],[SAT-ID]]))</f>
        <v>6</v>
      </c>
      <c r="H1987" t="s">
        <v>17008</v>
      </c>
      <c r="I1987" t="s">
        <v>18174</v>
      </c>
      <c r="J1987" s="3">
        <f>COUNTIFS(tab_SCHULLISTE[TKZ],tab_SATLISTE[[#This Row],[SAT-ID]])</f>
        <v>1</v>
      </c>
    </row>
    <row r="1988" spans="1:10" ht="15.9" customHeight="1" x14ac:dyDescent="0.3">
      <c r="A1988" s="3" t="s">
        <v>3664</v>
      </c>
      <c r="B1988" s="15" t="s">
        <v>16573</v>
      </c>
      <c r="C1988" s="16">
        <v>82</v>
      </c>
      <c r="D1988" s="17">
        <f>tab_SATLISTE[[#This Row],[Leihgeräte]]*350</f>
        <v>28700</v>
      </c>
      <c r="E1988" s="16">
        <v>15</v>
      </c>
      <c r="F1988" s="30">
        <f>tab_SATLISTE[[#This Row],[Lehrergeräte]]*1000</f>
        <v>15000</v>
      </c>
      <c r="G1988" s="3" t="str">
        <f>IF(MID(tab_SATLISTE[[#This Row],[SAT-ID]],2,1)="x","x",LEFT(tab_SATLISTE[[#This Row],[SAT-ID]]))</f>
        <v>6</v>
      </c>
      <c r="H1988" t="s">
        <v>17008</v>
      </c>
      <c r="I1988" t="s">
        <v>18175</v>
      </c>
      <c r="J1988" s="3">
        <f>COUNTIFS(tab_SCHULLISTE[TKZ],tab_SATLISTE[[#This Row],[SAT-ID]])</f>
        <v>1</v>
      </c>
    </row>
    <row r="1989" spans="1:10" ht="15.9" customHeight="1" x14ac:dyDescent="0.3">
      <c r="A1989" s="3" t="s">
        <v>3665</v>
      </c>
      <c r="B1989" s="15" t="s">
        <v>16574</v>
      </c>
      <c r="C1989" s="16">
        <v>52</v>
      </c>
      <c r="D1989" s="17">
        <f>tab_SATLISTE[[#This Row],[Leihgeräte]]*350</f>
        <v>18200</v>
      </c>
      <c r="E1989" s="16">
        <v>8</v>
      </c>
      <c r="F1989" s="30">
        <f>tab_SATLISTE[[#This Row],[Lehrergeräte]]*1000</f>
        <v>8000</v>
      </c>
      <c r="G1989" s="3" t="str">
        <f>IF(MID(tab_SATLISTE[[#This Row],[SAT-ID]],2,1)="x","x",LEFT(tab_SATLISTE[[#This Row],[SAT-ID]]))</f>
        <v>6</v>
      </c>
      <c r="H1989" t="s">
        <v>17010</v>
      </c>
      <c r="I1989" t="s">
        <v>18175</v>
      </c>
      <c r="J1989" s="3">
        <f>COUNTIFS(tab_SCHULLISTE[TKZ],tab_SATLISTE[[#This Row],[SAT-ID]])</f>
        <v>1</v>
      </c>
    </row>
    <row r="1990" spans="1:10" ht="15.9" customHeight="1" x14ac:dyDescent="0.3">
      <c r="A1990" s="3" t="s">
        <v>3666</v>
      </c>
      <c r="B1990" s="15" t="s">
        <v>16575</v>
      </c>
      <c r="C1990" s="16">
        <v>46</v>
      </c>
      <c r="D1990" s="17">
        <f>tab_SATLISTE[[#This Row],[Leihgeräte]]*350</f>
        <v>16100</v>
      </c>
      <c r="E1990" s="16">
        <v>14</v>
      </c>
      <c r="F1990" s="30">
        <f>tab_SATLISTE[[#This Row],[Lehrergeräte]]*1000</f>
        <v>14000</v>
      </c>
      <c r="G1990" s="3" t="str">
        <f>IF(MID(tab_SATLISTE[[#This Row],[SAT-ID]],2,1)="x","x",LEFT(tab_SATLISTE[[#This Row],[SAT-ID]]))</f>
        <v>6</v>
      </c>
      <c r="H1990" t="s">
        <v>17008</v>
      </c>
      <c r="I1990" t="s">
        <v>18176</v>
      </c>
      <c r="J1990" s="3">
        <f>COUNTIFS(tab_SCHULLISTE[TKZ],tab_SATLISTE[[#This Row],[SAT-ID]])</f>
        <v>2</v>
      </c>
    </row>
    <row r="1991" spans="1:10" ht="15.9" customHeight="1" x14ac:dyDescent="0.3">
      <c r="A1991" s="3" t="s">
        <v>3667</v>
      </c>
      <c r="B1991" s="15" t="s">
        <v>16576</v>
      </c>
      <c r="C1991" s="16">
        <v>11</v>
      </c>
      <c r="D1991" s="17">
        <f>tab_SATLISTE[[#This Row],[Leihgeräte]]*350</f>
        <v>3850</v>
      </c>
      <c r="E1991" s="16">
        <v>4</v>
      </c>
      <c r="F1991" s="30">
        <f>tab_SATLISTE[[#This Row],[Lehrergeräte]]*1000</f>
        <v>4000</v>
      </c>
      <c r="G1991" s="3" t="str">
        <f>IF(MID(tab_SATLISTE[[#This Row],[SAT-ID]],2,1)="x","x",LEFT(tab_SATLISTE[[#This Row],[SAT-ID]]))</f>
        <v>6</v>
      </c>
      <c r="H1991" t="s">
        <v>17008</v>
      </c>
      <c r="I1991" t="s">
        <v>18174</v>
      </c>
      <c r="J1991" s="3">
        <f>COUNTIFS(tab_SCHULLISTE[TKZ],tab_SATLISTE[[#This Row],[SAT-ID]])</f>
        <v>1</v>
      </c>
    </row>
    <row r="1992" spans="1:10" ht="15.9" customHeight="1" x14ac:dyDescent="0.3">
      <c r="A1992" s="3" t="s">
        <v>3668</v>
      </c>
      <c r="B1992" s="15" t="s">
        <v>16577</v>
      </c>
      <c r="C1992" s="16">
        <v>53</v>
      </c>
      <c r="D1992" s="17">
        <f>tab_SATLISTE[[#This Row],[Leihgeräte]]*350</f>
        <v>18550</v>
      </c>
      <c r="E1992" s="16">
        <v>9</v>
      </c>
      <c r="F1992" s="30">
        <f>tab_SATLISTE[[#This Row],[Lehrergeräte]]*1000</f>
        <v>9000</v>
      </c>
      <c r="G1992" s="3" t="str">
        <f>IF(MID(tab_SATLISTE[[#This Row],[SAT-ID]],2,1)="x","x",LEFT(tab_SATLISTE[[#This Row],[SAT-ID]]))</f>
        <v>6</v>
      </c>
      <c r="H1992" t="s">
        <v>17009</v>
      </c>
      <c r="I1992" t="s">
        <v>18177</v>
      </c>
      <c r="J1992" s="3">
        <f>COUNTIFS(tab_SCHULLISTE[TKZ],tab_SATLISTE[[#This Row],[SAT-ID]])</f>
        <v>2</v>
      </c>
    </row>
    <row r="1993" spans="1:10" ht="15.9" customHeight="1" x14ac:dyDescent="0.3">
      <c r="A1993" s="3" t="s">
        <v>3669</v>
      </c>
      <c r="B1993" s="15" t="s">
        <v>933</v>
      </c>
      <c r="C1993" s="16">
        <v>11</v>
      </c>
      <c r="D1993" s="17">
        <f>tab_SATLISTE[[#This Row],[Leihgeräte]]*350</f>
        <v>3850</v>
      </c>
      <c r="E1993" s="16">
        <v>3</v>
      </c>
      <c r="F1993" s="30">
        <f>tab_SATLISTE[[#This Row],[Lehrergeräte]]*1000</f>
        <v>3000</v>
      </c>
      <c r="G1993" s="3" t="str">
        <f>IF(MID(tab_SATLISTE[[#This Row],[SAT-ID]],2,1)="x","x",LEFT(tab_SATLISTE[[#This Row],[SAT-ID]]))</f>
        <v>6</v>
      </c>
      <c r="H1993" t="s">
        <v>17012</v>
      </c>
      <c r="I1993" t="s">
        <v>18105</v>
      </c>
      <c r="J1993" s="3">
        <f>COUNTIFS(tab_SCHULLISTE[TKZ],tab_SATLISTE[[#This Row],[SAT-ID]])</f>
        <v>1</v>
      </c>
    </row>
    <row r="1994" spans="1:10" ht="15.9" customHeight="1" x14ac:dyDescent="0.3">
      <c r="A1994" s="3" t="s">
        <v>3670</v>
      </c>
      <c r="B1994" s="15" t="s">
        <v>16578</v>
      </c>
      <c r="C1994" s="16">
        <v>41</v>
      </c>
      <c r="D1994" s="17">
        <f>tab_SATLISTE[[#This Row],[Leihgeräte]]*350</f>
        <v>14350</v>
      </c>
      <c r="E1994" s="16">
        <v>9</v>
      </c>
      <c r="F1994" s="30">
        <f>tab_SATLISTE[[#This Row],[Lehrergeräte]]*1000</f>
        <v>9000</v>
      </c>
      <c r="G1994" s="3" t="str">
        <f>IF(MID(tab_SATLISTE[[#This Row],[SAT-ID]],2,1)="x","x",LEFT(tab_SATLISTE[[#This Row],[SAT-ID]]))</f>
        <v>6</v>
      </c>
      <c r="H1994" t="s">
        <v>17008</v>
      </c>
      <c r="I1994" t="s">
        <v>18178</v>
      </c>
      <c r="J1994" s="3">
        <f>COUNTIFS(tab_SCHULLISTE[TKZ],tab_SATLISTE[[#This Row],[SAT-ID]])</f>
        <v>1</v>
      </c>
    </row>
    <row r="1995" spans="1:10" ht="15.9" customHeight="1" x14ac:dyDescent="0.3">
      <c r="A1995" s="3" t="s">
        <v>3671</v>
      </c>
      <c r="B1995" s="15" t="s">
        <v>16579</v>
      </c>
      <c r="C1995" s="16">
        <v>63</v>
      </c>
      <c r="D1995" s="17">
        <f>tab_SATLISTE[[#This Row],[Leihgeräte]]*350</f>
        <v>22050</v>
      </c>
      <c r="E1995" s="16">
        <v>16</v>
      </c>
      <c r="F1995" s="30">
        <f>tab_SATLISTE[[#This Row],[Lehrergeräte]]*1000</f>
        <v>16000</v>
      </c>
      <c r="G1995" s="3" t="str">
        <f>IF(MID(tab_SATLISTE[[#This Row],[SAT-ID]],2,1)="x","x",LEFT(tab_SATLISTE[[#This Row],[SAT-ID]]))</f>
        <v>6</v>
      </c>
      <c r="H1995" t="s">
        <v>17008</v>
      </c>
      <c r="I1995" t="s">
        <v>18178</v>
      </c>
      <c r="J1995" s="3">
        <f>COUNTIFS(tab_SCHULLISTE[TKZ],tab_SATLISTE[[#This Row],[SAT-ID]])</f>
        <v>1</v>
      </c>
    </row>
    <row r="1996" spans="1:10" ht="15.9" customHeight="1" x14ac:dyDescent="0.3">
      <c r="A1996" s="3" t="s">
        <v>3672</v>
      </c>
      <c r="B1996" s="15" t="s">
        <v>16580</v>
      </c>
      <c r="C1996" s="16">
        <v>67</v>
      </c>
      <c r="D1996" s="17">
        <f>tab_SATLISTE[[#This Row],[Leihgeräte]]*350</f>
        <v>23450</v>
      </c>
      <c r="E1996" s="16">
        <v>14</v>
      </c>
      <c r="F1996" s="30">
        <f>tab_SATLISTE[[#This Row],[Lehrergeräte]]*1000</f>
        <v>14000</v>
      </c>
      <c r="G1996" s="3" t="str">
        <f>IF(MID(tab_SATLISTE[[#This Row],[SAT-ID]],2,1)="x","x",LEFT(tab_SATLISTE[[#This Row],[SAT-ID]]))</f>
        <v>6</v>
      </c>
      <c r="H1996" t="s">
        <v>17010</v>
      </c>
      <c r="I1996" t="s">
        <v>18178</v>
      </c>
      <c r="J1996" s="3">
        <f>COUNTIFS(tab_SCHULLISTE[TKZ],tab_SATLISTE[[#This Row],[SAT-ID]])</f>
        <v>1</v>
      </c>
    </row>
    <row r="1997" spans="1:10" ht="15.9" customHeight="1" x14ac:dyDescent="0.3">
      <c r="A1997" s="46" t="s">
        <v>3673</v>
      </c>
      <c r="B1997" s="130" t="s">
        <v>16581</v>
      </c>
      <c r="C1997" s="131">
        <v>13</v>
      </c>
      <c r="D1997" s="132">
        <f>tab_SATLISTE[[#This Row],[Leihgeräte]]*350</f>
        <v>4550</v>
      </c>
      <c r="E1997" s="133">
        <v>1</v>
      </c>
      <c r="F1997" s="134">
        <f>tab_SATLISTE[[#This Row],[Lehrergeräte]]*1000</f>
        <v>1000</v>
      </c>
      <c r="G1997" s="25" t="str">
        <f>IF(MID(tab_SATLISTE[[#This Row],[SAT-ID]],2,1)="x","x",LEFT(tab_SATLISTE[[#This Row],[SAT-ID]]))</f>
        <v>6</v>
      </c>
      <c r="H1997" t="s">
        <v>23</v>
      </c>
      <c r="I1997" t="s">
        <v>18099</v>
      </c>
      <c r="J1997" s="3">
        <f>COUNTIFS(tab_SCHULLISTE[TKZ],tab_SATLISTE[[#This Row],[SAT-ID]])</f>
        <v>1</v>
      </c>
    </row>
    <row r="1998" spans="1:10" ht="15.9" customHeight="1" x14ac:dyDescent="0.3">
      <c r="A1998" s="3" t="s">
        <v>3674</v>
      </c>
      <c r="B1998" s="15" t="s">
        <v>16582</v>
      </c>
      <c r="C1998" s="16">
        <v>1036</v>
      </c>
      <c r="D1998" s="17">
        <f>tab_SATLISTE[[#This Row],[Leihgeräte]]*350</f>
        <v>362600</v>
      </c>
      <c r="E1998" s="16">
        <v>194</v>
      </c>
      <c r="F1998" s="30">
        <f>tab_SATLISTE[[#This Row],[Lehrergeräte]]*1000</f>
        <v>194000</v>
      </c>
      <c r="G1998" s="3" t="str">
        <f>IF(MID(tab_SATLISTE[[#This Row],[SAT-ID]],2,1)="x","x",LEFT(tab_SATLISTE[[#This Row],[SAT-ID]]))</f>
        <v>6</v>
      </c>
      <c r="H1998" t="s">
        <v>10474</v>
      </c>
      <c r="I1998" t="s">
        <v>18526</v>
      </c>
      <c r="J1998" s="3">
        <f>COUNTIFS(tab_SCHULLISTE[TKZ],tab_SATLISTE[[#This Row],[SAT-ID]])</f>
        <v>13</v>
      </c>
    </row>
    <row r="1999" spans="1:10" ht="15.9" customHeight="1" x14ac:dyDescent="0.3">
      <c r="A1999" s="3" t="s">
        <v>3675</v>
      </c>
      <c r="B1999" s="15" t="s">
        <v>16583</v>
      </c>
      <c r="C1999" s="16">
        <v>91</v>
      </c>
      <c r="D1999" s="17">
        <f>tab_SATLISTE[[#This Row],[Leihgeräte]]*350</f>
        <v>31850</v>
      </c>
      <c r="E1999" s="16">
        <v>20</v>
      </c>
      <c r="F1999" s="30">
        <f>tab_SATLISTE[[#This Row],[Lehrergeräte]]*1000</f>
        <v>20000</v>
      </c>
      <c r="G1999" s="3" t="str">
        <f>IF(MID(tab_SATLISTE[[#This Row],[SAT-ID]],2,1)="x","x",LEFT(tab_SATLISTE[[#This Row],[SAT-ID]]))</f>
        <v>6</v>
      </c>
      <c r="H1999" t="s">
        <v>17010</v>
      </c>
      <c r="I1999" t="s">
        <v>18179</v>
      </c>
      <c r="J1999" s="3">
        <f>COUNTIFS(tab_SCHULLISTE[TKZ],tab_SATLISTE[[#This Row],[SAT-ID]])</f>
        <v>2</v>
      </c>
    </row>
    <row r="2000" spans="1:10" ht="15.9" customHeight="1" x14ac:dyDescent="0.3">
      <c r="A2000" s="3" t="s">
        <v>3676</v>
      </c>
      <c r="B2000" s="15" t="s">
        <v>16584</v>
      </c>
      <c r="C2000" s="16">
        <v>12</v>
      </c>
      <c r="D2000" s="17">
        <f>tab_SATLISTE[[#This Row],[Leihgeräte]]*350</f>
        <v>4200</v>
      </c>
      <c r="E2000" s="16">
        <v>3</v>
      </c>
      <c r="F2000" s="30">
        <f>tab_SATLISTE[[#This Row],[Lehrergeräte]]*1000</f>
        <v>3000</v>
      </c>
      <c r="G2000" s="3" t="str">
        <f>IF(MID(tab_SATLISTE[[#This Row],[SAT-ID]],2,1)="x","x",LEFT(tab_SATLISTE[[#This Row],[SAT-ID]]))</f>
        <v>6</v>
      </c>
      <c r="H2000" t="s">
        <v>17008</v>
      </c>
      <c r="I2000" t="s">
        <v>18085</v>
      </c>
      <c r="J2000" s="3">
        <f>COUNTIFS(tab_SCHULLISTE[TKZ],tab_SATLISTE[[#This Row],[SAT-ID]])</f>
        <v>1</v>
      </c>
    </row>
    <row r="2001" spans="1:10" ht="15.9" customHeight="1" x14ac:dyDescent="0.3">
      <c r="A2001" s="3" t="s">
        <v>3677</v>
      </c>
      <c r="B2001" s="15" t="s">
        <v>16585</v>
      </c>
      <c r="C2001" s="16">
        <v>87</v>
      </c>
      <c r="D2001" s="17">
        <f>tab_SATLISTE[[#This Row],[Leihgeräte]]*350</f>
        <v>30450</v>
      </c>
      <c r="E2001" s="16">
        <v>12</v>
      </c>
      <c r="F2001" s="30">
        <f>tab_SATLISTE[[#This Row],[Lehrergeräte]]*1000</f>
        <v>12000</v>
      </c>
      <c r="G2001" s="3" t="str">
        <f>IF(MID(tab_SATLISTE[[#This Row],[SAT-ID]],2,1)="x","x",LEFT(tab_SATLISTE[[#This Row],[SAT-ID]]))</f>
        <v>6</v>
      </c>
      <c r="H2001" t="s">
        <v>17009</v>
      </c>
      <c r="I2001" t="s">
        <v>18180</v>
      </c>
      <c r="J2001" s="3">
        <f>COUNTIFS(tab_SCHULLISTE[TKZ],tab_SATLISTE[[#This Row],[SAT-ID]])</f>
        <v>3</v>
      </c>
    </row>
    <row r="2002" spans="1:10" ht="15.9" customHeight="1" x14ac:dyDescent="0.3">
      <c r="A2002" s="3" t="s">
        <v>3678</v>
      </c>
      <c r="B2002" s="15" t="s">
        <v>16586</v>
      </c>
      <c r="C2002" s="16">
        <v>34</v>
      </c>
      <c r="D2002" s="17">
        <f>tab_SATLISTE[[#This Row],[Leihgeräte]]*350</f>
        <v>11900</v>
      </c>
      <c r="E2002" s="16">
        <v>6</v>
      </c>
      <c r="F2002" s="30">
        <f>tab_SATLISTE[[#This Row],[Lehrergeräte]]*1000</f>
        <v>6000</v>
      </c>
      <c r="G2002" s="3" t="str">
        <f>IF(MID(tab_SATLISTE[[#This Row],[SAT-ID]],2,1)="x","x",LEFT(tab_SATLISTE[[#This Row],[SAT-ID]]))</f>
        <v>6</v>
      </c>
      <c r="H2002" t="s">
        <v>23</v>
      </c>
      <c r="I2002" t="s">
        <v>18181</v>
      </c>
      <c r="J2002" s="3">
        <f>COUNTIFS(tab_SCHULLISTE[TKZ],tab_SATLISTE[[#This Row],[SAT-ID]])</f>
        <v>1</v>
      </c>
    </row>
    <row r="2003" spans="1:10" ht="15.9" customHeight="1" x14ac:dyDescent="0.3">
      <c r="A2003" s="3" t="s">
        <v>3679</v>
      </c>
      <c r="B2003" s="15" t="s">
        <v>16587</v>
      </c>
      <c r="C2003" s="16">
        <v>27</v>
      </c>
      <c r="D2003" s="17">
        <f>tab_SATLISTE[[#This Row],[Leihgeräte]]*350</f>
        <v>9450</v>
      </c>
      <c r="E2003" s="16">
        <v>5</v>
      </c>
      <c r="F2003" s="30">
        <f>tab_SATLISTE[[#This Row],[Lehrergeräte]]*1000</f>
        <v>5000</v>
      </c>
      <c r="G2003" s="3" t="str">
        <f>IF(MID(tab_SATLISTE[[#This Row],[SAT-ID]],2,1)="x","x",LEFT(tab_SATLISTE[[#This Row],[SAT-ID]]))</f>
        <v>6</v>
      </c>
      <c r="H2003" t="s">
        <v>17009</v>
      </c>
      <c r="I2003" t="s">
        <v>18182</v>
      </c>
      <c r="J2003" s="3">
        <f>COUNTIFS(tab_SCHULLISTE[TKZ],tab_SATLISTE[[#This Row],[SAT-ID]])</f>
        <v>1</v>
      </c>
    </row>
    <row r="2004" spans="1:10" ht="15.9" customHeight="1" x14ac:dyDescent="0.3">
      <c r="A2004" s="3" t="s">
        <v>3680</v>
      </c>
      <c r="B2004" s="15" t="s">
        <v>16588</v>
      </c>
      <c r="C2004" s="16">
        <v>12</v>
      </c>
      <c r="D2004" s="17">
        <f>tab_SATLISTE[[#This Row],[Leihgeräte]]*350</f>
        <v>4200</v>
      </c>
      <c r="E2004" s="16">
        <v>1</v>
      </c>
      <c r="F2004" s="30">
        <f>tab_SATLISTE[[#This Row],[Lehrergeräte]]*1000</f>
        <v>1000</v>
      </c>
      <c r="G2004" s="3" t="str">
        <f>IF(MID(tab_SATLISTE[[#This Row],[SAT-ID]],2,1)="x","x",LEFT(tab_SATLISTE[[#This Row],[SAT-ID]]))</f>
        <v>6</v>
      </c>
      <c r="H2004" t="s">
        <v>23</v>
      </c>
      <c r="I2004" t="s">
        <v>18183</v>
      </c>
      <c r="J2004" s="3">
        <f>COUNTIFS(tab_SCHULLISTE[TKZ],tab_SATLISTE[[#This Row],[SAT-ID]])</f>
        <v>1</v>
      </c>
    </row>
    <row r="2005" spans="1:10" ht="15.9" customHeight="1" x14ac:dyDescent="0.3">
      <c r="A2005" s="3" t="s">
        <v>3682</v>
      </c>
      <c r="B2005" s="15" t="s">
        <v>1239</v>
      </c>
      <c r="C2005" s="16">
        <v>31</v>
      </c>
      <c r="D2005" s="17">
        <f>tab_SATLISTE[[#This Row],[Leihgeräte]]*350</f>
        <v>10850</v>
      </c>
      <c r="E2005" s="16">
        <v>6</v>
      </c>
      <c r="F2005" s="30">
        <f>tab_SATLISTE[[#This Row],[Lehrergeräte]]*1000</f>
        <v>6000</v>
      </c>
      <c r="G2005" s="3" t="str">
        <f>IF(MID(tab_SATLISTE[[#This Row],[SAT-ID]],2,1)="x","x",LEFT(tab_SATLISTE[[#This Row],[SAT-ID]]))</f>
        <v>6</v>
      </c>
      <c r="H2005" t="s">
        <v>17008</v>
      </c>
      <c r="I2005" t="s">
        <v>18184</v>
      </c>
      <c r="J2005" s="3">
        <f>COUNTIFS(tab_SCHULLISTE[TKZ],tab_SATLISTE[[#This Row],[SAT-ID]])</f>
        <v>1</v>
      </c>
    </row>
    <row r="2006" spans="1:10" ht="15.9" customHeight="1" x14ac:dyDescent="0.3">
      <c r="A2006" s="3" t="s">
        <v>3681</v>
      </c>
      <c r="B2006" s="15" t="s">
        <v>16589</v>
      </c>
      <c r="C2006" s="16">
        <v>33</v>
      </c>
      <c r="D2006" s="17">
        <f>tab_SATLISTE[[#This Row],[Leihgeräte]]*350</f>
        <v>11550</v>
      </c>
      <c r="E2006" s="16">
        <v>6</v>
      </c>
      <c r="F2006" s="30">
        <f>tab_SATLISTE[[#This Row],[Lehrergeräte]]*1000</f>
        <v>6000</v>
      </c>
      <c r="G2006" s="3" t="str">
        <f>IF(MID(tab_SATLISTE[[#This Row],[SAT-ID]],2,1)="x","x",LEFT(tab_SATLISTE[[#This Row],[SAT-ID]]))</f>
        <v>6</v>
      </c>
      <c r="H2006" t="s">
        <v>17010</v>
      </c>
      <c r="I2006" t="s">
        <v>18184</v>
      </c>
      <c r="J2006" s="3">
        <f>COUNTIFS(tab_SCHULLISTE[TKZ],tab_SATLISTE[[#This Row],[SAT-ID]])</f>
        <v>1</v>
      </c>
    </row>
    <row r="2007" spans="1:10" ht="15.9" customHeight="1" x14ac:dyDescent="0.3">
      <c r="A2007" s="3" t="s">
        <v>3683</v>
      </c>
      <c r="B2007" s="15" t="s">
        <v>16590</v>
      </c>
      <c r="C2007" s="16">
        <v>25</v>
      </c>
      <c r="D2007" s="17">
        <f>tab_SATLISTE[[#This Row],[Leihgeräte]]*350</f>
        <v>8750</v>
      </c>
      <c r="E2007" s="16">
        <v>4</v>
      </c>
      <c r="F2007" s="30">
        <f>tab_SATLISTE[[#This Row],[Lehrergeräte]]*1000</f>
        <v>4000</v>
      </c>
      <c r="G2007" s="3" t="str">
        <f>IF(MID(tab_SATLISTE[[#This Row],[SAT-ID]],2,1)="x","x",LEFT(tab_SATLISTE[[#This Row],[SAT-ID]]))</f>
        <v>6</v>
      </c>
      <c r="H2007" t="s">
        <v>23</v>
      </c>
      <c r="I2007" t="s">
        <v>18185</v>
      </c>
      <c r="J2007" s="3">
        <f>COUNTIFS(tab_SCHULLISTE[TKZ],tab_SATLISTE[[#This Row],[SAT-ID]])</f>
        <v>1</v>
      </c>
    </row>
    <row r="2008" spans="1:10" ht="15.9" customHeight="1" x14ac:dyDescent="0.3">
      <c r="A2008" s="3" t="s">
        <v>3684</v>
      </c>
      <c r="B2008" s="15" t="s">
        <v>16591</v>
      </c>
      <c r="C2008" s="16">
        <v>70</v>
      </c>
      <c r="D2008" s="17">
        <f>tab_SATLISTE[[#This Row],[Leihgeräte]]*350</f>
        <v>24500</v>
      </c>
      <c r="E2008" s="16">
        <v>10</v>
      </c>
      <c r="F2008" s="30">
        <f>tab_SATLISTE[[#This Row],[Lehrergeräte]]*1000</f>
        <v>10000</v>
      </c>
      <c r="G2008" s="3" t="str">
        <f>IF(MID(tab_SATLISTE[[#This Row],[SAT-ID]],2,1)="x","x",LEFT(tab_SATLISTE[[#This Row],[SAT-ID]]))</f>
        <v>6</v>
      </c>
      <c r="H2008" t="s">
        <v>23</v>
      </c>
      <c r="I2008" t="s">
        <v>18186</v>
      </c>
      <c r="J2008" s="3">
        <f>COUNTIFS(tab_SCHULLISTE[TKZ],tab_SATLISTE[[#This Row],[SAT-ID]])</f>
        <v>2</v>
      </c>
    </row>
    <row r="2009" spans="1:10" ht="15.9" customHeight="1" x14ac:dyDescent="0.3">
      <c r="A2009" s="3" t="s">
        <v>3685</v>
      </c>
      <c r="B2009" s="15" t="s">
        <v>16592</v>
      </c>
      <c r="C2009" s="16">
        <v>16</v>
      </c>
      <c r="D2009" s="17">
        <f>tab_SATLISTE[[#This Row],[Leihgeräte]]*350</f>
        <v>5600</v>
      </c>
      <c r="E2009" s="16">
        <v>3</v>
      </c>
      <c r="F2009" s="30">
        <f>tab_SATLISTE[[#This Row],[Lehrergeräte]]*1000</f>
        <v>3000</v>
      </c>
      <c r="G2009" s="3" t="str">
        <f>IF(MID(tab_SATLISTE[[#This Row],[SAT-ID]],2,1)="x","x",LEFT(tab_SATLISTE[[#This Row],[SAT-ID]]))</f>
        <v>6</v>
      </c>
      <c r="H2009" t="s">
        <v>17008</v>
      </c>
      <c r="I2009" t="s">
        <v>18187</v>
      </c>
      <c r="J2009" s="3">
        <f>COUNTIFS(tab_SCHULLISTE[TKZ],tab_SATLISTE[[#This Row],[SAT-ID]])</f>
        <v>1</v>
      </c>
    </row>
    <row r="2010" spans="1:10" ht="15.9" customHeight="1" x14ac:dyDescent="0.3">
      <c r="A2010" s="3" t="s">
        <v>3686</v>
      </c>
      <c r="B2010" s="15" t="s">
        <v>16593</v>
      </c>
      <c r="C2010" s="16">
        <v>24</v>
      </c>
      <c r="D2010" s="17">
        <f>tab_SATLISTE[[#This Row],[Leihgeräte]]*350</f>
        <v>8400</v>
      </c>
      <c r="E2010" s="16">
        <v>4</v>
      </c>
      <c r="F2010" s="30">
        <f>tab_SATLISTE[[#This Row],[Lehrergeräte]]*1000</f>
        <v>4000</v>
      </c>
      <c r="G2010" s="3" t="str">
        <f>IF(MID(tab_SATLISTE[[#This Row],[SAT-ID]],2,1)="x","x",LEFT(tab_SATLISTE[[#This Row],[SAT-ID]]))</f>
        <v>6</v>
      </c>
      <c r="H2010" t="s">
        <v>23</v>
      </c>
      <c r="I2010" t="s">
        <v>18188</v>
      </c>
      <c r="J2010" s="3">
        <f>COUNTIFS(tab_SCHULLISTE[TKZ],tab_SATLISTE[[#This Row],[SAT-ID]])</f>
        <v>1</v>
      </c>
    </row>
    <row r="2011" spans="1:10" ht="15.9" customHeight="1" x14ac:dyDescent="0.3">
      <c r="A2011" s="3" t="s">
        <v>3687</v>
      </c>
      <c r="B2011" s="15" t="s">
        <v>16594</v>
      </c>
      <c r="C2011" s="16">
        <v>24</v>
      </c>
      <c r="D2011" s="17">
        <f>tab_SATLISTE[[#This Row],[Leihgeräte]]*350</f>
        <v>8400</v>
      </c>
      <c r="E2011" s="16">
        <v>9</v>
      </c>
      <c r="F2011" s="30">
        <f>tab_SATLISTE[[#This Row],[Lehrergeräte]]*1000</f>
        <v>9000</v>
      </c>
      <c r="G2011" s="3" t="str">
        <f>IF(MID(tab_SATLISTE[[#This Row],[SAT-ID]],2,1)="x","x",LEFT(tab_SATLISTE[[#This Row],[SAT-ID]]))</f>
        <v>6</v>
      </c>
      <c r="H2011" t="s">
        <v>23</v>
      </c>
      <c r="I2011" t="s">
        <v>18189</v>
      </c>
      <c r="J2011" s="3">
        <f>COUNTIFS(tab_SCHULLISTE[TKZ],tab_SATLISTE[[#This Row],[SAT-ID]])</f>
        <v>1</v>
      </c>
    </row>
    <row r="2012" spans="1:10" ht="15.9" customHeight="1" x14ac:dyDescent="0.3">
      <c r="A2012" s="3" t="s">
        <v>3688</v>
      </c>
      <c r="B2012" s="15" t="s">
        <v>16595</v>
      </c>
      <c r="C2012" s="16">
        <v>17</v>
      </c>
      <c r="D2012" s="17">
        <f>tab_SATLISTE[[#This Row],[Leihgeräte]]*350</f>
        <v>5950</v>
      </c>
      <c r="E2012" s="16">
        <v>2</v>
      </c>
      <c r="F2012" s="30">
        <f>tab_SATLISTE[[#This Row],[Lehrergeräte]]*1000</f>
        <v>2000</v>
      </c>
      <c r="G2012" s="3" t="str">
        <f>IF(MID(tab_SATLISTE[[#This Row],[SAT-ID]],2,1)="x","x",LEFT(tab_SATLISTE[[#This Row],[SAT-ID]]))</f>
        <v>6</v>
      </c>
      <c r="H2012" t="s">
        <v>17009</v>
      </c>
      <c r="I2012" t="s">
        <v>18190</v>
      </c>
      <c r="J2012" s="3">
        <f>COUNTIFS(tab_SCHULLISTE[TKZ],tab_SATLISTE[[#This Row],[SAT-ID]])</f>
        <v>1</v>
      </c>
    </row>
    <row r="2013" spans="1:10" ht="15.9" customHeight="1" x14ac:dyDescent="0.3">
      <c r="A2013" s="3" t="s">
        <v>3689</v>
      </c>
      <c r="B2013" s="15" t="s">
        <v>16596</v>
      </c>
      <c r="C2013" s="16">
        <v>13</v>
      </c>
      <c r="D2013" s="17">
        <f>tab_SATLISTE[[#This Row],[Leihgeräte]]*350</f>
        <v>4550</v>
      </c>
      <c r="E2013" s="16">
        <v>3</v>
      </c>
      <c r="F2013" s="30">
        <f>tab_SATLISTE[[#This Row],[Lehrergeräte]]*1000</f>
        <v>3000</v>
      </c>
      <c r="G2013" s="3" t="str">
        <f>IF(MID(tab_SATLISTE[[#This Row],[SAT-ID]],2,1)="x","x",LEFT(tab_SATLISTE[[#This Row],[SAT-ID]]))</f>
        <v>6</v>
      </c>
      <c r="H2013" t="s">
        <v>23</v>
      </c>
      <c r="I2013" t="s">
        <v>18191</v>
      </c>
      <c r="J2013" s="3">
        <f>COUNTIFS(tab_SCHULLISTE[TKZ],tab_SATLISTE[[#This Row],[SAT-ID]])</f>
        <v>1</v>
      </c>
    </row>
    <row r="2014" spans="1:10" ht="15.9" customHeight="1" x14ac:dyDescent="0.3">
      <c r="A2014" s="3" t="s">
        <v>3690</v>
      </c>
      <c r="B2014" s="15" t="s">
        <v>16597</v>
      </c>
      <c r="C2014" s="16">
        <v>80</v>
      </c>
      <c r="D2014" s="17">
        <f>tab_SATLISTE[[#This Row],[Leihgeräte]]*350</f>
        <v>28000</v>
      </c>
      <c r="E2014" s="16">
        <v>18</v>
      </c>
      <c r="F2014" s="30">
        <f>tab_SATLISTE[[#This Row],[Lehrergeräte]]*1000</f>
        <v>18000</v>
      </c>
      <c r="G2014" s="3" t="str">
        <f>IF(MID(tab_SATLISTE[[#This Row],[SAT-ID]],2,1)="x","x",LEFT(tab_SATLISTE[[#This Row],[SAT-ID]]))</f>
        <v>6</v>
      </c>
      <c r="H2014" t="s">
        <v>17010</v>
      </c>
      <c r="I2014" t="s">
        <v>18192</v>
      </c>
      <c r="J2014" s="3">
        <f>COUNTIFS(tab_SCHULLISTE[TKZ],tab_SATLISTE[[#This Row],[SAT-ID]])</f>
        <v>2</v>
      </c>
    </row>
    <row r="2015" spans="1:10" ht="15.9" customHeight="1" x14ac:dyDescent="0.3">
      <c r="A2015" s="3" t="s">
        <v>3691</v>
      </c>
      <c r="B2015" s="15" t="s">
        <v>16598</v>
      </c>
      <c r="C2015" s="16">
        <v>48</v>
      </c>
      <c r="D2015" s="17">
        <f>tab_SATLISTE[[#This Row],[Leihgeräte]]*350</f>
        <v>16800</v>
      </c>
      <c r="E2015" s="16">
        <v>8</v>
      </c>
      <c r="F2015" s="30">
        <f>tab_SATLISTE[[#This Row],[Lehrergeräte]]*1000</f>
        <v>8000</v>
      </c>
      <c r="G2015" s="3" t="str">
        <f>IF(MID(tab_SATLISTE[[#This Row],[SAT-ID]],2,1)="x","x",LEFT(tab_SATLISTE[[#This Row],[SAT-ID]]))</f>
        <v>6</v>
      </c>
      <c r="H2015" t="s">
        <v>17009</v>
      </c>
      <c r="I2015" t="s">
        <v>18193</v>
      </c>
      <c r="J2015" s="3">
        <f>COUNTIFS(tab_SCHULLISTE[TKZ],tab_SATLISTE[[#This Row],[SAT-ID]])</f>
        <v>2</v>
      </c>
    </row>
    <row r="2016" spans="1:10" ht="15.9" customHeight="1" x14ac:dyDescent="0.3">
      <c r="A2016" s="3" t="s">
        <v>3692</v>
      </c>
      <c r="B2016" s="15" t="s">
        <v>16599</v>
      </c>
      <c r="C2016" s="16">
        <v>45</v>
      </c>
      <c r="D2016" s="17">
        <f>tab_SATLISTE[[#This Row],[Leihgeräte]]*350</f>
        <v>15750</v>
      </c>
      <c r="E2016" s="16">
        <v>8</v>
      </c>
      <c r="F2016" s="30">
        <f>tab_SATLISTE[[#This Row],[Lehrergeräte]]*1000</f>
        <v>8000</v>
      </c>
      <c r="G2016" s="3" t="str">
        <f>IF(MID(tab_SATLISTE[[#This Row],[SAT-ID]],2,1)="x","x",LEFT(tab_SATLISTE[[#This Row],[SAT-ID]]))</f>
        <v>6</v>
      </c>
      <c r="H2016" t="s">
        <v>17008</v>
      </c>
      <c r="I2016" t="s">
        <v>18194</v>
      </c>
      <c r="J2016" s="3">
        <f>COUNTIFS(tab_SCHULLISTE[TKZ],tab_SATLISTE[[#This Row],[SAT-ID]])</f>
        <v>1</v>
      </c>
    </row>
    <row r="2017" spans="1:10" ht="15.9" customHeight="1" x14ac:dyDescent="0.3">
      <c r="A2017" s="3" t="s">
        <v>3693</v>
      </c>
      <c r="B2017" s="15" t="s">
        <v>16600</v>
      </c>
      <c r="C2017" s="16">
        <v>64</v>
      </c>
      <c r="D2017" s="17">
        <f>tab_SATLISTE[[#This Row],[Leihgeräte]]*350</f>
        <v>22400</v>
      </c>
      <c r="E2017" s="16">
        <v>10</v>
      </c>
      <c r="F2017" s="30">
        <f>tab_SATLISTE[[#This Row],[Lehrergeräte]]*1000</f>
        <v>10000</v>
      </c>
      <c r="G2017" s="3" t="str">
        <f>IF(MID(tab_SATLISTE[[#This Row],[SAT-ID]],2,1)="x","x",LEFT(tab_SATLISTE[[#This Row],[SAT-ID]]))</f>
        <v>6</v>
      </c>
      <c r="H2017" t="s">
        <v>17010</v>
      </c>
      <c r="I2017" t="s">
        <v>18194</v>
      </c>
      <c r="J2017" s="3">
        <f>COUNTIFS(tab_SCHULLISTE[TKZ],tab_SATLISTE[[#This Row],[SAT-ID]])</f>
        <v>1</v>
      </c>
    </row>
    <row r="2018" spans="1:10" ht="15.9" customHeight="1" x14ac:dyDescent="0.3">
      <c r="A2018" s="3" t="s">
        <v>3694</v>
      </c>
      <c r="B2018" s="15" t="s">
        <v>16601</v>
      </c>
      <c r="C2018" s="16">
        <v>41</v>
      </c>
      <c r="D2018" s="17">
        <f>tab_SATLISTE[[#This Row],[Leihgeräte]]*350</f>
        <v>14350</v>
      </c>
      <c r="E2018" s="16">
        <v>8</v>
      </c>
      <c r="F2018" s="30">
        <f>tab_SATLISTE[[#This Row],[Lehrergeräte]]*1000</f>
        <v>8000</v>
      </c>
      <c r="G2018" s="3" t="str">
        <f>IF(MID(tab_SATLISTE[[#This Row],[SAT-ID]],2,1)="x","x",LEFT(tab_SATLISTE[[#This Row],[SAT-ID]]))</f>
        <v>6</v>
      </c>
      <c r="H2018" t="s">
        <v>23</v>
      </c>
      <c r="I2018" t="s">
        <v>18195</v>
      </c>
      <c r="J2018" s="3">
        <f>COUNTIFS(tab_SCHULLISTE[TKZ],tab_SATLISTE[[#This Row],[SAT-ID]])</f>
        <v>2</v>
      </c>
    </row>
    <row r="2019" spans="1:10" ht="15.9" customHeight="1" x14ac:dyDescent="0.3">
      <c r="A2019" s="3" t="s">
        <v>3695</v>
      </c>
      <c r="B2019" s="15" t="s">
        <v>16602</v>
      </c>
      <c r="C2019" s="16">
        <v>23</v>
      </c>
      <c r="D2019" s="17">
        <f>tab_SATLISTE[[#This Row],[Leihgeräte]]*350</f>
        <v>8050</v>
      </c>
      <c r="E2019" s="16">
        <v>3</v>
      </c>
      <c r="F2019" s="30">
        <f>tab_SATLISTE[[#This Row],[Lehrergeräte]]*1000</f>
        <v>3000</v>
      </c>
      <c r="G2019" s="3" t="str">
        <f>IF(MID(tab_SATLISTE[[#This Row],[SAT-ID]],2,1)="x","x",LEFT(tab_SATLISTE[[#This Row],[SAT-ID]]))</f>
        <v>6</v>
      </c>
      <c r="H2019" t="s">
        <v>17008</v>
      </c>
      <c r="I2019" t="s">
        <v>18196</v>
      </c>
      <c r="J2019" s="3">
        <f>COUNTIFS(tab_SCHULLISTE[TKZ],tab_SATLISTE[[#This Row],[SAT-ID]])</f>
        <v>1</v>
      </c>
    </row>
    <row r="2020" spans="1:10" ht="15.9" customHeight="1" x14ac:dyDescent="0.3">
      <c r="A2020" s="3" t="s">
        <v>3696</v>
      </c>
      <c r="B2020" s="15" t="s">
        <v>16603</v>
      </c>
      <c r="C2020" s="16">
        <v>16</v>
      </c>
      <c r="D2020" s="17">
        <f>tab_SATLISTE[[#This Row],[Leihgeräte]]*350</f>
        <v>5600</v>
      </c>
      <c r="E2020" s="16">
        <v>6</v>
      </c>
      <c r="F2020" s="30">
        <f>tab_SATLISTE[[#This Row],[Lehrergeräte]]*1000</f>
        <v>6000</v>
      </c>
      <c r="G2020" s="3" t="str">
        <f>IF(MID(tab_SATLISTE[[#This Row],[SAT-ID]],2,1)="x","x",LEFT(tab_SATLISTE[[#This Row],[SAT-ID]]))</f>
        <v>6</v>
      </c>
      <c r="H2020" t="s">
        <v>23</v>
      </c>
      <c r="I2020" t="s">
        <v>18197</v>
      </c>
      <c r="J2020" s="3">
        <f>COUNTIFS(tab_SCHULLISTE[TKZ],tab_SATLISTE[[#This Row],[SAT-ID]])</f>
        <v>1</v>
      </c>
    </row>
    <row r="2021" spans="1:10" ht="15.9" customHeight="1" x14ac:dyDescent="0.3">
      <c r="A2021" s="3" t="s">
        <v>3743</v>
      </c>
      <c r="B2021" s="15" t="s">
        <v>16648</v>
      </c>
      <c r="C2021" s="16">
        <v>51</v>
      </c>
      <c r="D2021" s="17">
        <f>tab_SATLISTE[[#This Row],[Leihgeräte]]*350</f>
        <v>17850</v>
      </c>
      <c r="E2021" s="16">
        <v>13</v>
      </c>
      <c r="F2021" s="30">
        <f>tab_SATLISTE[[#This Row],[Lehrergeräte]]*1000</f>
        <v>13000</v>
      </c>
      <c r="G2021" s="3" t="str">
        <f>IF(MID(tab_SATLISTE[[#This Row],[SAT-ID]],2,1)="x","x",LEFT(tab_SATLISTE[[#This Row],[SAT-ID]]))</f>
        <v>6</v>
      </c>
      <c r="H2021" t="s">
        <v>17008</v>
      </c>
      <c r="I2021" t="s">
        <v>18231</v>
      </c>
      <c r="J2021" s="3">
        <f>COUNTIFS(tab_SCHULLISTE[TKZ],tab_SATLISTE[[#This Row],[SAT-ID]])</f>
        <v>1</v>
      </c>
    </row>
    <row r="2022" spans="1:10" ht="15.9" customHeight="1" x14ac:dyDescent="0.3">
      <c r="A2022" s="3" t="s">
        <v>3697</v>
      </c>
      <c r="B2022" s="15" t="s">
        <v>16604</v>
      </c>
      <c r="C2022" s="16">
        <v>70</v>
      </c>
      <c r="D2022" s="17">
        <f>tab_SATLISTE[[#This Row],[Leihgeräte]]*350</f>
        <v>24500</v>
      </c>
      <c r="E2022" s="16">
        <v>17</v>
      </c>
      <c r="F2022" s="30">
        <f>tab_SATLISTE[[#This Row],[Lehrergeräte]]*1000</f>
        <v>17000</v>
      </c>
      <c r="G2022" s="3" t="str">
        <f>IF(MID(tab_SATLISTE[[#This Row],[SAT-ID]],2,1)="x","x",LEFT(tab_SATLISTE[[#This Row],[SAT-ID]]))</f>
        <v>6</v>
      </c>
      <c r="H2022" t="s">
        <v>23</v>
      </c>
      <c r="I2022" t="s">
        <v>18198</v>
      </c>
      <c r="J2022" s="3">
        <f>COUNTIFS(tab_SCHULLISTE[TKZ],tab_SATLISTE[[#This Row],[SAT-ID]])</f>
        <v>2</v>
      </c>
    </row>
    <row r="2023" spans="1:10" ht="15.9" customHeight="1" x14ac:dyDescent="0.3">
      <c r="A2023" s="3" t="s">
        <v>3698</v>
      </c>
      <c r="B2023" s="15" t="s">
        <v>16605</v>
      </c>
      <c r="C2023" s="16">
        <v>18</v>
      </c>
      <c r="D2023" s="17">
        <f>tab_SATLISTE[[#This Row],[Leihgeräte]]*350</f>
        <v>6300</v>
      </c>
      <c r="E2023" s="16">
        <v>3</v>
      </c>
      <c r="F2023" s="30">
        <f>tab_SATLISTE[[#This Row],[Lehrergeräte]]*1000</f>
        <v>3000</v>
      </c>
      <c r="G2023" s="3" t="str">
        <f>IF(MID(tab_SATLISTE[[#This Row],[SAT-ID]],2,1)="x","x",LEFT(tab_SATLISTE[[#This Row],[SAT-ID]]))</f>
        <v>6</v>
      </c>
      <c r="H2023" t="s">
        <v>17010</v>
      </c>
      <c r="I2023" t="s">
        <v>18199</v>
      </c>
      <c r="J2023" s="3">
        <f>COUNTIFS(tab_SCHULLISTE[TKZ],tab_SATLISTE[[#This Row],[SAT-ID]])</f>
        <v>1</v>
      </c>
    </row>
    <row r="2024" spans="1:10" ht="15.9" customHeight="1" x14ac:dyDescent="0.3">
      <c r="A2024" s="3" t="s">
        <v>3699</v>
      </c>
      <c r="B2024" s="15" t="s">
        <v>16606</v>
      </c>
      <c r="C2024" s="16">
        <v>20</v>
      </c>
      <c r="D2024" s="17">
        <f>tab_SATLISTE[[#This Row],[Leihgeräte]]*350</f>
        <v>7000</v>
      </c>
      <c r="E2024" s="16">
        <v>7</v>
      </c>
      <c r="F2024" s="30">
        <f>tab_SATLISTE[[#This Row],[Lehrergeräte]]*1000</f>
        <v>7000</v>
      </c>
      <c r="G2024" s="3" t="str">
        <f>IF(MID(tab_SATLISTE[[#This Row],[SAT-ID]],2,1)="x","x",LEFT(tab_SATLISTE[[#This Row],[SAT-ID]]))</f>
        <v>6</v>
      </c>
      <c r="H2024" t="s">
        <v>17009</v>
      </c>
      <c r="I2024" t="s">
        <v>18200</v>
      </c>
      <c r="J2024" s="3">
        <f>COUNTIFS(tab_SCHULLISTE[TKZ],tab_SATLISTE[[#This Row],[SAT-ID]])</f>
        <v>1</v>
      </c>
    </row>
    <row r="2025" spans="1:10" ht="15.9" customHeight="1" x14ac:dyDescent="0.3">
      <c r="A2025" s="3" t="s">
        <v>3700</v>
      </c>
      <c r="B2025" s="15" t="s">
        <v>16607</v>
      </c>
      <c r="C2025" s="16">
        <v>17</v>
      </c>
      <c r="D2025" s="17">
        <f>tab_SATLISTE[[#This Row],[Leihgeräte]]*350</f>
        <v>5950</v>
      </c>
      <c r="E2025" s="16">
        <v>3</v>
      </c>
      <c r="F2025" s="30">
        <f>tab_SATLISTE[[#This Row],[Lehrergeräte]]*1000</f>
        <v>3000</v>
      </c>
      <c r="G2025" s="3" t="str">
        <f>IF(MID(tab_SATLISTE[[#This Row],[SAT-ID]],2,1)="x","x",LEFT(tab_SATLISTE[[#This Row],[SAT-ID]]))</f>
        <v>6</v>
      </c>
      <c r="H2025" t="s">
        <v>23</v>
      </c>
      <c r="I2025" t="s">
        <v>18201</v>
      </c>
      <c r="J2025" s="3">
        <f>COUNTIFS(tab_SCHULLISTE[TKZ],tab_SATLISTE[[#This Row],[SAT-ID]])</f>
        <v>1</v>
      </c>
    </row>
    <row r="2026" spans="1:10" ht="15.9" customHeight="1" x14ac:dyDescent="0.3">
      <c r="A2026" s="3" t="s">
        <v>3701</v>
      </c>
      <c r="B2026" s="15" t="s">
        <v>1246</v>
      </c>
      <c r="C2026" s="16">
        <v>26</v>
      </c>
      <c r="D2026" s="17">
        <f>tab_SATLISTE[[#This Row],[Leihgeräte]]*350</f>
        <v>9100</v>
      </c>
      <c r="E2026" s="16">
        <v>6</v>
      </c>
      <c r="F2026" s="30">
        <f>tab_SATLISTE[[#This Row],[Lehrergeräte]]*1000</f>
        <v>6000</v>
      </c>
      <c r="G2026" s="3" t="str">
        <f>IF(MID(tab_SATLISTE[[#This Row],[SAT-ID]],2,1)="x","x",LEFT(tab_SATLISTE[[#This Row],[SAT-ID]]))</f>
        <v>6</v>
      </c>
      <c r="H2026" t="s">
        <v>17009</v>
      </c>
      <c r="I2026" t="s">
        <v>18202</v>
      </c>
      <c r="J2026" s="3">
        <f>COUNTIFS(tab_SCHULLISTE[TKZ],tab_SATLISTE[[#This Row],[SAT-ID]])</f>
        <v>1</v>
      </c>
    </row>
    <row r="2027" spans="1:10" ht="15.9" customHeight="1" x14ac:dyDescent="0.3">
      <c r="A2027" s="3" t="s">
        <v>3702</v>
      </c>
      <c r="B2027" s="15" t="s">
        <v>16608</v>
      </c>
      <c r="C2027" s="16">
        <v>11</v>
      </c>
      <c r="D2027" s="17">
        <f>tab_SATLISTE[[#This Row],[Leihgeräte]]*350</f>
        <v>3850</v>
      </c>
      <c r="E2027" s="16">
        <v>4</v>
      </c>
      <c r="F2027" s="30">
        <f>tab_SATLISTE[[#This Row],[Lehrergeräte]]*1000</f>
        <v>4000</v>
      </c>
      <c r="G2027" s="3" t="str">
        <f>IF(MID(tab_SATLISTE[[#This Row],[SAT-ID]],2,1)="x","x",LEFT(tab_SATLISTE[[#This Row],[SAT-ID]]))</f>
        <v>6</v>
      </c>
      <c r="H2027" t="s">
        <v>23</v>
      </c>
      <c r="I2027" t="s">
        <v>18143</v>
      </c>
      <c r="J2027" s="3">
        <f>COUNTIFS(tab_SCHULLISTE[TKZ],tab_SATLISTE[[#This Row],[SAT-ID]])</f>
        <v>1</v>
      </c>
    </row>
    <row r="2028" spans="1:10" ht="15.9" customHeight="1" x14ac:dyDescent="0.3">
      <c r="A2028" s="3" t="s">
        <v>3703</v>
      </c>
      <c r="B2028" s="15" t="s">
        <v>16609</v>
      </c>
      <c r="C2028" s="16">
        <v>564</v>
      </c>
      <c r="D2028" s="17">
        <f>tab_SATLISTE[[#This Row],[Leihgeräte]]*350</f>
        <v>197400</v>
      </c>
      <c r="E2028" s="16">
        <v>140</v>
      </c>
      <c r="F2028" s="30">
        <f>tab_SATLISTE[[#This Row],[Lehrergeräte]]*1000</f>
        <v>140000</v>
      </c>
      <c r="G2028" s="3" t="str">
        <f>IF(MID(tab_SATLISTE[[#This Row],[SAT-ID]],2,1)="x","x",LEFT(tab_SATLISTE[[#This Row],[SAT-ID]]))</f>
        <v>6</v>
      </c>
      <c r="H2028" t="s">
        <v>10474</v>
      </c>
      <c r="I2028" t="s">
        <v>18527</v>
      </c>
      <c r="J2028" s="3">
        <f>COUNTIFS(tab_SCHULLISTE[TKZ],tab_SATLISTE[[#This Row],[SAT-ID]])</f>
        <v>14</v>
      </c>
    </row>
    <row r="2029" spans="1:10" ht="15.9" customHeight="1" x14ac:dyDescent="0.3">
      <c r="A2029" s="3" t="s">
        <v>3704</v>
      </c>
      <c r="B2029" s="15" t="s">
        <v>16610</v>
      </c>
      <c r="C2029" s="16">
        <v>11</v>
      </c>
      <c r="D2029" s="17">
        <f>tab_SATLISTE[[#This Row],[Leihgeräte]]*350</f>
        <v>3850</v>
      </c>
      <c r="E2029" s="16">
        <v>1</v>
      </c>
      <c r="F2029" s="30">
        <f>tab_SATLISTE[[#This Row],[Lehrergeräte]]*1000</f>
        <v>1000</v>
      </c>
      <c r="G2029" s="3" t="str">
        <f>IF(MID(tab_SATLISTE[[#This Row],[SAT-ID]],2,1)="x","x",LEFT(tab_SATLISTE[[#This Row],[SAT-ID]]))</f>
        <v>6</v>
      </c>
      <c r="H2029" t="s">
        <v>23</v>
      </c>
      <c r="I2029" t="s">
        <v>18203</v>
      </c>
      <c r="J2029" s="3">
        <f>COUNTIFS(tab_SCHULLISTE[TKZ],tab_SATLISTE[[#This Row],[SAT-ID]])</f>
        <v>1</v>
      </c>
    </row>
    <row r="2030" spans="1:10" ht="15.9" customHeight="1" x14ac:dyDescent="0.3">
      <c r="A2030" s="3" t="s">
        <v>3705</v>
      </c>
      <c r="B2030" s="15" t="s">
        <v>16611</v>
      </c>
      <c r="C2030" s="16">
        <v>11</v>
      </c>
      <c r="D2030" s="17">
        <f>tab_SATLISTE[[#This Row],[Leihgeräte]]*350</f>
        <v>3850</v>
      </c>
      <c r="E2030" s="16">
        <v>4</v>
      </c>
      <c r="F2030" s="30">
        <f>tab_SATLISTE[[#This Row],[Lehrergeräte]]*1000</f>
        <v>4000</v>
      </c>
      <c r="G2030" s="3" t="str">
        <f>IF(MID(tab_SATLISTE[[#This Row],[SAT-ID]],2,1)="x","x",LEFT(tab_SATLISTE[[#This Row],[SAT-ID]]))</f>
        <v>6</v>
      </c>
      <c r="H2030" t="s">
        <v>17010</v>
      </c>
      <c r="I2030" t="s">
        <v>18204</v>
      </c>
      <c r="J2030" s="3">
        <f>COUNTIFS(tab_SCHULLISTE[TKZ],tab_SATLISTE[[#This Row],[SAT-ID]])</f>
        <v>1</v>
      </c>
    </row>
    <row r="2031" spans="1:10" ht="15.9" customHeight="1" x14ac:dyDescent="0.3">
      <c r="A2031" s="3" t="s">
        <v>3706</v>
      </c>
      <c r="B2031" s="15" t="s">
        <v>16612</v>
      </c>
      <c r="C2031" s="16">
        <v>43</v>
      </c>
      <c r="D2031" s="17">
        <f>tab_SATLISTE[[#This Row],[Leihgeräte]]*350</f>
        <v>15050</v>
      </c>
      <c r="E2031" s="16">
        <v>5</v>
      </c>
      <c r="F2031" s="30">
        <f>tab_SATLISTE[[#This Row],[Lehrergeräte]]*1000</f>
        <v>5000</v>
      </c>
      <c r="G2031" s="3" t="str">
        <f>IF(MID(tab_SATLISTE[[#This Row],[SAT-ID]],2,1)="x","x",LEFT(tab_SATLISTE[[#This Row],[SAT-ID]]))</f>
        <v>6</v>
      </c>
      <c r="H2031" t="s">
        <v>17009</v>
      </c>
      <c r="I2031" t="s">
        <v>18205</v>
      </c>
      <c r="J2031" s="3">
        <f>COUNTIFS(tab_SCHULLISTE[TKZ],tab_SATLISTE[[#This Row],[SAT-ID]])</f>
        <v>1</v>
      </c>
    </row>
    <row r="2032" spans="1:10" ht="15.9" customHeight="1" x14ac:dyDescent="0.3">
      <c r="A2032" s="3" t="s">
        <v>3707</v>
      </c>
      <c r="B2032" s="15" t="s">
        <v>16613</v>
      </c>
      <c r="C2032" s="16">
        <v>12</v>
      </c>
      <c r="D2032" s="17">
        <f>tab_SATLISTE[[#This Row],[Leihgeräte]]*350</f>
        <v>4200</v>
      </c>
      <c r="E2032" s="16">
        <v>2</v>
      </c>
      <c r="F2032" s="30">
        <f>tab_SATLISTE[[#This Row],[Lehrergeräte]]*1000</f>
        <v>2000</v>
      </c>
      <c r="G2032" s="3" t="str">
        <f>IF(MID(tab_SATLISTE[[#This Row],[SAT-ID]],2,1)="x","x",LEFT(tab_SATLISTE[[#This Row],[SAT-ID]]))</f>
        <v>6</v>
      </c>
      <c r="H2032" t="s">
        <v>23</v>
      </c>
      <c r="I2032" t="s">
        <v>18206</v>
      </c>
      <c r="J2032" s="3">
        <f>COUNTIFS(tab_SCHULLISTE[TKZ],tab_SATLISTE[[#This Row],[SAT-ID]])</f>
        <v>1</v>
      </c>
    </row>
    <row r="2033" spans="1:10" ht="15.9" customHeight="1" x14ac:dyDescent="0.3">
      <c r="A2033" s="3" t="s">
        <v>3708</v>
      </c>
      <c r="B2033" s="15" t="s">
        <v>16614</v>
      </c>
      <c r="C2033" s="16">
        <v>24</v>
      </c>
      <c r="D2033" s="17">
        <f>tab_SATLISTE[[#This Row],[Leihgeräte]]*350</f>
        <v>8400</v>
      </c>
      <c r="E2033" s="16">
        <v>7</v>
      </c>
      <c r="F2033" s="30">
        <f>tab_SATLISTE[[#This Row],[Lehrergeräte]]*1000</f>
        <v>7000</v>
      </c>
      <c r="G2033" s="3" t="str">
        <f>IF(MID(tab_SATLISTE[[#This Row],[SAT-ID]],2,1)="x","x",LEFT(tab_SATLISTE[[#This Row],[SAT-ID]]))</f>
        <v>6</v>
      </c>
      <c r="H2033" t="s">
        <v>23</v>
      </c>
      <c r="I2033" t="s">
        <v>18207</v>
      </c>
      <c r="J2033" s="3">
        <f>COUNTIFS(tab_SCHULLISTE[TKZ],tab_SATLISTE[[#This Row],[SAT-ID]])</f>
        <v>1</v>
      </c>
    </row>
    <row r="2034" spans="1:10" ht="15.9" customHeight="1" x14ac:dyDescent="0.3">
      <c r="A2034" s="3" t="s">
        <v>3709</v>
      </c>
      <c r="B2034" s="15" t="s">
        <v>16615</v>
      </c>
      <c r="C2034" s="16">
        <v>31</v>
      </c>
      <c r="D2034" s="17">
        <f>tab_SATLISTE[[#This Row],[Leihgeräte]]*350</f>
        <v>10850</v>
      </c>
      <c r="E2034" s="16">
        <v>5</v>
      </c>
      <c r="F2034" s="30">
        <f>tab_SATLISTE[[#This Row],[Lehrergeräte]]*1000</f>
        <v>5000</v>
      </c>
      <c r="G2034" s="3" t="str">
        <f>IF(MID(tab_SATLISTE[[#This Row],[SAT-ID]],2,1)="x","x",LEFT(tab_SATLISTE[[#This Row],[SAT-ID]]))</f>
        <v>6</v>
      </c>
      <c r="H2034" t="s">
        <v>23</v>
      </c>
      <c r="I2034" t="s">
        <v>18208</v>
      </c>
      <c r="J2034" s="3">
        <f>COUNTIFS(tab_SCHULLISTE[TKZ],tab_SATLISTE[[#This Row],[SAT-ID]])</f>
        <v>1</v>
      </c>
    </row>
    <row r="2035" spans="1:10" ht="15.9" customHeight="1" x14ac:dyDescent="0.3">
      <c r="A2035" s="3" t="s">
        <v>3710</v>
      </c>
      <c r="B2035" s="15" t="s">
        <v>16616</v>
      </c>
      <c r="C2035" s="16">
        <v>24</v>
      </c>
      <c r="D2035" s="17">
        <f>tab_SATLISTE[[#This Row],[Leihgeräte]]*350</f>
        <v>8400</v>
      </c>
      <c r="E2035" s="16">
        <v>3</v>
      </c>
      <c r="F2035" s="30">
        <f>tab_SATLISTE[[#This Row],[Lehrergeräte]]*1000</f>
        <v>3000</v>
      </c>
      <c r="G2035" s="3" t="str">
        <f>IF(MID(tab_SATLISTE[[#This Row],[SAT-ID]],2,1)="x","x",LEFT(tab_SATLISTE[[#This Row],[SAT-ID]]))</f>
        <v>6</v>
      </c>
      <c r="H2035" t="s">
        <v>17011</v>
      </c>
      <c r="I2035" t="s">
        <v>18209</v>
      </c>
      <c r="J2035" s="3">
        <f>COUNTIFS(tab_SCHULLISTE[TKZ],tab_SATLISTE[[#This Row],[SAT-ID]])</f>
        <v>1</v>
      </c>
    </row>
    <row r="2036" spans="1:10" ht="15.9" customHeight="1" x14ac:dyDescent="0.3">
      <c r="A2036" s="3" t="s">
        <v>3711</v>
      </c>
      <c r="B2036" s="15" t="s">
        <v>16617</v>
      </c>
      <c r="C2036" s="16">
        <v>18</v>
      </c>
      <c r="D2036" s="17">
        <f>tab_SATLISTE[[#This Row],[Leihgeräte]]*350</f>
        <v>6300</v>
      </c>
      <c r="E2036" s="16">
        <v>4</v>
      </c>
      <c r="F2036" s="30">
        <f>tab_SATLISTE[[#This Row],[Lehrergeräte]]*1000</f>
        <v>4000</v>
      </c>
      <c r="G2036" s="3" t="str">
        <f>IF(MID(tab_SATLISTE[[#This Row],[SAT-ID]],2,1)="x","x",LEFT(tab_SATLISTE[[#This Row],[SAT-ID]]))</f>
        <v>6</v>
      </c>
      <c r="H2036" t="s">
        <v>17008</v>
      </c>
      <c r="I2036" t="s">
        <v>18210</v>
      </c>
      <c r="J2036" s="3">
        <f>COUNTIFS(tab_SCHULLISTE[TKZ],tab_SATLISTE[[#This Row],[SAT-ID]])</f>
        <v>1</v>
      </c>
    </row>
    <row r="2037" spans="1:10" ht="15.9" customHeight="1" x14ac:dyDescent="0.3">
      <c r="A2037" s="3" t="s">
        <v>3712</v>
      </c>
      <c r="B2037" s="15" t="s">
        <v>16618</v>
      </c>
      <c r="C2037" s="16">
        <v>9</v>
      </c>
      <c r="D2037" s="17">
        <f>tab_SATLISTE[[#This Row],[Leihgeräte]]*350</f>
        <v>3150</v>
      </c>
      <c r="E2037" s="16">
        <v>2</v>
      </c>
      <c r="F2037" s="30">
        <f>tab_SATLISTE[[#This Row],[Lehrergeräte]]*1000</f>
        <v>2000</v>
      </c>
      <c r="G2037" s="3" t="str">
        <f>IF(MID(tab_SATLISTE[[#This Row],[SAT-ID]],2,1)="x","x",LEFT(tab_SATLISTE[[#This Row],[SAT-ID]]))</f>
        <v>6</v>
      </c>
      <c r="H2037" t="s">
        <v>17008</v>
      </c>
      <c r="I2037" t="s">
        <v>18081</v>
      </c>
      <c r="J2037" s="3">
        <f>COUNTIFS(tab_SCHULLISTE[TKZ],tab_SATLISTE[[#This Row],[SAT-ID]])</f>
        <v>1</v>
      </c>
    </row>
    <row r="2038" spans="1:10" ht="15.9" customHeight="1" x14ac:dyDescent="0.3">
      <c r="A2038" s="3" t="s">
        <v>3713</v>
      </c>
      <c r="B2038" s="15" t="s">
        <v>16619</v>
      </c>
      <c r="C2038" s="16">
        <v>19</v>
      </c>
      <c r="D2038" s="17">
        <f>tab_SATLISTE[[#This Row],[Leihgeräte]]*350</f>
        <v>6650</v>
      </c>
      <c r="E2038" s="16">
        <v>2</v>
      </c>
      <c r="F2038" s="30">
        <f>tab_SATLISTE[[#This Row],[Lehrergeräte]]*1000</f>
        <v>2000</v>
      </c>
      <c r="G2038" s="3" t="str">
        <f>IF(MID(tab_SATLISTE[[#This Row],[SAT-ID]],2,1)="x","x",LEFT(tab_SATLISTE[[#This Row],[SAT-ID]]))</f>
        <v>6</v>
      </c>
      <c r="H2038" t="s">
        <v>23</v>
      </c>
      <c r="I2038" t="s">
        <v>18211</v>
      </c>
      <c r="J2038" s="3">
        <f>COUNTIFS(tab_SCHULLISTE[TKZ],tab_SATLISTE[[#This Row],[SAT-ID]])</f>
        <v>1</v>
      </c>
    </row>
    <row r="2039" spans="1:10" ht="15.9" customHeight="1" x14ac:dyDescent="0.3">
      <c r="A2039" s="3" t="s">
        <v>3714</v>
      </c>
      <c r="B2039" s="15" t="s">
        <v>16620</v>
      </c>
      <c r="C2039" s="16">
        <v>13</v>
      </c>
      <c r="D2039" s="17">
        <f>tab_SATLISTE[[#This Row],[Leihgeräte]]*350</f>
        <v>4550</v>
      </c>
      <c r="E2039" s="16">
        <v>3</v>
      </c>
      <c r="F2039" s="30">
        <f>tab_SATLISTE[[#This Row],[Lehrergeräte]]*1000</f>
        <v>3000</v>
      </c>
      <c r="G2039" s="3" t="str">
        <f>IF(MID(tab_SATLISTE[[#This Row],[SAT-ID]],2,1)="x","x",LEFT(tab_SATLISTE[[#This Row],[SAT-ID]]))</f>
        <v>6</v>
      </c>
      <c r="H2039" t="s">
        <v>23</v>
      </c>
      <c r="I2039" t="s">
        <v>18212</v>
      </c>
      <c r="J2039" s="3">
        <f>COUNTIFS(tab_SCHULLISTE[TKZ],tab_SATLISTE[[#This Row],[SAT-ID]])</f>
        <v>1</v>
      </c>
    </row>
    <row r="2040" spans="1:10" ht="15.9" customHeight="1" x14ac:dyDescent="0.3">
      <c r="A2040" s="3" t="s">
        <v>3715</v>
      </c>
      <c r="B2040" s="15" t="s">
        <v>16621</v>
      </c>
      <c r="C2040" s="16">
        <v>55</v>
      </c>
      <c r="D2040" s="17">
        <f>tab_SATLISTE[[#This Row],[Leihgeräte]]*350</f>
        <v>19250</v>
      </c>
      <c r="E2040" s="16">
        <v>12</v>
      </c>
      <c r="F2040" s="30">
        <f>tab_SATLISTE[[#This Row],[Lehrergeräte]]*1000</f>
        <v>12000</v>
      </c>
      <c r="G2040" s="3" t="str">
        <f>IF(MID(tab_SATLISTE[[#This Row],[SAT-ID]],2,1)="x","x",LEFT(tab_SATLISTE[[#This Row],[SAT-ID]]))</f>
        <v>6</v>
      </c>
      <c r="H2040" t="s">
        <v>17008</v>
      </c>
      <c r="I2040" t="s">
        <v>18213</v>
      </c>
      <c r="J2040" s="3">
        <f>COUNTIFS(tab_SCHULLISTE[TKZ],tab_SATLISTE[[#This Row],[SAT-ID]])</f>
        <v>1</v>
      </c>
    </row>
    <row r="2041" spans="1:10" ht="15.9" customHeight="1" x14ac:dyDescent="0.3">
      <c r="A2041" s="3" t="s">
        <v>3716</v>
      </c>
      <c r="B2041" s="15" t="s">
        <v>16622</v>
      </c>
      <c r="C2041" s="16">
        <v>65</v>
      </c>
      <c r="D2041" s="17">
        <f>tab_SATLISTE[[#This Row],[Leihgeräte]]*350</f>
        <v>22750</v>
      </c>
      <c r="E2041" s="16">
        <v>10</v>
      </c>
      <c r="F2041" s="30">
        <f>tab_SATLISTE[[#This Row],[Lehrergeräte]]*1000</f>
        <v>10000</v>
      </c>
      <c r="G2041" s="3" t="str">
        <f>IF(MID(tab_SATLISTE[[#This Row],[SAT-ID]],2,1)="x","x",LEFT(tab_SATLISTE[[#This Row],[SAT-ID]]))</f>
        <v>6</v>
      </c>
      <c r="H2041" t="s">
        <v>17008</v>
      </c>
      <c r="I2041" t="s">
        <v>18213</v>
      </c>
      <c r="J2041" s="3">
        <f>COUNTIFS(tab_SCHULLISTE[TKZ],tab_SATLISTE[[#This Row],[SAT-ID]])</f>
        <v>1</v>
      </c>
    </row>
    <row r="2042" spans="1:10" ht="15.9" customHeight="1" x14ac:dyDescent="0.3">
      <c r="A2042" s="3" t="s">
        <v>3717</v>
      </c>
      <c r="B2042" s="15" t="s">
        <v>16623</v>
      </c>
      <c r="C2042" s="16">
        <v>12</v>
      </c>
      <c r="D2042" s="17">
        <f>tab_SATLISTE[[#This Row],[Leihgeräte]]*350</f>
        <v>4200</v>
      </c>
      <c r="E2042" s="16">
        <v>4</v>
      </c>
      <c r="F2042" s="30">
        <f>tab_SATLISTE[[#This Row],[Lehrergeräte]]*1000</f>
        <v>4000</v>
      </c>
      <c r="G2042" s="3" t="str">
        <f>IF(MID(tab_SATLISTE[[#This Row],[SAT-ID]],2,1)="x","x",LEFT(tab_SATLISTE[[#This Row],[SAT-ID]]))</f>
        <v>6</v>
      </c>
      <c r="H2042" t="s">
        <v>17009</v>
      </c>
      <c r="I2042" t="s">
        <v>18214</v>
      </c>
      <c r="J2042" s="3">
        <f>COUNTIFS(tab_SCHULLISTE[TKZ],tab_SATLISTE[[#This Row],[SAT-ID]])</f>
        <v>1</v>
      </c>
    </row>
    <row r="2043" spans="1:10" ht="15.9" customHeight="1" x14ac:dyDescent="0.3">
      <c r="A2043" s="3" t="s">
        <v>3718</v>
      </c>
      <c r="B2043" s="15" t="s">
        <v>16624</v>
      </c>
      <c r="C2043" s="16">
        <v>47</v>
      </c>
      <c r="D2043" s="17">
        <f>tab_SATLISTE[[#This Row],[Leihgeräte]]*350</f>
        <v>16450</v>
      </c>
      <c r="E2043" s="16">
        <v>10</v>
      </c>
      <c r="F2043" s="30">
        <f>tab_SATLISTE[[#This Row],[Lehrergeräte]]*1000</f>
        <v>10000</v>
      </c>
      <c r="G2043" s="3" t="str">
        <f>IF(MID(tab_SATLISTE[[#This Row],[SAT-ID]],2,1)="x","x",LEFT(tab_SATLISTE[[#This Row],[SAT-ID]]))</f>
        <v>6</v>
      </c>
      <c r="H2043" t="s">
        <v>23</v>
      </c>
      <c r="I2043" t="s">
        <v>18215</v>
      </c>
      <c r="J2043" s="3">
        <f>COUNTIFS(tab_SCHULLISTE[TKZ],tab_SATLISTE[[#This Row],[SAT-ID]])</f>
        <v>1</v>
      </c>
    </row>
    <row r="2044" spans="1:10" ht="15.9" customHeight="1" x14ac:dyDescent="0.3">
      <c r="A2044" s="3" t="s">
        <v>3719</v>
      </c>
      <c r="B2044" s="15" t="s">
        <v>16625</v>
      </c>
      <c r="C2044" s="16">
        <v>148</v>
      </c>
      <c r="D2044" s="17">
        <f>tab_SATLISTE[[#This Row],[Leihgeräte]]*350</f>
        <v>51800</v>
      </c>
      <c r="E2044" s="16">
        <v>31</v>
      </c>
      <c r="F2044" s="30">
        <f>tab_SATLISTE[[#This Row],[Lehrergeräte]]*1000</f>
        <v>31000</v>
      </c>
      <c r="G2044" s="3" t="str">
        <f>IF(MID(tab_SATLISTE[[#This Row],[SAT-ID]],2,1)="x","x",LEFT(tab_SATLISTE[[#This Row],[SAT-ID]]))</f>
        <v>6</v>
      </c>
      <c r="H2044" t="s">
        <v>17008</v>
      </c>
      <c r="I2044" t="s">
        <v>18170</v>
      </c>
      <c r="J2044" s="3">
        <f>COUNTIFS(tab_SCHULLISTE[TKZ],tab_SATLISTE[[#This Row],[SAT-ID]])</f>
        <v>2</v>
      </c>
    </row>
    <row r="2045" spans="1:10" ht="15.9" customHeight="1" x14ac:dyDescent="0.3">
      <c r="A2045" s="3" t="s">
        <v>3720</v>
      </c>
      <c r="B2045" s="15" t="s">
        <v>16626</v>
      </c>
      <c r="C2045" s="16">
        <v>327</v>
      </c>
      <c r="D2045" s="17">
        <f>tab_SATLISTE[[#This Row],[Leihgeräte]]*350</f>
        <v>114450</v>
      </c>
      <c r="E2045" s="16">
        <v>78</v>
      </c>
      <c r="F2045" s="30">
        <f>tab_SATLISTE[[#This Row],[Lehrergeräte]]*1000</f>
        <v>78000</v>
      </c>
      <c r="G2045" s="3" t="str">
        <f>IF(MID(tab_SATLISTE[[#This Row],[SAT-ID]],2,1)="x","x",LEFT(tab_SATLISTE[[#This Row],[SAT-ID]]))</f>
        <v>6</v>
      </c>
      <c r="H2045" t="s">
        <v>17008</v>
      </c>
      <c r="I2045" t="s">
        <v>18090</v>
      </c>
      <c r="J2045" s="3">
        <f>COUNTIFS(tab_SCHULLISTE[TKZ],tab_SATLISTE[[#This Row],[SAT-ID]])</f>
        <v>3</v>
      </c>
    </row>
    <row r="2046" spans="1:10" ht="15.9" customHeight="1" x14ac:dyDescent="0.3">
      <c r="A2046" s="3" t="s">
        <v>3721</v>
      </c>
      <c r="B2046" s="15" t="s">
        <v>16627</v>
      </c>
      <c r="C2046" s="16">
        <v>33</v>
      </c>
      <c r="D2046" s="17">
        <f>tab_SATLISTE[[#This Row],[Leihgeräte]]*350</f>
        <v>11550</v>
      </c>
      <c r="E2046" s="16">
        <v>4</v>
      </c>
      <c r="F2046" s="30">
        <f>tab_SATLISTE[[#This Row],[Lehrergeräte]]*1000</f>
        <v>4000</v>
      </c>
      <c r="G2046" s="3" t="str">
        <f>IF(MID(tab_SATLISTE[[#This Row],[SAT-ID]],2,1)="x","x",LEFT(tab_SATLISTE[[#This Row],[SAT-ID]]))</f>
        <v>6</v>
      </c>
      <c r="H2046" t="s">
        <v>17008</v>
      </c>
      <c r="I2046" t="s">
        <v>18216</v>
      </c>
      <c r="J2046" s="3">
        <f>COUNTIFS(tab_SCHULLISTE[TKZ],tab_SATLISTE[[#This Row],[SAT-ID]])</f>
        <v>1</v>
      </c>
    </row>
    <row r="2047" spans="1:10" ht="15.9" customHeight="1" x14ac:dyDescent="0.3">
      <c r="A2047" s="3" t="s">
        <v>3722</v>
      </c>
      <c r="B2047" s="15" t="s">
        <v>16628</v>
      </c>
      <c r="C2047" s="16">
        <v>27</v>
      </c>
      <c r="D2047" s="17">
        <f>tab_SATLISTE[[#This Row],[Leihgeräte]]*350</f>
        <v>9450</v>
      </c>
      <c r="E2047" s="16">
        <v>5</v>
      </c>
      <c r="F2047" s="30">
        <f>tab_SATLISTE[[#This Row],[Lehrergeräte]]*1000</f>
        <v>5000</v>
      </c>
      <c r="G2047" s="3" t="str">
        <f>IF(MID(tab_SATLISTE[[#This Row],[SAT-ID]],2,1)="x","x",LEFT(tab_SATLISTE[[#This Row],[SAT-ID]]))</f>
        <v>6</v>
      </c>
      <c r="H2047" t="s">
        <v>17009</v>
      </c>
      <c r="I2047" t="s">
        <v>18217</v>
      </c>
      <c r="J2047" s="3">
        <f>COUNTIFS(tab_SCHULLISTE[TKZ],tab_SATLISTE[[#This Row],[SAT-ID]])</f>
        <v>1</v>
      </c>
    </row>
    <row r="2048" spans="1:10" ht="15.9" customHeight="1" x14ac:dyDescent="0.3">
      <c r="A2048" s="3" t="s">
        <v>3723</v>
      </c>
      <c r="B2048" s="15" t="s">
        <v>16629</v>
      </c>
      <c r="C2048" s="16">
        <v>27</v>
      </c>
      <c r="D2048" s="17">
        <f>tab_SATLISTE[[#This Row],[Leihgeräte]]*350</f>
        <v>9450</v>
      </c>
      <c r="E2048" s="16">
        <v>2</v>
      </c>
      <c r="F2048" s="30">
        <f>tab_SATLISTE[[#This Row],[Lehrergeräte]]*1000</f>
        <v>2000</v>
      </c>
      <c r="G2048" s="3" t="str">
        <f>IF(MID(tab_SATLISTE[[#This Row],[SAT-ID]],2,1)="x","x",LEFT(tab_SATLISTE[[#This Row],[SAT-ID]]))</f>
        <v>6</v>
      </c>
      <c r="H2048" t="s">
        <v>23</v>
      </c>
      <c r="I2048" t="s">
        <v>18218</v>
      </c>
      <c r="J2048" s="3">
        <f>COUNTIFS(tab_SCHULLISTE[TKZ],tab_SATLISTE[[#This Row],[SAT-ID]])</f>
        <v>1</v>
      </c>
    </row>
    <row r="2049" spans="1:10" ht="15.9" customHeight="1" x14ac:dyDescent="0.3">
      <c r="A2049" s="3" t="s">
        <v>3724</v>
      </c>
      <c r="B2049" s="15" t="s">
        <v>16630</v>
      </c>
      <c r="C2049" s="16">
        <v>1396</v>
      </c>
      <c r="D2049" s="17">
        <f>tab_SATLISTE[[#This Row],[Leihgeräte]]*350</f>
        <v>488600</v>
      </c>
      <c r="E2049" s="16">
        <v>266</v>
      </c>
      <c r="F2049" s="30">
        <f>tab_SATLISTE[[#This Row],[Lehrergeräte]]*1000</f>
        <v>266000</v>
      </c>
      <c r="G2049" s="3" t="str">
        <f>IF(MID(tab_SATLISTE[[#This Row],[SAT-ID]],2,1)="x","x",LEFT(tab_SATLISTE[[#This Row],[SAT-ID]]))</f>
        <v>6</v>
      </c>
      <c r="H2049" t="s">
        <v>17010</v>
      </c>
      <c r="I2049" t="s">
        <v>18119</v>
      </c>
      <c r="J2049" s="3">
        <f>COUNTIFS(tab_SCHULLISTE[TKZ],tab_SATLISTE[[#This Row],[SAT-ID]])</f>
        <v>20</v>
      </c>
    </row>
    <row r="2050" spans="1:10" ht="15.9" customHeight="1" x14ac:dyDescent="0.3">
      <c r="A2050" s="3" t="s">
        <v>3725</v>
      </c>
      <c r="B2050" s="15" t="s">
        <v>16631</v>
      </c>
      <c r="C2050" s="16">
        <v>458</v>
      </c>
      <c r="D2050" s="17">
        <f>tab_SATLISTE[[#This Row],[Leihgeräte]]*350</f>
        <v>160300</v>
      </c>
      <c r="E2050" s="16">
        <v>122</v>
      </c>
      <c r="F2050" s="30">
        <f>tab_SATLISTE[[#This Row],[Lehrergeräte]]*1000</f>
        <v>122000</v>
      </c>
      <c r="G2050" s="3" t="str">
        <f>IF(MID(tab_SATLISTE[[#This Row],[SAT-ID]],2,1)="x","x",LEFT(tab_SATLISTE[[#This Row],[SAT-ID]]))</f>
        <v>6</v>
      </c>
      <c r="H2050" t="s">
        <v>10474</v>
      </c>
      <c r="I2050" t="s">
        <v>18528</v>
      </c>
      <c r="J2050" s="3">
        <f>COUNTIFS(tab_SCHULLISTE[TKZ],tab_SATLISTE[[#This Row],[SAT-ID]])</f>
        <v>9</v>
      </c>
    </row>
    <row r="2051" spans="1:10" ht="15.9" customHeight="1" x14ac:dyDescent="0.3">
      <c r="A2051" s="3" t="s">
        <v>3726</v>
      </c>
      <c r="B2051" s="15" t="s">
        <v>16632</v>
      </c>
      <c r="C2051" s="16">
        <v>46</v>
      </c>
      <c r="D2051" s="17">
        <f>tab_SATLISTE[[#This Row],[Leihgeräte]]*350</f>
        <v>16100</v>
      </c>
      <c r="E2051" s="16">
        <v>7</v>
      </c>
      <c r="F2051" s="30">
        <f>tab_SATLISTE[[#This Row],[Lehrergeräte]]*1000</f>
        <v>7000</v>
      </c>
      <c r="G2051" s="3" t="str">
        <f>IF(MID(tab_SATLISTE[[#This Row],[SAT-ID]],2,1)="x","x",LEFT(tab_SATLISTE[[#This Row],[SAT-ID]]))</f>
        <v>6</v>
      </c>
      <c r="H2051" t="s">
        <v>23</v>
      </c>
      <c r="I2051" t="s">
        <v>18219</v>
      </c>
      <c r="J2051" s="3">
        <f>COUNTIFS(tab_SCHULLISTE[TKZ],tab_SATLISTE[[#This Row],[SAT-ID]])</f>
        <v>2</v>
      </c>
    </row>
    <row r="2052" spans="1:10" ht="15.9" customHeight="1" x14ac:dyDescent="0.3">
      <c r="A2052" s="3" t="s">
        <v>3727</v>
      </c>
      <c r="B2052" s="15" t="s">
        <v>16633</v>
      </c>
      <c r="C2052" s="16">
        <v>18</v>
      </c>
      <c r="D2052" s="17">
        <f>tab_SATLISTE[[#This Row],[Leihgeräte]]*350</f>
        <v>6300</v>
      </c>
      <c r="E2052" s="16">
        <v>5</v>
      </c>
      <c r="F2052" s="30">
        <f>tab_SATLISTE[[#This Row],[Lehrergeräte]]*1000</f>
        <v>5000</v>
      </c>
      <c r="G2052" s="3" t="str">
        <f>IF(MID(tab_SATLISTE[[#This Row],[SAT-ID]],2,1)="x","x",LEFT(tab_SATLISTE[[#This Row],[SAT-ID]]))</f>
        <v>6</v>
      </c>
      <c r="H2052" t="s">
        <v>17008</v>
      </c>
      <c r="I2052" t="s">
        <v>18220</v>
      </c>
      <c r="J2052" s="3">
        <f>COUNTIFS(tab_SCHULLISTE[TKZ],tab_SATLISTE[[#This Row],[SAT-ID]])</f>
        <v>1</v>
      </c>
    </row>
    <row r="2053" spans="1:10" ht="15.9" customHeight="1" x14ac:dyDescent="0.3">
      <c r="A2053" s="3" t="s">
        <v>3728</v>
      </c>
      <c r="B2053" s="15" t="s">
        <v>1235</v>
      </c>
      <c r="C2053" s="16">
        <v>19</v>
      </c>
      <c r="D2053" s="17">
        <f>tab_SATLISTE[[#This Row],[Leihgeräte]]*350</f>
        <v>6650</v>
      </c>
      <c r="E2053" s="16">
        <v>1</v>
      </c>
      <c r="F2053" s="30">
        <f>tab_SATLISTE[[#This Row],[Lehrergeräte]]*1000</f>
        <v>1000</v>
      </c>
      <c r="G2053" s="3" t="str">
        <f>IF(MID(tab_SATLISTE[[#This Row],[SAT-ID]],2,1)="x","x",LEFT(tab_SATLISTE[[#This Row],[SAT-ID]]))</f>
        <v>6</v>
      </c>
      <c r="H2053" t="s">
        <v>17008</v>
      </c>
      <c r="I2053" t="s">
        <v>18213</v>
      </c>
      <c r="J2053" s="3">
        <f>COUNTIFS(tab_SCHULLISTE[TKZ],tab_SATLISTE[[#This Row],[SAT-ID]])</f>
        <v>1</v>
      </c>
    </row>
    <row r="2054" spans="1:10" ht="15.9" customHeight="1" x14ac:dyDescent="0.3">
      <c r="A2054" s="3" t="s">
        <v>3729</v>
      </c>
      <c r="B2054" s="15" t="s">
        <v>16634</v>
      </c>
      <c r="C2054" s="16">
        <v>22</v>
      </c>
      <c r="D2054" s="17">
        <f>tab_SATLISTE[[#This Row],[Leihgeräte]]*350</f>
        <v>7700</v>
      </c>
      <c r="E2054" s="16">
        <v>6</v>
      </c>
      <c r="F2054" s="30">
        <f>tab_SATLISTE[[#This Row],[Lehrergeräte]]*1000</f>
        <v>6000</v>
      </c>
      <c r="G2054" s="3" t="str">
        <f>IF(MID(tab_SATLISTE[[#This Row],[SAT-ID]],2,1)="x","x",LEFT(tab_SATLISTE[[#This Row],[SAT-ID]]))</f>
        <v>6</v>
      </c>
      <c r="H2054" t="s">
        <v>17008</v>
      </c>
      <c r="I2054" t="s">
        <v>18123</v>
      </c>
      <c r="J2054" s="3">
        <f>COUNTIFS(tab_SCHULLISTE[TKZ],tab_SATLISTE[[#This Row],[SAT-ID]])</f>
        <v>1</v>
      </c>
    </row>
    <row r="2055" spans="1:10" ht="15.9" customHeight="1" x14ac:dyDescent="0.3">
      <c r="A2055" s="3" t="s">
        <v>3730</v>
      </c>
      <c r="B2055" s="15" t="s">
        <v>16635</v>
      </c>
      <c r="C2055" s="16">
        <v>37</v>
      </c>
      <c r="D2055" s="17">
        <f>tab_SATLISTE[[#This Row],[Leihgeräte]]*350</f>
        <v>12950</v>
      </c>
      <c r="E2055" s="16">
        <v>8</v>
      </c>
      <c r="F2055" s="30">
        <f>tab_SATLISTE[[#This Row],[Lehrergeräte]]*1000</f>
        <v>8000</v>
      </c>
      <c r="G2055" s="3" t="str">
        <f>IF(MID(tab_SATLISTE[[#This Row],[SAT-ID]],2,1)="x","x",LEFT(tab_SATLISTE[[#This Row],[SAT-ID]]))</f>
        <v>6</v>
      </c>
      <c r="H2055" t="s">
        <v>17009</v>
      </c>
      <c r="I2055" t="s">
        <v>18221</v>
      </c>
      <c r="J2055" s="3">
        <f>COUNTIFS(tab_SCHULLISTE[TKZ],tab_SATLISTE[[#This Row],[SAT-ID]])</f>
        <v>2</v>
      </c>
    </row>
    <row r="2056" spans="1:10" ht="15.9" customHeight="1" x14ac:dyDescent="0.3">
      <c r="A2056" s="3" t="s">
        <v>3731</v>
      </c>
      <c r="B2056" s="15" t="s">
        <v>16636</v>
      </c>
      <c r="C2056" s="16">
        <v>12</v>
      </c>
      <c r="D2056" s="17">
        <f>tab_SATLISTE[[#This Row],[Leihgeräte]]*350</f>
        <v>4200</v>
      </c>
      <c r="E2056" s="16">
        <v>2</v>
      </c>
      <c r="F2056" s="30">
        <f>tab_SATLISTE[[#This Row],[Lehrergeräte]]*1000</f>
        <v>2000</v>
      </c>
      <c r="G2056" s="3" t="str">
        <f>IF(MID(tab_SATLISTE[[#This Row],[SAT-ID]],2,1)="x","x",LEFT(tab_SATLISTE[[#This Row],[SAT-ID]]))</f>
        <v>6</v>
      </c>
      <c r="H2056" t="s">
        <v>23</v>
      </c>
      <c r="I2056" t="s">
        <v>18222</v>
      </c>
      <c r="J2056" s="3">
        <f>COUNTIFS(tab_SCHULLISTE[TKZ],tab_SATLISTE[[#This Row],[SAT-ID]])</f>
        <v>1</v>
      </c>
    </row>
    <row r="2057" spans="1:10" ht="15.9" customHeight="1" x14ac:dyDescent="0.3">
      <c r="A2057" s="3" t="s">
        <v>3732</v>
      </c>
      <c r="B2057" s="15" t="s">
        <v>16637</v>
      </c>
      <c r="C2057" s="16">
        <v>70</v>
      </c>
      <c r="D2057" s="17">
        <f>tab_SATLISTE[[#This Row],[Leihgeräte]]*350</f>
        <v>24500</v>
      </c>
      <c r="E2057" s="16">
        <v>15</v>
      </c>
      <c r="F2057" s="30">
        <f>tab_SATLISTE[[#This Row],[Lehrergeräte]]*1000</f>
        <v>15000</v>
      </c>
      <c r="G2057" s="3" t="str">
        <f>IF(MID(tab_SATLISTE[[#This Row],[SAT-ID]],2,1)="x","x",LEFT(tab_SATLISTE[[#This Row],[SAT-ID]]))</f>
        <v>6</v>
      </c>
      <c r="H2057" t="s">
        <v>17009</v>
      </c>
      <c r="I2057" t="s">
        <v>18223</v>
      </c>
      <c r="J2057" s="3">
        <f>COUNTIFS(tab_SCHULLISTE[TKZ],tab_SATLISTE[[#This Row],[SAT-ID]])</f>
        <v>2</v>
      </c>
    </row>
    <row r="2058" spans="1:10" ht="15.9" customHeight="1" x14ac:dyDescent="0.3">
      <c r="A2058" s="3" t="s">
        <v>3733</v>
      </c>
      <c r="B2058" s="15" t="s">
        <v>16638</v>
      </c>
      <c r="C2058" s="16">
        <v>62</v>
      </c>
      <c r="D2058" s="17">
        <f>tab_SATLISTE[[#This Row],[Leihgeräte]]*350</f>
        <v>21700</v>
      </c>
      <c r="E2058" s="16">
        <v>12</v>
      </c>
      <c r="F2058" s="30">
        <f>tab_SATLISTE[[#This Row],[Lehrergeräte]]*1000</f>
        <v>12000</v>
      </c>
      <c r="G2058" s="3" t="str">
        <f>IF(MID(tab_SATLISTE[[#This Row],[SAT-ID]],2,1)="x","x",LEFT(tab_SATLISTE[[#This Row],[SAT-ID]]))</f>
        <v>6</v>
      </c>
      <c r="H2058" t="s">
        <v>17009</v>
      </c>
      <c r="I2058" t="s">
        <v>18224</v>
      </c>
      <c r="J2058" s="3">
        <f>COUNTIFS(tab_SCHULLISTE[TKZ],tab_SATLISTE[[#This Row],[SAT-ID]])</f>
        <v>2</v>
      </c>
    </row>
    <row r="2059" spans="1:10" ht="15.9" customHeight="1" x14ac:dyDescent="0.3">
      <c r="A2059" s="3" t="s">
        <v>3734</v>
      </c>
      <c r="B2059" s="15" t="s">
        <v>16639</v>
      </c>
      <c r="C2059" s="16">
        <v>24</v>
      </c>
      <c r="D2059" s="17">
        <f>tab_SATLISTE[[#This Row],[Leihgeräte]]*350</f>
        <v>8400</v>
      </c>
      <c r="E2059" s="16">
        <v>4</v>
      </c>
      <c r="F2059" s="30">
        <f>tab_SATLISTE[[#This Row],[Lehrergeräte]]*1000</f>
        <v>4000</v>
      </c>
      <c r="G2059" s="3" t="str">
        <f>IF(MID(tab_SATLISTE[[#This Row],[SAT-ID]],2,1)="x","x",LEFT(tab_SATLISTE[[#This Row],[SAT-ID]]))</f>
        <v>6</v>
      </c>
      <c r="H2059" t="s">
        <v>17008</v>
      </c>
      <c r="I2059" t="s">
        <v>18085</v>
      </c>
      <c r="J2059" s="3">
        <f>COUNTIFS(tab_SCHULLISTE[TKZ],tab_SATLISTE[[#This Row],[SAT-ID]])</f>
        <v>1</v>
      </c>
    </row>
    <row r="2060" spans="1:10" ht="15.9" customHeight="1" x14ac:dyDescent="0.3">
      <c r="A2060" s="3" t="s">
        <v>3735</v>
      </c>
      <c r="B2060" s="15" t="s">
        <v>16640</v>
      </c>
      <c r="C2060" s="16">
        <v>18</v>
      </c>
      <c r="D2060" s="17">
        <f>tab_SATLISTE[[#This Row],[Leihgeräte]]*350</f>
        <v>6300</v>
      </c>
      <c r="E2060" s="16">
        <v>6</v>
      </c>
      <c r="F2060" s="30">
        <f>tab_SATLISTE[[#This Row],[Lehrergeräte]]*1000</f>
        <v>6000</v>
      </c>
      <c r="G2060" s="3" t="str">
        <f>IF(MID(tab_SATLISTE[[#This Row],[SAT-ID]],2,1)="x","x",LEFT(tab_SATLISTE[[#This Row],[SAT-ID]]))</f>
        <v>6</v>
      </c>
      <c r="H2060" t="s">
        <v>23</v>
      </c>
      <c r="I2060" t="s">
        <v>18225</v>
      </c>
      <c r="J2060" s="3">
        <f>COUNTIFS(tab_SCHULLISTE[TKZ],tab_SATLISTE[[#This Row],[SAT-ID]])</f>
        <v>1</v>
      </c>
    </row>
    <row r="2061" spans="1:10" ht="15.9" customHeight="1" x14ac:dyDescent="0.3">
      <c r="A2061" s="3" t="s">
        <v>3736</v>
      </c>
      <c r="B2061" s="15" t="s">
        <v>16641</v>
      </c>
      <c r="C2061" s="16">
        <v>54</v>
      </c>
      <c r="D2061" s="17">
        <f>tab_SATLISTE[[#This Row],[Leihgeräte]]*350</f>
        <v>18900</v>
      </c>
      <c r="E2061" s="16">
        <v>10</v>
      </c>
      <c r="F2061" s="30">
        <f>tab_SATLISTE[[#This Row],[Lehrergeräte]]*1000</f>
        <v>10000</v>
      </c>
      <c r="G2061" s="3" t="str">
        <f>IF(MID(tab_SATLISTE[[#This Row],[SAT-ID]],2,1)="x","x",LEFT(tab_SATLISTE[[#This Row],[SAT-ID]]))</f>
        <v>6</v>
      </c>
      <c r="H2061" t="s">
        <v>17011</v>
      </c>
      <c r="I2061" t="s">
        <v>18226</v>
      </c>
      <c r="J2061" s="3">
        <f>COUNTIFS(tab_SCHULLISTE[TKZ],tab_SATLISTE[[#This Row],[SAT-ID]])</f>
        <v>2</v>
      </c>
    </row>
    <row r="2062" spans="1:10" ht="15.9" customHeight="1" x14ac:dyDescent="0.3">
      <c r="A2062" s="3" t="s">
        <v>3737</v>
      </c>
      <c r="B2062" s="15" t="s">
        <v>16642</v>
      </c>
      <c r="C2062" s="16">
        <v>25</v>
      </c>
      <c r="D2062" s="17">
        <f>tab_SATLISTE[[#This Row],[Leihgeräte]]*350</f>
        <v>8750</v>
      </c>
      <c r="E2062" s="16">
        <v>5</v>
      </c>
      <c r="F2062" s="30">
        <f>tab_SATLISTE[[#This Row],[Lehrergeräte]]*1000</f>
        <v>5000</v>
      </c>
      <c r="G2062" s="3" t="str">
        <f>IF(MID(tab_SATLISTE[[#This Row],[SAT-ID]],2,1)="x","x",LEFT(tab_SATLISTE[[#This Row],[SAT-ID]]))</f>
        <v>6</v>
      </c>
      <c r="H2062" t="s">
        <v>17008</v>
      </c>
      <c r="I2062" t="s">
        <v>18143</v>
      </c>
      <c r="J2062" s="3">
        <f>COUNTIFS(tab_SCHULLISTE[TKZ],tab_SATLISTE[[#This Row],[SAT-ID]])</f>
        <v>1</v>
      </c>
    </row>
    <row r="2063" spans="1:10" ht="15.9" customHeight="1" x14ac:dyDescent="0.3">
      <c r="A2063" s="3" t="s">
        <v>3738</v>
      </c>
      <c r="B2063" s="15" t="s">
        <v>16643</v>
      </c>
      <c r="C2063" s="16">
        <v>19</v>
      </c>
      <c r="D2063" s="17">
        <f>tab_SATLISTE[[#This Row],[Leihgeräte]]*350</f>
        <v>6650</v>
      </c>
      <c r="E2063" s="16">
        <v>5</v>
      </c>
      <c r="F2063" s="30">
        <f>tab_SATLISTE[[#This Row],[Lehrergeräte]]*1000</f>
        <v>5000</v>
      </c>
      <c r="G2063" s="3" t="str">
        <f>IF(MID(tab_SATLISTE[[#This Row],[SAT-ID]],2,1)="x","x",LEFT(tab_SATLISTE[[#This Row],[SAT-ID]]))</f>
        <v>6</v>
      </c>
      <c r="H2063" t="s">
        <v>23</v>
      </c>
      <c r="I2063" t="s">
        <v>18227</v>
      </c>
      <c r="J2063" s="3">
        <f>COUNTIFS(tab_SCHULLISTE[TKZ],tab_SATLISTE[[#This Row],[SAT-ID]])</f>
        <v>1</v>
      </c>
    </row>
    <row r="2064" spans="1:10" ht="15.9" customHeight="1" x14ac:dyDescent="0.3">
      <c r="A2064" s="3" t="s">
        <v>3739</v>
      </c>
      <c r="B2064" s="15" t="s">
        <v>16644</v>
      </c>
      <c r="C2064" s="16">
        <v>27</v>
      </c>
      <c r="D2064" s="17">
        <f>tab_SATLISTE[[#This Row],[Leihgeräte]]*350</f>
        <v>9450</v>
      </c>
      <c r="E2064" s="16">
        <v>5</v>
      </c>
      <c r="F2064" s="30">
        <f>tab_SATLISTE[[#This Row],[Lehrergeräte]]*1000</f>
        <v>5000</v>
      </c>
      <c r="G2064" s="3" t="str">
        <f>IF(MID(tab_SATLISTE[[#This Row],[SAT-ID]],2,1)="x","x",LEFT(tab_SATLISTE[[#This Row],[SAT-ID]]))</f>
        <v>6</v>
      </c>
      <c r="H2064" t="s">
        <v>23</v>
      </c>
      <c r="I2064" t="s">
        <v>18228</v>
      </c>
      <c r="J2064" s="3">
        <f>COUNTIFS(tab_SCHULLISTE[TKZ],tab_SATLISTE[[#This Row],[SAT-ID]])</f>
        <v>1</v>
      </c>
    </row>
    <row r="2065" spans="1:10" ht="15.9" customHeight="1" x14ac:dyDescent="0.3">
      <c r="A2065" s="3" t="s">
        <v>3740</v>
      </c>
      <c r="B2065" s="15" t="s">
        <v>16645</v>
      </c>
      <c r="C2065" s="16">
        <v>25</v>
      </c>
      <c r="D2065" s="17">
        <f>tab_SATLISTE[[#This Row],[Leihgeräte]]*350</f>
        <v>8750</v>
      </c>
      <c r="E2065" s="16">
        <v>4</v>
      </c>
      <c r="F2065" s="30">
        <f>tab_SATLISTE[[#This Row],[Lehrergeräte]]*1000</f>
        <v>4000</v>
      </c>
      <c r="G2065" s="3" t="str">
        <f>IF(MID(tab_SATLISTE[[#This Row],[SAT-ID]],2,1)="x","x",LEFT(tab_SATLISTE[[#This Row],[SAT-ID]]))</f>
        <v>6</v>
      </c>
      <c r="H2065" t="s">
        <v>23</v>
      </c>
      <c r="I2065" t="s">
        <v>18229</v>
      </c>
      <c r="J2065" s="3">
        <f>COUNTIFS(tab_SCHULLISTE[TKZ],tab_SATLISTE[[#This Row],[SAT-ID]])</f>
        <v>1</v>
      </c>
    </row>
    <row r="2066" spans="1:10" ht="15.9" customHeight="1" x14ac:dyDescent="0.3">
      <c r="A2066" s="3" t="s">
        <v>3741</v>
      </c>
      <c r="B2066" s="15" t="s">
        <v>16646</v>
      </c>
      <c r="C2066" s="16">
        <v>13</v>
      </c>
      <c r="D2066" s="17">
        <f>tab_SATLISTE[[#This Row],[Leihgeräte]]*350</f>
        <v>4550</v>
      </c>
      <c r="E2066" s="16">
        <v>2</v>
      </c>
      <c r="F2066" s="30">
        <f>tab_SATLISTE[[#This Row],[Lehrergeräte]]*1000</f>
        <v>2000</v>
      </c>
      <c r="G2066" s="3" t="str">
        <f>IF(MID(tab_SATLISTE[[#This Row],[SAT-ID]],2,1)="x","x",LEFT(tab_SATLISTE[[#This Row],[SAT-ID]]))</f>
        <v>6</v>
      </c>
      <c r="H2066" t="s">
        <v>17008</v>
      </c>
      <c r="I2066" t="s">
        <v>18085</v>
      </c>
      <c r="J2066" s="3">
        <f>COUNTIFS(tab_SCHULLISTE[TKZ],tab_SATLISTE[[#This Row],[SAT-ID]])</f>
        <v>1</v>
      </c>
    </row>
    <row r="2067" spans="1:10" ht="15.9" customHeight="1" x14ac:dyDescent="0.3">
      <c r="A2067" s="3" t="s">
        <v>3742</v>
      </c>
      <c r="B2067" s="15" t="s">
        <v>16647</v>
      </c>
      <c r="C2067" s="16">
        <v>13</v>
      </c>
      <c r="D2067" s="17">
        <f>tab_SATLISTE[[#This Row],[Leihgeräte]]*350</f>
        <v>4550</v>
      </c>
      <c r="E2067" s="16">
        <v>5</v>
      </c>
      <c r="F2067" s="30">
        <f>tab_SATLISTE[[#This Row],[Lehrergeräte]]*1000</f>
        <v>5000</v>
      </c>
      <c r="G2067" s="3" t="str">
        <f>IF(MID(tab_SATLISTE[[#This Row],[SAT-ID]],2,1)="x","x",LEFT(tab_SATLISTE[[#This Row],[SAT-ID]]))</f>
        <v>6</v>
      </c>
      <c r="H2067" t="s">
        <v>23</v>
      </c>
      <c r="I2067" t="s">
        <v>18230</v>
      </c>
      <c r="J2067" s="3">
        <f>COUNTIFS(tab_SCHULLISTE[TKZ],tab_SATLISTE[[#This Row],[SAT-ID]])</f>
        <v>1</v>
      </c>
    </row>
    <row r="2068" spans="1:10" ht="15.9" customHeight="1" x14ac:dyDescent="0.3">
      <c r="A2068" s="3" t="s">
        <v>10436</v>
      </c>
      <c r="B2068" s="15" t="s">
        <v>10437</v>
      </c>
      <c r="C2068" s="16">
        <v>30</v>
      </c>
      <c r="D2068" s="17">
        <f>tab_SATLISTE[[#This Row],[Leihgeräte]]*350</f>
        <v>10500</v>
      </c>
      <c r="E2068" s="16">
        <v>7</v>
      </c>
      <c r="F2068" s="30">
        <f>tab_SATLISTE[[#This Row],[Lehrergeräte]]*1000</f>
        <v>7000</v>
      </c>
      <c r="G2068" s="3" t="str">
        <f>IF(MID(tab_SATLISTE[[#This Row],[SAT-ID]],2,1)="x","x",LEFT(tab_SATLISTE[[#This Row],[SAT-ID]]))</f>
        <v>6</v>
      </c>
      <c r="H2068" t="s">
        <v>23</v>
      </c>
      <c r="I2068" t="s">
        <v>18231</v>
      </c>
      <c r="J2068" s="3">
        <f>COUNTIFS(tab_SCHULLISTE[TKZ],tab_SATLISTE[[#This Row],[SAT-ID]])</f>
        <v>1</v>
      </c>
    </row>
    <row r="2069" spans="1:10" ht="15.9" customHeight="1" x14ac:dyDescent="0.3">
      <c r="A2069" s="3" t="s">
        <v>3744</v>
      </c>
      <c r="B2069" s="15" t="s">
        <v>16649</v>
      </c>
      <c r="C2069" s="16">
        <v>16</v>
      </c>
      <c r="D2069" s="17">
        <f>tab_SATLISTE[[#This Row],[Leihgeräte]]*350</f>
        <v>5600</v>
      </c>
      <c r="E2069" s="16">
        <v>4</v>
      </c>
      <c r="F2069" s="30">
        <f>tab_SATLISTE[[#This Row],[Lehrergeräte]]*1000</f>
        <v>4000</v>
      </c>
      <c r="G2069" s="3" t="str">
        <f>IF(MID(tab_SATLISTE[[#This Row],[SAT-ID]],2,1)="x","x",LEFT(tab_SATLISTE[[#This Row],[SAT-ID]]))</f>
        <v>6</v>
      </c>
      <c r="H2069" t="s">
        <v>17008</v>
      </c>
      <c r="I2069" t="s">
        <v>18232</v>
      </c>
      <c r="J2069" s="3">
        <f>COUNTIFS(tab_SCHULLISTE[TKZ],tab_SATLISTE[[#This Row],[SAT-ID]])</f>
        <v>1</v>
      </c>
    </row>
    <row r="2070" spans="1:10" ht="15.9" customHeight="1" x14ac:dyDescent="0.3">
      <c r="A2070" s="3" t="s">
        <v>3745</v>
      </c>
      <c r="B2070" s="15" t="s">
        <v>16650</v>
      </c>
      <c r="C2070" s="16">
        <v>98</v>
      </c>
      <c r="D2070" s="17">
        <f>tab_SATLISTE[[#This Row],[Leihgeräte]]*350</f>
        <v>34300</v>
      </c>
      <c r="E2070" s="16">
        <v>16</v>
      </c>
      <c r="F2070" s="30">
        <f>tab_SATLISTE[[#This Row],[Lehrergeräte]]*1000</f>
        <v>16000</v>
      </c>
      <c r="G2070" s="3" t="str">
        <f>IF(MID(tab_SATLISTE[[#This Row],[SAT-ID]],2,1)="x","x",LEFT(tab_SATLISTE[[#This Row],[SAT-ID]]))</f>
        <v>6</v>
      </c>
      <c r="H2070" t="s">
        <v>23</v>
      </c>
      <c r="I2070" t="s">
        <v>18233</v>
      </c>
      <c r="J2070" s="3">
        <f>COUNTIFS(tab_SCHULLISTE[TKZ],tab_SATLISTE[[#This Row],[SAT-ID]])</f>
        <v>2</v>
      </c>
    </row>
    <row r="2071" spans="1:10" ht="15.9" customHeight="1" x14ac:dyDescent="0.3">
      <c r="A2071" s="3" t="s">
        <v>3746</v>
      </c>
      <c r="B2071" s="15" t="s">
        <v>16651</v>
      </c>
      <c r="C2071" s="16">
        <v>30</v>
      </c>
      <c r="D2071" s="17">
        <f>tab_SATLISTE[[#This Row],[Leihgeräte]]*350</f>
        <v>10500</v>
      </c>
      <c r="E2071" s="16">
        <v>6</v>
      </c>
      <c r="F2071" s="30">
        <f>tab_SATLISTE[[#This Row],[Lehrergeräte]]*1000</f>
        <v>6000</v>
      </c>
      <c r="G2071" s="3" t="str">
        <f>IF(MID(tab_SATLISTE[[#This Row],[SAT-ID]],2,1)="x","x",LEFT(tab_SATLISTE[[#This Row],[SAT-ID]]))</f>
        <v>6</v>
      </c>
      <c r="H2071" t="s">
        <v>17008</v>
      </c>
      <c r="I2071" t="s">
        <v>18086</v>
      </c>
      <c r="J2071" s="3">
        <f>COUNTIFS(tab_SCHULLISTE[TKZ],tab_SATLISTE[[#This Row],[SAT-ID]])</f>
        <v>1</v>
      </c>
    </row>
    <row r="2072" spans="1:10" ht="15.9" customHeight="1" x14ac:dyDescent="0.3">
      <c r="A2072" s="3" t="s">
        <v>3747</v>
      </c>
      <c r="B2072" s="15" t="s">
        <v>16652</v>
      </c>
      <c r="C2072" s="16">
        <v>86</v>
      </c>
      <c r="D2072" s="17">
        <f>tab_SATLISTE[[#This Row],[Leihgeräte]]*350</f>
        <v>30100</v>
      </c>
      <c r="E2072" s="16">
        <v>17</v>
      </c>
      <c r="F2072" s="30">
        <f>tab_SATLISTE[[#This Row],[Lehrergeräte]]*1000</f>
        <v>17000</v>
      </c>
      <c r="G2072" s="3" t="str">
        <f>IF(MID(tab_SATLISTE[[#This Row],[SAT-ID]],2,1)="x","x",LEFT(tab_SATLISTE[[#This Row],[SAT-ID]]))</f>
        <v>6</v>
      </c>
      <c r="H2072" t="s">
        <v>17008</v>
      </c>
      <c r="I2072" t="s">
        <v>18220</v>
      </c>
      <c r="J2072" s="3">
        <f>COUNTIFS(tab_SCHULLISTE[TKZ],tab_SATLISTE[[#This Row],[SAT-ID]])</f>
        <v>2</v>
      </c>
    </row>
    <row r="2073" spans="1:10" ht="15.9" customHeight="1" x14ac:dyDescent="0.3">
      <c r="A2073" s="3" t="s">
        <v>3748</v>
      </c>
      <c r="B2073" s="15" t="s">
        <v>16653</v>
      </c>
      <c r="C2073" s="16">
        <v>41</v>
      </c>
      <c r="D2073" s="17">
        <f>tab_SATLISTE[[#This Row],[Leihgeräte]]*350</f>
        <v>14350</v>
      </c>
      <c r="E2073" s="16">
        <v>7</v>
      </c>
      <c r="F2073" s="30">
        <f>tab_SATLISTE[[#This Row],[Lehrergeräte]]*1000</f>
        <v>7000</v>
      </c>
      <c r="G2073" s="3" t="str">
        <f>IF(MID(tab_SATLISTE[[#This Row],[SAT-ID]],2,1)="x","x",LEFT(tab_SATLISTE[[#This Row],[SAT-ID]]))</f>
        <v>6</v>
      </c>
      <c r="H2073" t="s">
        <v>17008</v>
      </c>
      <c r="I2073" t="s">
        <v>18234</v>
      </c>
      <c r="J2073" s="3">
        <f>COUNTIFS(tab_SCHULLISTE[TKZ],tab_SATLISTE[[#This Row],[SAT-ID]])</f>
        <v>2</v>
      </c>
    </row>
    <row r="2074" spans="1:10" ht="15.9" customHeight="1" x14ac:dyDescent="0.3">
      <c r="A2074" s="3" t="s">
        <v>3749</v>
      </c>
      <c r="B2074" s="15" t="s">
        <v>16654</v>
      </c>
      <c r="C2074" s="16">
        <v>95</v>
      </c>
      <c r="D2074" s="17">
        <f>tab_SATLISTE[[#This Row],[Leihgeräte]]*350</f>
        <v>33250</v>
      </c>
      <c r="E2074" s="16">
        <v>19</v>
      </c>
      <c r="F2074" s="30">
        <f>tab_SATLISTE[[#This Row],[Lehrergeräte]]*1000</f>
        <v>19000</v>
      </c>
      <c r="G2074" s="3" t="str">
        <f>IF(MID(tab_SATLISTE[[#This Row],[SAT-ID]],2,1)="x","x",LEFT(tab_SATLISTE[[#This Row],[SAT-ID]]))</f>
        <v>6</v>
      </c>
      <c r="H2074" t="s">
        <v>17008</v>
      </c>
      <c r="I2074" t="s">
        <v>18235</v>
      </c>
      <c r="J2074" s="3">
        <f>COUNTIFS(tab_SCHULLISTE[TKZ],tab_SATLISTE[[#This Row],[SAT-ID]])</f>
        <v>2</v>
      </c>
    </row>
    <row r="2075" spans="1:10" ht="15.9" customHeight="1" x14ac:dyDescent="0.3">
      <c r="A2075" s="3" t="s">
        <v>3750</v>
      </c>
      <c r="B2075" s="15" t="s">
        <v>16655</v>
      </c>
      <c r="C2075" s="16">
        <v>11</v>
      </c>
      <c r="D2075" s="17">
        <f>tab_SATLISTE[[#This Row],[Leihgeräte]]*350</f>
        <v>3850</v>
      </c>
      <c r="E2075" s="16">
        <v>2</v>
      </c>
      <c r="F2075" s="30">
        <f>tab_SATLISTE[[#This Row],[Lehrergeräte]]*1000</f>
        <v>2000</v>
      </c>
      <c r="G2075" s="3" t="str">
        <f>IF(MID(tab_SATLISTE[[#This Row],[SAT-ID]],2,1)="x","x",LEFT(tab_SATLISTE[[#This Row],[SAT-ID]]))</f>
        <v>6</v>
      </c>
      <c r="H2075" t="s">
        <v>23</v>
      </c>
      <c r="I2075" t="s">
        <v>18236</v>
      </c>
      <c r="J2075" s="3">
        <f>COUNTIFS(tab_SCHULLISTE[TKZ],tab_SATLISTE[[#This Row],[SAT-ID]])</f>
        <v>1</v>
      </c>
    </row>
    <row r="2076" spans="1:10" ht="15.9" customHeight="1" x14ac:dyDescent="0.3">
      <c r="A2076" s="3" t="s">
        <v>3751</v>
      </c>
      <c r="B2076" s="15" t="s">
        <v>16656</v>
      </c>
      <c r="C2076" s="16">
        <v>16</v>
      </c>
      <c r="D2076" s="17">
        <f>tab_SATLISTE[[#This Row],[Leihgeräte]]*350</f>
        <v>5600</v>
      </c>
      <c r="E2076" s="16">
        <v>3</v>
      </c>
      <c r="F2076" s="30">
        <f>tab_SATLISTE[[#This Row],[Lehrergeräte]]*1000</f>
        <v>3000</v>
      </c>
      <c r="G2076" s="3" t="str">
        <f>IF(MID(tab_SATLISTE[[#This Row],[SAT-ID]],2,1)="x","x",LEFT(tab_SATLISTE[[#This Row],[SAT-ID]]))</f>
        <v>6</v>
      </c>
      <c r="H2076" t="s">
        <v>23</v>
      </c>
      <c r="I2076" t="s">
        <v>18237</v>
      </c>
      <c r="J2076" s="3">
        <f>COUNTIFS(tab_SCHULLISTE[TKZ],tab_SATLISTE[[#This Row],[SAT-ID]])</f>
        <v>1</v>
      </c>
    </row>
    <row r="2077" spans="1:10" ht="15.9" customHeight="1" x14ac:dyDescent="0.3">
      <c r="A2077" s="46" t="s">
        <v>3752</v>
      </c>
      <c r="B2077" s="15" t="s">
        <v>16657</v>
      </c>
      <c r="C2077" s="16">
        <v>11</v>
      </c>
      <c r="D2077" s="17">
        <f>tab_SATLISTE[[#This Row],[Leihgeräte]]*350</f>
        <v>3850</v>
      </c>
      <c r="E2077" s="16">
        <v>2</v>
      </c>
      <c r="F2077" s="30">
        <f>tab_SATLISTE[[#This Row],[Lehrergeräte]]*1000</f>
        <v>2000</v>
      </c>
      <c r="G2077" s="46" t="str">
        <f>IF(MID(tab_SATLISTE[[#This Row],[SAT-ID]],2,1)="x","x",LEFT(tab_SATLISTE[[#This Row],[SAT-ID]]))</f>
        <v>6</v>
      </c>
      <c r="H2077" t="s">
        <v>23</v>
      </c>
      <c r="I2077" t="s">
        <v>18238</v>
      </c>
      <c r="J2077" s="3">
        <f>COUNTIFS(tab_SCHULLISTE[TKZ],tab_SATLISTE[[#This Row],[SAT-ID]])</f>
        <v>1</v>
      </c>
    </row>
    <row r="2078" spans="1:10" ht="15.9" customHeight="1" x14ac:dyDescent="0.3">
      <c r="A2078" s="3" t="s">
        <v>3753</v>
      </c>
      <c r="B2078" s="15" t="s">
        <v>16658</v>
      </c>
      <c r="C2078" s="16">
        <v>11</v>
      </c>
      <c r="D2078" s="17">
        <f>tab_SATLISTE[[#This Row],[Leihgeräte]]*350</f>
        <v>3850</v>
      </c>
      <c r="E2078" s="16">
        <v>2</v>
      </c>
      <c r="F2078" s="30">
        <f>tab_SATLISTE[[#This Row],[Lehrergeräte]]*1000</f>
        <v>2000</v>
      </c>
      <c r="G2078" s="128" t="str">
        <f>IF(MID(tab_SATLISTE[[#This Row],[SAT-ID]],2,1)="x","x",LEFT(tab_SATLISTE[[#This Row],[SAT-ID]]))</f>
        <v>6</v>
      </c>
      <c r="H2078" t="s">
        <v>17009</v>
      </c>
      <c r="I2078" t="s">
        <v>18239</v>
      </c>
      <c r="J2078" s="3">
        <f>COUNTIFS(tab_SCHULLISTE[TKZ],tab_SATLISTE[[#This Row],[SAT-ID]])</f>
        <v>1</v>
      </c>
    </row>
    <row r="2079" spans="1:10" ht="15.9" customHeight="1" x14ac:dyDescent="0.3">
      <c r="A2079" s="3" t="s">
        <v>3754</v>
      </c>
      <c r="B2079" s="15" t="s">
        <v>16659</v>
      </c>
      <c r="C2079" s="16">
        <v>105</v>
      </c>
      <c r="D2079" s="17">
        <f>tab_SATLISTE[[#This Row],[Leihgeräte]]*350</f>
        <v>36750</v>
      </c>
      <c r="E2079" s="16">
        <v>29</v>
      </c>
      <c r="F2079" s="30">
        <f>tab_SATLISTE[[#This Row],[Lehrergeräte]]*1000</f>
        <v>29000</v>
      </c>
      <c r="G2079" s="3" t="str">
        <f>IF(MID(tab_SATLISTE[[#This Row],[SAT-ID]],2,1)="x","x",LEFT(tab_SATLISTE[[#This Row],[SAT-ID]]))</f>
        <v>6</v>
      </c>
      <c r="H2079" t="s">
        <v>17008</v>
      </c>
      <c r="I2079" t="s">
        <v>18240</v>
      </c>
      <c r="J2079" s="3">
        <f>COUNTIFS(tab_SCHULLISTE[TKZ],tab_SATLISTE[[#This Row],[SAT-ID]])</f>
        <v>2</v>
      </c>
    </row>
    <row r="2080" spans="1:10" ht="15.9" customHeight="1" x14ac:dyDescent="0.3">
      <c r="A2080" s="3" t="s">
        <v>3755</v>
      </c>
      <c r="B2080" s="15" t="s">
        <v>16660</v>
      </c>
      <c r="C2080" s="16">
        <v>96</v>
      </c>
      <c r="D2080" s="17">
        <f>tab_SATLISTE[[#This Row],[Leihgeräte]]*350</f>
        <v>33600</v>
      </c>
      <c r="E2080" s="16">
        <v>18</v>
      </c>
      <c r="F2080" s="30">
        <f>tab_SATLISTE[[#This Row],[Lehrergeräte]]*1000</f>
        <v>18000</v>
      </c>
      <c r="G2080" s="3" t="str">
        <f>IF(MID(tab_SATLISTE[[#This Row],[SAT-ID]],2,1)="x","x",LEFT(tab_SATLISTE[[#This Row],[SAT-ID]]))</f>
        <v>6</v>
      </c>
      <c r="H2080" t="s">
        <v>17008</v>
      </c>
      <c r="I2080" t="s">
        <v>18241</v>
      </c>
      <c r="J2080" s="3">
        <f>COUNTIFS(tab_SCHULLISTE[TKZ],tab_SATLISTE[[#This Row],[SAT-ID]])</f>
        <v>2</v>
      </c>
    </row>
    <row r="2081" spans="1:10" ht="15.9" customHeight="1" x14ac:dyDescent="0.3">
      <c r="A2081" s="3" t="s">
        <v>3756</v>
      </c>
      <c r="B2081" s="15" t="s">
        <v>16661</v>
      </c>
      <c r="C2081" s="16">
        <v>14</v>
      </c>
      <c r="D2081" s="17">
        <f>tab_SATLISTE[[#This Row],[Leihgeräte]]*350</f>
        <v>4900</v>
      </c>
      <c r="E2081" s="16">
        <v>3</v>
      </c>
      <c r="F2081" s="30">
        <f>tab_SATLISTE[[#This Row],[Lehrergeräte]]*1000</f>
        <v>3000</v>
      </c>
      <c r="G2081" s="3" t="str">
        <f>IF(MID(tab_SATLISTE[[#This Row],[SAT-ID]],2,1)="x","x",LEFT(tab_SATLISTE[[#This Row],[SAT-ID]]))</f>
        <v>6</v>
      </c>
      <c r="H2081" t="s">
        <v>23</v>
      </c>
      <c r="I2081" t="s">
        <v>18197</v>
      </c>
      <c r="J2081" s="3">
        <f>COUNTIFS(tab_SCHULLISTE[TKZ],tab_SATLISTE[[#This Row],[SAT-ID]])</f>
        <v>1</v>
      </c>
    </row>
    <row r="2082" spans="1:10" ht="15.9" customHeight="1" x14ac:dyDescent="0.3">
      <c r="A2082" s="3" t="s">
        <v>3757</v>
      </c>
      <c r="B2082" s="15" t="s">
        <v>1233</v>
      </c>
      <c r="C2082" s="16">
        <v>23</v>
      </c>
      <c r="D2082" s="17">
        <f>tab_SATLISTE[[#This Row],[Leihgeräte]]*350</f>
        <v>8050</v>
      </c>
      <c r="E2082" s="16">
        <v>7</v>
      </c>
      <c r="F2082" s="30">
        <f>tab_SATLISTE[[#This Row],[Lehrergeräte]]*1000</f>
        <v>7000</v>
      </c>
      <c r="G2082" s="3" t="str">
        <f>IF(MID(tab_SATLISTE[[#This Row],[SAT-ID]],2,1)="x","x",LEFT(tab_SATLISTE[[#This Row],[SAT-ID]]))</f>
        <v>6</v>
      </c>
      <c r="H2082" t="s">
        <v>17009</v>
      </c>
      <c r="I2082" t="s">
        <v>18242</v>
      </c>
      <c r="J2082" s="3">
        <f>COUNTIFS(tab_SCHULLISTE[TKZ],tab_SATLISTE[[#This Row],[SAT-ID]])</f>
        <v>2</v>
      </c>
    </row>
    <row r="2083" spans="1:10" ht="15.9" customHeight="1" x14ac:dyDescent="0.3">
      <c r="A2083" s="3" t="s">
        <v>3758</v>
      </c>
      <c r="B2083" s="15" t="s">
        <v>16662</v>
      </c>
      <c r="C2083" s="16">
        <v>15</v>
      </c>
      <c r="D2083" s="17">
        <f>tab_SATLISTE[[#This Row],[Leihgeräte]]*350</f>
        <v>5250</v>
      </c>
      <c r="E2083" s="16">
        <v>5</v>
      </c>
      <c r="F2083" s="30">
        <f>tab_SATLISTE[[#This Row],[Lehrergeräte]]*1000</f>
        <v>5000</v>
      </c>
      <c r="G2083" s="3" t="str">
        <f>IF(MID(tab_SATLISTE[[#This Row],[SAT-ID]],2,1)="x","x",LEFT(tab_SATLISTE[[#This Row],[SAT-ID]]))</f>
        <v>6</v>
      </c>
      <c r="H2083" t="s">
        <v>17008</v>
      </c>
      <c r="I2083" t="s">
        <v>18243</v>
      </c>
      <c r="J2083" s="3">
        <f>COUNTIFS(tab_SCHULLISTE[TKZ],tab_SATLISTE[[#This Row],[SAT-ID]])</f>
        <v>1</v>
      </c>
    </row>
    <row r="2084" spans="1:10" ht="15.9" customHeight="1" x14ac:dyDescent="0.3">
      <c r="A2084" s="3" t="s">
        <v>3759</v>
      </c>
      <c r="B2084" s="15" t="s">
        <v>16663</v>
      </c>
      <c r="C2084" s="16">
        <v>59</v>
      </c>
      <c r="D2084" s="17">
        <f>tab_SATLISTE[[#This Row],[Leihgeräte]]*350</f>
        <v>20650</v>
      </c>
      <c r="E2084" s="16">
        <v>14</v>
      </c>
      <c r="F2084" s="30">
        <f>tab_SATLISTE[[#This Row],[Lehrergeräte]]*1000</f>
        <v>14000</v>
      </c>
      <c r="G2084" s="3" t="str">
        <f>IF(MID(tab_SATLISTE[[#This Row],[SAT-ID]],2,1)="x","x",LEFT(tab_SATLISTE[[#This Row],[SAT-ID]]))</f>
        <v>6</v>
      </c>
      <c r="H2084" t="s">
        <v>17010</v>
      </c>
      <c r="I2084" t="s">
        <v>18244</v>
      </c>
      <c r="J2084" s="3">
        <f>COUNTIFS(tab_SCHULLISTE[TKZ],tab_SATLISTE[[#This Row],[SAT-ID]])</f>
        <v>2</v>
      </c>
    </row>
    <row r="2085" spans="1:10" ht="15.9" customHeight="1" x14ac:dyDescent="0.3">
      <c r="A2085" s="3" t="s">
        <v>3760</v>
      </c>
      <c r="B2085" s="15" t="s">
        <v>16664</v>
      </c>
      <c r="C2085" s="16">
        <v>2486</v>
      </c>
      <c r="D2085" s="17">
        <f>tab_SATLISTE[[#This Row],[Leihgeräte]]*350</f>
        <v>870100</v>
      </c>
      <c r="E2085" s="16">
        <v>518</v>
      </c>
      <c r="F2085" s="30">
        <f>tab_SATLISTE[[#This Row],[Lehrergeräte]]*1000</f>
        <v>518000</v>
      </c>
      <c r="G2085" s="3" t="str">
        <f>IF(MID(tab_SATLISTE[[#This Row],[SAT-ID]],2,1)="x","x",LEFT(tab_SATLISTE[[#This Row],[SAT-ID]]))</f>
        <v>6</v>
      </c>
      <c r="H2085" t="s">
        <v>17010</v>
      </c>
      <c r="I2085" t="s">
        <v>17401</v>
      </c>
      <c r="J2085" s="3">
        <f>COUNTIFS(tab_SCHULLISTE[TKZ],tab_SATLISTE[[#This Row],[SAT-ID]])</f>
        <v>48</v>
      </c>
    </row>
    <row r="2086" spans="1:10" ht="15.9" customHeight="1" x14ac:dyDescent="0.3">
      <c r="A2086" s="3" t="s">
        <v>3761</v>
      </c>
      <c r="B2086" s="15" t="s">
        <v>16665</v>
      </c>
      <c r="C2086" s="16">
        <v>617</v>
      </c>
      <c r="D2086" s="17">
        <f>tab_SATLISTE[[#This Row],[Leihgeräte]]*350</f>
        <v>215950</v>
      </c>
      <c r="E2086" s="16">
        <v>126</v>
      </c>
      <c r="F2086" s="30">
        <f>tab_SATLISTE[[#This Row],[Lehrergeräte]]*1000</f>
        <v>126000</v>
      </c>
      <c r="G2086" s="3" t="str">
        <f>IF(MID(tab_SATLISTE[[#This Row],[SAT-ID]],2,1)="x","x",LEFT(tab_SATLISTE[[#This Row],[SAT-ID]]))</f>
        <v>6</v>
      </c>
      <c r="H2086" t="s">
        <v>10474</v>
      </c>
      <c r="I2086" t="s">
        <v>18529</v>
      </c>
      <c r="J2086" s="3">
        <f>COUNTIFS(tab_SCHULLISTE[TKZ],tab_SATLISTE[[#This Row],[SAT-ID]])</f>
        <v>7</v>
      </c>
    </row>
    <row r="2087" spans="1:10" ht="15.9" customHeight="1" x14ac:dyDescent="0.3">
      <c r="A2087" s="3" t="s">
        <v>3762</v>
      </c>
      <c r="B2087" s="15" t="s">
        <v>1241</v>
      </c>
      <c r="C2087" s="16">
        <v>68</v>
      </c>
      <c r="D2087" s="17">
        <f>tab_SATLISTE[[#This Row],[Leihgeräte]]*350</f>
        <v>23800</v>
      </c>
      <c r="E2087" s="16">
        <v>16</v>
      </c>
      <c r="F2087" s="30">
        <f>tab_SATLISTE[[#This Row],[Lehrergeräte]]*1000</f>
        <v>16000</v>
      </c>
      <c r="G2087" s="3" t="str">
        <f>IF(MID(tab_SATLISTE[[#This Row],[SAT-ID]],2,1)="x","x",LEFT(tab_SATLISTE[[#This Row],[SAT-ID]]))</f>
        <v>6</v>
      </c>
      <c r="H2087" t="s">
        <v>17010</v>
      </c>
      <c r="I2087" t="s">
        <v>18245</v>
      </c>
      <c r="J2087" s="3">
        <f>COUNTIFS(tab_SCHULLISTE[TKZ],tab_SATLISTE[[#This Row],[SAT-ID]])</f>
        <v>2</v>
      </c>
    </row>
    <row r="2088" spans="1:10" ht="15.9" customHeight="1" x14ac:dyDescent="0.3">
      <c r="A2088" s="3" t="s">
        <v>3763</v>
      </c>
      <c r="B2088" s="15" t="s">
        <v>16666</v>
      </c>
      <c r="C2088" s="16">
        <v>9</v>
      </c>
      <c r="D2088" s="17">
        <f>tab_SATLISTE[[#This Row],[Leihgeräte]]*350</f>
        <v>3150</v>
      </c>
      <c r="E2088" s="16">
        <v>2</v>
      </c>
      <c r="F2088" s="30">
        <f>tab_SATLISTE[[#This Row],[Lehrergeräte]]*1000</f>
        <v>2000</v>
      </c>
      <c r="G2088" s="3" t="str">
        <f>IF(MID(tab_SATLISTE[[#This Row],[SAT-ID]],2,1)="x","x",LEFT(tab_SATLISTE[[#This Row],[SAT-ID]]))</f>
        <v>6</v>
      </c>
      <c r="H2088" t="s">
        <v>17009</v>
      </c>
      <c r="I2088" t="s">
        <v>18246</v>
      </c>
      <c r="J2088" s="3">
        <f>COUNTIFS(tab_SCHULLISTE[TKZ],tab_SATLISTE[[#This Row],[SAT-ID]])</f>
        <v>1</v>
      </c>
    </row>
    <row r="2089" spans="1:10" ht="15.9" customHeight="1" x14ac:dyDescent="0.3">
      <c r="A2089" s="3" t="s">
        <v>3764</v>
      </c>
      <c r="B2089" s="15" t="s">
        <v>16667</v>
      </c>
      <c r="C2089" s="16">
        <v>23</v>
      </c>
      <c r="D2089" s="17">
        <f>tab_SATLISTE[[#This Row],[Leihgeräte]]*350</f>
        <v>8050</v>
      </c>
      <c r="E2089" s="16">
        <v>6</v>
      </c>
      <c r="F2089" s="30">
        <f>tab_SATLISTE[[#This Row],[Lehrergeräte]]*1000</f>
        <v>6000</v>
      </c>
      <c r="G2089" s="3" t="str">
        <f>IF(MID(tab_SATLISTE[[#This Row],[SAT-ID]],2,1)="x","x",LEFT(tab_SATLISTE[[#This Row],[SAT-ID]]))</f>
        <v>6</v>
      </c>
      <c r="H2089" t="s">
        <v>17009</v>
      </c>
      <c r="I2089" t="s">
        <v>18247</v>
      </c>
      <c r="J2089" s="3">
        <f>COUNTIFS(tab_SCHULLISTE[TKZ],tab_SATLISTE[[#This Row],[SAT-ID]])</f>
        <v>1</v>
      </c>
    </row>
    <row r="2090" spans="1:10" ht="15.9" customHeight="1" x14ac:dyDescent="0.3">
      <c r="A2090" s="3" t="s">
        <v>3765</v>
      </c>
      <c r="B2090" s="15" t="s">
        <v>16668</v>
      </c>
      <c r="C2090" s="16">
        <v>20</v>
      </c>
      <c r="D2090" s="17">
        <f>tab_SATLISTE[[#This Row],[Leihgeräte]]*350</f>
        <v>7000</v>
      </c>
      <c r="E2090" s="16">
        <v>9</v>
      </c>
      <c r="F2090" s="30">
        <f>tab_SATLISTE[[#This Row],[Lehrergeräte]]*1000</f>
        <v>9000</v>
      </c>
      <c r="G2090" s="3" t="str">
        <f>IF(MID(tab_SATLISTE[[#This Row],[SAT-ID]],2,1)="x","x",LEFT(tab_SATLISTE[[#This Row],[SAT-ID]]))</f>
        <v>6</v>
      </c>
      <c r="H2090" t="s">
        <v>17008</v>
      </c>
      <c r="I2090" t="s">
        <v>18143</v>
      </c>
      <c r="J2090" s="3">
        <f>COUNTIFS(tab_SCHULLISTE[TKZ],tab_SATLISTE[[#This Row],[SAT-ID]])</f>
        <v>1</v>
      </c>
    </row>
    <row r="2091" spans="1:10" ht="15.9" customHeight="1" x14ac:dyDescent="0.3">
      <c r="A2091" s="3" t="s">
        <v>3766</v>
      </c>
      <c r="B2091" s="15" t="s">
        <v>16669</v>
      </c>
      <c r="C2091" s="16">
        <v>32</v>
      </c>
      <c r="D2091" s="17">
        <f>tab_SATLISTE[[#This Row],[Leihgeräte]]*350</f>
        <v>11200</v>
      </c>
      <c r="E2091" s="16">
        <v>6</v>
      </c>
      <c r="F2091" s="30">
        <f>tab_SATLISTE[[#This Row],[Lehrergeräte]]*1000</f>
        <v>6000</v>
      </c>
      <c r="G2091" s="3" t="str">
        <f>IF(MID(tab_SATLISTE[[#This Row],[SAT-ID]],2,1)="x","x",LEFT(tab_SATLISTE[[#This Row],[SAT-ID]]))</f>
        <v>6</v>
      </c>
      <c r="H2091" t="s">
        <v>17009</v>
      </c>
      <c r="I2091" t="s">
        <v>18143</v>
      </c>
      <c r="J2091" s="3">
        <f>COUNTIFS(tab_SCHULLISTE[TKZ],tab_SATLISTE[[#This Row],[SAT-ID]])</f>
        <v>1</v>
      </c>
    </row>
    <row r="2092" spans="1:10" ht="15.9" customHeight="1" x14ac:dyDescent="0.3">
      <c r="A2092" s="3" t="s">
        <v>3770</v>
      </c>
      <c r="B2092" s="15" t="s">
        <v>466</v>
      </c>
      <c r="C2092" s="16">
        <v>17</v>
      </c>
      <c r="D2092" s="17">
        <f>tab_SATLISTE[[#This Row],[Leihgeräte]]*350</f>
        <v>5950</v>
      </c>
      <c r="E2092" s="16">
        <v>6</v>
      </c>
      <c r="F2092" s="30">
        <f>tab_SATLISTE[[#This Row],[Lehrergeräte]]*1000</f>
        <v>6000</v>
      </c>
      <c r="G2092" s="3" t="str">
        <f>IF(MID(tab_SATLISTE[[#This Row],[SAT-ID]],2,1)="x","x",LEFT(tab_SATLISTE[[#This Row],[SAT-ID]]))</f>
        <v>6</v>
      </c>
      <c r="H2092" t="s">
        <v>17014</v>
      </c>
      <c r="I2092" t="s">
        <v>18162</v>
      </c>
      <c r="J2092" s="3">
        <f>COUNTIFS(tab_SCHULLISTE[TKZ],tab_SATLISTE[[#This Row],[SAT-ID]])</f>
        <v>2</v>
      </c>
    </row>
    <row r="2093" spans="1:10" ht="15.9" customHeight="1" x14ac:dyDescent="0.3">
      <c r="A2093" s="3" t="s">
        <v>3771</v>
      </c>
      <c r="B2093" s="15" t="s">
        <v>16670</v>
      </c>
      <c r="C2093" s="16">
        <v>32</v>
      </c>
      <c r="D2093" s="17">
        <f>tab_SATLISTE[[#This Row],[Leihgeräte]]*350</f>
        <v>11200</v>
      </c>
      <c r="E2093" s="16">
        <v>30</v>
      </c>
      <c r="F2093" s="30">
        <f>tab_SATLISTE[[#This Row],[Lehrergeräte]]*1000</f>
        <v>30000</v>
      </c>
      <c r="G2093" s="3" t="str">
        <f>IF(MID(tab_SATLISTE[[#This Row],[SAT-ID]],2,1)="x","x",LEFT(tab_SATLISTE[[#This Row],[SAT-ID]]))</f>
        <v>6</v>
      </c>
      <c r="H2093" t="s">
        <v>17014</v>
      </c>
      <c r="I2093" t="s">
        <v>17401</v>
      </c>
      <c r="J2093" s="3">
        <f>COUNTIFS(tab_SCHULLISTE[TKZ],tab_SATLISTE[[#This Row],[SAT-ID]])</f>
        <v>3</v>
      </c>
    </row>
    <row r="2094" spans="1:10" ht="15.9" customHeight="1" x14ac:dyDescent="0.3">
      <c r="A2094" s="3" t="s">
        <v>3772</v>
      </c>
      <c r="B2094" s="15" t="s">
        <v>16671</v>
      </c>
      <c r="C2094" s="16">
        <v>113</v>
      </c>
      <c r="D2094" s="17">
        <f>tab_SATLISTE[[#This Row],[Leihgeräte]]*350</f>
        <v>39550</v>
      </c>
      <c r="E2094" s="16">
        <v>21</v>
      </c>
      <c r="F2094" s="30">
        <f>tab_SATLISTE[[#This Row],[Lehrergeräte]]*1000</f>
        <v>21000</v>
      </c>
      <c r="G2094" s="3" t="str">
        <f>IF(MID(tab_SATLISTE[[#This Row],[SAT-ID]],2,1)="x","x",LEFT(tab_SATLISTE[[#This Row],[SAT-ID]]))</f>
        <v>6</v>
      </c>
      <c r="H2094" t="s">
        <v>17014</v>
      </c>
      <c r="I2094" t="s">
        <v>18217</v>
      </c>
      <c r="J2094" s="3">
        <f>COUNTIFS(tab_SCHULLISTE[TKZ],tab_SATLISTE[[#This Row],[SAT-ID]])</f>
        <v>1</v>
      </c>
    </row>
    <row r="2095" spans="1:10" ht="15.9" customHeight="1" x14ac:dyDescent="0.3">
      <c r="A2095" s="3" t="s">
        <v>3773</v>
      </c>
      <c r="B2095" s="15" t="s">
        <v>50</v>
      </c>
      <c r="C2095" s="16">
        <v>45</v>
      </c>
      <c r="D2095" s="17">
        <f>tab_SATLISTE[[#This Row],[Leihgeräte]]*350</f>
        <v>15750</v>
      </c>
      <c r="E2095" s="16">
        <v>36</v>
      </c>
      <c r="F2095" s="30">
        <f>tab_SATLISTE[[#This Row],[Lehrergeräte]]*1000</f>
        <v>36000</v>
      </c>
      <c r="G2095" s="3" t="str">
        <f>IF(MID(tab_SATLISTE[[#This Row],[SAT-ID]],2,1)="x","x",LEFT(tab_SATLISTE[[#This Row],[SAT-ID]]))</f>
        <v>6</v>
      </c>
      <c r="H2095" t="s">
        <v>17014</v>
      </c>
      <c r="I2095" t="s">
        <v>17054</v>
      </c>
      <c r="J2095" s="3">
        <f>COUNTIFS(tab_SCHULLISTE[TKZ],tab_SATLISTE[[#This Row],[SAT-ID]])</f>
        <v>6</v>
      </c>
    </row>
    <row r="2096" spans="1:10" ht="15.9" customHeight="1" x14ac:dyDescent="0.3">
      <c r="A2096" s="3" t="s">
        <v>14904</v>
      </c>
      <c r="B2096" s="15" t="s">
        <v>16708</v>
      </c>
      <c r="C2096" s="16">
        <v>5</v>
      </c>
      <c r="D2096" s="17">
        <f>tab_SATLISTE[[#This Row],[Leihgeräte]]*350</f>
        <v>1750</v>
      </c>
      <c r="E2096" s="16">
        <v>19</v>
      </c>
      <c r="F2096" s="30">
        <f>tab_SATLISTE[[#This Row],[Lehrergeräte]]*1000</f>
        <v>19000</v>
      </c>
      <c r="G2096" s="3" t="str">
        <f>IF(MID(tab_SATLISTE[[#This Row],[SAT-ID]],2,1)="x","x",LEFT(tab_SATLISTE[[#This Row],[SAT-ID]]))</f>
        <v>6</v>
      </c>
      <c r="H2096" t="s">
        <v>17014</v>
      </c>
      <c r="I2096" t="s">
        <v>17401</v>
      </c>
      <c r="J2096" s="3">
        <f>COUNTIFS(tab_SCHULLISTE[TKZ],tab_SATLISTE[[#This Row],[SAT-ID]])</f>
        <v>1</v>
      </c>
    </row>
    <row r="2097" spans="1:10" ht="15.9" customHeight="1" x14ac:dyDescent="0.3">
      <c r="A2097" s="3" t="s">
        <v>3775</v>
      </c>
      <c r="B2097" s="15" t="s">
        <v>16672</v>
      </c>
      <c r="C2097" s="16">
        <v>11</v>
      </c>
      <c r="D2097" s="17">
        <f>tab_SATLISTE[[#This Row],[Leihgeräte]]*350</f>
        <v>3850</v>
      </c>
      <c r="E2097" s="16">
        <v>3</v>
      </c>
      <c r="F2097" s="30">
        <f>tab_SATLISTE[[#This Row],[Lehrergeräte]]*1000</f>
        <v>3000</v>
      </c>
      <c r="G2097" s="3" t="str">
        <f>IF(MID(tab_SATLISTE[[#This Row],[SAT-ID]],2,1)="x","x",LEFT(tab_SATLISTE[[#This Row],[SAT-ID]]))</f>
        <v>6</v>
      </c>
      <c r="H2097" t="s">
        <v>17014</v>
      </c>
      <c r="I2097" t="s">
        <v>18174</v>
      </c>
      <c r="J2097" s="3">
        <f>COUNTIFS(tab_SCHULLISTE[TKZ],tab_SATLISTE[[#This Row],[SAT-ID]])</f>
        <v>1</v>
      </c>
    </row>
    <row r="2098" spans="1:10" ht="15.9" customHeight="1" x14ac:dyDescent="0.3">
      <c r="A2098" s="3" t="s">
        <v>3776</v>
      </c>
      <c r="B2098" s="15" t="s">
        <v>15388</v>
      </c>
      <c r="C2098" s="16">
        <v>60</v>
      </c>
      <c r="D2098" s="17">
        <f>tab_SATLISTE[[#This Row],[Leihgeräte]]*350</f>
        <v>21000</v>
      </c>
      <c r="E2098" s="16">
        <v>20</v>
      </c>
      <c r="F2098" s="30">
        <f>tab_SATLISTE[[#This Row],[Lehrergeräte]]*1000</f>
        <v>20000</v>
      </c>
      <c r="G2098" s="3" t="str">
        <f>IF(MID(tab_SATLISTE[[#This Row],[SAT-ID]],2,1)="x","x",LEFT(tab_SATLISTE[[#This Row],[SAT-ID]]))</f>
        <v>6</v>
      </c>
      <c r="H2098" t="s">
        <v>17014</v>
      </c>
      <c r="I2098" t="s">
        <v>17401</v>
      </c>
      <c r="J2098" s="3">
        <f>COUNTIFS(tab_SCHULLISTE[TKZ],tab_SATLISTE[[#This Row],[SAT-ID]])</f>
        <v>1</v>
      </c>
    </row>
    <row r="2099" spans="1:10" ht="15.9" customHeight="1" x14ac:dyDescent="0.3">
      <c r="A2099" s="3" t="s">
        <v>3777</v>
      </c>
      <c r="B2099" s="15" t="s">
        <v>16218</v>
      </c>
      <c r="C2099" s="16">
        <v>914</v>
      </c>
      <c r="D2099" s="17">
        <f>tab_SATLISTE[[#This Row],[Leihgeräte]]*350</f>
        <v>319900</v>
      </c>
      <c r="E2099" s="16">
        <v>209</v>
      </c>
      <c r="F2099" s="30">
        <f>tab_SATLISTE[[#This Row],[Lehrergeräte]]*1000</f>
        <v>209000</v>
      </c>
      <c r="G2099" s="3" t="str">
        <f>IF(MID(tab_SATLISTE[[#This Row],[SAT-ID]],2,1)="x","x",LEFT(tab_SATLISTE[[#This Row],[SAT-ID]]))</f>
        <v>6</v>
      </c>
      <c r="H2099" t="s">
        <v>17014</v>
      </c>
      <c r="I2099" t="s">
        <v>17401</v>
      </c>
      <c r="J2099" s="3">
        <f>COUNTIFS(tab_SCHULLISTE[TKZ],tab_SATLISTE[[#This Row],[SAT-ID]])</f>
        <v>23</v>
      </c>
    </row>
    <row r="2100" spans="1:10" ht="15.9" customHeight="1" x14ac:dyDescent="0.3">
      <c r="A2100" s="3" t="s">
        <v>3778</v>
      </c>
      <c r="B2100" s="15" t="s">
        <v>16673</v>
      </c>
      <c r="C2100" s="16">
        <v>85</v>
      </c>
      <c r="D2100" s="17">
        <f>tab_SATLISTE[[#This Row],[Leihgeräte]]*350</f>
        <v>29750</v>
      </c>
      <c r="E2100" s="16">
        <v>14</v>
      </c>
      <c r="F2100" s="30">
        <f>tab_SATLISTE[[#This Row],[Lehrergeräte]]*1000</f>
        <v>14000</v>
      </c>
      <c r="G2100" s="3" t="str">
        <f>IF(MID(tab_SATLISTE[[#This Row],[SAT-ID]],2,1)="x","x",LEFT(tab_SATLISTE[[#This Row],[SAT-ID]]))</f>
        <v>6</v>
      </c>
      <c r="H2100" t="s">
        <v>17014</v>
      </c>
      <c r="I2100" t="s">
        <v>18149</v>
      </c>
      <c r="J2100" s="3">
        <f>COUNTIFS(tab_SCHULLISTE[TKZ],tab_SATLISTE[[#This Row],[SAT-ID]])</f>
        <v>3</v>
      </c>
    </row>
    <row r="2101" spans="1:10" ht="15.9" customHeight="1" x14ac:dyDescent="0.3">
      <c r="A2101" s="3" t="s">
        <v>3779</v>
      </c>
      <c r="B2101" s="15" t="s">
        <v>16674</v>
      </c>
      <c r="C2101" s="16">
        <v>43</v>
      </c>
      <c r="D2101" s="17">
        <f>tab_SATLISTE[[#This Row],[Leihgeräte]]*350</f>
        <v>15050</v>
      </c>
      <c r="E2101" s="16">
        <v>11</v>
      </c>
      <c r="F2101" s="30">
        <f>tab_SATLISTE[[#This Row],[Lehrergeräte]]*1000</f>
        <v>11000</v>
      </c>
      <c r="G2101" s="3" t="str">
        <f>IF(MID(tab_SATLISTE[[#This Row],[SAT-ID]],2,1)="x","x",LEFT(tab_SATLISTE[[#This Row],[SAT-ID]]))</f>
        <v>6</v>
      </c>
      <c r="H2101" t="s">
        <v>17014</v>
      </c>
      <c r="I2101" t="s">
        <v>17401</v>
      </c>
      <c r="J2101" s="3">
        <f>COUNTIFS(tab_SCHULLISTE[TKZ],tab_SATLISTE[[#This Row],[SAT-ID]])</f>
        <v>2</v>
      </c>
    </row>
    <row r="2102" spans="1:10" ht="15.9" customHeight="1" x14ac:dyDescent="0.3">
      <c r="A2102" s="3" t="s">
        <v>3780</v>
      </c>
      <c r="B2102" s="15" t="s">
        <v>16675</v>
      </c>
      <c r="C2102" s="16">
        <v>110</v>
      </c>
      <c r="D2102" s="17">
        <f>tab_SATLISTE[[#This Row],[Leihgeräte]]*350</f>
        <v>38500</v>
      </c>
      <c r="E2102" s="16">
        <v>22</v>
      </c>
      <c r="F2102" s="30">
        <f>tab_SATLISTE[[#This Row],[Lehrergeräte]]*1000</f>
        <v>22000</v>
      </c>
      <c r="G2102" s="3" t="str">
        <f>IF(MID(tab_SATLISTE[[#This Row],[SAT-ID]],2,1)="x","x",LEFT(tab_SATLISTE[[#This Row],[SAT-ID]]))</f>
        <v>6</v>
      </c>
      <c r="H2102" t="s">
        <v>17014</v>
      </c>
      <c r="I2102" t="s">
        <v>17401</v>
      </c>
      <c r="J2102" s="3">
        <f>COUNTIFS(tab_SCHULLISTE[TKZ],tab_SATLISTE[[#This Row],[SAT-ID]])</f>
        <v>4</v>
      </c>
    </row>
    <row r="2103" spans="1:10" ht="15.9" customHeight="1" x14ac:dyDescent="0.3">
      <c r="A2103" s="3" t="s">
        <v>3782</v>
      </c>
      <c r="B2103" s="15" t="s">
        <v>18930</v>
      </c>
      <c r="C2103" s="16">
        <v>19</v>
      </c>
      <c r="D2103" s="17">
        <f>tab_SATLISTE[[#This Row],[Leihgeräte]]*350</f>
        <v>6650</v>
      </c>
      <c r="E2103" s="16">
        <v>15</v>
      </c>
      <c r="F2103" s="30">
        <f>tab_SATLISTE[[#This Row],[Lehrergeräte]]*1000</f>
        <v>15000</v>
      </c>
      <c r="G2103" s="3" t="str">
        <f>IF(MID(tab_SATLISTE[[#This Row],[SAT-ID]],2,1)="x","x",LEFT(tab_SATLISTE[[#This Row],[SAT-ID]]))</f>
        <v>6</v>
      </c>
      <c r="H2103" t="s">
        <v>17014</v>
      </c>
      <c r="I2103" t="s">
        <v>17401</v>
      </c>
      <c r="J2103" s="3">
        <f>COUNTIFS(tab_SCHULLISTE[TKZ],tab_SATLISTE[[#This Row],[SAT-ID]])</f>
        <v>1</v>
      </c>
    </row>
    <row r="2104" spans="1:10" ht="15.9" customHeight="1" x14ac:dyDescent="0.3">
      <c r="A2104" s="3" t="s">
        <v>3783</v>
      </c>
      <c r="B2104" s="15" t="s">
        <v>16677</v>
      </c>
      <c r="C2104" s="16">
        <v>9</v>
      </c>
      <c r="D2104" s="17">
        <f>tab_SATLISTE[[#This Row],[Leihgeräte]]*350</f>
        <v>3150</v>
      </c>
      <c r="E2104" s="16">
        <v>4</v>
      </c>
      <c r="F2104" s="30">
        <f>tab_SATLISTE[[#This Row],[Lehrergeräte]]*1000</f>
        <v>4000</v>
      </c>
      <c r="G2104" s="3" t="str">
        <f>IF(MID(tab_SATLISTE[[#This Row],[SAT-ID]],2,1)="x","x",LEFT(tab_SATLISTE[[#This Row],[SAT-ID]]))</f>
        <v>6</v>
      </c>
      <c r="H2104" t="s">
        <v>17014</v>
      </c>
      <c r="I2104" t="s">
        <v>18078</v>
      </c>
      <c r="J2104" s="3">
        <f>COUNTIFS(tab_SCHULLISTE[TKZ],tab_SATLISTE[[#This Row],[SAT-ID]])</f>
        <v>1</v>
      </c>
    </row>
    <row r="2105" spans="1:10" ht="15.9" customHeight="1" x14ac:dyDescent="0.3">
      <c r="A2105" s="3" t="s">
        <v>3784</v>
      </c>
      <c r="B2105" s="15" t="s">
        <v>747</v>
      </c>
      <c r="C2105" s="16">
        <v>11</v>
      </c>
      <c r="D2105" s="17">
        <f>tab_SATLISTE[[#This Row],[Leihgeräte]]*350</f>
        <v>3850</v>
      </c>
      <c r="E2105" s="16">
        <v>2</v>
      </c>
      <c r="F2105" s="30">
        <f>tab_SATLISTE[[#This Row],[Lehrergeräte]]*1000</f>
        <v>2000</v>
      </c>
      <c r="G2105" s="3" t="str">
        <f>IF(MID(tab_SATLISTE[[#This Row],[SAT-ID]],2,1)="x","x",LEFT(tab_SATLISTE[[#This Row],[SAT-ID]]))</f>
        <v>6</v>
      </c>
      <c r="H2105" t="s">
        <v>17014</v>
      </c>
      <c r="I2105" t="s">
        <v>18221</v>
      </c>
      <c r="J2105" s="3">
        <f>COUNTIFS(tab_SCHULLISTE[TKZ],tab_SATLISTE[[#This Row],[SAT-ID]])</f>
        <v>1</v>
      </c>
    </row>
    <row r="2106" spans="1:10" ht="15.9" customHeight="1" x14ac:dyDescent="0.3">
      <c r="A2106" s="3" t="s">
        <v>3785</v>
      </c>
      <c r="B2106" s="15" t="s">
        <v>16678</v>
      </c>
      <c r="C2106" s="16">
        <v>32</v>
      </c>
      <c r="D2106" s="17">
        <f>tab_SATLISTE[[#This Row],[Leihgeräte]]*350</f>
        <v>11200</v>
      </c>
      <c r="E2106" s="16">
        <v>12</v>
      </c>
      <c r="F2106" s="30">
        <f>tab_SATLISTE[[#This Row],[Lehrergeräte]]*1000</f>
        <v>12000</v>
      </c>
      <c r="G2106" s="3" t="str">
        <f>IF(MID(tab_SATLISTE[[#This Row],[SAT-ID]],2,1)="x","x",LEFT(tab_SATLISTE[[#This Row],[SAT-ID]]))</f>
        <v>6</v>
      </c>
      <c r="H2106" t="s">
        <v>17014</v>
      </c>
      <c r="I2106" t="s">
        <v>18119</v>
      </c>
      <c r="J2106" s="3">
        <f>COUNTIFS(tab_SCHULLISTE[TKZ],tab_SATLISTE[[#This Row],[SAT-ID]])</f>
        <v>1</v>
      </c>
    </row>
    <row r="2107" spans="1:10" ht="15.9" customHeight="1" x14ac:dyDescent="0.3">
      <c r="A2107" s="3" t="s">
        <v>3786</v>
      </c>
      <c r="B2107" s="15" t="s">
        <v>1306</v>
      </c>
      <c r="C2107" s="16">
        <v>92</v>
      </c>
      <c r="D2107" s="17">
        <f>tab_SATLISTE[[#This Row],[Leihgeräte]]*350</f>
        <v>32200</v>
      </c>
      <c r="E2107" s="16">
        <v>16</v>
      </c>
      <c r="F2107" s="30">
        <f>tab_SATLISTE[[#This Row],[Lehrergeräte]]*1000</f>
        <v>16000</v>
      </c>
      <c r="G2107" s="3" t="str">
        <f>IF(MID(tab_SATLISTE[[#This Row],[SAT-ID]],2,1)="x","x",LEFT(tab_SATLISTE[[#This Row],[SAT-ID]]))</f>
        <v>6</v>
      </c>
      <c r="H2107" t="s">
        <v>17014</v>
      </c>
      <c r="I2107" t="s">
        <v>17401</v>
      </c>
      <c r="J2107" s="3">
        <f>COUNTIFS(tab_SCHULLISTE[TKZ],tab_SATLISTE[[#This Row],[SAT-ID]])</f>
        <v>1</v>
      </c>
    </row>
    <row r="2108" spans="1:10" ht="15.9" customHeight="1" x14ac:dyDescent="0.3">
      <c r="A2108" s="3" t="s">
        <v>3787</v>
      </c>
      <c r="B2108" s="15" t="s">
        <v>689</v>
      </c>
      <c r="C2108" s="16">
        <v>72</v>
      </c>
      <c r="D2108" s="17">
        <f>tab_SATLISTE[[#This Row],[Leihgeräte]]*350</f>
        <v>25200</v>
      </c>
      <c r="E2108" s="16">
        <v>9</v>
      </c>
      <c r="F2108" s="30">
        <f>tab_SATLISTE[[#This Row],[Lehrergeräte]]*1000</f>
        <v>9000</v>
      </c>
      <c r="G2108" s="3" t="str">
        <f>IF(MID(tab_SATLISTE[[#This Row],[SAT-ID]],2,1)="x","x",LEFT(tab_SATLISTE[[#This Row],[SAT-ID]]))</f>
        <v>6</v>
      </c>
      <c r="H2108" t="s">
        <v>17014</v>
      </c>
      <c r="I2108" t="s">
        <v>18074</v>
      </c>
      <c r="J2108" s="3">
        <f>COUNTIFS(tab_SCHULLISTE[TKZ],tab_SATLISTE[[#This Row],[SAT-ID]])</f>
        <v>1</v>
      </c>
    </row>
    <row r="2109" spans="1:10" ht="15.9" customHeight="1" x14ac:dyDescent="0.3">
      <c r="A2109" s="3" t="s">
        <v>3788</v>
      </c>
      <c r="B2109" s="15" t="s">
        <v>27</v>
      </c>
      <c r="C2109" s="16">
        <v>10</v>
      </c>
      <c r="D2109" s="17">
        <f>tab_SATLISTE[[#This Row],[Leihgeräte]]*350</f>
        <v>3500</v>
      </c>
      <c r="E2109" s="16">
        <v>3</v>
      </c>
      <c r="F2109" s="30">
        <f>tab_SATLISTE[[#This Row],[Lehrergeräte]]*1000</f>
        <v>3000</v>
      </c>
      <c r="G2109" s="3" t="str">
        <f>IF(MID(tab_SATLISTE[[#This Row],[SAT-ID]],2,1)="x","x",LEFT(tab_SATLISTE[[#This Row],[SAT-ID]]))</f>
        <v>6</v>
      </c>
      <c r="H2109" t="s">
        <v>17014</v>
      </c>
      <c r="I2109" t="s">
        <v>17405</v>
      </c>
      <c r="J2109" s="3">
        <f>COUNTIFS(tab_SCHULLISTE[TKZ],tab_SATLISTE[[#This Row],[SAT-ID]])</f>
        <v>1</v>
      </c>
    </row>
    <row r="2110" spans="1:10" ht="15.9" customHeight="1" x14ac:dyDescent="0.3">
      <c r="A2110" s="3" t="s">
        <v>3789</v>
      </c>
      <c r="B2110" s="15" t="s">
        <v>15421</v>
      </c>
      <c r="C2110" s="16">
        <v>12</v>
      </c>
      <c r="D2110" s="17">
        <f>tab_SATLISTE[[#This Row],[Leihgeräte]]*350</f>
        <v>4200</v>
      </c>
      <c r="E2110" s="16">
        <v>5</v>
      </c>
      <c r="F2110" s="30">
        <f>tab_SATLISTE[[#This Row],[Lehrergeräte]]*1000</f>
        <v>5000</v>
      </c>
      <c r="G2110" s="3" t="str">
        <f>IF(MID(tab_SATLISTE[[#This Row],[SAT-ID]],2,1)="x","x",LEFT(tab_SATLISTE[[#This Row],[SAT-ID]]))</f>
        <v>6</v>
      </c>
      <c r="H2110" t="s">
        <v>17014</v>
      </c>
      <c r="I2110" t="s">
        <v>17405</v>
      </c>
      <c r="J2110" s="3">
        <f>COUNTIFS(tab_SCHULLISTE[TKZ],tab_SATLISTE[[#This Row],[SAT-ID]])</f>
        <v>1</v>
      </c>
    </row>
    <row r="2111" spans="1:10" ht="15.9" customHeight="1" x14ac:dyDescent="0.3">
      <c r="A2111" s="3" t="s">
        <v>3790</v>
      </c>
      <c r="B2111" s="15" t="s">
        <v>1451</v>
      </c>
      <c r="C2111" s="16">
        <v>46</v>
      </c>
      <c r="D2111" s="17">
        <f>tab_SATLISTE[[#This Row],[Leihgeräte]]*350</f>
        <v>16100</v>
      </c>
      <c r="E2111" s="16">
        <v>9</v>
      </c>
      <c r="F2111" s="30">
        <f>tab_SATLISTE[[#This Row],[Lehrergeräte]]*1000</f>
        <v>9000</v>
      </c>
      <c r="G2111" s="3" t="str">
        <f>IF(MID(tab_SATLISTE[[#This Row],[SAT-ID]],2,1)="x","x",LEFT(tab_SATLISTE[[#This Row],[SAT-ID]]))</f>
        <v>6</v>
      </c>
      <c r="H2111" t="s">
        <v>17014</v>
      </c>
      <c r="I2111" t="s">
        <v>18119</v>
      </c>
      <c r="J2111" s="3">
        <f>COUNTIFS(tab_SCHULLISTE[TKZ],tab_SATLISTE[[#This Row],[SAT-ID]])</f>
        <v>2</v>
      </c>
    </row>
    <row r="2112" spans="1:10" ht="15.9" customHeight="1" x14ac:dyDescent="0.3">
      <c r="A2112" s="3" t="s">
        <v>3791</v>
      </c>
      <c r="B2112" s="15" t="s">
        <v>290</v>
      </c>
      <c r="C2112" s="16">
        <v>12</v>
      </c>
      <c r="D2112" s="17">
        <f>tab_SATLISTE[[#This Row],[Leihgeräte]]*350</f>
        <v>4200</v>
      </c>
      <c r="E2112" s="16">
        <v>8</v>
      </c>
      <c r="F2112" s="30">
        <f>tab_SATLISTE[[#This Row],[Lehrergeräte]]*1000</f>
        <v>8000</v>
      </c>
      <c r="G2112" s="3" t="str">
        <f>IF(MID(tab_SATLISTE[[#This Row],[SAT-ID]],2,1)="x","x",LEFT(tab_SATLISTE[[#This Row],[SAT-ID]]))</f>
        <v>6</v>
      </c>
      <c r="H2112" t="s">
        <v>17014</v>
      </c>
      <c r="I2112" t="s">
        <v>18205</v>
      </c>
      <c r="J2112" s="3">
        <f>COUNTIFS(tab_SCHULLISTE[TKZ],tab_SATLISTE[[#This Row],[SAT-ID]])</f>
        <v>1</v>
      </c>
    </row>
    <row r="2113" spans="1:10" ht="15.9" customHeight="1" x14ac:dyDescent="0.3">
      <c r="A2113" s="3" t="s">
        <v>3792</v>
      </c>
      <c r="B2113" s="15" t="s">
        <v>16679</v>
      </c>
      <c r="C2113" s="16">
        <v>55</v>
      </c>
      <c r="D2113" s="17">
        <f>tab_SATLISTE[[#This Row],[Leihgeräte]]*350</f>
        <v>19250</v>
      </c>
      <c r="E2113" s="16">
        <v>13</v>
      </c>
      <c r="F2113" s="30">
        <f>tab_SATLISTE[[#This Row],[Lehrergeräte]]*1000</f>
        <v>13000</v>
      </c>
      <c r="G2113" s="3" t="str">
        <f>IF(MID(tab_SATLISTE[[#This Row],[SAT-ID]],2,1)="x","x",LEFT(tab_SATLISTE[[#This Row],[SAT-ID]]))</f>
        <v>6</v>
      </c>
      <c r="H2113" t="s">
        <v>17014</v>
      </c>
      <c r="I2113" t="s">
        <v>18090</v>
      </c>
      <c r="J2113" s="3">
        <f>COUNTIFS(tab_SCHULLISTE[TKZ],tab_SATLISTE[[#This Row],[SAT-ID]])</f>
        <v>1</v>
      </c>
    </row>
    <row r="2114" spans="1:10" ht="15.9" customHeight="1" x14ac:dyDescent="0.3">
      <c r="A2114" s="3" t="s">
        <v>3793</v>
      </c>
      <c r="B2114" s="15" t="s">
        <v>15425</v>
      </c>
      <c r="C2114" s="16">
        <v>52</v>
      </c>
      <c r="D2114" s="17">
        <f>tab_SATLISTE[[#This Row],[Leihgeräte]]*350</f>
        <v>18200</v>
      </c>
      <c r="E2114" s="16">
        <v>39</v>
      </c>
      <c r="F2114" s="30">
        <f>tab_SATLISTE[[#This Row],[Lehrergeräte]]*1000</f>
        <v>39000</v>
      </c>
      <c r="G2114" s="3" t="str">
        <f>IF(MID(tab_SATLISTE[[#This Row],[SAT-ID]],2,1)="x","x",LEFT(tab_SATLISTE[[#This Row],[SAT-ID]]))</f>
        <v>6</v>
      </c>
      <c r="H2114" t="s">
        <v>17014</v>
      </c>
      <c r="I2114" t="s">
        <v>17054</v>
      </c>
      <c r="J2114" s="3">
        <f>COUNTIFS(tab_SCHULLISTE[TKZ],tab_SATLISTE[[#This Row],[SAT-ID]])</f>
        <v>4</v>
      </c>
    </row>
    <row r="2115" spans="1:10" ht="15.9" customHeight="1" x14ac:dyDescent="0.3">
      <c r="A2115" s="3" t="s">
        <v>3794</v>
      </c>
      <c r="B2115" s="15" t="s">
        <v>15430</v>
      </c>
      <c r="C2115" s="16">
        <v>25</v>
      </c>
      <c r="D2115" s="17">
        <f>tab_SATLISTE[[#This Row],[Leihgeräte]]*350</f>
        <v>8750</v>
      </c>
      <c r="E2115" s="16">
        <v>15</v>
      </c>
      <c r="F2115" s="30">
        <f>tab_SATLISTE[[#This Row],[Lehrergeräte]]*1000</f>
        <v>15000</v>
      </c>
      <c r="G2115" s="3" t="str">
        <f>IF(MID(tab_SATLISTE[[#This Row],[SAT-ID]],2,1)="x","x",LEFT(tab_SATLISTE[[#This Row],[SAT-ID]]))</f>
        <v>6</v>
      </c>
      <c r="H2115" t="s">
        <v>17014</v>
      </c>
      <c r="I2115" t="s">
        <v>17054</v>
      </c>
      <c r="J2115" s="3">
        <f>COUNTIFS(tab_SCHULLISTE[TKZ],tab_SATLISTE[[#This Row],[SAT-ID]])</f>
        <v>3</v>
      </c>
    </row>
    <row r="2116" spans="1:10" ht="15.9" customHeight="1" x14ac:dyDescent="0.3">
      <c r="A2116" s="3" t="s">
        <v>3796</v>
      </c>
      <c r="B2116" s="15" t="s">
        <v>1105</v>
      </c>
      <c r="C2116" s="16">
        <v>11</v>
      </c>
      <c r="D2116" s="17">
        <f>tab_SATLISTE[[#This Row],[Leihgeräte]]*350</f>
        <v>3850</v>
      </c>
      <c r="E2116" s="16">
        <v>3</v>
      </c>
      <c r="F2116" s="30">
        <f>tab_SATLISTE[[#This Row],[Lehrergeräte]]*1000</f>
        <v>3000</v>
      </c>
      <c r="G2116" s="3" t="str">
        <f>IF(MID(tab_SATLISTE[[#This Row],[SAT-ID]],2,1)="x","x",LEFT(tab_SATLISTE[[#This Row],[SAT-ID]]))</f>
        <v>6</v>
      </c>
      <c r="H2116" t="s">
        <v>17014</v>
      </c>
      <c r="I2116" t="s">
        <v>18249</v>
      </c>
      <c r="J2116" s="3">
        <f>COUNTIFS(tab_SCHULLISTE[TKZ],tab_SATLISTE[[#This Row],[SAT-ID]])</f>
        <v>1</v>
      </c>
    </row>
    <row r="2117" spans="1:10" ht="15.9" customHeight="1" x14ac:dyDescent="0.3">
      <c r="A2117" s="3" t="s">
        <v>3797</v>
      </c>
      <c r="B2117" s="15" t="s">
        <v>16680</v>
      </c>
      <c r="C2117" s="16">
        <v>6</v>
      </c>
      <c r="D2117" s="17">
        <f>tab_SATLISTE[[#This Row],[Leihgeräte]]*350</f>
        <v>2100</v>
      </c>
      <c r="E2117" s="16">
        <v>4</v>
      </c>
      <c r="F2117" s="30">
        <f>tab_SATLISTE[[#This Row],[Lehrergeräte]]*1000</f>
        <v>4000</v>
      </c>
      <c r="G2117" s="3" t="str">
        <f>IF(MID(tab_SATLISTE[[#This Row],[SAT-ID]],2,1)="x","x",LEFT(tab_SATLISTE[[#This Row],[SAT-ID]]))</f>
        <v>6</v>
      </c>
      <c r="H2117" t="s">
        <v>17014</v>
      </c>
      <c r="I2117" t="s">
        <v>18119</v>
      </c>
      <c r="J2117" s="3">
        <f>COUNTIFS(tab_SCHULLISTE[TKZ],tab_SATLISTE[[#This Row],[SAT-ID]])</f>
        <v>1</v>
      </c>
    </row>
    <row r="2118" spans="1:10" ht="15.9" customHeight="1" x14ac:dyDescent="0.3">
      <c r="A2118" s="3" t="s">
        <v>3795</v>
      </c>
      <c r="B2118" s="15" t="s">
        <v>15431</v>
      </c>
      <c r="C2118" s="16">
        <v>36</v>
      </c>
      <c r="D2118" s="17">
        <f>tab_SATLISTE[[#This Row],[Leihgeräte]]*350</f>
        <v>12600</v>
      </c>
      <c r="E2118" s="16">
        <v>34</v>
      </c>
      <c r="F2118" s="30">
        <f>tab_SATLISTE[[#This Row],[Lehrergeräte]]*1000</f>
        <v>34000</v>
      </c>
      <c r="G2118" s="3" t="str">
        <f>IF(MID(tab_SATLISTE[[#This Row],[SAT-ID]],2,1)="x","x",LEFT(tab_SATLISTE[[#This Row],[SAT-ID]]))</f>
        <v>6</v>
      </c>
      <c r="H2118" t="s">
        <v>17014</v>
      </c>
      <c r="I2118" t="s">
        <v>17407</v>
      </c>
      <c r="J2118" s="3">
        <f>COUNTIFS(tab_SCHULLISTE[TKZ],tab_SATLISTE[[#This Row],[SAT-ID]])</f>
        <v>3</v>
      </c>
    </row>
    <row r="2119" spans="1:10" ht="15.9" customHeight="1" x14ac:dyDescent="0.3">
      <c r="A2119" s="3" t="s">
        <v>3798</v>
      </c>
      <c r="B2119" s="15" t="s">
        <v>16681</v>
      </c>
      <c r="C2119" s="16">
        <v>16</v>
      </c>
      <c r="D2119" s="17">
        <f>tab_SATLISTE[[#This Row],[Leihgeräte]]*350</f>
        <v>5600</v>
      </c>
      <c r="E2119" s="16">
        <v>5</v>
      </c>
      <c r="F2119" s="30">
        <f>tab_SATLISTE[[#This Row],[Lehrergeräte]]*1000</f>
        <v>5000</v>
      </c>
      <c r="G2119" s="3" t="str">
        <f>IF(MID(tab_SATLISTE[[#This Row],[SAT-ID]],2,1)="x","x",LEFT(tab_SATLISTE[[#This Row],[SAT-ID]]))</f>
        <v>6</v>
      </c>
      <c r="H2119" t="s">
        <v>17014</v>
      </c>
      <c r="I2119" t="s">
        <v>17401</v>
      </c>
      <c r="J2119" s="3">
        <f>COUNTIFS(tab_SCHULLISTE[TKZ],tab_SATLISTE[[#This Row],[SAT-ID]])</f>
        <v>1</v>
      </c>
    </row>
    <row r="2120" spans="1:10" ht="15.9" customHeight="1" x14ac:dyDescent="0.3">
      <c r="A2120" s="3" t="s">
        <v>3800</v>
      </c>
      <c r="B2120" s="15" t="s">
        <v>16682</v>
      </c>
      <c r="C2120" s="16">
        <v>9</v>
      </c>
      <c r="D2120" s="17">
        <f>tab_SATLISTE[[#This Row],[Leihgeräte]]*350</f>
        <v>3150</v>
      </c>
      <c r="E2120" s="16">
        <v>3</v>
      </c>
      <c r="F2120" s="30">
        <f>tab_SATLISTE[[#This Row],[Lehrergeräte]]*1000</f>
        <v>3000</v>
      </c>
      <c r="G2120" s="3" t="str">
        <f>IF(MID(tab_SATLISTE[[#This Row],[SAT-ID]],2,1)="x","x",LEFT(tab_SATLISTE[[#This Row],[SAT-ID]]))</f>
        <v>6</v>
      </c>
      <c r="H2120" t="s">
        <v>17014</v>
      </c>
      <c r="I2120" t="s">
        <v>18084</v>
      </c>
      <c r="J2120" s="3">
        <f>COUNTIFS(tab_SCHULLISTE[TKZ],tab_SATLISTE[[#This Row],[SAT-ID]])</f>
        <v>1</v>
      </c>
    </row>
    <row r="2121" spans="1:10" ht="15.9" customHeight="1" x14ac:dyDescent="0.3">
      <c r="A2121" s="3" t="s">
        <v>3801</v>
      </c>
      <c r="B2121" s="15" t="s">
        <v>16683</v>
      </c>
      <c r="C2121" s="16">
        <v>30</v>
      </c>
      <c r="D2121" s="17">
        <f>tab_SATLISTE[[#This Row],[Leihgeräte]]*350</f>
        <v>10500</v>
      </c>
      <c r="E2121" s="16">
        <v>44</v>
      </c>
      <c r="F2121" s="30">
        <f>tab_SATLISTE[[#This Row],[Lehrergeräte]]*1000</f>
        <v>44000</v>
      </c>
      <c r="G2121" s="3" t="str">
        <f>IF(MID(tab_SATLISTE[[#This Row],[SAT-ID]],2,1)="x","x",LEFT(tab_SATLISTE[[#This Row],[SAT-ID]]))</f>
        <v>6</v>
      </c>
      <c r="H2121" t="s">
        <v>17008</v>
      </c>
      <c r="I2121" t="s">
        <v>18078</v>
      </c>
      <c r="J2121" s="3">
        <f>COUNTIFS(tab_SCHULLISTE[TKZ],tab_SATLISTE[[#This Row],[SAT-ID]])</f>
        <v>2</v>
      </c>
    </row>
    <row r="2122" spans="1:10" ht="15.9" customHeight="1" x14ac:dyDescent="0.3">
      <c r="A2122" s="3" t="s">
        <v>3802</v>
      </c>
      <c r="B2122" s="15" t="s">
        <v>16684</v>
      </c>
      <c r="C2122" s="16">
        <v>21</v>
      </c>
      <c r="D2122" s="17">
        <f>tab_SATLISTE[[#This Row],[Leihgeräte]]*350</f>
        <v>7350</v>
      </c>
      <c r="E2122" s="16">
        <v>4</v>
      </c>
      <c r="F2122" s="30">
        <f>tab_SATLISTE[[#This Row],[Lehrergeräte]]*1000</f>
        <v>4000</v>
      </c>
      <c r="G2122" s="3" t="str">
        <f>IF(MID(tab_SATLISTE[[#This Row],[SAT-ID]],2,1)="x","x",LEFT(tab_SATLISTE[[#This Row],[SAT-ID]]))</f>
        <v>6</v>
      </c>
      <c r="H2122" t="s">
        <v>17014</v>
      </c>
      <c r="I2122" t="s">
        <v>17401</v>
      </c>
      <c r="J2122" s="3">
        <f>COUNTIFS(tab_SCHULLISTE[TKZ],tab_SATLISTE[[#This Row],[SAT-ID]])</f>
        <v>1</v>
      </c>
    </row>
    <row r="2123" spans="1:10" ht="15.9" customHeight="1" x14ac:dyDescent="0.3">
      <c r="A2123" s="3" t="s">
        <v>3826</v>
      </c>
      <c r="B2123" s="15" t="s">
        <v>4213</v>
      </c>
      <c r="C2123" s="16">
        <v>8</v>
      </c>
      <c r="D2123" s="17">
        <f>tab_SATLISTE[[#This Row],[Leihgeräte]]*350</f>
        <v>2800</v>
      </c>
      <c r="E2123" s="16">
        <v>3</v>
      </c>
      <c r="F2123" s="30">
        <f>tab_SATLISTE[[#This Row],[Lehrergeräte]]*1000</f>
        <v>3000</v>
      </c>
      <c r="G2123" s="3" t="str">
        <f>IF(MID(tab_SATLISTE[[#This Row],[SAT-ID]],2,1)="x","x",LEFT(tab_SATLISTE[[#This Row],[SAT-ID]]))</f>
        <v>6</v>
      </c>
      <c r="H2123" t="s">
        <v>17014</v>
      </c>
      <c r="I2123" t="s">
        <v>17401</v>
      </c>
      <c r="J2123" s="3">
        <f>COUNTIFS(tab_SCHULLISTE[TKZ],tab_SATLISTE[[#This Row],[SAT-ID]])</f>
        <v>1</v>
      </c>
    </row>
    <row r="2124" spans="1:10" ht="15.9" customHeight="1" x14ac:dyDescent="0.3">
      <c r="A2124" s="3" t="s">
        <v>3803</v>
      </c>
      <c r="B2124" s="15" t="s">
        <v>463</v>
      </c>
      <c r="C2124" s="16">
        <v>109</v>
      </c>
      <c r="D2124" s="17">
        <f>tab_SATLISTE[[#This Row],[Leihgeräte]]*350</f>
        <v>38150</v>
      </c>
      <c r="E2124" s="16">
        <v>24</v>
      </c>
      <c r="F2124" s="30">
        <f>tab_SATLISTE[[#This Row],[Lehrergeräte]]*1000</f>
        <v>24000</v>
      </c>
      <c r="G2124" s="3" t="str">
        <f>IF(MID(tab_SATLISTE[[#This Row],[SAT-ID]],2,1)="x","x",LEFT(tab_SATLISTE[[#This Row],[SAT-ID]]))</f>
        <v>6</v>
      </c>
      <c r="H2124" t="s">
        <v>17014</v>
      </c>
      <c r="I2124" t="s">
        <v>17401</v>
      </c>
      <c r="J2124" s="3">
        <f>COUNTIFS(tab_SCHULLISTE[TKZ],tab_SATLISTE[[#This Row],[SAT-ID]])</f>
        <v>3</v>
      </c>
    </row>
    <row r="2125" spans="1:10" ht="15.9" customHeight="1" x14ac:dyDescent="0.3">
      <c r="A2125" s="3" t="s">
        <v>3804</v>
      </c>
      <c r="B2125" s="15" t="s">
        <v>1301</v>
      </c>
      <c r="C2125" s="16">
        <v>37</v>
      </c>
      <c r="D2125" s="17">
        <f>tab_SATLISTE[[#This Row],[Leihgeräte]]*350</f>
        <v>12950</v>
      </c>
      <c r="E2125" s="16">
        <v>7</v>
      </c>
      <c r="F2125" s="30">
        <f>tab_SATLISTE[[#This Row],[Lehrergeräte]]*1000</f>
        <v>7000</v>
      </c>
      <c r="G2125" s="3" t="str">
        <f>IF(MID(tab_SATLISTE[[#This Row],[SAT-ID]],2,1)="x","x",LEFT(tab_SATLISTE[[#This Row],[SAT-ID]]))</f>
        <v>6</v>
      </c>
      <c r="H2125" t="s">
        <v>17014</v>
      </c>
      <c r="I2125" t="s">
        <v>18081</v>
      </c>
      <c r="J2125" s="3">
        <f>COUNTIFS(tab_SCHULLISTE[TKZ],tab_SATLISTE[[#This Row],[SAT-ID]])</f>
        <v>1</v>
      </c>
    </row>
    <row r="2126" spans="1:10" ht="15.9" customHeight="1" x14ac:dyDescent="0.3">
      <c r="A2126" s="3" t="s">
        <v>18773</v>
      </c>
      <c r="B2126" s="15" t="s">
        <v>18931</v>
      </c>
      <c r="C2126" s="16">
        <v>12</v>
      </c>
      <c r="D2126" s="17">
        <f>tab_SATLISTE[[#This Row],[Leihgeräte]]*350</f>
        <v>4200</v>
      </c>
      <c r="E2126" s="16">
        <v>12</v>
      </c>
      <c r="F2126" s="30">
        <f>tab_SATLISTE[[#This Row],[Lehrergeräte]]*1000</f>
        <v>12000</v>
      </c>
      <c r="G2126" s="3" t="str">
        <f>IF(MID(tab_SATLISTE[[#This Row],[SAT-ID]],2,1)="x","x",LEFT(tab_SATLISTE[[#This Row],[SAT-ID]]))</f>
        <v>6</v>
      </c>
      <c r="H2126" t="s">
        <v>17014</v>
      </c>
      <c r="I2126" t="s">
        <v>18119</v>
      </c>
      <c r="J2126" s="3">
        <f>COUNTIFS(tab_SCHULLISTE[TKZ],tab_SATLISTE[[#This Row],[SAT-ID]])</f>
        <v>1</v>
      </c>
    </row>
    <row r="2127" spans="1:10" ht="15.9" customHeight="1" x14ac:dyDescent="0.3">
      <c r="A2127" s="3" t="s">
        <v>3805</v>
      </c>
      <c r="B2127" s="15" t="s">
        <v>16685</v>
      </c>
      <c r="C2127" s="16">
        <v>20</v>
      </c>
      <c r="D2127" s="17">
        <f>tab_SATLISTE[[#This Row],[Leihgeräte]]*350</f>
        <v>7000</v>
      </c>
      <c r="E2127" s="16">
        <v>7</v>
      </c>
      <c r="F2127" s="30">
        <f>tab_SATLISTE[[#This Row],[Lehrergeräte]]*1000</f>
        <v>7000</v>
      </c>
      <c r="G2127" s="3" t="str">
        <f>IF(MID(tab_SATLISTE[[#This Row],[SAT-ID]],2,1)="x","x",LEFT(tab_SATLISTE[[#This Row],[SAT-ID]]))</f>
        <v>6</v>
      </c>
      <c r="H2127" t="s">
        <v>17014</v>
      </c>
      <c r="I2127" t="s">
        <v>18084</v>
      </c>
      <c r="J2127" s="3">
        <f>COUNTIFS(tab_SCHULLISTE[TKZ],tab_SATLISTE[[#This Row],[SAT-ID]])</f>
        <v>1</v>
      </c>
    </row>
    <row r="2128" spans="1:10" ht="15.9" customHeight="1" x14ac:dyDescent="0.3">
      <c r="A2128" s="3" t="s">
        <v>3806</v>
      </c>
      <c r="B2128" s="15" t="s">
        <v>18932</v>
      </c>
      <c r="C2128" s="16">
        <v>35</v>
      </c>
      <c r="D2128" s="17">
        <f>tab_SATLISTE[[#This Row],[Leihgeräte]]*350</f>
        <v>12250</v>
      </c>
      <c r="E2128" s="16">
        <v>5</v>
      </c>
      <c r="F2128" s="30">
        <f>tab_SATLISTE[[#This Row],[Lehrergeräte]]*1000</f>
        <v>5000</v>
      </c>
      <c r="G2128" s="3" t="str">
        <f>IF(MID(tab_SATLISTE[[#This Row],[SAT-ID]],2,1)="x","x",LEFT(tab_SATLISTE[[#This Row],[SAT-ID]]))</f>
        <v>6</v>
      </c>
      <c r="H2128" t="s">
        <v>17014</v>
      </c>
      <c r="I2128" t="s">
        <v>18074</v>
      </c>
      <c r="J2128" s="3">
        <f>COUNTIFS(tab_SCHULLISTE[TKZ],tab_SATLISTE[[#This Row],[SAT-ID]])</f>
        <v>1</v>
      </c>
    </row>
    <row r="2129" spans="1:10" ht="15.9" customHeight="1" x14ac:dyDescent="0.3">
      <c r="A2129" s="3" t="s">
        <v>3807</v>
      </c>
      <c r="B2129" s="15" t="s">
        <v>16686</v>
      </c>
      <c r="C2129" s="16">
        <v>47</v>
      </c>
      <c r="D2129" s="17">
        <f>tab_SATLISTE[[#This Row],[Leihgeräte]]*350</f>
        <v>16450</v>
      </c>
      <c r="E2129" s="16">
        <v>16</v>
      </c>
      <c r="F2129" s="30">
        <f>tab_SATLISTE[[#This Row],[Lehrergeräte]]*1000</f>
        <v>16000</v>
      </c>
      <c r="G2129" s="3" t="str">
        <f>IF(MID(tab_SATLISTE[[#This Row],[SAT-ID]],2,1)="x","x",LEFT(tab_SATLISTE[[#This Row],[SAT-ID]]))</f>
        <v>6</v>
      </c>
      <c r="H2129" t="s">
        <v>17014</v>
      </c>
      <c r="I2129" t="s">
        <v>18110</v>
      </c>
      <c r="J2129" s="3">
        <f>COUNTIFS(tab_SCHULLISTE[TKZ],tab_SATLISTE[[#This Row],[SAT-ID]])</f>
        <v>1</v>
      </c>
    </row>
    <row r="2130" spans="1:10" ht="15.9" customHeight="1" x14ac:dyDescent="0.3">
      <c r="A2130" s="3" t="s">
        <v>3808</v>
      </c>
      <c r="B2130" s="15" t="s">
        <v>16687</v>
      </c>
      <c r="C2130" s="16">
        <v>65</v>
      </c>
      <c r="D2130" s="17">
        <f>tab_SATLISTE[[#This Row],[Leihgeräte]]*350</f>
        <v>22750</v>
      </c>
      <c r="E2130" s="16">
        <v>16</v>
      </c>
      <c r="F2130" s="30">
        <f>tab_SATLISTE[[#This Row],[Lehrergeräte]]*1000</f>
        <v>16000</v>
      </c>
      <c r="G2130" s="3" t="str">
        <f>IF(MID(tab_SATLISTE[[#This Row],[SAT-ID]],2,1)="x","x",LEFT(tab_SATLISTE[[#This Row],[SAT-ID]]))</f>
        <v>6</v>
      </c>
      <c r="H2130" t="s">
        <v>17014</v>
      </c>
      <c r="I2130" t="s">
        <v>17401</v>
      </c>
      <c r="J2130" s="3">
        <f>COUNTIFS(tab_SCHULLISTE[TKZ],tab_SATLISTE[[#This Row],[SAT-ID]])</f>
        <v>1</v>
      </c>
    </row>
    <row r="2131" spans="1:10" ht="15.9" customHeight="1" x14ac:dyDescent="0.3">
      <c r="A2131" s="3" t="s">
        <v>3809</v>
      </c>
      <c r="B2131" s="15" t="s">
        <v>18933</v>
      </c>
      <c r="C2131" s="16">
        <v>109</v>
      </c>
      <c r="D2131" s="17">
        <f>tab_SATLISTE[[#This Row],[Leihgeräte]]*350</f>
        <v>38150</v>
      </c>
      <c r="E2131" s="16">
        <v>29</v>
      </c>
      <c r="F2131" s="30">
        <f>tab_SATLISTE[[#This Row],[Lehrergeräte]]*1000</f>
        <v>29000</v>
      </c>
      <c r="G2131" s="3" t="str">
        <f>IF(MID(tab_SATLISTE[[#This Row],[SAT-ID]],2,1)="x","x",LEFT(tab_SATLISTE[[#This Row],[SAT-ID]]))</f>
        <v>6</v>
      </c>
      <c r="H2131" t="s">
        <v>17014</v>
      </c>
      <c r="I2131" t="s">
        <v>18119</v>
      </c>
      <c r="J2131" s="3">
        <f>COUNTIFS(tab_SCHULLISTE[TKZ],tab_SATLISTE[[#This Row],[SAT-ID]])</f>
        <v>3</v>
      </c>
    </row>
    <row r="2132" spans="1:10" ht="15.9" customHeight="1" x14ac:dyDescent="0.3">
      <c r="A2132" s="3" t="s">
        <v>3810</v>
      </c>
      <c r="B2132" s="15" t="s">
        <v>687</v>
      </c>
      <c r="C2132" s="16">
        <v>32</v>
      </c>
      <c r="D2132" s="17">
        <f>tab_SATLISTE[[#This Row],[Leihgeräte]]*350</f>
        <v>11200</v>
      </c>
      <c r="E2132" s="16">
        <v>6</v>
      </c>
      <c r="F2132" s="30">
        <f>tab_SATLISTE[[#This Row],[Lehrergeräte]]*1000</f>
        <v>6000</v>
      </c>
      <c r="G2132" s="3" t="str">
        <f>IF(MID(tab_SATLISTE[[#This Row],[SAT-ID]],2,1)="x","x",LEFT(tab_SATLISTE[[#This Row],[SAT-ID]]))</f>
        <v>6</v>
      </c>
      <c r="H2132" t="s">
        <v>17014</v>
      </c>
      <c r="I2132" t="s">
        <v>18090</v>
      </c>
      <c r="J2132" s="3">
        <f>COUNTIFS(tab_SCHULLISTE[TKZ],tab_SATLISTE[[#This Row],[SAT-ID]])</f>
        <v>1</v>
      </c>
    </row>
    <row r="2133" spans="1:10" ht="15.9" customHeight="1" x14ac:dyDescent="0.3">
      <c r="A2133" s="3" t="s">
        <v>3811</v>
      </c>
      <c r="B2133" s="15" t="s">
        <v>16688</v>
      </c>
      <c r="C2133" s="16">
        <v>56</v>
      </c>
      <c r="D2133" s="17">
        <f>tab_SATLISTE[[#This Row],[Leihgeräte]]*350</f>
        <v>19600</v>
      </c>
      <c r="E2133" s="16">
        <v>9</v>
      </c>
      <c r="F2133" s="30">
        <f>tab_SATLISTE[[#This Row],[Lehrergeräte]]*1000</f>
        <v>9000</v>
      </c>
      <c r="G2133" s="3" t="str">
        <f>IF(MID(tab_SATLISTE[[#This Row],[SAT-ID]],2,1)="x","x",LEFT(tab_SATLISTE[[#This Row],[SAT-ID]]))</f>
        <v>6</v>
      </c>
      <c r="H2133" t="s">
        <v>17014</v>
      </c>
      <c r="I2133" t="s">
        <v>18170</v>
      </c>
      <c r="J2133" s="3">
        <f>COUNTIFS(tab_SCHULLISTE[TKZ],tab_SATLISTE[[#This Row],[SAT-ID]])</f>
        <v>1</v>
      </c>
    </row>
    <row r="2134" spans="1:10" ht="15.9" customHeight="1" x14ac:dyDescent="0.3">
      <c r="A2134" s="3" t="s">
        <v>3812</v>
      </c>
      <c r="B2134" s="15" t="s">
        <v>16689</v>
      </c>
      <c r="C2134" s="16">
        <v>25</v>
      </c>
      <c r="D2134" s="17">
        <f>tab_SATLISTE[[#This Row],[Leihgeräte]]*350</f>
        <v>8750</v>
      </c>
      <c r="E2134" s="16">
        <v>7</v>
      </c>
      <c r="F2134" s="30">
        <f>tab_SATLISTE[[#This Row],[Lehrergeräte]]*1000</f>
        <v>7000</v>
      </c>
      <c r="G2134" s="3" t="str">
        <f>IF(MID(tab_SATLISTE[[#This Row],[SAT-ID]],2,1)="x","x",LEFT(tab_SATLISTE[[#This Row],[SAT-ID]]))</f>
        <v>6</v>
      </c>
      <c r="H2134" t="s">
        <v>17014</v>
      </c>
      <c r="I2134" t="s">
        <v>18175</v>
      </c>
      <c r="J2134" s="3">
        <f>COUNTIFS(tab_SCHULLISTE[TKZ],tab_SATLISTE[[#This Row],[SAT-ID]])</f>
        <v>1</v>
      </c>
    </row>
    <row r="2135" spans="1:10" ht="15.9" customHeight="1" x14ac:dyDescent="0.3">
      <c r="A2135" s="3" t="s">
        <v>3813</v>
      </c>
      <c r="B2135" s="15" t="s">
        <v>16690</v>
      </c>
      <c r="C2135" s="16">
        <v>28</v>
      </c>
      <c r="D2135" s="17">
        <f>tab_SATLISTE[[#This Row],[Leihgeräte]]*350</f>
        <v>9800</v>
      </c>
      <c r="E2135" s="16">
        <v>8</v>
      </c>
      <c r="F2135" s="30">
        <f>tab_SATLISTE[[#This Row],[Lehrergeräte]]*1000</f>
        <v>8000</v>
      </c>
      <c r="G2135" s="3" t="str">
        <f>IF(MID(tab_SATLISTE[[#This Row],[SAT-ID]],2,1)="x","x",LEFT(tab_SATLISTE[[#This Row],[SAT-ID]]))</f>
        <v>6</v>
      </c>
      <c r="H2135" t="s">
        <v>17014</v>
      </c>
      <c r="I2135" t="s">
        <v>18086</v>
      </c>
      <c r="J2135" s="3">
        <f>COUNTIFS(tab_SCHULLISTE[TKZ],tab_SATLISTE[[#This Row],[SAT-ID]])</f>
        <v>1</v>
      </c>
    </row>
    <row r="2136" spans="1:10" ht="15.9" customHeight="1" x14ac:dyDescent="0.3">
      <c r="A2136" s="3" t="s">
        <v>14900</v>
      </c>
      <c r="B2136" s="15" t="s">
        <v>16706</v>
      </c>
      <c r="C2136" s="16">
        <v>8</v>
      </c>
      <c r="D2136" s="17">
        <f>tab_SATLISTE[[#This Row],[Leihgeräte]]*350</f>
        <v>2800</v>
      </c>
      <c r="E2136" s="16">
        <v>11</v>
      </c>
      <c r="F2136" s="30">
        <f>tab_SATLISTE[[#This Row],[Lehrergeräte]]*1000</f>
        <v>11000</v>
      </c>
      <c r="G2136" s="3" t="str">
        <f>IF(MID(tab_SATLISTE[[#This Row],[SAT-ID]],2,1)="x","x",LEFT(tab_SATLISTE[[#This Row],[SAT-ID]]))</f>
        <v>6</v>
      </c>
      <c r="H2136" t="s">
        <v>17014</v>
      </c>
      <c r="I2136" t="s">
        <v>18194</v>
      </c>
      <c r="J2136" s="3">
        <f>COUNTIFS(tab_SCHULLISTE[TKZ],tab_SATLISTE[[#This Row],[SAT-ID]])</f>
        <v>1</v>
      </c>
    </row>
    <row r="2137" spans="1:10" ht="15.9" customHeight="1" x14ac:dyDescent="0.3">
      <c r="A2137" s="3" t="s">
        <v>3814</v>
      </c>
      <c r="B2137" s="15" t="s">
        <v>16691</v>
      </c>
      <c r="C2137" s="16">
        <v>234</v>
      </c>
      <c r="D2137" s="17">
        <f>tab_SATLISTE[[#This Row],[Leihgeräte]]*350</f>
        <v>81900</v>
      </c>
      <c r="E2137" s="16">
        <v>34</v>
      </c>
      <c r="F2137" s="30">
        <f>tab_SATLISTE[[#This Row],[Lehrergeräte]]*1000</f>
        <v>34000</v>
      </c>
      <c r="G2137" s="3" t="str">
        <f>IF(MID(tab_SATLISTE[[#This Row],[SAT-ID]],2,1)="x","x",LEFT(tab_SATLISTE[[#This Row],[SAT-ID]]))</f>
        <v>6</v>
      </c>
      <c r="H2137" t="s">
        <v>17014</v>
      </c>
      <c r="I2137" t="s">
        <v>18078</v>
      </c>
      <c r="J2137" s="3">
        <f>COUNTIFS(tab_SCHULLISTE[TKZ],tab_SATLISTE[[#This Row],[SAT-ID]])</f>
        <v>3</v>
      </c>
    </row>
    <row r="2138" spans="1:10" ht="15.9" customHeight="1" x14ac:dyDescent="0.3">
      <c r="A2138" s="3" t="s">
        <v>3815</v>
      </c>
      <c r="B2138" s="15" t="s">
        <v>16692</v>
      </c>
      <c r="C2138" s="16">
        <v>48</v>
      </c>
      <c r="D2138" s="17">
        <f>tab_SATLISTE[[#This Row],[Leihgeräte]]*350</f>
        <v>16800</v>
      </c>
      <c r="E2138" s="16">
        <v>10</v>
      </c>
      <c r="F2138" s="30">
        <f>tab_SATLISTE[[#This Row],[Lehrergeräte]]*1000</f>
        <v>10000</v>
      </c>
      <c r="G2138" s="3" t="str">
        <f>IF(MID(tab_SATLISTE[[#This Row],[SAT-ID]],2,1)="x","x",LEFT(tab_SATLISTE[[#This Row],[SAT-ID]]))</f>
        <v>6</v>
      </c>
      <c r="H2138" t="s">
        <v>17014</v>
      </c>
      <c r="I2138" t="s">
        <v>17401</v>
      </c>
      <c r="J2138" s="3">
        <f>COUNTIFS(tab_SCHULLISTE[TKZ],tab_SATLISTE[[#This Row],[SAT-ID]])</f>
        <v>1</v>
      </c>
    </row>
    <row r="2139" spans="1:10" ht="15.9" customHeight="1" x14ac:dyDescent="0.3">
      <c r="A2139" s="3" t="s">
        <v>3774</v>
      </c>
      <c r="B2139" s="15" t="s">
        <v>4214</v>
      </c>
      <c r="C2139" s="16">
        <v>5</v>
      </c>
      <c r="D2139" s="17">
        <f>tab_SATLISTE[[#This Row],[Leihgeräte]]*350</f>
        <v>1750</v>
      </c>
      <c r="E2139" s="16">
        <v>10</v>
      </c>
      <c r="F2139" s="30">
        <f>tab_SATLISTE[[#This Row],[Lehrergeräte]]*1000</f>
        <v>10000</v>
      </c>
      <c r="G2139" s="3" t="str">
        <f>IF(MID(tab_SATLISTE[[#This Row],[SAT-ID]],2,1)="x","x",LEFT(tab_SATLISTE[[#This Row],[SAT-ID]]))</f>
        <v>6</v>
      </c>
      <c r="H2139" t="s">
        <v>17014</v>
      </c>
      <c r="I2139" t="s">
        <v>18248</v>
      </c>
      <c r="J2139" s="3">
        <f>COUNTIFS(tab_SCHULLISTE[TKZ],tab_SATLISTE[[#This Row],[SAT-ID]])</f>
        <v>1</v>
      </c>
    </row>
    <row r="2140" spans="1:10" ht="15.9" customHeight="1" x14ac:dyDescent="0.3">
      <c r="A2140" s="3" t="s">
        <v>3816</v>
      </c>
      <c r="B2140" s="15" t="s">
        <v>1101</v>
      </c>
      <c r="C2140" s="16">
        <v>29</v>
      </c>
      <c r="D2140" s="17">
        <f>tab_SATLISTE[[#This Row],[Leihgeräte]]*350</f>
        <v>10150</v>
      </c>
      <c r="E2140" s="16">
        <v>4</v>
      </c>
      <c r="F2140" s="30">
        <f>tab_SATLISTE[[#This Row],[Lehrergeräte]]*1000</f>
        <v>4000</v>
      </c>
      <c r="G2140" s="3" t="str">
        <f>IF(MID(tab_SATLISTE[[#This Row],[SAT-ID]],2,1)="x","x",LEFT(tab_SATLISTE[[#This Row],[SAT-ID]]))</f>
        <v>6</v>
      </c>
      <c r="H2140" t="s">
        <v>17014</v>
      </c>
      <c r="I2140" t="s">
        <v>18224</v>
      </c>
      <c r="J2140" s="3">
        <f>COUNTIFS(tab_SCHULLISTE[TKZ],tab_SATLISTE[[#This Row],[SAT-ID]])</f>
        <v>1</v>
      </c>
    </row>
    <row r="2141" spans="1:10" ht="15.9" customHeight="1" x14ac:dyDescent="0.3">
      <c r="A2141" s="3" t="s">
        <v>14881</v>
      </c>
      <c r="B2141" s="15" t="s">
        <v>16707</v>
      </c>
      <c r="C2141" s="16">
        <v>9</v>
      </c>
      <c r="D2141" s="17">
        <f>tab_SATLISTE[[#This Row],[Leihgeräte]]*350</f>
        <v>3150</v>
      </c>
      <c r="E2141" s="16">
        <v>9</v>
      </c>
      <c r="F2141" s="30">
        <f>tab_SATLISTE[[#This Row],[Lehrergeräte]]*1000</f>
        <v>9000</v>
      </c>
      <c r="G2141" s="3" t="str">
        <f>IF(MID(tab_SATLISTE[[#This Row],[SAT-ID]],2,1)="x","x",LEFT(tab_SATLISTE[[#This Row],[SAT-ID]]))</f>
        <v>6</v>
      </c>
      <c r="H2141" t="s">
        <v>17014</v>
      </c>
      <c r="I2141" t="s">
        <v>18074</v>
      </c>
      <c r="J2141" s="3">
        <f>COUNTIFS(tab_SCHULLISTE[TKZ],tab_SATLISTE[[#This Row],[SAT-ID]])</f>
        <v>1</v>
      </c>
    </row>
    <row r="2142" spans="1:10" ht="15.9" customHeight="1" x14ac:dyDescent="0.3">
      <c r="A2142" s="3" t="s">
        <v>10444</v>
      </c>
      <c r="B2142" s="15" t="s">
        <v>18934</v>
      </c>
      <c r="C2142" s="16">
        <v>7</v>
      </c>
      <c r="D2142" s="17">
        <f>tab_SATLISTE[[#This Row],[Leihgeräte]]*350</f>
        <v>2450</v>
      </c>
      <c r="E2142" s="16">
        <v>3</v>
      </c>
      <c r="F2142" s="30">
        <f>tab_SATLISTE[[#This Row],[Lehrergeräte]]*1000</f>
        <v>3000</v>
      </c>
      <c r="G2142" s="3" t="str">
        <f>IF(MID(tab_SATLISTE[[#This Row],[SAT-ID]],2,1)="x","x",LEFT(tab_SATLISTE[[#This Row],[SAT-ID]]))</f>
        <v>6</v>
      </c>
      <c r="H2142" t="s">
        <v>17014</v>
      </c>
      <c r="I2142" t="s">
        <v>18170</v>
      </c>
      <c r="J2142" s="3">
        <f>COUNTIFS(tab_SCHULLISTE[TKZ],tab_SATLISTE[[#This Row],[SAT-ID]])</f>
        <v>1</v>
      </c>
    </row>
    <row r="2143" spans="1:10" ht="15.9" customHeight="1" x14ac:dyDescent="0.3">
      <c r="A2143" s="3" t="s">
        <v>3817</v>
      </c>
      <c r="B2143" s="15" t="s">
        <v>18576</v>
      </c>
      <c r="C2143" s="16">
        <v>67</v>
      </c>
      <c r="D2143" s="17">
        <f>tab_SATLISTE[[#This Row],[Leihgeräte]]*350</f>
        <v>23450</v>
      </c>
      <c r="E2143" s="16">
        <v>23</v>
      </c>
      <c r="F2143" s="30">
        <f>tab_SATLISTE[[#This Row],[Lehrergeräte]]*1000</f>
        <v>23000</v>
      </c>
      <c r="G2143" s="3" t="str">
        <f>IF(MID(tab_SATLISTE[[#This Row],[SAT-ID]],2,1)="x","x",LEFT(tab_SATLISTE[[#This Row],[SAT-ID]]))</f>
        <v>6</v>
      </c>
      <c r="H2143" t="s">
        <v>17014</v>
      </c>
      <c r="I2143" t="s">
        <v>18247</v>
      </c>
      <c r="J2143" s="3">
        <f>COUNTIFS(tab_SCHULLISTE[TKZ],tab_SATLISTE[[#This Row],[SAT-ID]])</f>
        <v>2</v>
      </c>
    </row>
    <row r="2144" spans="1:10" ht="15.9" customHeight="1" x14ac:dyDescent="0.3">
      <c r="A2144" s="3" t="s">
        <v>3818</v>
      </c>
      <c r="B2144" s="15" t="s">
        <v>16693</v>
      </c>
      <c r="C2144" s="16">
        <v>28</v>
      </c>
      <c r="D2144" s="17">
        <f>tab_SATLISTE[[#This Row],[Leihgeräte]]*350</f>
        <v>9800</v>
      </c>
      <c r="E2144" s="16">
        <v>8</v>
      </c>
      <c r="F2144" s="30">
        <f>tab_SATLISTE[[#This Row],[Lehrergeräte]]*1000</f>
        <v>8000</v>
      </c>
      <c r="G2144" s="3" t="str">
        <f>IF(MID(tab_SATLISTE[[#This Row],[SAT-ID]],2,1)="x","x",LEFT(tab_SATLISTE[[#This Row],[SAT-ID]]))</f>
        <v>6</v>
      </c>
      <c r="H2144" t="s">
        <v>17014</v>
      </c>
      <c r="I2144" t="s">
        <v>18212</v>
      </c>
      <c r="J2144" s="3">
        <f>COUNTIFS(tab_SCHULLISTE[TKZ],tab_SATLISTE[[#This Row],[SAT-ID]])</f>
        <v>1</v>
      </c>
    </row>
    <row r="2145" spans="1:10" ht="15.9" customHeight="1" x14ac:dyDescent="0.3">
      <c r="A2145" s="3" t="s">
        <v>3819</v>
      </c>
      <c r="B2145" s="15" t="s">
        <v>16694</v>
      </c>
      <c r="C2145" s="16">
        <v>72</v>
      </c>
      <c r="D2145" s="17">
        <f>tab_SATLISTE[[#This Row],[Leihgeräte]]*350</f>
        <v>25200</v>
      </c>
      <c r="E2145" s="16">
        <v>17</v>
      </c>
      <c r="F2145" s="30">
        <f>tab_SATLISTE[[#This Row],[Lehrergeräte]]*1000</f>
        <v>17000</v>
      </c>
      <c r="G2145" s="3" t="str">
        <f>IF(MID(tab_SATLISTE[[#This Row],[SAT-ID]],2,1)="x","x",LEFT(tab_SATLISTE[[#This Row],[SAT-ID]]))</f>
        <v>6</v>
      </c>
      <c r="H2145" t="s">
        <v>17014</v>
      </c>
      <c r="I2145" t="s">
        <v>18119</v>
      </c>
      <c r="J2145" s="3">
        <f>COUNTIFS(tab_SCHULLISTE[TKZ],tab_SATLISTE[[#This Row],[SAT-ID]])</f>
        <v>3</v>
      </c>
    </row>
    <row r="2146" spans="1:10" ht="15.9" customHeight="1" x14ac:dyDescent="0.3">
      <c r="A2146" s="3" t="s">
        <v>14912</v>
      </c>
      <c r="B2146" s="15" t="s">
        <v>18935</v>
      </c>
      <c r="C2146" s="16">
        <v>1</v>
      </c>
      <c r="D2146" s="17">
        <f>tab_SATLISTE[[#This Row],[Leihgeräte]]*350</f>
        <v>350</v>
      </c>
      <c r="E2146" s="16">
        <v>5</v>
      </c>
      <c r="F2146" s="30">
        <f>tab_SATLISTE[[#This Row],[Lehrergeräte]]*1000</f>
        <v>5000</v>
      </c>
      <c r="G2146" s="3" t="str">
        <f>IF(MID(tab_SATLISTE[[#This Row],[SAT-ID]],2,1)="x","x",LEFT(tab_SATLISTE[[#This Row],[SAT-ID]]))</f>
        <v>6</v>
      </c>
      <c r="H2146" t="s">
        <v>17014</v>
      </c>
      <c r="I2146" t="s">
        <v>18084</v>
      </c>
      <c r="J2146" s="3">
        <f>COUNTIFS(tab_SCHULLISTE[TKZ],tab_SATLISTE[[#This Row],[SAT-ID]])</f>
        <v>1</v>
      </c>
    </row>
    <row r="2147" spans="1:10" ht="15.9" customHeight="1" x14ac:dyDescent="0.3">
      <c r="A2147" s="3" t="s">
        <v>3820</v>
      </c>
      <c r="B2147" s="15" t="s">
        <v>16695</v>
      </c>
      <c r="C2147" s="16">
        <v>59</v>
      </c>
      <c r="D2147" s="17">
        <f>tab_SATLISTE[[#This Row],[Leihgeräte]]*350</f>
        <v>20650</v>
      </c>
      <c r="E2147" s="16">
        <v>16</v>
      </c>
      <c r="F2147" s="30">
        <f>tab_SATLISTE[[#This Row],[Lehrergeräte]]*1000</f>
        <v>16000</v>
      </c>
      <c r="G2147" s="3" t="str">
        <f>IF(MID(tab_SATLISTE[[#This Row],[SAT-ID]],2,1)="x","x",LEFT(tab_SATLISTE[[#This Row],[SAT-ID]]))</f>
        <v>6</v>
      </c>
      <c r="H2147" t="s">
        <v>17014</v>
      </c>
      <c r="I2147" t="s">
        <v>18078</v>
      </c>
      <c r="J2147" s="3">
        <f>COUNTIFS(tab_SCHULLISTE[TKZ],tab_SATLISTE[[#This Row],[SAT-ID]])</f>
        <v>2</v>
      </c>
    </row>
    <row r="2148" spans="1:10" ht="15.9" customHeight="1" x14ac:dyDescent="0.3">
      <c r="A2148" s="3" t="s">
        <v>3821</v>
      </c>
      <c r="B2148" s="15" t="s">
        <v>18936</v>
      </c>
      <c r="C2148" s="16">
        <v>35</v>
      </c>
      <c r="D2148" s="17">
        <f>tab_SATLISTE[[#This Row],[Leihgeräte]]*350</f>
        <v>12250</v>
      </c>
      <c r="E2148" s="16">
        <v>7</v>
      </c>
      <c r="F2148" s="30">
        <f>tab_SATLISTE[[#This Row],[Lehrergeräte]]*1000</f>
        <v>7000</v>
      </c>
      <c r="G2148" s="3" t="str">
        <f>IF(MID(tab_SATLISTE[[#This Row],[SAT-ID]],2,1)="x","x",LEFT(tab_SATLISTE[[#This Row],[SAT-ID]]))</f>
        <v>6</v>
      </c>
      <c r="H2148" t="s">
        <v>17014</v>
      </c>
      <c r="I2148" t="s">
        <v>17401</v>
      </c>
      <c r="J2148" s="3">
        <f>COUNTIFS(tab_SCHULLISTE[TKZ],tab_SATLISTE[[#This Row],[SAT-ID]])</f>
        <v>1</v>
      </c>
    </row>
    <row r="2149" spans="1:10" ht="15.9" customHeight="1" x14ac:dyDescent="0.3">
      <c r="A2149" s="3" t="s">
        <v>3822</v>
      </c>
      <c r="B2149" s="15" t="s">
        <v>16696</v>
      </c>
      <c r="C2149" s="16">
        <v>43</v>
      </c>
      <c r="D2149" s="17">
        <f>tab_SATLISTE[[#This Row],[Leihgeräte]]*350</f>
        <v>15050</v>
      </c>
      <c r="E2149" s="16">
        <v>13</v>
      </c>
      <c r="F2149" s="30">
        <f>tab_SATLISTE[[#This Row],[Lehrergeräte]]*1000</f>
        <v>13000</v>
      </c>
      <c r="G2149" s="3" t="str">
        <f>IF(MID(tab_SATLISTE[[#This Row],[SAT-ID]],2,1)="x","x",LEFT(tab_SATLISTE[[#This Row],[SAT-ID]]))</f>
        <v>6</v>
      </c>
      <c r="H2149" t="s">
        <v>17014</v>
      </c>
      <c r="I2149" t="s">
        <v>17054</v>
      </c>
      <c r="J2149" s="3">
        <f>COUNTIFS(tab_SCHULLISTE[TKZ],tab_SATLISTE[[#This Row],[SAT-ID]])</f>
        <v>1</v>
      </c>
    </row>
    <row r="2150" spans="1:10" ht="15.9" customHeight="1" x14ac:dyDescent="0.3">
      <c r="A2150" s="3" t="s">
        <v>3824</v>
      </c>
      <c r="B2150" s="15" t="s">
        <v>16698</v>
      </c>
      <c r="C2150" s="16">
        <v>40</v>
      </c>
      <c r="D2150" s="17">
        <f>tab_SATLISTE[[#This Row],[Leihgeräte]]*350</f>
        <v>14000</v>
      </c>
      <c r="E2150" s="16">
        <v>9</v>
      </c>
      <c r="F2150" s="30">
        <f>tab_SATLISTE[[#This Row],[Lehrergeräte]]*1000</f>
        <v>9000</v>
      </c>
      <c r="G2150" s="3" t="str">
        <f>IF(MID(tab_SATLISTE[[#This Row],[SAT-ID]],2,1)="x","x",LEFT(tab_SATLISTE[[#This Row],[SAT-ID]]))</f>
        <v>6</v>
      </c>
      <c r="H2150" t="s">
        <v>17014</v>
      </c>
      <c r="I2150" t="s">
        <v>18174</v>
      </c>
      <c r="J2150" s="3">
        <f>COUNTIFS(tab_SCHULLISTE[TKZ],tab_SATLISTE[[#This Row],[SAT-ID]])</f>
        <v>1</v>
      </c>
    </row>
    <row r="2151" spans="1:10" ht="15.9" customHeight="1" x14ac:dyDescent="0.3">
      <c r="A2151" s="3" t="s">
        <v>3781</v>
      </c>
      <c r="B2151" s="15" t="s">
        <v>16676</v>
      </c>
      <c r="C2151" s="16">
        <v>41</v>
      </c>
      <c r="D2151" s="17">
        <f>tab_SATLISTE[[#This Row],[Leihgeräte]]*350</f>
        <v>14350</v>
      </c>
      <c r="E2151" s="16">
        <v>34</v>
      </c>
      <c r="F2151" s="30">
        <f>tab_SATLISTE[[#This Row],[Lehrergeräte]]*1000</f>
        <v>34000</v>
      </c>
      <c r="G2151" s="3" t="str">
        <f>IF(MID(tab_SATLISTE[[#This Row],[SAT-ID]],2,1)="x","x",LEFT(tab_SATLISTE[[#This Row],[SAT-ID]]))</f>
        <v>6</v>
      </c>
      <c r="H2151" t="s">
        <v>17014</v>
      </c>
      <c r="I2151" t="s">
        <v>18086</v>
      </c>
      <c r="J2151" s="3">
        <f>COUNTIFS(tab_SCHULLISTE[TKZ],tab_SATLISTE[[#This Row],[SAT-ID]])</f>
        <v>4</v>
      </c>
    </row>
    <row r="2152" spans="1:10" ht="15.9" customHeight="1" x14ac:dyDescent="0.3">
      <c r="A2152" s="3" t="s">
        <v>3825</v>
      </c>
      <c r="B2152" s="15" t="s">
        <v>16699</v>
      </c>
      <c r="C2152" s="16">
        <v>35</v>
      </c>
      <c r="D2152" s="17">
        <f>tab_SATLISTE[[#This Row],[Leihgeräte]]*350</f>
        <v>12250</v>
      </c>
      <c r="E2152" s="16">
        <v>8</v>
      </c>
      <c r="F2152" s="30">
        <f>tab_SATLISTE[[#This Row],[Lehrergeräte]]*1000</f>
        <v>8000</v>
      </c>
      <c r="G2152" s="3" t="str">
        <f>IF(MID(tab_SATLISTE[[#This Row],[SAT-ID]],2,1)="x","x",LEFT(tab_SATLISTE[[#This Row],[SAT-ID]]))</f>
        <v>6</v>
      </c>
      <c r="H2152" t="s">
        <v>17014</v>
      </c>
      <c r="I2152" t="s">
        <v>18250</v>
      </c>
      <c r="J2152" s="3">
        <f>COUNTIFS(tab_SCHULLISTE[TKZ],tab_SATLISTE[[#This Row],[SAT-ID]])</f>
        <v>1</v>
      </c>
    </row>
    <row r="2153" spans="1:10" ht="15.9" customHeight="1" x14ac:dyDescent="0.3">
      <c r="A2153" s="3" t="s">
        <v>3827</v>
      </c>
      <c r="B2153" s="15" t="s">
        <v>16700</v>
      </c>
      <c r="C2153" s="16">
        <v>31</v>
      </c>
      <c r="D2153" s="17">
        <f>tab_SATLISTE[[#This Row],[Leihgeräte]]*350</f>
        <v>10850</v>
      </c>
      <c r="E2153" s="16">
        <v>8</v>
      </c>
      <c r="F2153" s="30">
        <f>tab_SATLISTE[[#This Row],[Lehrergeräte]]*1000</f>
        <v>8000</v>
      </c>
      <c r="G2153" s="3" t="str">
        <f>IF(MID(tab_SATLISTE[[#This Row],[SAT-ID]],2,1)="x","x",LEFT(tab_SATLISTE[[#This Row],[SAT-ID]]))</f>
        <v>6</v>
      </c>
      <c r="H2153" t="s">
        <v>17014</v>
      </c>
      <c r="I2153" t="s">
        <v>18251</v>
      </c>
      <c r="J2153" s="3">
        <f>COUNTIFS(tab_SCHULLISTE[TKZ],tab_SATLISTE[[#This Row],[SAT-ID]])</f>
        <v>2</v>
      </c>
    </row>
    <row r="2154" spans="1:10" ht="15.9" customHeight="1" x14ac:dyDescent="0.3">
      <c r="A2154" s="3" t="s">
        <v>3828</v>
      </c>
      <c r="B2154" s="15" t="s">
        <v>286</v>
      </c>
      <c r="C2154" s="16">
        <v>11</v>
      </c>
      <c r="D2154" s="17">
        <f>tab_SATLISTE[[#This Row],[Leihgeräte]]*350</f>
        <v>3850</v>
      </c>
      <c r="E2154" s="16">
        <v>20</v>
      </c>
      <c r="F2154" s="30">
        <f>tab_SATLISTE[[#This Row],[Lehrergeräte]]*1000</f>
        <v>20000</v>
      </c>
      <c r="G2154" s="3" t="str">
        <f>IF(MID(tab_SATLISTE[[#This Row],[SAT-ID]],2,1)="x","x",LEFT(tab_SATLISTE[[#This Row],[SAT-ID]]))</f>
        <v>6</v>
      </c>
      <c r="H2154" t="s">
        <v>17014</v>
      </c>
      <c r="I2154" t="s">
        <v>17401</v>
      </c>
      <c r="J2154" s="3">
        <f>COUNTIFS(tab_SCHULLISTE[TKZ],tab_SATLISTE[[#This Row],[SAT-ID]])</f>
        <v>2</v>
      </c>
    </row>
    <row r="2155" spans="1:10" ht="15.9" customHeight="1" x14ac:dyDescent="0.3">
      <c r="A2155" s="3" t="s">
        <v>3829</v>
      </c>
      <c r="B2155" s="15" t="s">
        <v>16701</v>
      </c>
      <c r="C2155" s="16">
        <v>37</v>
      </c>
      <c r="D2155" s="17">
        <f>tab_SATLISTE[[#This Row],[Leihgeräte]]*350</f>
        <v>12950</v>
      </c>
      <c r="E2155" s="16">
        <v>14</v>
      </c>
      <c r="F2155" s="30">
        <f>tab_SATLISTE[[#This Row],[Lehrergeräte]]*1000</f>
        <v>14000</v>
      </c>
      <c r="G2155" s="3" t="str">
        <f>IF(MID(tab_SATLISTE[[#This Row],[SAT-ID]],2,1)="x","x",LEFT(tab_SATLISTE[[#This Row],[SAT-ID]]))</f>
        <v>6</v>
      </c>
      <c r="H2155" t="s">
        <v>17014</v>
      </c>
      <c r="I2155" t="s">
        <v>17401</v>
      </c>
      <c r="J2155" s="3">
        <f>COUNTIFS(tab_SCHULLISTE[TKZ],tab_SATLISTE[[#This Row],[SAT-ID]])</f>
        <v>2</v>
      </c>
    </row>
    <row r="2156" spans="1:10" ht="15.9" customHeight="1" x14ac:dyDescent="0.3">
      <c r="A2156" s="3" t="s">
        <v>3823</v>
      </c>
      <c r="B2156" s="15" t="s">
        <v>16697</v>
      </c>
      <c r="C2156" s="16">
        <v>44</v>
      </c>
      <c r="D2156" s="17">
        <f>tab_SATLISTE[[#This Row],[Leihgeräte]]*350</f>
        <v>15400</v>
      </c>
      <c r="E2156" s="16">
        <v>8</v>
      </c>
      <c r="F2156" s="30">
        <f>tab_SATLISTE[[#This Row],[Lehrergeräte]]*1000</f>
        <v>8000</v>
      </c>
      <c r="G2156" s="3" t="str">
        <f>IF(MID(tab_SATLISTE[[#This Row],[SAT-ID]],2,1)="x","x",LEFT(tab_SATLISTE[[#This Row],[SAT-ID]]))</f>
        <v>6</v>
      </c>
      <c r="H2156" t="s">
        <v>17014</v>
      </c>
      <c r="I2156" t="s">
        <v>18220</v>
      </c>
      <c r="J2156" s="3">
        <f>COUNTIFS(tab_SCHULLISTE[TKZ],tab_SATLISTE[[#This Row],[SAT-ID]])</f>
        <v>1</v>
      </c>
    </row>
    <row r="2157" spans="1:10" ht="15.9" customHeight="1" x14ac:dyDescent="0.3">
      <c r="A2157" s="3" t="s">
        <v>3830</v>
      </c>
      <c r="B2157" s="15" t="s">
        <v>16702</v>
      </c>
      <c r="C2157" s="16">
        <v>16</v>
      </c>
      <c r="D2157" s="17">
        <f>tab_SATLISTE[[#This Row],[Leihgeräte]]*350</f>
        <v>5600</v>
      </c>
      <c r="E2157" s="16">
        <v>6</v>
      </c>
      <c r="F2157" s="30">
        <f>tab_SATLISTE[[#This Row],[Lehrergeräte]]*1000</f>
        <v>6000</v>
      </c>
      <c r="G2157" s="3" t="str">
        <f>IF(MID(tab_SATLISTE[[#This Row],[SAT-ID]],2,1)="x","x",LEFT(tab_SATLISTE[[#This Row],[SAT-ID]]))</f>
        <v>6</v>
      </c>
      <c r="H2157" t="s">
        <v>17014</v>
      </c>
      <c r="I2157" t="s">
        <v>18078</v>
      </c>
      <c r="J2157" s="3">
        <f>COUNTIFS(tab_SCHULLISTE[TKZ],tab_SATLISTE[[#This Row],[SAT-ID]])</f>
        <v>1</v>
      </c>
    </row>
    <row r="2158" spans="1:10" ht="15.9" customHeight="1" x14ac:dyDescent="0.3">
      <c r="A2158" s="3" t="s">
        <v>3799</v>
      </c>
      <c r="B2158" s="15" t="s">
        <v>4215</v>
      </c>
      <c r="C2158" s="16">
        <v>37</v>
      </c>
      <c r="D2158" s="17">
        <f>tab_SATLISTE[[#This Row],[Leihgeräte]]*350</f>
        <v>12950</v>
      </c>
      <c r="E2158" s="16">
        <v>23</v>
      </c>
      <c r="F2158" s="30">
        <f>tab_SATLISTE[[#This Row],[Lehrergeräte]]*1000</f>
        <v>23000</v>
      </c>
      <c r="G2158" s="3" t="str">
        <f>IF(MID(tab_SATLISTE[[#This Row],[SAT-ID]],2,1)="x","x",LEFT(tab_SATLISTE[[#This Row],[SAT-ID]]))</f>
        <v>6</v>
      </c>
      <c r="H2158" t="s">
        <v>17014</v>
      </c>
      <c r="I2158" t="s">
        <v>17401</v>
      </c>
      <c r="J2158" s="3">
        <f>COUNTIFS(tab_SCHULLISTE[TKZ],tab_SATLISTE[[#This Row],[SAT-ID]])</f>
        <v>3</v>
      </c>
    </row>
    <row r="2159" spans="1:10" ht="15.9" customHeight="1" x14ac:dyDescent="0.3">
      <c r="A2159" s="3" t="s">
        <v>14901</v>
      </c>
      <c r="B2159" s="15" t="s">
        <v>16709</v>
      </c>
      <c r="C2159" s="16">
        <v>15</v>
      </c>
      <c r="D2159" s="17">
        <f>tab_SATLISTE[[#This Row],[Leihgeräte]]*350</f>
        <v>5250</v>
      </c>
      <c r="E2159" s="16">
        <v>14</v>
      </c>
      <c r="F2159" s="30">
        <f>tab_SATLISTE[[#This Row],[Lehrergeräte]]*1000</f>
        <v>14000</v>
      </c>
      <c r="G2159" s="3" t="str">
        <f>IF(MID(tab_SATLISTE[[#This Row],[SAT-ID]],2,1)="x","x",LEFT(tab_SATLISTE[[#This Row],[SAT-ID]]))</f>
        <v>6</v>
      </c>
      <c r="H2159" t="s">
        <v>17014</v>
      </c>
      <c r="I2159" t="s">
        <v>17401</v>
      </c>
      <c r="J2159" s="3">
        <f>COUNTIFS(tab_SCHULLISTE[TKZ],tab_SATLISTE[[#This Row],[SAT-ID]])</f>
        <v>1</v>
      </c>
    </row>
    <row r="2160" spans="1:10" ht="15.9" customHeight="1" x14ac:dyDescent="0.3">
      <c r="A2160" s="3" t="s">
        <v>3831</v>
      </c>
      <c r="B2160" s="15" t="s">
        <v>16703</v>
      </c>
      <c r="C2160" s="16">
        <v>174</v>
      </c>
      <c r="D2160" s="17">
        <f>tab_SATLISTE[[#This Row],[Leihgeräte]]*350</f>
        <v>60900</v>
      </c>
      <c r="E2160" s="16">
        <v>29</v>
      </c>
      <c r="F2160" s="30">
        <f>tab_SATLISTE[[#This Row],[Lehrergeräte]]*1000</f>
        <v>29000</v>
      </c>
      <c r="G2160" s="3" t="str">
        <f>IF(MID(tab_SATLISTE[[#This Row],[SAT-ID]],2,1)="x","x",LEFT(tab_SATLISTE[[#This Row],[SAT-ID]]))</f>
        <v>6</v>
      </c>
      <c r="H2160" t="s">
        <v>17014</v>
      </c>
      <c r="I2160" t="s">
        <v>17401</v>
      </c>
      <c r="J2160" s="3">
        <f>COUNTIFS(tab_SCHULLISTE[TKZ],tab_SATLISTE[[#This Row],[SAT-ID]])</f>
        <v>2</v>
      </c>
    </row>
    <row r="2161" spans="1:10" ht="15.9" customHeight="1" x14ac:dyDescent="0.3">
      <c r="A2161" s="3" t="s">
        <v>3832</v>
      </c>
      <c r="B2161" s="15" t="s">
        <v>16704</v>
      </c>
      <c r="C2161" s="16">
        <v>121</v>
      </c>
      <c r="D2161" s="17">
        <f>tab_SATLISTE[[#This Row],[Leihgeräte]]*350</f>
        <v>42350</v>
      </c>
      <c r="E2161" s="16">
        <v>31</v>
      </c>
      <c r="F2161" s="30">
        <f>tab_SATLISTE[[#This Row],[Lehrergeräte]]*1000</f>
        <v>31000</v>
      </c>
      <c r="G2161" s="3" t="str">
        <f>IF(MID(tab_SATLISTE[[#This Row],[SAT-ID]],2,1)="x","x",LEFT(tab_SATLISTE[[#This Row],[SAT-ID]]))</f>
        <v>6</v>
      </c>
      <c r="H2161" t="s">
        <v>17014</v>
      </c>
      <c r="I2161" t="s">
        <v>17401</v>
      </c>
      <c r="J2161" s="3">
        <f>COUNTIFS(tab_SCHULLISTE[TKZ],tab_SATLISTE[[#This Row],[SAT-ID]])</f>
        <v>3</v>
      </c>
    </row>
    <row r="2162" spans="1:10" ht="15.9" customHeight="1" x14ac:dyDescent="0.3">
      <c r="A2162" s="3" t="s">
        <v>3833</v>
      </c>
      <c r="B2162" s="15" t="s">
        <v>198</v>
      </c>
      <c r="C2162" s="16">
        <v>19</v>
      </c>
      <c r="D2162" s="17">
        <f>tab_SATLISTE[[#This Row],[Leihgeräte]]*350</f>
        <v>6650</v>
      </c>
      <c r="E2162" s="16">
        <v>4</v>
      </c>
      <c r="F2162" s="30">
        <f>tab_SATLISTE[[#This Row],[Lehrergeräte]]*1000</f>
        <v>4000</v>
      </c>
      <c r="G2162" s="3" t="str">
        <f>IF(MID(tab_SATLISTE[[#This Row],[SAT-ID]],2,1)="x","x",LEFT(tab_SATLISTE[[#This Row],[SAT-ID]]))</f>
        <v>6</v>
      </c>
      <c r="H2162" t="s">
        <v>17014</v>
      </c>
      <c r="I2162" t="s">
        <v>17054</v>
      </c>
      <c r="J2162" s="3">
        <f>COUNTIFS(tab_SCHULLISTE[TKZ],tab_SATLISTE[[#This Row],[SAT-ID]])</f>
        <v>1</v>
      </c>
    </row>
    <row r="2163" spans="1:10" ht="15.9" customHeight="1" x14ac:dyDescent="0.3">
      <c r="A2163" s="3" t="s">
        <v>3834</v>
      </c>
      <c r="B2163" s="15" t="s">
        <v>16705</v>
      </c>
      <c r="C2163" s="16">
        <v>69</v>
      </c>
      <c r="D2163" s="17">
        <f>tab_SATLISTE[[#This Row],[Leihgeräte]]*350</f>
        <v>24150</v>
      </c>
      <c r="E2163" s="16">
        <v>17</v>
      </c>
      <c r="F2163" s="30">
        <f>tab_SATLISTE[[#This Row],[Lehrergeräte]]*1000</f>
        <v>17000</v>
      </c>
      <c r="G2163" s="3" t="str">
        <f>IF(MID(tab_SATLISTE[[#This Row],[SAT-ID]],2,1)="x","x",LEFT(tab_SATLISTE[[#This Row],[SAT-ID]]))</f>
        <v>6</v>
      </c>
      <c r="H2163" t="s">
        <v>17014</v>
      </c>
      <c r="I2163" t="s">
        <v>17401</v>
      </c>
      <c r="J2163" s="3">
        <f>COUNTIFS(tab_SCHULLISTE[TKZ],tab_SATLISTE[[#This Row],[SAT-ID]])</f>
        <v>1</v>
      </c>
    </row>
    <row r="2164" spans="1:10" ht="15.9" customHeight="1" x14ac:dyDescent="0.3">
      <c r="A2164" s="3" t="s">
        <v>18778</v>
      </c>
      <c r="B2164" s="15" t="s">
        <v>18937</v>
      </c>
      <c r="C2164" s="16">
        <v>26</v>
      </c>
      <c r="D2164" s="17">
        <f>tab_SATLISTE[[#This Row],[Leihgeräte]]*350</f>
        <v>9100</v>
      </c>
      <c r="E2164" s="16">
        <v>9</v>
      </c>
      <c r="F2164" s="30">
        <f>tab_SATLISTE[[#This Row],[Lehrergeräte]]*1000</f>
        <v>9000</v>
      </c>
      <c r="G2164" s="3" t="str">
        <f>IF(MID(tab_SATLISTE[[#This Row],[SAT-ID]],2,1)="x","x",LEFT(tab_SATLISTE[[#This Row],[SAT-ID]]))</f>
        <v>6</v>
      </c>
      <c r="H2164" t="s">
        <v>17014</v>
      </c>
      <c r="I2164" t="s">
        <v>17401</v>
      </c>
      <c r="J2164" s="3">
        <f>COUNTIFS(tab_SCHULLISTE[TKZ],tab_SATLISTE[[#This Row],[SAT-ID]])</f>
        <v>2</v>
      </c>
    </row>
    <row r="2165" spans="1:10" ht="15.9" customHeight="1" x14ac:dyDescent="0.3">
      <c r="A2165" s="3" t="s">
        <v>3835</v>
      </c>
      <c r="B2165" s="15" t="s">
        <v>16712</v>
      </c>
      <c r="C2165" s="16">
        <v>34</v>
      </c>
      <c r="D2165" s="17">
        <f>tab_SATLISTE[[#This Row],[Leihgeräte]]*350</f>
        <v>11900</v>
      </c>
      <c r="E2165" s="16">
        <v>11</v>
      </c>
      <c r="F2165" s="30">
        <f>tab_SATLISTE[[#This Row],[Lehrergeräte]]*1000</f>
        <v>11000</v>
      </c>
      <c r="G2165" s="3" t="str">
        <f>IF(MID(tab_SATLISTE[[#This Row],[SAT-ID]],2,1)="x","x",LEFT(tab_SATLISTE[[#This Row],[SAT-ID]]))</f>
        <v>7</v>
      </c>
      <c r="H2165" t="s">
        <v>17008</v>
      </c>
      <c r="I2165" t="s">
        <v>18252</v>
      </c>
      <c r="J2165" s="3">
        <f>COUNTIFS(tab_SCHULLISTE[TKZ],tab_SATLISTE[[#This Row],[SAT-ID]])</f>
        <v>1</v>
      </c>
    </row>
    <row r="2166" spans="1:10" ht="15.9" customHeight="1" x14ac:dyDescent="0.3">
      <c r="A2166" s="3" t="s">
        <v>3836</v>
      </c>
      <c r="B2166" s="15" t="s">
        <v>16713</v>
      </c>
      <c r="C2166" s="16">
        <v>35</v>
      </c>
      <c r="D2166" s="17">
        <f>tab_SATLISTE[[#This Row],[Leihgeräte]]*350</f>
        <v>12250</v>
      </c>
      <c r="E2166" s="16">
        <v>8</v>
      </c>
      <c r="F2166" s="30">
        <f>tab_SATLISTE[[#This Row],[Lehrergeräte]]*1000</f>
        <v>8000</v>
      </c>
      <c r="G2166" s="3" t="str">
        <f>IF(MID(tab_SATLISTE[[#This Row],[SAT-ID]],2,1)="x","x",LEFT(tab_SATLISTE[[#This Row],[SAT-ID]]))</f>
        <v>7</v>
      </c>
      <c r="H2166" t="s">
        <v>17008</v>
      </c>
      <c r="I2166" t="s">
        <v>18253</v>
      </c>
      <c r="J2166" s="3">
        <f>COUNTIFS(tab_SCHULLISTE[TKZ],tab_SATLISTE[[#This Row],[SAT-ID]])</f>
        <v>1</v>
      </c>
    </row>
    <row r="2167" spans="1:10" ht="15.9" customHeight="1" x14ac:dyDescent="0.3">
      <c r="A2167" s="3" t="s">
        <v>3837</v>
      </c>
      <c r="B2167" s="15" t="s">
        <v>16714</v>
      </c>
      <c r="C2167" s="16">
        <v>40</v>
      </c>
      <c r="D2167" s="17">
        <f>tab_SATLISTE[[#This Row],[Leihgeräte]]*350</f>
        <v>14000</v>
      </c>
      <c r="E2167" s="16">
        <v>10</v>
      </c>
      <c r="F2167" s="30">
        <f>tab_SATLISTE[[#This Row],[Lehrergeräte]]*1000</f>
        <v>10000</v>
      </c>
      <c r="G2167" s="3" t="str">
        <f>IF(MID(tab_SATLISTE[[#This Row],[SAT-ID]],2,1)="x","x",LEFT(tab_SATLISTE[[#This Row],[SAT-ID]]))</f>
        <v>7</v>
      </c>
      <c r="H2167" t="s">
        <v>23</v>
      </c>
      <c r="I2167" t="s">
        <v>18254</v>
      </c>
      <c r="J2167" s="3">
        <f>COUNTIFS(tab_SCHULLISTE[TKZ],tab_SATLISTE[[#This Row],[SAT-ID]])</f>
        <v>1</v>
      </c>
    </row>
    <row r="2168" spans="1:10" ht="15.9" customHeight="1" x14ac:dyDescent="0.3">
      <c r="A2168" s="3" t="s">
        <v>3838</v>
      </c>
      <c r="B2168" s="15" t="s">
        <v>16715</v>
      </c>
      <c r="C2168" s="16">
        <v>195</v>
      </c>
      <c r="D2168" s="17">
        <f>tab_SATLISTE[[#This Row],[Leihgeräte]]*350</f>
        <v>68250</v>
      </c>
      <c r="E2168" s="16">
        <v>34</v>
      </c>
      <c r="F2168" s="30">
        <f>tab_SATLISTE[[#This Row],[Lehrergeräte]]*1000</f>
        <v>34000</v>
      </c>
      <c r="G2168" s="3" t="str">
        <f>IF(MID(tab_SATLISTE[[#This Row],[SAT-ID]],2,1)="x","x",LEFT(tab_SATLISTE[[#This Row],[SAT-ID]]))</f>
        <v>7</v>
      </c>
      <c r="H2168" t="s">
        <v>17010</v>
      </c>
      <c r="I2168" t="s">
        <v>18255</v>
      </c>
      <c r="J2168" s="3">
        <f>COUNTIFS(tab_SCHULLISTE[TKZ],tab_SATLISTE[[#This Row],[SAT-ID]])</f>
        <v>4</v>
      </c>
    </row>
    <row r="2169" spans="1:10" ht="15.9" customHeight="1" x14ac:dyDescent="0.3">
      <c r="A2169" s="3" t="s">
        <v>3839</v>
      </c>
      <c r="B2169" s="15" t="s">
        <v>16716</v>
      </c>
      <c r="C2169" s="16">
        <v>1302</v>
      </c>
      <c r="D2169" s="17">
        <f>tab_SATLISTE[[#This Row],[Leihgeräte]]*350</f>
        <v>455700</v>
      </c>
      <c r="E2169" s="16">
        <v>275</v>
      </c>
      <c r="F2169" s="30">
        <f>tab_SATLISTE[[#This Row],[Lehrergeräte]]*1000</f>
        <v>275000</v>
      </c>
      <c r="G2169" s="3" t="str">
        <f>IF(MID(tab_SATLISTE[[#This Row],[SAT-ID]],2,1)="x","x",LEFT(tab_SATLISTE[[#This Row],[SAT-ID]]))</f>
        <v>7</v>
      </c>
      <c r="H2169" t="s">
        <v>10474</v>
      </c>
      <c r="I2169" t="s">
        <v>18530</v>
      </c>
      <c r="J2169" s="3">
        <f>COUNTIFS(tab_SCHULLISTE[TKZ],tab_SATLISTE[[#This Row],[SAT-ID]])</f>
        <v>17</v>
      </c>
    </row>
    <row r="2170" spans="1:10" ht="15.9" customHeight="1" x14ac:dyDescent="0.3">
      <c r="A2170" s="3" t="s">
        <v>3840</v>
      </c>
      <c r="B2170" s="15" t="s">
        <v>16717</v>
      </c>
      <c r="C2170" s="16">
        <v>36</v>
      </c>
      <c r="D2170" s="17">
        <f>tab_SATLISTE[[#This Row],[Leihgeräte]]*350</f>
        <v>12600</v>
      </c>
      <c r="E2170" s="16">
        <v>6</v>
      </c>
      <c r="F2170" s="30">
        <f>tab_SATLISTE[[#This Row],[Lehrergeräte]]*1000</f>
        <v>6000</v>
      </c>
      <c r="G2170" s="3" t="str">
        <f>IF(MID(tab_SATLISTE[[#This Row],[SAT-ID]],2,1)="x","x",LEFT(tab_SATLISTE[[#This Row],[SAT-ID]]))</f>
        <v>7</v>
      </c>
      <c r="H2170" t="s">
        <v>17009</v>
      </c>
      <c r="I2170" t="s">
        <v>18256</v>
      </c>
      <c r="J2170" s="3">
        <f>COUNTIFS(tab_SCHULLISTE[TKZ],tab_SATLISTE[[#This Row],[SAT-ID]])</f>
        <v>1</v>
      </c>
    </row>
    <row r="2171" spans="1:10" ht="15.9" customHeight="1" x14ac:dyDescent="0.3">
      <c r="A2171" s="3" t="s">
        <v>3841</v>
      </c>
      <c r="B2171" s="15" t="s">
        <v>16718</v>
      </c>
      <c r="C2171" s="16">
        <v>46</v>
      </c>
      <c r="D2171" s="17">
        <f>tab_SATLISTE[[#This Row],[Leihgeräte]]*350</f>
        <v>16100</v>
      </c>
      <c r="E2171" s="16">
        <v>15</v>
      </c>
      <c r="F2171" s="30">
        <f>tab_SATLISTE[[#This Row],[Lehrergeräte]]*1000</f>
        <v>15000</v>
      </c>
      <c r="G2171" s="3" t="str">
        <f>IF(MID(tab_SATLISTE[[#This Row],[SAT-ID]],2,1)="x","x",LEFT(tab_SATLISTE[[#This Row],[SAT-ID]]))</f>
        <v>7</v>
      </c>
      <c r="H2171" t="s">
        <v>17009</v>
      </c>
      <c r="I2171" t="s">
        <v>18256</v>
      </c>
      <c r="J2171" s="3">
        <f>COUNTIFS(tab_SCHULLISTE[TKZ],tab_SATLISTE[[#This Row],[SAT-ID]])</f>
        <v>1</v>
      </c>
    </row>
    <row r="2172" spans="1:10" ht="15.9" customHeight="1" x14ac:dyDescent="0.3">
      <c r="A2172" s="3" t="s">
        <v>3842</v>
      </c>
      <c r="B2172" s="15" t="s">
        <v>1257</v>
      </c>
      <c r="C2172" s="16">
        <v>24</v>
      </c>
      <c r="D2172" s="17">
        <f>tab_SATLISTE[[#This Row],[Leihgeräte]]*350</f>
        <v>8400</v>
      </c>
      <c r="E2172" s="16">
        <v>5</v>
      </c>
      <c r="F2172" s="30">
        <f>tab_SATLISTE[[#This Row],[Lehrergeräte]]*1000</f>
        <v>5000</v>
      </c>
      <c r="G2172" s="3" t="str">
        <f>IF(MID(tab_SATLISTE[[#This Row],[SAT-ID]],2,1)="x","x",LEFT(tab_SATLISTE[[#This Row],[SAT-ID]]))</f>
        <v>7</v>
      </c>
      <c r="H2172" t="s">
        <v>23</v>
      </c>
      <c r="I2172" t="s">
        <v>18257</v>
      </c>
      <c r="J2172" s="3">
        <f>COUNTIFS(tab_SCHULLISTE[TKZ],tab_SATLISTE[[#This Row],[SAT-ID]])</f>
        <v>1</v>
      </c>
    </row>
    <row r="2173" spans="1:10" ht="15.9" customHeight="1" x14ac:dyDescent="0.3">
      <c r="A2173" s="3" t="s">
        <v>3843</v>
      </c>
      <c r="B2173" s="15" t="s">
        <v>16719</v>
      </c>
      <c r="C2173" s="16">
        <v>17</v>
      </c>
      <c r="D2173" s="17">
        <f>tab_SATLISTE[[#This Row],[Leihgeräte]]*350</f>
        <v>5950</v>
      </c>
      <c r="E2173" s="16">
        <v>4</v>
      </c>
      <c r="F2173" s="30">
        <f>tab_SATLISTE[[#This Row],[Lehrergeräte]]*1000</f>
        <v>4000</v>
      </c>
      <c r="G2173" s="3" t="str">
        <f>IF(MID(tab_SATLISTE[[#This Row],[SAT-ID]],2,1)="x","x",LEFT(tab_SATLISTE[[#This Row],[SAT-ID]]))</f>
        <v>7</v>
      </c>
      <c r="H2173" t="s">
        <v>17008</v>
      </c>
      <c r="I2173" t="s">
        <v>18258</v>
      </c>
      <c r="J2173" s="3">
        <f>COUNTIFS(tab_SCHULLISTE[TKZ],tab_SATLISTE[[#This Row],[SAT-ID]])</f>
        <v>1</v>
      </c>
    </row>
    <row r="2174" spans="1:10" ht="15.9" customHeight="1" x14ac:dyDescent="0.3">
      <c r="A2174" s="3" t="s">
        <v>3844</v>
      </c>
      <c r="B2174" s="15" t="s">
        <v>16720</v>
      </c>
      <c r="C2174" s="16">
        <v>33</v>
      </c>
      <c r="D2174" s="17">
        <f>tab_SATLISTE[[#This Row],[Leihgeräte]]*350</f>
        <v>11550</v>
      </c>
      <c r="E2174" s="16">
        <v>6</v>
      </c>
      <c r="F2174" s="30">
        <f>tab_SATLISTE[[#This Row],[Lehrergeräte]]*1000</f>
        <v>6000</v>
      </c>
      <c r="G2174" s="3" t="str">
        <f>IF(MID(tab_SATLISTE[[#This Row],[SAT-ID]],2,1)="x","x",LEFT(tab_SATLISTE[[#This Row],[SAT-ID]]))</f>
        <v>7</v>
      </c>
      <c r="H2174" t="s">
        <v>23</v>
      </c>
      <c r="I2174" t="s">
        <v>18259</v>
      </c>
      <c r="J2174" s="3">
        <f>COUNTIFS(tab_SCHULLISTE[TKZ],tab_SATLISTE[[#This Row],[SAT-ID]])</f>
        <v>1</v>
      </c>
    </row>
    <row r="2175" spans="1:10" ht="15.9" customHeight="1" x14ac:dyDescent="0.3">
      <c r="A2175" s="3" t="s">
        <v>3845</v>
      </c>
      <c r="B2175" s="15" t="s">
        <v>16721</v>
      </c>
      <c r="C2175" s="16">
        <v>36</v>
      </c>
      <c r="D2175" s="17">
        <f>tab_SATLISTE[[#This Row],[Leihgeräte]]*350</f>
        <v>12600</v>
      </c>
      <c r="E2175" s="16">
        <v>6</v>
      </c>
      <c r="F2175" s="30">
        <f>tab_SATLISTE[[#This Row],[Lehrergeräte]]*1000</f>
        <v>6000</v>
      </c>
      <c r="G2175" s="3" t="str">
        <f>IF(MID(tab_SATLISTE[[#This Row],[SAT-ID]],2,1)="x","x",LEFT(tab_SATLISTE[[#This Row],[SAT-ID]]))</f>
        <v>7</v>
      </c>
      <c r="H2175" t="s">
        <v>17009</v>
      </c>
      <c r="I2175" t="s">
        <v>18260</v>
      </c>
      <c r="J2175" s="3">
        <f>COUNTIFS(tab_SCHULLISTE[TKZ],tab_SATLISTE[[#This Row],[SAT-ID]])</f>
        <v>1</v>
      </c>
    </row>
    <row r="2176" spans="1:10" ht="15.9" customHeight="1" x14ac:dyDescent="0.3">
      <c r="A2176" s="3" t="s">
        <v>3846</v>
      </c>
      <c r="B2176" s="15" t="s">
        <v>16722</v>
      </c>
      <c r="C2176" s="16">
        <v>110</v>
      </c>
      <c r="D2176" s="17">
        <f>tab_SATLISTE[[#This Row],[Leihgeräte]]*350</f>
        <v>38500</v>
      </c>
      <c r="E2176" s="16">
        <v>21</v>
      </c>
      <c r="F2176" s="30">
        <f>tab_SATLISTE[[#This Row],[Lehrergeräte]]*1000</f>
        <v>21000</v>
      </c>
      <c r="G2176" s="3" t="str">
        <f>IF(MID(tab_SATLISTE[[#This Row],[SAT-ID]],2,1)="x","x",LEFT(tab_SATLISTE[[#This Row],[SAT-ID]]))</f>
        <v>7</v>
      </c>
      <c r="H2176" t="s">
        <v>23</v>
      </c>
      <c r="I2176" t="s">
        <v>18261</v>
      </c>
      <c r="J2176" s="3">
        <f>COUNTIFS(tab_SCHULLISTE[TKZ],tab_SATLISTE[[#This Row],[SAT-ID]])</f>
        <v>4</v>
      </c>
    </row>
    <row r="2177" spans="1:10" ht="15.9" customHeight="1" x14ac:dyDescent="0.3">
      <c r="A2177" s="3" t="s">
        <v>3847</v>
      </c>
      <c r="B2177" s="15" t="s">
        <v>16723</v>
      </c>
      <c r="C2177" s="16">
        <v>12</v>
      </c>
      <c r="D2177" s="17">
        <f>tab_SATLISTE[[#This Row],[Leihgeräte]]*350</f>
        <v>4200</v>
      </c>
      <c r="E2177" s="16">
        <v>5</v>
      </c>
      <c r="F2177" s="30">
        <f>tab_SATLISTE[[#This Row],[Lehrergeräte]]*1000</f>
        <v>5000</v>
      </c>
      <c r="G2177" s="3" t="str">
        <f>IF(MID(tab_SATLISTE[[#This Row],[SAT-ID]],2,1)="x","x",LEFT(tab_SATLISTE[[#This Row],[SAT-ID]]))</f>
        <v>7</v>
      </c>
      <c r="H2177" t="s">
        <v>17008</v>
      </c>
      <c r="I2177" t="s">
        <v>18262</v>
      </c>
      <c r="J2177" s="3">
        <f>COUNTIFS(tab_SCHULLISTE[TKZ],tab_SATLISTE[[#This Row],[SAT-ID]])</f>
        <v>1</v>
      </c>
    </row>
    <row r="2178" spans="1:10" ht="15.9" customHeight="1" x14ac:dyDescent="0.3">
      <c r="A2178" s="3" t="s">
        <v>3848</v>
      </c>
      <c r="B2178" s="15" t="s">
        <v>16724</v>
      </c>
      <c r="C2178" s="16">
        <v>54</v>
      </c>
      <c r="D2178" s="17">
        <f>tab_SATLISTE[[#This Row],[Leihgeräte]]*350</f>
        <v>18900</v>
      </c>
      <c r="E2178" s="16">
        <v>17</v>
      </c>
      <c r="F2178" s="30">
        <f>tab_SATLISTE[[#This Row],[Lehrergeräte]]*1000</f>
        <v>17000</v>
      </c>
      <c r="G2178" s="3" t="str">
        <f>IF(MID(tab_SATLISTE[[#This Row],[SAT-ID]],2,1)="x","x",LEFT(tab_SATLISTE[[#This Row],[SAT-ID]]))</f>
        <v>7</v>
      </c>
      <c r="H2178" t="s">
        <v>17008</v>
      </c>
      <c r="I2178" t="s">
        <v>18263</v>
      </c>
      <c r="J2178" s="3">
        <f>COUNTIFS(tab_SCHULLISTE[TKZ],tab_SATLISTE[[#This Row],[SAT-ID]])</f>
        <v>2</v>
      </c>
    </row>
    <row r="2179" spans="1:10" ht="15.9" customHeight="1" x14ac:dyDescent="0.3">
      <c r="A2179" s="3" t="s">
        <v>3849</v>
      </c>
      <c r="B2179" s="15" t="s">
        <v>16725</v>
      </c>
      <c r="C2179" s="16">
        <v>4851</v>
      </c>
      <c r="D2179" s="17">
        <f>tab_SATLISTE[[#This Row],[Leihgeräte]]*350</f>
        <v>1697850</v>
      </c>
      <c r="E2179" s="16">
        <v>961</v>
      </c>
      <c r="F2179" s="30">
        <f>tab_SATLISTE[[#This Row],[Lehrergeräte]]*1000</f>
        <v>961000</v>
      </c>
      <c r="G2179" s="3" t="str">
        <f>IF(MID(tab_SATLISTE[[#This Row],[SAT-ID]],2,1)="x","x",LEFT(tab_SATLISTE[[#This Row],[SAT-ID]]))</f>
        <v>7</v>
      </c>
      <c r="H2179" t="s">
        <v>17010</v>
      </c>
      <c r="I2179" t="s">
        <v>17407</v>
      </c>
      <c r="J2179" s="3">
        <f>COUNTIFS(tab_SCHULLISTE[TKZ],tab_SATLISTE[[#This Row],[SAT-ID]])</f>
        <v>74</v>
      </c>
    </row>
    <row r="2180" spans="1:10" ht="15.9" customHeight="1" x14ac:dyDescent="0.3">
      <c r="A2180" s="3" t="s">
        <v>3850</v>
      </c>
      <c r="B2180" s="15" t="s">
        <v>16726</v>
      </c>
      <c r="C2180" s="16">
        <v>2063</v>
      </c>
      <c r="D2180" s="17">
        <f>tab_SATLISTE[[#This Row],[Leihgeräte]]*350</f>
        <v>722050</v>
      </c>
      <c r="E2180" s="16">
        <v>439</v>
      </c>
      <c r="F2180" s="30">
        <f>tab_SATLISTE[[#This Row],[Lehrergeräte]]*1000</f>
        <v>439000</v>
      </c>
      <c r="G2180" s="3" t="str">
        <f>IF(MID(tab_SATLISTE[[#This Row],[SAT-ID]],2,1)="x","x",LEFT(tab_SATLISTE[[#This Row],[SAT-ID]]))</f>
        <v>7</v>
      </c>
      <c r="H2180" t="s">
        <v>10474</v>
      </c>
      <c r="I2180" t="s">
        <v>18531</v>
      </c>
      <c r="J2180" s="3">
        <f>COUNTIFS(tab_SCHULLISTE[TKZ],tab_SATLISTE[[#This Row],[SAT-ID]])</f>
        <v>21</v>
      </c>
    </row>
    <row r="2181" spans="1:10" ht="15.9" customHeight="1" x14ac:dyDescent="0.3">
      <c r="A2181" s="3" t="s">
        <v>3851</v>
      </c>
      <c r="B2181" s="15" t="s">
        <v>16727</v>
      </c>
      <c r="C2181" s="16">
        <v>19</v>
      </c>
      <c r="D2181" s="17">
        <f>tab_SATLISTE[[#This Row],[Leihgeräte]]*350</f>
        <v>6650</v>
      </c>
      <c r="E2181" s="16">
        <v>5</v>
      </c>
      <c r="F2181" s="30">
        <f>tab_SATLISTE[[#This Row],[Lehrergeräte]]*1000</f>
        <v>5000</v>
      </c>
      <c r="G2181" s="3" t="str">
        <f>IF(MID(tab_SATLISTE[[#This Row],[SAT-ID]],2,1)="x","x",LEFT(tab_SATLISTE[[#This Row],[SAT-ID]]))</f>
        <v>7</v>
      </c>
      <c r="H2181" t="s">
        <v>23</v>
      </c>
      <c r="I2181" t="s">
        <v>18264</v>
      </c>
      <c r="J2181" s="3">
        <f>COUNTIFS(tab_SCHULLISTE[TKZ],tab_SATLISTE[[#This Row],[SAT-ID]])</f>
        <v>1</v>
      </c>
    </row>
    <row r="2182" spans="1:10" ht="15.9" customHeight="1" x14ac:dyDescent="0.3">
      <c r="A2182" s="3" t="s">
        <v>3852</v>
      </c>
      <c r="B2182" s="15" t="s">
        <v>16728</v>
      </c>
      <c r="C2182" s="16">
        <v>62</v>
      </c>
      <c r="D2182" s="17">
        <f>tab_SATLISTE[[#This Row],[Leihgeräte]]*350</f>
        <v>21700</v>
      </c>
      <c r="E2182" s="16">
        <v>11</v>
      </c>
      <c r="F2182" s="30">
        <f>tab_SATLISTE[[#This Row],[Lehrergeräte]]*1000</f>
        <v>11000</v>
      </c>
      <c r="G2182" s="3" t="str">
        <f>IF(MID(tab_SATLISTE[[#This Row],[SAT-ID]],2,1)="x","x",LEFT(tab_SATLISTE[[#This Row],[SAT-ID]]))</f>
        <v>7</v>
      </c>
      <c r="H2182" t="s">
        <v>17008</v>
      </c>
      <c r="I2182" t="s">
        <v>18265</v>
      </c>
      <c r="J2182" s="3">
        <f>COUNTIFS(tab_SCHULLISTE[TKZ],tab_SATLISTE[[#This Row],[SAT-ID]])</f>
        <v>1</v>
      </c>
    </row>
    <row r="2183" spans="1:10" ht="15.9" customHeight="1" x14ac:dyDescent="0.3">
      <c r="A2183" s="3" t="s">
        <v>3853</v>
      </c>
      <c r="B2183" s="15" t="s">
        <v>16729</v>
      </c>
      <c r="C2183" s="16">
        <v>62</v>
      </c>
      <c r="D2183" s="17">
        <f>tab_SATLISTE[[#This Row],[Leihgeräte]]*350</f>
        <v>21700</v>
      </c>
      <c r="E2183" s="16">
        <v>11</v>
      </c>
      <c r="F2183" s="30">
        <f>tab_SATLISTE[[#This Row],[Lehrergeräte]]*1000</f>
        <v>11000</v>
      </c>
      <c r="G2183" s="3" t="str">
        <f>IF(MID(tab_SATLISTE[[#This Row],[SAT-ID]],2,1)="x","x",LEFT(tab_SATLISTE[[#This Row],[SAT-ID]]))</f>
        <v>7</v>
      </c>
      <c r="H2183" t="s">
        <v>17008</v>
      </c>
      <c r="I2183" t="s">
        <v>18265</v>
      </c>
      <c r="J2183" s="3">
        <f>COUNTIFS(tab_SCHULLISTE[TKZ],tab_SATLISTE[[#This Row],[SAT-ID]])</f>
        <v>1</v>
      </c>
    </row>
    <row r="2184" spans="1:10" ht="15.9" customHeight="1" x14ac:dyDescent="0.3">
      <c r="A2184" s="3" t="s">
        <v>3854</v>
      </c>
      <c r="B2184" s="15" t="s">
        <v>16730</v>
      </c>
      <c r="C2184" s="16">
        <v>16</v>
      </c>
      <c r="D2184" s="17">
        <f>tab_SATLISTE[[#This Row],[Leihgeräte]]*350</f>
        <v>5600</v>
      </c>
      <c r="E2184" s="16">
        <v>3</v>
      </c>
      <c r="F2184" s="30">
        <f>tab_SATLISTE[[#This Row],[Lehrergeräte]]*1000</f>
        <v>3000</v>
      </c>
      <c r="G2184" s="3" t="str">
        <f>IF(MID(tab_SATLISTE[[#This Row],[SAT-ID]],2,1)="x","x",LEFT(tab_SATLISTE[[#This Row],[SAT-ID]]))</f>
        <v>7</v>
      </c>
      <c r="H2184" t="s">
        <v>17008</v>
      </c>
      <c r="I2184" t="s">
        <v>18266</v>
      </c>
      <c r="J2184" s="3">
        <f>COUNTIFS(tab_SCHULLISTE[TKZ],tab_SATLISTE[[#This Row],[SAT-ID]])</f>
        <v>1</v>
      </c>
    </row>
    <row r="2185" spans="1:10" ht="15.9" customHeight="1" x14ac:dyDescent="0.3">
      <c r="A2185" s="3" t="s">
        <v>3855</v>
      </c>
      <c r="B2185" s="15" t="s">
        <v>16731</v>
      </c>
      <c r="C2185" s="16">
        <v>52</v>
      </c>
      <c r="D2185" s="17">
        <f>tab_SATLISTE[[#This Row],[Leihgeräte]]*350</f>
        <v>18200</v>
      </c>
      <c r="E2185" s="16">
        <v>9</v>
      </c>
      <c r="F2185" s="30">
        <f>tab_SATLISTE[[#This Row],[Lehrergeräte]]*1000</f>
        <v>9000</v>
      </c>
      <c r="G2185" s="3" t="str">
        <f>IF(MID(tab_SATLISTE[[#This Row],[SAT-ID]],2,1)="x","x",LEFT(tab_SATLISTE[[#This Row],[SAT-ID]]))</f>
        <v>7</v>
      </c>
      <c r="H2185" t="s">
        <v>17008</v>
      </c>
      <c r="I2185" t="s">
        <v>18267</v>
      </c>
      <c r="J2185" s="3">
        <f>COUNTIFS(tab_SCHULLISTE[TKZ],tab_SATLISTE[[#This Row],[SAT-ID]])</f>
        <v>2</v>
      </c>
    </row>
    <row r="2186" spans="1:10" ht="15.9" customHeight="1" x14ac:dyDescent="0.3">
      <c r="A2186" s="3" t="s">
        <v>3856</v>
      </c>
      <c r="B2186" s="15" t="s">
        <v>16732</v>
      </c>
      <c r="C2186" s="16">
        <v>47</v>
      </c>
      <c r="D2186" s="17">
        <f>tab_SATLISTE[[#This Row],[Leihgeräte]]*350</f>
        <v>16450</v>
      </c>
      <c r="E2186" s="16">
        <v>10</v>
      </c>
      <c r="F2186" s="30">
        <f>tab_SATLISTE[[#This Row],[Lehrergeräte]]*1000</f>
        <v>10000</v>
      </c>
      <c r="G2186" s="3" t="str">
        <f>IF(MID(tab_SATLISTE[[#This Row],[SAT-ID]],2,1)="x","x",LEFT(tab_SATLISTE[[#This Row],[SAT-ID]]))</f>
        <v>7</v>
      </c>
      <c r="H2186" t="s">
        <v>17009</v>
      </c>
      <c r="I2186" t="s">
        <v>18268</v>
      </c>
      <c r="J2186" s="3">
        <f>COUNTIFS(tab_SCHULLISTE[TKZ],tab_SATLISTE[[#This Row],[SAT-ID]])</f>
        <v>2</v>
      </c>
    </row>
    <row r="2187" spans="1:10" ht="15.9" customHeight="1" x14ac:dyDescent="0.3">
      <c r="A2187" s="3" t="s">
        <v>3857</v>
      </c>
      <c r="B2187" s="15" t="s">
        <v>16733</v>
      </c>
      <c r="C2187" s="16">
        <v>118</v>
      </c>
      <c r="D2187" s="17">
        <f>tab_SATLISTE[[#This Row],[Leihgeräte]]*350</f>
        <v>41300</v>
      </c>
      <c r="E2187" s="16">
        <v>25</v>
      </c>
      <c r="F2187" s="30">
        <f>tab_SATLISTE[[#This Row],[Lehrergeräte]]*1000</f>
        <v>25000</v>
      </c>
      <c r="G2187" s="3" t="str">
        <f>IF(MID(tab_SATLISTE[[#This Row],[SAT-ID]],2,1)="x","x",LEFT(tab_SATLISTE[[#This Row],[SAT-ID]]))</f>
        <v>7</v>
      </c>
      <c r="H2187" t="s">
        <v>17010</v>
      </c>
      <c r="I2187" t="s">
        <v>18269</v>
      </c>
      <c r="J2187" s="3">
        <f>COUNTIFS(tab_SCHULLISTE[TKZ],tab_SATLISTE[[#This Row],[SAT-ID]])</f>
        <v>2</v>
      </c>
    </row>
    <row r="2188" spans="1:10" ht="15.9" customHeight="1" x14ac:dyDescent="0.3">
      <c r="A2188" s="3" t="s">
        <v>3858</v>
      </c>
      <c r="B2188" s="15" t="s">
        <v>16734</v>
      </c>
      <c r="C2188" s="16">
        <v>16</v>
      </c>
      <c r="D2188" s="17">
        <f>tab_SATLISTE[[#This Row],[Leihgeräte]]*350</f>
        <v>5600</v>
      </c>
      <c r="E2188" s="16">
        <v>2</v>
      </c>
      <c r="F2188" s="30">
        <f>tab_SATLISTE[[#This Row],[Lehrergeräte]]*1000</f>
        <v>2000</v>
      </c>
      <c r="G2188" s="3" t="str">
        <f>IF(MID(tab_SATLISTE[[#This Row],[SAT-ID]],2,1)="x","x",LEFT(tab_SATLISTE[[#This Row],[SAT-ID]]))</f>
        <v>7</v>
      </c>
      <c r="H2188" t="s">
        <v>17008</v>
      </c>
      <c r="I2188" t="s">
        <v>18270</v>
      </c>
      <c r="J2188" s="3">
        <f>COUNTIFS(tab_SCHULLISTE[TKZ],tab_SATLISTE[[#This Row],[SAT-ID]])</f>
        <v>1</v>
      </c>
    </row>
    <row r="2189" spans="1:10" ht="15.9" customHeight="1" x14ac:dyDescent="0.3">
      <c r="A2189" s="3" t="s">
        <v>3859</v>
      </c>
      <c r="B2189" s="15" t="s">
        <v>16735</v>
      </c>
      <c r="C2189" s="16">
        <v>26</v>
      </c>
      <c r="D2189" s="17">
        <f>tab_SATLISTE[[#This Row],[Leihgeräte]]*350</f>
        <v>9100</v>
      </c>
      <c r="E2189" s="16">
        <v>2</v>
      </c>
      <c r="F2189" s="30">
        <f>tab_SATLISTE[[#This Row],[Lehrergeräte]]*1000</f>
        <v>2000</v>
      </c>
      <c r="G2189" s="3" t="str">
        <f>IF(MID(tab_SATLISTE[[#This Row],[SAT-ID]],2,1)="x","x",LEFT(tab_SATLISTE[[#This Row],[SAT-ID]]))</f>
        <v>7</v>
      </c>
      <c r="H2189" t="s">
        <v>23</v>
      </c>
      <c r="I2189" t="s">
        <v>18271</v>
      </c>
      <c r="J2189" s="3">
        <f>COUNTIFS(tab_SCHULLISTE[TKZ],tab_SATLISTE[[#This Row],[SAT-ID]])</f>
        <v>1</v>
      </c>
    </row>
    <row r="2190" spans="1:10" ht="15.9" customHeight="1" x14ac:dyDescent="0.3">
      <c r="A2190" s="3" t="s">
        <v>3860</v>
      </c>
      <c r="B2190" s="15" t="s">
        <v>16736</v>
      </c>
      <c r="C2190" s="16">
        <v>27</v>
      </c>
      <c r="D2190" s="17">
        <f>tab_SATLISTE[[#This Row],[Leihgeräte]]*350</f>
        <v>9450</v>
      </c>
      <c r="E2190" s="16">
        <v>9</v>
      </c>
      <c r="F2190" s="30">
        <f>tab_SATLISTE[[#This Row],[Lehrergeräte]]*1000</f>
        <v>9000</v>
      </c>
      <c r="G2190" s="3" t="str">
        <f>IF(MID(tab_SATLISTE[[#This Row],[SAT-ID]],2,1)="x","x",LEFT(tab_SATLISTE[[#This Row],[SAT-ID]]))</f>
        <v>7</v>
      </c>
      <c r="H2190" t="s">
        <v>17008</v>
      </c>
      <c r="I2190" t="s">
        <v>18272</v>
      </c>
      <c r="J2190" s="3">
        <f>COUNTIFS(tab_SCHULLISTE[TKZ],tab_SATLISTE[[#This Row],[SAT-ID]])</f>
        <v>1</v>
      </c>
    </row>
    <row r="2191" spans="1:10" ht="15.9" customHeight="1" x14ac:dyDescent="0.3">
      <c r="A2191" s="3" t="s">
        <v>3861</v>
      </c>
      <c r="B2191" s="15" t="s">
        <v>16737</v>
      </c>
      <c r="C2191" s="16">
        <v>82</v>
      </c>
      <c r="D2191" s="17">
        <f>tab_SATLISTE[[#This Row],[Leihgeräte]]*350</f>
        <v>28700</v>
      </c>
      <c r="E2191" s="16">
        <v>25</v>
      </c>
      <c r="F2191" s="30">
        <f>tab_SATLISTE[[#This Row],[Lehrergeräte]]*1000</f>
        <v>25000</v>
      </c>
      <c r="G2191" s="3" t="str">
        <f>IF(MID(tab_SATLISTE[[#This Row],[SAT-ID]],2,1)="x","x",LEFT(tab_SATLISTE[[#This Row],[SAT-ID]]))</f>
        <v>7</v>
      </c>
      <c r="H2191" t="s">
        <v>17008</v>
      </c>
      <c r="I2191" t="s">
        <v>18273</v>
      </c>
      <c r="J2191" s="3">
        <f>COUNTIFS(tab_SCHULLISTE[TKZ],tab_SATLISTE[[#This Row],[SAT-ID]])</f>
        <v>4</v>
      </c>
    </row>
    <row r="2192" spans="1:10" ht="15.9" customHeight="1" x14ac:dyDescent="0.3">
      <c r="A2192" s="3" t="s">
        <v>3862</v>
      </c>
      <c r="B2192" s="15" t="s">
        <v>130</v>
      </c>
      <c r="C2192" s="16">
        <v>546</v>
      </c>
      <c r="D2192" s="17">
        <f>tab_SATLISTE[[#This Row],[Leihgeräte]]*350</f>
        <v>191100</v>
      </c>
      <c r="E2192" s="16">
        <v>111</v>
      </c>
      <c r="F2192" s="30">
        <f>tab_SATLISTE[[#This Row],[Lehrergeräte]]*1000</f>
        <v>111000</v>
      </c>
      <c r="G2192" s="3" t="str">
        <f>IF(MID(tab_SATLISTE[[#This Row],[SAT-ID]],2,1)="x","x",LEFT(tab_SATLISTE[[#This Row],[SAT-ID]]))</f>
        <v>7</v>
      </c>
      <c r="H2192" t="s">
        <v>17008</v>
      </c>
      <c r="I2192" t="s">
        <v>18274</v>
      </c>
      <c r="J2192" s="3">
        <f>COUNTIFS(tab_SCHULLISTE[TKZ],tab_SATLISTE[[#This Row],[SAT-ID]])</f>
        <v>10</v>
      </c>
    </row>
    <row r="2193" spans="1:10" ht="15.9" customHeight="1" x14ac:dyDescent="0.3">
      <c r="A2193" s="3" t="s">
        <v>3863</v>
      </c>
      <c r="B2193" s="15" t="s">
        <v>16738</v>
      </c>
      <c r="C2193" s="16">
        <v>23</v>
      </c>
      <c r="D2193" s="17">
        <f>tab_SATLISTE[[#This Row],[Leihgeräte]]*350</f>
        <v>8050</v>
      </c>
      <c r="E2193" s="16">
        <v>5</v>
      </c>
      <c r="F2193" s="30">
        <f>tab_SATLISTE[[#This Row],[Lehrergeräte]]*1000</f>
        <v>5000</v>
      </c>
      <c r="G2193" s="3" t="str">
        <f>IF(MID(tab_SATLISTE[[#This Row],[SAT-ID]],2,1)="x","x",LEFT(tab_SATLISTE[[#This Row],[SAT-ID]]))</f>
        <v>7</v>
      </c>
      <c r="H2193" t="s">
        <v>23</v>
      </c>
      <c r="I2193" t="s">
        <v>18275</v>
      </c>
      <c r="J2193" s="3">
        <f>COUNTIFS(tab_SCHULLISTE[TKZ],tab_SATLISTE[[#This Row],[SAT-ID]])</f>
        <v>1</v>
      </c>
    </row>
    <row r="2194" spans="1:10" ht="15.9" customHeight="1" x14ac:dyDescent="0.3">
      <c r="A2194" s="3" t="s">
        <v>3864</v>
      </c>
      <c r="B2194" s="15" t="s">
        <v>16739</v>
      </c>
      <c r="C2194" s="16">
        <v>26</v>
      </c>
      <c r="D2194" s="17">
        <f>tab_SATLISTE[[#This Row],[Leihgeräte]]*350</f>
        <v>9100</v>
      </c>
      <c r="E2194" s="16">
        <v>7</v>
      </c>
      <c r="F2194" s="30">
        <f>tab_SATLISTE[[#This Row],[Lehrergeräte]]*1000</f>
        <v>7000</v>
      </c>
      <c r="G2194" s="3" t="str">
        <f>IF(MID(tab_SATLISTE[[#This Row],[SAT-ID]],2,1)="x","x",LEFT(tab_SATLISTE[[#This Row],[SAT-ID]]))</f>
        <v>7</v>
      </c>
      <c r="H2194" t="s">
        <v>17009</v>
      </c>
      <c r="I2194" t="s">
        <v>18276</v>
      </c>
      <c r="J2194" s="3">
        <f>COUNTIFS(tab_SCHULLISTE[TKZ],tab_SATLISTE[[#This Row],[SAT-ID]])</f>
        <v>1</v>
      </c>
    </row>
    <row r="2195" spans="1:10" ht="15.9" customHeight="1" x14ac:dyDescent="0.3">
      <c r="A2195" s="3" t="s">
        <v>3865</v>
      </c>
      <c r="B2195" s="15" t="s">
        <v>16740</v>
      </c>
      <c r="C2195" s="16">
        <v>35</v>
      </c>
      <c r="D2195" s="17">
        <f>tab_SATLISTE[[#This Row],[Leihgeräte]]*350</f>
        <v>12250</v>
      </c>
      <c r="E2195" s="16">
        <v>13</v>
      </c>
      <c r="F2195" s="30">
        <f>tab_SATLISTE[[#This Row],[Lehrergeräte]]*1000</f>
        <v>13000</v>
      </c>
      <c r="G2195" s="3" t="str">
        <f>IF(MID(tab_SATLISTE[[#This Row],[SAT-ID]],2,1)="x","x",LEFT(tab_SATLISTE[[#This Row],[SAT-ID]]))</f>
        <v>7</v>
      </c>
      <c r="H2195" t="s">
        <v>23</v>
      </c>
      <c r="I2195" t="s">
        <v>18277</v>
      </c>
      <c r="J2195" s="3">
        <f>COUNTIFS(tab_SCHULLISTE[TKZ],tab_SATLISTE[[#This Row],[SAT-ID]])</f>
        <v>1</v>
      </c>
    </row>
    <row r="2196" spans="1:10" ht="15.9" customHeight="1" x14ac:dyDescent="0.3">
      <c r="A2196" s="3" t="s">
        <v>3866</v>
      </c>
      <c r="B2196" s="15" t="s">
        <v>16741</v>
      </c>
      <c r="C2196" s="16">
        <v>16</v>
      </c>
      <c r="D2196" s="17">
        <f>tab_SATLISTE[[#This Row],[Leihgeräte]]*350</f>
        <v>5600</v>
      </c>
      <c r="E2196" s="16">
        <v>2</v>
      </c>
      <c r="F2196" s="30">
        <f>tab_SATLISTE[[#This Row],[Lehrergeräte]]*1000</f>
        <v>2000</v>
      </c>
      <c r="G2196" s="3" t="str">
        <f>IF(MID(tab_SATLISTE[[#This Row],[SAT-ID]],2,1)="x","x",LEFT(tab_SATLISTE[[#This Row],[SAT-ID]]))</f>
        <v>7</v>
      </c>
      <c r="H2196" t="s">
        <v>23</v>
      </c>
      <c r="I2196" t="s">
        <v>18278</v>
      </c>
      <c r="J2196" s="3">
        <f>COUNTIFS(tab_SCHULLISTE[TKZ],tab_SATLISTE[[#This Row],[SAT-ID]])</f>
        <v>1</v>
      </c>
    </row>
    <row r="2197" spans="1:10" ht="15.9" customHeight="1" x14ac:dyDescent="0.3">
      <c r="A2197" s="3" t="s">
        <v>3867</v>
      </c>
      <c r="B2197" s="15" t="s">
        <v>16742</v>
      </c>
      <c r="C2197" s="16">
        <v>17</v>
      </c>
      <c r="D2197" s="17">
        <f>tab_SATLISTE[[#This Row],[Leihgeräte]]*350</f>
        <v>5950</v>
      </c>
      <c r="E2197" s="16">
        <v>3</v>
      </c>
      <c r="F2197" s="30">
        <f>tab_SATLISTE[[#This Row],[Lehrergeräte]]*1000</f>
        <v>3000</v>
      </c>
      <c r="G2197" s="3" t="str">
        <f>IF(MID(tab_SATLISTE[[#This Row],[SAT-ID]],2,1)="x","x",LEFT(tab_SATLISTE[[#This Row],[SAT-ID]]))</f>
        <v>7</v>
      </c>
      <c r="H2197" t="s">
        <v>23</v>
      </c>
      <c r="I2197" t="s">
        <v>18279</v>
      </c>
      <c r="J2197" s="3">
        <f>COUNTIFS(tab_SCHULLISTE[TKZ],tab_SATLISTE[[#This Row],[SAT-ID]])</f>
        <v>1</v>
      </c>
    </row>
    <row r="2198" spans="1:10" ht="15.9" customHeight="1" x14ac:dyDescent="0.3">
      <c r="A2198" s="3" t="s">
        <v>3868</v>
      </c>
      <c r="B2198" s="15" t="s">
        <v>16743</v>
      </c>
      <c r="C2198" s="16">
        <v>27</v>
      </c>
      <c r="D2198" s="17">
        <f>tab_SATLISTE[[#This Row],[Leihgeräte]]*350</f>
        <v>9450</v>
      </c>
      <c r="E2198" s="16">
        <v>3</v>
      </c>
      <c r="F2198" s="30">
        <f>tab_SATLISTE[[#This Row],[Lehrergeräte]]*1000</f>
        <v>3000</v>
      </c>
      <c r="G2198" s="3" t="str">
        <f>IF(MID(tab_SATLISTE[[#This Row],[SAT-ID]],2,1)="x","x",LEFT(tab_SATLISTE[[#This Row],[SAT-ID]]))</f>
        <v>7</v>
      </c>
      <c r="H2198" t="s">
        <v>23</v>
      </c>
      <c r="I2198" t="s">
        <v>18279</v>
      </c>
      <c r="J2198" s="3">
        <f>COUNTIFS(tab_SCHULLISTE[TKZ],tab_SATLISTE[[#This Row],[SAT-ID]])</f>
        <v>1</v>
      </c>
    </row>
    <row r="2199" spans="1:10" ht="15.9" customHeight="1" x14ac:dyDescent="0.3">
      <c r="A2199" s="3" t="s">
        <v>3869</v>
      </c>
      <c r="B2199" s="15" t="s">
        <v>16744</v>
      </c>
      <c r="C2199" s="16">
        <v>34</v>
      </c>
      <c r="D2199" s="17">
        <f>tab_SATLISTE[[#This Row],[Leihgeräte]]*350</f>
        <v>11900</v>
      </c>
      <c r="E2199" s="16">
        <v>8</v>
      </c>
      <c r="F2199" s="30">
        <f>tab_SATLISTE[[#This Row],[Lehrergeräte]]*1000</f>
        <v>8000</v>
      </c>
      <c r="G2199" s="3" t="str">
        <f>IF(MID(tab_SATLISTE[[#This Row],[SAT-ID]],2,1)="x","x",LEFT(tab_SATLISTE[[#This Row],[SAT-ID]]))</f>
        <v>7</v>
      </c>
      <c r="H2199" t="s">
        <v>17008</v>
      </c>
      <c r="I2199" t="s">
        <v>18280</v>
      </c>
      <c r="J2199" s="3">
        <f>COUNTIFS(tab_SCHULLISTE[TKZ],tab_SATLISTE[[#This Row],[SAT-ID]])</f>
        <v>2</v>
      </c>
    </row>
    <row r="2200" spans="1:10" ht="15.9" customHeight="1" x14ac:dyDescent="0.3">
      <c r="A2200" s="3" t="s">
        <v>3870</v>
      </c>
      <c r="B2200" s="15" t="s">
        <v>16745</v>
      </c>
      <c r="C2200" s="16">
        <v>29</v>
      </c>
      <c r="D2200" s="17">
        <f>tab_SATLISTE[[#This Row],[Leihgeräte]]*350</f>
        <v>10150</v>
      </c>
      <c r="E2200" s="16">
        <v>7</v>
      </c>
      <c r="F2200" s="30">
        <f>tab_SATLISTE[[#This Row],[Lehrergeräte]]*1000</f>
        <v>7000</v>
      </c>
      <c r="G2200" s="3" t="str">
        <f>IF(MID(tab_SATLISTE[[#This Row],[SAT-ID]],2,1)="x","x",LEFT(tab_SATLISTE[[#This Row],[SAT-ID]]))</f>
        <v>7</v>
      </c>
      <c r="H2200" t="s">
        <v>23</v>
      </c>
      <c r="I2200" t="s">
        <v>18281</v>
      </c>
      <c r="J2200" s="3">
        <f>COUNTIFS(tab_SCHULLISTE[TKZ],tab_SATLISTE[[#This Row],[SAT-ID]])</f>
        <v>1</v>
      </c>
    </row>
    <row r="2201" spans="1:10" ht="15.9" customHeight="1" x14ac:dyDescent="0.3">
      <c r="A2201" s="3" t="s">
        <v>3871</v>
      </c>
      <c r="B2201" s="15" t="s">
        <v>16746</v>
      </c>
      <c r="C2201" s="16">
        <v>23</v>
      </c>
      <c r="D2201" s="17">
        <f>tab_SATLISTE[[#This Row],[Leihgeräte]]*350</f>
        <v>8050</v>
      </c>
      <c r="E2201" s="16">
        <v>6</v>
      </c>
      <c r="F2201" s="30">
        <f>tab_SATLISTE[[#This Row],[Lehrergeräte]]*1000</f>
        <v>6000</v>
      </c>
      <c r="G2201" s="3" t="str">
        <f>IF(MID(tab_SATLISTE[[#This Row],[SAT-ID]],2,1)="x","x",LEFT(tab_SATLISTE[[#This Row],[SAT-ID]]))</f>
        <v>7</v>
      </c>
      <c r="H2201" t="s">
        <v>17008</v>
      </c>
      <c r="I2201" t="s">
        <v>18281</v>
      </c>
      <c r="J2201" s="3">
        <f>COUNTIFS(tab_SCHULLISTE[TKZ],tab_SATLISTE[[#This Row],[SAT-ID]])</f>
        <v>1</v>
      </c>
    </row>
    <row r="2202" spans="1:10" ht="15.9" customHeight="1" x14ac:dyDescent="0.3">
      <c r="A2202" s="3" t="s">
        <v>3872</v>
      </c>
      <c r="B2202" s="15" t="s">
        <v>16747</v>
      </c>
      <c r="C2202" s="16">
        <v>188</v>
      </c>
      <c r="D2202" s="17">
        <f>tab_SATLISTE[[#This Row],[Leihgeräte]]*350</f>
        <v>65800</v>
      </c>
      <c r="E2202" s="16">
        <v>47</v>
      </c>
      <c r="F2202" s="30">
        <f>tab_SATLISTE[[#This Row],[Lehrergeräte]]*1000</f>
        <v>47000</v>
      </c>
      <c r="G2202" s="3" t="str">
        <f>IF(MID(tab_SATLISTE[[#This Row],[SAT-ID]],2,1)="x","x",LEFT(tab_SATLISTE[[#This Row],[SAT-ID]]))</f>
        <v>7</v>
      </c>
      <c r="H2202" t="s">
        <v>17010</v>
      </c>
      <c r="I2202" t="s">
        <v>18282</v>
      </c>
      <c r="J2202" s="3">
        <f>COUNTIFS(tab_SCHULLISTE[TKZ],tab_SATLISTE[[#This Row],[SAT-ID]])</f>
        <v>4</v>
      </c>
    </row>
    <row r="2203" spans="1:10" ht="15.9" customHeight="1" x14ac:dyDescent="0.3">
      <c r="A2203" s="3" t="s">
        <v>3873</v>
      </c>
      <c r="B2203" s="15" t="s">
        <v>16748</v>
      </c>
      <c r="C2203" s="16">
        <v>16</v>
      </c>
      <c r="D2203" s="17">
        <f>tab_SATLISTE[[#This Row],[Leihgeräte]]*350</f>
        <v>5600</v>
      </c>
      <c r="E2203" s="16">
        <v>3</v>
      </c>
      <c r="F2203" s="30">
        <f>tab_SATLISTE[[#This Row],[Lehrergeräte]]*1000</f>
        <v>3000</v>
      </c>
      <c r="G2203" s="3" t="str">
        <f>IF(MID(tab_SATLISTE[[#This Row],[SAT-ID]],2,1)="x","x",LEFT(tab_SATLISTE[[#This Row],[SAT-ID]]))</f>
        <v>7</v>
      </c>
      <c r="H2203" t="s">
        <v>23</v>
      </c>
      <c r="I2203" t="s">
        <v>18283</v>
      </c>
      <c r="J2203" s="3">
        <f>COUNTIFS(tab_SCHULLISTE[TKZ],tab_SATLISTE[[#This Row],[SAT-ID]])</f>
        <v>1</v>
      </c>
    </row>
    <row r="2204" spans="1:10" ht="15.9" customHeight="1" x14ac:dyDescent="0.3">
      <c r="A2204" s="3" t="s">
        <v>3874</v>
      </c>
      <c r="B2204" s="15" t="s">
        <v>16749</v>
      </c>
      <c r="C2204" s="16">
        <v>25</v>
      </c>
      <c r="D2204" s="17">
        <f>tab_SATLISTE[[#This Row],[Leihgeräte]]*350</f>
        <v>8750</v>
      </c>
      <c r="E2204" s="16">
        <v>4</v>
      </c>
      <c r="F2204" s="30">
        <f>tab_SATLISTE[[#This Row],[Lehrergeräte]]*1000</f>
        <v>4000</v>
      </c>
      <c r="G2204" s="3" t="str">
        <f>IF(MID(tab_SATLISTE[[#This Row],[SAT-ID]],2,1)="x","x",LEFT(tab_SATLISTE[[#This Row],[SAT-ID]]))</f>
        <v>7</v>
      </c>
      <c r="H2204" t="s">
        <v>17008</v>
      </c>
      <c r="I2204" t="s">
        <v>18284</v>
      </c>
      <c r="J2204" s="3">
        <f>COUNTIFS(tab_SCHULLISTE[TKZ],tab_SATLISTE[[#This Row],[SAT-ID]])</f>
        <v>1</v>
      </c>
    </row>
    <row r="2205" spans="1:10" ht="15.9" customHeight="1" x14ac:dyDescent="0.3">
      <c r="A2205" s="3" t="s">
        <v>3875</v>
      </c>
      <c r="B2205" s="15" t="s">
        <v>16750</v>
      </c>
      <c r="C2205" s="16">
        <v>55</v>
      </c>
      <c r="D2205" s="17">
        <f>tab_SATLISTE[[#This Row],[Leihgeräte]]*350</f>
        <v>19250</v>
      </c>
      <c r="E2205" s="16">
        <v>14</v>
      </c>
      <c r="F2205" s="30">
        <f>tab_SATLISTE[[#This Row],[Lehrergeräte]]*1000</f>
        <v>14000</v>
      </c>
      <c r="G2205" s="3" t="str">
        <f>IF(MID(tab_SATLISTE[[#This Row],[SAT-ID]],2,1)="x","x",LEFT(tab_SATLISTE[[#This Row],[SAT-ID]]))</f>
        <v>7</v>
      </c>
      <c r="H2205" t="s">
        <v>17011</v>
      </c>
      <c r="I2205" t="s">
        <v>18285</v>
      </c>
      <c r="J2205" s="3">
        <f>COUNTIFS(tab_SCHULLISTE[TKZ],tab_SATLISTE[[#This Row],[SAT-ID]])</f>
        <v>2</v>
      </c>
    </row>
    <row r="2206" spans="1:10" ht="15.9" customHeight="1" x14ac:dyDescent="0.3">
      <c r="A2206" s="3" t="s">
        <v>3876</v>
      </c>
      <c r="B2206" s="15" t="s">
        <v>16751</v>
      </c>
      <c r="C2206" s="16">
        <v>60</v>
      </c>
      <c r="D2206" s="17">
        <f>tab_SATLISTE[[#This Row],[Leihgeräte]]*350</f>
        <v>21000</v>
      </c>
      <c r="E2206" s="16">
        <v>11</v>
      </c>
      <c r="F2206" s="30">
        <f>tab_SATLISTE[[#This Row],[Lehrergeräte]]*1000</f>
        <v>11000</v>
      </c>
      <c r="G2206" s="3" t="str">
        <f>IF(MID(tab_SATLISTE[[#This Row],[SAT-ID]],2,1)="x","x",LEFT(tab_SATLISTE[[#This Row],[SAT-ID]]))</f>
        <v>7</v>
      </c>
      <c r="H2206" t="s">
        <v>17009</v>
      </c>
      <c r="I2206" t="s">
        <v>18286</v>
      </c>
      <c r="J2206" s="3">
        <f>COUNTIFS(tab_SCHULLISTE[TKZ],tab_SATLISTE[[#This Row],[SAT-ID]])</f>
        <v>2</v>
      </c>
    </row>
    <row r="2207" spans="1:10" ht="15.9" customHeight="1" x14ac:dyDescent="0.3">
      <c r="A2207" s="3" t="s">
        <v>3877</v>
      </c>
      <c r="B2207" s="15" t="s">
        <v>16752</v>
      </c>
      <c r="C2207" s="16">
        <v>57</v>
      </c>
      <c r="D2207" s="17">
        <f>tab_SATLISTE[[#This Row],[Leihgeräte]]*350</f>
        <v>19950</v>
      </c>
      <c r="E2207" s="16">
        <v>12</v>
      </c>
      <c r="F2207" s="30">
        <f>tab_SATLISTE[[#This Row],[Lehrergeräte]]*1000</f>
        <v>12000</v>
      </c>
      <c r="G2207" s="3" t="str">
        <f>IF(MID(tab_SATLISTE[[#This Row],[SAT-ID]],2,1)="x","x",LEFT(tab_SATLISTE[[#This Row],[SAT-ID]]))</f>
        <v>7</v>
      </c>
      <c r="H2207" t="s">
        <v>17008</v>
      </c>
      <c r="I2207" t="s">
        <v>18287</v>
      </c>
      <c r="J2207" s="3">
        <f>COUNTIFS(tab_SCHULLISTE[TKZ],tab_SATLISTE[[#This Row],[SAT-ID]])</f>
        <v>1</v>
      </c>
    </row>
    <row r="2208" spans="1:10" ht="15.9" customHeight="1" x14ac:dyDescent="0.3">
      <c r="A2208" s="3" t="s">
        <v>3878</v>
      </c>
      <c r="B2208" s="15" t="s">
        <v>16753</v>
      </c>
      <c r="C2208" s="16">
        <v>111</v>
      </c>
      <c r="D2208" s="17">
        <f>tab_SATLISTE[[#This Row],[Leihgeräte]]*350</f>
        <v>38850</v>
      </c>
      <c r="E2208" s="16">
        <v>21</v>
      </c>
      <c r="F2208" s="30">
        <f>tab_SATLISTE[[#This Row],[Lehrergeräte]]*1000</f>
        <v>21000</v>
      </c>
      <c r="G2208" s="3" t="str">
        <f>IF(MID(tab_SATLISTE[[#This Row],[SAT-ID]],2,1)="x","x",LEFT(tab_SATLISTE[[#This Row],[SAT-ID]]))</f>
        <v>7</v>
      </c>
      <c r="H2208" t="s">
        <v>17010</v>
      </c>
      <c r="I2208" t="s">
        <v>18287</v>
      </c>
      <c r="J2208" s="3">
        <f>COUNTIFS(tab_SCHULLISTE[TKZ],tab_SATLISTE[[#This Row],[SAT-ID]])</f>
        <v>2</v>
      </c>
    </row>
    <row r="2209" spans="1:10" ht="15.9" customHeight="1" x14ac:dyDescent="0.3">
      <c r="A2209" s="3" t="s">
        <v>3879</v>
      </c>
      <c r="B2209" s="15" t="s">
        <v>16754</v>
      </c>
      <c r="C2209" s="16">
        <v>52</v>
      </c>
      <c r="D2209" s="17">
        <f>tab_SATLISTE[[#This Row],[Leihgeräte]]*350</f>
        <v>18200</v>
      </c>
      <c r="E2209" s="16">
        <v>16</v>
      </c>
      <c r="F2209" s="30">
        <f>tab_SATLISTE[[#This Row],[Lehrergeräte]]*1000</f>
        <v>16000</v>
      </c>
      <c r="G2209" s="3" t="str">
        <f>IF(MID(tab_SATLISTE[[#This Row],[SAT-ID]],2,1)="x","x",LEFT(tab_SATLISTE[[#This Row],[SAT-ID]]))</f>
        <v>7</v>
      </c>
      <c r="H2209" t="s">
        <v>17008</v>
      </c>
      <c r="I2209" t="s">
        <v>18288</v>
      </c>
      <c r="J2209" s="3">
        <f>COUNTIFS(tab_SCHULLISTE[TKZ],tab_SATLISTE[[#This Row],[SAT-ID]])</f>
        <v>1</v>
      </c>
    </row>
    <row r="2210" spans="1:10" ht="15.9" customHeight="1" x14ac:dyDescent="0.3">
      <c r="A2210" s="3" t="s">
        <v>3880</v>
      </c>
      <c r="B2210" s="15" t="s">
        <v>16755</v>
      </c>
      <c r="C2210" s="16">
        <v>66</v>
      </c>
      <c r="D2210" s="17">
        <f>tab_SATLISTE[[#This Row],[Leihgeräte]]*350</f>
        <v>23100</v>
      </c>
      <c r="E2210" s="16">
        <v>17</v>
      </c>
      <c r="F2210" s="30">
        <f>tab_SATLISTE[[#This Row],[Lehrergeräte]]*1000</f>
        <v>17000</v>
      </c>
      <c r="G2210" s="3" t="str">
        <f>IF(MID(tab_SATLISTE[[#This Row],[SAT-ID]],2,1)="x","x",LEFT(tab_SATLISTE[[#This Row],[SAT-ID]]))</f>
        <v>7</v>
      </c>
      <c r="H2210" t="s">
        <v>17010</v>
      </c>
      <c r="I2210" t="s">
        <v>18288</v>
      </c>
      <c r="J2210" s="3">
        <f>COUNTIFS(tab_SCHULLISTE[TKZ],tab_SATLISTE[[#This Row],[SAT-ID]])</f>
        <v>1</v>
      </c>
    </row>
    <row r="2211" spans="1:10" ht="15.9" customHeight="1" x14ac:dyDescent="0.3">
      <c r="A2211" s="3" t="s">
        <v>3881</v>
      </c>
      <c r="B2211" s="15" t="s">
        <v>16756</v>
      </c>
      <c r="C2211" s="16">
        <v>19</v>
      </c>
      <c r="D2211" s="17">
        <f>tab_SATLISTE[[#This Row],[Leihgeräte]]*350</f>
        <v>6650</v>
      </c>
      <c r="E2211" s="16">
        <v>5</v>
      </c>
      <c r="F2211" s="30">
        <f>tab_SATLISTE[[#This Row],[Lehrergeräte]]*1000</f>
        <v>5000</v>
      </c>
      <c r="G2211" s="3" t="str">
        <f>IF(MID(tab_SATLISTE[[#This Row],[SAT-ID]],2,1)="x","x",LEFT(tab_SATLISTE[[#This Row],[SAT-ID]]))</f>
        <v>7</v>
      </c>
      <c r="H2211" t="s">
        <v>23</v>
      </c>
      <c r="I2211" t="s">
        <v>18289</v>
      </c>
      <c r="J2211" s="3">
        <f>COUNTIFS(tab_SCHULLISTE[TKZ],tab_SATLISTE[[#This Row],[SAT-ID]])</f>
        <v>1</v>
      </c>
    </row>
    <row r="2212" spans="1:10" ht="15.9" customHeight="1" x14ac:dyDescent="0.3">
      <c r="A2212" s="3" t="s">
        <v>3882</v>
      </c>
      <c r="B2212" s="15" t="s">
        <v>16757</v>
      </c>
      <c r="C2212" s="16">
        <v>19</v>
      </c>
      <c r="D2212" s="17">
        <f>tab_SATLISTE[[#This Row],[Leihgeräte]]*350</f>
        <v>6650</v>
      </c>
      <c r="E2212" s="16">
        <v>4</v>
      </c>
      <c r="F2212" s="30">
        <f>tab_SATLISTE[[#This Row],[Lehrergeräte]]*1000</f>
        <v>4000</v>
      </c>
      <c r="G2212" s="3" t="str">
        <f>IF(MID(tab_SATLISTE[[#This Row],[SAT-ID]],2,1)="x","x",LEFT(tab_SATLISTE[[#This Row],[SAT-ID]]))</f>
        <v>7</v>
      </c>
      <c r="H2212" t="s">
        <v>23</v>
      </c>
      <c r="I2212" t="s">
        <v>18290</v>
      </c>
      <c r="J2212" s="3">
        <f>COUNTIFS(tab_SCHULLISTE[TKZ],tab_SATLISTE[[#This Row],[SAT-ID]])</f>
        <v>1</v>
      </c>
    </row>
    <row r="2213" spans="1:10" ht="15.9" customHeight="1" x14ac:dyDescent="0.3">
      <c r="A2213" s="3" t="s">
        <v>3883</v>
      </c>
      <c r="B2213" s="15" t="s">
        <v>16758</v>
      </c>
      <c r="C2213" s="16">
        <v>40</v>
      </c>
      <c r="D2213" s="17">
        <f>tab_SATLISTE[[#This Row],[Leihgeräte]]*350</f>
        <v>14000</v>
      </c>
      <c r="E2213" s="16">
        <v>4</v>
      </c>
      <c r="F2213" s="30">
        <f>tab_SATLISTE[[#This Row],[Lehrergeräte]]*1000</f>
        <v>4000</v>
      </c>
      <c r="G2213" s="3" t="str">
        <f>IF(MID(tab_SATLISTE[[#This Row],[SAT-ID]],2,1)="x","x",LEFT(tab_SATLISTE[[#This Row],[SAT-ID]]))</f>
        <v>7</v>
      </c>
      <c r="H2213" t="s">
        <v>23</v>
      </c>
      <c r="I2213" t="s">
        <v>18291</v>
      </c>
      <c r="J2213" s="3">
        <f>COUNTIFS(tab_SCHULLISTE[TKZ],tab_SATLISTE[[#This Row],[SAT-ID]])</f>
        <v>1</v>
      </c>
    </row>
    <row r="2214" spans="1:10" ht="15.9" customHeight="1" x14ac:dyDescent="0.3">
      <c r="A2214" s="3" t="s">
        <v>3884</v>
      </c>
      <c r="B2214" s="15" t="s">
        <v>16759</v>
      </c>
      <c r="C2214" s="16">
        <v>21</v>
      </c>
      <c r="D2214" s="17">
        <f>tab_SATLISTE[[#This Row],[Leihgeräte]]*350</f>
        <v>7350</v>
      </c>
      <c r="E2214" s="16">
        <v>6</v>
      </c>
      <c r="F2214" s="30">
        <f>tab_SATLISTE[[#This Row],[Lehrergeräte]]*1000</f>
        <v>6000</v>
      </c>
      <c r="G2214" s="3" t="str">
        <f>IF(MID(tab_SATLISTE[[#This Row],[SAT-ID]],2,1)="x","x",LEFT(tab_SATLISTE[[#This Row],[SAT-ID]]))</f>
        <v>7</v>
      </c>
      <c r="H2214" t="s">
        <v>23</v>
      </c>
      <c r="I2214" t="s">
        <v>18292</v>
      </c>
      <c r="J2214" s="3">
        <f>COUNTIFS(tab_SCHULLISTE[TKZ],tab_SATLISTE[[#This Row],[SAT-ID]])</f>
        <v>1</v>
      </c>
    </row>
    <row r="2215" spans="1:10" ht="15.9" customHeight="1" x14ac:dyDescent="0.3">
      <c r="A2215" s="3" t="s">
        <v>3885</v>
      </c>
      <c r="B2215" s="15" t="s">
        <v>16760</v>
      </c>
      <c r="C2215" s="16">
        <v>63</v>
      </c>
      <c r="D2215" s="17">
        <f>tab_SATLISTE[[#This Row],[Leihgeräte]]*350</f>
        <v>22050</v>
      </c>
      <c r="E2215" s="16">
        <v>17</v>
      </c>
      <c r="F2215" s="30">
        <f>tab_SATLISTE[[#This Row],[Lehrergeräte]]*1000</f>
        <v>17000</v>
      </c>
      <c r="G2215" s="3" t="str">
        <f>IF(MID(tab_SATLISTE[[#This Row],[SAT-ID]],2,1)="x","x",LEFT(tab_SATLISTE[[#This Row],[SAT-ID]]))</f>
        <v>7</v>
      </c>
      <c r="H2215" t="s">
        <v>23</v>
      </c>
      <c r="I2215" t="s">
        <v>18293</v>
      </c>
      <c r="J2215" s="3">
        <f>COUNTIFS(tab_SCHULLISTE[TKZ],tab_SATLISTE[[#This Row],[SAT-ID]])</f>
        <v>2</v>
      </c>
    </row>
    <row r="2216" spans="1:10" ht="15.9" customHeight="1" x14ac:dyDescent="0.3">
      <c r="A2216" s="3" t="s">
        <v>3886</v>
      </c>
      <c r="B2216" s="15" t="s">
        <v>16761</v>
      </c>
      <c r="C2216" s="16">
        <v>35</v>
      </c>
      <c r="D2216" s="17">
        <f>tab_SATLISTE[[#This Row],[Leihgeräte]]*350</f>
        <v>12250</v>
      </c>
      <c r="E2216" s="16">
        <v>8</v>
      </c>
      <c r="F2216" s="30">
        <f>tab_SATLISTE[[#This Row],[Lehrergeräte]]*1000</f>
        <v>8000</v>
      </c>
      <c r="G2216" s="3" t="str">
        <f>IF(MID(tab_SATLISTE[[#This Row],[SAT-ID]],2,1)="x","x",LEFT(tab_SATLISTE[[#This Row],[SAT-ID]]))</f>
        <v>7</v>
      </c>
      <c r="H2216" t="s">
        <v>17008</v>
      </c>
      <c r="I2216" t="s">
        <v>18294</v>
      </c>
      <c r="J2216" s="3">
        <f>COUNTIFS(tab_SCHULLISTE[TKZ],tab_SATLISTE[[#This Row],[SAT-ID]])</f>
        <v>2</v>
      </c>
    </row>
    <row r="2217" spans="1:10" ht="15.9" customHeight="1" x14ac:dyDescent="0.3">
      <c r="A2217" s="3" t="s">
        <v>3887</v>
      </c>
      <c r="B2217" s="15" t="s">
        <v>16762</v>
      </c>
      <c r="C2217" s="16">
        <v>20</v>
      </c>
      <c r="D2217" s="17">
        <f>tab_SATLISTE[[#This Row],[Leihgeräte]]*350</f>
        <v>7000</v>
      </c>
      <c r="E2217" s="16">
        <v>5</v>
      </c>
      <c r="F2217" s="30">
        <f>tab_SATLISTE[[#This Row],[Lehrergeräte]]*1000</f>
        <v>5000</v>
      </c>
      <c r="G2217" s="3" t="str">
        <f>IF(MID(tab_SATLISTE[[#This Row],[SAT-ID]],2,1)="x","x",LEFT(tab_SATLISTE[[#This Row],[SAT-ID]]))</f>
        <v>7</v>
      </c>
      <c r="H2217" t="s">
        <v>17008</v>
      </c>
      <c r="I2217" t="s">
        <v>18295</v>
      </c>
      <c r="J2217" s="3">
        <f>COUNTIFS(tab_SCHULLISTE[TKZ],tab_SATLISTE[[#This Row],[SAT-ID]])</f>
        <v>1</v>
      </c>
    </row>
    <row r="2218" spans="1:10" ht="15.9" customHeight="1" x14ac:dyDescent="0.3">
      <c r="A2218" s="3" t="s">
        <v>3888</v>
      </c>
      <c r="B2218" s="15" t="s">
        <v>16763</v>
      </c>
      <c r="C2218" s="16">
        <v>75</v>
      </c>
      <c r="D2218" s="17">
        <f>tab_SATLISTE[[#This Row],[Leihgeräte]]*350</f>
        <v>26250</v>
      </c>
      <c r="E2218" s="16">
        <v>14</v>
      </c>
      <c r="F2218" s="30">
        <f>tab_SATLISTE[[#This Row],[Lehrergeräte]]*1000</f>
        <v>14000</v>
      </c>
      <c r="G2218" s="3" t="str">
        <f>IF(MID(tab_SATLISTE[[#This Row],[SAT-ID]],2,1)="x","x",LEFT(tab_SATLISTE[[#This Row],[SAT-ID]]))</f>
        <v>7</v>
      </c>
      <c r="H2218" t="s">
        <v>17009</v>
      </c>
      <c r="I2218" t="s">
        <v>18296</v>
      </c>
      <c r="J2218" s="3">
        <f>COUNTIFS(tab_SCHULLISTE[TKZ],tab_SATLISTE[[#This Row],[SAT-ID]])</f>
        <v>1</v>
      </c>
    </row>
    <row r="2219" spans="1:10" ht="15.9" customHeight="1" x14ac:dyDescent="0.3">
      <c r="A2219" s="3" t="s">
        <v>3889</v>
      </c>
      <c r="B2219" s="15" t="s">
        <v>16764</v>
      </c>
      <c r="C2219" s="16">
        <v>36</v>
      </c>
      <c r="D2219" s="17">
        <f>tab_SATLISTE[[#This Row],[Leihgeräte]]*350</f>
        <v>12600</v>
      </c>
      <c r="E2219" s="16">
        <v>8</v>
      </c>
      <c r="F2219" s="30">
        <f>tab_SATLISTE[[#This Row],[Lehrergeräte]]*1000</f>
        <v>8000</v>
      </c>
      <c r="G2219" s="3" t="str">
        <f>IF(MID(tab_SATLISTE[[#This Row],[SAT-ID]],2,1)="x","x",LEFT(tab_SATLISTE[[#This Row],[SAT-ID]]))</f>
        <v>7</v>
      </c>
      <c r="H2219" t="s">
        <v>17008</v>
      </c>
      <c r="I2219" t="s">
        <v>18296</v>
      </c>
      <c r="J2219" s="3">
        <f>COUNTIFS(tab_SCHULLISTE[TKZ],tab_SATLISTE[[#This Row],[SAT-ID]])</f>
        <v>1</v>
      </c>
    </row>
    <row r="2220" spans="1:10" ht="15.9" customHeight="1" x14ac:dyDescent="0.3">
      <c r="A2220" s="3" t="s">
        <v>3890</v>
      </c>
      <c r="B2220" s="15" t="s">
        <v>16765</v>
      </c>
      <c r="C2220" s="16">
        <v>46</v>
      </c>
      <c r="D2220" s="17">
        <f>tab_SATLISTE[[#This Row],[Leihgeräte]]*350</f>
        <v>16100</v>
      </c>
      <c r="E2220" s="16">
        <v>6</v>
      </c>
      <c r="F2220" s="30">
        <f>tab_SATLISTE[[#This Row],[Lehrergeräte]]*1000</f>
        <v>6000</v>
      </c>
      <c r="G2220" s="3" t="str">
        <f>IF(MID(tab_SATLISTE[[#This Row],[SAT-ID]],2,1)="x","x",LEFT(tab_SATLISTE[[#This Row],[SAT-ID]]))</f>
        <v>7</v>
      </c>
      <c r="H2220" t="s">
        <v>23</v>
      </c>
      <c r="I2220" t="s">
        <v>18297</v>
      </c>
      <c r="J2220" s="3">
        <f>COUNTIFS(tab_SCHULLISTE[TKZ],tab_SATLISTE[[#This Row],[SAT-ID]])</f>
        <v>1</v>
      </c>
    </row>
    <row r="2221" spans="1:10" ht="15.9" customHeight="1" x14ac:dyDescent="0.3">
      <c r="A2221" s="3" t="s">
        <v>3891</v>
      </c>
      <c r="B2221" s="15" t="s">
        <v>16766</v>
      </c>
      <c r="C2221" s="16">
        <v>49</v>
      </c>
      <c r="D2221" s="17">
        <f>tab_SATLISTE[[#This Row],[Leihgeräte]]*350</f>
        <v>17150</v>
      </c>
      <c r="E2221" s="16">
        <v>9</v>
      </c>
      <c r="F2221" s="30">
        <f>tab_SATLISTE[[#This Row],[Lehrergeräte]]*1000</f>
        <v>9000</v>
      </c>
      <c r="G2221" s="3" t="str">
        <f>IF(MID(tab_SATLISTE[[#This Row],[SAT-ID]],2,1)="x","x",LEFT(tab_SATLISTE[[#This Row],[SAT-ID]]))</f>
        <v>7</v>
      </c>
      <c r="H2221" t="s">
        <v>17008</v>
      </c>
      <c r="I2221" t="s">
        <v>18297</v>
      </c>
      <c r="J2221" s="3">
        <f>COUNTIFS(tab_SCHULLISTE[TKZ],tab_SATLISTE[[#This Row],[SAT-ID]])</f>
        <v>1</v>
      </c>
    </row>
    <row r="2222" spans="1:10" ht="15.9" customHeight="1" x14ac:dyDescent="0.3">
      <c r="A2222" s="3" t="s">
        <v>3892</v>
      </c>
      <c r="B2222" s="15" t="s">
        <v>16767</v>
      </c>
      <c r="C2222" s="16">
        <v>202</v>
      </c>
      <c r="D2222" s="17">
        <f>tab_SATLISTE[[#This Row],[Leihgeräte]]*350</f>
        <v>70700</v>
      </c>
      <c r="E2222" s="16">
        <v>40</v>
      </c>
      <c r="F2222" s="30">
        <f>tab_SATLISTE[[#This Row],[Lehrergeräte]]*1000</f>
        <v>40000</v>
      </c>
      <c r="G2222" s="3" t="str">
        <f>IF(MID(tab_SATLISTE[[#This Row],[SAT-ID]],2,1)="x","x",LEFT(tab_SATLISTE[[#This Row],[SAT-ID]]))</f>
        <v>7</v>
      </c>
      <c r="H2222" t="s">
        <v>17010</v>
      </c>
      <c r="I2222" t="s">
        <v>17412</v>
      </c>
      <c r="J2222" s="3">
        <f>COUNTIFS(tab_SCHULLISTE[TKZ],tab_SATLISTE[[#This Row],[SAT-ID]])</f>
        <v>2</v>
      </c>
    </row>
    <row r="2223" spans="1:10" ht="15.9" customHeight="1" x14ac:dyDescent="0.3">
      <c r="A2223" s="3" t="s">
        <v>3893</v>
      </c>
      <c r="B2223" s="15" t="s">
        <v>16768</v>
      </c>
      <c r="C2223" s="16">
        <v>855</v>
      </c>
      <c r="D2223" s="17">
        <f>tab_SATLISTE[[#This Row],[Leihgeräte]]*350</f>
        <v>299250</v>
      </c>
      <c r="E2223" s="16">
        <v>194</v>
      </c>
      <c r="F2223" s="30">
        <f>tab_SATLISTE[[#This Row],[Lehrergeräte]]*1000</f>
        <v>194000</v>
      </c>
      <c r="G2223" s="3" t="str">
        <f>IF(MID(tab_SATLISTE[[#This Row],[SAT-ID]],2,1)="x","x",LEFT(tab_SATLISTE[[#This Row],[SAT-ID]]))</f>
        <v>7</v>
      </c>
      <c r="H2223" t="s">
        <v>10474</v>
      </c>
      <c r="I2223" t="s">
        <v>18532</v>
      </c>
      <c r="J2223" s="3">
        <f>COUNTIFS(tab_SCHULLISTE[TKZ],tab_SATLISTE[[#This Row],[SAT-ID]])</f>
        <v>13</v>
      </c>
    </row>
    <row r="2224" spans="1:10" ht="15.9" customHeight="1" x14ac:dyDescent="0.3">
      <c r="A2224" s="3" t="s">
        <v>3894</v>
      </c>
      <c r="B2224" s="15" t="s">
        <v>16769</v>
      </c>
      <c r="C2224" s="16">
        <v>56</v>
      </c>
      <c r="D2224" s="17">
        <f>tab_SATLISTE[[#This Row],[Leihgeräte]]*350</f>
        <v>19600</v>
      </c>
      <c r="E2224" s="16">
        <v>14</v>
      </c>
      <c r="F2224" s="30">
        <f>tab_SATLISTE[[#This Row],[Lehrergeräte]]*1000</f>
        <v>14000</v>
      </c>
      <c r="G2224" s="3" t="str">
        <f>IF(MID(tab_SATLISTE[[#This Row],[SAT-ID]],2,1)="x","x",LEFT(tab_SATLISTE[[#This Row],[SAT-ID]]))</f>
        <v>7</v>
      </c>
      <c r="H2224" t="s">
        <v>17009</v>
      </c>
      <c r="I2224" t="s">
        <v>18298</v>
      </c>
      <c r="J2224" s="3">
        <f>COUNTIFS(tab_SCHULLISTE[TKZ],tab_SATLISTE[[#This Row],[SAT-ID]])</f>
        <v>2</v>
      </c>
    </row>
    <row r="2225" spans="1:10" ht="15.9" customHeight="1" x14ac:dyDescent="0.3">
      <c r="A2225" s="3" t="s">
        <v>3895</v>
      </c>
      <c r="B2225" s="15" t="s">
        <v>16770</v>
      </c>
      <c r="C2225" s="16">
        <v>34</v>
      </c>
      <c r="D2225" s="17">
        <f>tab_SATLISTE[[#This Row],[Leihgeräte]]*350</f>
        <v>11900</v>
      </c>
      <c r="E2225" s="16">
        <v>10</v>
      </c>
      <c r="F2225" s="30">
        <f>tab_SATLISTE[[#This Row],[Lehrergeräte]]*1000</f>
        <v>10000</v>
      </c>
      <c r="G2225" s="3" t="str">
        <f>IF(MID(tab_SATLISTE[[#This Row],[SAT-ID]],2,1)="x","x",LEFT(tab_SATLISTE[[#This Row],[SAT-ID]]))</f>
        <v>7</v>
      </c>
      <c r="H2225" t="s">
        <v>17008</v>
      </c>
      <c r="I2225" t="s">
        <v>18299</v>
      </c>
      <c r="J2225" s="3">
        <f>COUNTIFS(tab_SCHULLISTE[TKZ],tab_SATLISTE[[#This Row],[SAT-ID]])</f>
        <v>1</v>
      </c>
    </row>
    <row r="2226" spans="1:10" ht="15.9" customHeight="1" x14ac:dyDescent="0.3">
      <c r="A2226" s="3" t="s">
        <v>3896</v>
      </c>
      <c r="B2226" s="15" t="s">
        <v>16771</v>
      </c>
      <c r="C2226" s="16">
        <v>1124</v>
      </c>
      <c r="D2226" s="17">
        <f>tab_SATLISTE[[#This Row],[Leihgeräte]]*350</f>
        <v>393400</v>
      </c>
      <c r="E2226" s="16">
        <v>217</v>
      </c>
      <c r="F2226" s="30">
        <f>tab_SATLISTE[[#This Row],[Lehrergeräte]]*1000</f>
        <v>217000</v>
      </c>
      <c r="G2226" s="3" t="str">
        <f>IF(MID(tab_SATLISTE[[#This Row],[SAT-ID]],2,1)="x","x",LEFT(tab_SATLISTE[[#This Row],[SAT-ID]]))</f>
        <v>7</v>
      </c>
      <c r="H2226" t="s">
        <v>10474</v>
      </c>
      <c r="I2226" t="s">
        <v>18533</v>
      </c>
      <c r="J2226" s="3">
        <f>COUNTIFS(tab_SCHULLISTE[TKZ],tab_SATLISTE[[#This Row],[SAT-ID]])</f>
        <v>15</v>
      </c>
    </row>
    <row r="2227" spans="1:10" ht="15.9" customHeight="1" x14ac:dyDescent="0.3">
      <c r="A2227" s="3" t="s">
        <v>3897</v>
      </c>
      <c r="B2227" s="15" t="s">
        <v>1258</v>
      </c>
      <c r="C2227" s="16">
        <v>71</v>
      </c>
      <c r="D2227" s="17">
        <f>tab_SATLISTE[[#This Row],[Leihgeräte]]*350</f>
        <v>24850</v>
      </c>
      <c r="E2227" s="16">
        <v>18</v>
      </c>
      <c r="F2227" s="30">
        <f>tab_SATLISTE[[#This Row],[Lehrergeräte]]*1000</f>
        <v>18000</v>
      </c>
      <c r="G2227" s="3" t="str">
        <f>IF(MID(tab_SATLISTE[[#This Row],[SAT-ID]],2,1)="x","x",LEFT(tab_SATLISTE[[#This Row],[SAT-ID]]))</f>
        <v>7</v>
      </c>
      <c r="H2227" t="s">
        <v>17008</v>
      </c>
      <c r="I2227" t="s">
        <v>18300</v>
      </c>
      <c r="J2227" s="3">
        <f>COUNTIFS(tab_SCHULLISTE[TKZ],tab_SATLISTE[[#This Row],[SAT-ID]])</f>
        <v>1</v>
      </c>
    </row>
    <row r="2228" spans="1:10" ht="15.9" customHeight="1" x14ac:dyDescent="0.3">
      <c r="A2228" s="3" t="s">
        <v>3898</v>
      </c>
      <c r="B2228" s="15" t="s">
        <v>16772</v>
      </c>
      <c r="C2228" s="16">
        <v>123</v>
      </c>
      <c r="D2228" s="17">
        <f>tab_SATLISTE[[#This Row],[Leihgeräte]]*350</f>
        <v>43050</v>
      </c>
      <c r="E2228" s="16">
        <v>23</v>
      </c>
      <c r="F2228" s="30">
        <f>tab_SATLISTE[[#This Row],[Lehrergeräte]]*1000</f>
        <v>23000</v>
      </c>
      <c r="G2228" s="3" t="str">
        <f>IF(MID(tab_SATLISTE[[#This Row],[SAT-ID]],2,1)="x","x",LEFT(tab_SATLISTE[[#This Row],[SAT-ID]]))</f>
        <v>7</v>
      </c>
      <c r="H2228" t="s">
        <v>17010</v>
      </c>
      <c r="I2228" t="s">
        <v>18300</v>
      </c>
      <c r="J2228" s="3">
        <f>COUNTIFS(tab_SCHULLISTE[TKZ],tab_SATLISTE[[#This Row],[SAT-ID]])</f>
        <v>3</v>
      </c>
    </row>
    <row r="2229" spans="1:10" ht="15.9" customHeight="1" x14ac:dyDescent="0.3">
      <c r="A2229" s="3" t="s">
        <v>3899</v>
      </c>
      <c r="B2229" s="15" t="s">
        <v>16773</v>
      </c>
      <c r="C2229" s="16">
        <v>100</v>
      </c>
      <c r="D2229" s="17">
        <f>tab_SATLISTE[[#This Row],[Leihgeräte]]*350</f>
        <v>35000</v>
      </c>
      <c r="E2229" s="16">
        <v>20</v>
      </c>
      <c r="F2229" s="30">
        <f>tab_SATLISTE[[#This Row],[Lehrergeräte]]*1000</f>
        <v>20000</v>
      </c>
      <c r="G2229" s="3" t="str">
        <f>IF(MID(tab_SATLISTE[[#This Row],[SAT-ID]],2,1)="x","x",LEFT(tab_SATLISTE[[#This Row],[SAT-ID]]))</f>
        <v>7</v>
      </c>
      <c r="H2229" t="s">
        <v>23</v>
      </c>
      <c r="I2229" t="s">
        <v>18301</v>
      </c>
      <c r="J2229" s="3">
        <f>COUNTIFS(tab_SCHULLISTE[TKZ],tab_SATLISTE[[#This Row],[SAT-ID]])</f>
        <v>2</v>
      </c>
    </row>
    <row r="2230" spans="1:10" ht="15.9" customHeight="1" x14ac:dyDescent="0.3">
      <c r="A2230" s="3" t="s">
        <v>3900</v>
      </c>
      <c r="B2230" s="15" t="s">
        <v>16774</v>
      </c>
      <c r="C2230" s="16">
        <v>16</v>
      </c>
      <c r="D2230" s="17">
        <f>tab_SATLISTE[[#This Row],[Leihgeräte]]*350</f>
        <v>5600</v>
      </c>
      <c r="E2230" s="16">
        <v>4</v>
      </c>
      <c r="F2230" s="30">
        <f>tab_SATLISTE[[#This Row],[Lehrergeräte]]*1000</f>
        <v>4000</v>
      </c>
      <c r="G2230" s="3" t="str">
        <f>IF(MID(tab_SATLISTE[[#This Row],[SAT-ID]],2,1)="x","x",LEFT(tab_SATLISTE[[#This Row],[SAT-ID]]))</f>
        <v>7</v>
      </c>
      <c r="H2230" t="s">
        <v>17008</v>
      </c>
      <c r="I2230" t="s">
        <v>18302</v>
      </c>
      <c r="J2230" s="3">
        <f>COUNTIFS(tab_SCHULLISTE[TKZ],tab_SATLISTE[[#This Row],[SAT-ID]])</f>
        <v>1</v>
      </c>
    </row>
    <row r="2231" spans="1:10" ht="15.9" customHeight="1" x14ac:dyDescent="0.3">
      <c r="A2231" s="3" t="s">
        <v>3901</v>
      </c>
      <c r="B2231" s="15" t="s">
        <v>16775</v>
      </c>
      <c r="C2231" s="16">
        <v>20</v>
      </c>
      <c r="D2231" s="17">
        <f>tab_SATLISTE[[#This Row],[Leihgeräte]]*350</f>
        <v>7000</v>
      </c>
      <c r="E2231" s="16">
        <v>6</v>
      </c>
      <c r="F2231" s="30">
        <f>tab_SATLISTE[[#This Row],[Lehrergeräte]]*1000</f>
        <v>6000</v>
      </c>
      <c r="G2231" s="3" t="str">
        <f>IF(MID(tab_SATLISTE[[#This Row],[SAT-ID]],2,1)="x","x",LEFT(tab_SATLISTE[[#This Row],[SAT-ID]]))</f>
        <v>7</v>
      </c>
      <c r="H2231" t="s">
        <v>17008</v>
      </c>
      <c r="I2231" t="s">
        <v>18303</v>
      </c>
      <c r="J2231" s="3">
        <f>COUNTIFS(tab_SCHULLISTE[TKZ],tab_SATLISTE[[#This Row],[SAT-ID]])</f>
        <v>1</v>
      </c>
    </row>
    <row r="2232" spans="1:10" ht="15.9" customHeight="1" x14ac:dyDescent="0.3">
      <c r="A2232" s="3" t="s">
        <v>3902</v>
      </c>
      <c r="B2232" s="15" t="s">
        <v>16776</v>
      </c>
      <c r="C2232" s="16">
        <v>16</v>
      </c>
      <c r="D2232" s="17">
        <f>tab_SATLISTE[[#This Row],[Leihgeräte]]*350</f>
        <v>5600</v>
      </c>
      <c r="E2232" s="16">
        <v>5</v>
      </c>
      <c r="F2232" s="30">
        <f>tab_SATLISTE[[#This Row],[Lehrergeräte]]*1000</f>
        <v>5000</v>
      </c>
      <c r="G2232" s="3" t="str">
        <f>IF(MID(tab_SATLISTE[[#This Row],[SAT-ID]],2,1)="x","x",LEFT(tab_SATLISTE[[#This Row],[SAT-ID]]))</f>
        <v>7</v>
      </c>
      <c r="H2232" t="s">
        <v>17008</v>
      </c>
      <c r="I2232" t="s">
        <v>18304</v>
      </c>
      <c r="J2232" s="3">
        <f>COUNTIFS(tab_SCHULLISTE[TKZ],tab_SATLISTE[[#This Row],[SAT-ID]])</f>
        <v>1</v>
      </c>
    </row>
    <row r="2233" spans="1:10" ht="15.9" customHeight="1" x14ac:dyDescent="0.3">
      <c r="A2233" s="3" t="s">
        <v>3903</v>
      </c>
      <c r="B2233" s="15" t="s">
        <v>16777</v>
      </c>
      <c r="C2233" s="16">
        <v>79</v>
      </c>
      <c r="D2233" s="17">
        <f>tab_SATLISTE[[#This Row],[Leihgeräte]]*350</f>
        <v>27650</v>
      </c>
      <c r="E2233" s="16">
        <v>21</v>
      </c>
      <c r="F2233" s="30">
        <f>tab_SATLISTE[[#This Row],[Lehrergeräte]]*1000</f>
        <v>21000</v>
      </c>
      <c r="G2233" s="3" t="str">
        <f>IF(MID(tab_SATLISTE[[#This Row],[SAT-ID]],2,1)="x","x",LEFT(tab_SATLISTE[[#This Row],[SAT-ID]]))</f>
        <v>7</v>
      </c>
      <c r="H2233" t="s">
        <v>23</v>
      </c>
      <c r="I2233" t="s">
        <v>18305</v>
      </c>
      <c r="J2233" s="3">
        <f>COUNTIFS(tab_SCHULLISTE[TKZ],tab_SATLISTE[[#This Row],[SAT-ID]])</f>
        <v>4</v>
      </c>
    </row>
    <row r="2234" spans="1:10" ht="15.9" customHeight="1" x14ac:dyDescent="0.3">
      <c r="A2234" s="3" t="s">
        <v>3904</v>
      </c>
      <c r="B2234" s="15" t="s">
        <v>16778</v>
      </c>
      <c r="C2234" s="16">
        <v>21</v>
      </c>
      <c r="D2234" s="17">
        <f>tab_SATLISTE[[#This Row],[Leihgeräte]]*350</f>
        <v>7350</v>
      </c>
      <c r="E2234" s="16">
        <v>4</v>
      </c>
      <c r="F2234" s="30">
        <f>tab_SATLISTE[[#This Row],[Lehrergeräte]]*1000</f>
        <v>4000</v>
      </c>
      <c r="G2234" s="3" t="str">
        <f>IF(MID(tab_SATLISTE[[#This Row],[SAT-ID]],2,1)="x","x",LEFT(tab_SATLISTE[[#This Row],[SAT-ID]]))</f>
        <v>7</v>
      </c>
      <c r="H2234" t="s">
        <v>17008</v>
      </c>
      <c r="I2234" t="s">
        <v>18306</v>
      </c>
      <c r="J2234" s="3">
        <f>COUNTIFS(tab_SCHULLISTE[TKZ],tab_SATLISTE[[#This Row],[SAT-ID]])</f>
        <v>1</v>
      </c>
    </row>
    <row r="2235" spans="1:10" ht="15.9" customHeight="1" x14ac:dyDescent="0.3">
      <c r="A2235" s="3" t="s">
        <v>3905</v>
      </c>
      <c r="B2235" s="15" t="s">
        <v>16779</v>
      </c>
      <c r="C2235" s="16">
        <v>42</v>
      </c>
      <c r="D2235" s="17">
        <f>tab_SATLISTE[[#This Row],[Leihgeräte]]*350</f>
        <v>14700</v>
      </c>
      <c r="E2235" s="16">
        <v>9</v>
      </c>
      <c r="F2235" s="30">
        <f>tab_SATLISTE[[#This Row],[Lehrergeräte]]*1000</f>
        <v>9000</v>
      </c>
      <c r="G2235" s="3" t="str">
        <f>IF(MID(tab_SATLISTE[[#This Row],[SAT-ID]],2,1)="x","x",LEFT(tab_SATLISTE[[#This Row],[SAT-ID]]))</f>
        <v>7</v>
      </c>
      <c r="H2235" t="s">
        <v>17008</v>
      </c>
      <c r="I2235" t="s">
        <v>18307</v>
      </c>
      <c r="J2235" s="3">
        <f>COUNTIFS(tab_SCHULLISTE[TKZ],tab_SATLISTE[[#This Row],[SAT-ID]])</f>
        <v>2</v>
      </c>
    </row>
    <row r="2236" spans="1:10" ht="15.9" customHeight="1" x14ac:dyDescent="0.3">
      <c r="A2236" s="3" t="s">
        <v>3906</v>
      </c>
      <c r="B2236" s="15" t="s">
        <v>16780</v>
      </c>
      <c r="C2236" s="16">
        <v>38</v>
      </c>
      <c r="D2236" s="17">
        <f>tab_SATLISTE[[#This Row],[Leihgeräte]]*350</f>
        <v>13300</v>
      </c>
      <c r="E2236" s="16">
        <v>10</v>
      </c>
      <c r="F2236" s="30">
        <f>tab_SATLISTE[[#This Row],[Lehrergeräte]]*1000</f>
        <v>10000</v>
      </c>
      <c r="G2236" s="3" t="str">
        <f>IF(MID(tab_SATLISTE[[#This Row],[SAT-ID]],2,1)="x","x",LEFT(tab_SATLISTE[[#This Row],[SAT-ID]]))</f>
        <v>7</v>
      </c>
      <c r="H2236" t="s">
        <v>17008</v>
      </c>
      <c r="I2236" t="s">
        <v>18308</v>
      </c>
      <c r="J2236" s="3">
        <f>COUNTIFS(tab_SCHULLISTE[TKZ],tab_SATLISTE[[#This Row],[SAT-ID]])</f>
        <v>2</v>
      </c>
    </row>
    <row r="2237" spans="1:10" ht="15.9" customHeight="1" x14ac:dyDescent="0.3">
      <c r="A2237" s="3" t="s">
        <v>3907</v>
      </c>
      <c r="B2237" s="15" t="s">
        <v>16781</v>
      </c>
      <c r="C2237" s="16">
        <v>21</v>
      </c>
      <c r="D2237" s="17">
        <f>tab_SATLISTE[[#This Row],[Leihgeräte]]*350</f>
        <v>7350</v>
      </c>
      <c r="E2237" s="16">
        <v>4</v>
      </c>
      <c r="F2237" s="30">
        <f>tab_SATLISTE[[#This Row],[Lehrergeräte]]*1000</f>
        <v>4000</v>
      </c>
      <c r="G2237" s="3" t="str">
        <f>IF(MID(tab_SATLISTE[[#This Row],[SAT-ID]],2,1)="x","x",LEFT(tab_SATLISTE[[#This Row],[SAT-ID]]))</f>
        <v>7</v>
      </c>
      <c r="H2237" t="s">
        <v>17008</v>
      </c>
      <c r="I2237" t="s">
        <v>18309</v>
      </c>
      <c r="J2237" s="3">
        <f>COUNTIFS(tab_SCHULLISTE[TKZ],tab_SATLISTE[[#This Row],[SAT-ID]])</f>
        <v>1</v>
      </c>
    </row>
    <row r="2238" spans="1:10" ht="15.9" customHeight="1" x14ac:dyDescent="0.3">
      <c r="A2238" s="3" t="s">
        <v>3908</v>
      </c>
      <c r="B2238" s="15" t="s">
        <v>1250</v>
      </c>
      <c r="C2238" s="16">
        <v>102</v>
      </c>
      <c r="D2238" s="17">
        <f>tab_SATLISTE[[#This Row],[Leihgeräte]]*350</f>
        <v>35700</v>
      </c>
      <c r="E2238" s="16">
        <v>18</v>
      </c>
      <c r="F2238" s="30">
        <f>tab_SATLISTE[[#This Row],[Lehrergeräte]]*1000</f>
        <v>18000</v>
      </c>
      <c r="G2238" s="3" t="str">
        <f>IF(MID(tab_SATLISTE[[#This Row],[SAT-ID]],2,1)="x","x",LEFT(tab_SATLISTE[[#This Row],[SAT-ID]]))</f>
        <v>7</v>
      </c>
      <c r="H2238" t="s">
        <v>17008</v>
      </c>
      <c r="I2238" t="s">
        <v>18310</v>
      </c>
      <c r="J2238" s="3">
        <f>COUNTIFS(tab_SCHULLISTE[TKZ],tab_SATLISTE[[#This Row],[SAT-ID]])</f>
        <v>2</v>
      </c>
    </row>
    <row r="2239" spans="1:10" ht="15.9" customHeight="1" x14ac:dyDescent="0.3">
      <c r="A2239" s="3" t="s">
        <v>3909</v>
      </c>
      <c r="B2239" s="15" t="s">
        <v>16782</v>
      </c>
      <c r="C2239" s="16">
        <v>43</v>
      </c>
      <c r="D2239" s="17">
        <f>tab_SATLISTE[[#This Row],[Leihgeräte]]*350</f>
        <v>15050</v>
      </c>
      <c r="E2239" s="16">
        <v>8</v>
      </c>
      <c r="F2239" s="30">
        <f>tab_SATLISTE[[#This Row],[Lehrergeräte]]*1000</f>
        <v>8000</v>
      </c>
      <c r="G2239" s="3" t="str">
        <f>IF(MID(tab_SATLISTE[[#This Row],[SAT-ID]],2,1)="x","x",LEFT(tab_SATLISTE[[#This Row],[SAT-ID]]))</f>
        <v>7</v>
      </c>
      <c r="H2239" t="s">
        <v>17008</v>
      </c>
      <c r="I2239" t="s">
        <v>18311</v>
      </c>
      <c r="J2239" s="3">
        <f>COUNTIFS(tab_SCHULLISTE[TKZ],tab_SATLISTE[[#This Row],[SAT-ID]])</f>
        <v>1</v>
      </c>
    </row>
    <row r="2240" spans="1:10" ht="15.9" customHeight="1" x14ac:dyDescent="0.3">
      <c r="A2240" s="3" t="s">
        <v>3910</v>
      </c>
      <c r="B2240" s="15" t="s">
        <v>16783</v>
      </c>
      <c r="C2240" s="16">
        <v>18</v>
      </c>
      <c r="D2240" s="17">
        <f>tab_SATLISTE[[#This Row],[Leihgeräte]]*350</f>
        <v>6300</v>
      </c>
      <c r="E2240" s="16">
        <v>2</v>
      </c>
      <c r="F2240" s="30">
        <f>tab_SATLISTE[[#This Row],[Lehrergeräte]]*1000</f>
        <v>2000</v>
      </c>
      <c r="G2240" s="3" t="str">
        <f>IF(MID(tab_SATLISTE[[#This Row],[SAT-ID]],2,1)="x","x",LEFT(tab_SATLISTE[[#This Row],[SAT-ID]]))</f>
        <v>7</v>
      </c>
      <c r="H2240" t="s">
        <v>17008</v>
      </c>
      <c r="I2240" t="s">
        <v>18312</v>
      </c>
      <c r="J2240" s="3">
        <f>COUNTIFS(tab_SCHULLISTE[TKZ],tab_SATLISTE[[#This Row],[SAT-ID]])</f>
        <v>1</v>
      </c>
    </row>
    <row r="2241" spans="1:10" ht="15.9" customHeight="1" x14ac:dyDescent="0.3">
      <c r="A2241" s="3" t="s">
        <v>3911</v>
      </c>
      <c r="B2241" s="15" t="s">
        <v>16784</v>
      </c>
      <c r="C2241" s="16">
        <v>278</v>
      </c>
      <c r="D2241" s="17">
        <f>tab_SATLISTE[[#This Row],[Leihgeräte]]*350</f>
        <v>97300</v>
      </c>
      <c r="E2241" s="16">
        <v>62</v>
      </c>
      <c r="F2241" s="30">
        <f>tab_SATLISTE[[#This Row],[Lehrergeräte]]*1000</f>
        <v>62000</v>
      </c>
      <c r="G2241" s="3" t="str">
        <f>IF(MID(tab_SATLISTE[[#This Row],[SAT-ID]],2,1)="x","x",LEFT(tab_SATLISTE[[#This Row],[SAT-ID]]))</f>
        <v>7</v>
      </c>
      <c r="H2241" t="s">
        <v>17010</v>
      </c>
      <c r="I2241" t="s">
        <v>18313</v>
      </c>
      <c r="J2241" s="3">
        <f>COUNTIFS(tab_SCHULLISTE[TKZ],tab_SATLISTE[[#This Row],[SAT-ID]])</f>
        <v>6</v>
      </c>
    </row>
    <row r="2242" spans="1:10" ht="15.9" customHeight="1" x14ac:dyDescent="0.3">
      <c r="A2242" s="3" t="s">
        <v>3912</v>
      </c>
      <c r="B2242" s="15" t="s">
        <v>16785</v>
      </c>
      <c r="C2242" s="16">
        <v>31</v>
      </c>
      <c r="D2242" s="17">
        <f>tab_SATLISTE[[#This Row],[Leihgeräte]]*350</f>
        <v>10850</v>
      </c>
      <c r="E2242" s="16">
        <v>8</v>
      </c>
      <c r="F2242" s="30">
        <f>tab_SATLISTE[[#This Row],[Lehrergeräte]]*1000</f>
        <v>8000</v>
      </c>
      <c r="G2242" s="3" t="str">
        <f>IF(MID(tab_SATLISTE[[#This Row],[SAT-ID]],2,1)="x","x",LEFT(tab_SATLISTE[[#This Row],[SAT-ID]]))</f>
        <v>7</v>
      </c>
      <c r="H2242" t="s">
        <v>17008</v>
      </c>
      <c r="I2242" t="s">
        <v>18314</v>
      </c>
      <c r="J2242" s="3">
        <f>COUNTIFS(tab_SCHULLISTE[TKZ],tab_SATLISTE[[#This Row],[SAT-ID]])</f>
        <v>1</v>
      </c>
    </row>
    <row r="2243" spans="1:10" ht="15.9" customHeight="1" x14ac:dyDescent="0.3">
      <c r="A2243" s="3" t="s">
        <v>3913</v>
      </c>
      <c r="B2243" s="15" t="s">
        <v>16786</v>
      </c>
      <c r="C2243" s="16">
        <v>22</v>
      </c>
      <c r="D2243" s="17">
        <f>tab_SATLISTE[[#This Row],[Leihgeräte]]*350</f>
        <v>7700</v>
      </c>
      <c r="E2243" s="16">
        <v>6</v>
      </c>
      <c r="F2243" s="30">
        <f>tab_SATLISTE[[#This Row],[Lehrergeräte]]*1000</f>
        <v>6000</v>
      </c>
      <c r="G2243" s="3" t="str">
        <f>IF(MID(tab_SATLISTE[[#This Row],[SAT-ID]],2,1)="x","x",LEFT(tab_SATLISTE[[#This Row],[SAT-ID]]))</f>
        <v>7</v>
      </c>
      <c r="H2243" t="s">
        <v>17008</v>
      </c>
      <c r="I2243" t="s">
        <v>18315</v>
      </c>
      <c r="J2243" s="3">
        <f>COUNTIFS(tab_SCHULLISTE[TKZ],tab_SATLISTE[[#This Row],[SAT-ID]])</f>
        <v>1</v>
      </c>
    </row>
    <row r="2244" spans="1:10" ht="15.9" customHeight="1" x14ac:dyDescent="0.3">
      <c r="A2244" s="3" t="s">
        <v>3914</v>
      </c>
      <c r="B2244" s="15" t="s">
        <v>16787</v>
      </c>
      <c r="C2244" s="16">
        <v>143</v>
      </c>
      <c r="D2244" s="17">
        <f>tab_SATLISTE[[#This Row],[Leihgeräte]]*350</f>
        <v>50050</v>
      </c>
      <c r="E2244" s="16">
        <v>22</v>
      </c>
      <c r="F2244" s="30">
        <f>tab_SATLISTE[[#This Row],[Lehrergeräte]]*1000</f>
        <v>22000</v>
      </c>
      <c r="G2244" s="3" t="str">
        <f>IF(MID(tab_SATLISTE[[#This Row],[SAT-ID]],2,1)="x","x",LEFT(tab_SATLISTE[[#This Row],[SAT-ID]]))</f>
        <v>7</v>
      </c>
      <c r="H2244" t="s">
        <v>17010</v>
      </c>
      <c r="I2244" t="s">
        <v>18316</v>
      </c>
      <c r="J2244" s="3">
        <f>COUNTIFS(tab_SCHULLISTE[TKZ],tab_SATLISTE[[#This Row],[SAT-ID]])</f>
        <v>2</v>
      </c>
    </row>
    <row r="2245" spans="1:10" ht="15.9" customHeight="1" x14ac:dyDescent="0.3">
      <c r="A2245" s="3" t="s">
        <v>3915</v>
      </c>
      <c r="B2245" s="15" t="s">
        <v>16788</v>
      </c>
      <c r="C2245" s="16">
        <v>35</v>
      </c>
      <c r="D2245" s="17">
        <f>tab_SATLISTE[[#This Row],[Leihgeräte]]*350</f>
        <v>12250</v>
      </c>
      <c r="E2245" s="16">
        <v>5</v>
      </c>
      <c r="F2245" s="30">
        <f>tab_SATLISTE[[#This Row],[Lehrergeräte]]*1000</f>
        <v>5000</v>
      </c>
      <c r="G2245" s="3" t="str">
        <f>IF(MID(tab_SATLISTE[[#This Row],[SAT-ID]],2,1)="x","x",LEFT(tab_SATLISTE[[#This Row],[SAT-ID]]))</f>
        <v>7</v>
      </c>
      <c r="H2245" t="s">
        <v>23</v>
      </c>
      <c r="I2245" t="s">
        <v>18317</v>
      </c>
      <c r="J2245" s="3">
        <f>COUNTIFS(tab_SCHULLISTE[TKZ],tab_SATLISTE[[#This Row],[SAT-ID]])</f>
        <v>1</v>
      </c>
    </row>
    <row r="2246" spans="1:10" ht="15.9" customHeight="1" x14ac:dyDescent="0.3">
      <c r="A2246" s="3" t="s">
        <v>3916</v>
      </c>
      <c r="B2246" s="15" t="s">
        <v>16789</v>
      </c>
      <c r="C2246" s="16">
        <v>30</v>
      </c>
      <c r="D2246" s="17">
        <f>tab_SATLISTE[[#This Row],[Leihgeräte]]*350</f>
        <v>10500</v>
      </c>
      <c r="E2246" s="16">
        <v>5</v>
      </c>
      <c r="F2246" s="30">
        <f>tab_SATLISTE[[#This Row],[Lehrergeräte]]*1000</f>
        <v>5000</v>
      </c>
      <c r="G2246" s="3" t="str">
        <f>IF(MID(tab_SATLISTE[[#This Row],[SAT-ID]],2,1)="x","x",LEFT(tab_SATLISTE[[#This Row],[SAT-ID]]))</f>
        <v>7</v>
      </c>
      <c r="H2246" t="s">
        <v>23</v>
      </c>
      <c r="I2246" t="s">
        <v>18318</v>
      </c>
      <c r="J2246" s="3">
        <f>COUNTIFS(tab_SCHULLISTE[TKZ],tab_SATLISTE[[#This Row],[SAT-ID]])</f>
        <v>1</v>
      </c>
    </row>
    <row r="2247" spans="1:10" ht="15.9" customHeight="1" x14ac:dyDescent="0.3">
      <c r="A2247" s="3" t="s">
        <v>3917</v>
      </c>
      <c r="B2247" s="15" t="s">
        <v>16790</v>
      </c>
      <c r="C2247" s="16">
        <v>52</v>
      </c>
      <c r="D2247" s="17">
        <f>tab_SATLISTE[[#This Row],[Leihgeräte]]*350</f>
        <v>18200</v>
      </c>
      <c r="E2247" s="16">
        <v>11</v>
      </c>
      <c r="F2247" s="30">
        <f>tab_SATLISTE[[#This Row],[Lehrergeräte]]*1000</f>
        <v>11000</v>
      </c>
      <c r="G2247" s="3" t="str">
        <f>IF(MID(tab_SATLISTE[[#This Row],[SAT-ID]],2,1)="x","x",LEFT(tab_SATLISTE[[#This Row],[SAT-ID]]))</f>
        <v>7</v>
      </c>
      <c r="H2247" t="s">
        <v>17008</v>
      </c>
      <c r="I2247" t="s">
        <v>18318</v>
      </c>
      <c r="J2247" s="3">
        <f>COUNTIFS(tab_SCHULLISTE[TKZ],tab_SATLISTE[[#This Row],[SAT-ID]])</f>
        <v>1</v>
      </c>
    </row>
    <row r="2248" spans="1:10" ht="15.9" customHeight="1" x14ac:dyDescent="0.3">
      <c r="A2248" s="3" t="s">
        <v>3918</v>
      </c>
      <c r="B2248" s="15" t="s">
        <v>16791</v>
      </c>
      <c r="C2248" s="16">
        <v>268</v>
      </c>
      <c r="D2248" s="17">
        <f>tab_SATLISTE[[#This Row],[Leihgeräte]]*350</f>
        <v>93800</v>
      </c>
      <c r="E2248" s="16">
        <v>62</v>
      </c>
      <c r="F2248" s="30">
        <f>tab_SATLISTE[[#This Row],[Lehrergeräte]]*1000</f>
        <v>62000</v>
      </c>
      <c r="G2248" s="3" t="str">
        <f>IF(MID(tab_SATLISTE[[#This Row],[SAT-ID]],2,1)="x","x",LEFT(tab_SATLISTE[[#This Row],[SAT-ID]]))</f>
        <v>7</v>
      </c>
      <c r="H2248" t="s">
        <v>17010</v>
      </c>
      <c r="I2248" t="s">
        <v>18319</v>
      </c>
      <c r="J2248" s="3">
        <f>COUNTIFS(tab_SCHULLISTE[TKZ],tab_SATLISTE[[#This Row],[SAT-ID]])</f>
        <v>4</v>
      </c>
    </row>
    <row r="2249" spans="1:10" ht="15.9" customHeight="1" x14ac:dyDescent="0.3">
      <c r="A2249" s="3" t="s">
        <v>3919</v>
      </c>
      <c r="B2249" s="15" t="s">
        <v>16792</v>
      </c>
      <c r="C2249" s="16">
        <v>31</v>
      </c>
      <c r="D2249" s="17">
        <f>tab_SATLISTE[[#This Row],[Leihgeräte]]*350</f>
        <v>10850</v>
      </c>
      <c r="E2249" s="16">
        <v>6</v>
      </c>
      <c r="F2249" s="30">
        <f>tab_SATLISTE[[#This Row],[Lehrergeräte]]*1000</f>
        <v>6000</v>
      </c>
      <c r="G2249" s="3" t="str">
        <f>IF(MID(tab_SATLISTE[[#This Row],[SAT-ID]],2,1)="x","x",LEFT(tab_SATLISTE[[#This Row],[SAT-ID]]))</f>
        <v>7</v>
      </c>
      <c r="H2249" t="s">
        <v>23</v>
      </c>
      <c r="I2249" t="s">
        <v>18320</v>
      </c>
      <c r="J2249" s="3">
        <f>COUNTIFS(tab_SCHULLISTE[TKZ],tab_SATLISTE[[#This Row],[SAT-ID]])</f>
        <v>1</v>
      </c>
    </row>
    <row r="2250" spans="1:10" ht="15.9" customHeight="1" x14ac:dyDescent="0.3">
      <c r="A2250" s="3" t="s">
        <v>18816</v>
      </c>
      <c r="B2250" s="15" t="s">
        <v>18938</v>
      </c>
      <c r="C2250" s="16">
        <v>3</v>
      </c>
      <c r="D2250" s="17">
        <f>tab_SATLISTE[[#This Row],[Leihgeräte]]*350</f>
        <v>1050</v>
      </c>
      <c r="E2250" s="16">
        <v>10</v>
      </c>
      <c r="F2250" s="30">
        <f>tab_SATLISTE[[#This Row],[Lehrergeräte]]*1000</f>
        <v>10000</v>
      </c>
      <c r="G2250" s="3" t="str">
        <f>IF(MID(tab_SATLISTE[[#This Row],[SAT-ID]],2,1)="x","x",LEFT(tab_SATLISTE[[#This Row],[SAT-ID]]))</f>
        <v>7</v>
      </c>
      <c r="H2250" t="s">
        <v>17012</v>
      </c>
      <c r="I2250" t="s">
        <v>18300</v>
      </c>
      <c r="J2250" s="3">
        <f>COUNTIFS(tab_SCHULLISTE[TKZ],tab_SATLISTE[[#This Row],[SAT-ID]])</f>
        <v>1</v>
      </c>
    </row>
    <row r="2251" spans="1:10" ht="15.9" customHeight="1" x14ac:dyDescent="0.3">
      <c r="A2251" s="3" t="s">
        <v>3920</v>
      </c>
      <c r="B2251" s="15" t="s">
        <v>163</v>
      </c>
      <c r="C2251" s="16">
        <v>13</v>
      </c>
      <c r="D2251" s="17">
        <f>tab_SATLISTE[[#This Row],[Leihgeräte]]*350</f>
        <v>4550</v>
      </c>
      <c r="E2251" s="16">
        <v>16</v>
      </c>
      <c r="F2251" s="30">
        <f>tab_SATLISTE[[#This Row],[Lehrergeräte]]*1000</f>
        <v>16000</v>
      </c>
      <c r="G2251" s="3" t="str">
        <f>IF(MID(tab_SATLISTE[[#This Row],[SAT-ID]],2,1)="x","x",LEFT(tab_SATLISTE[[#This Row],[SAT-ID]]))</f>
        <v>7</v>
      </c>
      <c r="H2251" t="s">
        <v>17010</v>
      </c>
      <c r="I2251" t="s">
        <v>18282</v>
      </c>
      <c r="J2251" s="3">
        <f>COUNTIFS(tab_SCHULLISTE[TKZ],tab_SATLISTE[[#This Row],[SAT-ID]])</f>
        <v>2</v>
      </c>
    </row>
    <row r="2252" spans="1:10" ht="15.9" customHeight="1" x14ac:dyDescent="0.3">
      <c r="A2252" s="3" t="s">
        <v>3921</v>
      </c>
      <c r="B2252" s="15" t="s">
        <v>16793</v>
      </c>
      <c r="C2252" s="16">
        <v>31</v>
      </c>
      <c r="D2252" s="17">
        <f>tab_SATLISTE[[#This Row],[Leihgeräte]]*350</f>
        <v>10850</v>
      </c>
      <c r="E2252" s="16">
        <v>8</v>
      </c>
      <c r="F2252" s="30">
        <f>tab_SATLISTE[[#This Row],[Lehrergeräte]]*1000</f>
        <v>8000</v>
      </c>
      <c r="G2252" s="3" t="str">
        <f>IF(MID(tab_SATLISTE[[#This Row],[SAT-ID]],2,1)="x","x",LEFT(tab_SATLISTE[[#This Row],[SAT-ID]]))</f>
        <v>7</v>
      </c>
      <c r="H2252" t="s">
        <v>23</v>
      </c>
      <c r="I2252" t="s">
        <v>18321</v>
      </c>
      <c r="J2252" s="3">
        <f>COUNTIFS(tab_SCHULLISTE[TKZ],tab_SATLISTE[[#This Row],[SAT-ID]])</f>
        <v>1</v>
      </c>
    </row>
    <row r="2253" spans="1:10" ht="15.9" customHeight="1" x14ac:dyDescent="0.3">
      <c r="A2253" s="3" t="s">
        <v>3922</v>
      </c>
      <c r="B2253" s="15" t="s">
        <v>16794</v>
      </c>
      <c r="C2253" s="16">
        <v>31</v>
      </c>
      <c r="D2253" s="17">
        <f>tab_SATLISTE[[#This Row],[Leihgeräte]]*350</f>
        <v>10850</v>
      </c>
      <c r="E2253" s="16">
        <v>5</v>
      </c>
      <c r="F2253" s="30">
        <f>tab_SATLISTE[[#This Row],[Lehrergeräte]]*1000</f>
        <v>5000</v>
      </c>
      <c r="G2253" s="3" t="str">
        <f>IF(MID(tab_SATLISTE[[#This Row],[SAT-ID]],2,1)="x","x",LEFT(tab_SATLISTE[[#This Row],[SAT-ID]]))</f>
        <v>7</v>
      </c>
      <c r="H2253" t="s">
        <v>17008</v>
      </c>
      <c r="I2253" t="s">
        <v>18255</v>
      </c>
      <c r="J2253" s="3">
        <f>COUNTIFS(tab_SCHULLISTE[TKZ],tab_SATLISTE[[#This Row],[SAT-ID]])</f>
        <v>1</v>
      </c>
    </row>
    <row r="2254" spans="1:10" ht="15.9" customHeight="1" x14ac:dyDescent="0.3">
      <c r="A2254" s="3" t="s">
        <v>3923</v>
      </c>
      <c r="B2254" s="15" t="s">
        <v>16795</v>
      </c>
      <c r="C2254" s="16">
        <v>65</v>
      </c>
      <c r="D2254" s="17">
        <f>tab_SATLISTE[[#This Row],[Leihgeräte]]*350</f>
        <v>22750</v>
      </c>
      <c r="E2254" s="16">
        <v>16</v>
      </c>
      <c r="F2254" s="30">
        <f>tab_SATLISTE[[#This Row],[Lehrergeräte]]*1000</f>
        <v>16000</v>
      </c>
      <c r="G2254" s="3" t="str">
        <f>IF(MID(tab_SATLISTE[[#This Row],[SAT-ID]],2,1)="x","x",LEFT(tab_SATLISTE[[#This Row],[SAT-ID]]))</f>
        <v>7</v>
      </c>
      <c r="H2254" t="s">
        <v>23</v>
      </c>
      <c r="I2254" t="s">
        <v>18322</v>
      </c>
      <c r="J2254" s="3">
        <f>COUNTIFS(tab_SCHULLISTE[TKZ],tab_SATLISTE[[#This Row],[SAT-ID]])</f>
        <v>2</v>
      </c>
    </row>
    <row r="2255" spans="1:10" ht="15.9" customHeight="1" x14ac:dyDescent="0.3">
      <c r="A2255" s="3" t="s">
        <v>3924</v>
      </c>
      <c r="B2255" s="15" t="s">
        <v>1252</v>
      </c>
      <c r="C2255" s="16">
        <v>40</v>
      </c>
      <c r="D2255" s="17">
        <f>tab_SATLISTE[[#This Row],[Leihgeräte]]*350</f>
        <v>14000</v>
      </c>
      <c r="E2255" s="16">
        <v>12</v>
      </c>
      <c r="F2255" s="30">
        <f>tab_SATLISTE[[#This Row],[Lehrergeräte]]*1000</f>
        <v>12000</v>
      </c>
      <c r="G2255" s="3" t="str">
        <f>IF(MID(tab_SATLISTE[[#This Row],[SAT-ID]],2,1)="x","x",LEFT(tab_SATLISTE[[#This Row],[SAT-ID]]))</f>
        <v>7</v>
      </c>
      <c r="H2255" t="s">
        <v>17008</v>
      </c>
      <c r="I2255" t="s">
        <v>18323</v>
      </c>
      <c r="J2255" s="3">
        <f>COUNTIFS(tab_SCHULLISTE[TKZ],tab_SATLISTE[[#This Row],[SAT-ID]])</f>
        <v>1</v>
      </c>
    </row>
    <row r="2256" spans="1:10" ht="15.9" customHeight="1" x14ac:dyDescent="0.3">
      <c r="A2256" s="3" t="s">
        <v>3925</v>
      </c>
      <c r="B2256" s="15" t="s">
        <v>16796</v>
      </c>
      <c r="C2256" s="16">
        <v>52</v>
      </c>
      <c r="D2256" s="17">
        <f>tab_SATLISTE[[#This Row],[Leihgeräte]]*350</f>
        <v>18200</v>
      </c>
      <c r="E2256" s="16">
        <v>13</v>
      </c>
      <c r="F2256" s="30">
        <f>tab_SATLISTE[[#This Row],[Lehrergeräte]]*1000</f>
        <v>13000</v>
      </c>
      <c r="G2256" s="3" t="str">
        <f>IF(MID(tab_SATLISTE[[#This Row],[SAT-ID]],2,1)="x","x",LEFT(tab_SATLISTE[[#This Row],[SAT-ID]]))</f>
        <v>7</v>
      </c>
      <c r="H2256" t="s">
        <v>17010</v>
      </c>
      <c r="I2256" t="s">
        <v>18323</v>
      </c>
      <c r="J2256" s="3">
        <f>COUNTIFS(tab_SCHULLISTE[TKZ],tab_SATLISTE[[#This Row],[SAT-ID]])</f>
        <v>1</v>
      </c>
    </row>
    <row r="2257" spans="1:10" ht="15.9" customHeight="1" x14ac:dyDescent="0.3">
      <c r="A2257" s="3" t="s">
        <v>3926</v>
      </c>
      <c r="B2257" s="15" t="s">
        <v>16797</v>
      </c>
      <c r="C2257" s="16">
        <v>16</v>
      </c>
      <c r="D2257" s="17">
        <f>tab_SATLISTE[[#This Row],[Leihgeräte]]*350</f>
        <v>5600</v>
      </c>
      <c r="E2257" s="16">
        <v>7</v>
      </c>
      <c r="F2257" s="30">
        <f>tab_SATLISTE[[#This Row],[Lehrergeräte]]*1000</f>
        <v>7000</v>
      </c>
      <c r="G2257" s="3" t="str">
        <f>IF(MID(tab_SATLISTE[[#This Row],[SAT-ID]],2,1)="x","x",LEFT(tab_SATLISTE[[#This Row],[SAT-ID]]))</f>
        <v>7</v>
      </c>
      <c r="H2257" t="s">
        <v>17008</v>
      </c>
      <c r="I2257" t="s">
        <v>18324</v>
      </c>
      <c r="J2257" s="3">
        <f>COUNTIFS(tab_SCHULLISTE[TKZ],tab_SATLISTE[[#This Row],[SAT-ID]])</f>
        <v>1</v>
      </c>
    </row>
    <row r="2258" spans="1:10" ht="15.9" customHeight="1" x14ac:dyDescent="0.3">
      <c r="A2258" s="3" t="s">
        <v>3927</v>
      </c>
      <c r="B2258" s="15" t="s">
        <v>16798</v>
      </c>
      <c r="C2258" s="16">
        <v>150</v>
      </c>
      <c r="D2258" s="17">
        <f>tab_SATLISTE[[#This Row],[Leihgeräte]]*350</f>
        <v>52500</v>
      </c>
      <c r="E2258" s="16">
        <v>33</v>
      </c>
      <c r="F2258" s="30">
        <f>tab_SATLISTE[[#This Row],[Lehrergeräte]]*1000</f>
        <v>33000</v>
      </c>
      <c r="G2258" s="3" t="str">
        <f>IF(MID(tab_SATLISTE[[#This Row],[SAT-ID]],2,1)="x","x",LEFT(tab_SATLISTE[[#This Row],[SAT-ID]]))</f>
        <v>7</v>
      </c>
      <c r="H2258" t="s">
        <v>17010</v>
      </c>
      <c r="I2258" t="s">
        <v>18325</v>
      </c>
      <c r="J2258" s="3">
        <f>COUNTIFS(tab_SCHULLISTE[TKZ],tab_SATLISTE[[#This Row],[SAT-ID]])</f>
        <v>4</v>
      </c>
    </row>
    <row r="2259" spans="1:10" ht="15.9" customHeight="1" x14ac:dyDescent="0.3">
      <c r="A2259" s="3" t="s">
        <v>3928</v>
      </c>
      <c r="B2259" s="15" t="s">
        <v>16799</v>
      </c>
      <c r="C2259" s="16">
        <v>907</v>
      </c>
      <c r="D2259" s="17">
        <f>tab_SATLISTE[[#This Row],[Leihgeräte]]*350</f>
        <v>317450</v>
      </c>
      <c r="E2259" s="16">
        <v>166</v>
      </c>
      <c r="F2259" s="30">
        <f>tab_SATLISTE[[#This Row],[Lehrergeräte]]*1000</f>
        <v>166000</v>
      </c>
      <c r="G2259" s="3" t="str">
        <f>IF(MID(tab_SATLISTE[[#This Row],[SAT-ID]],2,1)="x","x",LEFT(tab_SATLISTE[[#This Row],[SAT-ID]]))</f>
        <v>7</v>
      </c>
      <c r="H2259" t="s">
        <v>10474</v>
      </c>
      <c r="I2259" t="s">
        <v>18534</v>
      </c>
      <c r="J2259" s="3">
        <f>COUNTIFS(tab_SCHULLISTE[TKZ],tab_SATLISTE[[#This Row],[SAT-ID]])</f>
        <v>15</v>
      </c>
    </row>
    <row r="2260" spans="1:10" ht="15.9" customHeight="1" x14ac:dyDescent="0.3">
      <c r="A2260" s="3" t="s">
        <v>3929</v>
      </c>
      <c r="B2260" s="15" t="s">
        <v>16800</v>
      </c>
      <c r="C2260" s="16">
        <v>116</v>
      </c>
      <c r="D2260" s="17">
        <f>tab_SATLISTE[[#This Row],[Leihgeräte]]*350</f>
        <v>40600</v>
      </c>
      <c r="E2260" s="16">
        <v>26</v>
      </c>
      <c r="F2260" s="30">
        <f>tab_SATLISTE[[#This Row],[Lehrergeräte]]*1000</f>
        <v>26000</v>
      </c>
      <c r="G2260" s="3" t="str">
        <f>IF(MID(tab_SATLISTE[[#This Row],[SAT-ID]],2,1)="x","x",LEFT(tab_SATLISTE[[#This Row],[SAT-ID]]))</f>
        <v>7</v>
      </c>
      <c r="H2260" t="s">
        <v>17008</v>
      </c>
      <c r="I2260" t="s">
        <v>18326</v>
      </c>
      <c r="J2260" s="3">
        <f>COUNTIFS(tab_SCHULLISTE[TKZ],tab_SATLISTE[[#This Row],[SAT-ID]])</f>
        <v>1</v>
      </c>
    </row>
    <row r="2261" spans="1:10" ht="15.9" customHeight="1" x14ac:dyDescent="0.3">
      <c r="A2261" s="3" t="s">
        <v>3930</v>
      </c>
      <c r="B2261" s="15" t="s">
        <v>16801</v>
      </c>
      <c r="C2261" s="16">
        <v>193</v>
      </c>
      <c r="D2261" s="17">
        <f>tab_SATLISTE[[#This Row],[Leihgeräte]]*350</f>
        <v>67550</v>
      </c>
      <c r="E2261" s="16">
        <v>30</v>
      </c>
      <c r="F2261" s="30">
        <f>tab_SATLISTE[[#This Row],[Lehrergeräte]]*1000</f>
        <v>30000</v>
      </c>
      <c r="G2261" s="3" t="str">
        <f>IF(MID(tab_SATLISTE[[#This Row],[SAT-ID]],2,1)="x","x",LEFT(tab_SATLISTE[[#This Row],[SAT-ID]]))</f>
        <v>7</v>
      </c>
      <c r="H2261" t="s">
        <v>17008</v>
      </c>
      <c r="I2261" t="s">
        <v>18327</v>
      </c>
      <c r="J2261" s="3">
        <f>COUNTIFS(tab_SCHULLISTE[TKZ],tab_SATLISTE[[#This Row],[SAT-ID]])</f>
        <v>2</v>
      </c>
    </row>
    <row r="2262" spans="1:10" ht="15.9" customHeight="1" x14ac:dyDescent="0.3">
      <c r="A2262" s="3" t="s">
        <v>3931</v>
      </c>
      <c r="B2262" s="15" t="s">
        <v>16802</v>
      </c>
      <c r="C2262" s="16">
        <v>9</v>
      </c>
      <c r="D2262" s="17">
        <f>tab_SATLISTE[[#This Row],[Leihgeräte]]*350</f>
        <v>3150</v>
      </c>
      <c r="E2262" s="16">
        <v>0</v>
      </c>
      <c r="F2262" s="30">
        <f>tab_SATLISTE[[#This Row],[Lehrergeräte]]*1000</f>
        <v>0</v>
      </c>
      <c r="G2262" s="3" t="str">
        <f>IF(MID(tab_SATLISTE[[#This Row],[SAT-ID]],2,1)="x","x",LEFT(tab_SATLISTE[[#This Row],[SAT-ID]]))</f>
        <v>7</v>
      </c>
      <c r="H2262" t="s">
        <v>23</v>
      </c>
      <c r="I2262" t="s">
        <v>18328</v>
      </c>
      <c r="J2262" s="3">
        <f>COUNTIFS(tab_SCHULLISTE[TKZ],tab_SATLISTE[[#This Row],[SAT-ID]])</f>
        <v>1</v>
      </c>
    </row>
    <row r="2263" spans="1:10" ht="15.9" customHeight="1" x14ac:dyDescent="0.3">
      <c r="A2263" s="3" t="s">
        <v>3932</v>
      </c>
      <c r="B2263" s="15" t="s">
        <v>16803</v>
      </c>
      <c r="C2263" s="16">
        <v>20</v>
      </c>
      <c r="D2263" s="17">
        <f>tab_SATLISTE[[#This Row],[Leihgeräte]]*350</f>
        <v>7000</v>
      </c>
      <c r="E2263" s="16">
        <v>2</v>
      </c>
      <c r="F2263" s="30">
        <f>tab_SATLISTE[[#This Row],[Lehrergeräte]]*1000</f>
        <v>2000</v>
      </c>
      <c r="G2263" s="3" t="str">
        <f>IF(MID(tab_SATLISTE[[#This Row],[SAT-ID]],2,1)="x","x",LEFT(tab_SATLISTE[[#This Row],[SAT-ID]]))</f>
        <v>7</v>
      </c>
      <c r="H2263" t="s">
        <v>23</v>
      </c>
      <c r="I2263" t="s">
        <v>18329</v>
      </c>
      <c r="J2263" s="3">
        <f>COUNTIFS(tab_SCHULLISTE[TKZ],tab_SATLISTE[[#This Row],[SAT-ID]])</f>
        <v>1</v>
      </c>
    </row>
    <row r="2264" spans="1:10" ht="15.9" customHeight="1" x14ac:dyDescent="0.3">
      <c r="A2264" s="3" t="s">
        <v>3933</v>
      </c>
      <c r="B2264" s="15" t="s">
        <v>16804</v>
      </c>
      <c r="C2264" s="16">
        <v>38</v>
      </c>
      <c r="D2264" s="17">
        <f>tab_SATLISTE[[#This Row],[Leihgeräte]]*350</f>
        <v>13300</v>
      </c>
      <c r="E2264" s="16">
        <v>12</v>
      </c>
      <c r="F2264" s="30">
        <f>tab_SATLISTE[[#This Row],[Lehrergeräte]]*1000</f>
        <v>12000</v>
      </c>
      <c r="G2264" s="3" t="str">
        <f>IF(MID(tab_SATLISTE[[#This Row],[SAT-ID]],2,1)="x","x",LEFT(tab_SATLISTE[[#This Row],[SAT-ID]]))</f>
        <v>7</v>
      </c>
      <c r="H2264" t="s">
        <v>23</v>
      </c>
      <c r="I2264" t="s">
        <v>18330</v>
      </c>
      <c r="J2264" s="3">
        <f>COUNTIFS(tab_SCHULLISTE[TKZ],tab_SATLISTE[[#This Row],[SAT-ID]])</f>
        <v>1</v>
      </c>
    </row>
    <row r="2265" spans="1:10" ht="15.9" customHeight="1" x14ac:dyDescent="0.3">
      <c r="A2265" s="3" t="s">
        <v>3934</v>
      </c>
      <c r="B2265" s="15" t="s">
        <v>16805</v>
      </c>
      <c r="C2265" s="16">
        <v>57</v>
      </c>
      <c r="D2265" s="17">
        <f>tab_SATLISTE[[#This Row],[Leihgeräte]]*350</f>
        <v>19950</v>
      </c>
      <c r="E2265" s="16">
        <v>19</v>
      </c>
      <c r="F2265" s="30">
        <f>tab_SATLISTE[[#This Row],[Lehrergeräte]]*1000</f>
        <v>19000</v>
      </c>
      <c r="G2265" s="3" t="str">
        <f>IF(MID(tab_SATLISTE[[#This Row],[SAT-ID]],2,1)="x","x",LEFT(tab_SATLISTE[[#This Row],[SAT-ID]]))</f>
        <v>7</v>
      </c>
      <c r="H2265" t="s">
        <v>17010</v>
      </c>
      <c r="I2265" t="s">
        <v>18331</v>
      </c>
      <c r="J2265" s="3">
        <f>COUNTIFS(tab_SCHULLISTE[TKZ],tab_SATLISTE[[#This Row],[SAT-ID]])</f>
        <v>2</v>
      </c>
    </row>
    <row r="2266" spans="1:10" ht="15.9" customHeight="1" x14ac:dyDescent="0.3">
      <c r="A2266" s="3" t="s">
        <v>3935</v>
      </c>
      <c r="B2266" s="15" t="s">
        <v>16806</v>
      </c>
      <c r="C2266" s="16">
        <v>22</v>
      </c>
      <c r="D2266" s="17">
        <f>tab_SATLISTE[[#This Row],[Leihgeräte]]*350</f>
        <v>7700</v>
      </c>
      <c r="E2266" s="16">
        <v>7</v>
      </c>
      <c r="F2266" s="30">
        <f>tab_SATLISTE[[#This Row],[Lehrergeräte]]*1000</f>
        <v>7000</v>
      </c>
      <c r="G2266" s="3" t="str">
        <f>IF(MID(tab_SATLISTE[[#This Row],[SAT-ID]],2,1)="x","x",LEFT(tab_SATLISTE[[#This Row],[SAT-ID]]))</f>
        <v>7</v>
      </c>
      <c r="H2266" t="s">
        <v>17009</v>
      </c>
      <c r="I2266" t="s">
        <v>18332</v>
      </c>
      <c r="J2266" s="3">
        <f>COUNTIFS(tab_SCHULLISTE[TKZ],tab_SATLISTE[[#This Row],[SAT-ID]])</f>
        <v>1</v>
      </c>
    </row>
    <row r="2267" spans="1:10" ht="15.9" customHeight="1" x14ac:dyDescent="0.3">
      <c r="A2267" s="3" t="s">
        <v>3936</v>
      </c>
      <c r="B2267" s="15" t="s">
        <v>16807</v>
      </c>
      <c r="C2267" s="16">
        <v>29</v>
      </c>
      <c r="D2267" s="17">
        <f>tab_SATLISTE[[#This Row],[Leihgeräte]]*350</f>
        <v>10150</v>
      </c>
      <c r="E2267" s="16">
        <v>5</v>
      </c>
      <c r="F2267" s="30">
        <f>tab_SATLISTE[[#This Row],[Lehrergeräte]]*1000</f>
        <v>5000</v>
      </c>
      <c r="G2267" s="3" t="str">
        <f>IF(MID(tab_SATLISTE[[#This Row],[SAT-ID]],2,1)="x","x",LEFT(tab_SATLISTE[[#This Row],[SAT-ID]]))</f>
        <v>7</v>
      </c>
      <c r="H2267" t="s">
        <v>17008</v>
      </c>
      <c r="I2267" t="s">
        <v>18333</v>
      </c>
      <c r="J2267" s="3">
        <f>COUNTIFS(tab_SCHULLISTE[TKZ],tab_SATLISTE[[#This Row],[SAT-ID]])</f>
        <v>1</v>
      </c>
    </row>
    <row r="2268" spans="1:10" ht="15.9" customHeight="1" x14ac:dyDescent="0.3">
      <c r="A2268" s="3" t="s">
        <v>3937</v>
      </c>
      <c r="B2268" s="15" t="s">
        <v>16808</v>
      </c>
      <c r="C2268" s="16">
        <v>13</v>
      </c>
      <c r="D2268" s="17">
        <f>tab_SATLISTE[[#This Row],[Leihgeräte]]*350</f>
        <v>4550</v>
      </c>
      <c r="E2268" s="16">
        <v>3</v>
      </c>
      <c r="F2268" s="30">
        <f>tab_SATLISTE[[#This Row],[Lehrergeräte]]*1000</f>
        <v>3000</v>
      </c>
      <c r="G2268" s="3" t="str">
        <f>IF(MID(tab_SATLISTE[[#This Row],[SAT-ID]],2,1)="x","x",LEFT(tab_SATLISTE[[#This Row],[SAT-ID]]))</f>
        <v>7</v>
      </c>
      <c r="H2268" t="s">
        <v>23</v>
      </c>
      <c r="I2268" t="s">
        <v>18334</v>
      </c>
      <c r="J2268" s="3">
        <f>COUNTIFS(tab_SCHULLISTE[TKZ],tab_SATLISTE[[#This Row],[SAT-ID]])</f>
        <v>1</v>
      </c>
    </row>
    <row r="2269" spans="1:10" ht="15.9" customHeight="1" x14ac:dyDescent="0.3">
      <c r="A2269" s="3" t="s">
        <v>3938</v>
      </c>
      <c r="B2269" s="15" t="s">
        <v>16809</v>
      </c>
      <c r="C2269" s="16">
        <v>14</v>
      </c>
      <c r="D2269" s="17">
        <f>tab_SATLISTE[[#This Row],[Leihgeräte]]*350</f>
        <v>4900</v>
      </c>
      <c r="E2269" s="16">
        <v>4</v>
      </c>
      <c r="F2269" s="30">
        <f>tab_SATLISTE[[#This Row],[Lehrergeräte]]*1000</f>
        <v>4000</v>
      </c>
      <c r="G2269" s="3" t="str">
        <f>IF(MID(tab_SATLISTE[[#This Row],[SAT-ID]],2,1)="x","x",LEFT(tab_SATLISTE[[#This Row],[SAT-ID]]))</f>
        <v>7</v>
      </c>
      <c r="H2269" t="s">
        <v>23</v>
      </c>
      <c r="I2269" t="s">
        <v>18335</v>
      </c>
      <c r="J2269" s="3">
        <f>COUNTIFS(tab_SCHULLISTE[TKZ],tab_SATLISTE[[#This Row],[SAT-ID]])</f>
        <v>1</v>
      </c>
    </row>
    <row r="2270" spans="1:10" ht="15.9" customHeight="1" x14ac:dyDescent="0.3">
      <c r="A2270" s="3" t="s">
        <v>3939</v>
      </c>
      <c r="B2270" s="15" t="s">
        <v>16810</v>
      </c>
      <c r="C2270" s="16">
        <v>19</v>
      </c>
      <c r="D2270" s="17">
        <f>tab_SATLISTE[[#This Row],[Leihgeräte]]*350</f>
        <v>6650</v>
      </c>
      <c r="E2270" s="16">
        <v>7</v>
      </c>
      <c r="F2270" s="30">
        <f>tab_SATLISTE[[#This Row],[Lehrergeräte]]*1000</f>
        <v>7000</v>
      </c>
      <c r="G2270" s="3" t="str">
        <f>IF(MID(tab_SATLISTE[[#This Row],[SAT-ID]],2,1)="x","x",LEFT(tab_SATLISTE[[#This Row],[SAT-ID]]))</f>
        <v>7</v>
      </c>
      <c r="H2270" t="s">
        <v>17008</v>
      </c>
      <c r="I2270" t="s">
        <v>18336</v>
      </c>
      <c r="J2270" s="3">
        <f>COUNTIFS(tab_SCHULLISTE[TKZ],tab_SATLISTE[[#This Row],[SAT-ID]])</f>
        <v>1</v>
      </c>
    </row>
    <row r="2271" spans="1:10" ht="15.9" customHeight="1" x14ac:dyDescent="0.3">
      <c r="A2271" s="3" t="s">
        <v>3940</v>
      </c>
      <c r="B2271" s="15" t="s">
        <v>16811</v>
      </c>
      <c r="C2271" s="16">
        <v>109</v>
      </c>
      <c r="D2271" s="17">
        <f>tab_SATLISTE[[#This Row],[Leihgeräte]]*350</f>
        <v>38150</v>
      </c>
      <c r="E2271" s="16">
        <v>26</v>
      </c>
      <c r="F2271" s="30">
        <f>tab_SATLISTE[[#This Row],[Lehrergeräte]]*1000</f>
        <v>26000</v>
      </c>
      <c r="G2271" s="3" t="str">
        <f>IF(MID(tab_SATLISTE[[#This Row],[SAT-ID]],2,1)="x","x",LEFT(tab_SATLISTE[[#This Row],[SAT-ID]]))</f>
        <v>7</v>
      </c>
      <c r="H2271" t="s">
        <v>17008</v>
      </c>
      <c r="I2271" t="s">
        <v>18337</v>
      </c>
      <c r="J2271" s="3">
        <f>COUNTIFS(tab_SCHULLISTE[TKZ],tab_SATLISTE[[#This Row],[SAT-ID]])</f>
        <v>2</v>
      </c>
    </row>
    <row r="2272" spans="1:10" ht="15.9" customHeight="1" x14ac:dyDescent="0.3">
      <c r="A2272" s="3" t="s">
        <v>3941</v>
      </c>
      <c r="B2272" s="15" t="s">
        <v>16812</v>
      </c>
      <c r="C2272" s="16">
        <v>32</v>
      </c>
      <c r="D2272" s="17">
        <f>tab_SATLISTE[[#This Row],[Leihgeräte]]*350</f>
        <v>11200</v>
      </c>
      <c r="E2272" s="16">
        <v>11</v>
      </c>
      <c r="F2272" s="30">
        <f>tab_SATLISTE[[#This Row],[Lehrergeräte]]*1000</f>
        <v>11000</v>
      </c>
      <c r="G2272" s="3" t="str">
        <f>IF(MID(tab_SATLISTE[[#This Row],[SAT-ID]],2,1)="x","x",LEFT(tab_SATLISTE[[#This Row],[SAT-ID]]))</f>
        <v>7</v>
      </c>
      <c r="H2272" t="s">
        <v>17008</v>
      </c>
      <c r="I2272" t="s">
        <v>18338</v>
      </c>
      <c r="J2272" s="3">
        <f>COUNTIFS(tab_SCHULLISTE[TKZ],tab_SATLISTE[[#This Row],[SAT-ID]])</f>
        <v>2</v>
      </c>
    </row>
    <row r="2273" spans="1:10" ht="15.9" customHeight="1" x14ac:dyDescent="0.3">
      <c r="A2273" s="3" t="s">
        <v>3942</v>
      </c>
      <c r="B2273" s="15" t="s">
        <v>16813</v>
      </c>
      <c r="C2273" s="16">
        <v>17</v>
      </c>
      <c r="D2273" s="17">
        <f>tab_SATLISTE[[#This Row],[Leihgeräte]]*350</f>
        <v>5950</v>
      </c>
      <c r="E2273" s="16">
        <v>4</v>
      </c>
      <c r="F2273" s="30">
        <f>tab_SATLISTE[[#This Row],[Lehrergeräte]]*1000</f>
        <v>4000</v>
      </c>
      <c r="G2273" s="3" t="str">
        <f>IF(MID(tab_SATLISTE[[#This Row],[SAT-ID]],2,1)="x","x",LEFT(tab_SATLISTE[[#This Row],[SAT-ID]]))</f>
        <v>7</v>
      </c>
      <c r="H2273" t="s">
        <v>17008</v>
      </c>
      <c r="I2273" t="s">
        <v>18339</v>
      </c>
      <c r="J2273" s="3">
        <f>COUNTIFS(tab_SCHULLISTE[TKZ],tab_SATLISTE[[#This Row],[SAT-ID]])</f>
        <v>1</v>
      </c>
    </row>
    <row r="2274" spans="1:10" ht="15.9" customHeight="1" x14ac:dyDescent="0.3">
      <c r="A2274" s="3" t="s">
        <v>3943</v>
      </c>
      <c r="B2274" s="15" t="s">
        <v>16814</v>
      </c>
      <c r="C2274" s="16">
        <v>52</v>
      </c>
      <c r="D2274" s="17">
        <f>tab_SATLISTE[[#This Row],[Leihgeräte]]*350</f>
        <v>18200</v>
      </c>
      <c r="E2274" s="16">
        <v>13</v>
      </c>
      <c r="F2274" s="30">
        <f>tab_SATLISTE[[#This Row],[Lehrergeräte]]*1000</f>
        <v>13000</v>
      </c>
      <c r="G2274" s="3" t="str">
        <f>IF(MID(tab_SATLISTE[[#This Row],[SAT-ID]],2,1)="x","x",LEFT(tab_SATLISTE[[#This Row],[SAT-ID]]))</f>
        <v>7</v>
      </c>
      <c r="H2274" t="s">
        <v>17008</v>
      </c>
      <c r="I2274" t="s">
        <v>18340</v>
      </c>
      <c r="J2274" s="3">
        <f>COUNTIFS(tab_SCHULLISTE[TKZ],tab_SATLISTE[[#This Row],[SAT-ID]])</f>
        <v>2</v>
      </c>
    </row>
    <row r="2275" spans="1:10" ht="15.9" customHeight="1" x14ac:dyDescent="0.3">
      <c r="A2275" s="3" t="s">
        <v>3944</v>
      </c>
      <c r="B2275" s="15" t="s">
        <v>16815</v>
      </c>
      <c r="C2275" s="16">
        <v>13</v>
      </c>
      <c r="D2275" s="17">
        <f>tab_SATLISTE[[#This Row],[Leihgeräte]]*350</f>
        <v>4550</v>
      </c>
      <c r="E2275" s="16">
        <v>2</v>
      </c>
      <c r="F2275" s="30">
        <f>tab_SATLISTE[[#This Row],[Lehrergeräte]]*1000</f>
        <v>2000</v>
      </c>
      <c r="G2275" s="3" t="str">
        <f>IF(MID(tab_SATLISTE[[#This Row],[SAT-ID]],2,1)="x","x",LEFT(tab_SATLISTE[[#This Row],[SAT-ID]]))</f>
        <v>7</v>
      </c>
      <c r="H2275" t="s">
        <v>23</v>
      </c>
      <c r="I2275" t="s">
        <v>18340</v>
      </c>
      <c r="J2275" s="3">
        <f>COUNTIFS(tab_SCHULLISTE[TKZ],tab_SATLISTE[[#This Row],[SAT-ID]])</f>
        <v>1</v>
      </c>
    </row>
    <row r="2276" spans="1:10" ht="15.9" customHeight="1" x14ac:dyDescent="0.3">
      <c r="A2276" s="3" t="s">
        <v>3945</v>
      </c>
      <c r="B2276" s="15" t="s">
        <v>16816</v>
      </c>
      <c r="C2276" s="16">
        <v>21</v>
      </c>
      <c r="D2276" s="17">
        <f>tab_SATLISTE[[#This Row],[Leihgeräte]]*350</f>
        <v>7350</v>
      </c>
      <c r="E2276" s="16">
        <v>4</v>
      </c>
      <c r="F2276" s="30">
        <f>tab_SATLISTE[[#This Row],[Lehrergeräte]]*1000</f>
        <v>4000</v>
      </c>
      <c r="G2276" s="3" t="str">
        <f>IF(MID(tab_SATLISTE[[#This Row],[SAT-ID]],2,1)="x","x",LEFT(tab_SATLISTE[[#This Row],[SAT-ID]]))</f>
        <v>7</v>
      </c>
      <c r="H2276" t="s">
        <v>23</v>
      </c>
      <c r="I2276" t="s">
        <v>18341</v>
      </c>
      <c r="J2276" s="3">
        <f>COUNTIFS(tab_SCHULLISTE[TKZ],tab_SATLISTE[[#This Row],[SAT-ID]])</f>
        <v>1</v>
      </c>
    </row>
    <row r="2277" spans="1:10" ht="15.9" customHeight="1" x14ac:dyDescent="0.3">
      <c r="A2277" s="3" t="s">
        <v>3946</v>
      </c>
      <c r="B2277" s="15" t="s">
        <v>16817</v>
      </c>
      <c r="C2277" s="16">
        <v>54</v>
      </c>
      <c r="D2277" s="17">
        <f>tab_SATLISTE[[#This Row],[Leihgeräte]]*350</f>
        <v>18900</v>
      </c>
      <c r="E2277" s="16">
        <v>15</v>
      </c>
      <c r="F2277" s="30">
        <f>tab_SATLISTE[[#This Row],[Lehrergeräte]]*1000</f>
        <v>15000</v>
      </c>
      <c r="G2277" s="3" t="str">
        <f>IF(MID(tab_SATLISTE[[#This Row],[SAT-ID]],2,1)="x","x",LEFT(tab_SATLISTE[[#This Row],[SAT-ID]]))</f>
        <v>7</v>
      </c>
      <c r="H2277" t="s">
        <v>17008</v>
      </c>
      <c r="I2277" t="s">
        <v>18342</v>
      </c>
      <c r="J2277" s="3">
        <f>COUNTIFS(tab_SCHULLISTE[TKZ],tab_SATLISTE[[#This Row],[SAT-ID]])</f>
        <v>1</v>
      </c>
    </row>
    <row r="2278" spans="1:10" ht="15.9" customHeight="1" x14ac:dyDescent="0.3">
      <c r="A2278" s="3" t="s">
        <v>3947</v>
      </c>
      <c r="B2278" s="15" t="s">
        <v>16818</v>
      </c>
      <c r="C2278" s="16">
        <v>59</v>
      </c>
      <c r="D2278" s="17">
        <f>tab_SATLISTE[[#This Row],[Leihgeräte]]*350</f>
        <v>20650</v>
      </c>
      <c r="E2278" s="16">
        <v>12</v>
      </c>
      <c r="F2278" s="30">
        <f>tab_SATLISTE[[#This Row],[Lehrergeräte]]*1000</f>
        <v>12000</v>
      </c>
      <c r="G2278" s="3" t="str">
        <f>IF(MID(tab_SATLISTE[[#This Row],[SAT-ID]],2,1)="x","x",LEFT(tab_SATLISTE[[#This Row],[SAT-ID]]))</f>
        <v>7</v>
      </c>
      <c r="H2278" t="s">
        <v>17010</v>
      </c>
      <c r="I2278" t="s">
        <v>18342</v>
      </c>
      <c r="J2278" s="3">
        <f>COUNTIFS(tab_SCHULLISTE[TKZ],tab_SATLISTE[[#This Row],[SAT-ID]])</f>
        <v>1</v>
      </c>
    </row>
    <row r="2279" spans="1:10" ht="15.9" customHeight="1" x14ac:dyDescent="0.3">
      <c r="A2279" s="3" t="s">
        <v>3948</v>
      </c>
      <c r="B2279" s="15" t="s">
        <v>16819</v>
      </c>
      <c r="C2279" s="16">
        <v>20</v>
      </c>
      <c r="D2279" s="17">
        <f>tab_SATLISTE[[#This Row],[Leihgeräte]]*350</f>
        <v>7000</v>
      </c>
      <c r="E2279" s="16">
        <v>5</v>
      </c>
      <c r="F2279" s="30">
        <f>tab_SATLISTE[[#This Row],[Lehrergeräte]]*1000</f>
        <v>5000</v>
      </c>
      <c r="G2279" s="3" t="str">
        <f>IF(MID(tab_SATLISTE[[#This Row],[SAT-ID]],2,1)="x","x",LEFT(tab_SATLISTE[[#This Row],[SAT-ID]]))</f>
        <v>7</v>
      </c>
      <c r="H2279" t="s">
        <v>17008</v>
      </c>
      <c r="I2279" t="s">
        <v>18343</v>
      </c>
      <c r="J2279" s="3">
        <f>COUNTIFS(tab_SCHULLISTE[TKZ],tab_SATLISTE[[#This Row],[SAT-ID]])</f>
        <v>1</v>
      </c>
    </row>
    <row r="2280" spans="1:10" ht="15.9" customHeight="1" x14ac:dyDescent="0.3">
      <c r="A2280" s="3" t="s">
        <v>3949</v>
      </c>
      <c r="B2280" s="15" t="s">
        <v>16820</v>
      </c>
      <c r="C2280" s="16">
        <v>178</v>
      </c>
      <c r="D2280" s="17">
        <f>tab_SATLISTE[[#This Row],[Leihgeräte]]*350</f>
        <v>62300</v>
      </c>
      <c r="E2280" s="16">
        <v>33</v>
      </c>
      <c r="F2280" s="30">
        <f>tab_SATLISTE[[#This Row],[Lehrergeräte]]*1000</f>
        <v>33000</v>
      </c>
      <c r="G2280" s="3" t="str">
        <f>IF(MID(tab_SATLISTE[[#This Row],[SAT-ID]],2,1)="x","x",LEFT(tab_SATLISTE[[#This Row],[SAT-ID]]))</f>
        <v>7</v>
      </c>
      <c r="H2280" t="s">
        <v>17010</v>
      </c>
      <c r="I2280" t="s">
        <v>18344</v>
      </c>
      <c r="J2280" s="3">
        <f>COUNTIFS(tab_SCHULLISTE[TKZ],tab_SATLISTE[[#This Row],[SAT-ID]])</f>
        <v>5</v>
      </c>
    </row>
    <row r="2281" spans="1:10" ht="15.9" customHeight="1" x14ac:dyDescent="0.3">
      <c r="A2281" s="3" t="s">
        <v>3950</v>
      </c>
      <c r="B2281" s="15" t="s">
        <v>16821</v>
      </c>
      <c r="C2281" s="16">
        <v>149</v>
      </c>
      <c r="D2281" s="17">
        <f>tab_SATLISTE[[#This Row],[Leihgeräte]]*350</f>
        <v>52150</v>
      </c>
      <c r="E2281" s="16">
        <v>31</v>
      </c>
      <c r="F2281" s="30">
        <f>tab_SATLISTE[[#This Row],[Lehrergeräte]]*1000</f>
        <v>31000</v>
      </c>
      <c r="G2281" s="3" t="str">
        <f>IF(MID(tab_SATLISTE[[#This Row],[SAT-ID]],2,1)="x","x",LEFT(tab_SATLISTE[[#This Row],[SAT-ID]]))</f>
        <v>7</v>
      </c>
      <c r="H2281" t="s">
        <v>17010</v>
      </c>
      <c r="I2281" t="s">
        <v>18345</v>
      </c>
      <c r="J2281" s="3">
        <f>COUNTIFS(tab_SCHULLISTE[TKZ],tab_SATLISTE[[#This Row],[SAT-ID]])</f>
        <v>3</v>
      </c>
    </row>
    <row r="2282" spans="1:10" ht="15.9" customHeight="1" x14ac:dyDescent="0.3">
      <c r="A2282" s="3" t="s">
        <v>3951</v>
      </c>
      <c r="B2282" s="15" t="s">
        <v>16822</v>
      </c>
      <c r="C2282" s="16">
        <v>19</v>
      </c>
      <c r="D2282" s="17">
        <f>tab_SATLISTE[[#This Row],[Leihgeräte]]*350</f>
        <v>6650</v>
      </c>
      <c r="E2282" s="16">
        <v>8</v>
      </c>
      <c r="F2282" s="30">
        <f>tab_SATLISTE[[#This Row],[Lehrergeräte]]*1000</f>
        <v>8000</v>
      </c>
      <c r="G2282" s="3" t="str">
        <f>IF(MID(tab_SATLISTE[[#This Row],[SAT-ID]],2,1)="x","x",LEFT(tab_SATLISTE[[#This Row],[SAT-ID]]))</f>
        <v>7</v>
      </c>
      <c r="H2282" t="s">
        <v>17009</v>
      </c>
      <c r="I2282" t="s">
        <v>18346</v>
      </c>
      <c r="J2282" s="3">
        <f>COUNTIFS(tab_SCHULLISTE[TKZ],tab_SATLISTE[[#This Row],[SAT-ID]])</f>
        <v>1</v>
      </c>
    </row>
    <row r="2283" spans="1:10" ht="15.9" customHeight="1" x14ac:dyDescent="0.3">
      <c r="A2283" s="3" t="s">
        <v>3952</v>
      </c>
      <c r="B2283" s="15" t="s">
        <v>16823</v>
      </c>
      <c r="C2283" s="16">
        <v>12</v>
      </c>
      <c r="D2283" s="17">
        <f>tab_SATLISTE[[#This Row],[Leihgeräte]]*350</f>
        <v>4200</v>
      </c>
      <c r="E2283" s="16">
        <v>4</v>
      </c>
      <c r="F2283" s="30">
        <f>tab_SATLISTE[[#This Row],[Lehrergeräte]]*1000</f>
        <v>4000</v>
      </c>
      <c r="G2283" s="3" t="str">
        <f>IF(MID(tab_SATLISTE[[#This Row],[SAT-ID]],2,1)="x","x",LEFT(tab_SATLISTE[[#This Row],[SAT-ID]]))</f>
        <v>7</v>
      </c>
      <c r="H2283" t="s">
        <v>17009</v>
      </c>
      <c r="I2283" t="s">
        <v>18347</v>
      </c>
      <c r="J2283" s="3">
        <f>COUNTIFS(tab_SCHULLISTE[TKZ],tab_SATLISTE[[#This Row],[SAT-ID]])</f>
        <v>1</v>
      </c>
    </row>
    <row r="2284" spans="1:10" ht="15.9" customHeight="1" x14ac:dyDescent="0.3">
      <c r="A2284" s="3" t="s">
        <v>3953</v>
      </c>
      <c r="B2284" s="15" t="s">
        <v>16824</v>
      </c>
      <c r="C2284" s="16">
        <v>16</v>
      </c>
      <c r="D2284" s="17">
        <f>tab_SATLISTE[[#This Row],[Leihgeräte]]*350</f>
        <v>5600</v>
      </c>
      <c r="E2284" s="16">
        <v>3</v>
      </c>
      <c r="F2284" s="30">
        <f>tab_SATLISTE[[#This Row],[Lehrergeräte]]*1000</f>
        <v>3000</v>
      </c>
      <c r="G2284" s="3" t="str">
        <f>IF(MID(tab_SATLISTE[[#This Row],[SAT-ID]],2,1)="x","x",LEFT(tab_SATLISTE[[#This Row],[SAT-ID]]))</f>
        <v>7</v>
      </c>
      <c r="H2284" t="s">
        <v>23</v>
      </c>
      <c r="I2284" t="s">
        <v>18348</v>
      </c>
      <c r="J2284" s="3">
        <f>COUNTIFS(tab_SCHULLISTE[TKZ],tab_SATLISTE[[#This Row],[SAT-ID]])</f>
        <v>1</v>
      </c>
    </row>
    <row r="2285" spans="1:10" ht="15.9" customHeight="1" x14ac:dyDescent="0.3">
      <c r="A2285" s="3" t="s">
        <v>3954</v>
      </c>
      <c r="B2285" s="15" t="s">
        <v>16825</v>
      </c>
      <c r="C2285" s="16">
        <v>67</v>
      </c>
      <c r="D2285" s="17">
        <f>tab_SATLISTE[[#This Row],[Leihgeräte]]*350</f>
        <v>23450</v>
      </c>
      <c r="E2285" s="16">
        <v>20</v>
      </c>
      <c r="F2285" s="30">
        <f>tab_SATLISTE[[#This Row],[Lehrergeräte]]*1000</f>
        <v>20000</v>
      </c>
      <c r="G2285" s="3" t="str">
        <f>IF(MID(tab_SATLISTE[[#This Row],[SAT-ID]],2,1)="x","x",LEFT(tab_SATLISTE[[#This Row],[SAT-ID]]))</f>
        <v>7</v>
      </c>
      <c r="H2285" t="s">
        <v>17009</v>
      </c>
      <c r="I2285" t="s">
        <v>18349</v>
      </c>
      <c r="J2285" s="3">
        <f>COUNTIFS(tab_SCHULLISTE[TKZ],tab_SATLISTE[[#This Row],[SAT-ID]])</f>
        <v>2</v>
      </c>
    </row>
    <row r="2286" spans="1:10" ht="15.9" customHeight="1" x14ac:dyDescent="0.3">
      <c r="A2286" s="3" t="s">
        <v>3955</v>
      </c>
      <c r="B2286" s="15" t="s">
        <v>16826</v>
      </c>
      <c r="C2286" s="16">
        <v>23</v>
      </c>
      <c r="D2286" s="17">
        <f>tab_SATLISTE[[#This Row],[Leihgeräte]]*350</f>
        <v>8050</v>
      </c>
      <c r="E2286" s="16">
        <v>6</v>
      </c>
      <c r="F2286" s="30">
        <f>tab_SATLISTE[[#This Row],[Lehrergeräte]]*1000</f>
        <v>6000</v>
      </c>
      <c r="G2286" s="3" t="str">
        <f>IF(MID(tab_SATLISTE[[#This Row],[SAT-ID]],2,1)="x","x",LEFT(tab_SATLISTE[[#This Row],[SAT-ID]]))</f>
        <v>7</v>
      </c>
      <c r="H2286" t="s">
        <v>17009</v>
      </c>
      <c r="I2286" t="s">
        <v>18350</v>
      </c>
      <c r="J2286" s="3">
        <f>COUNTIFS(tab_SCHULLISTE[TKZ],tab_SATLISTE[[#This Row],[SAT-ID]])</f>
        <v>1</v>
      </c>
    </row>
    <row r="2287" spans="1:10" ht="15.9" customHeight="1" x14ac:dyDescent="0.3">
      <c r="A2287" s="3" t="s">
        <v>3956</v>
      </c>
      <c r="B2287" s="15" t="s">
        <v>16827</v>
      </c>
      <c r="C2287" s="16">
        <v>20</v>
      </c>
      <c r="D2287" s="17">
        <f>tab_SATLISTE[[#This Row],[Leihgeräte]]*350</f>
        <v>7000</v>
      </c>
      <c r="E2287" s="16">
        <v>7</v>
      </c>
      <c r="F2287" s="30">
        <f>tab_SATLISTE[[#This Row],[Lehrergeräte]]*1000</f>
        <v>7000</v>
      </c>
      <c r="G2287" s="3" t="str">
        <f>IF(MID(tab_SATLISTE[[#This Row],[SAT-ID]],2,1)="x","x",LEFT(tab_SATLISTE[[#This Row],[SAT-ID]]))</f>
        <v>7</v>
      </c>
      <c r="H2287" t="s">
        <v>23</v>
      </c>
      <c r="I2287" t="s">
        <v>18351</v>
      </c>
      <c r="J2287" s="3">
        <f>COUNTIFS(tab_SCHULLISTE[TKZ],tab_SATLISTE[[#This Row],[SAT-ID]])</f>
        <v>1</v>
      </c>
    </row>
    <row r="2288" spans="1:10" ht="15.9" customHeight="1" x14ac:dyDescent="0.3">
      <c r="A2288" s="3" t="s">
        <v>3957</v>
      </c>
      <c r="B2288" s="15" t="s">
        <v>10434</v>
      </c>
      <c r="C2288" s="16">
        <v>19</v>
      </c>
      <c r="D2288" s="17">
        <f>tab_SATLISTE[[#This Row],[Leihgeräte]]*350</f>
        <v>6650</v>
      </c>
      <c r="E2288" s="16">
        <v>3</v>
      </c>
      <c r="F2288" s="30">
        <f>tab_SATLISTE[[#This Row],[Lehrergeräte]]*1000</f>
        <v>3000</v>
      </c>
      <c r="G2288" s="3" t="str">
        <f>IF(MID(tab_SATLISTE[[#This Row],[SAT-ID]],2,1)="x","x",LEFT(tab_SATLISTE[[#This Row],[SAT-ID]]))</f>
        <v>7</v>
      </c>
      <c r="H2288" t="s">
        <v>17008</v>
      </c>
      <c r="I2288" t="s">
        <v>18307</v>
      </c>
      <c r="J2288" s="3">
        <f>COUNTIFS(tab_SCHULLISTE[TKZ],tab_SATLISTE[[#This Row],[SAT-ID]])</f>
        <v>1</v>
      </c>
    </row>
    <row r="2289" spans="1:10" ht="15.9" customHeight="1" x14ac:dyDescent="0.3">
      <c r="A2289" s="3" t="s">
        <v>3958</v>
      </c>
      <c r="B2289" s="15" t="s">
        <v>16828</v>
      </c>
      <c r="C2289" s="16">
        <v>1168</v>
      </c>
      <c r="D2289" s="17">
        <f>tab_SATLISTE[[#This Row],[Leihgeräte]]*350</f>
        <v>408800</v>
      </c>
      <c r="E2289" s="16">
        <v>254</v>
      </c>
      <c r="F2289" s="30">
        <f>tab_SATLISTE[[#This Row],[Lehrergeräte]]*1000</f>
        <v>254000</v>
      </c>
      <c r="G2289" s="3" t="str">
        <f>IF(MID(tab_SATLISTE[[#This Row],[SAT-ID]],2,1)="x","x",LEFT(tab_SATLISTE[[#This Row],[SAT-ID]]))</f>
        <v>7</v>
      </c>
      <c r="H2289" t="s">
        <v>17010</v>
      </c>
      <c r="I2289" t="s">
        <v>18352</v>
      </c>
      <c r="J2289" s="3">
        <f>COUNTIFS(tab_SCHULLISTE[TKZ],tab_SATLISTE[[#This Row],[SAT-ID]])</f>
        <v>21</v>
      </c>
    </row>
    <row r="2290" spans="1:10" ht="15.9" customHeight="1" x14ac:dyDescent="0.3">
      <c r="A2290" s="3" t="s">
        <v>3959</v>
      </c>
      <c r="B2290" s="15" t="s">
        <v>16829</v>
      </c>
      <c r="C2290" s="16">
        <v>10</v>
      </c>
      <c r="D2290" s="17">
        <f>tab_SATLISTE[[#This Row],[Leihgeräte]]*350</f>
        <v>3500</v>
      </c>
      <c r="E2290" s="16">
        <v>4</v>
      </c>
      <c r="F2290" s="30">
        <f>tab_SATLISTE[[#This Row],[Lehrergeräte]]*1000</f>
        <v>4000</v>
      </c>
      <c r="G2290" s="3" t="str">
        <f>IF(MID(tab_SATLISTE[[#This Row],[SAT-ID]],2,1)="x","x",LEFT(tab_SATLISTE[[#This Row],[SAT-ID]]))</f>
        <v>7</v>
      </c>
      <c r="H2290" t="s">
        <v>17009</v>
      </c>
      <c r="I2290" t="s">
        <v>18353</v>
      </c>
      <c r="J2290" s="3">
        <f>COUNTIFS(tab_SCHULLISTE[TKZ],tab_SATLISTE[[#This Row],[SAT-ID]])</f>
        <v>1</v>
      </c>
    </row>
    <row r="2291" spans="1:10" ht="15.9" customHeight="1" x14ac:dyDescent="0.3">
      <c r="A2291" s="3" t="s">
        <v>3960</v>
      </c>
      <c r="B2291" s="15" t="s">
        <v>16830</v>
      </c>
      <c r="C2291" s="16">
        <v>1235</v>
      </c>
      <c r="D2291" s="17">
        <f>tab_SATLISTE[[#This Row],[Leihgeräte]]*350</f>
        <v>432250</v>
      </c>
      <c r="E2291" s="16">
        <v>273</v>
      </c>
      <c r="F2291" s="30">
        <f>tab_SATLISTE[[#This Row],[Lehrergeräte]]*1000</f>
        <v>273000</v>
      </c>
      <c r="G2291" s="3" t="str">
        <f>IF(MID(tab_SATLISTE[[#This Row],[SAT-ID]],2,1)="x","x",LEFT(tab_SATLISTE[[#This Row],[SAT-ID]]))</f>
        <v>7</v>
      </c>
      <c r="H2291" t="s">
        <v>17010</v>
      </c>
      <c r="I2291" t="s">
        <v>18274</v>
      </c>
      <c r="J2291" s="3">
        <f>COUNTIFS(tab_SCHULLISTE[TKZ],tab_SATLISTE[[#This Row],[SAT-ID]])</f>
        <v>19</v>
      </c>
    </row>
    <row r="2292" spans="1:10" ht="15.9" customHeight="1" x14ac:dyDescent="0.3">
      <c r="A2292" s="3" t="s">
        <v>3961</v>
      </c>
      <c r="B2292" s="15" t="s">
        <v>16831</v>
      </c>
      <c r="C2292" s="16">
        <v>13</v>
      </c>
      <c r="D2292" s="17">
        <f>tab_SATLISTE[[#This Row],[Leihgeräte]]*350</f>
        <v>4550</v>
      </c>
      <c r="E2292" s="16">
        <v>4</v>
      </c>
      <c r="F2292" s="30">
        <f>tab_SATLISTE[[#This Row],[Lehrergeräte]]*1000</f>
        <v>4000</v>
      </c>
      <c r="G2292" s="3" t="str">
        <f>IF(MID(tab_SATLISTE[[#This Row],[SAT-ID]],2,1)="x","x",LEFT(tab_SATLISTE[[#This Row],[SAT-ID]]))</f>
        <v>7</v>
      </c>
      <c r="H2292" t="s">
        <v>23</v>
      </c>
      <c r="I2292" t="s">
        <v>18354</v>
      </c>
      <c r="J2292" s="3">
        <f>COUNTIFS(tab_SCHULLISTE[TKZ],tab_SATLISTE[[#This Row],[SAT-ID]])</f>
        <v>1</v>
      </c>
    </row>
    <row r="2293" spans="1:10" ht="15.9" customHeight="1" x14ac:dyDescent="0.3">
      <c r="A2293" s="3" t="s">
        <v>3962</v>
      </c>
      <c r="B2293" s="15" t="s">
        <v>16832</v>
      </c>
      <c r="C2293" s="16">
        <v>34</v>
      </c>
      <c r="D2293" s="17">
        <f>tab_SATLISTE[[#This Row],[Leihgeräte]]*350</f>
        <v>11900</v>
      </c>
      <c r="E2293" s="16">
        <v>13</v>
      </c>
      <c r="F2293" s="30">
        <f>tab_SATLISTE[[#This Row],[Lehrergeräte]]*1000</f>
        <v>13000</v>
      </c>
      <c r="G2293" s="3" t="str">
        <f>IF(MID(tab_SATLISTE[[#This Row],[SAT-ID]],2,1)="x","x",LEFT(tab_SATLISTE[[#This Row],[SAT-ID]]))</f>
        <v>7</v>
      </c>
      <c r="H2293" t="s">
        <v>17008</v>
      </c>
      <c r="I2293" t="s">
        <v>18355</v>
      </c>
      <c r="J2293" s="3">
        <f>COUNTIFS(tab_SCHULLISTE[TKZ],tab_SATLISTE[[#This Row],[SAT-ID]])</f>
        <v>2</v>
      </c>
    </row>
    <row r="2294" spans="1:10" ht="15.9" customHeight="1" x14ac:dyDescent="0.3">
      <c r="A2294" s="3" t="s">
        <v>3963</v>
      </c>
      <c r="B2294" s="15" t="s">
        <v>16833</v>
      </c>
      <c r="C2294" s="16">
        <v>133</v>
      </c>
      <c r="D2294" s="17">
        <f>tab_SATLISTE[[#This Row],[Leihgeräte]]*350</f>
        <v>46550</v>
      </c>
      <c r="E2294" s="16">
        <v>31</v>
      </c>
      <c r="F2294" s="30">
        <f>tab_SATLISTE[[#This Row],[Lehrergeräte]]*1000</f>
        <v>31000</v>
      </c>
      <c r="G2294" s="3" t="str">
        <f>IF(MID(tab_SATLISTE[[#This Row],[SAT-ID]],2,1)="x","x",LEFT(tab_SATLISTE[[#This Row],[SAT-ID]]))</f>
        <v>7</v>
      </c>
      <c r="H2294" t="s">
        <v>23</v>
      </c>
      <c r="I2294" t="s">
        <v>18356</v>
      </c>
      <c r="J2294" s="3">
        <f>COUNTIFS(tab_SCHULLISTE[TKZ],tab_SATLISTE[[#This Row],[SAT-ID]])</f>
        <v>2</v>
      </c>
    </row>
    <row r="2295" spans="1:10" ht="15.9" customHeight="1" x14ac:dyDescent="0.3">
      <c r="A2295" s="3" t="s">
        <v>3964</v>
      </c>
      <c r="B2295" s="15" t="s">
        <v>1259</v>
      </c>
      <c r="C2295" s="16">
        <v>13</v>
      </c>
      <c r="D2295" s="17">
        <f>tab_SATLISTE[[#This Row],[Leihgeräte]]*350</f>
        <v>4550</v>
      </c>
      <c r="E2295" s="16">
        <v>2</v>
      </c>
      <c r="F2295" s="30">
        <f>tab_SATLISTE[[#This Row],[Lehrergeräte]]*1000</f>
        <v>2000</v>
      </c>
      <c r="G2295" s="3" t="str">
        <f>IF(MID(tab_SATLISTE[[#This Row],[SAT-ID]],2,1)="x","x",LEFT(tab_SATLISTE[[#This Row],[SAT-ID]]))</f>
        <v>7</v>
      </c>
      <c r="H2295" t="s">
        <v>17008</v>
      </c>
      <c r="I2295" t="s">
        <v>18357</v>
      </c>
      <c r="J2295" s="3">
        <f>COUNTIFS(tab_SCHULLISTE[TKZ],tab_SATLISTE[[#This Row],[SAT-ID]])</f>
        <v>1</v>
      </c>
    </row>
    <row r="2296" spans="1:10" ht="15.9" customHeight="1" x14ac:dyDescent="0.3">
      <c r="A2296" s="3" t="s">
        <v>4216</v>
      </c>
      <c r="B2296" s="15" t="s">
        <v>4217</v>
      </c>
      <c r="C2296" s="16">
        <v>22</v>
      </c>
      <c r="D2296" s="17">
        <f>tab_SATLISTE[[#This Row],[Leihgeräte]]*350</f>
        <v>7700</v>
      </c>
      <c r="E2296" s="16">
        <v>18</v>
      </c>
      <c r="F2296" s="30">
        <f>tab_SATLISTE[[#This Row],[Lehrergeräte]]*1000</f>
        <v>18000</v>
      </c>
      <c r="G2296" s="3" t="str">
        <f>IF(MID(tab_SATLISTE[[#This Row],[SAT-ID]],2,1)="x","x",LEFT(tab_SATLISTE[[#This Row],[SAT-ID]]))</f>
        <v>7</v>
      </c>
      <c r="H2296" t="s">
        <v>17012</v>
      </c>
      <c r="I2296" t="s">
        <v>18383</v>
      </c>
      <c r="J2296" s="3">
        <f>COUNTIFS(tab_SCHULLISTE[TKZ],tab_SATLISTE[[#This Row],[SAT-ID]])</f>
        <v>2</v>
      </c>
    </row>
    <row r="2297" spans="1:10" ht="15.9" customHeight="1" x14ac:dyDescent="0.3">
      <c r="A2297" s="3" t="s">
        <v>3965</v>
      </c>
      <c r="B2297" s="15" t="s">
        <v>16834</v>
      </c>
      <c r="C2297" s="16">
        <v>21</v>
      </c>
      <c r="D2297" s="17">
        <f>tab_SATLISTE[[#This Row],[Leihgeräte]]*350</f>
        <v>7350</v>
      </c>
      <c r="E2297" s="16">
        <v>8</v>
      </c>
      <c r="F2297" s="30">
        <f>tab_SATLISTE[[#This Row],[Lehrergeräte]]*1000</f>
        <v>8000</v>
      </c>
      <c r="G2297" s="3" t="str">
        <f>IF(MID(tab_SATLISTE[[#This Row],[SAT-ID]],2,1)="x","x",LEFT(tab_SATLISTE[[#This Row],[SAT-ID]]))</f>
        <v>7</v>
      </c>
      <c r="H2297" t="s">
        <v>23</v>
      </c>
      <c r="I2297" t="s">
        <v>18358</v>
      </c>
      <c r="J2297" s="3">
        <f>COUNTIFS(tab_SCHULLISTE[TKZ],tab_SATLISTE[[#This Row],[SAT-ID]])</f>
        <v>1</v>
      </c>
    </row>
    <row r="2298" spans="1:10" ht="15.9" customHeight="1" x14ac:dyDescent="0.3">
      <c r="A2298" s="3" t="s">
        <v>3966</v>
      </c>
      <c r="B2298" s="15" t="s">
        <v>16835</v>
      </c>
      <c r="C2298" s="16">
        <v>58</v>
      </c>
      <c r="D2298" s="17">
        <f>tab_SATLISTE[[#This Row],[Leihgeräte]]*350</f>
        <v>20300</v>
      </c>
      <c r="E2298" s="16">
        <v>41</v>
      </c>
      <c r="F2298" s="30">
        <f>tab_SATLISTE[[#This Row],[Lehrergeräte]]*1000</f>
        <v>41000</v>
      </c>
      <c r="G2298" s="3" t="str">
        <f>IF(MID(tab_SATLISTE[[#This Row],[SAT-ID]],2,1)="x","x",LEFT(tab_SATLISTE[[#This Row],[SAT-ID]]))</f>
        <v>7</v>
      </c>
      <c r="H2298" t="s">
        <v>17013</v>
      </c>
      <c r="I2298" t="s">
        <v>17407</v>
      </c>
      <c r="J2298" s="3">
        <f>COUNTIFS(tab_SCHULLISTE[TKZ],tab_SATLISTE[[#This Row],[SAT-ID]])</f>
        <v>5</v>
      </c>
    </row>
    <row r="2299" spans="1:10" ht="15.9" customHeight="1" x14ac:dyDescent="0.3">
      <c r="A2299" s="3" t="s">
        <v>3967</v>
      </c>
      <c r="B2299" s="15" t="s">
        <v>16836</v>
      </c>
      <c r="C2299" s="16">
        <v>249</v>
      </c>
      <c r="D2299" s="17">
        <f>tab_SATLISTE[[#This Row],[Leihgeräte]]*350</f>
        <v>87150</v>
      </c>
      <c r="E2299" s="16">
        <v>63</v>
      </c>
      <c r="F2299" s="30">
        <f>tab_SATLISTE[[#This Row],[Lehrergeräte]]*1000</f>
        <v>63000</v>
      </c>
      <c r="G2299" s="3" t="str">
        <f>IF(MID(tab_SATLISTE[[#This Row],[SAT-ID]],2,1)="x","x",LEFT(tab_SATLISTE[[#This Row],[SAT-ID]]))</f>
        <v>7</v>
      </c>
      <c r="H2299" t="s">
        <v>17010</v>
      </c>
      <c r="I2299" t="s">
        <v>18359</v>
      </c>
      <c r="J2299" s="3">
        <f>COUNTIFS(tab_SCHULLISTE[TKZ],tab_SATLISTE[[#This Row],[SAT-ID]])</f>
        <v>4</v>
      </c>
    </row>
    <row r="2300" spans="1:10" ht="15.9" customHeight="1" x14ac:dyDescent="0.3">
      <c r="A2300" s="3" t="s">
        <v>3968</v>
      </c>
      <c r="B2300" s="15" t="s">
        <v>16837</v>
      </c>
      <c r="C2300" s="16">
        <v>19</v>
      </c>
      <c r="D2300" s="17">
        <f>tab_SATLISTE[[#This Row],[Leihgeräte]]*350</f>
        <v>6650</v>
      </c>
      <c r="E2300" s="16">
        <v>8</v>
      </c>
      <c r="F2300" s="30">
        <f>tab_SATLISTE[[#This Row],[Lehrergeräte]]*1000</f>
        <v>8000</v>
      </c>
      <c r="G2300" s="3" t="str">
        <f>IF(MID(tab_SATLISTE[[#This Row],[SAT-ID]],2,1)="x","x",LEFT(tab_SATLISTE[[#This Row],[SAT-ID]]))</f>
        <v>7</v>
      </c>
      <c r="H2300" t="s">
        <v>23</v>
      </c>
      <c r="I2300" t="s">
        <v>18360</v>
      </c>
      <c r="J2300" s="3">
        <f>COUNTIFS(tab_SCHULLISTE[TKZ],tab_SATLISTE[[#This Row],[SAT-ID]])</f>
        <v>1</v>
      </c>
    </row>
    <row r="2301" spans="1:10" ht="15.9" customHeight="1" x14ac:dyDescent="0.3">
      <c r="A2301" s="3" t="s">
        <v>3969</v>
      </c>
      <c r="B2301" s="15" t="s">
        <v>1256</v>
      </c>
      <c r="C2301" s="16">
        <v>177</v>
      </c>
      <c r="D2301" s="17">
        <f>tab_SATLISTE[[#This Row],[Leihgeräte]]*350</f>
        <v>61950</v>
      </c>
      <c r="E2301" s="16">
        <v>41</v>
      </c>
      <c r="F2301" s="30">
        <f>tab_SATLISTE[[#This Row],[Lehrergeräte]]*1000</f>
        <v>41000</v>
      </c>
      <c r="G2301" s="3" t="str">
        <f>IF(MID(tab_SATLISTE[[#This Row],[SAT-ID]],2,1)="x","x",LEFT(tab_SATLISTE[[#This Row],[SAT-ID]]))</f>
        <v>7</v>
      </c>
      <c r="H2301" t="s">
        <v>17010</v>
      </c>
      <c r="I2301" t="s">
        <v>18361</v>
      </c>
      <c r="J2301" s="3">
        <f>COUNTIFS(tab_SCHULLISTE[TKZ],tab_SATLISTE[[#This Row],[SAT-ID]])</f>
        <v>3</v>
      </c>
    </row>
    <row r="2302" spans="1:10" ht="15.9" customHeight="1" x14ac:dyDescent="0.3">
      <c r="A2302" s="3" t="s">
        <v>3970</v>
      </c>
      <c r="B2302" s="15" t="s">
        <v>16838</v>
      </c>
      <c r="C2302" s="16">
        <v>47</v>
      </c>
      <c r="D2302" s="17">
        <f>tab_SATLISTE[[#This Row],[Leihgeräte]]*350</f>
        <v>16450</v>
      </c>
      <c r="E2302" s="16">
        <v>9</v>
      </c>
      <c r="F2302" s="30">
        <f>tab_SATLISTE[[#This Row],[Lehrergeräte]]*1000</f>
        <v>9000</v>
      </c>
      <c r="G2302" s="3" t="str">
        <f>IF(MID(tab_SATLISTE[[#This Row],[SAT-ID]],2,1)="x","x",LEFT(tab_SATLISTE[[#This Row],[SAT-ID]]))</f>
        <v>7</v>
      </c>
      <c r="H2302" t="s">
        <v>17008</v>
      </c>
      <c r="I2302" t="s">
        <v>18362</v>
      </c>
      <c r="J2302" s="3">
        <f>COUNTIFS(tab_SCHULLISTE[TKZ],tab_SATLISTE[[#This Row],[SAT-ID]])</f>
        <v>2</v>
      </c>
    </row>
    <row r="2303" spans="1:10" ht="15.9" customHeight="1" x14ac:dyDescent="0.3">
      <c r="A2303" s="3" t="s">
        <v>3971</v>
      </c>
      <c r="B2303" s="15" t="s">
        <v>16839</v>
      </c>
      <c r="C2303" s="16">
        <v>22</v>
      </c>
      <c r="D2303" s="17">
        <f>tab_SATLISTE[[#This Row],[Leihgeräte]]*350</f>
        <v>7700</v>
      </c>
      <c r="E2303" s="16">
        <v>8</v>
      </c>
      <c r="F2303" s="30">
        <f>tab_SATLISTE[[#This Row],[Lehrergeräte]]*1000</f>
        <v>8000</v>
      </c>
      <c r="G2303" s="3" t="str">
        <f>IF(MID(tab_SATLISTE[[#This Row],[SAT-ID]],2,1)="x","x",LEFT(tab_SATLISTE[[#This Row],[SAT-ID]]))</f>
        <v>7</v>
      </c>
      <c r="H2303" t="s">
        <v>23</v>
      </c>
      <c r="I2303" t="s">
        <v>18363</v>
      </c>
      <c r="J2303" s="3">
        <f>COUNTIFS(tab_SCHULLISTE[TKZ],tab_SATLISTE[[#This Row],[SAT-ID]])</f>
        <v>1</v>
      </c>
    </row>
    <row r="2304" spans="1:10" ht="15.9" customHeight="1" x14ac:dyDescent="0.3">
      <c r="A2304" s="3" t="s">
        <v>3972</v>
      </c>
      <c r="B2304" s="15" t="s">
        <v>16840</v>
      </c>
      <c r="C2304" s="16">
        <v>27</v>
      </c>
      <c r="D2304" s="17">
        <f>tab_SATLISTE[[#This Row],[Leihgeräte]]*350</f>
        <v>9450</v>
      </c>
      <c r="E2304" s="16">
        <v>5</v>
      </c>
      <c r="F2304" s="30">
        <f>tab_SATLISTE[[#This Row],[Lehrergeräte]]*1000</f>
        <v>5000</v>
      </c>
      <c r="G2304" s="3" t="str">
        <f>IF(MID(tab_SATLISTE[[#This Row],[SAT-ID]],2,1)="x","x",LEFT(tab_SATLISTE[[#This Row],[SAT-ID]]))</f>
        <v>7</v>
      </c>
      <c r="H2304" t="s">
        <v>23</v>
      </c>
      <c r="I2304" t="s">
        <v>18364</v>
      </c>
      <c r="J2304" s="3">
        <f>COUNTIFS(tab_SCHULLISTE[TKZ],tab_SATLISTE[[#This Row],[SAT-ID]])</f>
        <v>1</v>
      </c>
    </row>
    <row r="2305" spans="1:10" ht="15.9" customHeight="1" x14ac:dyDescent="0.3">
      <c r="A2305" s="3" t="s">
        <v>3973</v>
      </c>
      <c r="B2305" s="15" t="s">
        <v>16841</v>
      </c>
      <c r="C2305" s="16">
        <v>94</v>
      </c>
      <c r="D2305" s="17">
        <f>tab_SATLISTE[[#This Row],[Leihgeräte]]*350</f>
        <v>32900</v>
      </c>
      <c r="E2305" s="16">
        <v>21</v>
      </c>
      <c r="F2305" s="30">
        <f>tab_SATLISTE[[#This Row],[Lehrergeräte]]*1000</f>
        <v>21000</v>
      </c>
      <c r="G2305" s="3" t="str">
        <f>IF(MID(tab_SATLISTE[[#This Row],[SAT-ID]],2,1)="x","x",LEFT(tab_SATLISTE[[#This Row],[SAT-ID]]))</f>
        <v>7</v>
      </c>
      <c r="H2305" t="s">
        <v>23</v>
      </c>
      <c r="I2305" t="s">
        <v>18365</v>
      </c>
      <c r="J2305" s="3">
        <f>COUNTIFS(tab_SCHULLISTE[TKZ],tab_SATLISTE[[#This Row],[SAT-ID]])</f>
        <v>2</v>
      </c>
    </row>
    <row r="2306" spans="1:10" ht="15.9" customHeight="1" x14ac:dyDescent="0.3">
      <c r="A2306" s="3" t="s">
        <v>3974</v>
      </c>
      <c r="B2306" s="15" t="s">
        <v>16842</v>
      </c>
      <c r="C2306" s="16">
        <v>19</v>
      </c>
      <c r="D2306" s="17">
        <f>tab_SATLISTE[[#This Row],[Leihgeräte]]*350</f>
        <v>6650</v>
      </c>
      <c r="E2306" s="16">
        <v>6</v>
      </c>
      <c r="F2306" s="30">
        <f>tab_SATLISTE[[#This Row],[Lehrergeräte]]*1000</f>
        <v>6000</v>
      </c>
      <c r="G2306" s="3" t="str">
        <f>IF(MID(tab_SATLISTE[[#This Row],[SAT-ID]],2,1)="x","x",LEFT(tab_SATLISTE[[#This Row],[SAT-ID]]))</f>
        <v>7</v>
      </c>
      <c r="H2306" t="s">
        <v>23</v>
      </c>
      <c r="I2306" t="s">
        <v>18366</v>
      </c>
      <c r="J2306" s="3">
        <f>COUNTIFS(tab_SCHULLISTE[TKZ],tab_SATLISTE[[#This Row],[SAT-ID]])</f>
        <v>1</v>
      </c>
    </row>
    <row r="2307" spans="1:10" ht="15.9" customHeight="1" x14ac:dyDescent="0.3">
      <c r="A2307" s="3" t="s">
        <v>3975</v>
      </c>
      <c r="B2307" s="15" t="s">
        <v>16843</v>
      </c>
      <c r="C2307" s="16">
        <v>30</v>
      </c>
      <c r="D2307" s="17">
        <f>tab_SATLISTE[[#This Row],[Leihgeräte]]*350</f>
        <v>10500</v>
      </c>
      <c r="E2307" s="16">
        <v>6</v>
      </c>
      <c r="F2307" s="30">
        <f>tab_SATLISTE[[#This Row],[Lehrergeräte]]*1000</f>
        <v>6000</v>
      </c>
      <c r="G2307" s="3" t="str">
        <f>IF(MID(tab_SATLISTE[[#This Row],[SAT-ID]],2,1)="x","x",LEFT(tab_SATLISTE[[#This Row],[SAT-ID]]))</f>
        <v>7</v>
      </c>
      <c r="H2307" t="s">
        <v>17008</v>
      </c>
      <c r="I2307" t="s">
        <v>18367</v>
      </c>
      <c r="J2307" s="3">
        <f>COUNTIFS(tab_SCHULLISTE[TKZ],tab_SATLISTE[[#This Row],[SAT-ID]])</f>
        <v>1</v>
      </c>
    </row>
    <row r="2308" spans="1:10" ht="15.9" customHeight="1" x14ac:dyDescent="0.3">
      <c r="A2308" s="3" t="s">
        <v>3976</v>
      </c>
      <c r="B2308" s="15" t="s">
        <v>16844</v>
      </c>
      <c r="C2308" s="16">
        <v>106</v>
      </c>
      <c r="D2308" s="17">
        <f>tab_SATLISTE[[#This Row],[Leihgeräte]]*350</f>
        <v>37100</v>
      </c>
      <c r="E2308" s="16">
        <v>26</v>
      </c>
      <c r="F2308" s="30">
        <f>tab_SATLISTE[[#This Row],[Lehrergeräte]]*1000</f>
        <v>26000</v>
      </c>
      <c r="G2308" s="3" t="str">
        <f>IF(MID(tab_SATLISTE[[#This Row],[SAT-ID]],2,1)="x","x",LEFT(tab_SATLISTE[[#This Row],[SAT-ID]]))</f>
        <v>7</v>
      </c>
      <c r="H2308" t="s">
        <v>17010</v>
      </c>
      <c r="I2308" t="s">
        <v>18368</v>
      </c>
      <c r="J2308" s="3">
        <f>COUNTIFS(tab_SCHULLISTE[TKZ],tab_SATLISTE[[#This Row],[SAT-ID]])</f>
        <v>2</v>
      </c>
    </row>
    <row r="2309" spans="1:10" ht="15.9" customHeight="1" x14ac:dyDescent="0.3">
      <c r="A2309" s="3" t="s">
        <v>3977</v>
      </c>
      <c r="B2309" s="15" t="s">
        <v>16845</v>
      </c>
      <c r="C2309" s="16">
        <v>14</v>
      </c>
      <c r="D2309" s="17">
        <f>tab_SATLISTE[[#This Row],[Leihgeräte]]*350</f>
        <v>4900</v>
      </c>
      <c r="E2309" s="16">
        <v>2</v>
      </c>
      <c r="F2309" s="30">
        <f>tab_SATLISTE[[#This Row],[Lehrergeräte]]*1000</f>
        <v>2000</v>
      </c>
      <c r="G2309" s="3" t="str">
        <f>IF(MID(tab_SATLISTE[[#This Row],[SAT-ID]],2,1)="x","x",LEFT(tab_SATLISTE[[#This Row],[SAT-ID]]))</f>
        <v>7</v>
      </c>
      <c r="H2309" t="s">
        <v>23</v>
      </c>
      <c r="I2309" t="s">
        <v>18369</v>
      </c>
      <c r="J2309" s="3">
        <f>COUNTIFS(tab_SCHULLISTE[TKZ],tab_SATLISTE[[#This Row],[SAT-ID]])</f>
        <v>1</v>
      </c>
    </row>
    <row r="2310" spans="1:10" ht="15.9" customHeight="1" x14ac:dyDescent="0.3">
      <c r="A2310" s="3" t="s">
        <v>3978</v>
      </c>
      <c r="B2310" s="15" t="s">
        <v>16846</v>
      </c>
      <c r="C2310" s="16">
        <v>35</v>
      </c>
      <c r="D2310" s="17">
        <f>tab_SATLISTE[[#This Row],[Leihgeräte]]*350</f>
        <v>12250</v>
      </c>
      <c r="E2310" s="16">
        <v>7</v>
      </c>
      <c r="F2310" s="30">
        <f>tab_SATLISTE[[#This Row],[Lehrergeräte]]*1000</f>
        <v>7000</v>
      </c>
      <c r="G2310" s="3" t="str">
        <f>IF(MID(tab_SATLISTE[[#This Row],[SAT-ID]],2,1)="x","x",LEFT(tab_SATLISTE[[#This Row],[SAT-ID]]))</f>
        <v>7</v>
      </c>
      <c r="H2310" t="s">
        <v>17008</v>
      </c>
      <c r="I2310" t="s">
        <v>18370</v>
      </c>
      <c r="J2310" s="3">
        <f>COUNTIFS(tab_SCHULLISTE[TKZ],tab_SATLISTE[[#This Row],[SAT-ID]])</f>
        <v>2</v>
      </c>
    </row>
    <row r="2311" spans="1:10" ht="15.9" customHeight="1" x14ac:dyDescent="0.3">
      <c r="A2311" s="3" t="s">
        <v>3979</v>
      </c>
      <c r="B2311" s="15" t="s">
        <v>16847</v>
      </c>
      <c r="C2311" s="16">
        <v>76</v>
      </c>
      <c r="D2311" s="17">
        <f>tab_SATLISTE[[#This Row],[Leihgeräte]]*350</f>
        <v>26600</v>
      </c>
      <c r="E2311" s="16">
        <v>22</v>
      </c>
      <c r="F2311" s="30">
        <f>tab_SATLISTE[[#This Row],[Lehrergeräte]]*1000</f>
        <v>22000</v>
      </c>
      <c r="G2311" s="3" t="str">
        <f>IF(MID(tab_SATLISTE[[#This Row],[SAT-ID]],2,1)="x","x",LEFT(tab_SATLISTE[[#This Row],[SAT-ID]]))</f>
        <v>7</v>
      </c>
      <c r="H2311" t="s">
        <v>17010</v>
      </c>
      <c r="I2311" t="s">
        <v>18371</v>
      </c>
      <c r="J2311" s="3">
        <f>COUNTIFS(tab_SCHULLISTE[TKZ],tab_SATLISTE[[#This Row],[SAT-ID]])</f>
        <v>2</v>
      </c>
    </row>
    <row r="2312" spans="1:10" ht="15.9" customHeight="1" x14ac:dyDescent="0.3">
      <c r="A2312" s="3" t="s">
        <v>3980</v>
      </c>
      <c r="B2312" s="15" t="s">
        <v>16848</v>
      </c>
      <c r="C2312" s="16">
        <v>11</v>
      </c>
      <c r="D2312" s="17">
        <f>tab_SATLISTE[[#This Row],[Leihgeräte]]*350</f>
        <v>3850</v>
      </c>
      <c r="E2312" s="16">
        <v>2</v>
      </c>
      <c r="F2312" s="30">
        <f>tab_SATLISTE[[#This Row],[Lehrergeräte]]*1000</f>
        <v>2000</v>
      </c>
      <c r="G2312" s="3" t="str">
        <f>IF(MID(tab_SATLISTE[[#This Row],[SAT-ID]],2,1)="x","x",LEFT(tab_SATLISTE[[#This Row],[SAT-ID]]))</f>
        <v>7</v>
      </c>
      <c r="H2312" t="s">
        <v>23</v>
      </c>
      <c r="I2312" t="s">
        <v>18372</v>
      </c>
      <c r="J2312" s="3">
        <f>COUNTIFS(tab_SCHULLISTE[TKZ],tab_SATLISTE[[#This Row],[SAT-ID]])</f>
        <v>1</v>
      </c>
    </row>
    <row r="2313" spans="1:10" ht="15.9" customHeight="1" x14ac:dyDescent="0.3">
      <c r="A2313" s="3" t="s">
        <v>3981</v>
      </c>
      <c r="B2313" s="15" t="s">
        <v>16849</v>
      </c>
      <c r="C2313" s="16">
        <v>18</v>
      </c>
      <c r="D2313" s="17">
        <f>tab_SATLISTE[[#This Row],[Leihgeräte]]*350</f>
        <v>6300</v>
      </c>
      <c r="E2313" s="16">
        <v>4</v>
      </c>
      <c r="F2313" s="30">
        <f>tab_SATLISTE[[#This Row],[Lehrergeräte]]*1000</f>
        <v>4000</v>
      </c>
      <c r="G2313" s="3" t="str">
        <f>IF(MID(tab_SATLISTE[[#This Row],[SAT-ID]],2,1)="x","x",LEFT(tab_SATLISTE[[#This Row],[SAT-ID]]))</f>
        <v>7</v>
      </c>
      <c r="H2313" t="s">
        <v>17008</v>
      </c>
      <c r="I2313" t="s">
        <v>18373</v>
      </c>
      <c r="J2313" s="3">
        <f>COUNTIFS(tab_SCHULLISTE[TKZ],tab_SATLISTE[[#This Row],[SAT-ID]])</f>
        <v>1</v>
      </c>
    </row>
    <row r="2314" spans="1:10" ht="15.9" customHeight="1" x14ac:dyDescent="0.3">
      <c r="A2314" s="3" t="s">
        <v>3982</v>
      </c>
      <c r="B2314" s="15" t="s">
        <v>16850</v>
      </c>
      <c r="C2314" s="16">
        <v>210</v>
      </c>
      <c r="D2314" s="17">
        <f>tab_SATLISTE[[#This Row],[Leihgeräte]]*350</f>
        <v>73500</v>
      </c>
      <c r="E2314" s="16">
        <v>48</v>
      </c>
      <c r="F2314" s="30">
        <f>tab_SATLISTE[[#This Row],[Lehrergeräte]]*1000</f>
        <v>48000</v>
      </c>
      <c r="G2314" s="3" t="str">
        <f>IF(MID(tab_SATLISTE[[#This Row],[SAT-ID]],2,1)="x","x",LEFT(tab_SATLISTE[[#This Row],[SAT-ID]]))</f>
        <v>7</v>
      </c>
      <c r="H2314" t="s">
        <v>17010</v>
      </c>
      <c r="I2314" t="s">
        <v>18374</v>
      </c>
      <c r="J2314" s="3">
        <f>COUNTIFS(tab_SCHULLISTE[TKZ],tab_SATLISTE[[#This Row],[SAT-ID]])</f>
        <v>6</v>
      </c>
    </row>
    <row r="2315" spans="1:10" ht="15.9" customHeight="1" x14ac:dyDescent="0.3">
      <c r="A2315" s="3" t="s">
        <v>3983</v>
      </c>
      <c r="B2315" s="15" t="s">
        <v>16851</v>
      </c>
      <c r="C2315" s="16">
        <v>739</v>
      </c>
      <c r="D2315" s="17">
        <f>tab_SATLISTE[[#This Row],[Leihgeräte]]*350</f>
        <v>258650</v>
      </c>
      <c r="E2315" s="16">
        <v>141</v>
      </c>
      <c r="F2315" s="30">
        <f>tab_SATLISTE[[#This Row],[Lehrergeräte]]*1000</f>
        <v>141000</v>
      </c>
      <c r="G2315" s="3" t="str">
        <f>IF(MID(tab_SATLISTE[[#This Row],[SAT-ID]],2,1)="x","x",LEFT(tab_SATLISTE[[#This Row],[SAT-ID]]))</f>
        <v>7</v>
      </c>
      <c r="H2315" t="s">
        <v>10474</v>
      </c>
      <c r="I2315" t="s">
        <v>18535</v>
      </c>
      <c r="J2315" s="3">
        <f>COUNTIFS(tab_SCHULLISTE[TKZ],tab_SATLISTE[[#This Row],[SAT-ID]])</f>
        <v>10</v>
      </c>
    </row>
    <row r="2316" spans="1:10" ht="15.9" customHeight="1" x14ac:dyDescent="0.3">
      <c r="A2316" s="3" t="s">
        <v>3984</v>
      </c>
      <c r="B2316" s="15" t="s">
        <v>16852</v>
      </c>
      <c r="C2316" s="16">
        <v>73</v>
      </c>
      <c r="D2316" s="17">
        <f>tab_SATLISTE[[#This Row],[Leihgeräte]]*350</f>
        <v>25550</v>
      </c>
      <c r="E2316" s="16">
        <v>11</v>
      </c>
      <c r="F2316" s="30">
        <f>tab_SATLISTE[[#This Row],[Lehrergeräte]]*1000</f>
        <v>11000</v>
      </c>
      <c r="G2316" s="3" t="str">
        <f>IF(MID(tab_SATLISTE[[#This Row],[SAT-ID]],2,1)="x","x",LEFT(tab_SATLISTE[[#This Row],[SAT-ID]]))</f>
        <v>7</v>
      </c>
      <c r="H2316" t="s">
        <v>17010</v>
      </c>
      <c r="I2316" t="s">
        <v>18375</v>
      </c>
      <c r="J2316" s="3">
        <f>COUNTIFS(tab_SCHULLISTE[TKZ],tab_SATLISTE[[#This Row],[SAT-ID]])</f>
        <v>1</v>
      </c>
    </row>
    <row r="2317" spans="1:10" ht="15.9" customHeight="1" x14ac:dyDescent="0.3">
      <c r="A2317" s="3" t="s">
        <v>3985</v>
      </c>
      <c r="B2317" s="15" t="s">
        <v>16853</v>
      </c>
      <c r="C2317" s="16">
        <v>51</v>
      </c>
      <c r="D2317" s="17">
        <f>tab_SATLISTE[[#This Row],[Leihgeräte]]*350</f>
        <v>17850</v>
      </c>
      <c r="E2317" s="16">
        <v>17</v>
      </c>
      <c r="F2317" s="30">
        <f>tab_SATLISTE[[#This Row],[Lehrergeräte]]*1000</f>
        <v>17000</v>
      </c>
      <c r="G2317" s="3" t="str">
        <f>IF(MID(tab_SATLISTE[[#This Row],[SAT-ID]],2,1)="x","x",LEFT(tab_SATLISTE[[#This Row],[SAT-ID]]))</f>
        <v>7</v>
      </c>
      <c r="H2317" t="s">
        <v>17008</v>
      </c>
      <c r="I2317" t="s">
        <v>18375</v>
      </c>
      <c r="J2317" s="3">
        <f>COUNTIFS(tab_SCHULLISTE[TKZ],tab_SATLISTE[[#This Row],[SAT-ID]])</f>
        <v>1</v>
      </c>
    </row>
    <row r="2318" spans="1:10" ht="15.9" customHeight="1" x14ac:dyDescent="0.3">
      <c r="A2318" s="3" t="s">
        <v>3986</v>
      </c>
      <c r="B2318" s="15" t="s">
        <v>16854</v>
      </c>
      <c r="C2318" s="16">
        <v>37</v>
      </c>
      <c r="D2318" s="17">
        <f>tab_SATLISTE[[#This Row],[Leihgeräte]]*350</f>
        <v>12950</v>
      </c>
      <c r="E2318" s="16">
        <v>8</v>
      </c>
      <c r="F2318" s="30">
        <f>tab_SATLISTE[[#This Row],[Lehrergeräte]]*1000</f>
        <v>8000</v>
      </c>
      <c r="G2318" s="3" t="str">
        <f>IF(MID(tab_SATLISTE[[#This Row],[SAT-ID]],2,1)="x","x",LEFT(tab_SATLISTE[[#This Row],[SAT-ID]]))</f>
        <v>7</v>
      </c>
      <c r="H2318" t="s">
        <v>17009</v>
      </c>
      <c r="I2318" t="s">
        <v>18376</v>
      </c>
      <c r="J2318" s="3">
        <f>COUNTIFS(tab_SCHULLISTE[TKZ],tab_SATLISTE[[#This Row],[SAT-ID]])</f>
        <v>2</v>
      </c>
    </row>
    <row r="2319" spans="1:10" ht="15.9" customHeight="1" x14ac:dyDescent="0.3">
      <c r="A2319" s="3" t="s">
        <v>3987</v>
      </c>
      <c r="B2319" s="15" t="s">
        <v>16855</v>
      </c>
      <c r="C2319" s="16">
        <v>13</v>
      </c>
      <c r="D2319" s="17">
        <f>tab_SATLISTE[[#This Row],[Leihgeräte]]*350</f>
        <v>4550</v>
      </c>
      <c r="E2319" s="16">
        <v>2</v>
      </c>
      <c r="F2319" s="30">
        <f>tab_SATLISTE[[#This Row],[Lehrergeräte]]*1000</f>
        <v>2000</v>
      </c>
      <c r="G2319" s="3" t="str">
        <f>IF(MID(tab_SATLISTE[[#This Row],[SAT-ID]],2,1)="x","x",LEFT(tab_SATLISTE[[#This Row],[SAT-ID]]))</f>
        <v>7</v>
      </c>
      <c r="H2319" t="s">
        <v>17009</v>
      </c>
      <c r="I2319" t="s">
        <v>18377</v>
      </c>
      <c r="J2319" s="3">
        <f>COUNTIFS(tab_SCHULLISTE[TKZ],tab_SATLISTE[[#This Row],[SAT-ID]])</f>
        <v>1</v>
      </c>
    </row>
    <row r="2320" spans="1:10" ht="15.9" customHeight="1" x14ac:dyDescent="0.3">
      <c r="A2320" s="3" t="s">
        <v>3988</v>
      </c>
      <c r="B2320" s="15" t="s">
        <v>16856</v>
      </c>
      <c r="C2320" s="16">
        <v>95</v>
      </c>
      <c r="D2320" s="17">
        <f>tab_SATLISTE[[#This Row],[Leihgeräte]]*350</f>
        <v>33250</v>
      </c>
      <c r="E2320" s="16">
        <v>17</v>
      </c>
      <c r="F2320" s="30">
        <f>tab_SATLISTE[[#This Row],[Lehrergeräte]]*1000</f>
        <v>17000</v>
      </c>
      <c r="G2320" s="3" t="str">
        <f>IF(MID(tab_SATLISTE[[#This Row],[SAT-ID]],2,1)="x","x",LEFT(tab_SATLISTE[[#This Row],[SAT-ID]]))</f>
        <v>7</v>
      </c>
      <c r="H2320" t="s">
        <v>17008</v>
      </c>
      <c r="I2320" t="s">
        <v>18373</v>
      </c>
      <c r="J2320" s="3">
        <f>COUNTIFS(tab_SCHULLISTE[TKZ],tab_SATLISTE[[#This Row],[SAT-ID]])</f>
        <v>1</v>
      </c>
    </row>
    <row r="2321" spans="1:10" ht="15.9" customHeight="1" x14ac:dyDescent="0.3">
      <c r="A2321" s="3" t="s">
        <v>3989</v>
      </c>
      <c r="B2321" s="15" t="s">
        <v>16857</v>
      </c>
      <c r="C2321" s="16">
        <v>111</v>
      </c>
      <c r="D2321" s="17">
        <f>tab_SATLISTE[[#This Row],[Leihgeräte]]*350</f>
        <v>38850</v>
      </c>
      <c r="E2321" s="16">
        <v>25</v>
      </c>
      <c r="F2321" s="30">
        <f>tab_SATLISTE[[#This Row],[Lehrergeräte]]*1000</f>
        <v>25000</v>
      </c>
      <c r="G2321" s="3" t="str">
        <f>IF(MID(tab_SATLISTE[[#This Row],[SAT-ID]],2,1)="x","x",LEFT(tab_SATLISTE[[#This Row],[SAT-ID]]))</f>
        <v>7</v>
      </c>
      <c r="H2321" t="s">
        <v>17010</v>
      </c>
      <c r="I2321" t="s">
        <v>18373</v>
      </c>
      <c r="J2321" s="3">
        <f>COUNTIFS(tab_SCHULLISTE[TKZ],tab_SATLISTE[[#This Row],[SAT-ID]])</f>
        <v>3</v>
      </c>
    </row>
    <row r="2322" spans="1:10" ht="15.9" customHeight="1" x14ac:dyDescent="0.3">
      <c r="A2322" s="3" t="s">
        <v>3990</v>
      </c>
      <c r="B2322" s="15" t="s">
        <v>16858</v>
      </c>
      <c r="C2322" s="16">
        <v>16</v>
      </c>
      <c r="D2322" s="17">
        <f>tab_SATLISTE[[#This Row],[Leihgeräte]]*350</f>
        <v>5600</v>
      </c>
      <c r="E2322" s="16">
        <v>4</v>
      </c>
      <c r="F2322" s="30">
        <f>tab_SATLISTE[[#This Row],[Lehrergeräte]]*1000</f>
        <v>4000</v>
      </c>
      <c r="G2322" s="3" t="str">
        <f>IF(MID(tab_SATLISTE[[#This Row],[SAT-ID]],2,1)="x","x",LEFT(tab_SATLISTE[[#This Row],[SAT-ID]]))</f>
        <v>7</v>
      </c>
      <c r="H2322" t="s">
        <v>17008</v>
      </c>
      <c r="I2322" t="s">
        <v>18378</v>
      </c>
      <c r="J2322" s="3">
        <f>COUNTIFS(tab_SCHULLISTE[TKZ],tab_SATLISTE[[#This Row],[SAT-ID]])</f>
        <v>1</v>
      </c>
    </row>
    <row r="2323" spans="1:10" ht="15.9" customHeight="1" x14ac:dyDescent="0.3">
      <c r="A2323" s="3" t="s">
        <v>3991</v>
      </c>
      <c r="B2323" s="15" t="s">
        <v>16859</v>
      </c>
      <c r="C2323" s="16">
        <v>17</v>
      </c>
      <c r="D2323" s="17">
        <f>tab_SATLISTE[[#This Row],[Leihgeräte]]*350</f>
        <v>5950</v>
      </c>
      <c r="E2323" s="16">
        <v>2</v>
      </c>
      <c r="F2323" s="30">
        <f>tab_SATLISTE[[#This Row],[Lehrergeräte]]*1000</f>
        <v>2000</v>
      </c>
      <c r="G2323" s="3" t="str">
        <f>IF(MID(tab_SATLISTE[[#This Row],[SAT-ID]],2,1)="x","x",LEFT(tab_SATLISTE[[#This Row],[SAT-ID]]))</f>
        <v>7</v>
      </c>
      <c r="H2323" t="s">
        <v>23</v>
      </c>
      <c r="I2323" t="s">
        <v>18379</v>
      </c>
      <c r="J2323" s="3">
        <f>COUNTIFS(tab_SCHULLISTE[TKZ],tab_SATLISTE[[#This Row],[SAT-ID]])</f>
        <v>1</v>
      </c>
    </row>
    <row r="2324" spans="1:10" ht="15.9" customHeight="1" x14ac:dyDescent="0.3">
      <c r="A2324" s="3" t="s">
        <v>3992</v>
      </c>
      <c r="B2324" s="15" t="s">
        <v>16860</v>
      </c>
      <c r="C2324" s="16">
        <v>23</v>
      </c>
      <c r="D2324" s="17">
        <f>tab_SATLISTE[[#This Row],[Leihgeräte]]*350</f>
        <v>8050</v>
      </c>
      <c r="E2324" s="16">
        <v>5</v>
      </c>
      <c r="F2324" s="30">
        <f>tab_SATLISTE[[#This Row],[Lehrergeräte]]*1000</f>
        <v>5000</v>
      </c>
      <c r="G2324" s="3" t="str">
        <f>IF(MID(tab_SATLISTE[[#This Row],[SAT-ID]],2,1)="x","x",LEFT(tab_SATLISTE[[#This Row],[SAT-ID]]))</f>
        <v>7</v>
      </c>
      <c r="H2324" t="s">
        <v>23</v>
      </c>
      <c r="I2324" t="s">
        <v>18380</v>
      </c>
      <c r="J2324" s="3">
        <f>COUNTIFS(tab_SCHULLISTE[TKZ],tab_SATLISTE[[#This Row],[SAT-ID]])</f>
        <v>1</v>
      </c>
    </row>
    <row r="2325" spans="1:10" ht="15.9" customHeight="1" x14ac:dyDescent="0.3">
      <c r="A2325" s="3" t="s">
        <v>3993</v>
      </c>
      <c r="B2325" s="15" t="s">
        <v>16861</v>
      </c>
      <c r="C2325" s="16">
        <v>15</v>
      </c>
      <c r="D2325" s="17">
        <f>tab_SATLISTE[[#This Row],[Leihgeräte]]*350</f>
        <v>5250</v>
      </c>
      <c r="E2325" s="16">
        <v>3</v>
      </c>
      <c r="F2325" s="30">
        <f>tab_SATLISTE[[#This Row],[Lehrergeräte]]*1000</f>
        <v>3000</v>
      </c>
      <c r="G2325" s="3" t="str">
        <f>IF(MID(tab_SATLISTE[[#This Row],[SAT-ID]],2,1)="x","x",LEFT(tab_SATLISTE[[#This Row],[SAT-ID]]))</f>
        <v>7</v>
      </c>
      <c r="H2325" t="s">
        <v>17008</v>
      </c>
      <c r="I2325" t="s">
        <v>18381</v>
      </c>
      <c r="J2325" s="3">
        <f>COUNTIFS(tab_SCHULLISTE[TKZ],tab_SATLISTE[[#This Row],[SAT-ID]])</f>
        <v>1</v>
      </c>
    </row>
    <row r="2326" spans="1:10" ht="15.9" customHeight="1" x14ac:dyDescent="0.3">
      <c r="A2326" s="3" t="s">
        <v>3994</v>
      </c>
      <c r="B2326" s="15" t="s">
        <v>16862</v>
      </c>
      <c r="C2326" s="16">
        <v>88</v>
      </c>
      <c r="D2326" s="17">
        <f>tab_SATLISTE[[#This Row],[Leihgeräte]]*350</f>
        <v>30800</v>
      </c>
      <c r="E2326" s="16">
        <v>16</v>
      </c>
      <c r="F2326" s="30">
        <f>tab_SATLISTE[[#This Row],[Lehrergeräte]]*1000</f>
        <v>16000</v>
      </c>
      <c r="G2326" s="3" t="str">
        <f>IF(MID(tab_SATLISTE[[#This Row],[SAT-ID]],2,1)="x","x",LEFT(tab_SATLISTE[[#This Row],[SAT-ID]]))</f>
        <v>7</v>
      </c>
      <c r="H2326" t="s">
        <v>17009</v>
      </c>
      <c r="I2326" t="s">
        <v>18382</v>
      </c>
      <c r="J2326" s="3">
        <f>COUNTIFS(tab_SCHULLISTE[TKZ],tab_SATLISTE[[#This Row],[SAT-ID]])</f>
        <v>2</v>
      </c>
    </row>
    <row r="2327" spans="1:10" ht="15.9" customHeight="1" x14ac:dyDescent="0.3">
      <c r="A2327" s="3" t="s">
        <v>3995</v>
      </c>
      <c r="B2327" s="15" t="s">
        <v>16863</v>
      </c>
      <c r="C2327" s="16">
        <v>75</v>
      </c>
      <c r="D2327" s="17">
        <f>tab_SATLISTE[[#This Row],[Leihgeräte]]*350</f>
        <v>26250</v>
      </c>
      <c r="E2327" s="16">
        <v>16</v>
      </c>
      <c r="F2327" s="30">
        <f>tab_SATLISTE[[#This Row],[Lehrergeräte]]*1000</f>
        <v>16000</v>
      </c>
      <c r="G2327" s="3" t="str">
        <f>IF(MID(tab_SATLISTE[[#This Row],[SAT-ID]],2,1)="x","x",LEFT(tab_SATLISTE[[#This Row],[SAT-ID]]))</f>
        <v>7</v>
      </c>
      <c r="H2327" t="s">
        <v>17008</v>
      </c>
      <c r="I2327" t="s">
        <v>18382</v>
      </c>
      <c r="J2327" s="3">
        <f>COUNTIFS(tab_SCHULLISTE[TKZ],tab_SATLISTE[[#This Row],[SAT-ID]])</f>
        <v>1</v>
      </c>
    </row>
    <row r="2328" spans="1:10" ht="15.9" customHeight="1" x14ac:dyDescent="0.3">
      <c r="A2328" s="3" t="s">
        <v>3996</v>
      </c>
      <c r="B2328" s="15" t="s">
        <v>16864</v>
      </c>
      <c r="C2328" s="16">
        <v>1169</v>
      </c>
      <c r="D2328" s="17">
        <f>tab_SATLISTE[[#This Row],[Leihgeräte]]*350</f>
        <v>409150</v>
      </c>
      <c r="E2328" s="16">
        <v>230</v>
      </c>
      <c r="F2328" s="30">
        <f>tab_SATLISTE[[#This Row],[Lehrergeräte]]*1000</f>
        <v>230000</v>
      </c>
      <c r="G2328" s="3" t="str">
        <f>IF(MID(tab_SATLISTE[[#This Row],[SAT-ID]],2,1)="x","x",LEFT(tab_SATLISTE[[#This Row],[SAT-ID]]))</f>
        <v>7</v>
      </c>
      <c r="H2328" t="s">
        <v>17010</v>
      </c>
      <c r="I2328" t="s">
        <v>18383</v>
      </c>
      <c r="J2328" s="3">
        <f>COUNTIFS(tab_SCHULLISTE[TKZ],tab_SATLISTE[[#This Row],[SAT-ID]])</f>
        <v>18</v>
      </c>
    </row>
    <row r="2329" spans="1:10" ht="15.9" customHeight="1" x14ac:dyDescent="0.3">
      <c r="A2329" s="3" t="s">
        <v>3997</v>
      </c>
      <c r="B2329" s="15" t="s">
        <v>16865</v>
      </c>
      <c r="C2329" s="16">
        <v>75</v>
      </c>
      <c r="D2329" s="17">
        <f>tab_SATLISTE[[#This Row],[Leihgeräte]]*350</f>
        <v>26250</v>
      </c>
      <c r="E2329" s="16">
        <v>14</v>
      </c>
      <c r="F2329" s="30">
        <f>tab_SATLISTE[[#This Row],[Lehrergeräte]]*1000</f>
        <v>14000</v>
      </c>
      <c r="G2329" s="3" t="str">
        <f>IF(MID(tab_SATLISTE[[#This Row],[SAT-ID]],2,1)="x","x",LEFT(tab_SATLISTE[[#This Row],[SAT-ID]]))</f>
        <v>7</v>
      </c>
      <c r="H2329" t="s">
        <v>17008</v>
      </c>
      <c r="I2329" t="s">
        <v>18383</v>
      </c>
      <c r="J2329" s="3">
        <f>COUNTIFS(tab_SCHULLISTE[TKZ],tab_SATLISTE[[#This Row],[SAT-ID]])</f>
        <v>2</v>
      </c>
    </row>
    <row r="2330" spans="1:10" ht="15.9" customHeight="1" x14ac:dyDescent="0.3">
      <c r="A2330" s="3" t="s">
        <v>3998</v>
      </c>
      <c r="B2330" s="15" t="s">
        <v>16866</v>
      </c>
      <c r="C2330" s="16">
        <v>87</v>
      </c>
      <c r="D2330" s="17">
        <f>tab_SATLISTE[[#This Row],[Leihgeräte]]*350</f>
        <v>30450</v>
      </c>
      <c r="E2330" s="16">
        <v>17</v>
      </c>
      <c r="F2330" s="30">
        <f>tab_SATLISTE[[#This Row],[Lehrergeräte]]*1000</f>
        <v>17000</v>
      </c>
      <c r="G2330" s="3" t="str">
        <f>IF(MID(tab_SATLISTE[[#This Row],[SAT-ID]],2,1)="x","x",LEFT(tab_SATLISTE[[#This Row],[SAT-ID]]))</f>
        <v>7</v>
      </c>
      <c r="H2330" t="s">
        <v>17008</v>
      </c>
      <c r="I2330" t="s">
        <v>18384</v>
      </c>
      <c r="J2330" s="3">
        <f>COUNTIFS(tab_SCHULLISTE[TKZ],tab_SATLISTE[[#This Row],[SAT-ID]])</f>
        <v>2</v>
      </c>
    </row>
    <row r="2331" spans="1:10" ht="15.9" customHeight="1" x14ac:dyDescent="0.3">
      <c r="A2331" s="3" t="s">
        <v>3999</v>
      </c>
      <c r="B2331" s="15" t="s">
        <v>16867</v>
      </c>
      <c r="C2331" s="16">
        <v>69</v>
      </c>
      <c r="D2331" s="17">
        <f>tab_SATLISTE[[#This Row],[Leihgeräte]]*350</f>
        <v>24150</v>
      </c>
      <c r="E2331" s="16">
        <v>18</v>
      </c>
      <c r="F2331" s="30">
        <f>tab_SATLISTE[[#This Row],[Lehrergeräte]]*1000</f>
        <v>18000</v>
      </c>
      <c r="G2331" s="3" t="str">
        <f>IF(MID(tab_SATLISTE[[#This Row],[SAT-ID]],2,1)="x","x",LEFT(tab_SATLISTE[[#This Row],[SAT-ID]]))</f>
        <v>7</v>
      </c>
      <c r="H2331" t="s">
        <v>17008</v>
      </c>
      <c r="I2331" t="s">
        <v>18385</v>
      </c>
      <c r="J2331" s="3">
        <f>COUNTIFS(tab_SCHULLISTE[TKZ],tab_SATLISTE[[#This Row],[SAT-ID]])</f>
        <v>2</v>
      </c>
    </row>
    <row r="2332" spans="1:10" ht="15.9" customHeight="1" x14ac:dyDescent="0.3">
      <c r="A2332" s="3" t="s">
        <v>4000</v>
      </c>
      <c r="B2332" s="15" t="s">
        <v>16868</v>
      </c>
      <c r="C2332" s="16">
        <v>108</v>
      </c>
      <c r="D2332" s="17">
        <f>tab_SATLISTE[[#This Row],[Leihgeräte]]*350</f>
        <v>37800</v>
      </c>
      <c r="E2332" s="16">
        <v>23</v>
      </c>
      <c r="F2332" s="30">
        <f>tab_SATLISTE[[#This Row],[Lehrergeräte]]*1000</f>
        <v>23000</v>
      </c>
      <c r="G2332" s="3" t="str">
        <f>IF(MID(tab_SATLISTE[[#This Row],[SAT-ID]],2,1)="x","x",LEFT(tab_SATLISTE[[#This Row],[SAT-ID]]))</f>
        <v>7</v>
      </c>
      <c r="H2332" t="s">
        <v>17009</v>
      </c>
      <c r="I2332" t="s">
        <v>18386</v>
      </c>
      <c r="J2332" s="3">
        <f>COUNTIFS(tab_SCHULLISTE[TKZ],tab_SATLISTE[[#This Row],[SAT-ID]])</f>
        <v>2</v>
      </c>
    </row>
    <row r="2333" spans="1:10" ht="15.9" customHeight="1" x14ac:dyDescent="0.3">
      <c r="A2333" s="3" t="s">
        <v>4001</v>
      </c>
      <c r="B2333" s="15" t="s">
        <v>16869</v>
      </c>
      <c r="C2333" s="16">
        <v>28</v>
      </c>
      <c r="D2333" s="17">
        <f>tab_SATLISTE[[#This Row],[Leihgeräte]]*350</f>
        <v>9800</v>
      </c>
      <c r="E2333" s="16">
        <v>6</v>
      </c>
      <c r="F2333" s="30">
        <f>tab_SATLISTE[[#This Row],[Lehrergeräte]]*1000</f>
        <v>6000</v>
      </c>
      <c r="G2333" s="3" t="str">
        <f>IF(MID(tab_SATLISTE[[#This Row],[SAT-ID]],2,1)="x","x",LEFT(tab_SATLISTE[[#This Row],[SAT-ID]]))</f>
        <v>7</v>
      </c>
      <c r="H2333" t="s">
        <v>23</v>
      </c>
      <c r="I2333" t="s">
        <v>18387</v>
      </c>
      <c r="J2333" s="3">
        <f>COUNTIFS(tab_SCHULLISTE[TKZ],tab_SATLISTE[[#This Row],[SAT-ID]])</f>
        <v>1</v>
      </c>
    </row>
    <row r="2334" spans="1:10" ht="15.9" customHeight="1" x14ac:dyDescent="0.3">
      <c r="A2334" s="3" t="s">
        <v>4002</v>
      </c>
      <c r="B2334" s="15" t="s">
        <v>1380</v>
      </c>
      <c r="C2334" s="16">
        <v>10</v>
      </c>
      <c r="D2334" s="17">
        <f>tab_SATLISTE[[#This Row],[Leihgeräte]]*350</f>
        <v>3500</v>
      </c>
      <c r="E2334" s="16">
        <v>5</v>
      </c>
      <c r="F2334" s="30">
        <f>tab_SATLISTE[[#This Row],[Lehrergeräte]]*1000</f>
        <v>5000</v>
      </c>
      <c r="G2334" s="3" t="str">
        <f>IF(MID(tab_SATLISTE[[#This Row],[SAT-ID]],2,1)="x","x",LEFT(tab_SATLISTE[[#This Row],[SAT-ID]]))</f>
        <v>7</v>
      </c>
      <c r="H2334" t="s">
        <v>17012</v>
      </c>
      <c r="I2334" t="s">
        <v>18274</v>
      </c>
      <c r="J2334" s="3">
        <f>COUNTIFS(tab_SCHULLISTE[TKZ],tab_SATLISTE[[#This Row],[SAT-ID]])</f>
        <v>2</v>
      </c>
    </row>
    <row r="2335" spans="1:10" ht="15.9" customHeight="1" x14ac:dyDescent="0.3">
      <c r="A2335" s="3" t="s">
        <v>4004</v>
      </c>
      <c r="B2335" s="15" t="s">
        <v>16870</v>
      </c>
      <c r="C2335" s="16">
        <v>58</v>
      </c>
      <c r="D2335" s="17">
        <f>tab_SATLISTE[[#This Row],[Leihgeräte]]*350</f>
        <v>20300</v>
      </c>
      <c r="E2335" s="16">
        <v>12</v>
      </c>
      <c r="F2335" s="30">
        <f>tab_SATLISTE[[#This Row],[Lehrergeräte]]*1000</f>
        <v>12000</v>
      </c>
      <c r="G2335" s="3" t="str">
        <f>IF(MID(tab_SATLISTE[[#This Row],[SAT-ID]],2,1)="x","x",LEFT(tab_SATLISTE[[#This Row],[SAT-ID]]))</f>
        <v>7</v>
      </c>
      <c r="H2335" t="s">
        <v>17008</v>
      </c>
      <c r="I2335" t="s">
        <v>18388</v>
      </c>
      <c r="J2335" s="3">
        <f>COUNTIFS(tab_SCHULLISTE[TKZ],tab_SATLISTE[[#This Row],[SAT-ID]])</f>
        <v>1</v>
      </c>
    </row>
    <row r="2336" spans="1:10" ht="15.9" customHeight="1" x14ac:dyDescent="0.3">
      <c r="A2336" s="3" t="s">
        <v>4003</v>
      </c>
      <c r="B2336" s="15" t="s">
        <v>4218</v>
      </c>
      <c r="C2336" s="16">
        <v>95</v>
      </c>
      <c r="D2336" s="17">
        <f>tab_SATLISTE[[#This Row],[Leihgeräte]]*350</f>
        <v>33250</v>
      </c>
      <c r="E2336" s="16">
        <v>23</v>
      </c>
      <c r="F2336" s="30">
        <f>tab_SATLISTE[[#This Row],[Lehrergeräte]]*1000</f>
        <v>23000</v>
      </c>
      <c r="G2336" s="3" t="str">
        <f>IF(MID(tab_SATLISTE[[#This Row],[SAT-ID]],2,1)="x","x",LEFT(tab_SATLISTE[[#This Row],[SAT-ID]]))</f>
        <v>7</v>
      </c>
      <c r="H2336" t="s">
        <v>17010</v>
      </c>
      <c r="I2336" t="s">
        <v>18388</v>
      </c>
      <c r="J2336" s="3">
        <f>COUNTIFS(tab_SCHULLISTE[TKZ],tab_SATLISTE[[#This Row],[SAT-ID]])</f>
        <v>1</v>
      </c>
    </row>
    <row r="2337" spans="1:10" ht="15.9" customHeight="1" x14ac:dyDescent="0.3">
      <c r="A2337" s="3" t="s">
        <v>4005</v>
      </c>
      <c r="B2337" s="15" t="s">
        <v>16871</v>
      </c>
      <c r="C2337" s="16">
        <v>13</v>
      </c>
      <c r="D2337" s="17">
        <f>tab_SATLISTE[[#This Row],[Leihgeräte]]*350</f>
        <v>4550</v>
      </c>
      <c r="E2337" s="16">
        <v>6</v>
      </c>
      <c r="F2337" s="30">
        <f>tab_SATLISTE[[#This Row],[Lehrergeräte]]*1000</f>
        <v>6000</v>
      </c>
      <c r="G2337" s="3" t="str">
        <f>IF(MID(tab_SATLISTE[[#This Row],[SAT-ID]],2,1)="x","x",LEFT(tab_SATLISTE[[#This Row],[SAT-ID]]))</f>
        <v>7</v>
      </c>
      <c r="H2337" t="s">
        <v>23</v>
      </c>
      <c r="I2337" t="s">
        <v>18389</v>
      </c>
      <c r="J2337" s="3">
        <f>COUNTIFS(tab_SCHULLISTE[TKZ],tab_SATLISTE[[#This Row],[SAT-ID]])</f>
        <v>1</v>
      </c>
    </row>
    <row r="2338" spans="1:10" ht="15.9" customHeight="1" x14ac:dyDescent="0.3">
      <c r="A2338" s="3" t="s">
        <v>4006</v>
      </c>
      <c r="B2338" s="15" t="s">
        <v>16872</v>
      </c>
      <c r="C2338" s="16">
        <v>32</v>
      </c>
      <c r="D2338" s="17">
        <f>tab_SATLISTE[[#This Row],[Leihgeräte]]*350</f>
        <v>11200</v>
      </c>
      <c r="E2338" s="16">
        <v>8</v>
      </c>
      <c r="F2338" s="30">
        <f>tab_SATLISTE[[#This Row],[Lehrergeräte]]*1000</f>
        <v>8000</v>
      </c>
      <c r="G2338" s="3" t="str">
        <f>IF(MID(tab_SATLISTE[[#This Row],[SAT-ID]],2,1)="x","x",LEFT(tab_SATLISTE[[#This Row],[SAT-ID]]))</f>
        <v>7</v>
      </c>
      <c r="H2338" t="s">
        <v>17008</v>
      </c>
      <c r="I2338" t="s">
        <v>18390</v>
      </c>
      <c r="J2338" s="3">
        <f>COUNTIFS(tab_SCHULLISTE[TKZ],tab_SATLISTE[[#This Row],[SAT-ID]])</f>
        <v>1</v>
      </c>
    </row>
    <row r="2339" spans="1:10" ht="15.9" customHeight="1" x14ac:dyDescent="0.3">
      <c r="A2339" s="3" t="s">
        <v>4007</v>
      </c>
      <c r="B2339" s="15" t="s">
        <v>16873</v>
      </c>
      <c r="C2339" s="16">
        <v>83</v>
      </c>
      <c r="D2339" s="17">
        <f>tab_SATLISTE[[#This Row],[Leihgeräte]]*350</f>
        <v>29050</v>
      </c>
      <c r="E2339" s="16">
        <v>20</v>
      </c>
      <c r="F2339" s="30">
        <f>tab_SATLISTE[[#This Row],[Lehrergeräte]]*1000</f>
        <v>20000</v>
      </c>
      <c r="G2339" s="3" t="str">
        <f>IF(MID(tab_SATLISTE[[#This Row],[SAT-ID]],2,1)="x","x",LEFT(tab_SATLISTE[[#This Row],[SAT-ID]]))</f>
        <v>7</v>
      </c>
      <c r="H2339" t="s">
        <v>17008</v>
      </c>
      <c r="I2339" t="s">
        <v>18391</v>
      </c>
      <c r="J2339" s="3">
        <f>COUNTIFS(tab_SCHULLISTE[TKZ],tab_SATLISTE[[#This Row],[SAT-ID]])</f>
        <v>2</v>
      </c>
    </row>
    <row r="2340" spans="1:10" ht="15.9" customHeight="1" x14ac:dyDescent="0.3">
      <c r="A2340" s="3" t="s">
        <v>4008</v>
      </c>
      <c r="B2340" s="15" t="s">
        <v>16874</v>
      </c>
      <c r="C2340" s="16">
        <v>12</v>
      </c>
      <c r="D2340" s="17">
        <f>tab_SATLISTE[[#This Row],[Leihgeräte]]*350</f>
        <v>4200</v>
      </c>
      <c r="E2340" s="16">
        <v>2</v>
      </c>
      <c r="F2340" s="30">
        <f>tab_SATLISTE[[#This Row],[Lehrergeräte]]*1000</f>
        <v>2000</v>
      </c>
      <c r="G2340" s="3" t="str">
        <f>IF(MID(tab_SATLISTE[[#This Row],[SAT-ID]],2,1)="x","x",LEFT(tab_SATLISTE[[#This Row],[SAT-ID]]))</f>
        <v>7</v>
      </c>
      <c r="H2340" t="s">
        <v>17009</v>
      </c>
      <c r="I2340" t="s">
        <v>18270</v>
      </c>
      <c r="J2340" s="3">
        <f>COUNTIFS(tab_SCHULLISTE[TKZ],tab_SATLISTE[[#This Row],[SAT-ID]])</f>
        <v>1</v>
      </c>
    </row>
    <row r="2341" spans="1:10" ht="15.9" customHeight="1" x14ac:dyDescent="0.3">
      <c r="A2341" s="3" t="s">
        <v>4009</v>
      </c>
      <c r="B2341" s="15" t="s">
        <v>16875</v>
      </c>
      <c r="C2341" s="16">
        <v>94</v>
      </c>
      <c r="D2341" s="17">
        <f>tab_SATLISTE[[#This Row],[Leihgeräte]]*350</f>
        <v>32900</v>
      </c>
      <c r="E2341" s="16">
        <v>26</v>
      </c>
      <c r="F2341" s="30">
        <f>tab_SATLISTE[[#This Row],[Lehrergeräte]]*1000</f>
        <v>26000</v>
      </c>
      <c r="G2341" s="3" t="str">
        <f>IF(MID(tab_SATLISTE[[#This Row],[SAT-ID]],2,1)="x","x",LEFT(tab_SATLISTE[[#This Row],[SAT-ID]]))</f>
        <v>7</v>
      </c>
      <c r="H2341" t="s">
        <v>23</v>
      </c>
      <c r="I2341" t="s">
        <v>18392</v>
      </c>
      <c r="J2341" s="3">
        <f>COUNTIFS(tab_SCHULLISTE[TKZ],tab_SATLISTE[[#This Row],[SAT-ID]])</f>
        <v>4</v>
      </c>
    </row>
    <row r="2342" spans="1:10" ht="15.9" customHeight="1" x14ac:dyDescent="0.3">
      <c r="A2342" s="3" t="s">
        <v>4010</v>
      </c>
      <c r="B2342" s="15" t="s">
        <v>16876</v>
      </c>
      <c r="C2342" s="16">
        <v>34</v>
      </c>
      <c r="D2342" s="17">
        <f>tab_SATLISTE[[#This Row],[Leihgeräte]]*350</f>
        <v>11900</v>
      </c>
      <c r="E2342" s="16">
        <v>8</v>
      </c>
      <c r="F2342" s="30">
        <f>tab_SATLISTE[[#This Row],[Lehrergeräte]]*1000</f>
        <v>8000</v>
      </c>
      <c r="G2342" s="3" t="str">
        <f>IF(MID(tab_SATLISTE[[#This Row],[SAT-ID]],2,1)="x","x",LEFT(tab_SATLISTE[[#This Row],[SAT-ID]]))</f>
        <v>7</v>
      </c>
      <c r="H2342" t="s">
        <v>17009</v>
      </c>
      <c r="I2342" t="s">
        <v>18393</v>
      </c>
      <c r="J2342" s="3">
        <f>COUNTIFS(tab_SCHULLISTE[TKZ],tab_SATLISTE[[#This Row],[SAT-ID]])</f>
        <v>1</v>
      </c>
    </row>
    <row r="2343" spans="1:10" ht="15.9" customHeight="1" x14ac:dyDescent="0.3">
      <c r="A2343" s="3" t="s">
        <v>4011</v>
      </c>
      <c r="B2343" s="15" t="s">
        <v>16877</v>
      </c>
      <c r="C2343" s="16">
        <v>21</v>
      </c>
      <c r="D2343" s="17">
        <f>tab_SATLISTE[[#This Row],[Leihgeräte]]*350</f>
        <v>7350</v>
      </c>
      <c r="E2343" s="16">
        <v>6</v>
      </c>
      <c r="F2343" s="30">
        <f>tab_SATLISTE[[#This Row],[Lehrergeräte]]*1000</f>
        <v>6000</v>
      </c>
      <c r="G2343" s="3" t="str">
        <f>IF(MID(tab_SATLISTE[[#This Row],[SAT-ID]],2,1)="x","x",LEFT(tab_SATLISTE[[#This Row],[SAT-ID]]))</f>
        <v>7</v>
      </c>
      <c r="H2343" t="s">
        <v>17009</v>
      </c>
      <c r="I2343" t="s">
        <v>18394</v>
      </c>
      <c r="J2343" s="3">
        <f>COUNTIFS(tab_SCHULLISTE[TKZ],tab_SATLISTE[[#This Row],[SAT-ID]])</f>
        <v>1</v>
      </c>
    </row>
    <row r="2344" spans="1:10" ht="15.9" customHeight="1" x14ac:dyDescent="0.3">
      <c r="A2344" s="3" t="s">
        <v>4012</v>
      </c>
      <c r="B2344" s="15" t="s">
        <v>16878</v>
      </c>
      <c r="C2344" s="16">
        <v>180</v>
      </c>
      <c r="D2344" s="17">
        <f>tab_SATLISTE[[#This Row],[Leihgeräte]]*350</f>
        <v>63000</v>
      </c>
      <c r="E2344" s="16">
        <v>43</v>
      </c>
      <c r="F2344" s="30">
        <f>tab_SATLISTE[[#This Row],[Lehrergeräte]]*1000</f>
        <v>43000</v>
      </c>
      <c r="G2344" s="3" t="str">
        <f>IF(MID(tab_SATLISTE[[#This Row],[SAT-ID]],2,1)="x","x",LEFT(tab_SATLISTE[[#This Row],[SAT-ID]]))</f>
        <v>7</v>
      </c>
      <c r="H2344" t="s">
        <v>17010</v>
      </c>
      <c r="I2344" t="s">
        <v>18395</v>
      </c>
      <c r="J2344" s="3">
        <f>COUNTIFS(tab_SCHULLISTE[TKZ],tab_SATLISTE[[#This Row],[SAT-ID]])</f>
        <v>6</v>
      </c>
    </row>
    <row r="2345" spans="1:10" ht="15.9" customHeight="1" x14ac:dyDescent="0.3">
      <c r="A2345" s="3" t="s">
        <v>4013</v>
      </c>
      <c r="B2345" s="15" t="s">
        <v>16879</v>
      </c>
      <c r="C2345" s="16">
        <v>517</v>
      </c>
      <c r="D2345" s="17">
        <f>tab_SATLISTE[[#This Row],[Leihgeräte]]*350</f>
        <v>180950</v>
      </c>
      <c r="E2345" s="16">
        <v>107</v>
      </c>
      <c r="F2345" s="30">
        <f>tab_SATLISTE[[#This Row],[Lehrergeräte]]*1000</f>
        <v>107000</v>
      </c>
      <c r="G2345" s="3" t="str">
        <f>IF(MID(tab_SATLISTE[[#This Row],[SAT-ID]],2,1)="x","x",LEFT(tab_SATLISTE[[#This Row],[SAT-ID]]))</f>
        <v>7</v>
      </c>
      <c r="H2345" t="s">
        <v>17010</v>
      </c>
      <c r="I2345" t="s">
        <v>18396</v>
      </c>
      <c r="J2345" s="3">
        <f>COUNTIFS(tab_SCHULLISTE[TKZ],tab_SATLISTE[[#This Row],[SAT-ID]])</f>
        <v>12</v>
      </c>
    </row>
    <row r="2346" spans="1:10" ht="15.9" customHeight="1" x14ac:dyDescent="0.3">
      <c r="A2346" s="3" t="s">
        <v>4014</v>
      </c>
      <c r="B2346" s="15" t="s">
        <v>16880</v>
      </c>
      <c r="C2346" s="16">
        <v>1245</v>
      </c>
      <c r="D2346" s="17">
        <f>tab_SATLISTE[[#This Row],[Leihgeräte]]*350</f>
        <v>435750</v>
      </c>
      <c r="E2346" s="16">
        <v>239</v>
      </c>
      <c r="F2346" s="30">
        <f>tab_SATLISTE[[#This Row],[Lehrergeräte]]*1000</f>
        <v>239000</v>
      </c>
      <c r="G2346" s="3" t="str">
        <f>IF(MID(tab_SATLISTE[[#This Row],[SAT-ID]],2,1)="x","x",LEFT(tab_SATLISTE[[#This Row],[SAT-ID]]))</f>
        <v>7</v>
      </c>
      <c r="H2346" t="s">
        <v>10474</v>
      </c>
      <c r="I2346" t="s">
        <v>18536</v>
      </c>
      <c r="J2346" s="3">
        <f>COUNTIFS(tab_SCHULLISTE[TKZ],tab_SATLISTE[[#This Row],[SAT-ID]])</f>
        <v>16</v>
      </c>
    </row>
    <row r="2347" spans="1:10" ht="15.9" customHeight="1" x14ac:dyDescent="0.3">
      <c r="A2347" s="3" t="s">
        <v>4015</v>
      </c>
      <c r="B2347" s="15" t="s">
        <v>16881</v>
      </c>
      <c r="C2347" s="16">
        <v>11</v>
      </c>
      <c r="D2347" s="17">
        <f>tab_SATLISTE[[#This Row],[Leihgeräte]]*350</f>
        <v>3850</v>
      </c>
      <c r="E2347" s="16">
        <v>2</v>
      </c>
      <c r="F2347" s="30">
        <f>tab_SATLISTE[[#This Row],[Lehrergeräte]]*1000</f>
        <v>2000</v>
      </c>
      <c r="G2347" s="3" t="str">
        <f>IF(MID(tab_SATLISTE[[#This Row],[SAT-ID]],2,1)="x","x",LEFT(tab_SATLISTE[[#This Row],[SAT-ID]]))</f>
        <v>7</v>
      </c>
      <c r="H2347" t="s">
        <v>23</v>
      </c>
      <c r="I2347" t="s">
        <v>18397</v>
      </c>
      <c r="J2347" s="3">
        <f>COUNTIFS(tab_SCHULLISTE[TKZ],tab_SATLISTE[[#This Row],[SAT-ID]])</f>
        <v>1</v>
      </c>
    </row>
    <row r="2348" spans="1:10" ht="15.9" customHeight="1" x14ac:dyDescent="0.3">
      <c r="A2348" s="3" t="s">
        <v>4016</v>
      </c>
      <c r="B2348" s="15" t="s">
        <v>16882</v>
      </c>
      <c r="C2348" s="16">
        <v>47</v>
      </c>
      <c r="D2348" s="17">
        <f>tab_SATLISTE[[#This Row],[Leihgeräte]]*350</f>
        <v>16450</v>
      </c>
      <c r="E2348" s="16">
        <v>12</v>
      </c>
      <c r="F2348" s="30">
        <f>tab_SATLISTE[[#This Row],[Lehrergeräte]]*1000</f>
        <v>12000</v>
      </c>
      <c r="G2348" s="3" t="str">
        <f>IF(MID(tab_SATLISTE[[#This Row],[SAT-ID]],2,1)="x","x",LEFT(tab_SATLISTE[[#This Row],[SAT-ID]]))</f>
        <v>7</v>
      </c>
      <c r="H2348" t="s">
        <v>17008</v>
      </c>
      <c r="I2348" t="s">
        <v>18398</v>
      </c>
      <c r="J2348" s="3">
        <f>COUNTIFS(tab_SCHULLISTE[TKZ],tab_SATLISTE[[#This Row],[SAT-ID]])</f>
        <v>1</v>
      </c>
    </row>
    <row r="2349" spans="1:10" ht="15.9" customHeight="1" x14ac:dyDescent="0.3">
      <c r="A2349" s="3" t="s">
        <v>4017</v>
      </c>
      <c r="B2349" s="15" t="s">
        <v>16883</v>
      </c>
      <c r="C2349" s="16">
        <v>172</v>
      </c>
      <c r="D2349" s="17">
        <f>tab_SATLISTE[[#This Row],[Leihgeräte]]*350</f>
        <v>60200</v>
      </c>
      <c r="E2349" s="16">
        <v>40</v>
      </c>
      <c r="F2349" s="30">
        <f>tab_SATLISTE[[#This Row],[Lehrergeräte]]*1000</f>
        <v>40000</v>
      </c>
      <c r="G2349" s="3" t="str">
        <f>IF(MID(tab_SATLISTE[[#This Row],[SAT-ID]],2,1)="x","x",LEFT(tab_SATLISTE[[#This Row],[SAT-ID]]))</f>
        <v>7</v>
      </c>
      <c r="H2349" t="s">
        <v>17010</v>
      </c>
      <c r="I2349" t="s">
        <v>18399</v>
      </c>
      <c r="J2349" s="3">
        <f>COUNTIFS(tab_SCHULLISTE[TKZ],tab_SATLISTE[[#This Row],[SAT-ID]])</f>
        <v>5</v>
      </c>
    </row>
    <row r="2350" spans="1:10" ht="15.9" customHeight="1" x14ac:dyDescent="0.3">
      <c r="A2350" s="3" t="s">
        <v>4018</v>
      </c>
      <c r="B2350" s="15" t="s">
        <v>16884</v>
      </c>
      <c r="C2350" s="16">
        <v>725</v>
      </c>
      <c r="D2350" s="17">
        <f>tab_SATLISTE[[#This Row],[Leihgeräte]]*350</f>
        <v>253750</v>
      </c>
      <c r="E2350" s="16">
        <v>151</v>
      </c>
      <c r="F2350" s="30">
        <f>tab_SATLISTE[[#This Row],[Lehrergeräte]]*1000</f>
        <v>151000</v>
      </c>
      <c r="G2350" s="3" t="str">
        <f>IF(MID(tab_SATLISTE[[#This Row],[SAT-ID]],2,1)="x","x",LEFT(tab_SATLISTE[[#This Row],[SAT-ID]]))</f>
        <v>7</v>
      </c>
      <c r="H2350" t="s">
        <v>10474</v>
      </c>
      <c r="I2350" t="s">
        <v>18537</v>
      </c>
      <c r="J2350" s="3">
        <f>COUNTIFS(tab_SCHULLISTE[TKZ],tab_SATLISTE[[#This Row],[SAT-ID]])</f>
        <v>10</v>
      </c>
    </row>
    <row r="2351" spans="1:10" ht="15.9" customHeight="1" x14ac:dyDescent="0.3">
      <c r="A2351" s="3" t="s">
        <v>4019</v>
      </c>
      <c r="B2351" s="15" t="s">
        <v>16885</v>
      </c>
      <c r="C2351" s="16">
        <v>118</v>
      </c>
      <c r="D2351" s="17">
        <f>tab_SATLISTE[[#This Row],[Leihgeräte]]*350</f>
        <v>41300</v>
      </c>
      <c r="E2351" s="16">
        <v>25</v>
      </c>
      <c r="F2351" s="30">
        <f>tab_SATLISTE[[#This Row],[Lehrergeräte]]*1000</f>
        <v>25000</v>
      </c>
      <c r="G2351" s="3" t="str">
        <f>IF(MID(tab_SATLISTE[[#This Row],[SAT-ID]],2,1)="x","x",LEFT(tab_SATLISTE[[#This Row],[SAT-ID]]))</f>
        <v>7</v>
      </c>
      <c r="H2351" t="s">
        <v>17008</v>
      </c>
      <c r="I2351" t="s">
        <v>18401</v>
      </c>
      <c r="J2351" s="3">
        <f>COUNTIFS(tab_SCHULLISTE[TKZ],tab_SATLISTE[[#This Row],[SAT-ID]])</f>
        <v>2</v>
      </c>
    </row>
    <row r="2352" spans="1:10" ht="15.9" customHeight="1" x14ac:dyDescent="0.3">
      <c r="A2352" s="3" t="s">
        <v>4020</v>
      </c>
      <c r="B2352" s="15" t="s">
        <v>16886</v>
      </c>
      <c r="C2352" s="16">
        <v>21</v>
      </c>
      <c r="D2352" s="17">
        <f>tab_SATLISTE[[#This Row],[Leihgeräte]]*350</f>
        <v>7350</v>
      </c>
      <c r="E2352" s="16">
        <v>6</v>
      </c>
      <c r="F2352" s="30">
        <f>tab_SATLISTE[[#This Row],[Lehrergeräte]]*1000</f>
        <v>6000</v>
      </c>
      <c r="G2352" s="3" t="str">
        <f>IF(MID(tab_SATLISTE[[#This Row],[SAT-ID]],2,1)="x","x",LEFT(tab_SATLISTE[[#This Row],[SAT-ID]]))</f>
        <v>7</v>
      </c>
      <c r="H2352" t="s">
        <v>23</v>
      </c>
      <c r="I2352" t="s">
        <v>18402</v>
      </c>
      <c r="J2352" s="3">
        <f>COUNTIFS(tab_SCHULLISTE[TKZ],tab_SATLISTE[[#This Row],[SAT-ID]])</f>
        <v>1</v>
      </c>
    </row>
    <row r="2353" spans="1:10" ht="15.9" customHeight="1" x14ac:dyDescent="0.3">
      <c r="A2353" s="3" t="s">
        <v>4021</v>
      </c>
      <c r="B2353" s="15" t="s">
        <v>16887</v>
      </c>
      <c r="C2353" s="16">
        <v>10</v>
      </c>
      <c r="D2353" s="17">
        <f>tab_SATLISTE[[#This Row],[Leihgeräte]]*350</f>
        <v>3500</v>
      </c>
      <c r="E2353" s="16">
        <v>2</v>
      </c>
      <c r="F2353" s="30">
        <f>tab_SATLISTE[[#This Row],[Lehrergeräte]]*1000</f>
        <v>2000</v>
      </c>
      <c r="G2353" s="3" t="str">
        <f>IF(MID(tab_SATLISTE[[#This Row],[SAT-ID]],2,1)="x","x",LEFT(tab_SATLISTE[[#This Row],[SAT-ID]]))</f>
        <v>7</v>
      </c>
      <c r="H2353" t="s">
        <v>23</v>
      </c>
      <c r="I2353" t="s">
        <v>18403</v>
      </c>
      <c r="J2353" s="3">
        <f>COUNTIFS(tab_SCHULLISTE[TKZ],tab_SATLISTE[[#This Row],[SAT-ID]])</f>
        <v>1</v>
      </c>
    </row>
    <row r="2354" spans="1:10" ht="15.9" customHeight="1" x14ac:dyDescent="0.3">
      <c r="A2354" s="3" t="s">
        <v>4022</v>
      </c>
      <c r="B2354" s="15" t="s">
        <v>16888</v>
      </c>
      <c r="C2354" s="16">
        <v>55</v>
      </c>
      <c r="D2354" s="17">
        <f>tab_SATLISTE[[#This Row],[Leihgeräte]]*350</f>
        <v>19250</v>
      </c>
      <c r="E2354" s="16">
        <v>8</v>
      </c>
      <c r="F2354" s="30">
        <f>tab_SATLISTE[[#This Row],[Lehrergeräte]]*1000</f>
        <v>8000</v>
      </c>
      <c r="G2354" s="3" t="str">
        <f>IF(MID(tab_SATLISTE[[#This Row],[SAT-ID]],2,1)="x","x",LEFT(tab_SATLISTE[[#This Row],[SAT-ID]]))</f>
        <v>7</v>
      </c>
      <c r="H2354" t="s">
        <v>17008</v>
      </c>
      <c r="I2354" t="s">
        <v>18404</v>
      </c>
      <c r="J2354" s="3">
        <f>COUNTIFS(tab_SCHULLISTE[TKZ],tab_SATLISTE[[#This Row],[SAT-ID]])</f>
        <v>2</v>
      </c>
    </row>
    <row r="2355" spans="1:10" ht="15.9" customHeight="1" x14ac:dyDescent="0.3">
      <c r="A2355" s="3" t="s">
        <v>4023</v>
      </c>
      <c r="B2355" s="15" t="s">
        <v>16889</v>
      </c>
      <c r="C2355" s="16">
        <v>50</v>
      </c>
      <c r="D2355" s="17">
        <f>tab_SATLISTE[[#This Row],[Leihgeräte]]*350</f>
        <v>17500</v>
      </c>
      <c r="E2355" s="16">
        <v>11</v>
      </c>
      <c r="F2355" s="30">
        <f>tab_SATLISTE[[#This Row],[Lehrergeräte]]*1000</f>
        <v>11000</v>
      </c>
      <c r="G2355" s="3" t="str">
        <f>IF(MID(tab_SATLISTE[[#This Row],[SAT-ID]],2,1)="x","x",LEFT(tab_SATLISTE[[#This Row],[SAT-ID]]))</f>
        <v>7</v>
      </c>
      <c r="H2355" t="s">
        <v>17009</v>
      </c>
      <c r="I2355" t="s">
        <v>18405</v>
      </c>
      <c r="J2355" s="3">
        <f>COUNTIFS(tab_SCHULLISTE[TKZ],tab_SATLISTE[[#This Row],[SAT-ID]])</f>
        <v>1</v>
      </c>
    </row>
    <row r="2356" spans="1:10" ht="15.9" customHeight="1" x14ac:dyDescent="0.3">
      <c r="A2356" s="3" t="s">
        <v>4024</v>
      </c>
      <c r="B2356" s="15" t="s">
        <v>16890</v>
      </c>
      <c r="C2356" s="16">
        <v>44</v>
      </c>
      <c r="D2356" s="17">
        <f>tab_SATLISTE[[#This Row],[Leihgeräte]]*350</f>
        <v>15400</v>
      </c>
      <c r="E2356" s="16">
        <v>10</v>
      </c>
      <c r="F2356" s="30">
        <f>tab_SATLISTE[[#This Row],[Lehrergeräte]]*1000</f>
        <v>10000</v>
      </c>
      <c r="G2356" s="3" t="str">
        <f>IF(MID(tab_SATLISTE[[#This Row],[SAT-ID]],2,1)="x","x",LEFT(tab_SATLISTE[[#This Row],[SAT-ID]]))</f>
        <v>7</v>
      </c>
      <c r="H2356" t="s">
        <v>17008</v>
      </c>
      <c r="I2356" t="s">
        <v>18405</v>
      </c>
      <c r="J2356" s="3">
        <f>COUNTIFS(tab_SCHULLISTE[TKZ],tab_SATLISTE[[#This Row],[SAT-ID]])</f>
        <v>1</v>
      </c>
    </row>
    <row r="2357" spans="1:10" ht="15.9" customHeight="1" x14ac:dyDescent="0.3">
      <c r="A2357" s="3" t="s">
        <v>4025</v>
      </c>
      <c r="B2357" s="15" t="s">
        <v>16891</v>
      </c>
      <c r="C2357" s="16">
        <v>93</v>
      </c>
      <c r="D2357" s="17">
        <f>tab_SATLISTE[[#This Row],[Leihgeräte]]*350</f>
        <v>32550</v>
      </c>
      <c r="E2357" s="16">
        <v>19</v>
      </c>
      <c r="F2357" s="30">
        <f>tab_SATLISTE[[#This Row],[Lehrergeräte]]*1000</f>
        <v>19000</v>
      </c>
      <c r="G2357" s="3" t="str">
        <f>IF(MID(tab_SATLISTE[[#This Row],[SAT-ID]],2,1)="x","x",LEFT(tab_SATLISTE[[#This Row],[SAT-ID]]))</f>
        <v>7</v>
      </c>
      <c r="H2357" t="s">
        <v>17008</v>
      </c>
      <c r="I2357" t="s">
        <v>18406</v>
      </c>
      <c r="J2357" s="3">
        <f>COUNTIFS(tab_SCHULLISTE[TKZ],tab_SATLISTE[[#This Row],[SAT-ID]])</f>
        <v>2</v>
      </c>
    </row>
    <row r="2358" spans="1:10" ht="15.9" customHeight="1" x14ac:dyDescent="0.3">
      <c r="A2358" s="3" t="s">
        <v>4026</v>
      </c>
      <c r="B2358" s="15" t="s">
        <v>16892</v>
      </c>
      <c r="C2358" s="16">
        <v>46</v>
      </c>
      <c r="D2358" s="17">
        <f>tab_SATLISTE[[#This Row],[Leihgeräte]]*350</f>
        <v>16100</v>
      </c>
      <c r="E2358" s="16">
        <v>13</v>
      </c>
      <c r="F2358" s="30">
        <f>tab_SATLISTE[[#This Row],[Lehrergeräte]]*1000</f>
        <v>13000</v>
      </c>
      <c r="G2358" s="3" t="str">
        <f>IF(MID(tab_SATLISTE[[#This Row],[SAT-ID]],2,1)="x","x",LEFT(tab_SATLISTE[[#This Row],[SAT-ID]]))</f>
        <v>7</v>
      </c>
      <c r="H2358" t="s">
        <v>17008</v>
      </c>
      <c r="I2358" t="s">
        <v>18324</v>
      </c>
      <c r="J2358" s="3">
        <f>COUNTIFS(tab_SCHULLISTE[TKZ],tab_SATLISTE[[#This Row],[SAT-ID]])</f>
        <v>2</v>
      </c>
    </row>
    <row r="2359" spans="1:10" ht="15.9" customHeight="1" x14ac:dyDescent="0.3">
      <c r="A2359" s="3" t="s">
        <v>4027</v>
      </c>
      <c r="B2359" s="15" t="s">
        <v>16893</v>
      </c>
      <c r="C2359" s="16">
        <v>13</v>
      </c>
      <c r="D2359" s="17">
        <f>tab_SATLISTE[[#This Row],[Leihgeräte]]*350</f>
        <v>4550</v>
      </c>
      <c r="E2359" s="16">
        <v>5</v>
      </c>
      <c r="F2359" s="30">
        <f>tab_SATLISTE[[#This Row],[Lehrergeräte]]*1000</f>
        <v>5000</v>
      </c>
      <c r="G2359" s="3" t="str">
        <f>IF(MID(tab_SATLISTE[[#This Row],[SAT-ID]],2,1)="x","x",LEFT(tab_SATLISTE[[#This Row],[SAT-ID]]))</f>
        <v>7</v>
      </c>
      <c r="H2359" t="s">
        <v>23</v>
      </c>
      <c r="I2359" t="s">
        <v>18407</v>
      </c>
      <c r="J2359" s="3">
        <f>COUNTIFS(tab_SCHULLISTE[TKZ],tab_SATLISTE[[#This Row],[SAT-ID]])</f>
        <v>1</v>
      </c>
    </row>
    <row r="2360" spans="1:10" ht="15.9" customHeight="1" x14ac:dyDescent="0.3">
      <c r="A2360" s="3" t="s">
        <v>4028</v>
      </c>
      <c r="B2360" s="15" t="s">
        <v>16894</v>
      </c>
      <c r="C2360" s="16">
        <v>851</v>
      </c>
      <c r="D2360" s="17">
        <f>tab_SATLISTE[[#This Row],[Leihgeräte]]*350</f>
        <v>297850</v>
      </c>
      <c r="E2360" s="16">
        <v>178</v>
      </c>
      <c r="F2360" s="30">
        <f>tab_SATLISTE[[#This Row],[Lehrergeräte]]*1000</f>
        <v>178000</v>
      </c>
      <c r="G2360" s="3" t="str">
        <f>IF(MID(tab_SATLISTE[[#This Row],[SAT-ID]],2,1)="x","x",LEFT(tab_SATLISTE[[#This Row],[SAT-ID]]))</f>
        <v>7</v>
      </c>
      <c r="H2360" t="s">
        <v>10474</v>
      </c>
      <c r="I2360" t="s">
        <v>18538</v>
      </c>
      <c r="J2360" s="3">
        <f>COUNTIFS(tab_SCHULLISTE[TKZ],tab_SATLISTE[[#This Row],[SAT-ID]])</f>
        <v>13</v>
      </c>
    </row>
    <row r="2361" spans="1:10" ht="15.9" customHeight="1" x14ac:dyDescent="0.3">
      <c r="A2361" s="3" t="s">
        <v>4029</v>
      </c>
      <c r="B2361" s="15" t="s">
        <v>16895</v>
      </c>
      <c r="C2361" s="16">
        <v>25</v>
      </c>
      <c r="D2361" s="17">
        <f>tab_SATLISTE[[#This Row],[Leihgeräte]]*350</f>
        <v>8750</v>
      </c>
      <c r="E2361" s="16">
        <v>17</v>
      </c>
      <c r="F2361" s="30">
        <f>tab_SATLISTE[[#This Row],[Lehrergeräte]]*1000</f>
        <v>17000</v>
      </c>
      <c r="G2361" s="3" t="str">
        <f>IF(MID(tab_SATLISTE[[#This Row],[SAT-ID]],2,1)="x","x",LEFT(tab_SATLISTE[[#This Row],[SAT-ID]]))</f>
        <v>7</v>
      </c>
      <c r="H2361" t="s">
        <v>17012</v>
      </c>
      <c r="I2361" t="s">
        <v>18352</v>
      </c>
      <c r="J2361" s="3">
        <f>COUNTIFS(tab_SCHULLISTE[TKZ],tab_SATLISTE[[#This Row],[SAT-ID]])</f>
        <v>2</v>
      </c>
    </row>
    <row r="2362" spans="1:10" ht="15.9" customHeight="1" x14ac:dyDescent="0.3">
      <c r="A2362" s="3" t="s">
        <v>4030</v>
      </c>
      <c r="B2362" s="15" t="s">
        <v>16896</v>
      </c>
      <c r="C2362" s="16">
        <v>112</v>
      </c>
      <c r="D2362" s="17">
        <f>tab_SATLISTE[[#This Row],[Leihgeräte]]*350</f>
        <v>39200</v>
      </c>
      <c r="E2362" s="16">
        <v>18</v>
      </c>
      <c r="F2362" s="30">
        <f>tab_SATLISTE[[#This Row],[Lehrergeräte]]*1000</f>
        <v>18000</v>
      </c>
      <c r="G2362" s="3" t="str">
        <f>IF(MID(tab_SATLISTE[[#This Row],[SAT-ID]],2,1)="x","x",LEFT(tab_SATLISTE[[#This Row],[SAT-ID]]))</f>
        <v>7</v>
      </c>
      <c r="H2362" t="s">
        <v>17008</v>
      </c>
      <c r="I2362" t="s">
        <v>18327</v>
      </c>
      <c r="J2362" s="3">
        <f>COUNTIFS(tab_SCHULLISTE[TKZ],tab_SATLISTE[[#This Row],[SAT-ID]])</f>
        <v>2</v>
      </c>
    </row>
    <row r="2363" spans="1:10" ht="15.9" customHeight="1" x14ac:dyDescent="0.3">
      <c r="A2363" s="3" t="s">
        <v>4031</v>
      </c>
      <c r="B2363" s="15" t="s">
        <v>16897</v>
      </c>
      <c r="C2363" s="16">
        <v>65</v>
      </c>
      <c r="D2363" s="17">
        <f>tab_SATLISTE[[#This Row],[Leihgeräte]]*350</f>
        <v>22750</v>
      </c>
      <c r="E2363" s="16">
        <v>11</v>
      </c>
      <c r="F2363" s="30">
        <f>tab_SATLISTE[[#This Row],[Lehrergeräte]]*1000</f>
        <v>11000</v>
      </c>
      <c r="G2363" s="3" t="str">
        <f>IF(MID(tab_SATLISTE[[#This Row],[SAT-ID]],2,1)="x","x",LEFT(tab_SATLISTE[[#This Row],[SAT-ID]]))</f>
        <v>7</v>
      </c>
      <c r="H2363" t="s">
        <v>23</v>
      </c>
      <c r="I2363" t="s">
        <v>18408</v>
      </c>
      <c r="J2363" s="3">
        <f>COUNTIFS(tab_SCHULLISTE[TKZ],tab_SATLISTE[[#This Row],[SAT-ID]])</f>
        <v>2</v>
      </c>
    </row>
    <row r="2364" spans="1:10" ht="15.9" customHeight="1" x14ac:dyDescent="0.3">
      <c r="A2364" s="3" t="s">
        <v>4032</v>
      </c>
      <c r="B2364" s="15" t="s">
        <v>16898</v>
      </c>
      <c r="C2364" s="16">
        <v>84</v>
      </c>
      <c r="D2364" s="17">
        <f>tab_SATLISTE[[#This Row],[Leihgeräte]]*350</f>
        <v>29400</v>
      </c>
      <c r="E2364" s="16">
        <v>21</v>
      </c>
      <c r="F2364" s="30">
        <f>tab_SATLISTE[[#This Row],[Lehrergeräte]]*1000</f>
        <v>21000</v>
      </c>
      <c r="G2364" s="3" t="str">
        <f>IF(MID(tab_SATLISTE[[#This Row],[SAT-ID]],2,1)="x","x",LEFT(tab_SATLISTE[[#This Row],[SAT-ID]]))</f>
        <v>7</v>
      </c>
      <c r="H2364" t="s">
        <v>17008</v>
      </c>
      <c r="I2364" t="s">
        <v>18409</v>
      </c>
      <c r="J2364" s="3">
        <f>COUNTIFS(tab_SCHULLISTE[TKZ],tab_SATLISTE[[#This Row],[SAT-ID]])</f>
        <v>2</v>
      </c>
    </row>
    <row r="2365" spans="1:10" ht="15.9" customHeight="1" x14ac:dyDescent="0.3">
      <c r="A2365" s="3" t="s">
        <v>4033</v>
      </c>
      <c r="B2365" s="15" t="s">
        <v>16899</v>
      </c>
      <c r="C2365" s="16">
        <v>63</v>
      </c>
      <c r="D2365" s="17">
        <f>tab_SATLISTE[[#This Row],[Leihgeräte]]*350</f>
        <v>22050</v>
      </c>
      <c r="E2365" s="16">
        <v>13</v>
      </c>
      <c r="F2365" s="30">
        <f>tab_SATLISTE[[#This Row],[Lehrergeräte]]*1000</f>
        <v>13000</v>
      </c>
      <c r="G2365" s="3" t="str">
        <f>IF(MID(tab_SATLISTE[[#This Row],[SAT-ID]],2,1)="x","x",LEFT(tab_SATLISTE[[#This Row],[SAT-ID]]))</f>
        <v>7</v>
      </c>
      <c r="H2365" t="s">
        <v>17011</v>
      </c>
      <c r="I2365" t="s">
        <v>18410</v>
      </c>
      <c r="J2365" s="3">
        <f>COUNTIFS(tab_SCHULLISTE[TKZ],tab_SATLISTE[[#This Row],[SAT-ID]])</f>
        <v>2</v>
      </c>
    </row>
    <row r="2366" spans="1:10" ht="15.9" customHeight="1" x14ac:dyDescent="0.3">
      <c r="A2366" s="3" t="s">
        <v>4034</v>
      </c>
      <c r="B2366" s="15" t="s">
        <v>16900</v>
      </c>
      <c r="C2366" s="16">
        <v>30</v>
      </c>
      <c r="D2366" s="17">
        <f>tab_SATLISTE[[#This Row],[Leihgeräte]]*350</f>
        <v>10500</v>
      </c>
      <c r="E2366" s="16">
        <v>7</v>
      </c>
      <c r="F2366" s="30">
        <f>tab_SATLISTE[[#This Row],[Lehrergeräte]]*1000</f>
        <v>7000</v>
      </c>
      <c r="G2366" s="3" t="str">
        <f>IF(MID(tab_SATLISTE[[#This Row],[SAT-ID]],2,1)="x","x",LEFT(tab_SATLISTE[[#This Row],[SAT-ID]]))</f>
        <v>7</v>
      </c>
      <c r="H2366" t="s">
        <v>17008</v>
      </c>
      <c r="I2366" t="s">
        <v>18411</v>
      </c>
      <c r="J2366" s="3">
        <f>COUNTIFS(tab_SCHULLISTE[TKZ],tab_SATLISTE[[#This Row],[SAT-ID]])</f>
        <v>1</v>
      </c>
    </row>
    <row r="2367" spans="1:10" ht="15.9" customHeight="1" x14ac:dyDescent="0.3">
      <c r="A2367" s="3" t="s">
        <v>4035</v>
      </c>
      <c r="B2367" s="15" t="s">
        <v>16901</v>
      </c>
      <c r="C2367" s="16">
        <v>39</v>
      </c>
      <c r="D2367" s="17">
        <f>tab_SATLISTE[[#This Row],[Leihgeräte]]*350</f>
        <v>13650</v>
      </c>
      <c r="E2367" s="16">
        <v>10</v>
      </c>
      <c r="F2367" s="30">
        <f>tab_SATLISTE[[#This Row],[Lehrergeräte]]*1000</f>
        <v>10000</v>
      </c>
      <c r="G2367" s="3" t="str">
        <f>IF(MID(tab_SATLISTE[[#This Row],[SAT-ID]],2,1)="x","x",LEFT(tab_SATLISTE[[#This Row],[SAT-ID]]))</f>
        <v>7</v>
      </c>
      <c r="H2367" t="s">
        <v>17008</v>
      </c>
      <c r="I2367" t="s">
        <v>18412</v>
      </c>
      <c r="J2367" s="3">
        <f>COUNTIFS(tab_SCHULLISTE[TKZ],tab_SATLISTE[[#This Row],[SAT-ID]])</f>
        <v>1</v>
      </c>
    </row>
    <row r="2368" spans="1:10" ht="15.9" customHeight="1" x14ac:dyDescent="0.3">
      <c r="A2368" s="3" t="s">
        <v>4036</v>
      </c>
      <c r="B2368" s="15" t="s">
        <v>16902</v>
      </c>
      <c r="C2368" s="16">
        <v>45</v>
      </c>
      <c r="D2368" s="17">
        <f>tab_SATLISTE[[#This Row],[Leihgeräte]]*350</f>
        <v>15750</v>
      </c>
      <c r="E2368" s="16">
        <v>13</v>
      </c>
      <c r="F2368" s="30">
        <f>tab_SATLISTE[[#This Row],[Lehrergeräte]]*1000</f>
        <v>13000</v>
      </c>
      <c r="G2368" s="3" t="str">
        <f>IF(MID(tab_SATLISTE[[#This Row],[SAT-ID]],2,1)="x","x",LEFT(tab_SATLISTE[[#This Row],[SAT-ID]]))</f>
        <v>7</v>
      </c>
      <c r="H2368" t="s">
        <v>23</v>
      </c>
      <c r="I2368" t="s">
        <v>18412</v>
      </c>
      <c r="J2368" s="3">
        <f>COUNTIFS(tab_SCHULLISTE[TKZ],tab_SATLISTE[[#This Row],[SAT-ID]])</f>
        <v>1</v>
      </c>
    </row>
    <row r="2369" spans="1:10" ht="15.9" customHeight="1" x14ac:dyDescent="0.3">
      <c r="A2369" s="3" t="s">
        <v>4037</v>
      </c>
      <c r="B2369" s="15" t="s">
        <v>16903</v>
      </c>
      <c r="C2369" s="16">
        <v>67</v>
      </c>
      <c r="D2369" s="17">
        <f>tab_SATLISTE[[#This Row],[Leihgeräte]]*350</f>
        <v>23450</v>
      </c>
      <c r="E2369" s="16">
        <v>14</v>
      </c>
      <c r="F2369" s="30">
        <f>tab_SATLISTE[[#This Row],[Lehrergeräte]]*1000</f>
        <v>14000</v>
      </c>
      <c r="G2369" s="3" t="str">
        <f>IF(MID(tab_SATLISTE[[#This Row],[SAT-ID]],2,1)="x","x",LEFT(tab_SATLISTE[[#This Row],[SAT-ID]]))</f>
        <v>7</v>
      </c>
      <c r="H2369" t="s">
        <v>17009</v>
      </c>
      <c r="I2369" t="s">
        <v>18413</v>
      </c>
      <c r="J2369" s="3">
        <f>COUNTIFS(tab_SCHULLISTE[TKZ],tab_SATLISTE[[#This Row],[SAT-ID]])</f>
        <v>2</v>
      </c>
    </row>
    <row r="2370" spans="1:10" ht="15.9" customHeight="1" x14ac:dyDescent="0.3">
      <c r="A2370" s="3" t="s">
        <v>4038</v>
      </c>
      <c r="B2370" s="15" t="s">
        <v>16904</v>
      </c>
      <c r="C2370" s="16">
        <v>70</v>
      </c>
      <c r="D2370" s="17">
        <f>tab_SATLISTE[[#This Row],[Leihgeräte]]*350</f>
        <v>24500</v>
      </c>
      <c r="E2370" s="16">
        <v>10</v>
      </c>
      <c r="F2370" s="30">
        <f>tab_SATLISTE[[#This Row],[Lehrergeräte]]*1000</f>
        <v>10000</v>
      </c>
      <c r="G2370" s="3" t="str">
        <f>IF(MID(tab_SATLISTE[[#This Row],[SAT-ID]],2,1)="x","x",LEFT(tab_SATLISTE[[#This Row],[SAT-ID]]))</f>
        <v>7</v>
      </c>
      <c r="H2370" t="s">
        <v>17008</v>
      </c>
      <c r="I2370" t="s">
        <v>18339</v>
      </c>
      <c r="J2370" s="3">
        <f>COUNTIFS(tab_SCHULLISTE[TKZ],tab_SATLISTE[[#This Row],[SAT-ID]])</f>
        <v>1</v>
      </c>
    </row>
    <row r="2371" spans="1:10" ht="15.9" customHeight="1" x14ac:dyDescent="0.3">
      <c r="A2371" s="3" t="s">
        <v>4039</v>
      </c>
      <c r="B2371" s="15" t="s">
        <v>16905</v>
      </c>
      <c r="C2371" s="16">
        <v>52</v>
      </c>
      <c r="D2371" s="17">
        <f>tab_SATLISTE[[#This Row],[Leihgeräte]]*350</f>
        <v>18200</v>
      </c>
      <c r="E2371" s="16">
        <v>8</v>
      </c>
      <c r="F2371" s="30">
        <f>tab_SATLISTE[[#This Row],[Lehrergeräte]]*1000</f>
        <v>8000</v>
      </c>
      <c r="G2371" s="3" t="str">
        <f>IF(MID(tab_SATLISTE[[#This Row],[SAT-ID]],2,1)="x","x",LEFT(tab_SATLISTE[[#This Row],[SAT-ID]]))</f>
        <v>7</v>
      </c>
      <c r="H2371" t="s">
        <v>17008</v>
      </c>
      <c r="I2371" t="s">
        <v>18339</v>
      </c>
      <c r="J2371" s="3">
        <f>COUNTIFS(tab_SCHULLISTE[TKZ],tab_SATLISTE[[#This Row],[SAT-ID]])</f>
        <v>1</v>
      </c>
    </row>
    <row r="2372" spans="1:10" ht="15.9" customHeight="1" x14ac:dyDescent="0.3">
      <c r="A2372" s="3" t="s">
        <v>4040</v>
      </c>
      <c r="B2372" s="15" t="s">
        <v>16906</v>
      </c>
      <c r="C2372" s="16">
        <v>87</v>
      </c>
      <c r="D2372" s="17">
        <f>tab_SATLISTE[[#This Row],[Leihgeräte]]*350</f>
        <v>30450</v>
      </c>
      <c r="E2372" s="16">
        <v>16</v>
      </c>
      <c r="F2372" s="30">
        <f>tab_SATLISTE[[#This Row],[Lehrergeräte]]*1000</f>
        <v>16000</v>
      </c>
      <c r="G2372" s="3" t="str">
        <f>IF(MID(tab_SATLISTE[[#This Row],[SAT-ID]],2,1)="x","x",LEFT(tab_SATLISTE[[#This Row],[SAT-ID]]))</f>
        <v>7</v>
      </c>
      <c r="H2372" t="s">
        <v>17008</v>
      </c>
      <c r="I2372" t="s">
        <v>18265</v>
      </c>
      <c r="J2372" s="3">
        <f>COUNTIFS(tab_SCHULLISTE[TKZ],tab_SATLISTE[[#This Row],[SAT-ID]])</f>
        <v>1</v>
      </c>
    </row>
    <row r="2373" spans="1:10" ht="15.9" customHeight="1" x14ac:dyDescent="0.3">
      <c r="A2373" s="3" t="s">
        <v>4041</v>
      </c>
      <c r="B2373" s="15" t="s">
        <v>16907</v>
      </c>
      <c r="C2373" s="16">
        <v>21</v>
      </c>
      <c r="D2373" s="17">
        <f>tab_SATLISTE[[#This Row],[Leihgeräte]]*350</f>
        <v>7350</v>
      </c>
      <c r="E2373" s="16">
        <v>6</v>
      </c>
      <c r="F2373" s="30">
        <f>tab_SATLISTE[[#This Row],[Lehrergeräte]]*1000</f>
        <v>6000</v>
      </c>
      <c r="G2373" s="3" t="str">
        <f>IF(MID(tab_SATLISTE[[#This Row],[SAT-ID]],2,1)="x","x",LEFT(tab_SATLISTE[[#This Row],[SAT-ID]]))</f>
        <v>7</v>
      </c>
      <c r="H2373" t="s">
        <v>23</v>
      </c>
      <c r="I2373" t="s">
        <v>18414</v>
      </c>
      <c r="J2373" s="3">
        <f>COUNTIFS(tab_SCHULLISTE[TKZ],tab_SATLISTE[[#This Row],[SAT-ID]])</f>
        <v>1</v>
      </c>
    </row>
    <row r="2374" spans="1:10" ht="15.9" customHeight="1" x14ac:dyDescent="0.3">
      <c r="A2374" s="3" t="s">
        <v>4042</v>
      </c>
      <c r="B2374" s="15" t="s">
        <v>16908</v>
      </c>
      <c r="C2374" s="16">
        <v>17</v>
      </c>
      <c r="D2374" s="17">
        <f>tab_SATLISTE[[#This Row],[Leihgeräte]]*350</f>
        <v>5950</v>
      </c>
      <c r="E2374" s="16">
        <v>3</v>
      </c>
      <c r="F2374" s="30">
        <f>tab_SATLISTE[[#This Row],[Lehrergeräte]]*1000</f>
        <v>3000</v>
      </c>
      <c r="G2374" s="3" t="str">
        <f>IF(MID(tab_SATLISTE[[#This Row],[SAT-ID]],2,1)="x","x",LEFT(tab_SATLISTE[[#This Row],[SAT-ID]]))</f>
        <v>7</v>
      </c>
      <c r="H2374" t="s">
        <v>17008</v>
      </c>
      <c r="I2374" t="s">
        <v>18415</v>
      </c>
      <c r="J2374" s="3">
        <f>COUNTIFS(tab_SCHULLISTE[TKZ],tab_SATLISTE[[#This Row],[SAT-ID]])</f>
        <v>1</v>
      </c>
    </row>
    <row r="2375" spans="1:10" ht="15.9" customHeight="1" x14ac:dyDescent="0.3">
      <c r="A2375" s="3" t="s">
        <v>4043</v>
      </c>
      <c r="B2375" s="15" t="s">
        <v>16909</v>
      </c>
      <c r="C2375" s="16">
        <v>35</v>
      </c>
      <c r="D2375" s="17">
        <f>tab_SATLISTE[[#This Row],[Leihgeräte]]*350</f>
        <v>12250</v>
      </c>
      <c r="E2375" s="16">
        <v>6</v>
      </c>
      <c r="F2375" s="30">
        <f>tab_SATLISTE[[#This Row],[Lehrergeräte]]*1000</f>
        <v>6000</v>
      </c>
      <c r="G2375" s="3" t="str">
        <f>IF(MID(tab_SATLISTE[[#This Row],[SAT-ID]],2,1)="x","x",LEFT(tab_SATLISTE[[#This Row],[SAT-ID]]))</f>
        <v>7</v>
      </c>
      <c r="H2375" t="s">
        <v>23</v>
      </c>
      <c r="I2375" t="s">
        <v>18416</v>
      </c>
      <c r="J2375" s="3">
        <f>COUNTIFS(tab_SCHULLISTE[TKZ],tab_SATLISTE[[#This Row],[SAT-ID]])</f>
        <v>1</v>
      </c>
    </row>
    <row r="2376" spans="1:10" ht="15.9" customHeight="1" x14ac:dyDescent="0.3">
      <c r="A2376" s="3" t="s">
        <v>4044</v>
      </c>
      <c r="B2376" s="15" t="s">
        <v>16910</v>
      </c>
      <c r="C2376" s="16">
        <v>27</v>
      </c>
      <c r="D2376" s="17">
        <f>tab_SATLISTE[[#This Row],[Leihgeräte]]*350</f>
        <v>9450</v>
      </c>
      <c r="E2376" s="16">
        <v>7</v>
      </c>
      <c r="F2376" s="30">
        <f>tab_SATLISTE[[#This Row],[Lehrergeräte]]*1000</f>
        <v>7000</v>
      </c>
      <c r="G2376" s="3" t="str">
        <f>IF(MID(tab_SATLISTE[[#This Row],[SAT-ID]],2,1)="x","x",LEFT(tab_SATLISTE[[#This Row],[SAT-ID]]))</f>
        <v>7</v>
      </c>
      <c r="H2376" t="s">
        <v>23</v>
      </c>
      <c r="I2376" t="s">
        <v>18417</v>
      </c>
      <c r="J2376" s="3">
        <f>COUNTIFS(tab_SCHULLISTE[TKZ],tab_SATLISTE[[#This Row],[SAT-ID]])</f>
        <v>1</v>
      </c>
    </row>
    <row r="2377" spans="1:10" ht="15.9" customHeight="1" x14ac:dyDescent="0.3">
      <c r="A2377" s="3" t="s">
        <v>4045</v>
      </c>
      <c r="B2377" s="15" t="s">
        <v>16911</v>
      </c>
      <c r="C2377" s="16">
        <v>30</v>
      </c>
      <c r="D2377" s="17">
        <f>tab_SATLISTE[[#This Row],[Leihgeräte]]*350</f>
        <v>10500</v>
      </c>
      <c r="E2377" s="16">
        <v>8</v>
      </c>
      <c r="F2377" s="30">
        <f>tab_SATLISTE[[#This Row],[Lehrergeräte]]*1000</f>
        <v>8000</v>
      </c>
      <c r="G2377" s="3" t="str">
        <f>IF(MID(tab_SATLISTE[[#This Row],[SAT-ID]],2,1)="x","x",LEFT(tab_SATLISTE[[#This Row],[SAT-ID]]))</f>
        <v>7</v>
      </c>
      <c r="H2377" t="s">
        <v>17008</v>
      </c>
      <c r="I2377" t="s">
        <v>18418</v>
      </c>
      <c r="J2377" s="3">
        <f>COUNTIFS(tab_SCHULLISTE[TKZ],tab_SATLISTE[[#This Row],[SAT-ID]])</f>
        <v>1</v>
      </c>
    </row>
    <row r="2378" spans="1:10" ht="15.9" customHeight="1" x14ac:dyDescent="0.3">
      <c r="A2378" s="3" t="s">
        <v>4046</v>
      </c>
      <c r="B2378" s="15" t="s">
        <v>16912</v>
      </c>
      <c r="C2378" s="16">
        <v>16</v>
      </c>
      <c r="D2378" s="17">
        <f>tab_SATLISTE[[#This Row],[Leihgeräte]]*350</f>
        <v>5600</v>
      </c>
      <c r="E2378" s="16">
        <v>2</v>
      </c>
      <c r="F2378" s="30">
        <f>tab_SATLISTE[[#This Row],[Lehrergeräte]]*1000</f>
        <v>2000</v>
      </c>
      <c r="G2378" s="3" t="str">
        <f>IF(MID(tab_SATLISTE[[#This Row],[SAT-ID]],2,1)="x","x",LEFT(tab_SATLISTE[[#This Row],[SAT-ID]]))</f>
        <v>7</v>
      </c>
      <c r="H2378" t="s">
        <v>23</v>
      </c>
      <c r="I2378" t="s">
        <v>18419</v>
      </c>
      <c r="J2378" s="3">
        <f>COUNTIFS(tab_SCHULLISTE[TKZ],tab_SATLISTE[[#This Row],[SAT-ID]])</f>
        <v>1</v>
      </c>
    </row>
    <row r="2379" spans="1:10" ht="15.9" customHeight="1" x14ac:dyDescent="0.3">
      <c r="A2379" s="3" t="s">
        <v>4047</v>
      </c>
      <c r="B2379" s="15" t="s">
        <v>16913</v>
      </c>
      <c r="C2379" s="16">
        <v>14</v>
      </c>
      <c r="D2379" s="17">
        <f>tab_SATLISTE[[#This Row],[Leihgeräte]]*350</f>
        <v>4900</v>
      </c>
      <c r="E2379" s="16">
        <v>5</v>
      </c>
      <c r="F2379" s="30">
        <f>tab_SATLISTE[[#This Row],[Lehrergeräte]]*1000</f>
        <v>5000</v>
      </c>
      <c r="G2379" s="3" t="str">
        <f>IF(MID(tab_SATLISTE[[#This Row],[SAT-ID]],2,1)="x","x",LEFT(tab_SATLISTE[[#This Row],[SAT-ID]]))</f>
        <v>7</v>
      </c>
      <c r="H2379" t="s">
        <v>17009</v>
      </c>
      <c r="I2379" t="s">
        <v>18420</v>
      </c>
      <c r="J2379" s="3">
        <f>COUNTIFS(tab_SCHULLISTE[TKZ],tab_SATLISTE[[#This Row],[SAT-ID]])</f>
        <v>1</v>
      </c>
    </row>
    <row r="2380" spans="1:10" ht="15.9" customHeight="1" x14ac:dyDescent="0.3">
      <c r="A2380" s="3" t="s">
        <v>4048</v>
      </c>
      <c r="B2380" s="15" t="s">
        <v>16914</v>
      </c>
      <c r="C2380" s="16">
        <v>23</v>
      </c>
      <c r="D2380" s="17">
        <f>tab_SATLISTE[[#This Row],[Leihgeräte]]*350</f>
        <v>8050</v>
      </c>
      <c r="E2380" s="16">
        <v>6</v>
      </c>
      <c r="F2380" s="30">
        <f>tab_SATLISTE[[#This Row],[Lehrergeräte]]*1000</f>
        <v>6000</v>
      </c>
      <c r="G2380" s="3" t="str">
        <f>IF(MID(tab_SATLISTE[[#This Row],[SAT-ID]],2,1)="x","x",LEFT(tab_SATLISTE[[#This Row],[SAT-ID]]))</f>
        <v>7</v>
      </c>
      <c r="H2380" t="s">
        <v>23</v>
      </c>
      <c r="I2380" t="s">
        <v>18421</v>
      </c>
      <c r="J2380" s="3">
        <f>COUNTIFS(tab_SCHULLISTE[TKZ],tab_SATLISTE[[#This Row],[SAT-ID]])</f>
        <v>1</v>
      </c>
    </row>
    <row r="2381" spans="1:10" ht="15.9" customHeight="1" x14ac:dyDescent="0.3">
      <c r="A2381" s="3" t="s">
        <v>4049</v>
      </c>
      <c r="B2381" s="15" t="s">
        <v>16915</v>
      </c>
      <c r="C2381" s="16">
        <v>33</v>
      </c>
      <c r="D2381" s="17">
        <f>tab_SATLISTE[[#This Row],[Leihgeräte]]*350</f>
        <v>11550</v>
      </c>
      <c r="E2381" s="16">
        <v>9</v>
      </c>
      <c r="F2381" s="30">
        <f>tab_SATLISTE[[#This Row],[Lehrergeräte]]*1000</f>
        <v>9000</v>
      </c>
      <c r="G2381" s="3" t="str">
        <f>IF(MID(tab_SATLISTE[[#This Row],[SAT-ID]],2,1)="x","x",LEFT(tab_SATLISTE[[#This Row],[SAT-ID]]))</f>
        <v>7</v>
      </c>
      <c r="H2381" t="s">
        <v>17008</v>
      </c>
      <c r="I2381" t="s">
        <v>18421</v>
      </c>
      <c r="J2381" s="3">
        <f>COUNTIFS(tab_SCHULLISTE[TKZ],tab_SATLISTE[[#This Row],[SAT-ID]])</f>
        <v>1</v>
      </c>
    </row>
    <row r="2382" spans="1:10" ht="15.9" customHeight="1" x14ac:dyDescent="0.3">
      <c r="A2382" s="3" t="s">
        <v>4050</v>
      </c>
      <c r="B2382" s="15" t="s">
        <v>16916</v>
      </c>
      <c r="C2382" s="16">
        <v>16</v>
      </c>
      <c r="D2382" s="17">
        <f>tab_SATLISTE[[#This Row],[Leihgeräte]]*350</f>
        <v>5600</v>
      </c>
      <c r="E2382" s="16">
        <v>3</v>
      </c>
      <c r="F2382" s="30">
        <f>tab_SATLISTE[[#This Row],[Lehrergeräte]]*1000</f>
        <v>3000</v>
      </c>
      <c r="G2382" s="3" t="str">
        <f>IF(MID(tab_SATLISTE[[#This Row],[SAT-ID]],2,1)="x","x",LEFT(tab_SATLISTE[[#This Row],[SAT-ID]]))</f>
        <v>7</v>
      </c>
      <c r="H2382" t="s">
        <v>23</v>
      </c>
      <c r="I2382" t="s">
        <v>18367</v>
      </c>
      <c r="J2382" s="3">
        <f>COUNTIFS(tab_SCHULLISTE[TKZ],tab_SATLISTE[[#This Row],[SAT-ID]])</f>
        <v>1</v>
      </c>
    </row>
    <row r="2383" spans="1:10" ht="15.9" customHeight="1" x14ac:dyDescent="0.3">
      <c r="A2383" s="3" t="s">
        <v>4051</v>
      </c>
      <c r="B2383" s="15" t="s">
        <v>16917</v>
      </c>
      <c r="C2383" s="16">
        <v>25</v>
      </c>
      <c r="D2383" s="17">
        <f>tab_SATLISTE[[#This Row],[Leihgeräte]]*350</f>
        <v>8750</v>
      </c>
      <c r="E2383" s="16">
        <v>4</v>
      </c>
      <c r="F2383" s="30">
        <f>tab_SATLISTE[[#This Row],[Lehrergeräte]]*1000</f>
        <v>4000</v>
      </c>
      <c r="G2383" s="3" t="str">
        <f>IF(MID(tab_SATLISTE[[#This Row],[SAT-ID]],2,1)="x","x",LEFT(tab_SATLISTE[[#This Row],[SAT-ID]]))</f>
        <v>7</v>
      </c>
      <c r="H2383" t="s">
        <v>17009</v>
      </c>
      <c r="I2383" t="s">
        <v>18422</v>
      </c>
      <c r="J2383" s="3">
        <f>COUNTIFS(tab_SCHULLISTE[TKZ],tab_SATLISTE[[#This Row],[SAT-ID]])</f>
        <v>1</v>
      </c>
    </row>
    <row r="2384" spans="1:10" ht="15.9" customHeight="1" x14ac:dyDescent="0.3">
      <c r="A2384" s="3" t="s">
        <v>4052</v>
      </c>
      <c r="B2384" s="15" t="s">
        <v>16918</v>
      </c>
      <c r="C2384" s="16">
        <v>15</v>
      </c>
      <c r="D2384" s="17">
        <f>tab_SATLISTE[[#This Row],[Leihgeräte]]*350</f>
        <v>5250</v>
      </c>
      <c r="E2384" s="16">
        <v>2</v>
      </c>
      <c r="F2384" s="30">
        <f>tab_SATLISTE[[#This Row],[Lehrergeräte]]*1000</f>
        <v>2000</v>
      </c>
      <c r="G2384" s="3" t="str">
        <f>IF(MID(tab_SATLISTE[[#This Row],[SAT-ID]],2,1)="x","x",LEFT(tab_SATLISTE[[#This Row],[SAT-ID]]))</f>
        <v>7</v>
      </c>
      <c r="H2384" t="s">
        <v>23</v>
      </c>
      <c r="I2384" t="s">
        <v>18423</v>
      </c>
      <c r="J2384" s="3">
        <f>COUNTIFS(tab_SCHULLISTE[TKZ],tab_SATLISTE[[#This Row],[SAT-ID]])</f>
        <v>1</v>
      </c>
    </row>
    <row r="2385" spans="1:10" ht="15.9" customHeight="1" x14ac:dyDescent="0.3">
      <c r="A2385" s="3" t="s">
        <v>4053</v>
      </c>
      <c r="B2385" s="15" t="s">
        <v>1251</v>
      </c>
      <c r="C2385" s="16">
        <v>80</v>
      </c>
      <c r="D2385" s="17">
        <f>tab_SATLISTE[[#This Row],[Leihgeräte]]*350</f>
        <v>28000</v>
      </c>
      <c r="E2385" s="16">
        <v>19</v>
      </c>
      <c r="F2385" s="30">
        <f>tab_SATLISTE[[#This Row],[Lehrergeräte]]*1000</f>
        <v>19000</v>
      </c>
      <c r="G2385" s="3" t="str">
        <f>IF(MID(tab_SATLISTE[[#This Row],[SAT-ID]],2,1)="x","x",LEFT(tab_SATLISTE[[#This Row],[SAT-ID]]))</f>
        <v>7</v>
      </c>
      <c r="H2385" t="s">
        <v>17008</v>
      </c>
      <c r="I2385" t="s">
        <v>18424</v>
      </c>
      <c r="J2385" s="3">
        <f>COUNTIFS(tab_SCHULLISTE[TKZ],tab_SATLISTE[[#This Row],[SAT-ID]])</f>
        <v>1</v>
      </c>
    </row>
    <row r="2386" spans="1:10" ht="15.9" customHeight="1" x14ac:dyDescent="0.3">
      <c r="A2386" s="3" t="s">
        <v>4054</v>
      </c>
      <c r="B2386" s="15" t="s">
        <v>16919</v>
      </c>
      <c r="C2386" s="16">
        <v>102</v>
      </c>
      <c r="D2386" s="17">
        <f>tab_SATLISTE[[#This Row],[Leihgeräte]]*350</f>
        <v>35700</v>
      </c>
      <c r="E2386" s="16">
        <v>20</v>
      </c>
      <c r="F2386" s="30">
        <f>tab_SATLISTE[[#This Row],[Lehrergeräte]]*1000</f>
        <v>20000</v>
      </c>
      <c r="G2386" s="3" t="str">
        <f>IF(MID(tab_SATLISTE[[#This Row],[SAT-ID]],2,1)="x","x",LEFT(tab_SATLISTE[[#This Row],[SAT-ID]]))</f>
        <v>7</v>
      </c>
      <c r="H2386" t="s">
        <v>17010</v>
      </c>
      <c r="I2386" t="s">
        <v>18424</v>
      </c>
      <c r="J2386" s="3">
        <f>COUNTIFS(tab_SCHULLISTE[TKZ],tab_SATLISTE[[#This Row],[SAT-ID]])</f>
        <v>1</v>
      </c>
    </row>
    <row r="2387" spans="1:10" ht="15.9" customHeight="1" x14ac:dyDescent="0.3">
      <c r="A2387" s="3" t="s">
        <v>4055</v>
      </c>
      <c r="B2387" s="15" t="s">
        <v>16920</v>
      </c>
      <c r="C2387" s="16">
        <v>25</v>
      </c>
      <c r="D2387" s="17">
        <f>tab_SATLISTE[[#This Row],[Leihgeräte]]*350</f>
        <v>8750</v>
      </c>
      <c r="E2387" s="16">
        <v>7</v>
      </c>
      <c r="F2387" s="30">
        <f>tab_SATLISTE[[#This Row],[Lehrergeräte]]*1000</f>
        <v>7000</v>
      </c>
      <c r="G2387" s="3" t="str">
        <f>IF(MID(tab_SATLISTE[[#This Row],[SAT-ID]],2,1)="x","x",LEFT(tab_SATLISTE[[#This Row],[SAT-ID]]))</f>
        <v>7</v>
      </c>
      <c r="H2387" t="s">
        <v>17008</v>
      </c>
      <c r="I2387" t="s">
        <v>18425</v>
      </c>
      <c r="J2387" s="3">
        <f>COUNTIFS(tab_SCHULLISTE[TKZ],tab_SATLISTE[[#This Row],[SAT-ID]])</f>
        <v>1</v>
      </c>
    </row>
    <row r="2388" spans="1:10" ht="15.9" customHeight="1" x14ac:dyDescent="0.3">
      <c r="A2388" s="3" t="s">
        <v>4056</v>
      </c>
      <c r="B2388" s="15" t="s">
        <v>16921</v>
      </c>
      <c r="C2388" s="16">
        <v>230</v>
      </c>
      <c r="D2388" s="17">
        <f>tab_SATLISTE[[#This Row],[Leihgeräte]]*350</f>
        <v>80500</v>
      </c>
      <c r="E2388" s="16">
        <v>49</v>
      </c>
      <c r="F2388" s="30">
        <f>tab_SATLISTE[[#This Row],[Lehrergeräte]]*1000</f>
        <v>49000</v>
      </c>
      <c r="G2388" s="3" t="str">
        <f>IF(MID(tab_SATLISTE[[#This Row],[SAT-ID]],2,1)="x","x",LEFT(tab_SATLISTE[[#This Row],[SAT-ID]]))</f>
        <v>7</v>
      </c>
      <c r="H2388" t="s">
        <v>17010</v>
      </c>
      <c r="I2388" t="s">
        <v>18426</v>
      </c>
      <c r="J2388" s="3">
        <f>COUNTIFS(tab_SCHULLISTE[TKZ],tab_SATLISTE[[#This Row],[SAT-ID]])</f>
        <v>5</v>
      </c>
    </row>
    <row r="2389" spans="1:10" ht="15.9" customHeight="1" x14ac:dyDescent="0.3">
      <c r="A2389" s="3" t="s">
        <v>4057</v>
      </c>
      <c r="B2389" s="15" t="s">
        <v>16922</v>
      </c>
      <c r="C2389" s="16">
        <v>16</v>
      </c>
      <c r="D2389" s="17">
        <f>tab_SATLISTE[[#This Row],[Leihgeräte]]*350</f>
        <v>5600</v>
      </c>
      <c r="E2389" s="16">
        <v>5</v>
      </c>
      <c r="F2389" s="30">
        <f>tab_SATLISTE[[#This Row],[Lehrergeräte]]*1000</f>
        <v>5000</v>
      </c>
      <c r="G2389" s="3" t="str">
        <f>IF(MID(tab_SATLISTE[[#This Row],[SAT-ID]],2,1)="x","x",LEFT(tab_SATLISTE[[#This Row],[SAT-ID]]))</f>
        <v>7</v>
      </c>
      <c r="H2389" t="s">
        <v>17008</v>
      </c>
      <c r="I2389" t="s">
        <v>18427</v>
      </c>
      <c r="J2389" s="3">
        <f>COUNTIFS(tab_SCHULLISTE[TKZ],tab_SATLISTE[[#This Row],[SAT-ID]])</f>
        <v>1</v>
      </c>
    </row>
    <row r="2390" spans="1:10" ht="15.9" customHeight="1" x14ac:dyDescent="0.3">
      <c r="A2390" s="3" t="s">
        <v>4058</v>
      </c>
      <c r="B2390" s="15" t="s">
        <v>16923</v>
      </c>
      <c r="C2390" s="16">
        <v>33</v>
      </c>
      <c r="D2390" s="17">
        <f>tab_SATLISTE[[#This Row],[Leihgeräte]]*350</f>
        <v>11550</v>
      </c>
      <c r="E2390" s="16">
        <v>7</v>
      </c>
      <c r="F2390" s="30">
        <f>tab_SATLISTE[[#This Row],[Lehrergeräte]]*1000</f>
        <v>7000</v>
      </c>
      <c r="G2390" s="3" t="str">
        <f>IF(MID(tab_SATLISTE[[#This Row],[SAT-ID]],2,1)="x","x",LEFT(tab_SATLISTE[[#This Row],[SAT-ID]]))</f>
        <v>7</v>
      </c>
      <c r="H2390" t="s">
        <v>17008</v>
      </c>
      <c r="I2390" t="s">
        <v>18428</v>
      </c>
      <c r="J2390" s="3">
        <f>COUNTIFS(tab_SCHULLISTE[TKZ],tab_SATLISTE[[#This Row],[SAT-ID]])</f>
        <v>1</v>
      </c>
    </row>
    <row r="2391" spans="1:10" ht="15.9" customHeight="1" x14ac:dyDescent="0.3">
      <c r="A2391" s="3" t="s">
        <v>4059</v>
      </c>
      <c r="B2391" s="15" t="s">
        <v>865</v>
      </c>
      <c r="C2391" s="16">
        <v>55</v>
      </c>
      <c r="D2391" s="17">
        <f>tab_SATLISTE[[#This Row],[Leihgeräte]]*350</f>
        <v>19250</v>
      </c>
      <c r="E2391" s="16">
        <v>14</v>
      </c>
      <c r="F2391" s="30">
        <f>tab_SATLISTE[[#This Row],[Lehrergeräte]]*1000</f>
        <v>14000</v>
      </c>
      <c r="G2391" s="3" t="str">
        <f>IF(MID(tab_SATLISTE[[#This Row],[SAT-ID]],2,1)="x","x",LEFT(tab_SATLISTE[[#This Row],[SAT-ID]]))</f>
        <v>7</v>
      </c>
      <c r="H2391" t="s">
        <v>17010</v>
      </c>
      <c r="I2391" t="s">
        <v>18274</v>
      </c>
      <c r="J2391" s="3">
        <f>COUNTIFS(tab_SCHULLISTE[TKZ],tab_SATLISTE[[#This Row],[SAT-ID]])</f>
        <v>1</v>
      </c>
    </row>
    <row r="2392" spans="1:10" ht="15.9" customHeight="1" x14ac:dyDescent="0.3">
      <c r="A2392" s="3" t="s">
        <v>4060</v>
      </c>
      <c r="B2392" s="15" t="s">
        <v>16924</v>
      </c>
      <c r="C2392" s="16">
        <v>23</v>
      </c>
      <c r="D2392" s="17">
        <f>tab_SATLISTE[[#This Row],[Leihgeräte]]*350</f>
        <v>8050</v>
      </c>
      <c r="E2392" s="16">
        <v>4</v>
      </c>
      <c r="F2392" s="30">
        <f>tab_SATLISTE[[#This Row],[Lehrergeräte]]*1000</f>
        <v>4000</v>
      </c>
      <c r="G2392" s="3" t="str">
        <f>IF(MID(tab_SATLISTE[[#This Row],[SAT-ID]],2,1)="x","x",LEFT(tab_SATLISTE[[#This Row],[SAT-ID]]))</f>
        <v>7</v>
      </c>
      <c r="H2392" t="s">
        <v>23</v>
      </c>
      <c r="I2392" t="s">
        <v>18429</v>
      </c>
      <c r="J2392" s="3">
        <f>COUNTIFS(tab_SCHULLISTE[TKZ],tab_SATLISTE[[#This Row],[SAT-ID]])</f>
        <v>1</v>
      </c>
    </row>
    <row r="2393" spans="1:10" ht="15.9" customHeight="1" x14ac:dyDescent="0.3">
      <c r="A2393" s="3" t="s">
        <v>4061</v>
      </c>
      <c r="B2393" s="15" t="s">
        <v>16925</v>
      </c>
      <c r="C2393" s="16">
        <v>180</v>
      </c>
      <c r="D2393" s="17">
        <f>tab_SATLISTE[[#This Row],[Leihgeräte]]*350</f>
        <v>63000</v>
      </c>
      <c r="E2393" s="16">
        <v>37</v>
      </c>
      <c r="F2393" s="30">
        <f>tab_SATLISTE[[#This Row],[Lehrergeräte]]*1000</f>
        <v>37000</v>
      </c>
      <c r="G2393" s="3" t="str">
        <f>IF(MID(tab_SATLISTE[[#This Row],[SAT-ID]],2,1)="x","x",LEFT(tab_SATLISTE[[#This Row],[SAT-ID]]))</f>
        <v>7</v>
      </c>
      <c r="H2393" t="s">
        <v>17010</v>
      </c>
      <c r="I2393" t="s">
        <v>18400</v>
      </c>
      <c r="J2393" s="3">
        <f>COUNTIFS(tab_SCHULLISTE[TKZ],tab_SATLISTE[[#This Row],[SAT-ID]])</f>
        <v>3</v>
      </c>
    </row>
    <row r="2394" spans="1:10" ht="15.9" customHeight="1" x14ac:dyDescent="0.3">
      <c r="A2394" s="3" t="s">
        <v>4062</v>
      </c>
      <c r="B2394" s="15" t="s">
        <v>16926</v>
      </c>
      <c r="C2394" s="16">
        <v>130</v>
      </c>
      <c r="D2394" s="17">
        <f>tab_SATLISTE[[#This Row],[Leihgeräte]]*350</f>
        <v>45500</v>
      </c>
      <c r="E2394" s="16">
        <v>38</v>
      </c>
      <c r="F2394" s="30">
        <f>tab_SATLISTE[[#This Row],[Lehrergeräte]]*1000</f>
        <v>38000</v>
      </c>
      <c r="G2394" s="3" t="str">
        <f>IF(MID(tab_SATLISTE[[#This Row],[SAT-ID]],2,1)="x","x",LEFT(tab_SATLISTE[[#This Row],[SAT-ID]]))</f>
        <v>7</v>
      </c>
      <c r="H2394" t="s">
        <v>17010</v>
      </c>
      <c r="I2394" t="s">
        <v>17403</v>
      </c>
      <c r="J2394" s="3">
        <f>COUNTIFS(tab_SCHULLISTE[TKZ],tab_SATLISTE[[#This Row],[SAT-ID]])</f>
        <v>3</v>
      </c>
    </row>
    <row r="2395" spans="1:10" ht="15.9" customHeight="1" x14ac:dyDescent="0.3">
      <c r="A2395" s="3" t="s">
        <v>4063</v>
      </c>
      <c r="B2395" s="15" t="s">
        <v>16927</v>
      </c>
      <c r="C2395" s="16">
        <v>12</v>
      </c>
      <c r="D2395" s="17">
        <f>tab_SATLISTE[[#This Row],[Leihgeräte]]*350</f>
        <v>4200</v>
      </c>
      <c r="E2395" s="16">
        <v>4</v>
      </c>
      <c r="F2395" s="30">
        <f>tab_SATLISTE[[#This Row],[Lehrergeräte]]*1000</f>
        <v>4000</v>
      </c>
      <c r="G2395" s="3" t="str">
        <f>IF(MID(tab_SATLISTE[[#This Row],[SAT-ID]],2,1)="x","x",LEFT(tab_SATLISTE[[#This Row],[SAT-ID]]))</f>
        <v>7</v>
      </c>
      <c r="H2395" t="s">
        <v>23</v>
      </c>
      <c r="I2395" t="s">
        <v>18430</v>
      </c>
      <c r="J2395" s="3">
        <f>COUNTIFS(tab_SCHULLISTE[TKZ],tab_SATLISTE[[#This Row],[SAT-ID]])</f>
        <v>1</v>
      </c>
    </row>
    <row r="2396" spans="1:10" ht="15.9" customHeight="1" x14ac:dyDescent="0.3">
      <c r="A2396" s="3" t="s">
        <v>4064</v>
      </c>
      <c r="B2396" s="15" t="s">
        <v>16928</v>
      </c>
      <c r="C2396" s="16">
        <v>21</v>
      </c>
      <c r="D2396" s="17">
        <f>tab_SATLISTE[[#This Row],[Leihgeräte]]*350</f>
        <v>7350</v>
      </c>
      <c r="E2396" s="16">
        <v>5</v>
      </c>
      <c r="F2396" s="30">
        <f>tab_SATLISTE[[#This Row],[Lehrergeräte]]*1000</f>
        <v>5000</v>
      </c>
      <c r="G2396" s="3" t="str">
        <f>IF(MID(tab_SATLISTE[[#This Row],[SAT-ID]],2,1)="x","x",LEFT(tab_SATLISTE[[#This Row],[SAT-ID]]))</f>
        <v>7</v>
      </c>
      <c r="H2396" t="s">
        <v>23</v>
      </c>
      <c r="I2396" t="s">
        <v>18431</v>
      </c>
      <c r="J2396" s="3">
        <f>COUNTIFS(tab_SCHULLISTE[TKZ],tab_SATLISTE[[#This Row],[SAT-ID]])</f>
        <v>1</v>
      </c>
    </row>
    <row r="2397" spans="1:10" ht="15.9" customHeight="1" x14ac:dyDescent="0.3">
      <c r="A2397" s="3" t="s">
        <v>4065</v>
      </c>
      <c r="B2397" s="15" t="s">
        <v>16929</v>
      </c>
      <c r="C2397" s="16">
        <v>54</v>
      </c>
      <c r="D2397" s="17">
        <f>tab_SATLISTE[[#This Row],[Leihgeräte]]*350</f>
        <v>18900</v>
      </c>
      <c r="E2397" s="16">
        <v>8</v>
      </c>
      <c r="F2397" s="30">
        <f>tab_SATLISTE[[#This Row],[Lehrergeräte]]*1000</f>
        <v>8000</v>
      </c>
      <c r="G2397" s="3" t="str">
        <f>IF(MID(tab_SATLISTE[[#This Row],[SAT-ID]],2,1)="x","x",LEFT(tab_SATLISTE[[#This Row],[SAT-ID]]))</f>
        <v>7</v>
      </c>
      <c r="H2397" t="s">
        <v>17008</v>
      </c>
      <c r="I2397" t="s">
        <v>18432</v>
      </c>
      <c r="J2397" s="3">
        <f>COUNTIFS(tab_SCHULLISTE[TKZ],tab_SATLISTE[[#This Row],[SAT-ID]])</f>
        <v>1</v>
      </c>
    </row>
    <row r="2398" spans="1:10" ht="15.9" customHeight="1" x14ac:dyDescent="0.3">
      <c r="A2398" s="3" t="s">
        <v>4066</v>
      </c>
      <c r="B2398" s="15" t="s">
        <v>16930</v>
      </c>
      <c r="C2398" s="16">
        <v>30</v>
      </c>
      <c r="D2398" s="17">
        <f>tab_SATLISTE[[#This Row],[Leihgeräte]]*350</f>
        <v>10500</v>
      </c>
      <c r="E2398" s="16">
        <v>6</v>
      </c>
      <c r="F2398" s="30">
        <f>tab_SATLISTE[[#This Row],[Lehrergeräte]]*1000</f>
        <v>6000</v>
      </c>
      <c r="G2398" s="3" t="str">
        <f>IF(MID(tab_SATLISTE[[#This Row],[SAT-ID]],2,1)="x","x",LEFT(tab_SATLISTE[[#This Row],[SAT-ID]]))</f>
        <v>7</v>
      </c>
      <c r="H2398" t="s">
        <v>17009</v>
      </c>
      <c r="I2398" t="s">
        <v>18433</v>
      </c>
      <c r="J2398" s="3">
        <f>COUNTIFS(tab_SCHULLISTE[TKZ],tab_SATLISTE[[#This Row],[SAT-ID]])</f>
        <v>1</v>
      </c>
    </row>
    <row r="2399" spans="1:10" ht="15.9" customHeight="1" x14ac:dyDescent="0.3">
      <c r="A2399" s="3" t="s">
        <v>4067</v>
      </c>
      <c r="B2399" s="15" t="s">
        <v>16931</v>
      </c>
      <c r="C2399" s="16">
        <v>39</v>
      </c>
      <c r="D2399" s="17">
        <f>tab_SATLISTE[[#This Row],[Leihgeräte]]*350</f>
        <v>13650</v>
      </c>
      <c r="E2399" s="16">
        <v>9</v>
      </c>
      <c r="F2399" s="30">
        <f>tab_SATLISTE[[#This Row],[Lehrergeräte]]*1000</f>
        <v>9000</v>
      </c>
      <c r="G2399" s="3" t="str">
        <f>IF(MID(tab_SATLISTE[[#This Row],[SAT-ID]],2,1)="x","x",LEFT(tab_SATLISTE[[#This Row],[SAT-ID]]))</f>
        <v>7</v>
      </c>
      <c r="H2399" t="s">
        <v>17011</v>
      </c>
      <c r="I2399" t="s">
        <v>18434</v>
      </c>
      <c r="J2399" s="3">
        <f>COUNTIFS(tab_SCHULLISTE[TKZ],tab_SATLISTE[[#This Row],[SAT-ID]])</f>
        <v>1</v>
      </c>
    </row>
    <row r="2400" spans="1:10" ht="15.9" customHeight="1" x14ac:dyDescent="0.3">
      <c r="A2400" s="3" t="s">
        <v>4068</v>
      </c>
      <c r="B2400" s="15" t="s">
        <v>16932</v>
      </c>
      <c r="C2400" s="16">
        <v>12</v>
      </c>
      <c r="D2400" s="17">
        <f>tab_SATLISTE[[#This Row],[Leihgeräte]]*350</f>
        <v>4200</v>
      </c>
      <c r="E2400" s="16">
        <v>6</v>
      </c>
      <c r="F2400" s="30">
        <f>tab_SATLISTE[[#This Row],[Lehrergeräte]]*1000</f>
        <v>6000</v>
      </c>
      <c r="G2400" s="3" t="str">
        <f>IF(MID(tab_SATLISTE[[#This Row],[SAT-ID]],2,1)="x","x",LEFT(tab_SATLISTE[[#This Row],[SAT-ID]]))</f>
        <v>7</v>
      </c>
      <c r="H2400" t="s">
        <v>17008</v>
      </c>
      <c r="I2400" t="s">
        <v>18435</v>
      </c>
      <c r="J2400" s="3">
        <f>COUNTIFS(tab_SCHULLISTE[TKZ],tab_SATLISTE[[#This Row],[SAT-ID]])</f>
        <v>1</v>
      </c>
    </row>
    <row r="2401" spans="1:10" ht="15.9" customHeight="1" x14ac:dyDescent="0.3">
      <c r="A2401" s="3" t="s">
        <v>4069</v>
      </c>
      <c r="B2401" s="15" t="s">
        <v>16933</v>
      </c>
      <c r="C2401" s="16">
        <v>29</v>
      </c>
      <c r="D2401" s="17">
        <f>tab_SATLISTE[[#This Row],[Leihgeräte]]*350</f>
        <v>10150</v>
      </c>
      <c r="E2401" s="16">
        <v>7</v>
      </c>
      <c r="F2401" s="30">
        <f>tab_SATLISTE[[#This Row],[Lehrergeräte]]*1000</f>
        <v>7000</v>
      </c>
      <c r="G2401" s="3" t="str">
        <f>IF(MID(tab_SATLISTE[[#This Row],[SAT-ID]],2,1)="x","x",LEFT(tab_SATLISTE[[#This Row],[SAT-ID]]))</f>
        <v>7</v>
      </c>
      <c r="H2401" t="s">
        <v>23</v>
      </c>
      <c r="I2401" t="s">
        <v>18436</v>
      </c>
      <c r="J2401" s="3">
        <f>COUNTIFS(tab_SCHULLISTE[TKZ],tab_SATLISTE[[#This Row],[SAT-ID]])</f>
        <v>1</v>
      </c>
    </row>
    <row r="2402" spans="1:10" ht="15.9" customHeight="1" x14ac:dyDescent="0.3">
      <c r="A2402" s="3" t="s">
        <v>4070</v>
      </c>
      <c r="B2402" s="15" t="s">
        <v>16934</v>
      </c>
      <c r="C2402" s="16">
        <v>53</v>
      </c>
      <c r="D2402" s="17">
        <f>tab_SATLISTE[[#This Row],[Leihgeräte]]*350</f>
        <v>18550</v>
      </c>
      <c r="E2402" s="16">
        <v>12</v>
      </c>
      <c r="F2402" s="30">
        <f>tab_SATLISTE[[#This Row],[Lehrergeräte]]*1000</f>
        <v>12000</v>
      </c>
      <c r="G2402" s="3" t="str">
        <f>IF(MID(tab_SATLISTE[[#This Row],[SAT-ID]],2,1)="x","x",LEFT(tab_SATLISTE[[#This Row],[SAT-ID]]))</f>
        <v>7</v>
      </c>
      <c r="H2402" t="s">
        <v>17008</v>
      </c>
      <c r="I2402" t="s">
        <v>18270</v>
      </c>
      <c r="J2402" s="3">
        <f>COUNTIFS(tab_SCHULLISTE[TKZ],tab_SATLISTE[[#This Row],[SAT-ID]])</f>
        <v>1</v>
      </c>
    </row>
    <row r="2403" spans="1:10" ht="15.9" customHeight="1" x14ac:dyDescent="0.3">
      <c r="A2403" s="3" t="s">
        <v>4071</v>
      </c>
      <c r="B2403" s="15" t="s">
        <v>16935</v>
      </c>
      <c r="C2403" s="16">
        <v>36</v>
      </c>
      <c r="D2403" s="17">
        <f>tab_SATLISTE[[#This Row],[Leihgeräte]]*350</f>
        <v>12600</v>
      </c>
      <c r="E2403" s="16">
        <v>13</v>
      </c>
      <c r="F2403" s="30">
        <f>tab_SATLISTE[[#This Row],[Lehrergeräte]]*1000</f>
        <v>13000</v>
      </c>
      <c r="G2403" s="3" t="str">
        <f>IF(MID(tab_SATLISTE[[#This Row],[SAT-ID]],2,1)="x","x",LEFT(tab_SATLISTE[[#This Row],[SAT-ID]]))</f>
        <v>7</v>
      </c>
      <c r="H2403" t="s">
        <v>17010</v>
      </c>
      <c r="I2403" t="s">
        <v>18270</v>
      </c>
      <c r="J2403" s="3">
        <f>COUNTIFS(tab_SCHULLISTE[TKZ],tab_SATLISTE[[#This Row],[SAT-ID]])</f>
        <v>1</v>
      </c>
    </row>
    <row r="2404" spans="1:10" ht="15.9" customHeight="1" x14ac:dyDescent="0.3">
      <c r="A2404" s="3" t="s">
        <v>4072</v>
      </c>
      <c r="B2404" s="15" t="s">
        <v>1249</v>
      </c>
      <c r="C2404" s="16">
        <v>42</v>
      </c>
      <c r="D2404" s="17">
        <f>tab_SATLISTE[[#This Row],[Leihgeräte]]*350</f>
        <v>14700</v>
      </c>
      <c r="E2404" s="16">
        <v>11</v>
      </c>
      <c r="F2404" s="30">
        <f>tab_SATLISTE[[#This Row],[Lehrergeräte]]*1000</f>
        <v>11000</v>
      </c>
      <c r="G2404" s="3" t="str">
        <f>IF(MID(tab_SATLISTE[[#This Row],[SAT-ID]],2,1)="x","x",LEFT(tab_SATLISTE[[#This Row],[SAT-ID]]))</f>
        <v>7</v>
      </c>
      <c r="H2404" t="s">
        <v>17009</v>
      </c>
      <c r="I2404" t="s">
        <v>18437</v>
      </c>
      <c r="J2404" s="3">
        <f>COUNTIFS(tab_SCHULLISTE[TKZ],tab_SATLISTE[[#This Row],[SAT-ID]])</f>
        <v>1</v>
      </c>
    </row>
    <row r="2405" spans="1:10" ht="15.9" customHeight="1" x14ac:dyDescent="0.3">
      <c r="A2405" s="3" t="s">
        <v>4073</v>
      </c>
      <c r="B2405" s="15" t="s">
        <v>16936</v>
      </c>
      <c r="C2405" s="16">
        <v>56</v>
      </c>
      <c r="D2405" s="17">
        <f>tab_SATLISTE[[#This Row],[Leihgeräte]]*350</f>
        <v>19600</v>
      </c>
      <c r="E2405" s="16">
        <v>14</v>
      </c>
      <c r="F2405" s="30">
        <f>tab_SATLISTE[[#This Row],[Lehrergeräte]]*1000</f>
        <v>14000</v>
      </c>
      <c r="G2405" s="3" t="str">
        <f>IF(MID(tab_SATLISTE[[#This Row],[SAT-ID]],2,1)="x","x",LEFT(tab_SATLISTE[[#This Row],[SAT-ID]]))</f>
        <v>7</v>
      </c>
      <c r="H2405" t="s">
        <v>17009</v>
      </c>
      <c r="I2405" t="s">
        <v>18326</v>
      </c>
      <c r="J2405" s="3">
        <f>COUNTIFS(tab_SCHULLISTE[TKZ],tab_SATLISTE[[#This Row],[SAT-ID]])</f>
        <v>1</v>
      </c>
    </row>
    <row r="2406" spans="1:10" ht="15.9" customHeight="1" x14ac:dyDescent="0.3">
      <c r="A2406" s="3" t="s">
        <v>4074</v>
      </c>
      <c r="B2406" s="15" t="s">
        <v>16937</v>
      </c>
      <c r="C2406" s="16">
        <v>44</v>
      </c>
      <c r="D2406" s="17">
        <f>tab_SATLISTE[[#This Row],[Leihgeräte]]*350</f>
        <v>15400</v>
      </c>
      <c r="E2406" s="16">
        <v>12</v>
      </c>
      <c r="F2406" s="30">
        <f>tab_SATLISTE[[#This Row],[Lehrergeräte]]*1000</f>
        <v>12000</v>
      </c>
      <c r="G2406" s="3" t="str">
        <f>IF(MID(tab_SATLISTE[[#This Row],[SAT-ID]],2,1)="x","x",LEFT(tab_SATLISTE[[#This Row],[SAT-ID]]))</f>
        <v>7</v>
      </c>
      <c r="H2406" t="s">
        <v>17008</v>
      </c>
      <c r="I2406" t="s">
        <v>18326</v>
      </c>
      <c r="J2406" s="3">
        <f>COUNTIFS(tab_SCHULLISTE[TKZ],tab_SATLISTE[[#This Row],[SAT-ID]])</f>
        <v>1</v>
      </c>
    </row>
    <row r="2407" spans="1:10" ht="15.9" customHeight="1" x14ac:dyDescent="0.3">
      <c r="A2407" s="3" t="s">
        <v>4075</v>
      </c>
      <c r="B2407" s="15" t="s">
        <v>16938</v>
      </c>
      <c r="C2407" s="16">
        <v>19</v>
      </c>
      <c r="D2407" s="17">
        <f>tab_SATLISTE[[#This Row],[Leihgeräte]]*350</f>
        <v>6650</v>
      </c>
      <c r="E2407" s="16">
        <v>4</v>
      </c>
      <c r="F2407" s="30">
        <f>tab_SATLISTE[[#This Row],[Lehrergeräte]]*1000</f>
        <v>4000</v>
      </c>
      <c r="G2407" s="3" t="str">
        <f>IF(MID(tab_SATLISTE[[#This Row],[SAT-ID]],2,1)="x","x",LEFT(tab_SATLISTE[[#This Row],[SAT-ID]]))</f>
        <v>7</v>
      </c>
      <c r="H2407" t="s">
        <v>17009</v>
      </c>
      <c r="I2407" t="s">
        <v>18438</v>
      </c>
      <c r="J2407" s="3">
        <f>COUNTIFS(tab_SCHULLISTE[TKZ],tab_SATLISTE[[#This Row],[SAT-ID]])</f>
        <v>1</v>
      </c>
    </row>
    <row r="2408" spans="1:10" ht="15.9" customHeight="1" x14ac:dyDescent="0.3">
      <c r="A2408" s="3" t="s">
        <v>4076</v>
      </c>
      <c r="B2408" s="15" t="s">
        <v>16939</v>
      </c>
      <c r="C2408" s="16">
        <v>264</v>
      </c>
      <c r="D2408" s="17">
        <f>tab_SATLISTE[[#This Row],[Leihgeräte]]*350</f>
        <v>92400</v>
      </c>
      <c r="E2408" s="16">
        <v>71</v>
      </c>
      <c r="F2408" s="30">
        <f>tab_SATLISTE[[#This Row],[Lehrergeräte]]*1000</f>
        <v>71000</v>
      </c>
      <c r="G2408" s="3" t="str">
        <f>IF(MID(tab_SATLISTE[[#This Row],[SAT-ID]],2,1)="x","x",LEFT(tab_SATLISTE[[#This Row],[SAT-ID]]))</f>
        <v>7</v>
      </c>
      <c r="H2408" t="s">
        <v>10474</v>
      </c>
      <c r="I2408" t="s">
        <v>18439</v>
      </c>
      <c r="J2408" s="3">
        <f>COUNTIFS(tab_SCHULLISTE[TKZ],tab_SATLISTE[[#This Row],[SAT-ID]])</f>
        <v>10</v>
      </c>
    </row>
    <row r="2409" spans="1:10" ht="15.9" customHeight="1" x14ac:dyDescent="0.3">
      <c r="A2409" s="3" t="s">
        <v>4077</v>
      </c>
      <c r="B2409" s="15" t="s">
        <v>16940</v>
      </c>
      <c r="C2409" s="16">
        <v>69</v>
      </c>
      <c r="D2409" s="17">
        <f>tab_SATLISTE[[#This Row],[Leihgeräte]]*350</f>
        <v>24150</v>
      </c>
      <c r="E2409" s="16">
        <v>11</v>
      </c>
      <c r="F2409" s="30">
        <f>tab_SATLISTE[[#This Row],[Lehrergeräte]]*1000</f>
        <v>11000</v>
      </c>
      <c r="G2409" s="3" t="str">
        <f>IF(MID(tab_SATLISTE[[#This Row],[SAT-ID]],2,1)="x","x",LEFT(tab_SATLISTE[[#This Row],[SAT-ID]]))</f>
        <v>7</v>
      </c>
      <c r="H2409" t="s">
        <v>17008</v>
      </c>
      <c r="I2409" t="s">
        <v>18440</v>
      </c>
      <c r="J2409" s="3">
        <f>COUNTIFS(tab_SCHULLISTE[TKZ],tab_SATLISTE[[#This Row],[SAT-ID]])</f>
        <v>1</v>
      </c>
    </row>
    <row r="2410" spans="1:10" ht="15.9" customHeight="1" x14ac:dyDescent="0.3">
      <c r="A2410" s="3" t="s">
        <v>4078</v>
      </c>
      <c r="B2410" s="15" t="s">
        <v>16941</v>
      </c>
      <c r="C2410" s="16">
        <v>41</v>
      </c>
      <c r="D2410" s="17">
        <f>tab_SATLISTE[[#This Row],[Leihgeräte]]*350</f>
        <v>14350</v>
      </c>
      <c r="E2410" s="16">
        <v>7</v>
      </c>
      <c r="F2410" s="30">
        <f>tab_SATLISTE[[#This Row],[Lehrergeräte]]*1000</f>
        <v>7000</v>
      </c>
      <c r="G2410" s="3" t="str">
        <f>IF(MID(tab_SATLISTE[[#This Row],[SAT-ID]],2,1)="x","x",LEFT(tab_SATLISTE[[#This Row],[SAT-ID]]))</f>
        <v>7</v>
      </c>
      <c r="H2410" t="s">
        <v>17008</v>
      </c>
      <c r="I2410" t="s">
        <v>18440</v>
      </c>
      <c r="J2410" s="3">
        <f>COUNTIFS(tab_SCHULLISTE[TKZ],tab_SATLISTE[[#This Row],[SAT-ID]])</f>
        <v>1</v>
      </c>
    </row>
    <row r="2411" spans="1:10" ht="15.9" customHeight="1" x14ac:dyDescent="0.3">
      <c r="A2411" s="3" t="s">
        <v>4079</v>
      </c>
      <c r="B2411" s="15" t="s">
        <v>16942</v>
      </c>
      <c r="C2411" s="16">
        <v>53</v>
      </c>
      <c r="D2411" s="17">
        <f>tab_SATLISTE[[#This Row],[Leihgeräte]]*350</f>
        <v>18550</v>
      </c>
      <c r="E2411" s="16">
        <v>16</v>
      </c>
      <c r="F2411" s="30">
        <f>tab_SATLISTE[[#This Row],[Lehrergeräte]]*1000</f>
        <v>16000</v>
      </c>
      <c r="G2411" s="3" t="str">
        <f>IF(MID(tab_SATLISTE[[#This Row],[SAT-ID]],2,1)="x","x",LEFT(tab_SATLISTE[[#This Row],[SAT-ID]]))</f>
        <v>7</v>
      </c>
      <c r="H2411" t="s">
        <v>17008</v>
      </c>
      <c r="I2411" t="s">
        <v>18441</v>
      </c>
      <c r="J2411" s="3">
        <f>COUNTIFS(tab_SCHULLISTE[TKZ],tab_SATLISTE[[#This Row],[SAT-ID]])</f>
        <v>2</v>
      </c>
    </row>
    <row r="2412" spans="1:10" ht="15.9" customHeight="1" x14ac:dyDescent="0.3">
      <c r="A2412" s="3" t="s">
        <v>4080</v>
      </c>
      <c r="B2412" s="15" t="s">
        <v>16943</v>
      </c>
      <c r="C2412" s="16">
        <v>16</v>
      </c>
      <c r="D2412" s="17">
        <f>tab_SATLISTE[[#This Row],[Leihgeräte]]*350</f>
        <v>5600</v>
      </c>
      <c r="E2412" s="16">
        <v>3</v>
      </c>
      <c r="F2412" s="30">
        <f>tab_SATLISTE[[#This Row],[Lehrergeräte]]*1000</f>
        <v>3000</v>
      </c>
      <c r="G2412" s="3" t="str">
        <f>IF(MID(tab_SATLISTE[[#This Row],[SAT-ID]],2,1)="x","x",LEFT(tab_SATLISTE[[#This Row],[SAT-ID]]))</f>
        <v>7</v>
      </c>
      <c r="H2412" t="s">
        <v>23</v>
      </c>
      <c r="I2412" t="s">
        <v>18442</v>
      </c>
      <c r="J2412" s="3">
        <f>COUNTIFS(tab_SCHULLISTE[TKZ],tab_SATLISTE[[#This Row],[SAT-ID]])</f>
        <v>1</v>
      </c>
    </row>
    <row r="2413" spans="1:10" ht="15.9" customHeight="1" x14ac:dyDescent="0.3">
      <c r="A2413" s="3" t="s">
        <v>4081</v>
      </c>
      <c r="B2413" s="15" t="s">
        <v>16944</v>
      </c>
      <c r="C2413" s="16">
        <v>16</v>
      </c>
      <c r="D2413" s="17">
        <f>tab_SATLISTE[[#This Row],[Leihgeräte]]*350</f>
        <v>5600</v>
      </c>
      <c r="E2413" s="16">
        <v>4</v>
      </c>
      <c r="F2413" s="30">
        <f>tab_SATLISTE[[#This Row],[Lehrergeräte]]*1000</f>
        <v>4000</v>
      </c>
      <c r="G2413" s="3" t="str">
        <f>IF(MID(tab_SATLISTE[[#This Row],[SAT-ID]],2,1)="x","x",LEFT(tab_SATLISTE[[#This Row],[SAT-ID]]))</f>
        <v>7</v>
      </c>
      <c r="H2413" t="s">
        <v>17008</v>
      </c>
      <c r="I2413" t="s">
        <v>18320</v>
      </c>
      <c r="J2413" s="3">
        <f>COUNTIFS(tab_SCHULLISTE[TKZ],tab_SATLISTE[[#This Row],[SAT-ID]])</f>
        <v>1</v>
      </c>
    </row>
    <row r="2414" spans="1:10" ht="15.9" customHeight="1" x14ac:dyDescent="0.3">
      <c r="A2414" s="3" t="s">
        <v>4082</v>
      </c>
      <c r="B2414" s="15" t="s">
        <v>16945</v>
      </c>
      <c r="C2414" s="16">
        <v>149</v>
      </c>
      <c r="D2414" s="17">
        <f>tab_SATLISTE[[#This Row],[Leihgeräte]]*350</f>
        <v>52150</v>
      </c>
      <c r="E2414" s="16">
        <v>27</v>
      </c>
      <c r="F2414" s="30">
        <f>tab_SATLISTE[[#This Row],[Lehrergeräte]]*1000</f>
        <v>27000</v>
      </c>
      <c r="G2414" s="3" t="str">
        <f>IF(MID(tab_SATLISTE[[#This Row],[SAT-ID]],2,1)="x","x",LEFT(tab_SATLISTE[[#This Row],[SAT-ID]]))</f>
        <v>7</v>
      </c>
      <c r="H2414" t="s">
        <v>17010</v>
      </c>
      <c r="I2414" t="s">
        <v>18443</v>
      </c>
      <c r="J2414" s="3">
        <f>COUNTIFS(tab_SCHULLISTE[TKZ],tab_SATLISTE[[#This Row],[SAT-ID]])</f>
        <v>4</v>
      </c>
    </row>
    <row r="2415" spans="1:10" ht="15.9" customHeight="1" x14ac:dyDescent="0.3">
      <c r="A2415" s="3" t="s">
        <v>4083</v>
      </c>
      <c r="B2415" s="15" t="s">
        <v>1254</v>
      </c>
      <c r="C2415" s="16">
        <v>14</v>
      </c>
      <c r="D2415" s="17">
        <f>tab_SATLISTE[[#This Row],[Leihgeräte]]*350</f>
        <v>4900</v>
      </c>
      <c r="E2415" s="16">
        <v>4</v>
      </c>
      <c r="F2415" s="30">
        <f>tab_SATLISTE[[#This Row],[Lehrergeräte]]*1000</f>
        <v>4000</v>
      </c>
      <c r="G2415" s="3" t="str">
        <f>IF(MID(tab_SATLISTE[[#This Row],[SAT-ID]],2,1)="x","x",LEFT(tab_SATLISTE[[#This Row],[SAT-ID]]))</f>
        <v>7</v>
      </c>
      <c r="H2415" t="s">
        <v>17008</v>
      </c>
      <c r="I2415" t="s">
        <v>18444</v>
      </c>
      <c r="J2415" s="3">
        <f>COUNTIFS(tab_SCHULLISTE[TKZ],tab_SATLISTE[[#This Row],[SAT-ID]])</f>
        <v>1</v>
      </c>
    </row>
    <row r="2416" spans="1:10" ht="15.9" customHeight="1" x14ac:dyDescent="0.3">
      <c r="A2416" s="3" t="s">
        <v>4084</v>
      </c>
      <c r="B2416" s="15" t="s">
        <v>1255</v>
      </c>
      <c r="C2416" s="16">
        <v>19</v>
      </c>
      <c r="D2416" s="17">
        <f>tab_SATLISTE[[#This Row],[Leihgeräte]]*350</f>
        <v>6650</v>
      </c>
      <c r="E2416" s="16">
        <v>6</v>
      </c>
      <c r="F2416" s="30">
        <f>tab_SATLISTE[[#This Row],[Lehrergeräte]]*1000</f>
        <v>6000</v>
      </c>
      <c r="G2416" s="3" t="str">
        <f>IF(MID(tab_SATLISTE[[#This Row],[SAT-ID]],2,1)="x","x",LEFT(tab_SATLISTE[[#This Row],[SAT-ID]]))</f>
        <v>7</v>
      </c>
      <c r="H2416" t="s">
        <v>17008</v>
      </c>
      <c r="I2416" t="s">
        <v>18337</v>
      </c>
      <c r="J2416" s="3">
        <f>COUNTIFS(tab_SCHULLISTE[TKZ],tab_SATLISTE[[#This Row],[SAT-ID]])</f>
        <v>1</v>
      </c>
    </row>
    <row r="2417" spans="1:10" ht="15.9" customHeight="1" x14ac:dyDescent="0.3">
      <c r="A2417" s="3" t="s">
        <v>4085</v>
      </c>
      <c r="B2417" s="15" t="s">
        <v>16946</v>
      </c>
      <c r="C2417" s="16">
        <v>14</v>
      </c>
      <c r="D2417" s="17">
        <f>tab_SATLISTE[[#This Row],[Leihgeräte]]*350</f>
        <v>4900</v>
      </c>
      <c r="E2417" s="16">
        <v>2</v>
      </c>
      <c r="F2417" s="30">
        <f>tab_SATLISTE[[#This Row],[Lehrergeräte]]*1000</f>
        <v>2000</v>
      </c>
      <c r="G2417" s="3" t="str">
        <f>IF(MID(tab_SATLISTE[[#This Row],[SAT-ID]],2,1)="x","x",LEFT(tab_SATLISTE[[#This Row],[SAT-ID]]))</f>
        <v>7</v>
      </c>
      <c r="H2417" t="s">
        <v>17009</v>
      </c>
      <c r="I2417" t="s">
        <v>18445</v>
      </c>
      <c r="J2417" s="3">
        <f>COUNTIFS(tab_SCHULLISTE[TKZ],tab_SATLISTE[[#This Row],[SAT-ID]])</f>
        <v>1</v>
      </c>
    </row>
    <row r="2418" spans="1:10" ht="15.9" customHeight="1" x14ac:dyDescent="0.3">
      <c r="A2418" s="3" t="s">
        <v>4086</v>
      </c>
      <c r="B2418" s="15" t="s">
        <v>16947</v>
      </c>
      <c r="C2418" s="16">
        <v>17</v>
      </c>
      <c r="D2418" s="17">
        <f>tab_SATLISTE[[#This Row],[Leihgeräte]]*350</f>
        <v>5950</v>
      </c>
      <c r="E2418" s="16">
        <v>7</v>
      </c>
      <c r="F2418" s="30">
        <f>tab_SATLISTE[[#This Row],[Lehrergeräte]]*1000</f>
        <v>7000</v>
      </c>
      <c r="G2418" s="3" t="str">
        <f>IF(MID(tab_SATLISTE[[#This Row],[SAT-ID]],2,1)="x","x",LEFT(tab_SATLISTE[[#This Row],[SAT-ID]]))</f>
        <v>7</v>
      </c>
      <c r="H2418" t="s">
        <v>17008</v>
      </c>
      <c r="I2418" t="s">
        <v>18342</v>
      </c>
      <c r="J2418" s="3">
        <f>COUNTIFS(tab_SCHULLISTE[TKZ],tab_SATLISTE[[#This Row],[SAT-ID]])</f>
        <v>1</v>
      </c>
    </row>
    <row r="2419" spans="1:10" ht="15.9" customHeight="1" x14ac:dyDescent="0.3">
      <c r="A2419" s="3" t="s">
        <v>4087</v>
      </c>
      <c r="B2419" s="15" t="s">
        <v>16948</v>
      </c>
      <c r="C2419" s="16">
        <v>21</v>
      </c>
      <c r="D2419" s="17">
        <f>tab_SATLISTE[[#This Row],[Leihgeräte]]*350</f>
        <v>7350</v>
      </c>
      <c r="E2419" s="16">
        <v>4</v>
      </c>
      <c r="F2419" s="30">
        <f>tab_SATLISTE[[#This Row],[Lehrergeräte]]*1000</f>
        <v>4000</v>
      </c>
      <c r="G2419" s="3" t="str">
        <f>IF(MID(tab_SATLISTE[[#This Row],[SAT-ID]],2,1)="x","x",LEFT(tab_SATLISTE[[#This Row],[SAT-ID]]))</f>
        <v>7</v>
      </c>
      <c r="H2419" t="s">
        <v>17008</v>
      </c>
      <c r="I2419" t="s">
        <v>18446</v>
      </c>
      <c r="J2419" s="3">
        <f>COUNTIFS(tab_SCHULLISTE[TKZ],tab_SATLISTE[[#This Row],[SAT-ID]])</f>
        <v>1</v>
      </c>
    </row>
    <row r="2420" spans="1:10" ht="15.9" customHeight="1" x14ac:dyDescent="0.3">
      <c r="A2420" s="3" t="s">
        <v>4088</v>
      </c>
      <c r="B2420" s="15" t="s">
        <v>16949</v>
      </c>
      <c r="C2420" s="16">
        <v>45</v>
      </c>
      <c r="D2420" s="17">
        <f>tab_SATLISTE[[#This Row],[Leihgeräte]]*350</f>
        <v>15750</v>
      </c>
      <c r="E2420" s="16">
        <v>11</v>
      </c>
      <c r="F2420" s="30">
        <f>tab_SATLISTE[[#This Row],[Lehrergeräte]]*1000</f>
        <v>11000</v>
      </c>
      <c r="G2420" s="3" t="str">
        <f>IF(MID(tab_SATLISTE[[#This Row],[SAT-ID]],2,1)="x","x",LEFT(tab_SATLISTE[[#This Row],[SAT-ID]]))</f>
        <v>7</v>
      </c>
      <c r="H2420" t="s">
        <v>17008</v>
      </c>
      <c r="I2420" t="s">
        <v>18447</v>
      </c>
      <c r="J2420" s="3">
        <f>COUNTIFS(tab_SCHULLISTE[TKZ],tab_SATLISTE[[#This Row],[SAT-ID]])</f>
        <v>2</v>
      </c>
    </row>
    <row r="2421" spans="1:10" ht="15.9" customHeight="1" x14ac:dyDescent="0.3">
      <c r="A2421" s="3" t="s">
        <v>4089</v>
      </c>
      <c r="B2421" s="15" t="s">
        <v>16950</v>
      </c>
      <c r="C2421" s="16">
        <v>83</v>
      </c>
      <c r="D2421" s="17">
        <f>tab_SATLISTE[[#This Row],[Leihgeräte]]*350</f>
        <v>29050</v>
      </c>
      <c r="E2421" s="16">
        <v>14</v>
      </c>
      <c r="F2421" s="30">
        <f>tab_SATLISTE[[#This Row],[Lehrergeräte]]*1000</f>
        <v>14000</v>
      </c>
      <c r="G2421" s="3" t="str">
        <f>IF(MID(tab_SATLISTE[[#This Row],[SAT-ID]],2,1)="x","x",LEFT(tab_SATLISTE[[#This Row],[SAT-ID]]))</f>
        <v>7</v>
      </c>
      <c r="H2421" t="s">
        <v>23</v>
      </c>
      <c r="I2421" t="s">
        <v>18448</v>
      </c>
      <c r="J2421" s="3">
        <f>COUNTIFS(tab_SCHULLISTE[TKZ],tab_SATLISTE[[#This Row],[SAT-ID]])</f>
        <v>4</v>
      </c>
    </row>
    <row r="2422" spans="1:10" ht="15.9" customHeight="1" x14ac:dyDescent="0.3">
      <c r="A2422" s="3" t="s">
        <v>4090</v>
      </c>
      <c r="B2422" s="15" t="s">
        <v>16951</v>
      </c>
      <c r="C2422" s="16">
        <v>23</v>
      </c>
      <c r="D2422" s="17">
        <f>tab_SATLISTE[[#This Row],[Leihgeräte]]*350</f>
        <v>8050</v>
      </c>
      <c r="E2422" s="16">
        <v>2</v>
      </c>
      <c r="F2422" s="30">
        <f>tab_SATLISTE[[#This Row],[Lehrergeräte]]*1000</f>
        <v>2000</v>
      </c>
      <c r="G2422" s="3" t="str">
        <f>IF(MID(tab_SATLISTE[[#This Row],[SAT-ID]],2,1)="x","x",LEFT(tab_SATLISTE[[#This Row],[SAT-ID]]))</f>
        <v>7</v>
      </c>
      <c r="H2422" t="s">
        <v>23</v>
      </c>
      <c r="I2422" t="s">
        <v>18449</v>
      </c>
      <c r="J2422" s="3">
        <f>COUNTIFS(tab_SCHULLISTE[TKZ],tab_SATLISTE[[#This Row],[SAT-ID]])</f>
        <v>1</v>
      </c>
    </row>
    <row r="2423" spans="1:10" ht="15.9" customHeight="1" x14ac:dyDescent="0.3">
      <c r="A2423" s="3" t="s">
        <v>4091</v>
      </c>
      <c r="B2423" s="15" t="s">
        <v>16952</v>
      </c>
      <c r="C2423" s="16">
        <v>45</v>
      </c>
      <c r="D2423" s="17">
        <f>tab_SATLISTE[[#This Row],[Leihgeräte]]*350</f>
        <v>15750</v>
      </c>
      <c r="E2423" s="16">
        <v>10</v>
      </c>
      <c r="F2423" s="30">
        <f>tab_SATLISTE[[#This Row],[Lehrergeräte]]*1000</f>
        <v>10000</v>
      </c>
      <c r="G2423" s="3" t="str">
        <f>IF(MID(tab_SATLISTE[[#This Row],[SAT-ID]],2,1)="x","x",LEFT(tab_SATLISTE[[#This Row],[SAT-ID]]))</f>
        <v>7</v>
      </c>
      <c r="H2423" t="s">
        <v>17008</v>
      </c>
      <c r="I2423" t="s">
        <v>18325</v>
      </c>
      <c r="J2423" s="3">
        <f>COUNTIFS(tab_SCHULLISTE[TKZ],tab_SATLISTE[[#This Row],[SAT-ID]])</f>
        <v>2</v>
      </c>
    </row>
    <row r="2424" spans="1:10" ht="15.9" customHeight="1" x14ac:dyDescent="0.3">
      <c r="A2424" s="3" t="s">
        <v>4092</v>
      </c>
      <c r="B2424" s="15" t="s">
        <v>16953</v>
      </c>
      <c r="C2424" s="16">
        <v>19</v>
      </c>
      <c r="D2424" s="17">
        <f>tab_SATLISTE[[#This Row],[Leihgeräte]]*350</f>
        <v>6650</v>
      </c>
      <c r="E2424" s="16">
        <v>6</v>
      </c>
      <c r="F2424" s="30">
        <f>tab_SATLISTE[[#This Row],[Lehrergeräte]]*1000</f>
        <v>6000</v>
      </c>
      <c r="G2424" s="3" t="str">
        <f>IF(MID(tab_SATLISTE[[#This Row],[SAT-ID]],2,1)="x","x",LEFT(tab_SATLISTE[[#This Row],[SAT-ID]]))</f>
        <v>7</v>
      </c>
      <c r="H2424" t="s">
        <v>23</v>
      </c>
      <c r="I2424" t="s">
        <v>18450</v>
      </c>
      <c r="J2424" s="3">
        <f>COUNTIFS(tab_SCHULLISTE[TKZ],tab_SATLISTE[[#This Row],[SAT-ID]])</f>
        <v>1</v>
      </c>
    </row>
    <row r="2425" spans="1:10" ht="15.9" customHeight="1" x14ac:dyDescent="0.3">
      <c r="A2425" s="3" t="s">
        <v>4093</v>
      </c>
      <c r="B2425" s="15" t="s">
        <v>16954</v>
      </c>
      <c r="C2425" s="16">
        <v>64</v>
      </c>
      <c r="D2425" s="17">
        <f>tab_SATLISTE[[#This Row],[Leihgeräte]]*350</f>
        <v>22400</v>
      </c>
      <c r="E2425" s="16">
        <v>13</v>
      </c>
      <c r="F2425" s="30">
        <f>tab_SATLISTE[[#This Row],[Lehrergeräte]]*1000</f>
        <v>13000</v>
      </c>
      <c r="G2425" s="3" t="str">
        <f>IF(MID(tab_SATLISTE[[#This Row],[SAT-ID]],2,1)="x","x",LEFT(tab_SATLISTE[[#This Row],[SAT-ID]]))</f>
        <v>7</v>
      </c>
      <c r="H2425" t="s">
        <v>17009</v>
      </c>
      <c r="I2425" t="s">
        <v>18451</v>
      </c>
      <c r="J2425" s="3">
        <f>COUNTIFS(tab_SCHULLISTE[TKZ],tab_SATLISTE[[#This Row],[SAT-ID]])</f>
        <v>3</v>
      </c>
    </row>
    <row r="2426" spans="1:10" ht="15.9" customHeight="1" x14ac:dyDescent="0.3">
      <c r="A2426" s="3" t="s">
        <v>4094</v>
      </c>
      <c r="B2426" s="15" t="s">
        <v>16955</v>
      </c>
      <c r="C2426" s="16">
        <v>55</v>
      </c>
      <c r="D2426" s="17">
        <f>tab_SATLISTE[[#This Row],[Leihgeräte]]*350</f>
        <v>19250</v>
      </c>
      <c r="E2426" s="16">
        <v>12</v>
      </c>
      <c r="F2426" s="30">
        <f>tab_SATLISTE[[#This Row],[Lehrergeräte]]*1000</f>
        <v>12000</v>
      </c>
      <c r="G2426" s="3" t="str">
        <f>IF(MID(tab_SATLISTE[[#This Row],[SAT-ID]],2,1)="x","x",LEFT(tab_SATLISTE[[#This Row],[SAT-ID]]))</f>
        <v>7</v>
      </c>
      <c r="H2426" t="s">
        <v>17008</v>
      </c>
      <c r="I2426" t="s">
        <v>18452</v>
      </c>
      <c r="J2426" s="3">
        <f>COUNTIFS(tab_SCHULLISTE[TKZ],tab_SATLISTE[[#This Row],[SAT-ID]])</f>
        <v>1</v>
      </c>
    </row>
    <row r="2427" spans="1:10" ht="15.9" customHeight="1" x14ac:dyDescent="0.3">
      <c r="A2427" s="3" t="s">
        <v>4095</v>
      </c>
      <c r="B2427" s="15" t="s">
        <v>16956</v>
      </c>
      <c r="C2427" s="16">
        <v>195</v>
      </c>
      <c r="D2427" s="17">
        <f>tab_SATLISTE[[#This Row],[Leihgeräte]]*350</f>
        <v>68250</v>
      </c>
      <c r="E2427" s="16">
        <v>33</v>
      </c>
      <c r="F2427" s="30">
        <f>tab_SATLISTE[[#This Row],[Lehrergeräte]]*1000</f>
        <v>33000</v>
      </c>
      <c r="G2427" s="3" t="str">
        <f>IF(MID(tab_SATLISTE[[#This Row],[SAT-ID]],2,1)="x","x",LEFT(tab_SATLISTE[[#This Row],[SAT-ID]]))</f>
        <v>7</v>
      </c>
      <c r="H2427" t="s">
        <v>23</v>
      </c>
      <c r="I2427" t="s">
        <v>18452</v>
      </c>
      <c r="J2427" s="3">
        <f>COUNTIFS(tab_SCHULLISTE[TKZ],tab_SATLISTE[[#This Row],[SAT-ID]])</f>
        <v>3</v>
      </c>
    </row>
    <row r="2428" spans="1:10" ht="15.9" customHeight="1" x14ac:dyDescent="0.3">
      <c r="A2428" s="3" t="s">
        <v>4096</v>
      </c>
      <c r="B2428" s="15" t="s">
        <v>16957</v>
      </c>
      <c r="C2428" s="16">
        <v>47</v>
      </c>
      <c r="D2428" s="17">
        <f>tab_SATLISTE[[#This Row],[Leihgeräte]]*350</f>
        <v>16450</v>
      </c>
      <c r="E2428" s="16">
        <v>10</v>
      </c>
      <c r="F2428" s="30">
        <f>tab_SATLISTE[[#This Row],[Lehrergeräte]]*1000</f>
        <v>10000</v>
      </c>
      <c r="G2428" s="3" t="str">
        <f>IF(MID(tab_SATLISTE[[#This Row],[SAT-ID]],2,1)="x","x",LEFT(tab_SATLISTE[[#This Row],[SAT-ID]]))</f>
        <v>7</v>
      </c>
      <c r="H2428" t="s">
        <v>17009</v>
      </c>
      <c r="I2428" t="s">
        <v>18453</v>
      </c>
      <c r="J2428" s="3">
        <f>COUNTIFS(tab_SCHULLISTE[TKZ],tab_SATLISTE[[#This Row],[SAT-ID]])</f>
        <v>2</v>
      </c>
    </row>
    <row r="2429" spans="1:10" ht="15.9" customHeight="1" x14ac:dyDescent="0.3">
      <c r="A2429" s="3" t="s">
        <v>4097</v>
      </c>
      <c r="B2429" s="15" t="s">
        <v>16958</v>
      </c>
      <c r="C2429" s="16">
        <v>55</v>
      </c>
      <c r="D2429" s="17">
        <f>tab_SATLISTE[[#This Row],[Leihgeräte]]*350</f>
        <v>19250</v>
      </c>
      <c r="E2429" s="16">
        <v>10</v>
      </c>
      <c r="F2429" s="30">
        <f>tab_SATLISTE[[#This Row],[Lehrergeräte]]*1000</f>
        <v>10000</v>
      </c>
      <c r="G2429" s="3" t="str">
        <f>IF(MID(tab_SATLISTE[[#This Row],[SAT-ID]],2,1)="x","x",LEFT(tab_SATLISTE[[#This Row],[SAT-ID]]))</f>
        <v>7</v>
      </c>
      <c r="H2429" t="s">
        <v>17008</v>
      </c>
      <c r="I2429" t="s">
        <v>18454</v>
      </c>
      <c r="J2429" s="3">
        <f>COUNTIFS(tab_SCHULLISTE[TKZ],tab_SATLISTE[[#This Row],[SAT-ID]])</f>
        <v>2</v>
      </c>
    </row>
    <row r="2430" spans="1:10" ht="15.9" customHeight="1" x14ac:dyDescent="0.3">
      <c r="A2430" s="3" t="s">
        <v>4098</v>
      </c>
      <c r="B2430" s="15" t="s">
        <v>16959</v>
      </c>
      <c r="C2430" s="16">
        <v>71</v>
      </c>
      <c r="D2430" s="17">
        <f>tab_SATLISTE[[#This Row],[Leihgeräte]]*350</f>
        <v>24850</v>
      </c>
      <c r="E2430" s="16">
        <v>13</v>
      </c>
      <c r="F2430" s="30">
        <f>tab_SATLISTE[[#This Row],[Lehrergeräte]]*1000</f>
        <v>13000</v>
      </c>
      <c r="G2430" s="3" t="str">
        <f>IF(MID(tab_SATLISTE[[#This Row],[SAT-ID]],2,1)="x","x",LEFT(tab_SATLISTE[[#This Row],[SAT-ID]]))</f>
        <v>7</v>
      </c>
      <c r="H2430" t="s">
        <v>17008</v>
      </c>
      <c r="I2430" t="s">
        <v>18455</v>
      </c>
      <c r="J2430" s="3">
        <f>COUNTIFS(tab_SCHULLISTE[TKZ],tab_SATLISTE[[#This Row],[SAT-ID]])</f>
        <v>2</v>
      </c>
    </row>
    <row r="2431" spans="1:10" ht="15.9" customHeight="1" x14ac:dyDescent="0.3">
      <c r="A2431" s="3" t="s">
        <v>4099</v>
      </c>
      <c r="B2431" s="15" t="s">
        <v>16960</v>
      </c>
      <c r="C2431" s="16">
        <v>21</v>
      </c>
      <c r="D2431" s="17">
        <f>tab_SATLISTE[[#This Row],[Leihgeräte]]*350</f>
        <v>7350</v>
      </c>
      <c r="E2431" s="16">
        <v>2</v>
      </c>
      <c r="F2431" s="30">
        <f>tab_SATLISTE[[#This Row],[Lehrergeräte]]*1000</f>
        <v>2000</v>
      </c>
      <c r="G2431" s="3" t="str">
        <f>IF(MID(tab_SATLISTE[[#This Row],[SAT-ID]],2,1)="x","x",LEFT(tab_SATLISTE[[#This Row],[SAT-ID]]))</f>
        <v>7</v>
      </c>
      <c r="H2431" t="s">
        <v>17009</v>
      </c>
      <c r="I2431" t="s">
        <v>18456</v>
      </c>
      <c r="J2431" s="3">
        <f>COUNTIFS(tab_SCHULLISTE[TKZ],tab_SATLISTE[[#This Row],[SAT-ID]])</f>
        <v>1</v>
      </c>
    </row>
    <row r="2432" spans="1:10" ht="15.9" customHeight="1" x14ac:dyDescent="0.3">
      <c r="A2432" s="3" t="s">
        <v>4100</v>
      </c>
      <c r="B2432" s="15" t="s">
        <v>16961</v>
      </c>
      <c r="C2432" s="16">
        <v>72</v>
      </c>
      <c r="D2432" s="17">
        <f>tab_SATLISTE[[#This Row],[Leihgeräte]]*350</f>
        <v>25200</v>
      </c>
      <c r="E2432" s="16">
        <v>21</v>
      </c>
      <c r="F2432" s="30">
        <f>tab_SATLISTE[[#This Row],[Lehrergeräte]]*1000</f>
        <v>21000</v>
      </c>
      <c r="G2432" s="3" t="str">
        <f>IF(MID(tab_SATLISTE[[#This Row],[SAT-ID]],2,1)="x","x",LEFT(tab_SATLISTE[[#This Row],[SAT-ID]]))</f>
        <v>7</v>
      </c>
      <c r="H2432" t="s">
        <v>17008</v>
      </c>
      <c r="I2432" t="s">
        <v>18457</v>
      </c>
      <c r="J2432" s="3">
        <f>COUNTIFS(tab_SCHULLISTE[TKZ],tab_SATLISTE[[#This Row],[SAT-ID]])</f>
        <v>1</v>
      </c>
    </row>
    <row r="2433" spans="1:10" ht="15.9" customHeight="1" x14ac:dyDescent="0.3">
      <c r="A2433" s="3" t="s">
        <v>4101</v>
      </c>
      <c r="B2433" s="15" t="s">
        <v>16962</v>
      </c>
      <c r="C2433" s="16">
        <v>52</v>
      </c>
      <c r="D2433" s="17">
        <f>tab_SATLISTE[[#This Row],[Leihgeräte]]*350</f>
        <v>18200</v>
      </c>
      <c r="E2433" s="16">
        <v>9</v>
      </c>
      <c r="F2433" s="30">
        <f>tab_SATLISTE[[#This Row],[Lehrergeräte]]*1000</f>
        <v>9000</v>
      </c>
      <c r="G2433" s="3" t="str">
        <f>IF(MID(tab_SATLISTE[[#This Row],[SAT-ID]],2,1)="x","x",LEFT(tab_SATLISTE[[#This Row],[SAT-ID]]))</f>
        <v>7</v>
      </c>
      <c r="H2433" t="s">
        <v>17008</v>
      </c>
      <c r="I2433" t="s">
        <v>18457</v>
      </c>
      <c r="J2433" s="3">
        <f>COUNTIFS(tab_SCHULLISTE[TKZ],tab_SATLISTE[[#This Row],[SAT-ID]])</f>
        <v>1</v>
      </c>
    </row>
    <row r="2434" spans="1:10" ht="15.9" customHeight="1" x14ac:dyDescent="0.3">
      <c r="A2434" s="3" t="s">
        <v>4102</v>
      </c>
      <c r="B2434" s="15" t="s">
        <v>16963</v>
      </c>
      <c r="C2434" s="16">
        <v>18</v>
      </c>
      <c r="D2434" s="17">
        <f>tab_SATLISTE[[#This Row],[Leihgeräte]]*350</f>
        <v>6300</v>
      </c>
      <c r="E2434" s="16">
        <v>4</v>
      </c>
      <c r="F2434" s="30">
        <f>tab_SATLISTE[[#This Row],[Lehrergeräte]]*1000</f>
        <v>4000</v>
      </c>
      <c r="G2434" s="3" t="str">
        <f>IF(MID(tab_SATLISTE[[#This Row],[SAT-ID]],2,1)="x","x",LEFT(tab_SATLISTE[[#This Row],[SAT-ID]]))</f>
        <v>7</v>
      </c>
      <c r="H2434" t="s">
        <v>17008</v>
      </c>
      <c r="I2434" t="s">
        <v>18398</v>
      </c>
      <c r="J2434" s="3">
        <f>COUNTIFS(tab_SCHULLISTE[TKZ],tab_SATLISTE[[#This Row],[SAT-ID]])</f>
        <v>1</v>
      </c>
    </row>
    <row r="2435" spans="1:10" ht="15.9" customHeight="1" x14ac:dyDescent="0.3">
      <c r="A2435" s="3" t="s">
        <v>4103</v>
      </c>
      <c r="B2435" s="15" t="s">
        <v>16964</v>
      </c>
      <c r="C2435" s="16">
        <v>16</v>
      </c>
      <c r="D2435" s="17">
        <f>tab_SATLISTE[[#This Row],[Leihgeräte]]*350</f>
        <v>5600</v>
      </c>
      <c r="E2435" s="16">
        <v>3</v>
      </c>
      <c r="F2435" s="30">
        <f>tab_SATLISTE[[#This Row],[Lehrergeräte]]*1000</f>
        <v>3000</v>
      </c>
      <c r="G2435" s="3" t="str">
        <f>IF(MID(tab_SATLISTE[[#This Row],[SAT-ID]],2,1)="x","x",LEFT(tab_SATLISTE[[#This Row],[SAT-ID]]))</f>
        <v>7</v>
      </c>
      <c r="H2435" t="s">
        <v>23</v>
      </c>
      <c r="I2435" t="s">
        <v>18458</v>
      </c>
      <c r="J2435" s="3">
        <f>COUNTIFS(tab_SCHULLISTE[TKZ],tab_SATLISTE[[#This Row],[SAT-ID]])</f>
        <v>1</v>
      </c>
    </row>
    <row r="2436" spans="1:10" ht="15.9" customHeight="1" x14ac:dyDescent="0.3">
      <c r="A2436" s="3" t="s">
        <v>4104</v>
      </c>
      <c r="B2436" s="15" t="s">
        <v>16965</v>
      </c>
      <c r="C2436" s="16">
        <v>21</v>
      </c>
      <c r="D2436" s="17">
        <f>tab_SATLISTE[[#This Row],[Leihgeräte]]*350</f>
        <v>7350</v>
      </c>
      <c r="E2436" s="16">
        <v>6</v>
      </c>
      <c r="F2436" s="30">
        <f>tab_SATLISTE[[#This Row],[Lehrergeräte]]*1000</f>
        <v>6000</v>
      </c>
      <c r="G2436" s="3" t="str">
        <f>IF(MID(tab_SATLISTE[[#This Row],[SAT-ID]],2,1)="x","x",LEFT(tab_SATLISTE[[#This Row],[SAT-ID]]))</f>
        <v>7</v>
      </c>
      <c r="H2436" t="s">
        <v>17008</v>
      </c>
      <c r="I2436" t="s">
        <v>18326</v>
      </c>
      <c r="J2436" s="3">
        <f>COUNTIFS(tab_SCHULLISTE[TKZ],tab_SATLISTE[[#This Row],[SAT-ID]])</f>
        <v>1</v>
      </c>
    </row>
    <row r="2437" spans="1:10" ht="15.9" customHeight="1" x14ac:dyDescent="0.3">
      <c r="A2437" s="3" t="s">
        <v>4105</v>
      </c>
      <c r="B2437" s="15" t="s">
        <v>16966</v>
      </c>
      <c r="C2437" s="16">
        <v>39</v>
      </c>
      <c r="D2437" s="17">
        <f>tab_SATLISTE[[#This Row],[Leihgeräte]]*350</f>
        <v>13650</v>
      </c>
      <c r="E2437" s="16">
        <v>9</v>
      </c>
      <c r="F2437" s="30">
        <f>tab_SATLISTE[[#This Row],[Lehrergeräte]]*1000</f>
        <v>9000</v>
      </c>
      <c r="G2437" s="3" t="str">
        <f>IF(MID(tab_SATLISTE[[#This Row],[SAT-ID]],2,1)="x","x",LEFT(tab_SATLISTE[[#This Row],[SAT-ID]]))</f>
        <v>7</v>
      </c>
      <c r="H2437" t="s">
        <v>17009</v>
      </c>
      <c r="I2437" t="s">
        <v>18459</v>
      </c>
      <c r="J2437" s="3">
        <f>COUNTIFS(tab_SCHULLISTE[TKZ],tab_SATLISTE[[#This Row],[SAT-ID]])</f>
        <v>1</v>
      </c>
    </row>
    <row r="2438" spans="1:10" ht="15.9" customHeight="1" x14ac:dyDescent="0.3">
      <c r="A2438" s="3" t="s">
        <v>4106</v>
      </c>
      <c r="B2438" s="15" t="s">
        <v>16967</v>
      </c>
      <c r="C2438" s="16">
        <v>18</v>
      </c>
      <c r="D2438" s="17">
        <f>tab_SATLISTE[[#This Row],[Leihgeräte]]*350</f>
        <v>6300</v>
      </c>
      <c r="E2438" s="16">
        <v>5</v>
      </c>
      <c r="F2438" s="30">
        <f>tab_SATLISTE[[#This Row],[Lehrergeräte]]*1000</f>
        <v>5000</v>
      </c>
      <c r="G2438" s="3" t="str">
        <f>IF(MID(tab_SATLISTE[[#This Row],[SAT-ID]],2,1)="x","x",LEFT(tab_SATLISTE[[#This Row],[SAT-ID]]))</f>
        <v>7</v>
      </c>
      <c r="H2438" t="s">
        <v>23</v>
      </c>
      <c r="I2438" t="s">
        <v>18460</v>
      </c>
      <c r="J2438" s="3">
        <f>COUNTIFS(tab_SCHULLISTE[TKZ],tab_SATLISTE[[#This Row],[SAT-ID]])</f>
        <v>1</v>
      </c>
    </row>
    <row r="2439" spans="1:10" ht="15.9" customHeight="1" x14ac:dyDescent="0.3">
      <c r="A2439" s="3" t="s">
        <v>4107</v>
      </c>
      <c r="B2439" s="15" t="s">
        <v>16968</v>
      </c>
      <c r="C2439" s="16">
        <v>23</v>
      </c>
      <c r="D2439" s="17">
        <f>tab_SATLISTE[[#This Row],[Leihgeräte]]*350</f>
        <v>8050</v>
      </c>
      <c r="E2439" s="16">
        <v>6</v>
      </c>
      <c r="F2439" s="30">
        <f>tab_SATLISTE[[#This Row],[Lehrergeräte]]*1000</f>
        <v>6000</v>
      </c>
      <c r="G2439" s="3" t="str">
        <f>IF(MID(tab_SATLISTE[[#This Row],[SAT-ID]],2,1)="x","x",LEFT(tab_SATLISTE[[#This Row],[SAT-ID]]))</f>
        <v>7</v>
      </c>
      <c r="H2439" t="s">
        <v>17008</v>
      </c>
      <c r="I2439" t="s">
        <v>18256</v>
      </c>
      <c r="J2439" s="3">
        <f>COUNTIFS(tab_SCHULLISTE[TKZ],tab_SATLISTE[[#This Row],[SAT-ID]])</f>
        <v>1</v>
      </c>
    </row>
    <row r="2440" spans="1:10" ht="15.9" customHeight="1" x14ac:dyDescent="0.3">
      <c r="A2440" s="3" t="s">
        <v>4108</v>
      </c>
      <c r="B2440" s="15" t="s">
        <v>16969</v>
      </c>
      <c r="C2440" s="16">
        <v>15</v>
      </c>
      <c r="D2440" s="17">
        <f>tab_SATLISTE[[#This Row],[Leihgeräte]]*350</f>
        <v>5250</v>
      </c>
      <c r="E2440" s="16">
        <v>4</v>
      </c>
      <c r="F2440" s="30">
        <f>tab_SATLISTE[[#This Row],[Lehrergeräte]]*1000</f>
        <v>4000</v>
      </c>
      <c r="G2440" s="3" t="str">
        <f>IF(MID(tab_SATLISTE[[#This Row],[SAT-ID]],2,1)="x","x",LEFT(tab_SATLISTE[[#This Row],[SAT-ID]]))</f>
        <v>7</v>
      </c>
      <c r="H2440" t="s">
        <v>17008</v>
      </c>
      <c r="I2440" t="s">
        <v>18461</v>
      </c>
      <c r="J2440" s="3">
        <f>COUNTIFS(tab_SCHULLISTE[TKZ],tab_SATLISTE[[#This Row],[SAT-ID]])</f>
        <v>1</v>
      </c>
    </row>
    <row r="2441" spans="1:10" ht="15.9" customHeight="1" x14ac:dyDescent="0.3">
      <c r="A2441" s="3" t="s">
        <v>4109</v>
      </c>
      <c r="B2441" s="15" t="s">
        <v>16970</v>
      </c>
      <c r="C2441" s="16">
        <v>32</v>
      </c>
      <c r="D2441" s="17">
        <f>tab_SATLISTE[[#This Row],[Leihgeräte]]*350</f>
        <v>11200</v>
      </c>
      <c r="E2441" s="16">
        <v>7</v>
      </c>
      <c r="F2441" s="30">
        <f>tab_SATLISTE[[#This Row],[Lehrergeräte]]*1000</f>
        <v>7000</v>
      </c>
      <c r="G2441" s="3" t="str">
        <f>IF(MID(tab_SATLISTE[[#This Row],[SAT-ID]],2,1)="x","x",LEFT(tab_SATLISTE[[#This Row],[SAT-ID]]))</f>
        <v>7</v>
      </c>
      <c r="H2441" t="s">
        <v>17011</v>
      </c>
      <c r="I2441" t="s">
        <v>18461</v>
      </c>
      <c r="J2441" s="3">
        <f>COUNTIFS(tab_SCHULLISTE[TKZ],tab_SATLISTE[[#This Row],[SAT-ID]])</f>
        <v>1</v>
      </c>
    </row>
    <row r="2442" spans="1:10" ht="15.9" customHeight="1" x14ac:dyDescent="0.3">
      <c r="A2442" s="3" t="s">
        <v>4110</v>
      </c>
      <c r="B2442" s="15" t="s">
        <v>16971</v>
      </c>
      <c r="C2442" s="16">
        <v>13</v>
      </c>
      <c r="D2442" s="17">
        <f>tab_SATLISTE[[#This Row],[Leihgeräte]]*350</f>
        <v>4550</v>
      </c>
      <c r="E2442" s="16">
        <v>3</v>
      </c>
      <c r="F2442" s="30">
        <f>tab_SATLISTE[[#This Row],[Lehrergeräte]]*1000</f>
        <v>3000</v>
      </c>
      <c r="G2442" s="3" t="str">
        <f>IF(MID(tab_SATLISTE[[#This Row],[SAT-ID]],2,1)="x","x",LEFT(tab_SATLISTE[[#This Row],[SAT-ID]]))</f>
        <v>7</v>
      </c>
      <c r="H2442" t="s">
        <v>17008</v>
      </c>
      <c r="I2442" t="s">
        <v>18462</v>
      </c>
      <c r="J2442" s="3">
        <f>COUNTIFS(tab_SCHULLISTE[TKZ],tab_SATLISTE[[#This Row],[SAT-ID]])</f>
        <v>1</v>
      </c>
    </row>
    <row r="2443" spans="1:10" ht="15.9" customHeight="1" x14ac:dyDescent="0.3">
      <c r="A2443" s="3" t="s">
        <v>4111</v>
      </c>
      <c r="B2443" s="15" t="s">
        <v>16972</v>
      </c>
      <c r="C2443" s="16">
        <v>17</v>
      </c>
      <c r="D2443" s="17">
        <f>tab_SATLISTE[[#This Row],[Leihgeräte]]*350</f>
        <v>5950</v>
      </c>
      <c r="E2443" s="16">
        <v>4</v>
      </c>
      <c r="F2443" s="30">
        <f>tab_SATLISTE[[#This Row],[Lehrergeräte]]*1000</f>
        <v>4000</v>
      </c>
      <c r="G2443" s="3" t="str">
        <f>IF(MID(tab_SATLISTE[[#This Row],[SAT-ID]],2,1)="x","x",LEFT(tab_SATLISTE[[#This Row],[SAT-ID]]))</f>
        <v>7</v>
      </c>
      <c r="H2443" t="s">
        <v>23</v>
      </c>
      <c r="I2443" t="s">
        <v>18463</v>
      </c>
      <c r="J2443" s="3">
        <f>COUNTIFS(tab_SCHULLISTE[TKZ],tab_SATLISTE[[#This Row],[SAT-ID]])</f>
        <v>1</v>
      </c>
    </row>
    <row r="2444" spans="1:10" ht="15.9" customHeight="1" x14ac:dyDescent="0.3">
      <c r="A2444" s="3" t="s">
        <v>4112</v>
      </c>
      <c r="B2444" s="15" t="s">
        <v>16973</v>
      </c>
      <c r="C2444" s="16">
        <v>24</v>
      </c>
      <c r="D2444" s="17">
        <f>tab_SATLISTE[[#This Row],[Leihgeräte]]*350</f>
        <v>8400</v>
      </c>
      <c r="E2444" s="16">
        <v>4</v>
      </c>
      <c r="F2444" s="30">
        <f>tab_SATLISTE[[#This Row],[Lehrergeräte]]*1000</f>
        <v>4000</v>
      </c>
      <c r="G2444" s="3" t="str">
        <f>IF(MID(tab_SATLISTE[[#This Row],[SAT-ID]],2,1)="x","x",LEFT(tab_SATLISTE[[#This Row],[SAT-ID]]))</f>
        <v>7</v>
      </c>
      <c r="H2444" t="s">
        <v>17008</v>
      </c>
      <c r="I2444" t="s">
        <v>18464</v>
      </c>
      <c r="J2444" s="3">
        <f>COUNTIFS(tab_SCHULLISTE[TKZ],tab_SATLISTE[[#This Row],[SAT-ID]])</f>
        <v>1</v>
      </c>
    </row>
    <row r="2445" spans="1:10" ht="15.9" customHeight="1" x14ac:dyDescent="0.3">
      <c r="A2445" s="3" t="s">
        <v>4113</v>
      </c>
      <c r="B2445" s="15" t="s">
        <v>16974</v>
      </c>
      <c r="C2445" s="16">
        <v>24</v>
      </c>
      <c r="D2445" s="17">
        <f>tab_SATLISTE[[#This Row],[Leihgeräte]]*350</f>
        <v>8400</v>
      </c>
      <c r="E2445" s="16">
        <v>6</v>
      </c>
      <c r="F2445" s="30">
        <f>tab_SATLISTE[[#This Row],[Lehrergeräte]]*1000</f>
        <v>6000</v>
      </c>
      <c r="G2445" s="3" t="str">
        <f>IF(MID(tab_SATLISTE[[#This Row],[SAT-ID]],2,1)="x","x",LEFT(tab_SATLISTE[[#This Row],[SAT-ID]]))</f>
        <v>7</v>
      </c>
      <c r="H2445" t="s">
        <v>17009</v>
      </c>
      <c r="I2445" t="s">
        <v>18465</v>
      </c>
      <c r="J2445" s="3">
        <f>COUNTIFS(tab_SCHULLISTE[TKZ],tab_SATLISTE[[#This Row],[SAT-ID]])</f>
        <v>1</v>
      </c>
    </row>
    <row r="2446" spans="1:10" ht="15.9" customHeight="1" x14ac:dyDescent="0.3">
      <c r="A2446" s="3" t="s">
        <v>4114</v>
      </c>
      <c r="B2446" s="15" t="s">
        <v>16975</v>
      </c>
      <c r="C2446" s="16">
        <v>20</v>
      </c>
      <c r="D2446" s="17">
        <f>tab_SATLISTE[[#This Row],[Leihgeräte]]*350</f>
        <v>7000</v>
      </c>
      <c r="E2446" s="16">
        <v>4</v>
      </c>
      <c r="F2446" s="30">
        <f>tab_SATLISTE[[#This Row],[Lehrergeräte]]*1000</f>
        <v>4000</v>
      </c>
      <c r="G2446" s="3" t="str">
        <f>IF(MID(tab_SATLISTE[[#This Row],[SAT-ID]],2,1)="x","x",LEFT(tab_SATLISTE[[#This Row],[SAT-ID]]))</f>
        <v>7</v>
      </c>
      <c r="H2446" t="s">
        <v>17008</v>
      </c>
      <c r="I2446" t="s">
        <v>18457</v>
      </c>
      <c r="J2446" s="3">
        <f>COUNTIFS(tab_SCHULLISTE[TKZ],tab_SATLISTE[[#This Row],[SAT-ID]])</f>
        <v>1</v>
      </c>
    </row>
    <row r="2447" spans="1:10" ht="15.9" customHeight="1" x14ac:dyDescent="0.3">
      <c r="A2447" s="3" t="s">
        <v>4115</v>
      </c>
      <c r="B2447" s="15" t="s">
        <v>16976</v>
      </c>
      <c r="C2447" s="16">
        <v>82</v>
      </c>
      <c r="D2447" s="17">
        <f>tab_SATLISTE[[#This Row],[Leihgeräte]]*350</f>
        <v>28700</v>
      </c>
      <c r="E2447" s="16">
        <v>13</v>
      </c>
      <c r="F2447" s="30">
        <f>tab_SATLISTE[[#This Row],[Lehrergeräte]]*1000</f>
        <v>13000</v>
      </c>
      <c r="G2447" s="3" t="str">
        <f>IF(MID(tab_SATLISTE[[#This Row],[SAT-ID]],2,1)="x","x",LEFT(tab_SATLISTE[[#This Row],[SAT-ID]]))</f>
        <v>7</v>
      </c>
      <c r="H2447" t="s">
        <v>17008</v>
      </c>
      <c r="I2447" t="s">
        <v>18466</v>
      </c>
      <c r="J2447" s="3">
        <f>COUNTIFS(tab_SCHULLISTE[TKZ],tab_SATLISTE[[#This Row],[SAT-ID]])</f>
        <v>2</v>
      </c>
    </row>
    <row r="2448" spans="1:10" ht="15.9" customHeight="1" x14ac:dyDescent="0.3">
      <c r="A2448" s="3" t="s">
        <v>4116</v>
      </c>
      <c r="B2448" s="15" t="s">
        <v>1355</v>
      </c>
      <c r="C2448" s="16">
        <v>1</v>
      </c>
      <c r="D2448" s="17">
        <f>tab_SATLISTE[[#This Row],[Leihgeräte]]*350</f>
        <v>350</v>
      </c>
      <c r="E2448" s="16">
        <v>4</v>
      </c>
      <c r="F2448" s="30">
        <f>tab_SATLISTE[[#This Row],[Lehrergeräte]]*1000</f>
        <v>4000</v>
      </c>
      <c r="G2448" s="3" t="str">
        <f>IF(MID(tab_SATLISTE[[#This Row],[SAT-ID]],2,1)="x","x",LEFT(tab_SATLISTE[[#This Row],[SAT-ID]]))</f>
        <v>7</v>
      </c>
      <c r="H2448" t="s">
        <v>17012</v>
      </c>
      <c r="I2448" t="s">
        <v>18345</v>
      </c>
      <c r="J2448" s="3">
        <f>COUNTIFS(tab_SCHULLISTE[TKZ],tab_SATLISTE[[#This Row],[SAT-ID]])</f>
        <v>1</v>
      </c>
    </row>
    <row r="2449" spans="1:10" ht="15.9" customHeight="1" x14ac:dyDescent="0.3">
      <c r="A2449" s="3" t="s">
        <v>4117</v>
      </c>
      <c r="B2449" s="15" t="s">
        <v>1374</v>
      </c>
      <c r="C2449" s="16">
        <v>9</v>
      </c>
      <c r="D2449" s="17">
        <f>tab_SATLISTE[[#This Row],[Leihgeräte]]*350</f>
        <v>3150</v>
      </c>
      <c r="E2449" s="16">
        <v>2</v>
      </c>
      <c r="F2449" s="30">
        <f>tab_SATLISTE[[#This Row],[Lehrergeräte]]*1000</f>
        <v>2000</v>
      </c>
      <c r="G2449" s="3" t="str">
        <f>IF(MID(tab_SATLISTE[[#This Row],[SAT-ID]],2,1)="x","x",LEFT(tab_SATLISTE[[#This Row],[SAT-ID]]))</f>
        <v>7</v>
      </c>
      <c r="H2449" t="s">
        <v>17008</v>
      </c>
      <c r="I2449" t="s">
        <v>18274</v>
      </c>
      <c r="J2449" s="3">
        <f>COUNTIFS(tab_SCHULLISTE[TKZ],tab_SATLISTE[[#This Row],[SAT-ID]])</f>
        <v>1</v>
      </c>
    </row>
    <row r="2450" spans="1:10" ht="15.9" customHeight="1" x14ac:dyDescent="0.3">
      <c r="A2450" s="3" t="s">
        <v>4122</v>
      </c>
      <c r="B2450" s="15" t="s">
        <v>1271</v>
      </c>
      <c r="C2450" s="16">
        <v>162</v>
      </c>
      <c r="D2450" s="17">
        <f>tab_SATLISTE[[#This Row],[Leihgeräte]]*350</f>
        <v>56700</v>
      </c>
      <c r="E2450" s="16">
        <v>34</v>
      </c>
      <c r="F2450" s="30">
        <f>tab_SATLISTE[[#This Row],[Lehrergeräte]]*1000</f>
        <v>34000</v>
      </c>
      <c r="G2450" s="3" t="str">
        <f>IF(MID(tab_SATLISTE[[#This Row],[SAT-ID]],2,1)="x","x",LEFT(tab_SATLISTE[[#This Row],[SAT-ID]]))</f>
        <v>7</v>
      </c>
      <c r="H2450" t="s">
        <v>17014</v>
      </c>
      <c r="I2450" t="s">
        <v>17407</v>
      </c>
      <c r="J2450" s="3">
        <f>COUNTIFS(tab_SCHULLISTE[TKZ],tab_SATLISTE[[#This Row],[SAT-ID]])</f>
        <v>2</v>
      </c>
    </row>
    <row r="2451" spans="1:10" ht="15.9" customHeight="1" x14ac:dyDescent="0.3">
      <c r="A2451" s="3" t="s">
        <v>4123</v>
      </c>
      <c r="B2451" s="15" t="s">
        <v>16977</v>
      </c>
      <c r="C2451" s="16">
        <v>22</v>
      </c>
      <c r="D2451" s="17">
        <f>tab_SATLISTE[[#This Row],[Leihgeräte]]*350</f>
        <v>7700</v>
      </c>
      <c r="E2451" s="16">
        <v>5</v>
      </c>
      <c r="F2451" s="30">
        <f>tab_SATLISTE[[#This Row],[Lehrergeräte]]*1000</f>
        <v>5000</v>
      </c>
      <c r="G2451" s="3" t="str">
        <f>IF(MID(tab_SATLISTE[[#This Row],[SAT-ID]],2,1)="x","x",LEFT(tab_SATLISTE[[#This Row],[SAT-ID]]))</f>
        <v>7</v>
      </c>
      <c r="H2451" t="s">
        <v>17014</v>
      </c>
      <c r="I2451" t="s">
        <v>18408</v>
      </c>
      <c r="J2451" s="3">
        <f>COUNTIFS(tab_SCHULLISTE[TKZ],tab_SATLISTE[[#This Row],[SAT-ID]])</f>
        <v>1</v>
      </c>
    </row>
    <row r="2452" spans="1:10" ht="15.9" customHeight="1" x14ac:dyDescent="0.3">
      <c r="A2452" s="3" t="s">
        <v>14914</v>
      </c>
      <c r="B2452" s="15" t="s">
        <v>18939</v>
      </c>
      <c r="C2452" s="16">
        <v>1</v>
      </c>
      <c r="D2452" s="17">
        <f>tab_SATLISTE[[#This Row],[Leihgeräte]]*350</f>
        <v>350</v>
      </c>
      <c r="E2452" s="16">
        <v>2</v>
      </c>
      <c r="F2452" s="30">
        <f>tab_SATLISTE[[#This Row],[Lehrergeräte]]*1000</f>
        <v>2000</v>
      </c>
      <c r="G2452" s="3" t="str">
        <f>IF(MID(tab_SATLISTE[[#This Row],[SAT-ID]],2,1)="x","x",LEFT(tab_SATLISTE[[#This Row],[SAT-ID]]))</f>
        <v>7</v>
      </c>
      <c r="H2452" t="s">
        <v>17014</v>
      </c>
      <c r="I2452" t="s">
        <v>17614</v>
      </c>
      <c r="J2452" s="3">
        <f>COUNTIFS(tab_SCHULLISTE[TKZ],tab_SATLISTE[[#This Row],[SAT-ID]])</f>
        <v>1</v>
      </c>
    </row>
    <row r="2453" spans="1:10" ht="15.9" customHeight="1" x14ac:dyDescent="0.3">
      <c r="A2453" s="3" t="s">
        <v>4124</v>
      </c>
      <c r="B2453" s="15" t="s">
        <v>4219</v>
      </c>
      <c r="C2453" s="16">
        <v>50</v>
      </c>
      <c r="D2453" s="17">
        <f>tab_SATLISTE[[#This Row],[Leihgeräte]]*350</f>
        <v>17500</v>
      </c>
      <c r="E2453" s="16">
        <v>13</v>
      </c>
      <c r="F2453" s="30">
        <f>tab_SATLISTE[[#This Row],[Lehrergeräte]]*1000</f>
        <v>13000</v>
      </c>
      <c r="G2453" s="3" t="str">
        <f>IF(MID(tab_SATLISTE[[#This Row],[SAT-ID]],2,1)="x","x",LEFT(tab_SATLISTE[[#This Row],[SAT-ID]]))</f>
        <v>7</v>
      </c>
      <c r="H2453" t="s">
        <v>17014</v>
      </c>
      <c r="I2453" t="s">
        <v>17407</v>
      </c>
      <c r="J2453" s="3">
        <f>COUNTIFS(tab_SCHULLISTE[TKZ],tab_SATLISTE[[#This Row],[SAT-ID]])</f>
        <v>3</v>
      </c>
    </row>
    <row r="2454" spans="1:10" ht="15.9" customHeight="1" x14ac:dyDescent="0.3">
      <c r="A2454" s="3" t="s">
        <v>4125</v>
      </c>
      <c r="B2454" s="15" t="s">
        <v>16978</v>
      </c>
      <c r="C2454" s="16">
        <v>22</v>
      </c>
      <c r="D2454" s="17">
        <f>tab_SATLISTE[[#This Row],[Leihgeräte]]*350</f>
        <v>7700</v>
      </c>
      <c r="E2454" s="16">
        <v>10</v>
      </c>
      <c r="F2454" s="30">
        <f>tab_SATLISTE[[#This Row],[Lehrergeräte]]*1000</f>
        <v>10000</v>
      </c>
      <c r="G2454" s="3" t="str">
        <f>IF(MID(tab_SATLISTE[[#This Row],[SAT-ID]],2,1)="x","x",LEFT(tab_SATLISTE[[#This Row],[SAT-ID]]))</f>
        <v>7</v>
      </c>
      <c r="H2454" t="s">
        <v>17014</v>
      </c>
      <c r="I2454" t="s">
        <v>17407</v>
      </c>
      <c r="J2454" s="3">
        <f>COUNTIFS(tab_SCHULLISTE[TKZ],tab_SATLISTE[[#This Row],[SAT-ID]])</f>
        <v>1</v>
      </c>
    </row>
    <row r="2455" spans="1:10" ht="15.9" customHeight="1" x14ac:dyDescent="0.3">
      <c r="A2455" s="3" t="s">
        <v>4126</v>
      </c>
      <c r="B2455" s="15" t="s">
        <v>50</v>
      </c>
      <c r="C2455" s="16">
        <v>91</v>
      </c>
      <c r="D2455" s="17">
        <f>tab_SATLISTE[[#This Row],[Leihgeräte]]*350</f>
        <v>31850</v>
      </c>
      <c r="E2455" s="16">
        <v>81</v>
      </c>
      <c r="F2455" s="30">
        <f>tab_SATLISTE[[#This Row],[Lehrergeräte]]*1000</f>
        <v>81000</v>
      </c>
      <c r="G2455" s="3" t="str">
        <f>IF(MID(tab_SATLISTE[[#This Row],[SAT-ID]],2,1)="x","x",LEFT(tab_SATLISTE[[#This Row],[SAT-ID]]))</f>
        <v>7</v>
      </c>
      <c r="H2455" t="s">
        <v>17014</v>
      </c>
      <c r="I2455" t="s">
        <v>17054</v>
      </c>
      <c r="J2455" s="3">
        <f>COUNTIFS(tab_SCHULLISTE[TKZ],tab_SATLISTE[[#This Row],[SAT-ID]])</f>
        <v>9</v>
      </c>
    </row>
    <row r="2456" spans="1:10" ht="15.9" customHeight="1" x14ac:dyDescent="0.3">
      <c r="A2456" s="3" t="s">
        <v>4127</v>
      </c>
      <c r="B2456" s="15" t="s">
        <v>16979</v>
      </c>
      <c r="C2456" s="16">
        <v>133</v>
      </c>
      <c r="D2456" s="17">
        <f>tab_SATLISTE[[#This Row],[Leihgeräte]]*350</f>
        <v>46550</v>
      </c>
      <c r="E2456" s="16">
        <v>68</v>
      </c>
      <c r="F2456" s="30">
        <f>tab_SATLISTE[[#This Row],[Lehrergeräte]]*1000</f>
        <v>68000</v>
      </c>
      <c r="G2456" s="3" t="str">
        <f>IF(MID(tab_SATLISTE[[#This Row],[SAT-ID]],2,1)="x","x",LEFT(tab_SATLISTE[[#This Row],[SAT-ID]]))</f>
        <v>7</v>
      </c>
      <c r="H2456" t="s">
        <v>17014</v>
      </c>
      <c r="I2456" t="s">
        <v>17407</v>
      </c>
      <c r="J2456" s="3">
        <f>COUNTIFS(tab_SCHULLISTE[TKZ],tab_SATLISTE[[#This Row],[SAT-ID]])</f>
        <v>7</v>
      </c>
    </row>
    <row r="2457" spans="1:10" ht="15.9" customHeight="1" x14ac:dyDescent="0.3">
      <c r="A2457" s="3" t="s">
        <v>4128</v>
      </c>
      <c r="B2457" s="15" t="s">
        <v>359</v>
      </c>
      <c r="C2457" s="16">
        <v>11</v>
      </c>
      <c r="D2457" s="17">
        <f>tab_SATLISTE[[#This Row],[Leihgeräte]]*350</f>
        <v>3850</v>
      </c>
      <c r="E2457" s="16">
        <v>11</v>
      </c>
      <c r="F2457" s="30">
        <f>tab_SATLISTE[[#This Row],[Lehrergeräte]]*1000</f>
        <v>11000</v>
      </c>
      <c r="G2457" s="3" t="str">
        <f>IF(MID(tab_SATLISTE[[#This Row],[SAT-ID]],2,1)="x","x",LEFT(tab_SATLISTE[[#This Row],[SAT-ID]]))</f>
        <v>7</v>
      </c>
      <c r="H2457" t="s">
        <v>17014</v>
      </c>
      <c r="I2457" t="s">
        <v>18373</v>
      </c>
      <c r="J2457" s="3">
        <f>COUNTIFS(tab_SCHULLISTE[TKZ],tab_SATLISTE[[#This Row],[SAT-ID]])</f>
        <v>1</v>
      </c>
    </row>
    <row r="2458" spans="1:10" ht="15.9" customHeight="1" x14ac:dyDescent="0.3">
      <c r="A2458" s="3" t="s">
        <v>4129</v>
      </c>
      <c r="B2458" s="15" t="s">
        <v>166</v>
      </c>
      <c r="C2458" s="16">
        <v>27</v>
      </c>
      <c r="D2458" s="17">
        <f>tab_SATLISTE[[#This Row],[Leihgeräte]]*350</f>
        <v>9450</v>
      </c>
      <c r="E2458" s="16">
        <v>15</v>
      </c>
      <c r="F2458" s="30">
        <f>tab_SATLISTE[[#This Row],[Lehrergeräte]]*1000</f>
        <v>15000</v>
      </c>
      <c r="G2458" s="3" t="str">
        <f>IF(MID(tab_SATLISTE[[#This Row],[SAT-ID]],2,1)="x","x",LEFT(tab_SATLISTE[[#This Row],[SAT-ID]]))</f>
        <v>7</v>
      </c>
      <c r="H2458" t="s">
        <v>17014</v>
      </c>
      <c r="I2458" t="s">
        <v>17407</v>
      </c>
      <c r="J2458" s="3">
        <f>COUNTIFS(tab_SCHULLISTE[TKZ],tab_SATLISTE[[#This Row],[SAT-ID]])</f>
        <v>2</v>
      </c>
    </row>
    <row r="2459" spans="1:10" ht="15.9" customHeight="1" x14ac:dyDescent="0.3">
      <c r="A2459" s="3" t="s">
        <v>4130</v>
      </c>
      <c r="B2459" s="15" t="s">
        <v>15389</v>
      </c>
      <c r="C2459" s="16">
        <v>26</v>
      </c>
      <c r="D2459" s="17">
        <f>tab_SATLISTE[[#This Row],[Leihgeräte]]*350</f>
        <v>9100</v>
      </c>
      <c r="E2459" s="16">
        <v>9</v>
      </c>
      <c r="F2459" s="30">
        <f>tab_SATLISTE[[#This Row],[Lehrergeräte]]*1000</f>
        <v>9000</v>
      </c>
      <c r="G2459" s="3" t="str">
        <f>IF(MID(tab_SATLISTE[[#This Row],[SAT-ID]],2,1)="x","x",LEFT(tab_SATLISTE[[#This Row],[SAT-ID]]))</f>
        <v>7</v>
      </c>
      <c r="H2459" t="s">
        <v>17014</v>
      </c>
      <c r="I2459" t="s">
        <v>18467</v>
      </c>
      <c r="J2459" s="3">
        <f>COUNTIFS(tab_SCHULLISTE[TKZ],tab_SATLISTE[[#This Row],[SAT-ID]])</f>
        <v>1</v>
      </c>
    </row>
    <row r="2460" spans="1:10" ht="15.9" customHeight="1" x14ac:dyDescent="0.3">
      <c r="A2460" s="3" t="s">
        <v>4131</v>
      </c>
      <c r="B2460" s="15" t="s">
        <v>16980</v>
      </c>
      <c r="C2460" s="16">
        <v>19</v>
      </c>
      <c r="D2460" s="17">
        <f>tab_SATLISTE[[#This Row],[Leihgeräte]]*350</f>
        <v>6650</v>
      </c>
      <c r="E2460" s="16">
        <v>14</v>
      </c>
      <c r="F2460" s="30">
        <f>tab_SATLISTE[[#This Row],[Lehrergeräte]]*1000</f>
        <v>14000</v>
      </c>
      <c r="G2460" s="3" t="str">
        <f>IF(MID(tab_SATLISTE[[#This Row],[SAT-ID]],2,1)="x","x",LEFT(tab_SATLISTE[[#This Row],[SAT-ID]]))</f>
        <v>7</v>
      </c>
      <c r="H2460" t="s">
        <v>17014</v>
      </c>
      <c r="I2460" t="s">
        <v>17407</v>
      </c>
      <c r="J2460" s="3">
        <f>COUNTIFS(tab_SCHULLISTE[TKZ],tab_SATLISTE[[#This Row],[SAT-ID]])</f>
        <v>2</v>
      </c>
    </row>
    <row r="2461" spans="1:10" ht="15.9" customHeight="1" x14ac:dyDescent="0.3">
      <c r="A2461" s="3" t="s">
        <v>4132</v>
      </c>
      <c r="B2461" s="15" t="s">
        <v>57</v>
      </c>
      <c r="C2461" s="16">
        <v>15</v>
      </c>
      <c r="D2461" s="17">
        <f>tab_SATLISTE[[#This Row],[Leihgeräte]]*350</f>
        <v>5250</v>
      </c>
      <c r="E2461" s="16">
        <v>5</v>
      </c>
      <c r="F2461" s="30">
        <f>tab_SATLISTE[[#This Row],[Lehrergeräte]]*1000</f>
        <v>5000</v>
      </c>
      <c r="G2461" s="3" t="str">
        <f>IF(MID(tab_SATLISTE[[#This Row],[SAT-ID]],2,1)="x","x",LEFT(tab_SATLISTE[[#This Row],[SAT-ID]]))</f>
        <v>7</v>
      </c>
      <c r="H2461" t="s">
        <v>17014</v>
      </c>
      <c r="I2461" t="s">
        <v>17611</v>
      </c>
      <c r="J2461" s="3">
        <f>COUNTIFS(tab_SCHULLISTE[TKZ],tab_SATLISTE[[#This Row],[SAT-ID]])</f>
        <v>2</v>
      </c>
    </row>
    <row r="2462" spans="1:10" ht="15.9" customHeight="1" x14ac:dyDescent="0.3">
      <c r="A2462" s="3" t="s">
        <v>4133</v>
      </c>
      <c r="B2462" s="15" t="s">
        <v>16981</v>
      </c>
      <c r="C2462" s="16">
        <v>288</v>
      </c>
      <c r="D2462" s="17">
        <f>tab_SATLISTE[[#This Row],[Leihgeräte]]*350</f>
        <v>100800</v>
      </c>
      <c r="E2462" s="16">
        <v>95</v>
      </c>
      <c r="F2462" s="30">
        <f>tab_SATLISTE[[#This Row],[Lehrergeräte]]*1000</f>
        <v>95000</v>
      </c>
      <c r="G2462" s="3" t="str">
        <f>IF(MID(tab_SATLISTE[[#This Row],[SAT-ID]],2,1)="x","x",LEFT(tab_SATLISTE[[#This Row],[SAT-ID]]))</f>
        <v>7</v>
      </c>
      <c r="H2462" t="s">
        <v>17014</v>
      </c>
      <c r="I2462" t="s">
        <v>18442</v>
      </c>
      <c r="J2462" s="3">
        <f>COUNTIFS(tab_SCHULLISTE[TKZ],tab_SATLISTE[[#This Row],[SAT-ID]])</f>
        <v>8</v>
      </c>
    </row>
    <row r="2463" spans="1:10" ht="15.9" customHeight="1" x14ac:dyDescent="0.3">
      <c r="A2463" s="3" t="s">
        <v>4134</v>
      </c>
      <c r="B2463" s="15" t="s">
        <v>16982</v>
      </c>
      <c r="C2463" s="16">
        <v>83</v>
      </c>
      <c r="D2463" s="17">
        <f>tab_SATLISTE[[#This Row],[Leihgeräte]]*350</f>
        <v>29050</v>
      </c>
      <c r="E2463" s="16">
        <v>26</v>
      </c>
      <c r="F2463" s="30">
        <f>tab_SATLISTE[[#This Row],[Lehrergeräte]]*1000</f>
        <v>26000</v>
      </c>
      <c r="G2463" s="3" t="str">
        <f>IF(MID(tab_SATLISTE[[#This Row],[SAT-ID]],2,1)="x","x",LEFT(tab_SATLISTE[[#This Row],[SAT-ID]]))</f>
        <v>7</v>
      </c>
      <c r="H2463" t="s">
        <v>17014</v>
      </c>
      <c r="I2463" t="s">
        <v>17407</v>
      </c>
      <c r="J2463" s="3">
        <f>COUNTIFS(tab_SCHULLISTE[TKZ],tab_SATLISTE[[#This Row],[SAT-ID]])</f>
        <v>3</v>
      </c>
    </row>
    <row r="2464" spans="1:10" ht="15.9" customHeight="1" x14ac:dyDescent="0.3">
      <c r="A2464" s="3" t="s">
        <v>4135</v>
      </c>
      <c r="B2464" s="15" t="s">
        <v>16983</v>
      </c>
      <c r="C2464" s="16">
        <v>33</v>
      </c>
      <c r="D2464" s="17">
        <f>tab_SATLISTE[[#This Row],[Leihgeräte]]*350</f>
        <v>11550</v>
      </c>
      <c r="E2464" s="16">
        <v>29</v>
      </c>
      <c r="F2464" s="30">
        <f>tab_SATLISTE[[#This Row],[Lehrergeräte]]*1000</f>
        <v>29000</v>
      </c>
      <c r="G2464" s="3" t="str">
        <f>IF(MID(tab_SATLISTE[[#This Row],[SAT-ID]],2,1)="x","x",LEFT(tab_SATLISTE[[#This Row],[SAT-ID]]))</f>
        <v>7</v>
      </c>
      <c r="H2464" t="s">
        <v>17014</v>
      </c>
      <c r="I2464" t="s">
        <v>18399</v>
      </c>
      <c r="J2464" s="3">
        <f>COUNTIFS(tab_SCHULLISTE[TKZ],tab_SATLISTE[[#This Row],[SAT-ID]])</f>
        <v>4</v>
      </c>
    </row>
    <row r="2465" spans="1:10" ht="15.9" customHeight="1" x14ac:dyDescent="0.3">
      <c r="A2465" s="3" t="s">
        <v>4136</v>
      </c>
      <c r="B2465" s="15" t="s">
        <v>16984</v>
      </c>
      <c r="C2465" s="16">
        <v>16</v>
      </c>
      <c r="D2465" s="17">
        <f>tab_SATLISTE[[#This Row],[Leihgeräte]]*350</f>
        <v>5600</v>
      </c>
      <c r="E2465" s="16">
        <v>4</v>
      </c>
      <c r="F2465" s="30">
        <f>tab_SATLISTE[[#This Row],[Lehrergeräte]]*1000</f>
        <v>4000</v>
      </c>
      <c r="G2465" s="3" t="str">
        <f>IF(MID(tab_SATLISTE[[#This Row],[SAT-ID]],2,1)="x","x",LEFT(tab_SATLISTE[[#This Row],[SAT-ID]]))</f>
        <v>7</v>
      </c>
      <c r="H2465" t="s">
        <v>17014</v>
      </c>
      <c r="I2465" t="s">
        <v>17407</v>
      </c>
      <c r="J2465" s="3">
        <f>COUNTIFS(tab_SCHULLISTE[TKZ],tab_SATLISTE[[#This Row],[SAT-ID]])</f>
        <v>1</v>
      </c>
    </row>
    <row r="2466" spans="1:10" ht="15.9" customHeight="1" x14ac:dyDescent="0.3">
      <c r="A2466" s="3" t="s">
        <v>4137</v>
      </c>
      <c r="B2466" s="15" t="s">
        <v>16985</v>
      </c>
      <c r="C2466" s="16">
        <v>30</v>
      </c>
      <c r="D2466" s="17">
        <f>tab_SATLISTE[[#This Row],[Leihgeräte]]*350</f>
        <v>10500</v>
      </c>
      <c r="E2466" s="16">
        <v>9</v>
      </c>
      <c r="F2466" s="30">
        <f>tab_SATLISTE[[#This Row],[Lehrergeräte]]*1000</f>
        <v>9000</v>
      </c>
      <c r="G2466" s="3" t="str">
        <f>IF(MID(tab_SATLISTE[[#This Row],[SAT-ID]],2,1)="x","x",LEFT(tab_SATLISTE[[#This Row],[SAT-ID]]))</f>
        <v>7</v>
      </c>
      <c r="H2466" t="s">
        <v>17014</v>
      </c>
      <c r="I2466" t="s">
        <v>18452</v>
      </c>
      <c r="J2466" s="3">
        <f>COUNTIFS(tab_SCHULLISTE[TKZ],tab_SATLISTE[[#This Row],[SAT-ID]])</f>
        <v>1</v>
      </c>
    </row>
    <row r="2467" spans="1:10" ht="15.9" customHeight="1" x14ac:dyDescent="0.3">
      <c r="A2467" s="3" t="s">
        <v>4138</v>
      </c>
      <c r="B2467" s="15" t="s">
        <v>750</v>
      </c>
      <c r="C2467" s="16">
        <v>68</v>
      </c>
      <c r="D2467" s="17">
        <f>tab_SATLISTE[[#This Row],[Leihgeräte]]*350</f>
        <v>23800</v>
      </c>
      <c r="E2467" s="16">
        <v>16</v>
      </c>
      <c r="F2467" s="30">
        <f>tab_SATLISTE[[#This Row],[Lehrergeräte]]*1000</f>
        <v>16000</v>
      </c>
      <c r="G2467" s="3" t="str">
        <f>IF(MID(tab_SATLISTE[[#This Row],[SAT-ID]],2,1)="x","x",LEFT(tab_SATLISTE[[#This Row],[SAT-ID]]))</f>
        <v>7</v>
      </c>
      <c r="H2467" t="s">
        <v>17014</v>
      </c>
      <c r="I2467" t="s">
        <v>17407</v>
      </c>
      <c r="J2467" s="3">
        <f>COUNTIFS(tab_SCHULLISTE[TKZ],tab_SATLISTE[[#This Row],[SAT-ID]])</f>
        <v>1</v>
      </c>
    </row>
    <row r="2468" spans="1:10" ht="15.9" customHeight="1" x14ac:dyDescent="0.3">
      <c r="A2468" s="3" t="s">
        <v>4139</v>
      </c>
      <c r="B2468" s="15" t="s">
        <v>16986</v>
      </c>
      <c r="C2468" s="16">
        <v>59</v>
      </c>
      <c r="D2468" s="17">
        <f>tab_SATLISTE[[#This Row],[Leihgeräte]]*350</f>
        <v>20650</v>
      </c>
      <c r="E2468" s="16">
        <v>15</v>
      </c>
      <c r="F2468" s="30">
        <f>tab_SATLISTE[[#This Row],[Lehrergeräte]]*1000</f>
        <v>15000</v>
      </c>
      <c r="G2468" s="3" t="str">
        <f>IF(MID(tab_SATLISTE[[#This Row],[SAT-ID]],2,1)="x","x",LEFT(tab_SATLISTE[[#This Row],[SAT-ID]]))</f>
        <v>7</v>
      </c>
      <c r="H2468" t="s">
        <v>17014</v>
      </c>
      <c r="I2468" t="s">
        <v>18286</v>
      </c>
      <c r="J2468" s="3">
        <f>COUNTIFS(tab_SCHULLISTE[TKZ],tab_SATLISTE[[#This Row],[SAT-ID]])</f>
        <v>1</v>
      </c>
    </row>
    <row r="2469" spans="1:10" ht="15.9" customHeight="1" x14ac:dyDescent="0.3">
      <c r="A2469" s="3" t="s">
        <v>4140</v>
      </c>
      <c r="B2469" s="15" t="s">
        <v>894</v>
      </c>
      <c r="C2469" s="16">
        <v>18</v>
      </c>
      <c r="D2469" s="17">
        <f>tab_SATLISTE[[#This Row],[Leihgeräte]]*350</f>
        <v>6300</v>
      </c>
      <c r="E2469" s="16">
        <v>8</v>
      </c>
      <c r="F2469" s="30">
        <f>tab_SATLISTE[[#This Row],[Lehrergeräte]]*1000</f>
        <v>8000</v>
      </c>
      <c r="G2469" s="3" t="str">
        <f>IF(MID(tab_SATLISTE[[#This Row],[SAT-ID]],2,1)="x","x",LEFT(tab_SATLISTE[[#This Row],[SAT-ID]]))</f>
        <v>7</v>
      </c>
      <c r="H2469" t="s">
        <v>17014</v>
      </c>
      <c r="I2469" t="s">
        <v>18291</v>
      </c>
      <c r="J2469" s="3">
        <f>COUNTIFS(tab_SCHULLISTE[TKZ],tab_SATLISTE[[#This Row],[SAT-ID]])</f>
        <v>1</v>
      </c>
    </row>
    <row r="2470" spans="1:10" ht="15.9" customHeight="1" x14ac:dyDescent="0.3">
      <c r="A2470" s="3" t="s">
        <v>4141</v>
      </c>
      <c r="B2470" s="15" t="s">
        <v>884</v>
      </c>
      <c r="C2470" s="16">
        <v>68</v>
      </c>
      <c r="D2470" s="17">
        <f>tab_SATLISTE[[#This Row],[Leihgeräte]]*350</f>
        <v>23800</v>
      </c>
      <c r="E2470" s="16">
        <v>14</v>
      </c>
      <c r="F2470" s="30">
        <f>tab_SATLISTE[[#This Row],[Lehrergeräte]]*1000</f>
        <v>14000</v>
      </c>
      <c r="G2470" s="3" t="str">
        <f>IF(MID(tab_SATLISTE[[#This Row],[SAT-ID]],2,1)="x","x",LEFT(tab_SATLISTE[[#This Row],[SAT-ID]]))</f>
        <v>7</v>
      </c>
      <c r="H2470" t="s">
        <v>17014</v>
      </c>
      <c r="I2470" t="s">
        <v>17407</v>
      </c>
      <c r="J2470" s="3">
        <f>COUNTIFS(tab_SCHULLISTE[TKZ],tab_SATLISTE[[#This Row],[SAT-ID]])</f>
        <v>1</v>
      </c>
    </row>
    <row r="2471" spans="1:10" ht="15.9" customHeight="1" x14ac:dyDescent="0.3">
      <c r="A2471" s="3" t="s">
        <v>4142</v>
      </c>
      <c r="B2471" s="15" t="s">
        <v>16987</v>
      </c>
      <c r="C2471" s="16">
        <v>36</v>
      </c>
      <c r="D2471" s="17">
        <f>tab_SATLISTE[[#This Row],[Leihgeräte]]*350</f>
        <v>12600</v>
      </c>
      <c r="E2471" s="16">
        <v>15</v>
      </c>
      <c r="F2471" s="30">
        <f>tab_SATLISTE[[#This Row],[Lehrergeräte]]*1000</f>
        <v>15000</v>
      </c>
      <c r="G2471" s="3" t="str">
        <f>IF(MID(tab_SATLISTE[[#This Row],[SAT-ID]],2,1)="x","x",LEFT(tab_SATLISTE[[#This Row],[SAT-ID]]))</f>
        <v>7</v>
      </c>
      <c r="H2471" t="s">
        <v>17014</v>
      </c>
      <c r="I2471" t="s">
        <v>17407</v>
      </c>
      <c r="J2471" s="3">
        <f>COUNTIFS(tab_SCHULLISTE[TKZ],tab_SATLISTE[[#This Row],[SAT-ID]])</f>
        <v>1</v>
      </c>
    </row>
    <row r="2472" spans="1:10" ht="15.9" customHeight="1" x14ac:dyDescent="0.3">
      <c r="A2472" s="3" t="s">
        <v>4143</v>
      </c>
      <c r="B2472" s="15" t="s">
        <v>700</v>
      </c>
      <c r="C2472" s="16">
        <v>100</v>
      </c>
      <c r="D2472" s="17">
        <f>tab_SATLISTE[[#This Row],[Leihgeräte]]*350</f>
        <v>35000</v>
      </c>
      <c r="E2472" s="16">
        <v>29</v>
      </c>
      <c r="F2472" s="30">
        <f>tab_SATLISTE[[#This Row],[Lehrergeräte]]*1000</f>
        <v>29000</v>
      </c>
      <c r="G2472" s="3" t="str">
        <f>IF(MID(tab_SATLISTE[[#This Row],[SAT-ID]],2,1)="x","x",LEFT(tab_SATLISTE[[#This Row],[SAT-ID]]))</f>
        <v>7</v>
      </c>
      <c r="H2472" t="s">
        <v>17014</v>
      </c>
      <c r="I2472" t="s">
        <v>18359</v>
      </c>
      <c r="J2472" s="3">
        <f>COUNTIFS(tab_SCHULLISTE[TKZ],tab_SATLISTE[[#This Row],[SAT-ID]])</f>
        <v>1</v>
      </c>
    </row>
    <row r="2473" spans="1:10" ht="15.9" customHeight="1" x14ac:dyDescent="0.3">
      <c r="A2473" s="3" t="s">
        <v>4144</v>
      </c>
      <c r="B2473" s="15" t="s">
        <v>15421</v>
      </c>
      <c r="C2473" s="16">
        <v>21</v>
      </c>
      <c r="D2473" s="17">
        <f>tab_SATLISTE[[#This Row],[Leihgeräte]]*350</f>
        <v>7350</v>
      </c>
      <c r="E2473" s="16">
        <v>19</v>
      </c>
      <c r="F2473" s="30">
        <f>tab_SATLISTE[[#This Row],[Lehrergeräte]]*1000</f>
        <v>19000</v>
      </c>
      <c r="G2473" s="3" t="str">
        <f>IF(MID(tab_SATLISTE[[#This Row],[SAT-ID]],2,1)="x","x",LEFT(tab_SATLISTE[[#This Row],[SAT-ID]]))</f>
        <v>7</v>
      </c>
      <c r="H2473" t="s">
        <v>17014</v>
      </c>
      <c r="I2473" t="s">
        <v>17405</v>
      </c>
      <c r="J2473" s="3">
        <f>COUNTIFS(tab_SCHULLISTE[TKZ],tab_SATLISTE[[#This Row],[SAT-ID]])</f>
        <v>3</v>
      </c>
    </row>
    <row r="2474" spans="1:10" ht="15.9" customHeight="1" x14ac:dyDescent="0.3">
      <c r="A2474" s="3" t="s">
        <v>4146</v>
      </c>
      <c r="B2474" s="15" t="s">
        <v>349</v>
      </c>
      <c r="C2474" s="16">
        <v>10</v>
      </c>
      <c r="D2474" s="17">
        <f>tab_SATLISTE[[#This Row],[Leihgeräte]]*350</f>
        <v>3500</v>
      </c>
      <c r="E2474" s="16">
        <v>2</v>
      </c>
      <c r="F2474" s="30">
        <f>tab_SATLISTE[[#This Row],[Lehrergeräte]]*1000</f>
        <v>2000</v>
      </c>
      <c r="G2474" s="3" t="str">
        <f>IF(MID(tab_SATLISTE[[#This Row],[SAT-ID]],2,1)="x","x",LEFT(tab_SATLISTE[[#This Row],[SAT-ID]]))</f>
        <v>7</v>
      </c>
      <c r="H2474" t="s">
        <v>17014</v>
      </c>
      <c r="I2474" t="s">
        <v>17407</v>
      </c>
      <c r="J2474" s="3">
        <f>COUNTIFS(tab_SCHULLISTE[TKZ],tab_SATLISTE[[#This Row],[SAT-ID]])</f>
        <v>1</v>
      </c>
    </row>
    <row r="2475" spans="1:10" ht="15.9" customHeight="1" x14ac:dyDescent="0.3">
      <c r="A2475" s="3" t="s">
        <v>4147</v>
      </c>
      <c r="B2475" s="15" t="s">
        <v>1114</v>
      </c>
      <c r="C2475" s="16">
        <v>39</v>
      </c>
      <c r="D2475" s="17">
        <f>tab_SATLISTE[[#This Row],[Leihgeräte]]*350</f>
        <v>13650</v>
      </c>
      <c r="E2475" s="16">
        <v>15</v>
      </c>
      <c r="F2475" s="30">
        <f>tab_SATLISTE[[#This Row],[Lehrergeräte]]*1000</f>
        <v>15000</v>
      </c>
      <c r="G2475" s="3" t="str">
        <f>IF(MID(tab_SATLISTE[[#This Row],[SAT-ID]],2,1)="x","x",LEFT(tab_SATLISTE[[#This Row],[SAT-ID]]))</f>
        <v>7</v>
      </c>
      <c r="H2475" t="s">
        <v>17014</v>
      </c>
      <c r="I2475" t="s">
        <v>18319</v>
      </c>
      <c r="J2475" s="3">
        <f>COUNTIFS(tab_SCHULLISTE[TKZ],tab_SATLISTE[[#This Row],[SAT-ID]])</f>
        <v>1</v>
      </c>
    </row>
    <row r="2476" spans="1:10" ht="15.9" customHeight="1" x14ac:dyDescent="0.3">
      <c r="A2476" s="3" t="s">
        <v>4148</v>
      </c>
      <c r="B2476" s="15" t="s">
        <v>16988</v>
      </c>
      <c r="C2476" s="16">
        <v>31</v>
      </c>
      <c r="D2476" s="17">
        <f>tab_SATLISTE[[#This Row],[Leihgeräte]]*350</f>
        <v>10850</v>
      </c>
      <c r="E2476" s="16">
        <v>21</v>
      </c>
      <c r="F2476" s="30">
        <f>tab_SATLISTE[[#This Row],[Lehrergeräte]]*1000</f>
        <v>21000</v>
      </c>
      <c r="G2476" s="3" t="str">
        <f>IF(MID(tab_SATLISTE[[#This Row],[SAT-ID]],2,1)="x","x",LEFT(tab_SATLISTE[[#This Row],[SAT-ID]]))</f>
        <v>7</v>
      </c>
      <c r="H2476" t="s">
        <v>17014</v>
      </c>
      <c r="I2476" t="s">
        <v>18396</v>
      </c>
      <c r="J2476" s="3">
        <f>COUNTIFS(tab_SCHULLISTE[TKZ],tab_SATLISTE[[#This Row],[SAT-ID]])</f>
        <v>1</v>
      </c>
    </row>
    <row r="2477" spans="1:10" ht="15.9" customHeight="1" x14ac:dyDescent="0.3">
      <c r="A2477" s="3" t="s">
        <v>4145</v>
      </c>
      <c r="B2477" s="15" t="s">
        <v>15431</v>
      </c>
      <c r="C2477" s="16">
        <v>24</v>
      </c>
      <c r="D2477" s="17">
        <f>tab_SATLISTE[[#This Row],[Leihgeräte]]*350</f>
        <v>8400</v>
      </c>
      <c r="E2477" s="16">
        <v>16</v>
      </c>
      <c r="F2477" s="30">
        <f>tab_SATLISTE[[#This Row],[Lehrergeräte]]*1000</f>
        <v>16000</v>
      </c>
      <c r="G2477" s="3" t="str">
        <f>IF(MID(tab_SATLISTE[[#This Row],[SAT-ID]],2,1)="x","x",LEFT(tab_SATLISTE[[#This Row],[SAT-ID]]))</f>
        <v>7</v>
      </c>
      <c r="H2477" t="s">
        <v>17014</v>
      </c>
      <c r="I2477" t="s">
        <v>17407</v>
      </c>
      <c r="J2477" s="3">
        <f>COUNTIFS(tab_SCHULLISTE[TKZ],tab_SATLISTE[[#This Row],[SAT-ID]])</f>
        <v>2</v>
      </c>
    </row>
    <row r="2478" spans="1:10" ht="15.9" customHeight="1" x14ac:dyDescent="0.3">
      <c r="A2478" s="3" t="s">
        <v>4149</v>
      </c>
      <c r="B2478" s="15" t="s">
        <v>518</v>
      </c>
      <c r="C2478" s="16">
        <v>35</v>
      </c>
      <c r="D2478" s="17">
        <f>tab_SATLISTE[[#This Row],[Leihgeräte]]*350</f>
        <v>12250</v>
      </c>
      <c r="E2478" s="16">
        <v>11</v>
      </c>
      <c r="F2478" s="30">
        <f>tab_SATLISTE[[#This Row],[Lehrergeräte]]*1000</f>
        <v>11000</v>
      </c>
      <c r="G2478" s="3" t="str">
        <f>IF(MID(tab_SATLISTE[[#This Row],[SAT-ID]],2,1)="x","x",LEFT(tab_SATLISTE[[#This Row],[SAT-ID]]))</f>
        <v>7</v>
      </c>
      <c r="H2478" t="s">
        <v>17014</v>
      </c>
      <c r="I2478" t="s">
        <v>18361</v>
      </c>
      <c r="J2478" s="3">
        <f>COUNTIFS(tab_SCHULLISTE[TKZ],tab_SATLISTE[[#This Row],[SAT-ID]])</f>
        <v>1</v>
      </c>
    </row>
    <row r="2479" spans="1:10" ht="15.9" customHeight="1" x14ac:dyDescent="0.3">
      <c r="A2479" s="3" t="s">
        <v>4150</v>
      </c>
      <c r="B2479" s="15" t="s">
        <v>15443</v>
      </c>
      <c r="C2479" s="16">
        <v>497</v>
      </c>
      <c r="D2479" s="17">
        <f>tab_SATLISTE[[#This Row],[Leihgeräte]]*350</f>
        <v>173950</v>
      </c>
      <c r="E2479" s="16">
        <v>102</v>
      </c>
      <c r="F2479" s="30">
        <f>tab_SATLISTE[[#This Row],[Lehrergeräte]]*1000</f>
        <v>102000</v>
      </c>
      <c r="G2479" s="3" t="str">
        <f>IF(MID(tab_SATLISTE[[#This Row],[SAT-ID]],2,1)="x","x",LEFT(tab_SATLISTE[[#This Row],[SAT-ID]]))</f>
        <v>7</v>
      </c>
      <c r="H2479" t="s">
        <v>17014</v>
      </c>
      <c r="I2479" t="s">
        <v>17407</v>
      </c>
      <c r="J2479" s="3">
        <f>COUNTIFS(tab_SCHULLISTE[TKZ],tab_SATLISTE[[#This Row],[SAT-ID]])</f>
        <v>15</v>
      </c>
    </row>
    <row r="2480" spans="1:10" ht="15.9" customHeight="1" x14ac:dyDescent="0.3">
      <c r="A2480" s="3" t="s">
        <v>4151</v>
      </c>
      <c r="B2480" s="15" t="s">
        <v>16989</v>
      </c>
      <c r="C2480" s="16">
        <v>13</v>
      </c>
      <c r="D2480" s="17">
        <f>tab_SATLISTE[[#This Row],[Leihgeräte]]*350</f>
        <v>4550</v>
      </c>
      <c r="E2480" s="16">
        <v>1</v>
      </c>
      <c r="F2480" s="30">
        <f>tab_SATLISTE[[#This Row],[Lehrergeräte]]*1000</f>
        <v>1000</v>
      </c>
      <c r="G2480" s="3" t="str">
        <f>IF(MID(tab_SATLISTE[[#This Row],[SAT-ID]],2,1)="x","x",LEFT(tab_SATLISTE[[#This Row],[SAT-ID]]))</f>
        <v>7</v>
      </c>
      <c r="H2480" t="s">
        <v>17014</v>
      </c>
      <c r="I2480" t="s">
        <v>18301</v>
      </c>
      <c r="J2480" s="3">
        <f>COUNTIFS(tab_SCHULLISTE[TKZ],tab_SATLISTE[[#This Row],[SAT-ID]])</f>
        <v>1</v>
      </c>
    </row>
    <row r="2481" spans="1:10" ht="15.9" customHeight="1" x14ac:dyDescent="0.3">
      <c r="A2481" s="3" t="s">
        <v>4220</v>
      </c>
      <c r="B2481" s="15" t="s">
        <v>4221</v>
      </c>
      <c r="C2481" s="16">
        <v>42</v>
      </c>
      <c r="D2481" s="17">
        <f>tab_SATLISTE[[#This Row],[Leihgeräte]]*350</f>
        <v>14700</v>
      </c>
      <c r="E2481" s="16">
        <v>11</v>
      </c>
      <c r="F2481" s="30">
        <f>tab_SATLISTE[[#This Row],[Lehrergeräte]]*1000</f>
        <v>11000</v>
      </c>
      <c r="G2481" s="3" t="str">
        <f>IF(MID(tab_SATLISTE[[#This Row],[SAT-ID]],2,1)="x","x",LEFT(tab_SATLISTE[[#This Row],[SAT-ID]]))</f>
        <v>7</v>
      </c>
      <c r="H2481" t="s">
        <v>17014</v>
      </c>
      <c r="I2481" t="s">
        <v>17407</v>
      </c>
      <c r="J2481" s="3">
        <f>COUNTIFS(tab_SCHULLISTE[TKZ],tab_SATLISTE[[#This Row],[SAT-ID]])</f>
        <v>2</v>
      </c>
    </row>
    <row r="2482" spans="1:10" ht="15.9" customHeight="1" x14ac:dyDescent="0.3">
      <c r="A2482" s="3" t="s">
        <v>4152</v>
      </c>
      <c r="B2482" s="15" t="s">
        <v>4222</v>
      </c>
      <c r="C2482" s="16">
        <v>49</v>
      </c>
      <c r="D2482" s="17">
        <f>tab_SATLISTE[[#This Row],[Leihgeräte]]*350</f>
        <v>17150</v>
      </c>
      <c r="E2482" s="16">
        <v>63</v>
      </c>
      <c r="F2482" s="30">
        <f>tab_SATLISTE[[#This Row],[Lehrergeräte]]*1000</f>
        <v>63000</v>
      </c>
      <c r="G2482" s="3" t="str">
        <f>IF(MID(tab_SATLISTE[[#This Row],[SAT-ID]],2,1)="x","x",LEFT(tab_SATLISTE[[#This Row],[SAT-ID]]))</f>
        <v>7</v>
      </c>
      <c r="H2482" t="s">
        <v>17014</v>
      </c>
      <c r="I2482" t="s">
        <v>18345</v>
      </c>
      <c r="J2482" s="3">
        <f>COUNTIFS(tab_SCHULLISTE[TKZ],tab_SATLISTE[[#This Row],[SAT-ID]])</f>
        <v>5</v>
      </c>
    </row>
    <row r="2483" spans="1:10" ht="15.9" customHeight="1" x14ac:dyDescent="0.3">
      <c r="A2483" s="3" t="s">
        <v>4153</v>
      </c>
      <c r="B2483" s="15" t="s">
        <v>16990</v>
      </c>
      <c r="C2483" s="16">
        <v>32</v>
      </c>
      <c r="D2483" s="17">
        <f>tab_SATLISTE[[#This Row],[Leihgeräte]]*350</f>
        <v>11200</v>
      </c>
      <c r="E2483" s="16">
        <v>22</v>
      </c>
      <c r="F2483" s="30">
        <f>tab_SATLISTE[[#This Row],[Lehrergeräte]]*1000</f>
        <v>22000</v>
      </c>
      <c r="G2483" s="3" t="str">
        <f>IF(MID(tab_SATLISTE[[#This Row],[SAT-ID]],2,1)="x","x",LEFT(tab_SATLISTE[[#This Row],[SAT-ID]]))</f>
        <v>7</v>
      </c>
      <c r="H2483" t="s">
        <v>17014</v>
      </c>
      <c r="I2483" t="s">
        <v>18269</v>
      </c>
      <c r="J2483" s="3">
        <f>COUNTIFS(tab_SCHULLISTE[TKZ],tab_SATLISTE[[#This Row],[SAT-ID]])</f>
        <v>2</v>
      </c>
    </row>
    <row r="2484" spans="1:10" ht="15.9" customHeight="1" x14ac:dyDescent="0.3">
      <c r="A2484" s="3" t="s">
        <v>4154</v>
      </c>
      <c r="B2484" s="15" t="s">
        <v>17006</v>
      </c>
      <c r="C2484" s="16">
        <v>12</v>
      </c>
      <c r="D2484" s="17">
        <f>tab_SATLISTE[[#This Row],[Leihgeräte]]*350</f>
        <v>4200</v>
      </c>
      <c r="E2484" s="16">
        <v>12</v>
      </c>
      <c r="F2484" s="30">
        <f>tab_SATLISTE[[#This Row],[Lehrergeräte]]*1000</f>
        <v>12000</v>
      </c>
      <c r="G2484" s="3" t="str">
        <f>IF(MID(tab_SATLISTE[[#This Row],[SAT-ID]],2,1)="x","x",LEFT(tab_SATLISTE[[#This Row],[SAT-ID]]))</f>
        <v>7</v>
      </c>
      <c r="H2484" t="s">
        <v>17014</v>
      </c>
      <c r="I2484" t="s">
        <v>17407</v>
      </c>
      <c r="J2484" s="3">
        <f>COUNTIFS(tab_SCHULLISTE[TKZ],tab_SATLISTE[[#This Row],[SAT-ID]])</f>
        <v>1</v>
      </c>
    </row>
    <row r="2485" spans="1:10" ht="15.9" customHeight="1" x14ac:dyDescent="0.3">
      <c r="A2485" s="3" t="s">
        <v>4155</v>
      </c>
      <c r="B2485" s="15" t="s">
        <v>16991</v>
      </c>
      <c r="C2485" s="16">
        <v>47</v>
      </c>
      <c r="D2485" s="17">
        <f>tab_SATLISTE[[#This Row],[Leihgeräte]]*350</f>
        <v>16450</v>
      </c>
      <c r="E2485" s="16">
        <v>10</v>
      </c>
      <c r="F2485" s="30">
        <f>tab_SATLISTE[[#This Row],[Lehrergeräte]]*1000</f>
        <v>10000</v>
      </c>
      <c r="G2485" s="3" t="str">
        <f>IF(MID(tab_SATLISTE[[#This Row],[SAT-ID]],2,1)="x","x",LEFT(tab_SATLISTE[[#This Row],[SAT-ID]]))</f>
        <v>7</v>
      </c>
      <c r="H2485" t="s">
        <v>17014</v>
      </c>
      <c r="I2485" t="s">
        <v>17407</v>
      </c>
      <c r="J2485" s="3">
        <f>COUNTIFS(tab_SCHULLISTE[TKZ],tab_SATLISTE[[#This Row],[SAT-ID]])</f>
        <v>2</v>
      </c>
    </row>
    <row r="2486" spans="1:10" ht="15.9" customHeight="1" x14ac:dyDescent="0.3">
      <c r="A2486" s="3" t="s">
        <v>4156</v>
      </c>
      <c r="B2486" s="15" t="s">
        <v>16992</v>
      </c>
      <c r="C2486" s="16">
        <v>59</v>
      </c>
      <c r="D2486" s="17">
        <f>tab_SATLISTE[[#This Row],[Leihgeräte]]*350</f>
        <v>20650</v>
      </c>
      <c r="E2486" s="16">
        <v>21</v>
      </c>
      <c r="F2486" s="30">
        <f>tab_SATLISTE[[#This Row],[Lehrergeräte]]*1000</f>
        <v>21000</v>
      </c>
      <c r="G2486" s="3" t="str">
        <f>IF(MID(tab_SATLISTE[[#This Row],[SAT-ID]],2,1)="x","x",LEFT(tab_SATLISTE[[#This Row],[SAT-ID]]))</f>
        <v>7</v>
      </c>
      <c r="H2486" t="s">
        <v>17014</v>
      </c>
      <c r="I2486" t="s">
        <v>18274</v>
      </c>
      <c r="J2486" s="3">
        <f>COUNTIFS(tab_SCHULLISTE[TKZ],tab_SATLISTE[[#This Row],[SAT-ID]])</f>
        <v>1</v>
      </c>
    </row>
    <row r="2487" spans="1:10" ht="15.9" customHeight="1" x14ac:dyDescent="0.3">
      <c r="A2487" s="3" t="s">
        <v>4157</v>
      </c>
      <c r="B2487" s="15" t="s">
        <v>16993</v>
      </c>
      <c r="C2487" s="16">
        <v>25</v>
      </c>
      <c r="D2487" s="17">
        <f>tab_SATLISTE[[#This Row],[Leihgeräte]]*350</f>
        <v>8750</v>
      </c>
      <c r="E2487" s="16">
        <v>27</v>
      </c>
      <c r="F2487" s="30">
        <f>tab_SATLISTE[[#This Row],[Lehrergeräte]]*1000</f>
        <v>27000</v>
      </c>
      <c r="G2487" s="3" t="str">
        <f>IF(MID(tab_SATLISTE[[#This Row],[SAT-ID]],2,1)="x","x",LEFT(tab_SATLISTE[[#This Row],[SAT-ID]]))</f>
        <v>7</v>
      </c>
      <c r="H2487" t="s">
        <v>17014</v>
      </c>
      <c r="I2487" t="s">
        <v>17412</v>
      </c>
      <c r="J2487" s="3">
        <f>COUNTIFS(tab_SCHULLISTE[TKZ],tab_SATLISTE[[#This Row],[SAT-ID]])</f>
        <v>2</v>
      </c>
    </row>
    <row r="2488" spans="1:10" ht="15.9" customHeight="1" x14ac:dyDescent="0.3">
      <c r="A2488" s="3" t="s">
        <v>14903</v>
      </c>
      <c r="B2488" s="15" t="s">
        <v>17007</v>
      </c>
      <c r="C2488" s="16">
        <v>5</v>
      </c>
      <c r="D2488" s="17">
        <f>tab_SATLISTE[[#This Row],[Leihgeräte]]*350</f>
        <v>1750</v>
      </c>
      <c r="E2488" s="16">
        <v>8</v>
      </c>
      <c r="F2488" s="30">
        <f>tab_SATLISTE[[#This Row],[Lehrergeräte]]*1000</f>
        <v>8000</v>
      </c>
      <c r="G2488" s="3" t="str">
        <f>IF(MID(tab_SATLISTE[[#This Row],[SAT-ID]],2,1)="x","x",LEFT(tab_SATLISTE[[#This Row],[SAT-ID]]))</f>
        <v>7</v>
      </c>
      <c r="H2488" t="s">
        <v>17014</v>
      </c>
      <c r="I2488" t="s">
        <v>18452</v>
      </c>
      <c r="J2488" s="3">
        <f>COUNTIFS(tab_SCHULLISTE[TKZ],tab_SATLISTE[[#This Row],[SAT-ID]])</f>
        <v>1</v>
      </c>
    </row>
    <row r="2489" spans="1:10" ht="15.9" customHeight="1" x14ac:dyDescent="0.3">
      <c r="A2489" s="3" t="s">
        <v>4158</v>
      </c>
      <c r="B2489" s="15" t="s">
        <v>16994</v>
      </c>
      <c r="C2489" s="16">
        <v>56</v>
      </c>
      <c r="D2489" s="17">
        <f>tab_SATLISTE[[#This Row],[Leihgeräte]]*350</f>
        <v>19600</v>
      </c>
      <c r="E2489" s="16">
        <v>14</v>
      </c>
      <c r="F2489" s="30">
        <f>tab_SATLISTE[[#This Row],[Lehrergeräte]]*1000</f>
        <v>14000</v>
      </c>
      <c r="G2489" s="3" t="str">
        <f>IF(MID(tab_SATLISTE[[#This Row],[SAT-ID]],2,1)="x","x",LEFT(tab_SATLISTE[[#This Row],[SAT-ID]]))</f>
        <v>7</v>
      </c>
      <c r="H2489" t="s">
        <v>17014</v>
      </c>
      <c r="I2489" t="s">
        <v>18396</v>
      </c>
      <c r="J2489" s="3">
        <f>COUNTIFS(tab_SCHULLISTE[TKZ],tab_SATLISTE[[#This Row],[SAT-ID]])</f>
        <v>1</v>
      </c>
    </row>
    <row r="2490" spans="1:10" ht="15.9" customHeight="1" x14ac:dyDescent="0.3">
      <c r="A2490" s="3" t="s">
        <v>4159</v>
      </c>
      <c r="B2490" s="15" t="s">
        <v>16995</v>
      </c>
      <c r="C2490" s="16">
        <v>39</v>
      </c>
      <c r="D2490" s="17">
        <f>tab_SATLISTE[[#This Row],[Leihgeräte]]*350</f>
        <v>13650</v>
      </c>
      <c r="E2490" s="16">
        <v>8</v>
      </c>
      <c r="F2490" s="30">
        <f>tab_SATLISTE[[#This Row],[Lehrergeräte]]*1000</f>
        <v>8000</v>
      </c>
      <c r="G2490" s="3" t="str">
        <f>IF(MID(tab_SATLISTE[[#This Row],[SAT-ID]],2,1)="x","x",LEFT(tab_SATLISTE[[#This Row],[SAT-ID]]))</f>
        <v>7</v>
      </c>
      <c r="H2490" t="s">
        <v>17014</v>
      </c>
      <c r="I2490" t="s">
        <v>18399</v>
      </c>
      <c r="J2490" s="3">
        <f>COUNTIFS(tab_SCHULLISTE[TKZ],tab_SATLISTE[[#This Row],[SAT-ID]])</f>
        <v>1</v>
      </c>
    </row>
    <row r="2491" spans="1:10" ht="15.9" customHeight="1" x14ac:dyDescent="0.3">
      <c r="A2491" s="3" t="s">
        <v>4160</v>
      </c>
      <c r="B2491" s="15" t="s">
        <v>16996</v>
      </c>
      <c r="C2491" s="16">
        <v>92</v>
      </c>
      <c r="D2491" s="17">
        <f>tab_SATLISTE[[#This Row],[Leihgeräte]]*350</f>
        <v>32200</v>
      </c>
      <c r="E2491" s="16">
        <v>27</v>
      </c>
      <c r="F2491" s="30">
        <f>tab_SATLISTE[[#This Row],[Lehrergeräte]]*1000</f>
        <v>27000</v>
      </c>
      <c r="G2491" s="3" t="str">
        <f>IF(MID(tab_SATLISTE[[#This Row],[SAT-ID]],2,1)="x","x",LEFT(tab_SATLISTE[[#This Row],[SAT-ID]]))</f>
        <v>7</v>
      </c>
      <c r="H2491" t="s">
        <v>17014</v>
      </c>
      <c r="I2491" t="s">
        <v>17403</v>
      </c>
      <c r="J2491" s="3">
        <f>COUNTIFS(tab_SCHULLISTE[TKZ],tab_SATLISTE[[#This Row],[SAT-ID]])</f>
        <v>1</v>
      </c>
    </row>
    <row r="2492" spans="1:10" ht="15.9" customHeight="1" x14ac:dyDescent="0.3">
      <c r="A2492" s="3" t="s">
        <v>4161</v>
      </c>
      <c r="B2492" s="15" t="s">
        <v>16997</v>
      </c>
      <c r="C2492" s="16">
        <v>39</v>
      </c>
      <c r="D2492" s="17">
        <f>tab_SATLISTE[[#This Row],[Leihgeräte]]*350</f>
        <v>13650</v>
      </c>
      <c r="E2492" s="16">
        <v>11</v>
      </c>
      <c r="F2492" s="30">
        <f>tab_SATLISTE[[#This Row],[Lehrergeräte]]*1000</f>
        <v>11000</v>
      </c>
      <c r="G2492" s="3" t="str">
        <f>IF(MID(tab_SATLISTE[[#This Row],[SAT-ID]],2,1)="x","x",LEFT(tab_SATLISTE[[#This Row],[SAT-ID]]))</f>
        <v>7</v>
      </c>
      <c r="H2492" t="s">
        <v>17014</v>
      </c>
      <c r="I2492" t="s">
        <v>18383</v>
      </c>
      <c r="J2492" s="3">
        <f>COUNTIFS(tab_SCHULLISTE[TKZ],tab_SATLISTE[[#This Row],[SAT-ID]])</f>
        <v>1</v>
      </c>
    </row>
    <row r="2493" spans="1:10" ht="15.9" customHeight="1" x14ac:dyDescent="0.3">
      <c r="A2493" s="3" t="s">
        <v>4162</v>
      </c>
      <c r="B2493" s="15" t="s">
        <v>702</v>
      </c>
      <c r="C2493" s="16">
        <v>44</v>
      </c>
      <c r="D2493" s="17">
        <f>tab_SATLISTE[[#This Row],[Leihgeräte]]*350</f>
        <v>15400</v>
      </c>
      <c r="E2493" s="16">
        <v>12</v>
      </c>
      <c r="F2493" s="30">
        <f>tab_SATLISTE[[#This Row],[Lehrergeräte]]*1000</f>
        <v>12000</v>
      </c>
      <c r="G2493" s="3" t="str">
        <f>IF(MID(tab_SATLISTE[[#This Row],[SAT-ID]],2,1)="x","x",LEFT(tab_SATLISTE[[#This Row],[SAT-ID]]))</f>
        <v>7</v>
      </c>
      <c r="H2493" t="s">
        <v>17014</v>
      </c>
      <c r="I2493" t="s">
        <v>18255</v>
      </c>
      <c r="J2493" s="3">
        <f>COUNTIFS(tab_SCHULLISTE[TKZ],tab_SATLISTE[[#This Row],[SAT-ID]])</f>
        <v>1</v>
      </c>
    </row>
    <row r="2494" spans="1:10" ht="15.9" customHeight="1" x14ac:dyDescent="0.3">
      <c r="A2494" s="3" t="s">
        <v>4163</v>
      </c>
      <c r="B2494" s="15" t="s">
        <v>711</v>
      </c>
      <c r="C2494" s="16">
        <v>54</v>
      </c>
      <c r="D2494" s="17">
        <f>tab_SATLISTE[[#This Row],[Leihgeräte]]*350</f>
        <v>18900</v>
      </c>
      <c r="E2494" s="16">
        <v>16</v>
      </c>
      <c r="F2494" s="30">
        <f>tab_SATLISTE[[#This Row],[Lehrergeräte]]*1000</f>
        <v>16000</v>
      </c>
      <c r="G2494" s="3" t="str">
        <f>IF(MID(tab_SATLISTE[[#This Row],[SAT-ID]],2,1)="x","x",LEFT(tab_SATLISTE[[#This Row],[SAT-ID]]))</f>
        <v>7</v>
      </c>
      <c r="H2494" t="s">
        <v>17014</v>
      </c>
      <c r="I2494" t="s">
        <v>18274</v>
      </c>
      <c r="J2494" s="3">
        <f>COUNTIFS(tab_SCHULLISTE[TKZ],tab_SATLISTE[[#This Row],[SAT-ID]])</f>
        <v>1</v>
      </c>
    </row>
    <row r="2495" spans="1:10" ht="15.9" customHeight="1" x14ac:dyDescent="0.3">
      <c r="A2495" s="3" t="s">
        <v>4164</v>
      </c>
      <c r="B2495" s="15" t="s">
        <v>1122</v>
      </c>
      <c r="C2495" s="16">
        <v>19</v>
      </c>
      <c r="D2495" s="17">
        <f>tab_SATLISTE[[#This Row],[Leihgeräte]]*350</f>
        <v>6650</v>
      </c>
      <c r="E2495" s="16">
        <v>6</v>
      </c>
      <c r="F2495" s="30">
        <f>tab_SATLISTE[[#This Row],[Lehrergeräte]]*1000</f>
        <v>6000</v>
      </c>
      <c r="G2495" s="3" t="str">
        <f>IF(MID(tab_SATLISTE[[#This Row],[SAT-ID]],2,1)="x","x",LEFT(tab_SATLISTE[[#This Row],[SAT-ID]]))</f>
        <v>7</v>
      </c>
      <c r="H2495" t="s">
        <v>17014</v>
      </c>
      <c r="I2495" t="s">
        <v>18404</v>
      </c>
      <c r="J2495" s="3">
        <f>COUNTIFS(tab_SCHULLISTE[TKZ],tab_SATLISTE[[#This Row],[SAT-ID]])</f>
        <v>1</v>
      </c>
    </row>
    <row r="2496" spans="1:10" ht="15.9" customHeight="1" x14ac:dyDescent="0.3">
      <c r="A2496" s="3" t="s">
        <v>4165</v>
      </c>
      <c r="B2496" s="15" t="s">
        <v>1117</v>
      </c>
      <c r="C2496" s="16">
        <v>33</v>
      </c>
      <c r="D2496" s="17">
        <f>tab_SATLISTE[[#This Row],[Leihgeräte]]*350</f>
        <v>11550</v>
      </c>
      <c r="E2496" s="16">
        <v>3</v>
      </c>
      <c r="F2496" s="30">
        <f>tab_SATLISTE[[#This Row],[Lehrergeräte]]*1000</f>
        <v>3000</v>
      </c>
      <c r="G2496" s="3" t="str">
        <f>IF(MID(tab_SATLISTE[[#This Row],[SAT-ID]],2,1)="x","x",LEFT(tab_SATLISTE[[#This Row],[SAT-ID]]))</f>
        <v>7</v>
      </c>
      <c r="H2496" t="s">
        <v>17014</v>
      </c>
      <c r="I2496" t="s">
        <v>18298</v>
      </c>
      <c r="J2496" s="3">
        <f>COUNTIFS(tab_SCHULLISTE[TKZ],tab_SATLISTE[[#This Row],[SAT-ID]])</f>
        <v>1</v>
      </c>
    </row>
    <row r="2497" spans="1:10" ht="15.9" customHeight="1" x14ac:dyDescent="0.3">
      <c r="A2497" s="3" t="s">
        <v>4166</v>
      </c>
      <c r="B2497" s="15" t="s">
        <v>16998</v>
      </c>
      <c r="C2497" s="16">
        <v>19</v>
      </c>
      <c r="D2497" s="17">
        <f>tab_SATLISTE[[#This Row],[Leihgeräte]]*350</f>
        <v>6650</v>
      </c>
      <c r="E2497" s="16">
        <v>5</v>
      </c>
      <c r="F2497" s="30">
        <f>tab_SATLISTE[[#This Row],[Lehrergeräte]]*1000</f>
        <v>5000</v>
      </c>
      <c r="G2497" s="3" t="str">
        <f>IF(MID(tab_SATLISTE[[#This Row],[SAT-ID]],2,1)="x","x",LEFT(tab_SATLISTE[[#This Row],[SAT-ID]]))</f>
        <v>7</v>
      </c>
      <c r="H2497" t="s">
        <v>17014</v>
      </c>
      <c r="I2497" t="s">
        <v>18406</v>
      </c>
      <c r="J2497" s="3">
        <f>COUNTIFS(tab_SCHULLISTE[TKZ],tab_SATLISTE[[#This Row],[SAT-ID]])</f>
        <v>1</v>
      </c>
    </row>
    <row r="2498" spans="1:10" ht="15.9" customHeight="1" x14ac:dyDescent="0.3">
      <c r="A2498" s="3" t="s">
        <v>4167</v>
      </c>
      <c r="B2498" s="15" t="s">
        <v>16999</v>
      </c>
      <c r="C2498" s="16">
        <v>22</v>
      </c>
      <c r="D2498" s="17">
        <f>tab_SATLISTE[[#This Row],[Leihgeräte]]*350</f>
        <v>7700</v>
      </c>
      <c r="E2498" s="16">
        <v>6</v>
      </c>
      <c r="F2498" s="30">
        <f>tab_SATLISTE[[#This Row],[Lehrergeräte]]*1000</f>
        <v>6000</v>
      </c>
      <c r="G2498" s="3" t="str">
        <f>IF(MID(tab_SATLISTE[[#This Row],[SAT-ID]],2,1)="x","x",LEFT(tab_SATLISTE[[#This Row],[SAT-ID]]))</f>
        <v>7</v>
      </c>
      <c r="H2498" t="s">
        <v>17014</v>
      </c>
      <c r="I2498" t="s">
        <v>18396</v>
      </c>
      <c r="J2498" s="3">
        <f>COUNTIFS(tab_SCHULLISTE[TKZ],tab_SATLISTE[[#This Row],[SAT-ID]])</f>
        <v>1</v>
      </c>
    </row>
    <row r="2499" spans="1:10" ht="15.9" customHeight="1" x14ac:dyDescent="0.3">
      <c r="A2499" s="3" t="s">
        <v>4168</v>
      </c>
      <c r="B2499" s="15" t="s">
        <v>17000</v>
      </c>
      <c r="C2499" s="16">
        <v>61</v>
      </c>
      <c r="D2499" s="17">
        <f>tab_SATLISTE[[#This Row],[Leihgeräte]]*350</f>
        <v>21350</v>
      </c>
      <c r="E2499" s="16">
        <v>17</v>
      </c>
      <c r="F2499" s="30">
        <f>tab_SATLISTE[[#This Row],[Lehrergeräte]]*1000</f>
        <v>17000</v>
      </c>
      <c r="G2499" s="3" t="str">
        <f>IF(MID(tab_SATLISTE[[#This Row],[SAT-ID]],2,1)="x","x",LEFT(tab_SATLISTE[[#This Row],[SAT-ID]]))</f>
        <v>7</v>
      </c>
      <c r="H2499" t="s">
        <v>17014</v>
      </c>
      <c r="I2499" t="s">
        <v>18457</v>
      </c>
      <c r="J2499" s="3">
        <f>COUNTIFS(tab_SCHULLISTE[TKZ],tab_SATLISTE[[#This Row],[SAT-ID]])</f>
        <v>2</v>
      </c>
    </row>
    <row r="2500" spans="1:10" ht="15.9" customHeight="1" x14ac:dyDescent="0.3">
      <c r="A2500" s="3" t="s">
        <v>4169</v>
      </c>
      <c r="B2500" s="15" t="s">
        <v>1112</v>
      </c>
      <c r="C2500" s="16">
        <v>19</v>
      </c>
      <c r="D2500" s="17">
        <f>tab_SATLISTE[[#This Row],[Leihgeräte]]*350</f>
        <v>6650</v>
      </c>
      <c r="E2500" s="16">
        <v>6</v>
      </c>
      <c r="F2500" s="30">
        <f>tab_SATLISTE[[#This Row],[Lehrergeräte]]*1000</f>
        <v>6000</v>
      </c>
      <c r="G2500" s="3" t="str">
        <f>IF(MID(tab_SATLISTE[[#This Row],[SAT-ID]],2,1)="x","x",LEFT(tab_SATLISTE[[#This Row],[SAT-ID]]))</f>
        <v>7</v>
      </c>
      <c r="H2500" t="s">
        <v>17014</v>
      </c>
      <c r="I2500" t="s">
        <v>18400</v>
      </c>
      <c r="J2500" s="3">
        <f>COUNTIFS(tab_SCHULLISTE[TKZ],tab_SATLISTE[[#This Row],[SAT-ID]])</f>
        <v>1</v>
      </c>
    </row>
    <row r="2501" spans="1:10" ht="15.9" customHeight="1" x14ac:dyDescent="0.3">
      <c r="A2501" s="3" t="s">
        <v>4170</v>
      </c>
      <c r="B2501" s="15" t="s">
        <v>1120</v>
      </c>
      <c r="C2501" s="16">
        <v>49</v>
      </c>
      <c r="D2501" s="17">
        <f>tab_SATLISTE[[#This Row],[Leihgeräte]]*350</f>
        <v>17150</v>
      </c>
      <c r="E2501" s="16">
        <v>9</v>
      </c>
      <c r="F2501" s="30">
        <f>tab_SATLISTE[[#This Row],[Lehrergeräte]]*1000</f>
        <v>9000</v>
      </c>
      <c r="G2501" s="3" t="str">
        <f>IF(MID(tab_SATLISTE[[#This Row],[SAT-ID]],2,1)="x","x",LEFT(tab_SATLISTE[[#This Row],[SAT-ID]]))</f>
        <v>7</v>
      </c>
      <c r="H2501" t="s">
        <v>17014</v>
      </c>
      <c r="I2501" t="s">
        <v>17407</v>
      </c>
      <c r="J2501" s="3">
        <f>COUNTIFS(tab_SCHULLISTE[TKZ],tab_SATLISTE[[#This Row],[SAT-ID]])</f>
        <v>1</v>
      </c>
    </row>
    <row r="2502" spans="1:10" ht="15.9" customHeight="1" x14ac:dyDescent="0.3">
      <c r="A2502" s="3" t="s">
        <v>4171</v>
      </c>
      <c r="B2502" s="15" t="s">
        <v>17001</v>
      </c>
      <c r="C2502" s="16">
        <v>33</v>
      </c>
      <c r="D2502" s="17">
        <f>tab_SATLISTE[[#This Row],[Leihgeräte]]*350</f>
        <v>11550</v>
      </c>
      <c r="E2502" s="16">
        <v>6</v>
      </c>
      <c r="F2502" s="30">
        <f>tab_SATLISTE[[#This Row],[Lehrergeräte]]*1000</f>
        <v>6000</v>
      </c>
      <c r="G2502" s="3" t="str">
        <f>IF(MID(tab_SATLISTE[[#This Row],[SAT-ID]],2,1)="x","x",LEFT(tab_SATLISTE[[#This Row],[SAT-ID]]))</f>
        <v>7</v>
      </c>
      <c r="H2502" t="s">
        <v>17014</v>
      </c>
      <c r="I2502" t="s">
        <v>18325</v>
      </c>
      <c r="J2502" s="3">
        <f>COUNTIFS(tab_SCHULLISTE[TKZ],tab_SATLISTE[[#This Row],[SAT-ID]])</f>
        <v>1</v>
      </c>
    </row>
    <row r="2503" spans="1:10" ht="15.9" customHeight="1" x14ac:dyDescent="0.3">
      <c r="A2503" s="3" t="s">
        <v>4172</v>
      </c>
      <c r="B2503" s="15" t="s">
        <v>1298</v>
      </c>
      <c r="C2503" s="16">
        <v>138</v>
      </c>
      <c r="D2503" s="17">
        <f>tab_SATLISTE[[#This Row],[Leihgeräte]]*350</f>
        <v>48300</v>
      </c>
      <c r="E2503" s="16">
        <v>25</v>
      </c>
      <c r="F2503" s="30">
        <f>tab_SATLISTE[[#This Row],[Lehrergeräte]]*1000</f>
        <v>25000</v>
      </c>
      <c r="G2503" s="3" t="str">
        <f>IF(MID(tab_SATLISTE[[#This Row],[SAT-ID]],2,1)="x","x",LEFT(tab_SATLISTE[[#This Row],[SAT-ID]]))</f>
        <v>7</v>
      </c>
      <c r="H2503" t="s">
        <v>17014</v>
      </c>
      <c r="I2503" t="s">
        <v>18442</v>
      </c>
      <c r="J2503" s="3">
        <f>COUNTIFS(tab_SCHULLISTE[TKZ],tab_SATLISTE[[#This Row],[SAT-ID]])</f>
        <v>1</v>
      </c>
    </row>
    <row r="2504" spans="1:10" ht="15.9" customHeight="1" x14ac:dyDescent="0.3">
      <c r="A2504" s="3" t="s">
        <v>4173</v>
      </c>
      <c r="B2504" s="15" t="s">
        <v>1622</v>
      </c>
      <c r="C2504" s="16">
        <v>42</v>
      </c>
      <c r="D2504" s="17">
        <f>tab_SATLISTE[[#This Row],[Leihgeräte]]*350</f>
        <v>14700</v>
      </c>
      <c r="E2504" s="16">
        <v>7</v>
      </c>
      <c r="F2504" s="30">
        <f>tab_SATLISTE[[#This Row],[Lehrergeräte]]*1000</f>
        <v>7000</v>
      </c>
      <c r="G2504" s="3" t="str">
        <f>IF(MID(tab_SATLISTE[[#This Row],[SAT-ID]],2,1)="x","x",LEFT(tab_SATLISTE[[#This Row],[SAT-ID]]))</f>
        <v>7</v>
      </c>
      <c r="H2504" t="s">
        <v>17014</v>
      </c>
      <c r="I2504" t="s">
        <v>18300</v>
      </c>
      <c r="J2504" s="3">
        <f>COUNTIFS(tab_SCHULLISTE[TKZ],tab_SATLISTE[[#This Row],[SAT-ID]])</f>
        <v>1</v>
      </c>
    </row>
    <row r="2505" spans="1:10" ht="15.9" customHeight="1" x14ac:dyDescent="0.3">
      <c r="A2505" s="3" t="s">
        <v>4174</v>
      </c>
      <c r="B2505" s="15" t="s">
        <v>17002</v>
      </c>
      <c r="C2505" s="16">
        <v>59</v>
      </c>
      <c r="D2505" s="17">
        <f>tab_SATLISTE[[#This Row],[Leihgeräte]]*350</f>
        <v>20650</v>
      </c>
      <c r="E2505" s="16">
        <v>16</v>
      </c>
      <c r="F2505" s="30">
        <f>tab_SATLISTE[[#This Row],[Lehrergeräte]]*1000</f>
        <v>16000</v>
      </c>
      <c r="G2505" s="3" t="str">
        <f>IF(MID(tab_SATLISTE[[#This Row],[SAT-ID]],2,1)="x","x",LEFT(tab_SATLISTE[[#This Row],[SAT-ID]]))</f>
        <v>7</v>
      </c>
      <c r="H2505" t="s">
        <v>17014</v>
      </c>
      <c r="I2505" t="s">
        <v>18352</v>
      </c>
      <c r="J2505" s="3">
        <f>COUNTIFS(tab_SCHULLISTE[TKZ],tab_SATLISTE[[#This Row],[SAT-ID]])</f>
        <v>2</v>
      </c>
    </row>
    <row r="2506" spans="1:10" ht="15.9" customHeight="1" x14ac:dyDescent="0.3">
      <c r="A2506" s="3" t="s">
        <v>4175</v>
      </c>
      <c r="B2506" s="15" t="s">
        <v>17003</v>
      </c>
      <c r="C2506" s="16">
        <v>11</v>
      </c>
      <c r="D2506" s="17">
        <f>tab_SATLISTE[[#This Row],[Leihgeräte]]*350</f>
        <v>3850</v>
      </c>
      <c r="E2506" s="16">
        <v>6</v>
      </c>
      <c r="F2506" s="30">
        <f>tab_SATLISTE[[#This Row],[Lehrergeräte]]*1000</f>
        <v>6000</v>
      </c>
      <c r="G2506" s="3" t="str">
        <f>IF(MID(tab_SATLISTE[[#This Row],[SAT-ID]],2,1)="x","x",LEFT(tab_SATLISTE[[#This Row],[SAT-ID]]))</f>
        <v>7</v>
      </c>
      <c r="H2506" t="s">
        <v>17014</v>
      </c>
      <c r="I2506" t="s">
        <v>18261</v>
      </c>
      <c r="J2506" s="3">
        <f>COUNTIFS(tab_SCHULLISTE[TKZ],tab_SATLISTE[[#This Row],[SAT-ID]])</f>
        <v>1</v>
      </c>
    </row>
    <row r="2507" spans="1:10" ht="15.9" customHeight="1" x14ac:dyDescent="0.3">
      <c r="A2507" s="3" t="s">
        <v>4176</v>
      </c>
      <c r="B2507" s="15" t="s">
        <v>15499</v>
      </c>
      <c r="C2507" s="16">
        <v>140</v>
      </c>
      <c r="D2507" s="17">
        <f>tab_SATLISTE[[#This Row],[Leihgeräte]]*350</f>
        <v>49000</v>
      </c>
      <c r="E2507" s="16">
        <v>31</v>
      </c>
      <c r="F2507" s="30">
        <f>tab_SATLISTE[[#This Row],[Lehrergeräte]]*1000</f>
        <v>31000</v>
      </c>
      <c r="G2507" s="3" t="str">
        <f>IF(MID(tab_SATLISTE[[#This Row],[SAT-ID]],2,1)="x","x",LEFT(tab_SATLISTE[[#This Row],[SAT-ID]]))</f>
        <v>7</v>
      </c>
      <c r="H2507" t="s">
        <v>17014</v>
      </c>
      <c r="I2507" t="s">
        <v>17407</v>
      </c>
      <c r="J2507" s="3">
        <f>COUNTIFS(tab_SCHULLISTE[TKZ],tab_SATLISTE[[#This Row],[SAT-ID]])</f>
        <v>2</v>
      </c>
    </row>
    <row r="2508" spans="1:10" ht="15.9" customHeight="1" x14ac:dyDescent="0.3">
      <c r="A2508" s="3" t="s">
        <v>4177</v>
      </c>
      <c r="B2508" s="15" t="s">
        <v>17004</v>
      </c>
      <c r="C2508" s="16">
        <v>5</v>
      </c>
      <c r="D2508" s="17">
        <f>tab_SATLISTE[[#This Row],[Leihgeräte]]*350</f>
        <v>1750</v>
      </c>
      <c r="E2508" s="16">
        <v>5</v>
      </c>
      <c r="F2508" s="30">
        <f>tab_SATLISTE[[#This Row],[Lehrergeräte]]*1000</f>
        <v>5000</v>
      </c>
      <c r="G2508" s="3" t="str">
        <f>IF(MID(tab_SATLISTE[[#This Row],[SAT-ID]],2,1)="x","x",LEFT(tab_SATLISTE[[#This Row],[SAT-ID]]))</f>
        <v>7</v>
      </c>
      <c r="H2508" t="s">
        <v>17014</v>
      </c>
      <c r="I2508" t="s">
        <v>18383</v>
      </c>
      <c r="J2508" s="3">
        <f>COUNTIFS(tab_SCHULLISTE[TKZ],tab_SATLISTE[[#This Row],[SAT-ID]])</f>
        <v>1</v>
      </c>
    </row>
    <row r="2509" spans="1:10" ht="15.9" customHeight="1" x14ac:dyDescent="0.3">
      <c r="A2509" s="3" t="s">
        <v>4178</v>
      </c>
      <c r="B2509" s="15" t="s">
        <v>15508</v>
      </c>
      <c r="C2509" s="16">
        <v>2645</v>
      </c>
      <c r="D2509" s="17">
        <f>tab_SATLISTE[[#This Row],[Leihgeräte]]*350</f>
        <v>925750</v>
      </c>
      <c r="E2509" s="16">
        <v>490</v>
      </c>
      <c r="F2509" s="30">
        <f>tab_SATLISTE[[#This Row],[Lehrergeräte]]*1000</f>
        <v>490000</v>
      </c>
      <c r="G2509" s="3" t="str">
        <f>IF(MID(tab_SATLISTE[[#This Row],[SAT-ID]],2,1)="x","x",LEFT(tab_SATLISTE[[#This Row],[SAT-ID]]))</f>
        <v>7</v>
      </c>
      <c r="H2509" t="s">
        <v>17014</v>
      </c>
      <c r="I2509" t="s">
        <v>17407</v>
      </c>
      <c r="J2509" s="3">
        <f>COUNTIFS(tab_SCHULLISTE[TKZ],tab_SATLISTE[[#This Row],[SAT-ID]])</f>
        <v>39</v>
      </c>
    </row>
    <row r="2510" spans="1:10" ht="15.9" customHeight="1" x14ac:dyDescent="0.3">
      <c r="A2510" s="3" t="s">
        <v>4179</v>
      </c>
      <c r="B2510" s="15" t="s">
        <v>704</v>
      </c>
      <c r="C2510" s="16">
        <v>38</v>
      </c>
      <c r="D2510" s="17">
        <f>tab_SATLISTE[[#This Row],[Leihgeräte]]*350</f>
        <v>13300</v>
      </c>
      <c r="E2510" s="16">
        <v>18</v>
      </c>
      <c r="F2510" s="30">
        <f>tab_SATLISTE[[#This Row],[Lehrergeräte]]*1000</f>
        <v>18000</v>
      </c>
      <c r="G2510" s="3" t="str">
        <f>IF(MID(tab_SATLISTE[[#This Row],[SAT-ID]],2,1)="x","x",LEFT(tab_SATLISTE[[#This Row],[SAT-ID]]))</f>
        <v>7</v>
      </c>
      <c r="H2510" t="s">
        <v>17014</v>
      </c>
      <c r="I2510" t="s">
        <v>17407</v>
      </c>
      <c r="J2510" s="3">
        <f>COUNTIFS(tab_SCHULLISTE[TKZ],tab_SATLISTE[[#This Row],[SAT-ID]])</f>
        <v>2</v>
      </c>
    </row>
    <row r="2511" spans="1:10" ht="15.9" customHeight="1" x14ac:dyDescent="0.3">
      <c r="A2511" s="3" t="s">
        <v>4180</v>
      </c>
      <c r="B2511" s="15" t="s">
        <v>706</v>
      </c>
      <c r="C2511" s="16">
        <v>67</v>
      </c>
      <c r="D2511" s="17">
        <f>tab_SATLISTE[[#This Row],[Leihgeräte]]*350</f>
        <v>23450</v>
      </c>
      <c r="E2511" s="16">
        <v>13</v>
      </c>
      <c r="F2511" s="30">
        <f>tab_SATLISTE[[#This Row],[Lehrergeräte]]*1000</f>
        <v>13000</v>
      </c>
      <c r="G2511" s="3" t="str">
        <f>IF(MID(tab_SATLISTE[[#This Row],[SAT-ID]],2,1)="x","x",LEFT(tab_SATLISTE[[#This Row],[SAT-ID]]))</f>
        <v>7</v>
      </c>
      <c r="H2511" t="s">
        <v>17014</v>
      </c>
      <c r="I2511" t="s">
        <v>17407</v>
      </c>
      <c r="J2511" s="3">
        <f>COUNTIFS(tab_SCHULLISTE[TKZ],tab_SATLISTE[[#This Row],[SAT-ID]])</f>
        <v>1</v>
      </c>
    </row>
    <row r="2512" spans="1:10" ht="15.9" customHeight="1" x14ac:dyDescent="0.3">
      <c r="A2512" s="3" t="s">
        <v>4181</v>
      </c>
      <c r="B2512" s="15" t="s">
        <v>286</v>
      </c>
      <c r="C2512" s="16">
        <v>8</v>
      </c>
      <c r="D2512" s="17">
        <f>tab_SATLISTE[[#This Row],[Leihgeräte]]*350</f>
        <v>2800</v>
      </c>
      <c r="E2512" s="16">
        <v>5</v>
      </c>
      <c r="F2512" s="30">
        <f>tab_SATLISTE[[#This Row],[Lehrergeräte]]*1000</f>
        <v>5000</v>
      </c>
      <c r="G2512" s="3" t="str">
        <f>IF(MID(tab_SATLISTE[[#This Row],[SAT-ID]],2,1)="x","x",LEFT(tab_SATLISTE[[#This Row],[SAT-ID]]))</f>
        <v>7</v>
      </c>
      <c r="H2512" t="s">
        <v>17014</v>
      </c>
      <c r="I2512" t="s">
        <v>17054</v>
      </c>
      <c r="J2512" s="3">
        <f>COUNTIFS(tab_SCHULLISTE[TKZ],tab_SATLISTE[[#This Row],[SAT-ID]])</f>
        <v>1</v>
      </c>
    </row>
    <row r="2513" spans="1:10" ht="15.9" customHeight="1" x14ac:dyDescent="0.3">
      <c r="A2513" s="3" t="s">
        <v>4182</v>
      </c>
      <c r="B2513" s="15" t="s">
        <v>297</v>
      </c>
      <c r="C2513" s="16">
        <v>66</v>
      </c>
      <c r="D2513" s="17">
        <f>tab_SATLISTE[[#This Row],[Leihgeräte]]*350</f>
        <v>23100</v>
      </c>
      <c r="E2513" s="16">
        <v>52</v>
      </c>
      <c r="F2513" s="30">
        <f>tab_SATLISTE[[#This Row],[Lehrergeräte]]*1000</f>
        <v>52000</v>
      </c>
      <c r="G2513" s="3" t="str">
        <f>IF(MID(tab_SATLISTE[[#This Row],[SAT-ID]],2,1)="x","x",LEFT(tab_SATLISTE[[#This Row],[SAT-ID]]))</f>
        <v>7</v>
      </c>
      <c r="H2513" t="s">
        <v>17014</v>
      </c>
      <c r="I2513" t="s">
        <v>17407</v>
      </c>
      <c r="J2513" s="3">
        <f>COUNTIFS(tab_SCHULLISTE[TKZ],tab_SATLISTE[[#This Row],[SAT-ID]])</f>
        <v>4</v>
      </c>
    </row>
    <row r="2514" spans="1:10" ht="15.9" customHeight="1" x14ac:dyDescent="0.3">
      <c r="A2514" s="3" t="s">
        <v>4183</v>
      </c>
      <c r="B2514" s="15" t="s">
        <v>17005</v>
      </c>
      <c r="C2514" s="16">
        <v>28</v>
      </c>
      <c r="D2514" s="17">
        <f>tab_SATLISTE[[#This Row],[Leihgeräte]]*350</f>
        <v>9800</v>
      </c>
      <c r="E2514" s="16">
        <v>12</v>
      </c>
      <c r="F2514" s="30">
        <f>tab_SATLISTE[[#This Row],[Lehrergeräte]]*1000</f>
        <v>12000</v>
      </c>
      <c r="G2514" s="3" t="str">
        <f>IF(MID(tab_SATLISTE[[#This Row],[SAT-ID]],2,1)="x","x",LEFT(tab_SATLISTE[[#This Row],[SAT-ID]]))</f>
        <v>7</v>
      </c>
      <c r="H2514" t="s">
        <v>17014</v>
      </c>
      <c r="I2514" t="s">
        <v>18374</v>
      </c>
      <c r="J2514" s="3">
        <f>COUNTIFS(tab_SCHULLISTE[TKZ],tab_SATLISTE[[#This Row],[SAT-ID]])</f>
        <v>1</v>
      </c>
    </row>
    <row r="2515" spans="1:10" ht="15.9" customHeight="1" x14ac:dyDescent="0.3">
      <c r="A2515" s="3" t="s">
        <v>4184</v>
      </c>
      <c r="B2515" s="15" t="s">
        <v>198</v>
      </c>
      <c r="C2515" s="16">
        <v>20</v>
      </c>
      <c r="D2515" s="17">
        <f>tab_SATLISTE[[#This Row],[Leihgeräte]]*350</f>
        <v>7000</v>
      </c>
      <c r="E2515" s="16">
        <v>5</v>
      </c>
      <c r="F2515" s="30">
        <f>tab_SATLISTE[[#This Row],[Lehrergeräte]]*1000</f>
        <v>5000</v>
      </c>
      <c r="G2515" s="3" t="str">
        <f>IF(MID(tab_SATLISTE[[#This Row],[SAT-ID]],2,1)="x","x",LEFT(tab_SATLISTE[[#This Row],[SAT-ID]]))</f>
        <v>7</v>
      </c>
      <c r="H2515" t="s">
        <v>17014</v>
      </c>
      <c r="I2515" t="s">
        <v>17054</v>
      </c>
      <c r="J2515" s="3">
        <f>COUNTIFS(tab_SCHULLISTE[TKZ],tab_SATLISTE[[#This Row],[SAT-ID]])</f>
        <v>1</v>
      </c>
    </row>
    <row r="2516" spans="1:10" ht="15.9" customHeight="1" x14ac:dyDescent="0.3">
      <c r="A2516" s="3" t="s">
        <v>4185</v>
      </c>
      <c r="B2516" s="15" t="s">
        <v>18940</v>
      </c>
      <c r="C2516" s="16">
        <v>27</v>
      </c>
      <c r="D2516" s="17">
        <f>tab_SATLISTE[[#This Row],[Leihgeräte]]*350</f>
        <v>9450</v>
      </c>
      <c r="E2516" s="16">
        <v>12</v>
      </c>
      <c r="F2516" s="30">
        <f>tab_SATLISTE[[#This Row],[Lehrergeräte]]*1000</f>
        <v>12000</v>
      </c>
      <c r="G2516" s="3" t="str">
        <f>IF(MID(tab_SATLISTE[[#This Row],[SAT-ID]],2,1)="x","x",LEFT(tab_SATLISTE[[#This Row],[SAT-ID]]))</f>
        <v>7</v>
      </c>
      <c r="H2516" t="s">
        <v>17014</v>
      </c>
      <c r="I2516" t="s">
        <v>18349</v>
      </c>
      <c r="J2516" s="3">
        <f>COUNTIFS(tab_SCHULLISTE[TKZ],tab_SATLISTE[[#This Row],[SAT-ID]])</f>
        <v>2</v>
      </c>
    </row>
    <row r="2517" spans="1:10" ht="15.9" customHeight="1" x14ac:dyDescent="0.3">
      <c r="A2517" s="3" t="s">
        <v>2191</v>
      </c>
      <c r="B2517" s="15" t="s">
        <v>1654</v>
      </c>
      <c r="C2517" s="16">
        <v>89</v>
      </c>
      <c r="D2517" s="17">
        <f>tab_SATLISTE[[#This Row],[Leihgeräte]]*350</f>
        <v>31150</v>
      </c>
      <c r="E2517" s="16">
        <v>26</v>
      </c>
      <c r="F2517" s="30">
        <f>tab_SATLISTE[[#This Row],[Lehrergeräte]]*1000</f>
        <v>26000</v>
      </c>
      <c r="G2517" s="3" t="str">
        <f>IF(MID(tab_SATLISTE[[#This Row],[SAT-ID]],2,1)="x","x",LEFT(tab_SATLISTE[[#This Row],[SAT-ID]]))</f>
        <v>x</v>
      </c>
      <c r="H2517" t="s">
        <v>17015</v>
      </c>
      <c r="I2517" t="s">
        <v>17054</v>
      </c>
      <c r="J2517" s="3">
        <f>COUNTIFS(tab_SCHULLISTE[TKZ],tab_SATLISTE[[#This Row],[SAT-ID]])</f>
        <v>3</v>
      </c>
    </row>
    <row r="2518" spans="1:10" ht="15.9" customHeight="1" x14ac:dyDescent="0.3">
      <c r="A2518" s="3" t="s">
        <v>4120</v>
      </c>
      <c r="B2518" s="15" t="s">
        <v>1669</v>
      </c>
      <c r="C2518" s="16">
        <v>54</v>
      </c>
      <c r="D2518" s="17">
        <f>tab_SATLISTE[[#This Row],[Leihgeräte]]*350</f>
        <v>18900</v>
      </c>
      <c r="E2518" s="16">
        <v>18</v>
      </c>
      <c r="F2518" s="30">
        <f>tab_SATLISTE[[#This Row],[Lehrergeräte]]*1000</f>
        <v>18000</v>
      </c>
      <c r="G2518" s="3" t="str">
        <f>IF(MID(tab_SATLISTE[[#This Row],[SAT-ID]],2,1)="x","x",LEFT(tab_SATLISTE[[#This Row],[SAT-ID]]))</f>
        <v>x</v>
      </c>
      <c r="H2518" t="s">
        <v>17015</v>
      </c>
      <c r="I2518" t="s">
        <v>17407</v>
      </c>
      <c r="J2518" s="3">
        <f>COUNTIFS(tab_SCHULLISTE[TKZ],tab_SATLISTE[[#This Row],[SAT-ID]])</f>
        <v>1</v>
      </c>
    </row>
    <row r="2519" spans="1:10" ht="15.9" customHeight="1" x14ac:dyDescent="0.3">
      <c r="A2519" s="3" t="s">
        <v>3769</v>
      </c>
      <c r="B2519" s="15" t="s">
        <v>1666</v>
      </c>
      <c r="C2519" s="16">
        <v>36</v>
      </c>
      <c r="D2519" s="17">
        <f>tab_SATLISTE[[#This Row],[Leihgeräte]]*350</f>
        <v>12600</v>
      </c>
      <c r="E2519" s="16">
        <v>14</v>
      </c>
      <c r="F2519" s="30">
        <f>tab_SATLISTE[[#This Row],[Lehrergeräte]]*1000</f>
        <v>14000</v>
      </c>
      <c r="G2519" s="3" t="str">
        <f>IF(MID(tab_SATLISTE[[#This Row],[SAT-ID]],2,1)="x","x",LEFT(tab_SATLISTE[[#This Row],[SAT-ID]]))</f>
        <v>x</v>
      </c>
      <c r="H2519" t="s">
        <v>17015</v>
      </c>
      <c r="I2519" t="s">
        <v>18119</v>
      </c>
      <c r="J2519" s="3">
        <f>COUNTIFS(tab_SCHULLISTE[TKZ],tab_SATLISTE[[#This Row],[SAT-ID]])</f>
        <v>1</v>
      </c>
    </row>
    <row r="2520" spans="1:10" ht="15.9" customHeight="1" x14ac:dyDescent="0.3">
      <c r="A2520" s="3" t="s">
        <v>3450</v>
      </c>
      <c r="B2520" s="15" t="s">
        <v>16447</v>
      </c>
      <c r="C2520" s="16">
        <v>67</v>
      </c>
      <c r="D2520" s="17">
        <f>tab_SATLISTE[[#This Row],[Leihgeräte]]*350</f>
        <v>23450</v>
      </c>
      <c r="E2520" s="16">
        <v>39</v>
      </c>
      <c r="F2520" s="30">
        <f>tab_SATLISTE[[#This Row],[Lehrergeräte]]*1000</f>
        <v>39000</v>
      </c>
      <c r="G2520" s="3" t="str">
        <f>IF(MID(tab_SATLISTE[[#This Row],[SAT-ID]],2,1)="x","x",LEFT(tab_SATLISTE[[#This Row],[SAT-ID]]))</f>
        <v>x</v>
      </c>
      <c r="H2520" t="s">
        <v>17015</v>
      </c>
      <c r="I2520" t="s">
        <v>17974</v>
      </c>
      <c r="J2520" s="3">
        <f>COUNTIFS(tab_SCHULLISTE[TKZ],tab_SATLISTE[[#This Row],[SAT-ID]])</f>
        <v>3</v>
      </c>
    </row>
    <row r="2521" spans="1:10" ht="15.9" customHeight="1" x14ac:dyDescent="0.3">
      <c r="A2521" s="3" t="s">
        <v>2192</v>
      </c>
      <c r="B2521" s="15" t="s">
        <v>15526</v>
      </c>
      <c r="C2521" s="16">
        <v>68</v>
      </c>
      <c r="D2521" s="17">
        <f>tab_SATLISTE[[#This Row],[Leihgeräte]]*350</f>
        <v>23800</v>
      </c>
      <c r="E2521" s="16">
        <v>65</v>
      </c>
      <c r="F2521" s="30">
        <f>tab_SATLISTE[[#This Row],[Lehrergeräte]]*1000</f>
        <v>65000</v>
      </c>
      <c r="G2521" s="3" t="str">
        <f>IF(MID(tab_SATLISTE[[#This Row],[SAT-ID]],2,1)="x","x",LEFT(tab_SATLISTE[[#This Row],[SAT-ID]]))</f>
        <v>x</v>
      </c>
      <c r="H2521" t="s">
        <v>17015</v>
      </c>
      <c r="I2521" t="s">
        <v>17054</v>
      </c>
      <c r="J2521" s="3">
        <f>COUNTIFS(tab_SCHULLISTE[TKZ],tab_SATLISTE[[#This Row],[SAT-ID]])</f>
        <v>5</v>
      </c>
    </row>
    <row r="2522" spans="1:10" ht="15.9" customHeight="1" x14ac:dyDescent="0.3">
      <c r="A2522" s="3" t="s">
        <v>2958</v>
      </c>
      <c r="B2522" s="15" t="s">
        <v>16031</v>
      </c>
      <c r="C2522" s="16">
        <v>8</v>
      </c>
      <c r="D2522" s="17">
        <f>tab_SATLISTE[[#This Row],[Leihgeräte]]*350</f>
        <v>2800</v>
      </c>
      <c r="E2522" s="16">
        <v>8</v>
      </c>
      <c r="F2522" s="30">
        <f>tab_SATLISTE[[#This Row],[Lehrergeräte]]*1000</f>
        <v>8000</v>
      </c>
      <c r="G2522" s="3" t="str">
        <f>IF(MID(tab_SATLISTE[[#This Row],[SAT-ID]],2,1)="x","x",LEFT(tab_SATLISTE[[#This Row],[SAT-ID]]))</f>
        <v>x</v>
      </c>
      <c r="H2522" t="s">
        <v>17015</v>
      </c>
      <c r="I2522" t="s">
        <v>17418</v>
      </c>
      <c r="J2522" s="3">
        <f>COUNTIFS(tab_SCHULLISTE[TKZ],tab_SATLISTE[[#This Row],[SAT-ID]])</f>
        <v>1</v>
      </c>
    </row>
    <row r="2523" spans="1:10" ht="15.9" customHeight="1" x14ac:dyDescent="0.3">
      <c r="A2523" s="3" t="s">
        <v>3767</v>
      </c>
      <c r="B2523" s="15" t="s">
        <v>16710</v>
      </c>
      <c r="C2523" s="16">
        <v>73</v>
      </c>
      <c r="D2523" s="17">
        <f>tab_SATLISTE[[#This Row],[Leihgeräte]]*350</f>
        <v>25550</v>
      </c>
      <c r="E2523" s="16">
        <v>44</v>
      </c>
      <c r="F2523" s="30">
        <f>tab_SATLISTE[[#This Row],[Lehrergeräte]]*1000</f>
        <v>44000</v>
      </c>
      <c r="G2523" s="3" t="str">
        <f>IF(MID(tab_SATLISTE[[#This Row],[SAT-ID]],2,1)="x","x",LEFT(tab_SATLISTE[[#This Row],[SAT-ID]]))</f>
        <v>x</v>
      </c>
      <c r="H2523" t="s">
        <v>17015</v>
      </c>
      <c r="I2523" t="s">
        <v>17401</v>
      </c>
      <c r="J2523" s="3">
        <f>COUNTIFS(tab_SCHULLISTE[TKZ],tab_SATLISTE[[#This Row],[SAT-ID]])</f>
        <v>4</v>
      </c>
    </row>
    <row r="2524" spans="1:10" ht="15.9" customHeight="1" x14ac:dyDescent="0.3">
      <c r="A2524" s="3" t="s">
        <v>2680</v>
      </c>
      <c r="B2524" s="15" t="s">
        <v>1659</v>
      </c>
      <c r="C2524" s="16">
        <v>107</v>
      </c>
      <c r="D2524" s="17">
        <f>tab_SATLISTE[[#This Row],[Leihgeräte]]*350</f>
        <v>37450</v>
      </c>
      <c r="E2524" s="16">
        <v>21</v>
      </c>
      <c r="F2524" s="30">
        <f>tab_SATLISTE[[#This Row],[Lehrergeräte]]*1000</f>
        <v>21000</v>
      </c>
      <c r="G2524" s="3" t="str">
        <f>IF(MID(tab_SATLISTE[[#This Row],[SAT-ID]],2,1)="x","x",LEFT(tab_SATLISTE[[#This Row],[SAT-ID]]))</f>
        <v>x</v>
      </c>
      <c r="H2524" t="s">
        <v>17015</v>
      </c>
      <c r="I2524" t="s">
        <v>17453</v>
      </c>
      <c r="J2524" s="3">
        <f>COUNTIFS(tab_SCHULLISTE[TKZ],tab_SATLISTE[[#This Row],[SAT-ID]])</f>
        <v>1</v>
      </c>
    </row>
    <row r="2525" spans="1:10" ht="15.9" customHeight="1" x14ac:dyDescent="0.3">
      <c r="A2525" s="3" t="s">
        <v>2193</v>
      </c>
      <c r="B2525" s="15" t="s">
        <v>1655</v>
      </c>
      <c r="C2525" s="16">
        <v>3</v>
      </c>
      <c r="D2525" s="17">
        <f>tab_SATLISTE[[#This Row],[Leihgeräte]]*350</f>
        <v>1050</v>
      </c>
      <c r="E2525" s="16">
        <v>4</v>
      </c>
      <c r="F2525" s="30">
        <f>tab_SATLISTE[[#This Row],[Lehrergeräte]]*1000</f>
        <v>4000</v>
      </c>
      <c r="G2525" s="3" t="str">
        <f>IF(MID(tab_SATLISTE[[#This Row],[SAT-ID]],2,1)="x","x",LEFT(tab_SATLISTE[[#This Row],[SAT-ID]]))</f>
        <v>x</v>
      </c>
      <c r="H2525" t="s">
        <v>17015</v>
      </c>
      <c r="I2525" t="s">
        <v>17126</v>
      </c>
      <c r="J2525" s="3">
        <f>COUNTIFS(tab_SCHULLISTE[TKZ],tab_SATLISTE[[#This Row],[SAT-ID]])</f>
        <v>1</v>
      </c>
    </row>
    <row r="2526" spans="1:10" ht="15.9" customHeight="1" x14ac:dyDescent="0.3">
      <c r="A2526" s="3" t="s">
        <v>2194</v>
      </c>
      <c r="B2526" s="15" t="s">
        <v>1656</v>
      </c>
      <c r="C2526" s="16">
        <v>26</v>
      </c>
      <c r="D2526" s="17">
        <f>tab_SATLISTE[[#This Row],[Leihgeräte]]*350</f>
        <v>9100</v>
      </c>
      <c r="E2526" s="16">
        <v>7</v>
      </c>
      <c r="F2526" s="30">
        <f>tab_SATLISTE[[#This Row],[Lehrergeräte]]*1000</f>
        <v>7000</v>
      </c>
      <c r="G2526" s="3" t="str">
        <f>IF(MID(tab_SATLISTE[[#This Row],[SAT-ID]],2,1)="x","x",LEFT(tab_SATLISTE[[#This Row],[SAT-ID]]))</f>
        <v>x</v>
      </c>
      <c r="H2526" t="s">
        <v>17015</v>
      </c>
      <c r="I2526" t="s">
        <v>17309</v>
      </c>
      <c r="J2526" s="3">
        <f>COUNTIFS(tab_SCHULLISTE[TKZ],tab_SATLISTE[[#This Row],[SAT-ID]])</f>
        <v>1</v>
      </c>
    </row>
    <row r="2527" spans="1:10" ht="15.9" customHeight="1" x14ac:dyDescent="0.3">
      <c r="A2527" s="3" t="s">
        <v>3206</v>
      </c>
      <c r="B2527" s="15" t="s">
        <v>1664</v>
      </c>
      <c r="C2527" s="16">
        <v>3</v>
      </c>
      <c r="D2527" s="17">
        <f>tab_SATLISTE[[#This Row],[Leihgeräte]]*350</f>
        <v>1050</v>
      </c>
      <c r="E2527" s="16">
        <v>3</v>
      </c>
      <c r="F2527" s="30">
        <f>tab_SATLISTE[[#This Row],[Lehrergeräte]]*1000</f>
        <v>3000</v>
      </c>
      <c r="G2527" s="3" t="str">
        <f>IF(MID(tab_SATLISTE[[#This Row],[SAT-ID]],2,1)="x","x",LEFT(tab_SATLISTE[[#This Row],[SAT-ID]]))</f>
        <v>x</v>
      </c>
      <c r="H2527" t="s">
        <v>17015</v>
      </c>
      <c r="I2527" t="s">
        <v>17864</v>
      </c>
      <c r="J2527" s="3">
        <f>COUNTIFS(tab_SCHULLISTE[TKZ],tab_SATLISTE[[#This Row],[SAT-ID]])</f>
        <v>1</v>
      </c>
    </row>
    <row r="2528" spans="1:10" ht="15.9" customHeight="1" x14ac:dyDescent="0.3">
      <c r="A2528" s="3" t="s">
        <v>2195</v>
      </c>
      <c r="B2528" s="15" t="s">
        <v>1657</v>
      </c>
      <c r="C2528" s="16">
        <v>104</v>
      </c>
      <c r="D2528" s="17">
        <f>tab_SATLISTE[[#This Row],[Leihgeräte]]*350</f>
        <v>36400</v>
      </c>
      <c r="E2528" s="16">
        <v>27</v>
      </c>
      <c r="F2528" s="30">
        <f>tab_SATLISTE[[#This Row],[Lehrergeräte]]*1000</f>
        <v>27000</v>
      </c>
      <c r="G2528" s="3" t="str">
        <f>IF(MID(tab_SATLISTE[[#This Row],[SAT-ID]],2,1)="x","x",LEFT(tab_SATLISTE[[#This Row],[SAT-ID]]))</f>
        <v>x</v>
      </c>
      <c r="H2528" t="s">
        <v>17015</v>
      </c>
      <c r="I2528" t="s">
        <v>17100</v>
      </c>
      <c r="J2528" s="3">
        <f>COUNTIFS(tab_SCHULLISTE[TKZ],tab_SATLISTE[[#This Row],[SAT-ID]])</f>
        <v>1</v>
      </c>
    </row>
    <row r="2529" spans="1:10" ht="15.9" customHeight="1" x14ac:dyDescent="0.3">
      <c r="A2529" s="49" t="s">
        <v>4118</v>
      </c>
      <c r="B2529" s="50" t="s">
        <v>1667</v>
      </c>
      <c r="C2529" s="18">
        <v>127</v>
      </c>
      <c r="D2529" s="17">
        <f>tab_SATLISTE[[#This Row],[Leihgeräte]]*350</f>
        <v>44450</v>
      </c>
      <c r="E2529" s="16">
        <v>31</v>
      </c>
      <c r="F2529" s="31">
        <f>tab_SATLISTE[[#This Row],[Lehrergeräte]]*1000</f>
        <v>31000</v>
      </c>
      <c r="G2529" s="49" t="str">
        <f>IF(MID(tab_SATLISTE[[#This Row],[SAT-ID]],2,1)="x","x",LEFT(tab_SATLISTE[[#This Row],[SAT-ID]]))</f>
        <v>x</v>
      </c>
      <c r="H2529" t="s">
        <v>17015</v>
      </c>
      <c r="I2529" t="s">
        <v>18468</v>
      </c>
      <c r="J2529" s="3">
        <f>COUNTIFS(tab_SCHULLISTE[TKZ],tab_SATLISTE[[#This Row],[SAT-ID]])</f>
        <v>1</v>
      </c>
    </row>
    <row r="2530" spans="1:10" ht="15.9" customHeight="1" x14ac:dyDescent="0.3">
      <c r="A2530" s="49" t="s">
        <v>2197</v>
      </c>
      <c r="B2530" s="50" t="s">
        <v>15527</v>
      </c>
      <c r="C2530" s="18">
        <v>108</v>
      </c>
      <c r="D2530" s="17">
        <f>tab_SATLISTE[[#This Row],[Leihgeräte]]*350</f>
        <v>37800</v>
      </c>
      <c r="E2530" s="16">
        <v>30</v>
      </c>
      <c r="F2530" s="31">
        <f>tab_SATLISTE[[#This Row],[Lehrergeräte]]*1000</f>
        <v>30000</v>
      </c>
      <c r="G2530" s="19" t="str">
        <f>IF(MID(tab_SATLISTE[[#This Row],[SAT-ID]],2,1)="x","x",LEFT(tab_SATLISTE[[#This Row],[SAT-ID]]))</f>
        <v>x</v>
      </c>
      <c r="H2530" t="s">
        <v>17015</v>
      </c>
      <c r="I2530" t="s">
        <v>17226</v>
      </c>
      <c r="J2530" s="3">
        <f>COUNTIFS(tab_SCHULLISTE[TKZ],tab_SATLISTE[[#This Row],[SAT-ID]])</f>
        <v>1</v>
      </c>
    </row>
    <row r="2531" spans="1:10" ht="15.9" customHeight="1" x14ac:dyDescent="0.3">
      <c r="A2531" s="49" t="s">
        <v>4119</v>
      </c>
      <c r="B2531" s="50" t="s">
        <v>1668</v>
      </c>
      <c r="C2531" s="18">
        <v>128</v>
      </c>
      <c r="D2531" s="20">
        <f>tab_SATLISTE[[#This Row],[Leihgeräte]]*350</f>
        <v>44800</v>
      </c>
      <c r="E2531" s="16">
        <v>25</v>
      </c>
      <c r="F2531" s="31">
        <f>tab_SATLISTE[[#This Row],[Lehrergeräte]]*1000</f>
        <v>25000</v>
      </c>
      <c r="G2531" s="19" t="str">
        <f>IF(MID(tab_SATLISTE[[#This Row],[SAT-ID]],2,1)="x","x",LEFT(tab_SATLISTE[[#This Row],[SAT-ID]]))</f>
        <v>x</v>
      </c>
      <c r="H2531" t="s">
        <v>17015</v>
      </c>
      <c r="I2531" t="s">
        <v>18373</v>
      </c>
      <c r="J2531" s="3">
        <f>COUNTIFS(tab_SCHULLISTE[TKZ],tab_SATLISTE[[#This Row],[SAT-ID]])</f>
        <v>1</v>
      </c>
    </row>
    <row r="2532" spans="1:10" ht="15.9" customHeight="1" x14ac:dyDescent="0.3">
      <c r="A2532" s="49" t="s">
        <v>3205</v>
      </c>
      <c r="B2532" s="50" t="s">
        <v>1663</v>
      </c>
      <c r="C2532" s="18">
        <v>111</v>
      </c>
      <c r="D2532" s="20">
        <f>tab_SATLISTE[[#This Row],[Leihgeräte]]*350</f>
        <v>38850</v>
      </c>
      <c r="E2532" s="16">
        <v>21</v>
      </c>
      <c r="F2532" s="31">
        <f>tab_SATLISTE[[#This Row],[Lehrergeräte]]*1000</f>
        <v>21000</v>
      </c>
      <c r="G2532" s="19" t="str">
        <f>IF(MID(tab_SATLISTE[[#This Row],[SAT-ID]],2,1)="x","x",LEFT(tab_SATLISTE[[#This Row],[SAT-ID]]))</f>
        <v>x</v>
      </c>
      <c r="H2532" t="s">
        <v>17015</v>
      </c>
      <c r="I2532" t="s">
        <v>17874</v>
      </c>
      <c r="J2532" s="3">
        <f>COUNTIFS(tab_SCHULLISTE[TKZ],tab_SATLISTE[[#This Row],[SAT-ID]])</f>
        <v>1</v>
      </c>
    </row>
    <row r="2533" spans="1:10" ht="15.75" customHeight="1" x14ac:dyDescent="0.3">
      <c r="A2533" s="49" t="s">
        <v>2681</v>
      </c>
      <c r="B2533" s="50" t="s">
        <v>1660</v>
      </c>
      <c r="C2533" s="18">
        <v>141</v>
      </c>
      <c r="D2533" s="20">
        <f>tab_SATLISTE[[#This Row],[Leihgeräte]]*350</f>
        <v>49350</v>
      </c>
      <c r="E2533" s="16">
        <v>30</v>
      </c>
      <c r="F2533" s="31">
        <f>tab_SATLISTE[[#This Row],[Lehrergeräte]]*1000</f>
        <v>30000</v>
      </c>
      <c r="G2533" s="19" t="str">
        <f>IF(MID(tab_SATLISTE[[#This Row],[SAT-ID]],2,1)="x","x",LEFT(tab_SATLISTE[[#This Row],[SAT-ID]]))</f>
        <v>x</v>
      </c>
      <c r="H2533" t="s">
        <v>17015</v>
      </c>
      <c r="I2533" t="s">
        <v>17549</v>
      </c>
      <c r="J2533" s="3">
        <f>COUNTIFS(tab_SCHULLISTE[TKZ],tab_SATLISTE[[#This Row],[SAT-ID]])</f>
        <v>1</v>
      </c>
    </row>
    <row r="2534" spans="1:10" x14ac:dyDescent="0.3">
      <c r="A2534" s="49" t="s">
        <v>3204</v>
      </c>
      <c r="B2534" s="50" t="s">
        <v>1662</v>
      </c>
      <c r="C2534" s="18">
        <v>141</v>
      </c>
      <c r="D2534" s="20">
        <f>tab_SATLISTE[[#This Row],[Leihgeräte]]*350</f>
        <v>49350</v>
      </c>
      <c r="E2534" s="16">
        <v>34</v>
      </c>
      <c r="F2534" s="31">
        <f>tab_SATLISTE[[#This Row],[Lehrergeräte]]*1000</f>
        <v>34000</v>
      </c>
      <c r="G2534" s="19" t="str">
        <f>IF(MID(tab_SATLISTE[[#This Row],[SAT-ID]],2,1)="x","x",LEFT(tab_SATLISTE[[#This Row],[SAT-ID]]))</f>
        <v>x</v>
      </c>
      <c r="H2534" t="s">
        <v>17015</v>
      </c>
      <c r="I2534" t="s">
        <v>17786</v>
      </c>
      <c r="J2534" s="3">
        <f>COUNTIFS(tab_SCHULLISTE[TKZ],tab_SATLISTE[[#This Row],[SAT-ID]])</f>
        <v>1</v>
      </c>
    </row>
    <row r="2535" spans="1:10" x14ac:dyDescent="0.3">
      <c r="A2535" s="49" t="s">
        <v>3768</v>
      </c>
      <c r="B2535" s="50" t="s">
        <v>1665</v>
      </c>
      <c r="C2535" s="18">
        <v>104</v>
      </c>
      <c r="D2535" s="20">
        <f>tab_SATLISTE[[#This Row],[Leihgeräte]]*350</f>
        <v>36400</v>
      </c>
      <c r="E2535" s="16">
        <v>36</v>
      </c>
      <c r="F2535" s="31">
        <f>tab_SATLISTE[[#This Row],[Lehrergeräte]]*1000</f>
        <v>36000</v>
      </c>
      <c r="G2535" s="19" t="str">
        <f>IF(MID(tab_SATLISTE[[#This Row],[SAT-ID]],2,1)="x","x",LEFT(tab_SATLISTE[[#This Row],[SAT-ID]]))</f>
        <v>x</v>
      </c>
      <c r="H2535" t="s">
        <v>17015</v>
      </c>
      <c r="I2535" t="s">
        <v>17401</v>
      </c>
      <c r="J2535" s="3">
        <f>COUNTIFS(tab_SCHULLISTE[TKZ],tab_SATLISTE[[#This Row],[SAT-ID]])</f>
        <v>1</v>
      </c>
    </row>
    <row r="2536" spans="1:10" x14ac:dyDescent="0.3">
      <c r="A2536" s="49" t="s">
        <v>2196</v>
      </c>
      <c r="B2536" s="50" t="s">
        <v>1658</v>
      </c>
      <c r="C2536" s="18">
        <v>98</v>
      </c>
      <c r="D2536" s="20">
        <f>tab_SATLISTE[[#This Row],[Leihgeräte]]*350</f>
        <v>34300</v>
      </c>
      <c r="E2536" s="16">
        <v>32</v>
      </c>
      <c r="F2536" s="31">
        <f>tab_SATLISTE[[#This Row],[Lehrergeräte]]*1000</f>
        <v>32000</v>
      </c>
      <c r="G2536" s="19" t="str">
        <f>IF(MID(tab_SATLISTE[[#This Row],[SAT-ID]],2,1)="x","x",LEFT(tab_SATLISTE[[#This Row],[SAT-ID]]))</f>
        <v>x</v>
      </c>
      <c r="H2536" t="s">
        <v>17015</v>
      </c>
      <c r="I2536" t="s">
        <v>17054</v>
      </c>
      <c r="J2536" s="3">
        <f>COUNTIFS(tab_SCHULLISTE[TKZ],tab_SATLISTE[[#This Row],[SAT-ID]])</f>
        <v>1</v>
      </c>
    </row>
    <row r="2537" spans="1:10" x14ac:dyDescent="0.3">
      <c r="A2537" s="49" t="s">
        <v>2957</v>
      </c>
      <c r="B2537" s="50" t="s">
        <v>1661</v>
      </c>
      <c r="C2537" s="18">
        <v>69</v>
      </c>
      <c r="D2537" s="20">
        <f>tab_SATLISTE[[#This Row],[Leihgeräte]]*350</f>
        <v>24150</v>
      </c>
      <c r="E2537" s="16">
        <v>30</v>
      </c>
      <c r="F2537" s="31">
        <f>tab_SATLISTE[[#This Row],[Lehrergeräte]]*1000</f>
        <v>30000</v>
      </c>
      <c r="G2537" s="19" t="str">
        <f>IF(MID(tab_SATLISTE[[#This Row],[SAT-ID]],2,1)="x","x",LEFT(tab_SATLISTE[[#This Row],[SAT-ID]]))</f>
        <v>x</v>
      </c>
      <c r="H2537" t="s">
        <v>17015</v>
      </c>
      <c r="I2537" t="s">
        <v>17620</v>
      </c>
      <c r="J2537" s="3">
        <f>COUNTIFS(tab_SCHULLISTE[TKZ],tab_SATLISTE[[#This Row],[SAT-ID]])</f>
        <v>1</v>
      </c>
    </row>
    <row r="2538" spans="1:10" x14ac:dyDescent="0.3">
      <c r="A2538" s="49" t="s">
        <v>14913</v>
      </c>
      <c r="B2538" s="50" t="s">
        <v>18941</v>
      </c>
      <c r="C2538" s="18">
        <v>2</v>
      </c>
      <c r="D2538" s="20">
        <f>tab_SATLISTE[[#This Row],[Leihgeräte]]*350</f>
        <v>700</v>
      </c>
      <c r="E2538" s="16">
        <v>9</v>
      </c>
      <c r="F2538" s="31">
        <f>tab_SATLISTE[[#This Row],[Lehrergeräte]]*1000</f>
        <v>9000</v>
      </c>
      <c r="G2538" s="19" t="str">
        <f>IF(MID(tab_SATLISTE[[#This Row],[SAT-ID]],2,1)="x","x",LEFT(tab_SATLISTE[[#This Row],[SAT-ID]]))</f>
        <v>x</v>
      </c>
      <c r="H2538" t="s">
        <v>17015</v>
      </c>
      <c r="I2538" t="s">
        <v>17401</v>
      </c>
      <c r="J2538" s="3">
        <f>COUNTIFS(tab_SCHULLISTE[TKZ],tab_SATLISTE[[#This Row],[SAT-ID]])</f>
        <v>1</v>
      </c>
    </row>
    <row r="2539" spans="1:10" x14ac:dyDescent="0.3">
      <c r="A2539" s="49" t="s">
        <v>14902</v>
      </c>
      <c r="B2539" s="50" t="s">
        <v>16711</v>
      </c>
      <c r="C2539" s="18">
        <v>7</v>
      </c>
      <c r="D2539" s="20">
        <f>tab_SATLISTE[[#This Row],[Leihgeräte]]*350</f>
        <v>2450</v>
      </c>
      <c r="E2539" s="16">
        <v>27</v>
      </c>
      <c r="F2539" s="31">
        <f>tab_SATLISTE[[#This Row],[Lehrergeräte]]*1000</f>
        <v>27000</v>
      </c>
      <c r="G2539" s="19" t="str">
        <f>IF(MID(tab_SATLISTE[[#This Row],[SAT-ID]],2,1)="x","x",LEFT(tab_SATLISTE[[#This Row],[SAT-ID]]))</f>
        <v>x</v>
      </c>
      <c r="H2539" t="s">
        <v>17015</v>
      </c>
      <c r="I2539" t="s">
        <v>17401</v>
      </c>
      <c r="J2539" s="3">
        <f>COUNTIFS(tab_SCHULLISTE[TKZ],tab_SATLISTE[[#This Row],[SAT-ID]])</f>
        <v>1</v>
      </c>
    </row>
    <row r="2540" spans="1:10" x14ac:dyDescent="0.3">
      <c r="A2540" s="49" t="s">
        <v>14899</v>
      </c>
      <c r="B2540" s="50" t="s">
        <v>16448</v>
      </c>
      <c r="C2540" s="18">
        <v>10</v>
      </c>
      <c r="D2540" s="20">
        <f>tab_SATLISTE[[#This Row],[Leihgeräte]]*350</f>
        <v>3500</v>
      </c>
      <c r="E2540" s="16">
        <v>33</v>
      </c>
      <c r="F2540" s="31">
        <f>tab_SATLISTE[[#This Row],[Lehrergeräte]]*1000</f>
        <v>33000</v>
      </c>
      <c r="G2540" s="19" t="str">
        <f>IF(MID(tab_SATLISTE[[#This Row],[SAT-ID]],2,1)="x","x",LEFT(tab_SATLISTE[[#This Row],[SAT-ID]]))</f>
        <v>x</v>
      </c>
      <c r="H2540" t="s">
        <v>17015</v>
      </c>
      <c r="I2540" t="s">
        <v>17974</v>
      </c>
      <c r="J2540" s="3">
        <f>COUNTIFS(tab_SCHULLISTE[TKZ],tab_SATLISTE[[#This Row],[SAT-ID]])</f>
        <v>1</v>
      </c>
    </row>
    <row r="2541" spans="1:10" x14ac:dyDescent="0.3">
      <c r="A2541" s="49" t="s">
        <v>14911</v>
      </c>
      <c r="B2541" s="50" t="s">
        <v>18942</v>
      </c>
      <c r="C2541" s="18">
        <v>1</v>
      </c>
      <c r="D2541" s="20">
        <f>tab_SATLISTE[[#This Row],[Leihgeräte]]*350</f>
        <v>350</v>
      </c>
      <c r="E2541" s="16">
        <v>10</v>
      </c>
      <c r="F2541" s="31">
        <f>tab_SATLISTE[[#This Row],[Lehrergeräte]]*1000</f>
        <v>10000</v>
      </c>
      <c r="G2541" s="19" t="str">
        <f>IF(MID(tab_SATLISTE[[#This Row],[SAT-ID]],2,1)="x","x",LEFT(tab_SATLISTE[[#This Row],[SAT-ID]]))</f>
        <v>x</v>
      </c>
      <c r="H2541" t="s">
        <v>17015</v>
      </c>
      <c r="I2541" t="s">
        <v>17974</v>
      </c>
      <c r="J2541" s="3">
        <f>COUNTIFS(tab_SCHULLISTE[TKZ],tab_SATLISTE[[#This Row],[SAT-ID]])</f>
        <v>1</v>
      </c>
    </row>
    <row r="2542" spans="1:10" x14ac:dyDescent="0.3">
      <c r="A2542" s="49" t="s">
        <v>14893</v>
      </c>
      <c r="B2542" s="50" t="s">
        <v>15528</v>
      </c>
      <c r="C2542" s="18">
        <v>7</v>
      </c>
      <c r="D2542" s="20">
        <f>tab_SATLISTE[[#This Row],[Leihgeräte]]*350</f>
        <v>2450</v>
      </c>
      <c r="E2542" s="16">
        <v>23</v>
      </c>
      <c r="F2542" s="31">
        <f>tab_SATLISTE[[#This Row],[Lehrergeräte]]*1000</f>
        <v>23000</v>
      </c>
      <c r="G2542" s="19" t="str">
        <f>IF(MID(tab_SATLISTE[[#This Row],[SAT-ID]],2,1)="x","x",LEFT(tab_SATLISTE[[#This Row],[SAT-ID]]))</f>
        <v>x</v>
      </c>
      <c r="H2542" t="s">
        <v>17015</v>
      </c>
      <c r="I2542" t="s">
        <v>17054</v>
      </c>
      <c r="J2542" s="3">
        <f>COUNTIFS(tab_SCHULLISTE[TKZ],tab_SATLISTE[[#This Row],[SAT-ID]])</f>
        <v>1</v>
      </c>
    </row>
    <row r="2543" spans="1:10" x14ac:dyDescent="0.3">
      <c r="A2543" s="49" t="s">
        <v>14894</v>
      </c>
      <c r="B2543" s="50" t="s">
        <v>15529</v>
      </c>
      <c r="C2543" s="18">
        <v>5</v>
      </c>
      <c r="D2543" s="20">
        <f>tab_SATLISTE[[#This Row],[Leihgeräte]]*350</f>
        <v>1750</v>
      </c>
      <c r="E2543" s="16">
        <v>25</v>
      </c>
      <c r="F2543" s="31">
        <f>tab_SATLISTE[[#This Row],[Lehrergeräte]]*1000</f>
        <v>25000</v>
      </c>
      <c r="G2543" s="19" t="str">
        <f>IF(MID(tab_SATLISTE[[#This Row],[SAT-ID]],2,1)="x","x",LEFT(tab_SATLISTE[[#This Row],[SAT-ID]]))</f>
        <v>x</v>
      </c>
      <c r="H2543" t="s">
        <v>17015</v>
      </c>
      <c r="I2543" t="s">
        <v>17054</v>
      </c>
      <c r="J2543" s="3">
        <f>COUNTIFS(tab_SCHULLISTE[TKZ],tab_SATLISTE[[#This Row],[SAT-ID]])</f>
        <v>1</v>
      </c>
    </row>
    <row r="2544" spans="1:10" x14ac:dyDescent="0.3">
      <c r="A2544" s="49" t="s">
        <v>4121</v>
      </c>
      <c r="B2544" s="50" t="s">
        <v>1693</v>
      </c>
      <c r="C2544" s="18">
        <v>33</v>
      </c>
      <c r="D2544" s="20">
        <f>tab_SATLISTE[[#This Row],[Leihgeräte]]*350</f>
        <v>11550</v>
      </c>
      <c r="E2544" s="16">
        <v>11</v>
      </c>
      <c r="F2544" s="31">
        <f>tab_SATLISTE[[#This Row],[Lehrergeräte]]*1000</f>
        <v>11000</v>
      </c>
      <c r="G2544" s="19" t="str">
        <f>IF(MID(tab_SATLISTE[[#This Row],[SAT-ID]],2,1)="x","x",LEFT(tab_SATLISTE[[#This Row],[SAT-ID]]))</f>
        <v>x</v>
      </c>
      <c r="H2544" t="s">
        <v>17015</v>
      </c>
      <c r="I2544" t="s">
        <v>17407</v>
      </c>
      <c r="J2544" s="3">
        <f>COUNTIFS(tab_SCHULLISTE[TKZ],tab_SATLISTE[[#This Row],[SAT-ID]])</f>
        <v>1</v>
      </c>
    </row>
    <row r="2545" spans="1:10" x14ac:dyDescent="0.3">
      <c r="A2545" s="49" t="s">
        <v>2198</v>
      </c>
      <c r="B2545" s="50" t="s">
        <v>1687</v>
      </c>
      <c r="C2545" s="18">
        <v>45</v>
      </c>
      <c r="D2545" s="20">
        <f>tab_SATLISTE[[#This Row],[Leihgeräte]]*350</f>
        <v>15750</v>
      </c>
      <c r="E2545" s="16">
        <v>21</v>
      </c>
      <c r="F2545" s="31">
        <f>tab_SATLISTE[[#This Row],[Lehrergeräte]]*1000</f>
        <v>21000</v>
      </c>
      <c r="G2545" s="19" t="str">
        <f>IF(MID(tab_SATLISTE[[#This Row],[SAT-ID]],2,1)="x","x",LEFT(tab_SATLISTE[[#This Row],[SAT-ID]]))</f>
        <v>x</v>
      </c>
      <c r="H2545" t="s">
        <v>17015</v>
      </c>
      <c r="I2545" t="s">
        <v>17054</v>
      </c>
      <c r="J2545" s="3">
        <f>COUNTIFS(tab_SCHULLISTE[TKZ],tab_SATLISTE[[#This Row],[SAT-ID]])</f>
        <v>1</v>
      </c>
    </row>
    <row r="2546" spans="1:10" x14ac:dyDescent="0.3">
      <c r="A2546" s="49" t="s">
        <v>3451</v>
      </c>
      <c r="B2546" s="50" t="s">
        <v>1691</v>
      </c>
      <c r="C2546" s="18">
        <v>42</v>
      </c>
      <c r="D2546" s="20">
        <f>tab_SATLISTE[[#This Row],[Leihgeräte]]*350</f>
        <v>14700</v>
      </c>
      <c r="E2546" s="16">
        <v>13</v>
      </c>
      <c r="F2546" s="31">
        <f>tab_SATLISTE[[#This Row],[Lehrergeräte]]*1000</f>
        <v>13000</v>
      </c>
      <c r="G2546" s="19" t="str">
        <f>IF(MID(tab_SATLISTE[[#This Row],[SAT-ID]],2,1)="x","x",LEFT(tab_SATLISTE[[#This Row],[SAT-ID]]))</f>
        <v>x</v>
      </c>
      <c r="H2546" t="s">
        <v>17015</v>
      </c>
      <c r="I2546" t="s">
        <v>17944</v>
      </c>
      <c r="J2546" s="3">
        <f>COUNTIFS(tab_SCHULLISTE[TKZ],tab_SATLISTE[[#This Row],[SAT-ID]])</f>
        <v>1</v>
      </c>
    </row>
    <row r="2547" spans="1:10" x14ac:dyDescent="0.3">
      <c r="A2547" s="49" t="s">
        <v>3452</v>
      </c>
      <c r="B2547" s="50" t="s">
        <v>1692</v>
      </c>
      <c r="C2547" s="18">
        <v>27</v>
      </c>
      <c r="D2547" s="20">
        <f>tab_SATLISTE[[#This Row],[Leihgeräte]]*350</f>
        <v>9450</v>
      </c>
      <c r="E2547" s="16">
        <v>14</v>
      </c>
      <c r="F2547" s="31">
        <f>tab_SATLISTE[[#This Row],[Lehrergeräte]]*1000</f>
        <v>14000</v>
      </c>
      <c r="G2547" s="19" t="str">
        <f>IF(MID(tab_SATLISTE[[#This Row],[SAT-ID]],2,1)="x","x",LEFT(tab_SATLISTE[[#This Row],[SAT-ID]]))</f>
        <v>x</v>
      </c>
      <c r="H2547" t="s">
        <v>17015</v>
      </c>
      <c r="I2547" t="s">
        <v>17944</v>
      </c>
      <c r="J2547" s="3">
        <f>COUNTIFS(tab_SCHULLISTE[TKZ],tab_SATLISTE[[#This Row],[SAT-ID]])</f>
        <v>1</v>
      </c>
    </row>
    <row r="2548" spans="1:10" x14ac:dyDescent="0.3">
      <c r="A2548" s="49" t="s">
        <v>3207</v>
      </c>
      <c r="B2548" s="50" t="s">
        <v>1689</v>
      </c>
      <c r="C2548" s="18">
        <v>34</v>
      </c>
      <c r="D2548" s="20">
        <f>tab_SATLISTE[[#This Row],[Leihgeräte]]*350</f>
        <v>11900</v>
      </c>
      <c r="E2548" s="16">
        <v>6</v>
      </c>
      <c r="F2548" s="31">
        <f>tab_SATLISTE[[#This Row],[Lehrergeräte]]*1000</f>
        <v>6000</v>
      </c>
      <c r="G2548" s="19" t="str">
        <f>IF(MID(tab_SATLISTE[[#This Row],[SAT-ID]],2,1)="x","x",LEFT(tab_SATLISTE[[#This Row],[SAT-ID]]))</f>
        <v>x</v>
      </c>
      <c r="H2548" t="s">
        <v>17015</v>
      </c>
      <c r="I2548" t="s">
        <v>17786</v>
      </c>
      <c r="J2548" s="3">
        <f>COUNTIFS(tab_SCHULLISTE[TKZ],tab_SATLISTE[[#This Row],[SAT-ID]])</f>
        <v>1</v>
      </c>
    </row>
    <row r="2549" spans="1:10" x14ac:dyDescent="0.3">
      <c r="A2549" s="49" t="s">
        <v>3208</v>
      </c>
      <c r="B2549" s="50" t="s">
        <v>1690</v>
      </c>
      <c r="C2549" s="18">
        <v>26</v>
      </c>
      <c r="D2549" s="20">
        <f>tab_SATLISTE[[#This Row],[Leihgeräte]]*350</f>
        <v>9100</v>
      </c>
      <c r="E2549" s="16">
        <v>8</v>
      </c>
      <c r="F2549" s="31">
        <f>tab_SATLISTE[[#This Row],[Lehrergeräte]]*1000</f>
        <v>8000</v>
      </c>
      <c r="G2549" s="19" t="str">
        <f>IF(MID(tab_SATLISTE[[#This Row],[SAT-ID]],2,1)="x","x",LEFT(tab_SATLISTE[[#This Row],[SAT-ID]]))</f>
        <v>x</v>
      </c>
      <c r="H2549" t="s">
        <v>17015</v>
      </c>
      <c r="I2549" t="s">
        <v>17786</v>
      </c>
      <c r="J2549" s="3">
        <f>COUNTIFS(tab_SCHULLISTE[TKZ],tab_SATLISTE[[#This Row],[SAT-ID]])</f>
        <v>1</v>
      </c>
    </row>
    <row r="2550" spans="1:10" x14ac:dyDescent="0.3">
      <c r="A2550" s="49" t="s">
        <v>2199</v>
      </c>
      <c r="B2550" s="50" t="s">
        <v>1688</v>
      </c>
      <c r="C2550" s="18">
        <v>27</v>
      </c>
      <c r="D2550" s="20">
        <f>tab_SATLISTE[[#This Row],[Leihgeräte]]*350</f>
        <v>9450</v>
      </c>
      <c r="E2550" s="16">
        <v>4</v>
      </c>
      <c r="F2550" s="31">
        <f>tab_SATLISTE[[#This Row],[Lehrergeräte]]*1000</f>
        <v>4000</v>
      </c>
      <c r="G2550" s="19" t="str">
        <f>IF(MID(tab_SATLISTE[[#This Row],[SAT-ID]],2,1)="x","x",LEFT(tab_SATLISTE[[#This Row],[SAT-ID]]))</f>
        <v>x</v>
      </c>
      <c r="H2550" t="s">
        <v>17015</v>
      </c>
      <c r="I2550" t="s">
        <v>17126</v>
      </c>
      <c r="J2550" s="3">
        <f>COUNTIFS(tab_SCHULLISTE[TKZ],tab_SATLISTE[[#This Row],[SAT-ID]])</f>
        <v>1</v>
      </c>
    </row>
    <row r="2551" spans="1:10" x14ac:dyDescent="0.3">
      <c r="A2551" s="49" t="s">
        <v>1696</v>
      </c>
      <c r="B2551" s="50" t="s">
        <v>1695</v>
      </c>
      <c r="C2551" s="18">
        <v>43</v>
      </c>
      <c r="D2551" s="20">
        <f>tab_SATLISTE[[#This Row],[Leihgeräte]]*350</f>
        <v>15050</v>
      </c>
      <c r="E2551" s="16">
        <v>62</v>
      </c>
      <c r="F2551" s="31">
        <f>tab_SATLISTE[[#This Row],[Lehrergeräte]]*1000</f>
        <v>62000</v>
      </c>
      <c r="G2551" s="19" t="str">
        <f>IF(MID(tab_SATLISTE[[#This Row],[SAT-ID]],2,1)="x","x",LEFT(tab_SATLISTE[[#This Row],[SAT-ID]]))</f>
        <v>x</v>
      </c>
      <c r="H2551" t="s">
        <v>17015</v>
      </c>
      <c r="I2551" t="s">
        <v>17054</v>
      </c>
      <c r="J2551" s="3">
        <f>COUNTIFS(tab_SCHULLISTE[TKZ],tab_SATLISTE[[#This Row],[SAT-ID]])</f>
        <v>7</v>
      </c>
    </row>
    <row r="2552" spans="1:10" x14ac:dyDescent="0.3">
      <c r="A2552" s="49" t="s">
        <v>3209</v>
      </c>
      <c r="B2552" s="50" t="s">
        <v>10435</v>
      </c>
      <c r="C2552" s="18">
        <v>21</v>
      </c>
      <c r="D2552" s="20">
        <f>tab_SATLISTE[[#This Row],[Leihgeräte]]*350</f>
        <v>7350</v>
      </c>
      <c r="E2552" s="16">
        <v>7</v>
      </c>
      <c r="F2552" s="31">
        <f>tab_SATLISTE[[#This Row],[Lehrergeräte]]*1000</f>
        <v>7000</v>
      </c>
      <c r="G2552" s="19" t="str">
        <f>IF(MID(tab_SATLISTE[[#This Row],[SAT-ID]],2,1)="x","x",LEFT(tab_SATLISTE[[#This Row],[SAT-ID]]))</f>
        <v>x</v>
      </c>
      <c r="H2552" t="s">
        <v>17015</v>
      </c>
      <c r="I2552" t="s">
        <v>17798</v>
      </c>
      <c r="J2552" s="3">
        <f>COUNTIFS(tab_SCHULLISTE[TKZ],tab_SATLISTE[[#This Row],[SAT-ID]])</f>
        <v>1</v>
      </c>
    </row>
    <row r="2553" spans="1:10" x14ac:dyDescent="0.3">
      <c r="A2553" s="49" t="s">
        <v>2200</v>
      </c>
      <c r="B2553" s="50" t="s">
        <v>1694</v>
      </c>
      <c r="C2553" s="18">
        <v>51</v>
      </c>
      <c r="D2553" s="20">
        <f>tab_SATLISTE[[#This Row],[Leihgeräte]]*350</f>
        <v>17850</v>
      </c>
      <c r="E2553" s="16">
        <v>6</v>
      </c>
      <c r="F2553" s="31">
        <f>tab_SATLISTE[[#This Row],[Lehrergeräte]]*1000</f>
        <v>6000</v>
      </c>
      <c r="G2553" s="19" t="str">
        <f>IF(MID(tab_SATLISTE[[#This Row],[SAT-ID]],2,1)="x","x",LEFT(tab_SATLISTE[[#This Row],[SAT-ID]]))</f>
        <v>x</v>
      </c>
      <c r="H2553" t="s">
        <v>17015</v>
      </c>
      <c r="I2553" t="s">
        <v>17054</v>
      </c>
      <c r="J2553" s="3">
        <f>COUNTIFS(tab_SCHULLISTE[TKZ],tab_SATLISTE[[#This Row],[SAT-ID]])</f>
        <v>1</v>
      </c>
    </row>
    <row r="2559" spans="1:10" ht="15.75" customHeight="1" x14ac:dyDescent="0.3"/>
  </sheetData>
  <sheetProtection algorithmName="SHA-512" hashValue="s2HBAdrwUsWrAsuEfATieNc+LLlDrebCXfKaOaN4c64YHDUutXu4XC8fi6eEQld4OopEaVyp/nxfTTMm7EcJ/Q==" saltValue="0Nufb0RHp1SVTcJ9UTh/eA==" spinCount="100000" sheet="1" formatRows="0"/>
  <pageMargins left="0.7" right="0.7" top="0.78740157499999996" bottom="0.78740157499999996" header="0.3" footer="0.3"/>
  <pageSetup paperSize="9" orientation="portrait" horizontalDpi="300"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f:field ref="objname" par="" text="dBIR-Antragsmappe_20191202 (Überarbeitung)" edit="true"/>
    <f:field ref="objsubject" par="" text="" edit="true"/>
    <f:field ref="objcreatedby" par="" text="Kiefer, Hans, StMUK"/>
    <f:field ref="objcreatedat" par="" date="2019-12-02T18:52:56" text="02.12.2019 18:52:56"/>
    <f:field ref="objchangedby" par="" text="Kiefer, Hans, StMUK"/>
    <f:field ref="objmodifiedat" par="" date="2019-12-03T09:30:27" text="03.12.2019 09:30:27"/>
    <f:field ref="doc_FSCFOLIO_1_1001_FieldDocumentNumber" par="" text=""/>
    <f:field ref="doc_FSCFOLIO_1_1001_FieldSubject" par="" text="" edit="true"/>
    <f:field ref="FSCFOLIO_1_1001_FieldCurrentUser" par="" text="Dr. Matthias Ostermann"/>
    <f:field ref="CCAPRECONFIG_15_1001_Objektname" par="" text="dBIR-Antragsmappe_20191202 (Überarbeitung)" edit="true"/>
    <f:field ref="DEPRECONFIG_15_1001_Objektname" par="" text="dBIR-Antragsmappe_20191202 (Überarbeitung)" edit="true"/>
    <f:field ref="CFGBAYERN_15_1400_FieldDocumentTitle" par="" text="" edit="true"/>
    <f:field ref="CFGBAYERN_15_1400_FieldDocumentSubject" par="" text="Antragsmappe_dBIR_ENTWURF" multiline="true" edit="true"/>
    <f:field ref="CFGBAYERN_15_1400_FieldDocumentTerms" par="" text="M-T-Dokument UK&#10;M-Dokument UK" multiline="true"/>
    <f:field ref="CFGBAYERN_15_1400_FieldDocumentAddSubject" par="" text="" multiline="true" edit="true"/>
    <f:field ref="CFGBAYERN_15_1400_FieldDocumentIncAttachments" par="" text="" multiline="true" edit="true"/>
    <f:field ref="CFGBAYERN_15_1400_FieldDocumentRecipients" par="" text="" multiline="true"/>
    <f:field ref="CFGBAYERN_15_1400_FieldDocumentRecipientsBlocked" par="" text="" multiline="true"/>
    <f:field ref="CFGBAYERN_15_1400_FieldDocumentCopyRecipients" par="" text="" multiline="true"/>
    <f:field ref="CFGBAYERN_15_1400_FieldDocumentCopyRecipientsBlocked" par="" text="" multiline="true"/>
    <f:field ref="BAYLFST_15_1800_FieldDocumentTitle" par="" text="" edit="true"/>
    <f:field ref="BAYLFST_15_1800_FieldDocumentSubject" par="" text="Antragsmappe_dBIR_ENTWURF" multiline="true" edit="true"/>
    <f:field ref="BAYLFST_15_1800_FieldDocumentAddSubject" par="" text="" multiline="true" edit="true"/>
    <f:field ref="BAYLFST_15_1800_FieldDocumentIncAttachments" par="" text="" multiline="true" edit="true"/>
    <f:field ref="BAYLFST_15_1800_FieldDocumentTerms" par="" text="M-T-Dokument UK&#10;M-Dokument UK" multiline="true"/>
    <f:field ref="BAYLFST_15_1800_FieldDocumentRecipients" par="" text="" multiline="true"/>
    <f:field ref="CFGBAYERNEX_15_1800_FieldWorkflowFloatingFile" par="" text="Kein Laufweg ermittelbar. Schriftstück muss direkt in 'Ergänzende Dokumente' einer Umlaufmappe liegen!" multiline="true"/>
  </f:record>
  <f:display par="" text="Allgemein">
    <f:field ref="objname" text="Name"/>
    <f:field ref="objsubject" text="Betreff (einzeilig)"/>
    <f:field ref="objcreatedby" text="Erzeugt von"/>
    <f:field ref="objcreatedat" text="Erzeugt am/um"/>
    <f:field ref="objchangedby" text="Letzte Änderung von"/>
    <f:field ref="objmodifiedat" text="Letzte Änderung am/um"/>
    <f:field ref="FSCFOLIO_1_1001_FieldCurrentUser" text="Aktueller Benutzer"/>
    <f:field ref="CCAPRECONFIG_15_1001_Objektname" text="Objektname"/>
    <f:field ref="DEPRECONFIG_15_1001_Objektname" text="Objektname"/>
    <f:field ref="CFGBAYERN_15_1400_FieldDocumentTitle" text="Bay-Titel (Erledigung)"/>
    <f:field ref="CFGBAYERN_15_1400_FieldDocumentSubject" text="Bay-Betreff (Erledigung)"/>
    <f:field ref="CFGBAYERN_15_1400_FieldDocumentTerms" text="Bay-Schlagwort (Erledigung)"/>
    <f:field ref="CFGBAYERN_15_1400_FieldDocumentAddSubject" text="Bay-Dokumentenbezogene Hinweise (Erledigung)"/>
    <f:field ref="CFGBAYERN_15_1400_FieldDocumentIncAttachments" text="Bay-Beschreibung der Anlagen (Allgemeine Anlagen)"/>
    <f:field ref="CFGBAYERN_15_1400_FieldDocumentRecipients" text="Bay-Empfänger"/>
    <f:field ref="CFGBAYERN_15_1400_FieldDocumentRecipientsBlocked" text="Bay-Empfänger - blockorientiert"/>
    <f:field ref="CFGBAYERN_15_1400_FieldDocumentCopyRecipients" text="Bay-Kopieempfänger"/>
    <f:field ref="CFGBAYERN_15_1400_FieldDocumentCopyRecipientsBlocked" text="Bay-Kopieempfänger - blockorientiert"/>
    <f:field ref="BAYLFST_15_1800_FieldDocumentTitle" text="LfSt-Titel (Erledigung)"/>
    <f:field ref="BAYLFST_15_1800_FieldDocumentSubject" text="LfSt-Betreff (Erledigung)"/>
    <f:field ref="BAYLFST_15_1800_FieldDocumentAddSubject" text="LfSt-Dokumentenbezogene Hinweise (Erledigung)"/>
    <f:field ref="BAYLFST_15_1800_FieldDocumentIncAttachments" text="LfSt-Beschreibung der Anlagen (Allgemeine Anlagen)"/>
    <f:field ref="BAYLFST_15_1800_FieldDocumentTerms" text="LfSt-Schlagworte (Erledigung)"/>
    <f:field ref="BAYLFST_15_1800_FieldDocumentRecipients" text="LfSt-Originalempfängerliste"/>
    <f:field ref="CFGBAYERNEX_15_1800_FieldWorkflowFloatingFile" text="Laufweg (Umlaufmappe)"/>
  </f:display>
  <f:display par="" text="Serienbrief">
    <f:field ref="doc_FSCFOLIO_1_1001_FieldDocumentNumber" text="Dokument Nummer"/>
    <f:field ref="doc_FSCFOLIO_1_1001_FieldSubject" text="Betreff"/>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18</vt:i4>
      </vt:variant>
    </vt:vector>
  </HeadingPairs>
  <TitlesOfParts>
    <vt:vector size="22" baseType="lpstr">
      <vt:lpstr>ANTRAG_SchulMobE</vt:lpstr>
      <vt:lpstr>SCHULEN</vt:lpstr>
      <vt:lpstr>SCHULLISTE</vt:lpstr>
      <vt:lpstr>SATLISTE</vt:lpstr>
      <vt:lpstr>antrag_version</vt:lpstr>
      <vt:lpstr>budget_ges</vt:lpstr>
      <vt:lpstr>budget_offen</vt:lpstr>
      <vt:lpstr>ANTRAG_SchulMobE!Druckbereich</vt:lpstr>
      <vt:lpstr>SCHULEN!Druckbereich</vt:lpstr>
      <vt:lpstr>ff_lehrer</vt:lpstr>
      <vt:lpstr>ff_leih</vt:lpstr>
      <vt:lpstr>lehrer_frei</vt:lpstr>
      <vt:lpstr>leih_frei</vt:lpstr>
      <vt:lpstr>SUM_GES</vt:lpstr>
      <vt:lpstr>SUM_LEHRER</vt:lpstr>
      <vt:lpstr>SUM_LEIH</vt:lpstr>
      <vt:lpstr>ANTRAG_SchulMobE!Text3</vt:lpstr>
      <vt:lpstr>TXT_1</vt:lpstr>
      <vt:lpstr>TXT_2</vt:lpstr>
      <vt:lpstr>TXT_3</vt:lpstr>
      <vt:lpstr>zuw_lehrer_ges</vt:lpstr>
      <vt:lpstr>zuw_leih_ges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Ostermann, Matthias, Dr. (StMUK)</dc:creator>
  <cp:lastModifiedBy>Ostermann, Matthias (StMUK)</cp:lastModifiedBy>
  <cp:lastPrinted>2020-10-22T06:44:56Z</cp:lastPrinted>
  <dcterms:created xsi:type="dcterms:W3CDTF">2019-07-30T06:46:47Z</dcterms:created>
  <dcterms:modified xsi:type="dcterms:W3CDTF">2026-05-21T14:09:40Z</dcterms:modified>
</cp:coreProperties>
</file>